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Nucleus Life AG\VP Schweiz\"/>
    </mc:Choice>
  </mc:AlternateContent>
  <bookViews>
    <workbookView xWindow="-120" yWindow="-120" windowWidth="19440" windowHeight="15000"/>
  </bookViews>
  <sheets>
    <sheet name="Input-Output" sheetId="1" r:id="rId1"/>
    <sheet name="Berechnung" sheetId="2" state="hidden" r:id="rId2"/>
    <sheet name="Eckdaten" sheetId="4" state="hidden" r:id="rId3"/>
    <sheet name="Sterbetafeln" sheetId="3" state="hidden" r:id="rId4"/>
  </sheets>
  <definedNames>
    <definedName name="_xlnm.Print_Area" localSheetId="0">'Input-Output'!$A$1:$M$196</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1" l="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K98" i="1" l="1"/>
  <c r="S202" i="1" l="1"/>
  <c r="C202" i="1" s="1"/>
  <c r="S203" i="1" l="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S225" i="1" s="1"/>
  <c r="S226" i="1" s="1"/>
  <c r="S227" i="1" s="1"/>
  <c r="S228" i="1" s="1"/>
  <c r="S229" i="1" s="1"/>
  <c r="S230" i="1" s="1"/>
  <c r="S231" i="1" s="1"/>
  <c r="S232" i="1" s="1"/>
  <c r="S233" i="1" s="1"/>
  <c r="S234" i="1" s="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S270" i="1" s="1"/>
  <c r="S271" i="1" s="1"/>
  <c r="S272" i="1" s="1"/>
  <c r="S273" i="1" s="1"/>
  <c r="S274" i="1" s="1"/>
  <c r="S275" i="1" s="1"/>
  <c r="S276" i="1" s="1"/>
  <c r="S277" i="1" s="1"/>
  <c r="S278" i="1" s="1"/>
  <c r="S279" i="1" s="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AA67" i="1" l="1"/>
  <c r="AA68" i="1"/>
  <c r="AA69" i="1"/>
  <c r="G55" i="1"/>
  <c r="H151" i="1" l="1"/>
  <c r="C30" i="2" l="1"/>
  <c r="K4" i="1"/>
  <c r="K77" i="1" l="1"/>
  <c r="L3" i="1"/>
  <c r="L130" i="1" s="1"/>
  <c r="C86" i="2"/>
  <c r="C81" i="2"/>
  <c r="C84" i="2"/>
  <c r="C83" i="2"/>
  <c r="C82" i="2"/>
  <c r="B53" i="1"/>
  <c r="B52" i="1"/>
  <c r="AJ69" i="1" l="1"/>
  <c r="AJ71" i="1" l="1"/>
  <c r="AJ70" i="1"/>
  <c r="AJ72" i="1"/>
  <c r="CX3" i="2"/>
  <c r="AJ73" i="1" l="1"/>
  <c r="CO5" i="2"/>
  <c r="AJ74" i="1" l="1"/>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CB399" i="2"/>
  <c r="CB400" i="2"/>
  <c r="CB401" i="2"/>
  <c r="CB402" i="2"/>
  <c r="CB403" i="2"/>
  <c r="CB404" i="2"/>
  <c r="CB405" i="2"/>
  <c r="CB406" i="2"/>
  <c r="CB407" i="2"/>
  <c r="CB408" i="2"/>
  <c r="CB409" i="2"/>
  <c r="CB410" i="2"/>
  <c r="CB411" i="2"/>
  <c r="CB412" i="2"/>
  <c r="CB413" i="2"/>
  <c r="CB414" i="2"/>
  <c r="CB415" i="2"/>
  <c r="CB416" i="2"/>
  <c r="CB417" i="2"/>
  <c r="CB418" i="2"/>
  <c r="CB419" i="2"/>
  <c r="CB420" i="2"/>
  <c r="CB421" i="2"/>
  <c r="CB422" i="2"/>
  <c r="CB423" i="2"/>
  <c r="CB424" i="2"/>
  <c r="CB425" i="2"/>
  <c r="CB426" i="2"/>
  <c r="CB427" i="2"/>
  <c r="CB428" i="2"/>
  <c r="CB429" i="2"/>
  <c r="CB430" i="2"/>
  <c r="CB431" i="2"/>
  <c r="CB432" i="2"/>
  <c r="CB433" i="2"/>
  <c r="CB434" i="2"/>
  <c r="CB435" i="2"/>
  <c r="CB436" i="2"/>
  <c r="CB437" i="2"/>
  <c r="CB438" i="2"/>
  <c r="CB439" i="2"/>
  <c r="CB440" i="2"/>
  <c r="CB441" i="2"/>
  <c r="CB442" i="2"/>
  <c r="CB443" i="2"/>
  <c r="CB444" i="2"/>
  <c r="CB445" i="2"/>
  <c r="CB446" i="2"/>
  <c r="CB447" i="2"/>
  <c r="CB448" i="2"/>
  <c r="CB449" i="2"/>
  <c r="CB450" i="2"/>
  <c r="CB451" i="2"/>
  <c r="CB452" i="2"/>
  <c r="CB453" i="2"/>
  <c r="CB454" i="2"/>
  <c r="CB455" i="2"/>
  <c r="CB456" i="2"/>
  <c r="CB457" i="2"/>
  <c r="CB458" i="2"/>
  <c r="CB459" i="2"/>
  <c r="CB460" i="2"/>
  <c r="CB461" i="2"/>
  <c r="CB462" i="2"/>
  <c r="CB463" i="2"/>
  <c r="CB464" i="2"/>
  <c r="CB465" i="2"/>
  <c r="CB466" i="2"/>
  <c r="CB467" i="2"/>
  <c r="CB468" i="2"/>
  <c r="CB469" i="2"/>
  <c r="CB470" i="2"/>
  <c r="CB471" i="2"/>
  <c r="CB472" i="2"/>
  <c r="CB473" i="2"/>
  <c r="CB474" i="2"/>
  <c r="CB475" i="2"/>
  <c r="CB476" i="2"/>
  <c r="CB477" i="2"/>
  <c r="CB478" i="2"/>
  <c r="CB479" i="2"/>
  <c r="CB480" i="2"/>
  <c r="CB481" i="2"/>
  <c r="CB482" i="2"/>
  <c r="CB483" i="2"/>
  <c r="CB484" i="2"/>
  <c r="CB485" i="2"/>
  <c r="CB486" i="2"/>
  <c r="CB487" i="2"/>
  <c r="CB488" i="2"/>
  <c r="CB489" i="2"/>
  <c r="CB490" i="2"/>
  <c r="CB491" i="2"/>
  <c r="CB492" i="2"/>
  <c r="CB493" i="2"/>
  <c r="CB494" i="2"/>
  <c r="CB495" i="2"/>
  <c r="CB496" i="2"/>
  <c r="CB497" i="2"/>
  <c r="CB498" i="2"/>
  <c r="CB499" i="2"/>
  <c r="CB500" i="2"/>
  <c r="CB501" i="2"/>
  <c r="CB502" i="2"/>
  <c r="CB503" i="2"/>
  <c r="CB504" i="2"/>
  <c r="CB505" i="2"/>
  <c r="CB506" i="2"/>
  <c r="CB507" i="2"/>
  <c r="CB508" i="2"/>
  <c r="CB509" i="2"/>
  <c r="CB510" i="2"/>
  <c r="CB511" i="2"/>
  <c r="CB512" i="2"/>
  <c r="CB513" i="2"/>
  <c r="CB514" i="2"/>
  <c r="CB515" i="2"/>
  <c r="CB516" i="2"/>
  <c r="CB517" i="2"/>
  <c r="CB518" i="2"/>
  <c r="CB519" i="2"/>
  <c r="CB520" i="2"/>
  <c r="CB521" i="2"/>
  <c r="CB522" i="2"/>
  <c r="CB523" i="2"/>
  <c r="CB524" i="2"/>
  <c r="CB525" i="2"/>
  <c r="CB526" i="2"/>
  <c r="CB527" i="2"/>
  <c r="CB528" i="2"/>
  <c r="CB529" i="2"/>
  <c r="CB530" i="2"/>
  <c r="CB531" i="2"/>
  <c r="CB532" i="2"/>
  <c r="CB533" i="2"/>
  <c r="CB534" i="2"/>
  <c r="CB535" i="2"/>
  <c r="CB536" i="2"/>
  <c r="CB537" i="2"/>
  <c r="CB538" i="2"/>
  <c r="CB539" i="2"/>
  <c r="CB540" i="2"/>
  <c r="CB541" i="2"/>
  <c r="CB542" i="2"/>
  <c r="CB543" i="2"/>
  <c r="CB544" i="2"/>
  <c r="CB545" i="2"/>
  <c r="CB546" i="2"/>
  <c r="CB547" i="2"/>
  <c r="CB548" i="2"/>
  <c r="CB549" i="2"/>
  <c r="CB550" i="2"/>
  <c r="CB551" i="2"/>
  <c r="CB552" i="2"/>
  <c r="CB553" i="2"/>
  <c r="CB554" i="2"/>
  <c r="CB555" i="2"/>
  <c r="CB556" i="2"/>
  <c r="CB557" i="2"/>
  <c r="CB558" i="2"/>
  <c r="CB559" i="2"/>
  <c r="CB560" i="2"/>
  <c r="CB561" i="2"/>
  <c r="CB562" i="2"/>
  <c r="CB563" i="2"/>
  <c r="CB564" i="2"/>
  <c r="CB565" i="2"/>
  <c r="CB566" i="2"/>
  <c r="CB567" i="2"/>
  <c r="CB568" i="2"/>
  <c r="CB569" i="2"/>
  <c r="CB570" i="2"/>
  <c r="CB571" i="2"/>
  <c r="CB572" i="2"/>
  <c r="CB573" i="2"/>
  <c r="CB574" i="2"/>
  <c r="CB575" i="2"/>
  <c r="CB576" i="2"/>
  <c r="CB577" i="2"/>
  <c r="CB578" i="2"/>
  <c r="CB579" i="2"/>
  <c r="CB580" i="2"/>
  <c r="CB581" i="2"/>
  <c r="CB582" i="2"/>
  <c r="CB583" i="2"/>
  <c r="CB584" i="2"/>
  <c r="CB585" i="2"/>
  <c r="CB586" i="2"/>
  <c r="CB587" i="2"/>
  <c r="CB588" i="2"/>
  <c r="CB589" i="2"/>
  <c r="CB590" i="2"/>
  <c r="CB591" i="2"/>
  <c r="CB592" i="2"/>
  <c r="CB593" i="2"/>
  <c r="CB594" i="2"/>
  <c r="CB595" i="2"/>
  <c r="CB596" i="2"/>
  <c r="CB597" i="2"/>
  <c r="CB598" i="2"/>
  <c r="CB599" i="2"/>
  <c r="CB600" i="2"/>
  <c r="CB601" i="2"/>
  <c r="CB602" i="2"/>
  <c r="CB603" i="2"/>
  <c r="CB604" i="2"/>
  <c r="CB605" i="2"/>
  <c r="CB606" i="2"/>
  <c r="CB607" i="2"/>
  <c r="CB608" i="2"/>
  <c r="CB609" i="2"/>
  <c r="CB610" i="2"/>
  <c r="CB611" i="2"/>
  <c r="CB612" i="2"/>
  <c r="CB613" i="2"/>
  <c r="CB614" i="2"/>
  <c r="CB615" i="2"/>
  <c r="CB616" i="2"/>
  <c r="CB617" i="2"/>
  <c r="CB618" i="2"/>
  <c r="CB619" i="2"/>
  <c r="CB620" i="2"/>
  <c r="CB621" i="2"/>
  <c r="CB622" i="2"/>
  <c r="CB623" i="2"/>
  <c r="CB624" i="2"/>
  <c r="CB625" i="2"/>
  <c r="CB626" i="2"/>
  <c r="CB627" i="2"/>
  <c r="CB628" i="2"/>
  <c r="CB629" i="2"/>
  <c r="CB630" i="2"/>
  <c r="CB631" i="2"/>
  <c r="CB632" i="2"/>
  <c r="CB633" i="2"/>
  <c r="CB634" i="2"/>
  <c r="CB635" i="2"/>
  <c r="CB636" i="2"/>
  <c r="CB637" i="2"/>
  <c r="CB638" i="2"/>
  <c r="CB639" i="2"/>
  <c r="CB640" i="2"/>
  <c r="CB641" i="2"/>
  <c r="CB642" i="2"/>
  <c r="CB643" i="2"/>
  <c r="CB644" i="2"/>
  <c r="CB645" i="2"/>
  <c r="CB646" i="2"/>
  <c r="CB647" i="2"/>
  <c r="CB648" i="2"/>
  <c r="CB649" i="2"/>
  <c r="CB650" i="2"/>
  <c r="CB651" i="2"/>
  <c r="CB652" i="2"/>
  <c r="CB653" i="2"/>
  <c r="CB654" i="2"/>
  <c r="CB655" i="2"/>
  <c r="CB656" i="2"/>
  <c r="CB657" i="2"/>
  <c r="CB658" i="2"/>
  <c r="CB659" i="2"/>
  <c r="CB660" i="2"/>
  <c r="CB661" i="2"/>
  <c r="CB662" i="2"/>
  <c r="CB663" i="2"/>
  <c r="CB664" i="2"/>
  <c r="CB665" i="2"/>
  <c r="CB666" i="2"/>
  <c r="CB667" i="2"/>
  <c r="CB668" i="2"/>
  <c r="CB669" i="2"/>
  <c r="CB670" i="2"/>
  <c r="CB671" i="2"/>
  <c r="CB672" i="2"/>
  <c r="CB673" i="2"/>
  <c r="CB674" i="2"/>
  <c r="CB675" i="2"/>
  <c r="CB676" i="2"/>
  <c r="CB677" i="2"/>
  <c r="CB678" i="2"/>
  <c r="CB679" i="2"/>
  <c r="CB680" i="2"/>
  <c r="CB681" i="2"/>
  <c r="CB682" i="2"/>
  <c r="CB683" i="2"/>
  <c r="CB684" i="2"/>
  <c r="CB685" i="2"/>
  <c r="CB686" i="2"/>
  <c r="CB687" i="2"/>
  <c r="CB688" i="2"/>
  <c r="CB689" i="2"/>
  <c r="CB690" i="2"/>
  <c r="CB691" i="2"/>
  <c r="CB692" i="2"/>
  <c r="CB693" i="2"/>
  <c r="CB694" i="2"/>
  <c r="CB695" i="2"/>
  <c r="CB696" i="2"/>
  <c r="CB697" i="2"/>
  <c r="CB698" i="2"/>
  <c r="CB699" i="2"/>
  <c r="CB700" i="2"/>
  <c r="CB701" i="2"/>
  <c r="CB702" i="2"/>
  <c r="CB703" i="2"/>
  <c r="CB704" i="2"/>
  <c r="CB705" i="2"/>
  <c r="CB706" i="2"/>
  <c r="CB707" i="2"/>
  <c r="CB708" i="2"/>
  <c r="CB709" i="2"/>
  <c r="CB710" i="2"/>
  <c r="CB711" i="2"/>
  <c r="CB712" i="2"/>
  <c r="CB713" i="2"/>
  <c r="CB714" i="2"/>
  <c r="CB715" i="2"/>
  <c r="CB716" i="2"/>
  <c r="CB717" i="2"/>
  <c r="CB718" i="2"/>
  <c r="CB719" i="2"/>
  <c r="CB720" i="2"/>
  <c r="CB721" i="2"/>
  <c r="CB722" i="2"/>
  <c r="CB723" i="2"/>
  <c r="CB724" i="2"/>
  <c r="CB725" i="2"/>
  <c r="CB726" i="2"/>
  <c r="CB727" i="2"/>
  <c r="CB728" i="2"/>
  <c r="CB729" i="2"/>
  <c r="CB730" i="2"/>
  <c r="CB731" i="2"/>
  <c r="CB732" i="2"/>
  <c r="CB733" i="2"/>
  <c r="CB734" i="2"/>
  <c r="CB735" i="2"/>
  <c r="CB736" i="2"/>
  <c r="CB737" i="2"/>
  <c r="CB738" i="2"/>
  <c r="CB739" i="2"/>
  <c r="CB740" i="2"/>
  <c r="CB741" i="2"/>
  <c r="CB742" i="2"/>
  <c r="CB743" i="2"/>
  <c r="CB744" i="2"/>
  <c r="CB745" i="2"/>
  <c r="CB746" i="2"/>
  <c r="CB747" i="2"/>
  <c r="CB748" i="2"/>
  <c r="CB749" i="2"/>
  <c r="CB750" i="2"/>
  <c r="CB751" i="2"/>
  <c r="CB752" i="2"/>
  <c r="CB753" i="2"/>
  <c r="CB754" i="2"/>
  <c r="CB755" i="2"/>
  <c r="CB756" i="2"/>
  <c r="CB757" i="2"/>
  <c r="CB758" i="2"/>
  <c r="CB759" i="2"/>
  <c r="CB760" i="2"/>
  <c r="CB761" i="2"/>
  <c r="CB762" i="2"/>
  <c r="CB763" i="2"/>
  <c r="CB764" i="2"/>
  <c r="CB765" i="2"/>
  <c r="CB766" i="2"/>
  <c r="CB767" i="2"/>
  <c r="CB768" i="2"/>
  <c r="CB769" i="2"/>
  <c r="CB770" i="2"/>
  <c r="CB771" i="2"/>
  <c r="CB772" i="2"/>
  <c r="CB773" i="2"/>
  <c r="CB774" i="2"/>
  <c r="CB775" i="2"/>
  <c r="CB776" i="2"/>
  <c r="CB777" i="2"/>
  <c r="CB778" i="2"/>
  <c r="CB779" i="2"/>
  <c r="CB780" i="2"/>
  <c r="CB781" i="2"/>
  <c r="CB782" i="2"/>
  <c r="CB783" i="2"/>
  <c r="CB784" i="2"/>
  <c r="CB785" i="2"/>
  <c r="CB786" i="2"/>
  <c r="CB787" i="2"/>
  <c r="CB788" i="2"/>
  <c r="CB789" i="2"/>
  <c r="CB790" i="2"/>
  <c r="CB791" i="2"/>
  <c r="CB792" i="2"/>
  <c r="CB793" i="2"/>
  <c r="CB794" i="2"/>
  <c r="CB795" i="2"/>
  <c r="CB796" i="2"/>
  <c r="CB797" i="2"/>
  <c r="CB798" i="2"/>
  <c r="CB799" i="2"/>
  <c r="CB800" i="2"/>
  <c r="CB801" i="2"/>
  <c r="CB802" i="2"/>
  <c r="CB803" i="2"/>
  <c r="CB804" i="2"/>
  <c r="CB805" i="2"/>
  <c r="CB806" i="2"/>
  <c r="CB807" i="2"/>
  <c r="CB808" i="2"/>
  <c r="CB809" i="2"/>
  <c r="CB810" i="2"/>
  <c r="CB811" i="2"/>
  <c r="CB812" i="2"/>
  <c r="CB813" i="2"/>
  <c r="CB814" i="2"/>
  <c r="CB815" i="2"/>
  <c r="CB816" i="2"/>
  <c r="CB817" i="2"/>
  <c r="CB818" i="2"/>
  <c r="CB819" i="2"/>
  <c r="CB820" i="2"/>
  <c r="CB821" i="2"/>
  <c r="CB822" i="2"/>
  <c r="CB823" i="2"/>
  <c r="CB824" i="2"/>
  <c r="CB825" i="2"/>
  <c r="CB826" i="2"/>
  <c r="CB827" i="2"/>
  <c r="CB828" i="2"/>
  <c r="CB829" i="2"/>
  <c r="CB830" i="2"/>
  <c r="CB831" i="2"/>
  <c r="CB832" i="2"/>
  <c r="CB833" i="2"/>
  <c r="CB834" i="2"/>
  <c r="CB835" i="2"/>
  <c r="CB836" i="2"/>
  <c r="CB837" i="2"/>
  <c r="CB838" i="2"/>
  <c r="CB839" i="2"/>
  <c r="CB840" i="2"/>
  <c r="CB841" i="2"/>
  <c r="CB842" i="2"/>
  <c r="CB843" i="2"/>
  <c r="CB844" i="2"/>
  <c r="CB845" i="2"/>
  <c r="CB846" i="2"/>
  <c r="CB847" i="2"/>
  <c r="CB848" i="2"/>
  <c r="CB849" i="2"/>
  <c r="CB850" i="2"/>
  <c r="CB851" i="2"/>
  <c r="CB852" i="2"/>
  <c r="CB853" i="2"/>
  <c r="CB854" i="2"/>
  <c r="CB855" i="2"/>
  <c r="CB856" i="2"/>
  <c r="CB857" i="2"/>
  <c r="CB858" i="2"/>
  <c r="CB859" i="2"/>
  <c r="CB860" i="2"/>
  <c r="CB861" i="2"/>
  <c r="CB862" i="2"/>
  <c r="CB863" i="2"/>
  <c r="CB864" i="2"/>
  <c r="CB865" i="2"/>
  <c r="CB866" i="2"/>
  <c r="CB867" i="2"/>
  <c r="CB868" i="2"/>
  <c r="CB869" i="2"/>
  <c r="CB870" i="2"/>
  <c r="CB871" i="2"/>
  <c r="CB872" i="2"/>
  <c r="CB873" i="2"/>
  <c r="CB874" i="2"/>
  <c r="CB875" i="2"/>
  <c r="CB876" i="2"/>
  <c r="CB877" i="2"/>
  <c r="CB878" i="2"/>
  <c r="CB879" i="2"/>
  <c r="CB880" i="2"/>
  <c r="CB881" i="2"/>
  <c r="CB882" i="2"/>
  <c r="CB883" i="2"/>
  <c r="CB884" i="2"/>
  <c r="CB885" i="2"/>
  <c r="CB886" i="2"/>
  <c r="CB887" i="2"/>
  <c r="CB888" i="2"/>
  <c r="CB889" i="2"/>
  <c r="CB890" i="2"/>
  <c r="CB891" i="2"/>
  <c r="CB892" i="2"/>
  <c r="CB893" i="2"/>
  <c r="CB894" i="2"/>
  <c r="CB895" i="2"/>
  <c r="CB896" i="2"/>
  <c r="CB897" i="2"/>
  <c r="CB898" i="2"/>
  <c r="CB899" i="2"/>
  <c r="CB900" i="2"/>
  <c r="CB901" i="2"/>
  <c r="CB902" i="2"/>
  <c r="CB903" i="2"/>
  <c r="CB904" i="2"/>
  <c r="CB905" i="2"/>
  <c r="CB906" i="2"/>
  <c r="CB907" i="2"/>
  <c r="CB908" i="2"/>
  <c r="CB909" i="2"/>
  <c r="CB910" i="2"/>
  <c r="CB911" i="2"/>
  <c r="CB912" i="2"/>
  <c r="CB913" i="2"/>
  <c r="CB914" i="2"/>
  <c r="CB915" i="2"/>
  <c r="CB916" i="2"/>
  <c r="CB917" i="2"/>
  <c r="CB918" i="2"/>
  <c r="CB919" i="2"/>
  <c r="CB920" i="2"/>
  <c r="CB921" i="2"/>
  <c r="CB922" i="2"/>
  <c r="CB923" i="2"/>
  <c r="CB924" i="2"/>
  <c r="CB925" i="2"/>
  <c r="CB926" i="2"/>
  <c r="CB927" i="2"/>
  <c r="CB928" i="2"/>
  <c r="CB929" i="2"/>
  <c r="CB930" i="2"/>
  <c r="CB931" i="2"/>
  <c r="CB932" i="2"/>
  <c r="CB933" i="2"/>
  <c r="CB934" i="2"/>
  <c r="CB935" i="2"/>
  <c r="CB936" i="2"/>
  <c r="CB937" i="2"/>
  <c r="CB938" i="2"/>
  <c r="CB939" i="2"/>
  <c r="CB940" i="2"/>
  <c r="CB941" i="2"/>
  <c r="CB942" i="2"/>
  <c r="CB943" i="2"/>
  <c r="CB944" i="2"/>
  <c r="CB945" i="2"/>
  <c r="CB946" i="2"/>
  <c r="CB947" i="2"/>
  <c r="CB948" i="2"/>
  <c r="CB949" i="2"/>
  <c r="CB950" i="2"/>
  <c r="CB951" i="2"/>
  <c r="CB952" i="2"/>
  <c r="CB953" i="2"/>
  <c r="CB954" i="2"/>
  <c r="CB955" i="2"/>
  <c r="CB956" i="2"/>
  <c r="CB957" i="2"/>
  <c r="CB958" i="2"/>
  <c r="CB959" i="2"/>
  <c r="CB960" i="2"/>
  <c r="CB961" i="2"/>
  <c r="CB962" i="2"/>
  <c r="CB963" i="2"/>
  <c r="CB964" i="2"/>
  <c r="CB965" i="2"/>
  <c r="CB966" i="2"/>
  <c r="CB967" i="2"/>
  <c r="CB968" i="2"/>
  <c r="CB969" i="2"/>
  <c r="CB970" i="2"/>
  <c r="CB971" i="2"/>
  <c r="CB972" i="2"/>
  <c r="CB973" i="2"/>
  <c r="CB974" i="2"/>
  <c r="CB975" i="2"/>
  <c r="CB976" i="2"/>
  <c r="CB977" i="2"/>
  <c r="CB978" i="2"/>
  <c r="CB979" i="2"/>
  <c r="CB980" i="2"/>
  <c r="CB981" i="2"/>
  <c r="CB982" i="2"/>
  <c r="CB983" i="2"/>
  <c r="CB984" i="2"/>
  <c r="CB985" i="2"/>
  <c r="CB986" i="2"/>
  <c r="CB987" i="2"/>
  <c r="CB988" i="2"/>
  <c r="CB989" i="2"/>
  <c r="CB990" i="2"/>
  <c r="CB991" i="2"/>
  <c r="CB992" i="2"/>
  <c r="CB993" i="2"/>
  <c r="CB994" i="2"/>
  <c r="CB995" i="2"/>
  <c r="CB996" i="2"/>
  <c r="CB997" i="2"/>
  <c r="CB998" i="2"/>
  <c r="CB999" i="2"/>
  <c r="CB1000" i="2"/>
  <c r="CB1001" i="2"/>
  <c r="CB1002" i="2"/>
  <c r="CB1003" i="2"/>
  <c r="CB1004" i="2"/>
  <c r="CB1005" i="2"/>
  <c r="CB1006" i="2"/>
  <c r="CB1007" i="2"/>
  <c r="CB1008" i="2"/>
  <c r="CB1009" i="2"/>
  <c r="CB1010" i="2"/>
  <c r="CB1011" i="2"/>
  <c r="CB1012" i="2"/>
  <c r="CB1013" i="2"/>
  <c r="CB1014" i="2"/>
  <c r="CB1015" i="2"/>
  <c r="CB1016" i="2"/>
  <c r="CB1017" i="2"/>
  <c r="CB1018" i="2"/>
  <c r="CB1019" i="2"/>
  <c r="CB1020" i="2"/>
  <c r="CB1021" i="2"/>
  <c r="CB1022" i="2"/>
  <c r="CB1023" i="2"/>
  <c r="CB1024" i="2"/>
  <c r="CB1025" i="2"/>
  <c r="CB1026" i="2"/>
  <c r="CB1027" i="2"/>
  <c r="CB1028" i="2"/>
  <c r="CB1029" i="2"/>
  <c r="CB1030" i="2"/>
  <c r="CB1031" i="2"/>
  <c r="CB1032" i="2"/>
  <c r="CB1033" i="2"/>
  <c r="CB1034" i="2"/>
  <c r="CB1035" i="2"/>
  <c r="CB1036" i="2"/>
  <c r="CB1037" i="2"/>
  <c r="CB1038" i="2"/>
  <c r="CB1039" i="2"/>
  <c r="CB1040" i="2"/>
  <c r="CB1041" i="2"/>
  <c r="CB1042" i="2"/>
  <c r="CB1043" i="2"/>
  <c r="CB1044" i="2"/>
  <c r="CB1045" i="2"/>
  <c r="CB1046" i="2"/>
  <c r="CB1047" i="2"/>
  <c r="CB1048" i="2"/>
  <c r="CB1049" i="2"/>
  <c r="CB1050" i="2"/>
  <c r="CB1051" i="2"/>
  <c r="CB1052" i="2"/>
  <c r="CB1053" i="2"/>
  <c r="CB1054" i="2"/>
  <c r="CB1055" i="2"/>
  <c r="CB1056" i="2"/>
  <c r="CB1057" i="2"/>
  <c r="CB1058" i="2"/>
  <c r="CB1059" i="2"/>
  <c r="CB1060" i="2"/>
  <c r="CB1061" i="2"/>
  <c r="CB1062" i="2"/>
  <c r="CB1063" i="2"/>
  <c r="CB1064" i="2"/>
  <c r="CB1065" i="2"/>
  <c r="CB1066" i="2"/>
  <c r="CB1067" i="2"/>
  <c r="CB1068" i="2"/>
  <c r="CB1069" i="2"/>
  <c r="CB1070" i="2"/>
  <c r="CB1071" i="2"/>
  <c r="CB1072" i="2"/>
  <c r="CB1073" i="2"/>
  <c r="CB1074" i="2"/>
  <c r="CB1075" i="2"/>
  <c r="CB1076" i="2"/>
  <c r="CB1077" i="2"/>
  <c r="CB1078" i="2"/>
  <c r="CB1079" i="2"/>
  <c r="CB1080" i="2"/>
  <c r="CB1081" i="2"/>
  <c r="CB1082" i="2"/>
  <c r="CB1083" i="2"/>
  <c r="CB1084" i="2"/>
  <c r="CB1085" i="2"/>
  <c r="CB1086" i="2"/>
  <c r="CB1087" i="2"/>
  <c r="CB1088" i="2"/>
  <c r="CB1089" i="2"/>
  <c r="CB1090" i="2"/>
  <c r="CB1091" i="2"/>
  <c r="CB1092" i="2"/>
  <c r="CB1093" i="2"/>
  <c r="CB1094" i="2"/>
  <c r="CB1095" i="2"/>
  <c r="CB1096" i="2"/>
  <c r="CB1097" i="2"/>
  <c r="CB1098" i="2"/>
  <c r="CB1099" i="2"/>
  <c r="CB1100" i="2"/>
  <c r="CB1101" i="2"/>
  <c r="CB1102" i="2"/>
  <c r="CB1103" i="2"/>
  <c r="CB1104" i="2"/>
  <c r="CB1105" i="2"/>
  <c r="CB1106" i="2"/>
  <c r="CB1107" i="2"/>
  <c r="CB1108" i="2"/>
  <c r="CB1109" i="2"/>
  <c r="CB1110" i="2"/>
  <c r="CB1111" i="2"/>
  <c r="CB1112" i="2"/>
  <c r="CB1113" i="2"/>
  <c r="CB1114" i="2"/>
  <c r="CB1115" i="2"/>
  <c r="CB1116" i="2"/>
  <c r="CB1117" i="2"/>
  <c r="CB1118" i="2"/>
  <c r="CB1119" i="2"/>
  <c r="CB1120" i="2"/>
  <c r="CB1121" i="2"/>
  <c r="CB1122" i="2"/>
  <c r="CB1123" i="2"/>
  <c r="CB1124" i="2"/>
  <c r="CB1125" i="2"/>
  <c r="CB1126" i="2"/>
  <c r="CB1127" i="2"/>
  <c r="CB1128" i="2"/>
  <c r="CB1129" i="2"/>
  <c r="CB1130" i="2"/>
  <c r="CB1131" i="2"/>
  <c r="CB1132" i="2"/>
  <c r="CB1133" i="2"/>
  <c r="CB1134" i="2"/>
  <c r="CB1135" i="2"/>
  <c r="CB1136" i="2"/>
  <c r="CB1137" i="2"/>
  <c r="CB1138" i="2"/>
  <c r="CB1139" i="2"/>
  <c r="CB1140" i="2"/>
  <c r="CB1141" i="2"/>
  <c r="CB1142" i="2"/>
  <c r="CB1143" i="2"/>
  <c r="CB1144" i="2"/>
  <c r="CB1145" i="2"/>
  <c r="CB1146" i="2"/>
  <c r="CB1147" i="2"/>
  <c r="CB1148" i="2"/>
  <c r="CB1149" i="2"/>
  <c r="CB1150" i="2"/>
  <c r="CB1151" i="2"/>
  <c r="CB1152" i="2"/>
  <c r="CB1153" i="2"/>
  <c r="CB1154" i="2"/>
  <c r="CB1155" i="2"/>
  <c r="CB1156" i="2"/>
  <c r="CB1157" i="2"/>
  <c r="CB1158" i="2"/>
  <c r="CB1159" i="2"/>
  <c r="CB1160" i="2"/>
  <c r="CB1161" i="2"/>
  <c r="CB1162" i="2"/>
  <c r="CB1163" i="2"/>
  <c r="CB1164" i="2"/>
  <c r="CB1165" i="2"/>
  <c r="CB1166" i="2"/>
  <c r="CB1167" i="2"/>
  <c r="CB1168" i="2"/>
  <c r="CB1169" i="2"/>
  <c r="CB1170" i="2"/>
  <c r="CB1171" i="2"/>
  <c r="CB1172" i="2"/>
  <c r="CB1173" i="2"/>
  <c r="CB1174" i="2"/>
  <c r="CB1175" i="2"/>
  <c r="CB1176" i="2"/>
  <c r="CB1177" i="2"/>
  <c r="CB1178" i="2"/>
  <c r="CB1179" i="2"/>
  <c r="CB1180" i="2"/>
  <c r="CB1181" i="2"/>
  <c r="CB1182" i="2"/>
  <c r="CB1183" i="2"/>
  <c r="CB1184" i="2"/>
  <c r="CB1185" i="2"/>
  <c r="CB1186" i="2"/>
  <c r="CB1187" i="2"/>
  <c r="CB1188" i="2"/>
  <c r="CB1189" i="2"/>
  <c r="CB1190" i="2"/>
  <c r="CB1191" i="2"/>
  <c r="CB1192" i="2"/>
  <c r="CB1193" i="2"/>
  <c r="CB1194" i="2"/>
  <c r="CH3" i="2"/>
  <c r="CS4" i="2" s="1"/>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AJ75" i="1" l="1"/>
  <c r="CI3" i="2"/>
  <c r="CK3" i="2" s="1"/>
  <c r="CR4"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1" i="2"/>
  <c r="CB22" i="2"/>
  <c r="CB23" i="2"/>
  <c r="CB24" i="2"/>
  <c r="CB25" i="2"/>
  <c r="CB26" i="2"/>
  <c r="CB27" i="2"/>
  <c r="CB28" i="2"/>
  <c r="CB29" i="2"/>
  <c r="CB30" i="2"/>
  <c r="CB31" i="2"/>
  <c r="CB32" i="2"/>
  <c r="CB33" i="2"/>
  <c r="CB34" i="2"/>
  <c r="CB35" i="2"/>
  <c r="CB36" i="2"/>
  <c r="CB37" i="2"/>
  <c r="CB38" i="2"/>
  <c r="CB39" i="2"/>
  <c r="CB40" i="2"/>
  <c r="CB4" i="2"/>
  <c r="CB5" i="2"/>
  <c r="CB6" i="2"/>
  <c r="CB7" i="2"/>
  <c r="CB8" i="2"/>
  <c r="CB9" i="2"/>
  <c r="CB10" i="2"/>
  <c r="CB11" i="2"/>
  <c r="CB12" i="2"/>
  <c r="CB13" i="2"/>
  <c r="CB14" i="2"/>
  <c r="CB15" i="2"/>
  <c r="CB16" i="2"/>
  <c r="CB17" i="2"/>
  <c r="CB18" i="2"/>
  <c r="CB19" i="2"/>
  <c r="CB20" i="2"/>
  <c r="AJ76" i="1" l="1"/>
  <c r="C37" i="2"/>
  <c r="L64" i="1"/>
  <c r="AJ77" i="1" l="1"/>
  <c r="F4" i="1"/>
  <c r="K76" i="1" s="1"/>
  <c r="AJ78" i="1" l="1"/>
  <c r="AB115" i="1"/>
  <c r="AJ79" i="1" l="1"/>
  <c r="AE116" i="1"/>
  <c r="AE117" i="1"/>
  <c r="AD117" i="1"/>
  <c r="AD116" i="1"/>
  <c r="AC116" i="1"/>
  <c r="AB117" i="1"/>
  <c r="AB116" i="1"/>
  <c r="AA117" i="1"/>
  <c r="AA116" i="1"/>
  <c r="AA109" i="1"/>
  <c r="AJ80" i="1" l="1"/>
  <c r="C51" i="2"/>
  <c r="AA115" i="1"/>
  <c r="AA114" i="1"/>
  <c r="AA106" i="1"/>
  <c r="AD108" i="1"/>
  <c r="AD107" i="1"/>
  <c r="AD106" i="1"/>
  <c r="AC108" i="1"/>
  <c r="AC107" i="1"/>
  <c r="AC106" i="1"/>
  <c r="AB108" i="1"/>
  <c r="AB107" i="1"/>
  <c r="AB106" i="1"/>
  <c r="AA108" i="1"/>
  <c r="AA107" i="1"/>
  <c r="AA111" i="1"/>
  <c r="AA110" i="1"/>
  <c r="AB110" i="1"/>
  <c r="AC110" i="1"/>
  <c r="AD110" i="1"/>
  <c r="AE110" i="1"/>
  <c r="AB111" i="1"/>
  <c r="AC111" i="1"/>
  <c r="AD111" i="1"/>
  <c r="AE111" i="1"/>
  <c r="AE109" i="1"/>
  <c r="AD109" i="1"/>
  <c r="AC109" i="1"/>
  <c r="AB109" i="1"/>
  <c r="AA89" i="1"/>
  <c r="AF88" i="1"/>
  <c r="AF87" i="1"/>
  <c r="AE87" i="1"/>
  <c r="AE88" i="1"/>
  <c r="AE107" i="1"/>
  <c r="AE108" i="1"/>
  <c r="AE106" i="1"/>
  <c r="AJ81" i="1" l="1"/>
  <c r="G39" i="1"/>
  <c r="H39" i="1"/>
  <c r="F39" i="1"/>
  <c r="L18" i="1"/>
  <c r="AE98" i="1"/>
  <c r="AF98" i="1" s="1"/>
  <c r="AE80" i="1"/>
  <c r="C14" i="2"/>
  <c r="C13" i="2"/>
  <c r="Z83" i="1"/>
  <c r="AA90" i="1"/>
  <c r="AA83" i="1"/>
  <c r="AA84" i="1"/>
  <c r="AA85" i="1"/>
  <c r="K71" i="1" s="1"/>
  <c r="AA86" i="1"/>
  <c r="K72" i="1" s="1"/>
  <c r="Z86" i="1"/>
  <c r="H72" i="1" s="1"/>
  <c r="Z85" i="1"/>
  <c r="H71" i="1" s="1"/>
  <c r="Z84" i="1"/>
  <c r="B71" i="1"/>
  <c r="L21" i="1"/>
  <c r="L20" i="1"/>
  <c r="L19" i="1"/>
  <c r="AJ82" i="1" l="1"/>
  <c r="K70" i="1"/>
  <c r="H70" i="1"/>
  <c r="AJ83" i="1" l="1"/>
  <c r="AE75" i="1"/>
  <c r="L14" i="1"/>
  <c r="L9" i="1"/>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AJ84" i="1" l="1"/>
  <c r="I98" i="1"/>
  <c r="G98" i="1"/>
  <c r="E98" i="1"/>
  <c r="F76" i="1"/>
  <c r="F77" i="1" s="1"/>
  <c r="J72" i="1"/>
  <c r="J71" i="1"/>
  <c r="B72" i="1"/>
  <c r="AC84" i="1"/>
  <c r="AC83" i="1"/>
  <c r="AF85" i="1"/>
  <c r="AE85" i="1"/>
  <c r="AB83" i="1" s="1"/>
  <c r="F13" i="1"/>
  <c r="F12" i="1"/>
  <c r="C36" i="2"/>
  <c r="C35" i="2"/>
  <c r="C34" i="2"/>
  <c r="C32" i="2"/>
  <c r="C31" i="2"/>
  <c r="C28" i="2"/>
  <c r="C27" i="2"/>
  <c r="C26" i="2"/>
  <c r="C25" i="2"/>
  <c r="C21" i="2"/>
  <c r="C23" i="2"/>
  <c r="C44" i="2" s="1"/>
  <c r="H142" i="1" s="1"/>
  <c r="C22" i="2"/>
  <c r="C20" i="2"/>
  <c r="H13" i="1"/>
  <c r="H8" i="1"/>
  <c r="F8" i="1"/>
  <c r="F7" i="1"/>
  <c r="C49" i="2"/>
  <c r="C55" i="2"/>
  <c r="C57" i="2"/>
  <c r="C53" i="2"/>
  <c r="C59" i="2"/>
  <c r="C18" i="2"/>
  <c r="C66" i="2"/>
  <c r="C73" i="2"/>
  <c r="C60" i="2"/>
  <c r="C56" i="2"/>
  <c r="C58" i="2"/>
  <c r="C54" i="2"/>
  <c r="C67" i="2"/>
  <c r="C74" i="2"/>
  <c r="C78" i="2"/>
  <c r="C11" i="2"/>
  <c r="C10" i="2"/>
  <c r="C6" i="2"/>
  <c r="C40" i="2" s="1"/>
  <c r="AJ85" i="1" l="1"/>
  <c r="C71" i="2"/>
  <c r="B77" i="1"/>
  <c r="B78" i="1" s="1"/>
  <c r="C48" i="2"/>
  <c r="D49" i="2"/>
  <c r="AB84" i="1"/>
  <c r="B70" i="1" s="1"/>
  <c r="C15" i="2"/>
  <c r="C12" i="2"/>
  <c r="C19" i="2" s="1"/>
  <c r="N3" i="2"/>
  <c r="CF3" i="2" s="1"/>
  <c r="C64" i="2"/>
  <c r="AE96" i="1"/>
  <c r="G31" i="1" s="1"/>
  <c r="AB92" i="1"/>
  <c r="AA91" i="1"/>
  <c r="AA92" i="1"/>
  <c r="AE115" i="1" l="1"/>
  <c r="AE86" i="1"/>
  <c r="C41" i="2"/>
  <c r="BW3" i="2"/>
  <c r="BW4" i="2"/>
  <c r="BW8" i="2"/>
  <c r="BW12" i="2"/>
  <c r="BW16" i="2"/>
  <c r="BW20" i="2"/>
  <c r="BW24" i="2"/>
  <c r="BW28" i="2"/>
  <c r="BW32" i="2"/>
  <c r="BW36" i="2"/>
  <c r="BW40" i="2"/>
  <c r="BW44" i="2"/>
  <c r="BW48" i="2"/>
  <c r="BW52" i="2"/>
  <c r="BW56" i="2"/>
  <c r="BW60" i="2"/>
  <c r="BW64" i="2"/>
  <c r="BW68" i="2"/>
  <c r="BW72" i="2"/>
  <c r="BW76" i="2"/>
  <c r="BW80" i="2"/>
  <c r="BW84" i="2"/>
  <c r="BW88" i="2"/>
  <c r="BW92" i="2"/>
  <c r="BW96" i="2"/>
  <c r="BW100" i="2"/>
  <c r="BW104" i="2"/>
  <c r="BW108" i="2"/>
  <c r="BW112" i="2"/>
  <c r="BW116" i="2"/>
  <c r="BW120" i="2"/>
  <c r="BW124" i="2"/>
  <c r="BW128" i="2"/>
  <c r="BW132" i="2"/>
  <c r="BW136" i="2"/>
  <c r="BW140" i="2"/>
  <c r="BW144" i="2"/>
  <c r="BW148" i="2"/>
  <c r="BW152" i="2"/>
  <c r="BW156" i="2"/>
  <c r="BW160" i="2"/>
  <c r="BW164" i="2"/>
  <c r="BW168" i="2"/>
  <c r="BW172" i="2"/>
  <c r="BW176" i="2"/>
  <c r="BW180" i="2"/>
  <c r="BW5" i="2"/>
  <c r="BW9" i="2"/>
  <c r="BW13" i="2"/>
  <c r="BW17" i="2"/>
  <c r="BW21" i="2"/>
  <c r="BW25" i="2"/>
  <c r="BW29" i="2"/>
  <c r="BW33" i="2"/>
  <c r="BW37" i="2"/>
  <c r="BW41" i="2"/>
  <c r="BW45" i="2"/>
  <c r="BW49" i="2"/>
  <c r="BW53" i="2"/>
  <c r="BW57" i="2"/>
  <c r="BW61" i="2"/>
  <c r="BW65" i="2"/>
  <c r="BW69" i="2"/>
  <c r="BW73" i="2"/>
  <c r="BW77" i="2"/>
  <c r="BW81" i="2"/>
  <c r="BW85" i="2"/>
  <c r="BW89" i="2"/>
  <c r="BW93" i="2"/>
  <c r="BW97" i="2"/>
  <c r="BW101" i="2"/>
  <c r="BW105" i="2"/>
  <c r="BW109" i="2"/>
  <c r="BW113" i="2"/>
  <c r="BW117" i="2"/>
  <c r="BW121" i="2"/>
  <c r="BW125" i="2"/>
  <c r="BW129" i="2"/>
  <c r="BW133" i="2"/>
  <c r="BW137" i="2"/>
  <c r="BW141" i="2"/>
  <c r="BW145" i="2"/>
  <c r="BW149" i="2"/>
  <c r="BW153" i="2"/>
  <c r="BW157" i="2"/>
  <c r="BW161" i="2"/>
  <c r="BW165" i="2"/>
  <c r="BW169" i="2"/>
  <c r="BW173" i="2"/>
  <c r="BW177" i="2"/>
  <c r="BW181" i="2"/>
  <c r="BW6" i="2"/>
  <c r="BW10" i="2"/>
  <c r="BW14" i="2"/>
  <c r="BW18" i="2"/>
  <c r="BW22" i="2"/>
  <c r="BW26" i="2"/>
  <c r="BW30" i="2"/>
  <c r="BW34" i="2"/>
  <c r="BW38" i="2"/>
  <c r="BW42" i="2"/>
  <c r="BW46" i="2"/>
  <c r="BW50" i="2"/>
  <c r="BW54" i="2"/>
  <c r="BW58" i="2"/>
  <c r="BW62" i="2"/>
  <c r="BW66" i="2"/>
  <c r="BW70" i="2"/>
  <c r="BW74" i="2"/>
  <c r="BW78" i="2"/>
  <c r="BW82" i="2"/>
  <c r="BW86" i="2"/>
  <c r="BW90" i="2"/>
  <c r="BW94" i="2"/>
  <c r="BW98" i="2"/>
  <c r="BW102" i="2"/>
  <c r="BW106" i="2"/>
  <c r="BW110" i="2"/>
  <c r="BW114" i="2"/>
  <c r="BW118" i="2"/>
  <c r="BW122" i="2"/>
  <c r="BW126" i="2"/>
  <c r="BW130" i="2"/>
  <c r="BW134" i="2"/>
  <c r="BW138" i="2"/>
  <c r="BW142" i="2"/>
  <c r="BW146" i="2"/>
  <c r="BW150" i="2"/>
  <c r="BW154" i="2"/>
  <c r="BW158" i="2"/>
  <c r="BW162" i="2"/>
  <c r="BW166" i="2"/>
  <c r="BW170" i="2"/>
  <c r="BW174" i="2"/>
  <c r="BW178" i="2"/>
  <c r="BW182" i="2"/>
  <c r="BW7" i="2"/>
  <c r="BW11" i="2"/>
  <c r="BW15" i="2"/>
  <c r="BW19" i="2"/>
  <c r="BW23" i="2"/>
  <c r="BW27" i="2"/>
  <c r="BW31" i="2"/>
  <c r="BW35" i="2"/>
  <c r="BW39" i="2"/>
  <c r="BW43" i="2"/>
  <c r="BW47" i="2"/>
  <c r="BW51" i="2"/>
  <c r="BW55" i="2"/>
  <c r="BW59" i="2"/>
  <c r="BW63" i="2"/>
  <c r="BW67" i="2"/>
  <c r="BW71" i="2"/>
  <c r="BW75" i="2"/>
  <c r="BW79" i="2"/>
  <c r="BW83" i="2"/>
  <c r="BW87" i="2"/>
  <c r="BW91" i="2"/>
  <c r="BW95" i="2"/>
  <c r="BW99" i="2"/>
  <c r="BW103" i="2"/>
  <c r="BW107" i="2"/>
  <c r="BW111" i="2"/>
  <c r="BW115" i="2"/>
  <c r="BW119" i="2"/>
  <c r="BW123" i="2"/>
  <c r="BW127" i="2"/>
  <c r="BW131" i="2"/>
  <c r="BW135" i="2"/>
  <c r="BW139" i="2"/>
  <c r="BW143" i="2"/>
  <c r="BW147" i="2"/>
  <c r="BW151" i="2"/>
  <c r="BW155" i="2"/>
  <c r="BW159" i="2"/>
  <c r="BW163" i="2"/>
  <c r="BW167" i="2"/>
  <c r="BW171" i="2"/>
  <c r="BW175" i="2"/>
  <c r="BW179" i="2"/>
  <c r="B80" i="1"/>
  <c r="B79" i="1"/>
  <c r="G78" i="1"/>
  <c r="AE114" i="1"/>
  <c r="AB114" i="1" s="1"/>
  <c r="AF106" i="1"/>
  <c r="AF96" i="1"/>
  <c r="AF86" i="1"/>
  <c r="C4" i="2"/>
  <c r="D15" i="2"/>
  <c r="D12"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5" i="2"/>
  <c r="G4" i="2"/>
  <c r="H140" i="1" l="1"/>
  <c r="C43" i="2"/>
  <c r="C42" i="2"/>
  <c r="CT33" i="2"/>
  <c r="CT37" i="2"/>
  <c r="CT30" i="2"/>
  <c r="CT34" i="2"/>
  <c r="CT38" i="2"/>
  <c r="CT31" i="2"/>
  <c r="CT35" i="2"/>
  <c r="CT32" i="2"/>
  <c r="CT36" i="2"/>
  <c r="CT29" i="2"/>
  <c r="CT8" i="2"/>
  <c r="CT12" i="2"/>
  <c r="CT16" i="2"/>
  <c r="CT20" i="2"/>
  <c r="CT24" i="2"/>
  <c r="CT28" i="2"/>
  <c r="CT5" i="2"/>
  <c r="CT9" i="2"/>
  <c r="CT13" i="2"/>
  <c r="CT17" i="2"/>
  <c r="CT21" i="2"/>
  <c r="CT25" i="2"/>
  <c r="CT6" i="2"/>
  <c r="CT10" i="2"/>
  <c r="CT14" i="2"/>
  <c r="CT18" i="2"/>
  <c r="CT22" i="2"/>
  <c r="CT26" i="2"/>
  <c r="CT7" i="2"/>
  <c r="CT11" i="2"/>
  <c r="CT15" i="2"/>
  <c r="CT19" i="2"/>
  <c r="CT23" i="2"/>
  <c r="CT27" i="2"/>
  <c r="C75" i="2"/>
  <c r="C68" i="2"/>
  <c r="C61" i="2"/>
  <c r="AE97" i="1"/>
  <c r="D13" i="2"/>
  <c r="D10" i="2"/>
  <c r="H143" i="1" l="1"/>
  <c r="H144" i="1"/>
  <c r="A177" i="1"/>
  <c r="A178" i="1" s="1"/>
  <c r="A179" i="1" s="1"/>
  <c r="A180" i="1" s="1"/>
  <c r="A181" i="1" s="1"/>
  <c r="A182" i="1" s="1"/>
  <c r="A183" i="1" s="1"/>
  <c r="A184" i="1" s="1"/>
  <c r="A185" i="1" s="1"/>
  <c r="A186" i="1" s="1"/>
  <c r="A187" i="1" s="1"/>
  <c r="A188" i="1" s="1"/>
  <c r="C45" i="2"/>
  <c r="C76" i="2"/>
  <c r="C77" i="2"/>
  <c r="C63" i="2"/>
  <c r="C62" i="2"/>
  <c r="C70" i="2"/>
  <c r="C69" i="2"/>
  <c r="AF115" i="1"/>
  <c r="G79" i="1"/>
  <c r="G80" i="1"/>
  <c r="C50" i="2"/>
  <c r="AF107" i="1"/>
  <c r="C5" i="2"/>
  <c r="C29" i="2" s="1"/>
  <c r="AF97" i="1"/>
  <c r="A116" i="1"/>
  <c r="A117" i="1" s="1"/>
  <c r="B32" i="1"/>
  <c r="K80" i="1" l="1"/>
  <c r="O203" i="1"/>
  <c r="P203" i="1"/>
  <c r="N203" i="1"/>
  <c r="H203" i="1" s="1"/>
  <c r="AF114" i="1"/>
  <c r="P3" i="2"/>
  <c r="BT3" i="2" s="1"/>
  <c r="H146" i="1"/>
  <c r="C161" i="1"/>
  <c r="C72" i="2"/>
  <c r="C79" i="2"/>
  <c r="C65" i="2"/>
  <c r="H3" i="2"/>
  <c r="C100" i="1"/>
  <c r="C7" i="2"/>
  <c r="A118" i="1"/>
  <c r="CZ3" i="2" l="1"/>
  <c r="P208" i="1"/>
  <c r="O208" i="1"/>
  <c r="N208" i="1"/>
  <c r="H208" i="1" s="1"/>
  <c r="AQ3" i="2"/>
  <c r="AR3" i="2" s="1"/>
  <c r="BE3" i="2"/>
  <c r="BF3" i="2" s="1"/>
  <c r="AC3" i="2"/>
  <c r="AD3" i="2" s="1"/>
  <c r="C162" i="1"/>
  <c r="BU3" i="2"/>
  <c r="H4" i="2"/>
  <c r="I3" i="2"/>
  <c r="J3" i="2"/>
  <c r="C101" i="1"/>
  <c r="A119" i="1"/>
  <c r="A120" i="1" s="1"/>
  <c r="A121" i="1" s="1"/>
  <c r="A122" i="1" s="1"/>
  <c r="A123" i="1" s="1"/>
  <c r="CZ4" i="2" l="1"/>
  <c r="C163" i="1"/>
  <c r="CG4" i="2"/>
  <c r="CC4" i="2"/>
  <c r="BM4" i="2"/>
  <c r="H5" i="2"/>
  <c r="O4" i="2"/>
  <c r="J4" i="2"/>
  <c r="L3" i="2"/>
  <c r="AJ4" i="2"/>
  <c r="I4" i="2"/>
  <c r="V4" i="2"/>
  <c r="N4" i="2"/>
  <c r="AX4" i="2"/>
  <c r="C102" i="1"/>
  <c r="A124" i="1"/>
  <c r="A125" i="1" s="1"/>
  <c r="A126" i="1" s="1"/>
  <c r="A127" i="1" s="1"/>
  <c r="CZ5" i="2" l="1"/>
  <c r="C164" i="1"/>
  <c r="CC5" i="2"/>
  <c r="CG5" i="2"/>
  <c r="CD4" i="2"/>
  <c r="CE4" i="2" s="1"/>
  <c r="M4" i="2"/>
  <c r="O5" i="2"/>
  <c r="M5" i="2" s="1"/>
  <c r="I5" i="2"/>
  <c r="H6" i="2"/>
  <c r="AJ5" i="2"/>
  <c r="AX5" i="2"/>
  <c r="N5" i="2"/>
  <c r="Q4" i="2"/>
  <c r="BM5" i="2"/>
  <c r="V5" i="2"/>
  <c r="J5" i="2"/>
  <c r="L4" i="2"/>
  <c r="P4" i="2"/>
  <c r="R4" i="2" s="1"/>
  <c r="S4" i="2" s="1"/>
  <c r="C103" i="1"/>
  <c r="CZ6" i="2" l="1"/>
  <c r="C165" i="1"/>
  <c r="CC6" i="2"/>
  <c r="CG6" i="2"/>
  <c r="CF4" i="2"/>
  <c r="N6" i="2"/>
  <c r="O6" i="2"/>
  <c r="P6" i="2" s="1"/>
  <c r="P5" i="2"/>
  <c r="H7" i="2"/>
  <c r="L5" i="2"/>
  <c r="AX6" i="2"/>
  <c r="BK4" i="2"/>
  <c r="BO4" i="2" s="1"/>
  <c r="BM6" i="2"/>
  <c r="Q5" i="2"/>
  <c r="AJ6" i="2"/>
  <c r="I6" i="2"/>
  <c r="V6" i="2"/>
  <c r="J6" i="2"/>
  <c r="AV4" i="2"/>
  <c r="AZ4" i="2" s="1"/>
  <c r="AH4" i="2"/>
  <c r="AL4" i="2" s="1"/>
  <c r="AT4" i="2"/>
  <c r="AU4" i="2" s="1"/>
  <c r="T4" i="2"/>
  <c r="X4" i="2" s="1"/>
  <c r="AF4" i="2"/>
  <c r="AG4" i="2" s="1"/>
  <c r="BI4" i="2"/>
  <c r="BJ4" i="2" s="1"/>
  <c r="C104" i="1"/>
  <c r="CZ7" i="2" l="1"/>
  <c r="C166" i="1"/>
  <c r="BC4" i="2"/>
  <c r="AO4" i="2"/>
  <c r="AA4" i="2"/>
  <c r="CC7" i="2"/>
  <c r="CG7" i="2"/>
  <c r="CD5" i="2"/>
  <c r="CE5" i="2" s="1"/>
  <c r="J7" i="2"/>
  <c r="BP4" i="2"/>
  <c r="BQ4" i="2" s="1"/>
  <c r="H8" i="2"/>
  <c r="N7" i="2"/>
  <c r="V7" i="2"/>
  <c r="O7" i="2"/>
  <c r="P7" i="2" s="1"/>
  <c r="AX7" i="2"/>
  <c r="I7" i="2"/>
  <c r="M6" i="2"/>
  <c r="L6" i="2"/>
  <c r="Q6" i="2"/>
  <c r="AJ7" i="2"/>
  <c r="AK4" i="2"/>
  <c r="BM7" i="2"/>
  <c r="AM4" i="2"/>
  <c r="AN4" i="2" s="1"/>
  <c r="AY4" i="2"/>
  <c r="BA4" i="2"/>
  <c r="BB4" i="2" s="1"/>
  <c r="BN4" i="2"/>
  <c r="U4" i="2"/>
  <c r="AW4" i="2"/>
  <c r="BR4" i="2"/>
  <c r="BL4" i="2"/>
  <c r="W4" i="2"/>
  <c r="AI4" i="2"/>
  <c r="Y4" i="2"/>
  <c r="Z4" i="2" s="1"/>
  <c r="C105" i="1"/>
  <c r="CZ8" i="2" l="1"/>
  <c r="C167" i="1"/>
  <c r="BS4" i="2"/>
  <c r="BT4" i="2" s="1"/>
  <c r="BU4" i="2" s="1"/>
  <c r="BD4" i="2"/>
  <c r="BE4" i="2" s="1"/>
  <c r="BF4" i="2" s="1"/>
  <c r="AB4" i="2"/>
  <c r="AC4" i="2" s="1"/>
  <c r="AD4" i="2" s="1"/>
  <c r="AP4" i="2"/>
  <c r="AQ4" i="2" s="1"/>
  <c r="AR4" i="2" s="1"/>
  <c r="CC8" i="2"/>
  <c r="CG8" i="2"/>
  <c r="CF5" i="2"/>
  <c r="L7" i="2"/>
  <c r="H9" i="2"/>
  <c r="J8" i="2"/>
  <c r="Q7" i="2"/>
  <c r="O8" i="2"/>
  <c r="P8" i="2" s="1"/>
  <c r="AJ8" i="2"/>
  <c r="V8" i="2"/>
  <c r="AX8" i="2"/>
  <c r="N8" i="2"/>
  <c r="BM8" i="2"/>
  <c r="I8" i="2"/>
  <c r="M7" i="2"/>
  <c r="C106" i="1"/>
  <c r="CZ9" i="2" l="1"/>
  <c r="C168" i="1"/>
  <c r="BK5" i="2"/>
  <c r="BO5" i="2" s="1"/>
  <c r="BI5" i="2"/>
  <c r="BJ5" i="2" s="1"/>
  <c r="AV5" i="2"/>
  <c r="AZ5" i="2" s="1"/>
  <c r="AT5" i="2"/>
  <c r="AU5" i="2" s="1"/>
  <c r="T5" i="2"/>
  <c r="X5" i="2" s="1"/>
  <c r="R5" i="2"/>
  <c r="S5" i="2" s="1"/>
  <c r="AH5" i="2"/>
  <c r="AL5" i="2" s="1"/>
  <c r="AF5" i="2"/>
  <c r="AG5" i="2" s="1"/>
  <c r="CC9" i="2"/>
  <c r="CG9" i="2"/>
  <c r="CD6" i="2"/>
  <c r="CE6" i="2" s="1"/>
  <c r="N9" i="2"/>
  <c r="AJ9" i="2"/>
  <c r="V9" i="2"/>
  <c r="BM9" i="2"/>
  <c r="L8" i="2"/>
  <c r="I9" i="2"/>
  <c r="Q8" i="2"/>
  <c r="O9" i="2"/>
  <c r="P9" i="2" s="1"/>
  <c r="AX9" i="2"/>
  <c r="J9" i="2"/>
  <c r="H10" i="2"/>
  <c r="M8" i="2"/>
  <c r="C107" i="1"/>
  <c r="CZ10" i="2" l="1"/>
  <c r="C169" i="1"/>
  <c r="BL5" i="2"/>
  <c r="BC5" i="2"/>
  <c r="BA5" i="2"/>
  <c r="BB5" i="2" s="1"/>
  <c r="AO5" i="2"/>
  <c r="BP5" i="2"/>
  <c r="BQ5" i="2" s="1"/>
  <c r="BR5" i="2"/>
  <c r="BN5" i="2"/>
  <c r="AA5" i="2"/>
  <c r="Y5" i="2"/>
  <c r="Z5" i="2" s="1"/>
  <c r="AY5" i="2"/>
  <c r="AW5" i="2"/>
  <c r="U5" i="2"/>
  <c r="W5" i="2"/>
  <c r="AK5" i="2"/>
  <c r="AM5" i="2"/>
  <c r="AN5" i="2" s="1"/>
  <c r="AI5" i="2"/>
  <c r="CC10" i="2"/>
  <c r="CG10" i="2"/>
  <c r="CF6" i="2"/>
  <c r="L9" i="2"/>
  <c r="H11" i="2"/>
  <c r="M9" i="2"/>
  <c r="O10" i="2"/>
  <c r="M10" i="2" s="1"/>
  <c r="AJ10" i="2"/>
  <c r="AX10" i="2"/>
  <c r="BM10" i="2"/>
  <c r="N10" i="2"/>
  <c r="J10" i="2"/>
  <c r="I10" i="2"/>
  <c r="V10" i="2"/>
  <c r="Q9" i="2"/>
  <c r="C108" i="1"/>
  <c r="CZ11" i="2" l="1"/>
  <c r="BD5" i="2"/>
  <c r="BE5" i="2" s="1"/>
  <c r="AT6" i="2" s="1"/>
  <c r="AU6" i="2" s="1"/>
  <c r="AP5" i="2"/>
  <c r="AQ5" i="2" s="1"/>
  <c r="AR5" i="2" s="1"/>
  <c r="AB5" i="2"/>
  <c r="AC5" i="2" s="1"/>
  <c r="AD5" i="2" s="1"/>
  <c r="BS5" i="2"/>
  <c r="BT5" i="2" s="1"/>
  <c r="BU5" i="2" s="1"/>
  <c r="C170" i="1"/>
  <c r="CC11" i="2"/>
  <c r="CG11" i="2"/>
  <c r="CD7" i="2"/>
  <c r="CE7" i="2" s="1"/>
  <c r="BM11" i="2"/>
  <c r="J11" i="2"/>
  <c r="V11" i="2"/>
  <c r="H12" i="2"/>
  <c r="Q10" i="2"/>
  <c r="AX11" i="2"/>
  <c r="AJ11" i="2"/>
  <c r="P10" i="2"/>
  <c r="O11" i="2"/>
  <c r="P11" i="2" s="1"/>
  <c r="I11" i="2"/>
  <c r="N11" i="2"/>
  <c r="L10" i="2"/>
  <c r="C109" i="1"/>
  <c r="CZ12" i="2" l="1"/>
  <c r="BF5" i="2"/>
  <c r="AH6" i="2"/>
  <c r="AV6" i="2"/>
  <c r="AF6" i="2"/>
  <c r="AG6" i="2" s="1"/>
  <c r="T6" i="2"/>
  <c r="R6" i="2"/>
  <c r="S6" i="2" s="1"/>
  <c r="BI6" i="2"/>
  <c r="BJ6" i="2" s="1"/>
  <c r="BK6" i="2"/>
  <c r="C171" i="1"/>
  <c r="CC12" i="2"/>
  <c r="CG12" i="2"/>
  <c r="CF7" i="2"/>
  <c r="AX12" i="2"/>
  <c r="L11" i="2"/>
  <c r="AJ12" i="2"/>
  <c r="J12" i="2"/>
  <c r="H13" i="2"/>
  <c r="BM12" i="2"/>
  <c r="N12" i="2"/>
  <c r="I12" i="2"/>
  <c r="V12" i="2"/>
  <c r="Q11" i="2"/>
  <c r="O12" i="2"/>
  <c r="P12" i="2" s="1"/>
  <c r="M11" i="2"/>
  <c r="C110" i="1"/>
  <c r="BO6" i="2" l="1"/>
  <c r="BP6" i="2" s="1"/>
  <c r="BQ6" i="2" s="1"/>
  <c r="AZ6" i="2"/>
  <c r="BA6" i="2" s="1"/>
  <c r="BB6" i="2" s="1"/>
  <c r="AL6" i="2"/>
  <c r="AM6" i="2" s="1"/>
  <c r="AN6" i="2" s="1"/>
  <c r="X6" i="2"/>
  <c r="Y6" i="2" s="1"/>
  <c r="Z6" i="2" s="1"/>
  <c r="CZ13" i="2"/>
  <c r="W6" i="2"/>
  <c r="U6" i="2"/>
  <c r="BC6" i="2"/>
  <c r="AI6" i="2"/>
  <c r="AW6" i="2"/>
  <c r="AY6" i="2"/>
  <c r="AA6" i="2"/>
  <c r="AK6" i="2"/>
  <c r="AO6" i="2"/>
  <c r="BL6" i="2"/>
  <c r="BR6" i="2"/>
  <c r="BN6" i="2"/>
  <c r="C172" i="1"/>
  <c r="CC13" i="2"/>
  <c r="CG13" i="2"/>
  <c r="CD8" i="2"/>
  <c r="CE8" i="2" s="1"/>
  <c r="BM13" i="2"/>
  <c r="AX13" i="2"/>
  <c r="J13" i="2"/>
  <c r="AJ13" i="2"/>
  <c r="L12" i="2"/>
  <c r="V13" i="2"/>
  <c r="N13" i="2"/>
  <c r="H14" i="2"/>
  <c r="O13" i="2"/>
  <c r="P13" i="2" s="1"/>
  <c r="I13" i="2"/>
  <c r="Q12" i="2"/>
  <c r="M12" i="2"/>
  <c r="C111" i="1"/>
  <c r="BD6" i="2" l="1"/>
  <c r="BE6" i="2" s="1"/>
  <c r="BF6" i="2" s="1"/>
  <c r="AP6" i="2"/>
  <c r="AQ6" i="2" s="1"/>
  <c r="AR6" i="2" s="1"/>
  <c r="AB6" i="2"/>
  <c r="AC6" i="2" s="1"/>
  <c r="AD6" i="2" s="1"/>
  <c r="BS6" i="2"/>
  <c r="BT6" i="2" s="1"/>
  <c r="BU6" i="2" s="1"/>
  <c r="CZ14" i="2"/>
  <c r="I201" i="1"/>
  <c r="I200" i="1"/>
  <c r="C173" i="1"/>
  <c r="CC14" i="2"/>
  <c r="CG14" i="2"/>
  <c r="CF8" i="2"/>
  <c r="L13" i="2"/>
  <c r="V14" i="2"/>
  <c r="Q13" i="2"/>
  <c r="I14" i="2"/>
  <c r="M13" i="2"/>
  <c r="O14" i="2"/>
  <c r="P14" i="2" s="1"/>
  <c r="AX14" i="2"/>
  <c r="N14" i="2"/>
  <c r="BM14" i="2"/>
  <c r="AJ14" i="2"/>
  <c r="J14" i="2"/>
  <c r="H15" i="2"/>
  <c r="C112" i="1"/>
  <c r="AF7" i="2" l="1"/>
  <c r="AG7" i="2" s="1"/>
  <c r="AH7" i="2"/>
  <c r="AL7" i="2" s="1"/>
  <c r="AM7" i="2" s="1"/>
  <c r="AN7" i="2" s="1"/>
  <c r="T7" i="2"/>
  <c r="X7" i="2" s="1"/>
  <c r="Y7" i="2" s="1"/>
  <c r="Z7" i="2" s="1"/>
  <c r="R7" i="2"/>
  <c r="S7" i="2" s="1"/>
  <c r="AV7" i="2"/>
  <c r="AZ7" i="2" s="1"/>
  <c r="BA7" i="2" s="1"/>
  <c r="BB7" i="2" s="1"/>
  <c r="AT7" i="2"/>
  <c r="AU7" i="2" s="1"/>
  <c r="BK7" i="2"/>
  <c r="BN7" i="2" s="1"/>
  <c r="BI7" i="2"/>
  <c r="BJ7" i="2" s="1"/>
  <c r="I203" i="1"/>
  <c r="I208" i="1"/>
  <c r="C174" i="1"/>
  <c r="CZ15" i="2"/>
  <c r="D161" i="1"/>
  <c r="CC15" i="2"/>
  <c r="CD9" i="2"/>
  <c r="CE9" i="2" s="1"/>
  <c r="CQ5" i="2"/>
  <c r="L14" i="2"/>
  <c r="M14" i="2"/>
  <c r="V15" i="2"/>
  <c r="J15" i="2"/>
  <c r="BM15" i="2"/>
  <c r="AJ15" i="2"/>
  <c r="N15" i="2"/>
  <c r="CK15" i="2" s="1"/>
  <c r="D100" i="1"/>
  <c r="I15" i="2"/>
  <c r="AX15" i="2"/>
  <c r="H16" i="2"/>
  <c r="Q14" i="2"/>
  <c r="O15" i="2"/>
  <c r="CL15" i="2" s="1"/>
  <c r="C113" i="1"/>
  <c r="U7" i="2" l="1"/>
  <c r="AK7" i="2"/>
  <c r="AI7" i="2"/>
  <c r="BC7" i="2"/>
  <c r="W7" i="2"/>
  <c r="AO7" i="2"/>
  <c r="AA7" i="2"/>
  <c r="AW7" i="2"/>
  <c r="AY7" i="2"/>
  <c r="BR7" i="2"/>
  <c r="BL7" i="2"/>
  <c r="BO7" i="2"/>
  <c r="BP7" i="2" s="1"/>
  <c r="BQ7" i="2" s="1"/>
  <c r="CZ16" i="2"/>
  <c r="AB7" i="2"/>
  <c r="AC7" i="2" s="1"/>
  <c r="AD7" i="2" s="1"/>
  <c r="AP7" i="2"/>
  <c r="AQ7" i="2" s="1"/>
  <c r="AR7" i="2" s="1"/>
  <c r="BD7" i="2"/>
  <c r="BE7" i="2" s="1"/>
  <c r="BF7" i="2" s="1"/>
  <c r="BS7" i="2"/>
  <c r="BT7" i="2" s="1"/>
  <c r="BU7" i="2" s="1"/>
  <c r="C175" i="1"/>
  <c r="CC16" i="2"/>
  <c r="CH16" i="2"/>
  <c r="CN16" i="2"/>
  <c r="CG16" i="2"/>
  <c r="CF9" i="2"/>
  <c r="Q15" i="2"/>
  <c r="N16" i="2"/>
  <c r="CK16" i="2" s="1"/>
  <c r="AJ16" i="2"/>
  <c r="L15" i="2"/>
  <c r="O16" i="2"/>
  <c r="M16" i="2" s="1"/>
  <c r="BM16" i="2"/>
  <c r="M15" i="2"/>
  <c r="I16" i="2"/>
  <c r="AX16" i="2"/>
  <c r="V16" i="2"/>
  <c r="J16" i="2"/>
  <c r="H17" i="2"/>
  <c r="P15" i="2"/>
  <c r="C114" i="1"/>
  <c r="CZ17" i="2" l="1"/>
  <c r="T8" i="2"/>
  <c r="R8" i="2"/>
  <c r="S8" i="2" s="1"/>
  <c r="BI8" i="2"/>
  <c r="BJ8" i="2" s="1"/>
  <c r="BK8" i="2"/>
  <c r="AT8" i="2"/>
  <c r="AU8" i="2" s="1"/>
  <c r="AV8" i="2"/>
  <c r="AH8" i="2"/>
  <c r="AF8" i="2"/>
  <c r="AG8" i="2" s="1"/>
  <c r="C176" i="1"/>
  <c r="CC17" i="2"/>
  <c r="CN17" i="2"/>
  <c r="CH17" i="2"/>
  <c r="CG17" i="2"/>
  <c r="CD10" i="2"/>
  <c r="CE10" i="2" s="1"/>
  <c r="CF10" i="2" s="1"/>
  <c r="CL16" i="2"/>
  <c r="L16" i="2"/>
  <c r="P16" i="2"/>
  <c r="Q16" i="2"/>
  <c r="J17" i="2"/>
  <c r="V17" i="2"/>
  <c r="BM17" i="2"/>
  <c r="N17" i="2"/>
  <c r="CK17" i="2" s="1"/>
  <c r="H18" i="2"/>
  <c r="O17" i="2"/>
  <c r="P17" i="2" s="1"/>
  <c r="AX17" i="2"/>
  <c r="AJ17" i="2"/>
  <c r="I17" i="2"/>
  <c r="C115" i="1"/>
  <c r="BO8" i="2" l="1"/>
  <c r="BP8" i="2" s="1"/>
  <c r="BQ8" i="2" s="1"/>
  <c r="AZ8" i="2"/>
  <c r="BA8" i="2" s="1"/>
  <c r="BB8" i="2" s="1"/>
  <c r="AL8" i="2"/>
  <c r="AM8" i="2" s="1"/>
  <c r="AN8" i="2" s="1"/>
  <c r="X8" i="2"/>
  <c r="Y8" i="2" s="1"/>
  <c r="Z8" i="2" s="1"/>
  <c r="CZ18" i="2"/>
  <c r="BL8" i="2"/>
  <c r="BN8" i="2"/>
  <c r="U8" i="2"/>
  <c r="W8" i="2"/>
  <c r="AA8" i="2"/>
  <c r="AI8" i="2"/>
  <c r="BR8" i="2"/>
  <c r="AK8" i="2"/>
  <c r="AO8" i="2"/>
  <c r="BC8" i="2"/>
  <c r="AY8" i="2"/>
  <c r="AW8" i="2"/>
  <c r="C177" i="1"/>
  <c r="CC18" i="2"/>
  <c r="CN18" i="2"/>
  <c r="CH18" i="2"/>
  <c r="CG18" i="2"/>
  <c r="M17" i="2"/>
  <c r="AX18" i="2"/>
  <c r="O18" i="2"/>
  <c r="M18" i="2" s="1"/>
  <c r="L17" i="2"/>
  <c r="H19" i="2"/>
  <c r="BM18" i="2"/>
  <c r="J18" i="2"/>
  <c r="N18" i="2"/>
  <c r="CK18" i="2" s="1"/>
  <c r="Q17" i="2"/>
  <c r="V18" i="2"/>
  <c r="AJ18" i="2"/>
  <c r="I18" i="2"/>
  <c r="CL17" i="2"/>
  <c r="CD11" i="2"/>
  <c r="CE11" i="2" s="1"/>
  <c r="C116" i="1"/>
  <c r="CZ19" i="2" l="1"/>
  <c r="AB8" i="2"/>
  <c r="AC8" i="2" s="1"/>
  <c r="AD8" i="2" s="1"/>
  <c r="AP8" i="2"/>
  <c r="AQ8" i="2" s="1"/>
  <c r="AR8" i="2" s="1"/>
  <c r="BS8" i="2"/>
  <c r="BT8" i="2" s="1"/>
  <c r="BU8" i="2" s="1"/>
  <c r="BD8" i="2"/>
  <c r="BE8" i="2" s="1"/>
  <c r="BF8" i="2" s="1"/>
  <c r="C178" i="1"/>
  <c r="CC19" i="2"/>
  <c r="CN19" i="2"/>
  <c r="CH19" i="2"/>
  <c r="CG19" i="2"/>
  <c r="V19" i="2"/>
  <c r="Q18" i="2"/>
  <c r="AX19" i="2"/>
  <c r="H20" i="2"/>
  <c r="BM19" i="2"/>
  <c r="AJ19" i="2"/>
  <c r="P18" i="2"/>
  <c r="I19" i="2"/>
  <c r="N19" i="2"/>
  <c r="CK19" i="2" s="1"/>
  <c r="CL18" i="2"/>
  <c r="J19" i="2"/>
  <c r="O19" i="2"/>
  <c r="M19" i="2" s="1"/>
  <c r="L18" i="2"/>
  <c r="CF11" i="2"/>
  <c r="C117" i="1"/>
  <c r="CZ20" i="2" l="1"/>
  <c r="R9" i="2"/>
  <c r="S9" i="2" s="1"/>
  <c r="T9" i="2"/>
  <c r="BK9" i="2"/>
  <c r="AF9" i="2"/>
  <c r="AG9" i="2" s="1"/>
  <c r="AH9" i="2"/>
  <c r="BI9" i="2"/>
  <c r="BJ9" i="2" s="1"/>
  <c r="AV9" i="2"/>
  <c r="AT9" i="2"/>
  <c r="AU9" i="2" s="1"/>
  <c r="C179" i="1"/>
  <c r="CC20" i="2"/>
  <c r="CN20" i="2"/>
  <c r="CH20" i="2"/>
  <c r="CG20" i="2"/>
  <c r="L19" i="2"/>
  <c r="O20" i="2"/>
  <c r="P20" i="2" s="1"/>
  <c r="Q19" i="2"/>
  <c r="AJ20" i="2"/>
  <c r="I20" i="2"/>
  <c r="J20" i="2"/>
  <c r="AX20" i="2"/>
  <c r="V20" i="2"/>
  <c r="BM20" i="2"/>
  <c r="H21" i="2"/>
  <c r="N20" i="2"/>
  <c r="CK20" i="2" s="1"/>
  <c r="P19" i="2"/>
  <c r="CL19" i="2"/>
  <c r="CD12" i="2"/>
  <c r="CE12" i="2" s="1"/>
  <c r="C118" i="1"/>
  <c r="BR9" i="2" l="1"/>
  <c r="BO9" i="2"/>
  <c r="BP9" i="2" s="1"/>
  <c r="BQ9" i="2" s="1"/>
  <c r="AZ9" i="2"/>
  <c r="BA9" i="2" s="1"/>
  <c r="BB9" i="2" s="1"/>
  <c r="AL9" i="2"/>
  <c r="AM9" i="2" s="1"/>
  <c r="AN9" i="2" s="1"/>
  <c r="X9" i="2"/>
  <c r="Y9" i="2" s="1"/>
  <c r="Z9" i="2" s="1"/>
  <c r="CZ21" i="2"/>
  <c r="U9" i="2"/>
  <c r="AA9" i="2"/>
  <c r="W9" i="2"/>
  <c r="BN9" i="2"/>
  <c r="BL9" i="2"/>
  <c r="AI9" i="2"/>
  <c r="AO9" i="2"/>
  <c r="AK9" i="2"/>
  <c r="AW9" i="2"/>
  <c r="AY9" i="2"/>
  <c r="BC9" i="2"/>
  <c r="C180" i="1"/>
  <c r="CC21" i="2"/>
  <c r="CN21" i="2"/>
  <c r="CH21" i="2"/>
  <c r="CG21" i="2"/>
  <c r="I21" i="2"/>
  <c r="H22" i="2"/>
  <c r="M20" i="2"/>
  <c r="CL20" i="2"/>
  <c r="O21" i="2"/>
  <c r="P21" i="2" s="1"/>
  <c r="L20" i="2"/>
  <c r="N21" i="2"/>
  <c r="CK21" i="2" s="1"/>
  <c r="J21" i="2"/>
  <c r="V21" i="2"/>
  <c r="Q20" i="2"/>
  <c r="AX21" i="2"/>
  <c r="AJ21" i="2"/>
  <c r="BM21" i="2"/>
  <c r="CF12" i="2"/>
  <c r="C119" i="1"/>
  <c r="BS9" i="2" l="1"/>
  <c r="BT9" i="2" s="1"/>
  <c r="BU9" i="2" s="1"/>
  <c r="AP9" i="2"/>
  <c r="AQ9" i="2" s="1"/>
  <c r="AR9" i="2" s="1"/>
  <c r="BD9" i="2"/>
  <c r="BE9" i="2" s="1"/>
  <c r="BF9" i="2" s="1"/>
  <c r="AB9" i="2"/>
  <c r="AC9" i="2" s="1"/>
  <c r="AD9" i="2" s="1"/>
  <c r="CZ22" i="2"/>
  <c r="C181" i="1"/>
  <c r="CC22" i="2"/>
  <c r="CN22" i="2"/>
  <c r="CH22" i="2"/>
  <c r="CG22" i="2"/>
  <c r="L21" i="2"/>
  <c r="M21" i="2"/>
  <c r="Q21" i="2"/>
  <c r="AJ22" i="2"/>
  <c r="I22" i="2"/>
  <c r="N22" i="2"/>
  <c r="CK22" i="2" s="1"/>
  <c r="V22" i="2"/>
  <c r="BM22" i="2"/>
  <c r="H23" i="2"/>
  <c r="J22" i="2"/>
  <c r="O22" i="2"/>
  <c r="M22" i="2" s="1"/>
  <c r="AX22" i="2"/>
  <c r="CL21" i="2"/>
  <c r="CD13" i="2"/>
  <c r="CE13" i="2" s="1"/>
  <c r="C120" i="1"/>
  <c r="AV10" i="2" l="1"/>
  <c r="BC10" i="2" s="1"/>
  <c r="BI10" i="2"/>
  <c r="BJ10" i="2" s="1"/>
  <c r="BK10" i="2"/>
  <c r="BO10" i="2" s="1"/>
  <c r="BP10" i="2" s="1"/>
  <c r="BQ10" i="2" s="1"/>
  <c r="AF10" i="2"/>
  <c r="AG10" i="2" s="1"/>
  <c r="R10" i="2"/>
  <c r="S10" i="2" s="1"/>
  <c r="AT10" i="2"/>
  <c r="AU10" i="2" s="1"/>
  <c r="AH10" i="2"/>
  <c r="AO10" i="2" s="1"/>
  <c r="T10" i="2"/>
  <c r="X10" i="2" s="1"/>
  <c r="Y10" i="2" s="1"/>
  <c r="Z10" i="2" s="1"/>
  <c r="CZ23" i="2"/>
  <c r="C182" i="1"/>
  <c r="CC23" i="2"/>
  <c r="CN23" i="2"/>
  <c r="CH23" i="2"/>
  <c r="CG23" i="2"/>
  <c r="L22" i="2"/>
  <c r="H24" i="2"/>
  <c r="N23" i="2"/>
  <c r="CK23" i="2" s="1"/>
  <c r="AJ23" i="2"/>
  <c r="O23" i="2"/>
  <c r="P23" i="2" s="1"/>
  <c r="V23" i="2"/>
  <c r="Q22" i="2"/>
  <c r="J23" i="2"/>
  <c r="AX23" i="2"/>
  <c r="BM23" i="2"/>
  <c r="I23" i="2"/>
  <c r="P22" i="2"/>
  <c r="CL22" i="2"/>
  <c r="CF13" i="2"/>
  <c r="C121" i="1"/>
  <c r="BR10" i="2" l="1"/>
  <c r="BL10" i="2"/>
  <c r="AZ10" i="2"/>
  <c r="BA10" i="2" s="1"/>
  <c r="BB10" i="2" s="1"/>
  <c r="AY10" i="2"/>
  <c r="AW10" i="2"/>
  <c r="BN10" i="2"/>
  <c r="AL10" i="2"/>
  <c r="AM10" i="2" s="1"/>
  <c r="AN10" i="2" s="1"/>
  <c r="AA10" i="2"/>
  <c r="W10" i="2"/>
  <c r="U10" i="2"/>
  <c r="AK10" i="2"/>
  <c r="AI10" i="2"/>
  <c r="AP10" i="2"/>
  <c r="AQ10" i="2" s="1"/>
  <c r="AR10" i="2" s="1"/>
  <c r="AB10" i="2"/>
  <c r="AC10" i="2" s="1"/>
  <c r="AD10" i="2" s="1"/>
  <c r="BS10" i="2"/>
  <c r="BT10" i="2" s="1"/>
  <c r="BU10" i="2" s="1"/>
  <c r="CZ24" i="2"/>
  <c r="BD10" i="2"/>
  <c r="BE10" i="2" s="1"/>
  <c r="BF10" i="2" s="1"/>
  <c r="C183" i="1"/>
  <c r="CC24" i="2"/>
  <c r="CN24" i="2"/>
  <c r="CH24" i="2"/>
  <c r="CG24" i="2"/>
  <c r="CL23" i="2"/>
  <c r="O24" i="2"/>
  <c r="P24" i="2" s="1"/>
  <c r="BM24" i="2"/>
  <c r="H25" i="2"/>
  <c r="J24" i="2"/>
  <c r="I24" i="2"/>
  <c r="M23" i="2"/>
  <c r="L23" i="2"/>
  <c r="AJ24" i="2"/>
  <c r="V24" i="2"/>
  <c r="Q23" i="2"/>
  <c r="N24" i="2"/>
  <c r="CK24" i="2" s="1"/>
  <c r="AX24" i="2"/>
  <c r="CD14" i="2"/>
  <c r="CE14" i="2" s="1"/>
  <c r="C122" i="1"/>
  <c r="AH11" i="2" l="1"/>
  <c r="AL11" i="2" s="1"/>
  <c r="AM11" i="2" s="1"/>
  <c r="AN11" i="2" s="1"/>
  <c r="AF11" i="2"/>
  <c r="AG11" i="2" s="1"/>
  <c r="T11" i="2"/>
  <c r="W11" i="2" s="1"/>
  <c r="R11" i="2"/>
  <c r="S11" i="2" s="1"/>
  <c r="BK11" i="2"/>
  <c r="AV11" i="2"/>
  <c r="BI11" i="2"/>
  <c r="BJ11" i="2" s="1"/>
  <c r="AT11" i="2"/>
  <c r="AU11" i="2" s="1"/>
  <c r="CZ25" i="2"/>
  <c r="C184" i="1"/>
  <c r="CC25" i="2"/>
  <c r="CN25" i="2"/>
  <c r="CH25" i="2"/>
  <c r="CG25" i="2"/>
  <c r="M24" i="2"/>
  <c r="CL24" i="2"/>
  <c r="N25" i="2"/>
  <c r="CK25" i="2" s="1"/>
  <c r="AJ25" i="2"/>
  <c r="AX25" i="2"/>
  <c r="V25" i="2"/>
  <c r="BM25" i="2"/>
  <c r="J25" i="2"/>
  <c r="I25" i="2"/>
  <c r="L24" i="2"/>
  <c r="O25" i="2"/>
  <c r="P25" i="2" s="1"/>
  <c r="Q24" i="2"/>
  <c r="H26" i="2"/>
  <c r="CF14" i="2"/>
  <c r="C123" i="1"/>
  <c r="AO11" i="2" l="1"/>
  <c r="AK11" i="2"/>
  <c r="AI11" i="2"/>
  <c r="AA11" i="2"/>
  <c r="BO11" i="2"/>
  <c r="BP11" i="2" s="1"/>
  <c r="BQ11" i="2" s="1"/>
  <c r="U11" i="2"/>
  <c r="AZ11" i="2"/>
  <c r="BA11" i="2" s="1"/>
  <c r="BB11" i="2" s="1"/>
  <c r="X11" i="2"/>
  <c r="Y11" i="2" s="1"/>
  <c r="Z11" i="2" s="1"/>
  <c r="BR11" i="2"/>
  <c r="BL11" i="2"/>
  <c r="BN11" i="2"/>
  <c r="BC11" i="2"/>
  <c r="AY11" i="2"/>
  <c r="AW11" i="2"/>
  <c r="CZ26" i="2"/>
  <c r="C185" i="1"/>
  <c r="CC26" i="2"/>
  <c r="CN26" i="2"/>
  <c r="CH26" i="2"/>
  <c r="CG26" i="2"/>
  <c r="L25" i="2"/>
  <c r="AX26" i="2"/>
  <c r="AJ26" i="2"/>
  <c r="M25" i="2"/>
  <c r="H27" i="2"/>
  <c r="BM26" i="2"/>
  <c r="Q25" i="2"/>
  <c r="CL25" i="2"/>
  <c r="V26" i="2"/>
  <c r="J26" i="2"/>
  <c r="I26" i="2"/>
  <c r="O26" i="2"/>
  <c r="P26" i="2" s="1"/>
  <c r="N26" i="2"/>
  <c r="CK26" i="2" s="1"/>
  <c r="CD15" i="2"/>
  <c r="CE15" i="2" s="1"/>
  <c r="C124" i="1"/>
  <c r="BS11" i="2" l="1"/>
  <c r="BT11" i="2" s="1"/>
  <c r="BU11" i="2" s="1"/>
  <c r="AP11" i="2"/>
  <c r="AQ11" i="2" s="1"/>
  <c r="AR11" i="2" s="1"/>
  <c r="BD11" i="2"/>
  <c r="BE11" i="2" s="1"/>
  <c r="AT12" i="2" s="1"/>
  <c r="AU12" i="2" s="1"/>
  <c r="AB11" i="2"/>
  <c r="AC11" i="2" s="1"/>
  <c r="AD11" i="2" s="1"/>
  <c r="J201" i="1"/>
  <c r="J200" i="1"/>
  <c r="C186" i="1"/>
  <c r="CZ27" i="2"/>
  <c r="D162" i="1"/>
  <c r="CC27" i="2"/>
  <c r="AJ27" i="2"/>
  <c r="L26" i="2"/>
  <c r="CQ6" i="2"/>
  <c r="N27" i="2"/>
  <c r="CK27" i="2" s="1"/>
  <c r="D101" i="1"/>
  <c r="Q26" i="2"/>
  <c r="V27" i="2"/>
  <c r="H28" i="2"/>
  <c r="O27" i="2"/>
  <c r="P27" i="2" s="1"/>
  <c r="BM27" i="2"/>
  <c r="J27" i="2"/>
  <c r="AX27" i="2"/>
  <c r="I27" i="2"/>
  <c r="M26" i="2"/>
  <c r="CL26" i="2"/>
  <c r="CF15" i="2"/>
  <c r="CG15" i="2" s="1"/>
  <c r="C125" i="1"/>
  <c r="BI12" i="2" l="1"/>
  <c r="BJ12" i="2" s="1"/>
  <c r="BK12" i="2"/>
  <c r="BR12" i="2" s="1"/>
  <c r="AH12" i="2"/>
  <c r="AO12" i="2" s="1"/>
  <c r="AF12" i="2"/>
  <c r="AG12" i="2" s="1"/>
  <c r="BF11" i="2"/>
  <c r="AV12" i="2"/>
  <c r="BC12" i="2" s="1"/>
  <c r="T12" i="2"/>
  <c r="X12" i="2" s="1"/>
  <c r="Y12" i="2" s="1"/>
  <c r="Z12" i="2" s="1"/>
  <c r="R12" i="2"/>
  <c r="S12" i="2" s="1"/>
  <c r="I125" i="1"/>
  <c r="K125" i="1"/>
  <c r="E125" i="1"/>
  <c r="G125" i="1"/>
  <c r="CZ28" i="2"/>
  <c r="J208" i="1"/>
  <c r="J203" i="1"/>
  <c r="C187" i="1"/>
  <c r="CC28" i="2"/>
  <c r="CH28" i="2"/>
  <c r="CN28" i="2"/>
  <c r="CH15" i="2"/>
  <c r="CI15" i="2" s="1"/>
  <c r="CG28" i="2"/>
  <c r="I28" i="2"/>
  <c r="M27" i="2"/>
  <c r="V28" i="2"/>
  <c r="O28" i="2"/>
  <c r="P28" i="2" s="1"/>
  <c r="AJ28" i="2"/>
  <c r="N28" i="2"/>
  <c r="CK28" i="2" s="1"/>
  <c r="J28" i="2"/>
  <c r="Q27" i="2"/>
  <c r="H29" i="2"/>
  <c r="BM28" i="2"/>
  <c r="AX28" i="2"/>
  <c r="CL27" i="2"/>
  <c r="L27" i="2"/>
  <c r="CD16" i="2"/>
  <c r="CE16" i="2" s="1"/>
  <c r="C126" i="1"/>
  <c r="BL12" i="2" l="1"/>
  <c r="BO12" i="2"/>
  <c r="BP12" i="2" s="1"/>
  <c r="BQ12" i="2" s="1"/>
  <c r="BN12" i="2"/>
  <c r="AL12" i="2"/>
  <c r="AM12" i="2" s="1"/>
  <c r="AN12" i="2" s="1"/>
  <c r="AI12" i="2"/>
  <c r="AY12" i="2"/>
  <c r="AK12" i="2"/>
  <c r="AZ12" i="2"/>
  <c r="BA12" i="2" s="1"/>
  <c r="BB12" i="2" s="1"/>
  <c r="AW12" i="2"/>
  <c r="W12" i="2"/>
  <c r="U12" i="2"/>
  <c r="AA12" i="2"/>
  <c r="I126" i="1"/>
  <c r="K126" i="1"/>
  <c r="E126" i="1"/>
  <c r="G126" i="1"/>
  <c r="CZ29" i="2"/>
  <c r="C188" i="1"/>
  <c r="CC29" i="2"/>
  <c r="CN29" i="2"/>
  <c r="CH29" i="2"/>
  <c r="CG29" i="2"/>
  <c r="L28" i="2"/>
  <c r="M28" i="2"/>
  <c r="CL28" i="2"/>
  <c r="O29" i="2"/>
  <c r="P29" i="2" s="1"/>
  <c r="V29" i="2"/>
  <c r="BM29" i="2"/>
  <c r="I29" i="2"/>
  <c r="N29" i="2"/>
  <c r="CK29" i="2" s="1"/>
  <c r="J29" i="2"/>
  <c r="Q28" i="2"/>
  <c r="H30" i="2"/>
  <c r="AJ29" i="2"/>
  <c r="AX29" i="2"/>
  <c r="CR5" i="2"/>
  <c r="CI16" i="2"/>
  <c r="CI17" i="2"/>
  <c r="CI18" i="2"/>
  <c r="CI19" i="2"/>
  <c r="CI20" i="2"/>
  <c r="CI21" i="2"/>
  <c r="CI22" i="2"/>
  <c r="CI23" i="2"/>
  <c r="CI24" i="2"/>
  <c r="CI25" i="2"/>
  <c r="CF16" i="2"/>
  <c r="C127" i="1"/>
  <c r="BD12" i="2" l="1"/>
  <c r="BE12" i="2" s="1"/>
  <c r="BF12" i="2" s="1"/>
  <c r="BS12" i="2"/>
  <c r="BT12" i="2" s="1"/>
  <c r="BU12" i="2" s="1"/>
  <c r="AB12" i="2"/>
  <c r="AC12" i="2" s="1"/>
  <c r="AD12" i="2" s="1"/>
  <c r="AP12" i="2"/>
  <c r="AQ12" i="2" s="1"/>
  <c r="AR12" i="2" s="1"/>
  <c r="I127" i="1"/>
  <c r="K127" i="1"/>
  <c r="E127" i="1"/>
  <c r="G127" i="1"/>
  <c r="CZ30" i="2"/>
  <c r="CC30" i="2"/>
  <c r="CN30" i="2"/>
  <c r="CH30" i="2"/>
  <c r="CG30" i="2"/>
  <c r="J30" i="2"/>
  <c r="O30" i="2"/>
  <c r="P30" i="2" s="1"/>
  <c r="AX30" i="2"/>
  <c r="H31" i="2"/>
  <c r="V30" i="2"/>
  <c r="Q29" i="2"/>
  <c r="N30" i="2"/>
  <c r="CK30" i="2" s="1"/>
  <c r="AJ30" i="2"/>
  <c r="BM30" i="2"/>
  <c r="L29" i="2"/>
  <c r="M29" i="2"/>
  <c r="CL29" i="2"/>
  <c r="I30" i="2"/>
  <c r="CD17" i="2"/>
  <c r="CE17" i="2" s="1"/>
  <c r="AV13" i="2" l="1"/>
  <c r="AZ13" i="2" s="1"/>
  <c r="BA13" i="2" s="1"/>
  <c r="BB13" i="2" s="1"/>
  <c r="AT13" i="2"/>
  <c r="AU13" i="2" s="1"/>
  <c r="BI13" i="2"/>
  <c r="BJ13" i="2" s="1"/>
  <c r="BK13" i="2"/>
  <c r="BO13" i="2" s="1"/>
  <c r="BP13" i="2" s="1"/>
  <c r="BQ13" i="2" s="1"/>
  <c r="T13" i="2"/>
  <c r="R13" i="2"/>
  <c r="S13" i="2" s="1"/>
  <c r="AF13" i="2"/>
  <c r="AG13" i="2" s="1"/>
  <c r="AH13" i="2"/>
  <c r="AI13" i="2" s="1"/>
  <c r="BS13" i="2"/>
  <c r="CZ31" i="2"/>
  <c r="AP13" i="2"/>
  <c r="BD13" i="2"/>
  <c r="AB13" i="2"/>
  <c r="CC31" i="2"/>
  <c r="CN31" i="2"/>
  <c r="CH31" i="2"/>
  <c r="CG31" i="2"/>
  <c r="M30" i="2"/>
  <c r="O31" i="2"/>
  <c r="M31" i="2" s="1"/>
  <c r="AX31" i="2"/>
  <c r="L30" i="2"/>
  <c r="H32" i="2"/>
  <c r="BM31" i="2"/>
  <c r="CL30" i="2"/>
  <c r="J31" i="2"/>
  <c r="AJ31" i="2"/>
  <c r="Q30" i="2"/>
  <c r="V31" i="2"/>
  <c r="N31" i="2"/>
  <c r="CK31" i="2" s="1"/>
  <c r="I31" i="2"/>
  <c r="CF17" i="2"/>
  <c r="BC13" i="2" l="1"/>
  <c r="AW13" i="2"/>
  <c r="BE13" i="2"/>
  <c r="BF13" i="2" s="1"/>
  <c r="AY13" i="2"/>
  <c r="BL13" i="2"/>
  <c r="AC13" i="2"/>
  <c r="AD13" i="2" s="1"/>
  <c r="BN13" i="2"/>
  <c r="BT13" i="2"/>
  <c r="BK14" i="2" s="1"/>
  <c r="BO14" i="2" s="1"/>
  <c r="BP14" i="2" s="1"/>
  <c r="BQ14" i="2" s="1"/>
  <c r="BR13" i="2"/>
  <c r="AK13" i="2"/>
  <c r="AQ13" i="2"/>
  <c r="AR13" i="2" s="1"/>
  <c r="AO13" i="2"/>
  <c r="AL13" i="2"/>
  <c r="AM13" i="2" s="1"/>
  <c r="AN13" i="2" s="1"/>
  <c r="X13" i="2"/>
  <c r="Y13" i="2" s="1"/>
  <c r="Z13" i="2" s="1"/>
  <c r="W13" i="2"/>
  <c r="U13" i="2"/>
  <c r="AA13" i="2"/>
  <c r="CZ32" i="2"/>
  <c r="AT14" i="2"/>
  <c r="AU14" i="2" s="1"/>
  <c r="CC32" i="2"/>
  <c r="CN32" i="2"/>
  <c r="CH32" i="2"/>
  <c r="CG32" i="2"/>
  <c r="CL31" i="2"/>
  <c r="P31" i="2"/>
  <c r="L31" i="2"/>
  <c r="H33" i="2"/>
  <c r="BM32" i="2"/>
  <c r="AX32" i="2"/>
  <c r="Q31" i="2"/>
  <c r="O32" i="2"/>
  <c r="M32" i="2" s="1"/>
  <c r="N32" i="2"/>
  <c r="CK32" i="2" s="1"/>
  <c r="AJ32" i="2"/>
  <c r="V32" i="2"/>
  <c r="J32" i="2"/>
  <c r="I32" i="2"/>
  <c r="CD18" i="2"/>
  <c r="CE18" i="2" s="1"/>
  <c r="AV14" i="2" l="1"/>
  <c r="AZ14" i="2" s="1"/>
  <c r="BA14" i="2" s="1"/>
  <c r="BB14" i="2" s="1"/>
  <c r="R14" i="2"/>
  <c r="S14" i="2" s="1"/>
  <c r="AH14" i="2"/>
  <c r="AI14" i="2" s="1"/>
  <c r="T14" i="2"/>
  <c r="X14" i="2" s="1"/>
  <c r="Y14" i="2" s="1"/>
  <c r="Z14" i="2" s="1"/>
  <c r="AF14" i="2"/>
  <c r="AG14" i="2" s="1"/>
  <c r="BL14" i="2"/>
  <c r="BN14" i="2"/>
  <c r="BU13" i="2"/>
  <c r="BR14" i="2"/>
  <c r="BI14" i="2"/>
  <c r="BJ14" i="2" s="1"/>
  <c r="BS14" i="2"/>
  <c r="BT14" i="2" s="1"/>
  <c r="BU14" i="2" s="1"/>
  <c r="CZ33" i="2"/>
  <c r="CC33" i="2"/>
  <c r="CN33" i="2"/>
  <c r="CH33" i="2"/>
  <c r="CG33" i="2"/>
  <c r="I33" i="2"/>
  <c r="N33" i="2"/>
  <c r="CK33" i="2" s="1"/>
  <c r="H34" i="2"/>
  <c r="BM33" i="2"/>
  <c r="O33" i="2"/>
  <c r="P33" i="2" s="1"/>
  <c r="CL32" i="2"/>
  <c r="P32" i="2"/>
  <c r="L32" i="2"/>
  <c r="AJ33" i="2"/>
  <c r="J33" i="2"/>
  <c r="AX33" i="2"/>
  <c r="V33" i="2"/>
  <c r="Q32" i="2"/>
  <c r="CF18" i="2"/>
  <c r="AY14" i="2" l="1"/>
  <c r="BC14" i="2"/>
  <c r="AW14" i="2"/>
  <c r="AL14" i="2"/>
  <c r="AM14" i="2" s="1"/>
  <c r="AN14" i="2" s="1"/>
  <c r="U14" i="2"/>
  <c r="W14" i="2"/>
  <c r="AA14" i="2"/>
  <c r="AK14" i="2"/>
  <c r="AO14" i="2"/>
  <c r="BD14" i="2"/>
  <c r="BE14" i="2" s="1"/>
  <c r="AV15" i="2" s="1"/>
  <c r="AW15" i="2" s="1"/>
  <c r="AP14" i="2"/>
  <c r="AQ14" i="2" s="1"/>
  <c r="AR14" i="2" s="1"/>
  <c r="BI15" i="2"/>
  <c r="BJ15" i="2" s="1"/>
  <c r="BK15" i="2"/>
  <c r="BO15" i="2" s="1"/>
  <c r="BP15" i="2" s="1"/>
  <c r="BQ15" i="2" s="1"/>
  <c r="CZ34" i="2"/>
  <c r="AB14" i="2"/>
  <c r="AC14" i="2" s="1"/>
  <c r="AD14" i="2" s="1"/>
  <c r="CC34" i="2"/>
  <c r="CN34" i="2"/>
  <c r="CH34" i="2"/>
  <c r="L33" i="2"/>
  <c r="CG34" i="2"/>
  <c r="H35" i="2"/>
  <c r="V34" i="2"/>
  <c r="AJ34" i="2"/>
  <c r="I34" i="2"/>
  <c r="BM34" i="2"/>
  <c r="Q33" i="2"/>
  <c r="AX34" i="2"/>
  <c r="CL33" i="2"/>
  <c r="J34" i="2"/>
  <c r="N34" i="2"/>
  <c r="CK34" i="2" s="1"/>
  <c r="M33" i="2"/>
  <c r="O34" i="2"/>
  <c r="P34" i="2" s="1"/>
  <c r="CD19" i="2"/>
  <c r="CE19" i="2" s="1"/>
  <c r="BN15" i="2" l="1"/>
  <c r="AH15" i="2"/>
  <c r="AK15" i="2" s="1"/>
  <c r="AF15" i="2"/>
  <c r="AG15" i="2" s="1"/>
  <c r="BR15" i="2"/>
  <c r="BL15" i="2"/>
  <c r="AT15" i="2"/>
  <c r="AU15" i="2" s="1"/>
  <c r="AZ15" i="2"/>
  <c r="BA15" i="2" s="1"/>
  <c r="BB15" i="2" s="1"/>
  <c r="BF14" i="2"/>
  <c r="BC15" i="2"/>
  <c r="AY15" i="2"/>
  <c r="CZ35" i="2"/>
  <c r="R15" i="2"/>
  <c r="S15" i="2" s="1"/>
  <c r="T15" i="2"/>
  <c r="CC35" i="2"/>
  <c r="CN35" i="2"/>
  <c r="CH35" i="2"/>
  <c r="CG35" i="2"/>
  <c r="BM35" i="2"/>
  <c r="AJ35" i="2"/>
  <c r="J35" i="2"/>
  <c r="I35" i="2"/>
  <c r="O35" i="2"/>
  <c r="P35" i="2" s="1"/>
  <c r="Q34" i="2"/>
  <c r="AX35" i="2"/>
  <c r="N35" i="2"/>
  <c r="CK35" i="2" s="1"/>
  <c r="V35" i="2"/>
  <c r="H36" i="2"/>
  <c r="L34" i="2"/>
  <c r="M34" i="2"/>
  <c r="CL34" i="2"/>
  <c r="CF19" i="2"/>
  <c r="BS15" i="2" l="1"/>
  <c r="BT15" i="2" s="1"/>
  <c r="BU15" i="2" s="1"/>
  <c r="L100" i="1" s="1"/>
  <c r="N204" i="1" s="1"/>
  <c r="H204" i="1" s="1"/>
  <c r="BD15" i="2"/>
  <c r="BE15" i="2" s="1"/>
  <c r="AV16" i="2" s="1"/>
  <c r="AW16" i="2" s="1"/>
  <c r="AI15" i="2"/>
  <c r="AL15" i="2"/>
  <c r="AM15" i="2" s="1"/>
  <c r="AN15" i="2" s="1"/>
  <c r="AO15" i="2"/>
  <c r="X15" i="2"/>
  <c r="CZ36" i="2"/>
  <c r="U15" i="2"/>
  <c r="AA15" i="2"/>
  <c r="W15" i="2"/>
  <c r="CC36" i="2"/>
  <c r="CN36" i="2"/>
  <c r="CH36" i="2"/>
  <c r="CG36" i="2"/>
  <c r="BM36" i="2"/>
  <c r="CL35" i="2"/>
  <c r="M35" i="2"/>
  <c r="L35" i="2"/>
  <c r="N36" i="2"/>
  <c r="CK36" i="2" s="1"/>
  <c r="O36" i="2"/>
  <c r="P36" i="2" s="1"/>
  <c r="V36" i="2"/>
  <c r="I36" i="2"/>
  <c r="AJ36" i="2"/>
  <c r="H37" i="2"/>
  <c r="AX36" i="2"/>
  <c r="J36" i="2"/>
  <c r="Q35" i="2"/>
  <c r="CD20" i="2"/>
  <c r="CE20" i="2" s="1"/>
  <c r="BC16" i="2" l="1"/>
  <c r="BI16" i="2"/>
  <c r="BJ16" i="2" s="1"/>
  <c r="BK16" i="2"/>
  <c r="BR16" i="2" s="1"/>
  <c r="CM15" i="2"/>
  <c r="CN15" i="2" s="1"/>
  <c r="K100" i="1"/>
  <c r="AT16" i="2"/>
  <c r="AU16" i="2" s="1"/>
  <c r="BF15" i="2"/>
  <c r="J100" i="1" s="1"/>
  <c r="I100" i="1" s="1"/>
  <c r="AZ16" i="2"/>
  <c r="BA16" i="2" s="1"/>
  <c r="BB16" i="2" s="1"/>
  <c r="AP15" i="2"/>
  <c r="AQ15" i="2" s="1"/>
  <c r="AH16" i="2" s="1"/>
  <c r="AL16" i="2" s="1"/>
  <c r="AM16" i="2" s="1"/>
  <c r="AN16" i="2" s="1"/>
  <c r="AY16" i="2"/>
  <c r="BL16" i="2"/>
  <c r="Y15" i="2"/>
  <c r="Z15" i="2" s="1"/>
  <c r="AB15" i="2" s="1"/>
  <c r="AC15" i="2" s="1"/>
  <c r="AP16" i="2"/>
  <c r="CZ37" i="2"/>
  <c r="BS16" i="2"/>
  <c r="BD16" i="2"/>
  <c r="BE16" i="2" s="1"/>
  <c r="BF16" i="2" s="1"/>
  <c r="CC37" i="2"/>
  <c r="L36" i="2"/>
  <c r="CN37" i="2"/>
  <c r="CH37" i="2"/>
  <c r="CG37" i="2"/>
  <c r="M36" i="2"/>
  <c r="I37" i="2"/>
  <c r="J37" i="2"/>
  <c r="CL36" i="2"/>
  <c r="H38" i="2"/>
  <c r="BM37" i="2"/>
  <c r="O37" i="2"/>
  <c r="M37" i="2" s="1"/>
  <c r="V37" i="2"/>
  <c r="AJ37" i="2"/>
  <c r="Q36" i="2"/>
  <c r="AX37" i="2"/>
  <c r="N37" i="2"/>
  <c r="CK37" i="2" s="1"/>
  <c r="CF20" i="2"/>
  <c r="BT16" i="2" l="1"/>
  <c r="BU16" i="2" s="1"/>
  <c r="BN16" i="2"/>
  <c r="BO16" i="2"/>
  <c r="BP16" i="2" s="1"/>
  <c r="BQ16" i="2" s="1"/>
  <c r="AF16" i="2"/>
  <c r="AG16" i="2" s="1"/>
  <c r="AR15" i="2"/>
  <c r="H100" i="1" s="1"/>
  <c r="G100" i="1" s="1"/>
  <c r="AQ16" i="2"/>
  <c r="AR16" i="2" s="1"/>
  <c r="AO16" i="2"/>
  <c r="AI16" i="2"/>
  <c r="AK16" i="2"/>
  <c r="R16" i="2"/>
  <c r="S16" i="2" s="1"/>
  <c r="AD15" i="2"/>
  <c r="F100" i="1" s="1"/>
  <c r="E100" i="1" s="1"/>
  <c r="T16" i="2"/>
  <c r="X16" i="2" s="1"/>
  <c r="Y16" i="2" s="1"/>
  <c r="Z16" i="2" s="1"/>
  <c r="CZ38" i="2"/>
  <c r="AV17" i="2"/>
  <c r="AT17" i="2"/>
  <c r="AU17" i="2" s="1"/>
  <c r="CC38" i="2"/>
  <c r="CN38" i="2"/>
  <c r="CH38" i="2"/>
  <c r="CG38" i="2"/>
  <c r="H39" i="2"/>
  <c r="L37" i="2"/>
  <c r="J38" i="2"/>
  <c r="Q37" i="2"/>
  <c r="AJ38" i="2"/>
  <c r="BM38" i="2"/>
  <c r="CL37" i="2"/>
  <c r="AX38" i="2"/>
  <c r="N38" i="2"/>
  <c r="CK38" i="2" s="1"/>
  <c r="I38" i="2"/>
  <c r="P37" i="2"/>
  <c r="O38" i="2"/>
  <c r="M38" i="2" s="1"/>
  <c r="V38" i="2"/>
  <c r="CD21" i="2"/>
  <c r="CE21" i="2" s="1"/>
  <c r="BI17" i="2" l="1"/>
  <c r="BJ17" i="2" s="1"/>
  <c r="BK17" i="2"/>
  <c r="BO17" i="2" s="1"/>
  <c r="BP17" i="2" s="1"/>
  <c r="BQ17" i="2" s="1"/>
  <c r="CM16" i="2"/>
  <c r="AF17" i="2"/>
  <c r="AG17" i="2" s="1"/>
  <c r="AH17" i="2"/>
  <c r="AI17" i="2" s="1"/>
  <c r="AA16" i="2"/>
  <c r="W16" i="2"/>
  <c r="U16" i="2"/>
  <c r="AZ17" i="2"/>
  <c r="BA17" i="2" s="1"/>
  <c r="BB17" i="2" s="1"/>
  <c r="BN17" i="2"/>
  <c r="BL17" i="2"/>
  <c r="AW17" i="2"/>
  <c r="AY17" i="2"/>
  <c r="BC17" i="2"/>
  <c r="AB16" i="2"/>
  <c r="AC16" i="2" s="1"/>
  <c r="AD16" i="2" s="1"/>
  <c r="CZ39" i="2"/>
  <c r="D163" i="1"/>
  <c r="CC39" i="2"/>
  <c r="Q38" i="2"/>
  <c r="O39" i="2"/>
  <c r="P39" i="2" s="1"/>
  <c r="I39" i="2"/>
  <c r="BM39" i="2"/>
  <c r="V39" i="2"/>
  <c r="D102" i="1"/>
  <c r="N39" i="2"/>
  <c r="CK39" i="2" s="1"/>
  <c r="J39" i="2"/>
  <c r="AX39" i="2"/>
  <c r="CQ7" i="2"/>
  <c r="AJ39" i="2"/>
  <c r="H40" i="2"/>
  <c r="P38" i="2"/>
  <c r="L38" i="2"/>
  <c r="CL38" i="2"/>
  <c r="CF21" i="2"/>
  <c r="BR17" i="2" l="1"/>
  <c r="AK17" i="2"/>
  <c r="AL17" i="2"/>
  <c r="AM17" i="2" s="1"/>
  <c r="AN17" i="2" s="1"/>
  <c r="AO17" i="2"/>
  <c r="AP17" i="2"/>
  <c r="AQ17" i="2" s="1"/>
  <c r="AR17" i="2" s="1"/>
  <c r="CZ40" i="2"/>
  <c r="BS17" i="2"/>
  <c r="BT17" i="2" s="1"/>
  <c r="BU17" i="2" s="1"/>
  <c r="BD17" i="2"/>
  <c r="BE17" i="2" s="1"/>
  <c r="AV18" i="2" s="1"/>
  <c r="R17" i="2"/>
  <c r="S17" i="2" s="1"/>
  <c r="T17" i="2"/>
  <c r="CC40" i="2"/>
  <c r="CH40" i="2"/>
  <c r="CN40" i="2"/>
  <c r="CL39" i="2"/>
  <c r="M39" i="2"/>
  <c r="L39" i="2"/>
  <c r="CG40" i="2"/>
  <c r="H41" i="2"/>
  <c r="V40" i="2"/>
  <c r="BM40" i="2"/>
  <c r="J40" i="2"/>
  <c r="O40" i="2"/>
  <c r="P40" i="2" s="1"/>
  <c r="Q39" i="2"/>
  <c r="I40" i="2"/>
  <c r="N40" i="2"/>
  <c r="CK40" i="2" s="1"/>
  <c r="AJ40" i="2"/>
  <c r="AX40" i="2"/>
  <c r="CD22" i="2"/>
  <c r="CE22" i="2" s="1"/>
  <c r="AH18" i="2" l="1"/>
  <c r="AK18" i="2" s="1"/>
  <c r="AF18" i="2"/>
  <c r="AG18" i="2" s="1"/>
  <c r="AZ18" i="2"/>
  <c r="BA18" i="2" s="1"/>
  <c r="BB18" i="2" s="1"/>
  <c r="X17" i="2"/>
  <c r="Y17" i="2" s="1"/>
  <c r="Z17" i="2" s="1"/>
  <c r="CZ41" i="2"/>
  <c r="CM17" i="2"/>
  <c r="BK18" i="2"/>
  <c r="BI18" i="2"/>
  <c r="BJ18" i="2" s="1"/>
  <c r="BF17" i="2"/>
  <c r="BC18" i="2"/>
  <c r="AT18" i="2"/>
  <c r="AU18" i="2" s="1"/>
  <c r="AY18" i="2"/>
  <c r="AW18" i="2"/>
  <c r="U17" i="2"/>
  <c r="AA17" i="2"/>
  <c r="W17" i="2"/>
  <c r="CC41" i="2"/>
  <c r="CH41" i="2"/>
  <c r="CN41" i="2"/>
  <c r="J41" i="2"/>
  <c r="CG41" i="2"/>
  <c r="H42" i="2"/>
  <c r="BM41" i="2"/>
  <c r="O41" i="2"/>
  <c r="P41" i="2" s="1"/>
  <c r="N41" i="2"/>
  <c r="CK41" i="2" s="1"/>
  <c r="M40" i="2"/>
  <c r="AJ41" i="2"/>
  <c r="I41" i="2"/>
  <c r="V41" i="2"/>
  <c r="L40" i="2"/>
  <c r="AX41" i="2"/>
  <c r="Q40" i="2"/>
  <c r="CL40" i="2"/>
  <c r="CF22" i="2"/>
  <c r="AO18" i="2" l="1"/>
  <c r="AI18" i="2"/>
  <c r="AL18" i="2"/>
  <c r="AM18" i="2" s="1"/>
  <c r="AN18" i="2" s="1"/>
  <c r="BD18" i="2"/>
  <c r="BE18" i="2" s="1"/>
  <c r="BF18" i="2" s="1"/>
  <c r="BO18" i="2"/>
  <c r="BP18" i="2" s="1"/>
  <c r="BQ18" i="2" s="1"/>
  <c r="CZ42" i="2"/>
  <c r="BL18" i="2"/>
  <c r="BR18" i="2"/>
  <c r="BN18" i="2"/>
  <c r="AB17" i="2"/>
  <c r="AC17" i="2" s="1"/>
  <c r="AD17" i="2" s="1"/>
  <c r="L41" i="2"/>
  <c r="CC42" i="2"/>
  <c r="CN42" i="2"/>
  <c r="CH42" i="2"/>
  <c r="Q41" i="2"/>
  <c r="O42" i="2"/>
  <c r="M42" i="2" s="1"/>
  <c r="CG42" i="2"/>
  <c r="AX42" i="2"/>
  <c r="CL41" i="2"/>
  <c r="J42" i="2"/>
  <c r="I42" i="2"/>
  <c r="BM42" i="2"/>
  <c r="AJ42" i="2"/>
  <c r="H43" i="2"/>
  <c r="V42" i="2"/>
  <c r="N42" i="2"/>
  <c r="CK42" i="2" s="1"/>
  <c r="M41" i="2"/>
  <c r="CD23" i="2"/>
  <c r="CE23" i="2" s="1"/>
  <c r="AP18" i="2" l="1"/>
  <c r="AQ18" i="2" s="1"/>
  <c r="AR18" i="2" s="1"/>
  <c r="AT19" i="2"/>
  <c r="AU19" i="2" s="1"/>
  <c r="BS18" i="2"/>
  <c r="BT18" i="2" s="1"/>
  <c r="BU18" i="2" s="1"/>
  <c r="AV19" i="2"/>
  <c r="AZ19" i="2" s="1"/>
  <c r="BA19" i="2" s="1"/>
  <c r="BB19" i="2" s="1"/>
  <c r="CZ43" i="2"/>
  <c r="R18" i="2"/>
  <c r="S18" i="2" s="1"/>
  <c r="T18" i="2"/>
  <c r="CC43" i="2"/>
  <c r="CH43" i="2"/>
  <c r="CN43" i="2"/>
  <c r="P42" i="2"/>
  <c r="CL42" i="2"/>
  <c r="Q42" i="2"/>
  <c r="CG43" i="2"/>
  <c r="L42" i="2"/>
  <c r="AX43" i="2"/>
  <c r="AJ43" i="2"/>
  <c r="O43" i="2"/>
  <c r="P43" i="2" s="1"/>
  <c r="I43" i="2"/>
  <c r="H44" i="2"/>
  <c r="J43" i="2"/>
  <c r="N43" i="2"/>
  <c r="CK43" i="2" s="1"/>
  <c r="BM43" i="2"/>
  <c r="V43" i="2"/>
  <c r="CF23" i="2"/>
  <c r="AF19" i="2" l="1"/>
  <c r="AG19" i="2" s="1"/>
  <c r="AH19" i="2"/>
  <c r="AO19" i="2" s="1"/>
  <c r="BK19" i="2"/>
  <c r="BL19" i="2" s="1"/>
  <c r="CM18" i="2"/>
  <c r="BC19" i="2"/>
  <c r="AW19" i="2"/>
  <c r="AY19" i="2"/>
  <c r="BI19" i="2"/>
  <c r="BJ19" i="2" s="1"/>
  <c r="X18" i="2"/>
  <c r="Y18" i="2" s="1"/>
  <c r="Z18" i="2" s="1"/>
  <c r="BD19" i="2"/>
  <c r="BE19" i="2" s="1"/>
  <c r="AT20" i="2" s="1"/>
  <c r="AU20" i="2" s="1"/>
  <c r="CZ44" i="2"/>
  <c r="AP19" i="2"/>
  <c r="W18" i="2"/>
  <c r="AA18" i="2"/>
  <c r="U18" i="2"/>
  <c r="CC44" i="2"/>
  <c r="CN44" i="2"/>
  <c r="CH44" i="2"/>
  <c r="BM44" i="2"/>
  <c r="CG44" i="2"/>
  <c r="L43" i="2"/>
  <c r="CL43" i="2"/>
  <c r="M43" i="2"/>
  <c r="V44" i="2"/>
  <c r="I44" i="2"/>
  <c r="H45" i="2"/>
  <c r="N44" i="2"/>
  <c r="CK44" i="2" s="1"/>
  <c r="Q43" i="2"/>
  <c r="O44" i="2"/>
  <c r="M44" i="2" s="1"/>
  <c r="AJ44" i="2"/>
  <c r="J44" i="2"/>
  <c r="AX44" i="2"/>
  <c r="CD24" i="2"/>
  <c r="CE24" i="2" s="1"/>
  <c r="AQ19" i="2" l="1"/>
  <c r="AR19" i="2" s="1"/>
  <c r="AI19" i="2"/>
  <c r="AL19" i="2"/>
  <c r="AM19" i="2" s="1"/>
  <c r="AN19" i="2" s="1"/>
  <c r="AK19" i="2"/>
  <c r="BO19" i="2"/>
  <c r="BP19" i="2" s="1"/>
  <c r="BQ19" i="2" s="1"/>
  <c r="BN19" i="2"/>
  <c r="BR19" i="2"/>
  <c r="AB18" i="2"/>
  <c r="AC18" i="2" s="1"/>
  <c r="AD18" i="2" s="1"/>
  <c r="BF19" i="2"/>
  <c r="AV20" i="2"/>
  <c r="CZ45" i="2"/>
  <c r="BS19" i="2"/>
  <c r="BT19" i="2" s="1"/>
  <c r="CM19" i="2" s="1"/>
  <c r="CC45" i="2"/>
  <c r="CH45" i="2"/>
  <c r="CN45" i="2"/>
  <c r="CG45" i="2"/>
  <c r="L44" i="2"/>
  <c r="N45" i="2"/>
  <c r="CK45" i="2" s="1"/>
  <c r="I45" i="2"/>
  <c r="V45" i="2"/>
  <c r="H46" i="2"/>
  <c r="J45" i="2"/>
  <c r="AJ45" i="2"/>
  <c r="BM45" i="2"/>
  <c r="Q44" i="2"/>
  <c r="CL44" i="2"/>
  <c r="P44" i="2"/>
  <c r="O45" i="2"/>
  <c r="P45" i="2" s="1"/>
  <c r="AX45" i="2"/>
  <c r="CF24" i="2"/>
  <c r="AH20" i="2" l="1"/>
  <c r="AO20" i="2" s="1"/>
  <c r="AF20" i="2"/>
  <c r="AG20" i="2" s="1"/>
  <c r="R19" i="2"/>
  <c r="S19" i="2" s="1"/>
  <c r="T19" i="2"/>
  <c r="U19" i="2" s="1"/>
  <c r="AZ20" i="2"/>
  <c r="BA20" i="2" s="1"/>
  <c r="BB20" i="2" s="1"/>
  <c r="AY20" i="2"/>
  <c r="BC20" i="2"/>
  <c r="AW20" i="2"/>
  <c r="BK20" i="2"/>
  <c r="CZ46" i="2"/>
  <c r="BU19" i="2"/>
  <c r="BI20" i="2"/>
  <c r="BJ20" i="2" s="1"/>
  <c r="CC46" i="2"/>
  <c r="CH46" i="2"/>
  <c r="CN46" i="2"/>
  <c r="CG46" i="2"/>
  <c r="M45" i="2"/>
  <c r="CL45" i="2"/>
  <c r="I46" i="2"/>
  <c r="V46" i="2"/>
  <c r="Q45" i="2"/>
  <c r="L45" i="2"/>
  <c r="AX46" i="2"/>
  <c r="H47" i="2"/>
  <c r="AJ46" i="2"/>
  <c r="O46" i="2"/>
  <c r="J46" i="2"/>
  <c r="BM46" i="2"/>
  <c r="N46" i="2"/>
  <c r="CK46" i="2" s="1"/>
  <c r="CD25" i="2"/>
  <c r="CE25" i="2" s="1"/>
  <c r="AK20" i="2" l="1"/>
  <c r="AI20" i="2"/>
  <c r="AL20" i="2"/>
  <c r="AM20" i="2" s="1"/>
  <c r="AN20" i="2" s="1"/>
  <c r="W19" i="2"/>
  <c r="X19" i="2"/>
  <c r="Y19" i="2" s="1"/>
  <c r="Z19" i="2" s="1"/>
  <c r="AA19" i="2"/>
  <c r="BD20" i="2"/>
  <c r="BE20" i="2" s="1"/>
  <c r="BF20" i="2" s="1"/>
  <c r="AP20" i="2"/>
  <c r="AQ20" i="2" s="1"/>
  <c r="AR20" i="2" s="1"/>
  <c r="BO20" i="2"/>
  <c r="BP20" i="2" s="1"/>
  <c r="BQ20" i="2" s="1"/>
  <c r="BN20" i="2"/>
  <c r="BR20" i="2"/>
  <c r="BL20" i="2"/>
  <c r="CZ47" i="2"/>
  <c r="AB19" i="2"/>
  <c r="AC19" i="2" s="1"/>
  <c r="AD19" i="2" s="1"/>
  <c r="CC47" i="2"/>
  <c r="CH47" i="2"/>
  <c r="CN47" i="2"/>
  <c r="O47" i="2"/>
  <c r="CL47" i="2" s="1"/>
  <c r="CG47" i="2"/>
  <c r="L46" i="2"/>
  <c r="J47" i="2"/>
  <c r="I47" i="2"/>
  <c r="N47" i="2"/>
  <c r="CK47" i="2" s="1"/>
  <c r="BM47" i="2"/>
  <c r="AJ47" i="2"/>
  <c r="AX47" i="2"/>
  <c r="Q46" i="2"/>
  <c r="H48" i="2"/>
  <c r="V47" i="2"/>
  <c r="P46" i="2"/>
  <c r="CL46" i="2"/>
  <c r="M46" i="2"/>
  <c r="CF25" i="2"/>
  <c r="AV21" i="2" l="1"/>
  <c r="AY21" i="2" s="1"/>
  <c r="AT21" i="2"/>
  <c r="AU21" i="2" s="1"/>
  <c r="AH21" i="2"/>
  <c r="AO21" i="2" s="1"/>
  <c r="AF21" i="2"/>
  <c r="AG21" i="2" s="1"/>
  <c r="BS20" i="2"/>
  <c r="BT20" i="2" s="1"/>
  <c r="BU20" i="2" s="1"/>
  <c r="CZ48" i="2"/>
  <c r="T20" i="2"/>
  <c r="R20" i="2"/>
  <c r="S20" i="2" s="1"/>
  <c r="CC48" i="2"/>
  <c r="CN48" i="2"/>
  <c r="CH48" i="2"/>
  <c r="P47" i="2"/>
  <c r="M47" i="2"/>
  <c r="Q47" i="2"/>
  <c r="CG48" i="2"/>
  <c r="L47" i="2"/>
  <c r="BM48" i="2"/>
  <c r="I48" i="2"/>
  <c r="J48" i="2"/>
  <c r="V48" i="2"/>
  <c r="H49" i="2"/>
  <c r="AX48" i="2"/>
  <c r="N48" i="2"/>
  <c r="CK48" i="2" s="1"/>
  <c r="AJ48" i="2"/>
  <c r="O48" i="2"/>
  <c r="CL48" i="2" s="1"/>
  <c r="CD26" i="2"/>
  <c r="CE26" i="2" s="1"/>
  <c r="AK21" i="2" l="1"/>
  <c r="AZ21" i="2"/>
  <c r="BA21" i="2" s="1"/>
  <c r="BB21" i="2" s="1"/>
  <c r="AW21" i="2"/>
  <c r="BC21" i="2"/>
  <c r="AI21" i="2"/>
  <c r="AL21" i="2"/>
  <c r="AM21" i="2" s="1"/>
  <c r="AN21" i="2" s="1"/>
  <c r="BK21" i="2"/>
  <c r="BO21" i="2" s="1"/>
  <c r="BP21" i="2" s="1"/>
  <c r="BQ21" i="2" s="1"/>
  <c r="BI21" i="2"/>
  <c r="BJ21" i="2" s="1"/>
  <c r="CM20" i="2"/>
  <c r="X20" i="2"/>
  <c r="Y20" i="2" s="1"/>
  <c r="Z20" i="2" s="1"/>
  <c r="CZ49" i="2"/>
  <c r="AA20" i="2"/>
  <c r="U20" i="2"/>
  <c r="W20" i="2"/>
  <c r="CC49" i="2"/>
  <c r="CN49" i="2"/>
  <c r="CH49" i="2"/>
  <c r="CG49" i="2"/>
  <c r="L48" i="2"/>
  <c r="AJ49" i="2"/>
  <c r="J49" i="2"/>
  <c r="Q48" i="2"/>
  <c r="I49" i="2"/>
  <c r="BM49" i="2"/>
  <c r="O49" i="2"/>
  <c r="V49" i="2"/>
  <c r="N49" i="2"/>
  <c r="CK49" i="2" s="1"/>
  <c r="H50" i="2"/>
  <c r="AX49" i="2"/>
  <c r="P48" i="2"/>
  <c r="M48" i="2"/>
  <c r="CF26" i="2"/>
  <c r="BD21" i="2" l="1"/>
  <c r="BE21" i="2" s="1"/>
  <c r="AT22" i="2" s="1"/>
  <c r="AU22" i="2" s="1"/>
  <c r="AP21" i="2"/>
  <c r="AQ21" i="2" s="1"/>
  <c r="AR21" i="2" s="1"/>
  <c r="BN21" i="2"/>
  <c r="BR21" i="2"/>
  <c r="BL21" i="2"/>
  <c r="AB20" i="2"/>
  <c r="AC20" i="2" s="1"/>
  <c r="AD20" i="2" s="1"/>
  <c r="CZ50" i="2"/>
  <c r="CC50" i="2"/>
  <c r="CN50" i="2"/>
  <c r="CH50" i="2"/>
  <c r="CG50" i="2"/>
  <c r="L49" i="2"/>
  <c r="N50" i="2"/>
  <c r="CK50" i="2" s="1"/>
  <c r="V50" i="2"/>
  <c r="Q49" i="2"/>
  <c r="AX50" i="2"/>
  <c r="BM50" i="2"/>
  <c r="J50" i="2"/>
  <c r="AJ50" i="2"/>
  <c r="I50" i="2"/>
  <c r="H51" i="2"/>
  <c r="O50" i="2"/>
  <c r="P49" i="2"/>
  <c r="CL49" i="2"/>
  <c r="M49" i="2"/>
  <c r="CI26" i="2"/>
  <c r="CD27" i="2"/>
  <c r="CE27" i="2" s="1"/>
  <c r="BS21" i="2" l="1"/>
  <c r="BT21" i="2" s="1"/>
  <c r="BU21" i="2" s="1"/>
  <c r="BF21" i="2"/>
  <c r="AV22" i="2"/>
  <c r="AW22" i="2" s="1"/>
  <c r="AF22" i="2"/>
  <c r="AG22" i="2" s="1"/>
  <c r="AH22" i="2"/>
  <c r="AO22" i="2" s="1"/>
  <c r="T21" i="2"/>
  <c r="X21" i="2" s="1"/>
  <c r="Y21" i="2" s="1"/>
  <c r="Z21" i="2" s="1"/>
  <c r="R21" i="2"/>
  <c r="S21" i="2" s="1"/>
  <c r="AP22" i="2"/>
  <c r="BD22" i="2"/>
  <c r="CZ51" i="2"/>
  <c r="D164" i="1"/>
  <c r="CC51" i="2"/>
  <c r="L50" i="2"/>
  <c r="P50" i="2"/>
  <c r="M50" i="2"/>
  <c r="CL50" i="2"/>
  <c r="J51" i="2"/>
  <c r="O51" i="2"/>
  <c r="I51" i="2"/>
  <c r="H52" i="2"/>
  <c r="AX51" i="2"/>
  <c r="Q50" i="2"/>
  <c r="D103" i="1"/>
  <c r="CQ8" i="2"/>
  <c r="AJ51" i="2"/>
  <c r="BM51" i="2"/>
  <c r="N51" i="2"/>
  <c r="CK51" i="2" s="1"/>
  <c r="V51" i="2"/>
  <c r="CF27" i="2"/>
  <c r="CG27" i="2" s="1"/>
  <c r="CH27" i="2" s="1"/>
  <c r="BC22" i="2" l="1"/>
  <c r="BE22" i="2"/>
  <c r="AT23" i="2" s="1"/>
  <c r="AU23" i="2" s="1"/>
  <c r="AZ22" i="2"/>
  <c r="BA22" i="2" s="1"/>
  <c r="BB22" i="2" s="1"/>
  <c r="AY22" i="2"/>
  <c r="AQ22" i="2"/>
  <c r="AH23" i="2" s="1"/>
  <c r="AI23" i="2" s="1"/>
  <c r="CM21" i="2"/>
  <c r="BI22" i="2"/>
  <c r="BJ22" i="2" s="1"/>
  <c r="BK22" i="2"/>
  <c r="BN22" i="2" s="1"/>
  <c r="AI22" i="2"/>
  <c r="AL22" i="2"/>
  <c r="AM22" i="2" s="1"/>
  <c r="AN22" i="2" s="1"/>
  <c r="AK22" i="2"/>
  <c r="U21" i="2"/>
  <c r="AA21" i="2"/>
  <c r="W21" i="2"/>
  <c r="BS22" i="2"/>
  <c r="AV23" i="2"/>
  <c r="CZ52" i="2"/>
  <c r="CC52" i="2"/>
  <c r="CH52" i="2"/>
  <c r="CN52" i="2"/>
  <c r="L51" i="2"/>
  <c r="Q51" i="2"/>
  <c r="CG52" i="2"/>
  <c r="O52" i="2"/>
  <c r="CL52" i="2" s="1"/>
  <c r="AX52" i="2"/>
  <c r="J52" i="2"/>
  <c r="BM52" i="2"/>
  <c r="V52" i="2"/>
  <c r="AJ52" i="2"/>
  <c r="I52" i="2"/>
  <c r="H53" i="2"/>
  <c r="N52" i="2"/>
  <c r="CK52" i="2" s="1"/>
  <c r="M51" i="2"/>
  <c r="CL51" i="2"/>
  <c r="P51" i="2"/>
  <c r="CI27" i="2"/>
  <c r="CR6" i="2" s="1"/>
  <c r="CD28" i="2"/>
  <c r="CE28" i="2" s="1"/>
  <c r="AO23" i="2" l="1"/>
  <c r="BF22" i="2"/>
  <c r="AR22" i="2"/>
  <c r="BT22" i="2"/>
  <c r="BK23" i="2" s="1"/>
  <c r="BO23" i="2" s="1"/>
  <c r="BP23" i="2" s="1"/>
  <c r="BQ23" i="2" s="1"/>
  <c r="AK23" i="2"/>
  <c r="AL23" i="2"/>
  <c r="AM23" i="2" s="1"/>
  <c r="AN23" i="2" s="1"/>
  <c r="AF23" i="2"/>
  <c r="AG23" i="2" s="1"/>
  <c r="BL22" i="2"/>
  <c r="BO22" i="2"/>
  <c r="BP22" i="2" s="1"/>
  <c r="BQ22" i="2" s="1"/>
  <c r="BR22" i="2"/>
  <c r="AB21" i="2"/>
  <c r="AC21" i="2" s="1"/>
  <c r="AD21" i="2" s="1"/>
  <c r="AP23" i="2"/>
  <c r="AQ23" i="2" s="1"/>
  <c r="AR23" i="2" s="1"/>
  <c r="BC23" i="2"/>
  <c r="AZ23" i="2"/>
  <c r="BA23" i="2" s="1"/>
  <c r="BB23" i="2" s="1"/>
  <c r="AW23" i="2"/>
  <c r="AY23" i="2"/>
  <c r="CZ53" i="2"/>
  <c r="CC53" i="2"/>
  <c r="CH53" i="2"/>
  <c r="CN53" i="2"/>
  <c r="L52" i="2"/>
  <c r="Q52" i="2"/>
  <c r="CG53" i="2"/>
  <c r="P52" i="2"/>
  <c r="M52" i="2"/>
  <c r="I53" i="2"/>
  <c r="AJ53" i="2"/>
  <c r="N53" i="2"/>
  <c r="CK53" i="2" s="1"/>
  <c r="J53" i="2"/>
  <c r="BM53" i="2"/>
  <c r="O53" i="2"/>
  <c r="H54" i="2"/>
  <c r="V53" i="2"/>
  <c r="AX53" i="2"/>
  <c r="CI29" i="2"/>
  <c r="CI28" i="2"/>
  <c r="CI30" i="2"/>
  <c r="CI32" i="2"/>
  <c r="CI31" i="2"/>
  <c r="CI34" i="2"/>
  <c r="CI33" i="2"/>
  <c r="CI35" i="2"/>
  <c r="CI36" i="2"/>
  <c r="CI37" i="2"/>
  <c r="CF28" i="2"/>
  <c r="CM22" i="2" l="1"/>
  <c r="BI23" i="2"/>
  <c r="BJ23" i="2" s="1"/>
  <c r="BU22" i="2"/>
  <c r="BL23" i="2"/>
  <c r="BN23" i="2"/>
  <c r="BR23" i="2"/>
  <c r="R22" i="2"/>
  <c r="S22" i="2" s="1"/>
  <c r="T22" i="2"/>
  <c r="W22" i="2" s="1"/>
  <c r="AF24" i="2"/>
  <c r="AG24" i="2" s="1"/>
  <c r="AH24" i="2"/>
  <c r="AI24" i="2" s="1"/>
  <c r="BS23" i="2"/>
  <c r="BT23" i="2" s="1"/>
  <c r="BU23" i="2" s="1"/>
  <c r="BD23" i="2"/>
  <c r="BE23" i="2" s="1"/>
  <c r="BF23" i="2" s="1"/>
  <c r="CZ54" i="2"/>
  <c r="AB22" i="2"/>
  <c r="CC54" i="2"/>
  <c r="CN54" i="2"/>
  <c r="CH54" i="2"/>
  <c r="CG54" i="2"/>
  <c r="L53" i="2"/>
  <c r="P53" i="2"/>
  <c r="CL53" i="2"/>
  <c r="M53" i="2"/>
  <c r="I54" i="2"/>
  <c r="AX54" i="2"/>
  <c r="J54" i="2"/>
  <c r="BM54" i="2"/>
  <c r="Q53" i="2"/>
  <c r="V54" i="2"/>
  <c r="O54" i="2"/>
  <c r="AJ54" i="2"/>
  <c r="N54" i="2"/>
  <c r="CK54" i="2" s="1"/>
  <c r="H55" i="2"/>
  <c r="CD29" i="2"/>
  <c r="CE29" i="2" s="1"/>
  <c r="X22" i="2" l="1"/>
  <c r="Y22" i="2" s="1"/>
  <c r="Z22" i="2" s="1"/>
  <c r="AC22" i="2"/>
  <c r="AD22" i="2" s="1"/>
  <c r="AA22" i="2"/>
  <c r="U22" i="2"/>
  <c r="AO24" i="2"/>
  <c r="AK24" i="2"/>
  <c r="AL24" i="2"/>
  <c r="AM24" i="2" s="1"/>
  <c r="AN24" i="2" s="1"/>
  <c r="BK24" i="2"/>
  <c r="BR24" i="2" s="1"/>
  <c r="CM23" i="2"/>
  <c r="BI24" i="2"/>
  <c r="BJ24" i="2" s="1"/>
  <c r="AV24" i="2"/>
  <c r="AY24" i="2" s="1"/>
  <c r="AT24" i="2"/>
  <c r="AU24" i="2" s="1"/>
  <c r="CZ55" i="2"/>
  <c r="CC55" i="2"/>
  <c r="CN55" i="2"/>
  <c r="CH55" i="2"/>
  <c r="CG55" i="2"/>
  <c r="L54" i="2"/>
  <c r="P54" i="2"/>
  <c r="M54" i="2"/>
  <c r="CL54" i="2"/>
  <c r="I55" i="2"/>
  <c r="N55" i="2"/>
  <c r="CK55" i="2" s="1"/>
  <c r="O55" i="2"/>
  <c r="CL55" i="2" s="1"/>
  <c r="J55" i="2"/>
  <c r="AJ55" i="2"/>
  <c r="H56" i="2"/>
  <c r="AX55" i="2"/>
  <c r="BM55" i="2"/>
  <c r="V55" i="2"/>
  <c r="Q54" i="2"/>
  <c r="CF29" i="2"/>
  <c r="R23" i="2" l="1"/>
  <c r="S23" i="2" s="1"/>
  <c r="T23" i="2"/>
  <c r="X23" i="2" s="1"/>
  <c r="Y23" i="2" s="1"/>
  <c r="Z23" i="2" s="1"/>
  <c r="AP24" i="2"/>
  <c r="AQ24" i="2" s="1"/>
  <c r="AR24" i="2" s="1"/>
  <c r="BN24" i="2"/>
  <c r="AZ24" i="2"/>
  <c r="BA24" i="2" s="1"/>
  <c r="BB24" i="2" s="1"/>
  <c r="BC24" i="2"/>
  <c r="AW24" i="2"/>
  <c r="BO24" i="2"/>
  <c r="BP24" i="2" s="1"/>
  <c r="BQ24" i="2" s="1"/>
  <c r="BL24" i="2"/>
  <c r="CZ56" i="2"/>
  <c r="AP25" i="2"/>
  <c r="CC56" i="2"/>
  <c r="CN56" i="2"/>
  <c r="CH56" i="2"/>
  <c r="CG56" i="2"/>
  <c r="L55" i="2"/>
  <c r="H57" i="2"/>
  <c r="O56" i="2"/>
  <c r="M56" i="2" s="1"/>
  <c r="BM56" i="2"/>
  <c r="AX56" i="2"/>
  <c r="V56" i="2"/>
  <c r="AJ56" i="2"/>
  <c r="I56" i="2"/>
  <c r="J56" i="2"/>
  <c r="N56" i="2"/>
  <c r="CK56" i="2" s="1"/>
  <c r="P55" i="2"/>
  <c r="M55" i="2"/>
  <c r="Q55" i="2"/>
  <c r="CD30" i="2"/>
  <c r="CE30" i="2" s="1"/>
  <c r="AA23" i="2" l="1"/>
  <c r="W23" i="2"/>
  <c r="U23" i="2"/>
  <c r="AH25" i="2"/>
  <c r="AO25" i="2" s="1"/>
  <c r="BS24" i="2"/>
  <c r="BT24" i="2" s="1"/>
  <c r="BU24" i="2" s="1"/>
  <c r="AF25" i="2"/>
  <c r="AG25" i="2" s="1"/>
  <c r="BD24" i="2"/>
  <c r="BE24" i="2" s="1"/>
  <c r="BF24" i="2" s="1"/>
  <c r="CZ57" i="2"/>
  <c r="AB23" i="2"/>
  <c r="AC23" i="2" s="1"/>
  <c r="AD23" i="2" s="1"/>
  <c r="CC57" i="2"/>
  <c r="CN57" i="2"/>
  <c r="CH57" i="2"/>
  <c r="Q56" i="2"/>
  <c r="L56" i="2"/>
  <c r="CG57" i="2"/>
  <c r="CL56" i="2"/>
  <c r="P56" i="2"/>
  <c r="AX57" i="2"/>
  <c r="N57" i="2"/>
  <c r="CK57" i="2" s="1"/>
  <c r="V57" i="2"/>
  <c r="J57" i="2"/>
  <c r="O57" i="2"/>
  <c r="BM57" i="2"/>
  <c r="AJ57" i="2"/>
  <c r="I57" i="2"/>
  <c r="H58" i="2"/>
  <c r="CF30" i="2"/>
  <c r="AL25" i="2" l="1"/>
  <c r="AM25" i="2" s="1"/>
  <c r="AN25" i="2" s="1"/>
  <c r="AQ25" i="2"/>
  <c r="AR25" i="2" s="1"/>
  <c r="AK25" i="2"/>
  <c r="AI25" i="2"/>
  <c r="BI25" i="2"/>
  <c r="BJ25" i="2" s="1"/>
  <c r="CM24" i="2"/>
  <c r="BK25" i="2"/>
  <c r="BO25" i="2" s="1"/>
  <c r="BP25" i="2" s="1"/>
  <c r="BQ25" i="2" s="1"/>
  <c r="AT25" i="2"/>
  <c r="AU25" i="2" s="1"/>
  <c r="AV25" i="2"/>
  <c r="AZ25" i="2" s="1"/>
  <c r="BA25" i="2" s="1"/>
  <c r="BB25" i="2" s="1"/>
  <c r="CZ58" i="2"/>
  <c r="BD25" i="2"/>
  <c r="T24" i="2"/>
  <c r="R24" i="2"/>
  <c r="S24" i="2" s="1"/>
  <c r="BS25" i="2"/>
  <c r="CC58" i="2"/>
  <c r="CN58" i="2"/>
  <c r="CH58" i="2"/>
  <c r="CG58" i="2"/>
  <c r="M57" i="2"/>
  <c r="P57" i="2"/>
  <c r="AJ58" i="2"/>
  <c r="Q57" i="2"/>
  <c r="I58" i="2"/>
  <c r="BM58" i="2"/>
  <c r="H59" i="2"/>
  <c r="V58" i="2"/>
  <c r="N58" i="2"/>
  <c r="CK58" i="2" s="1"/>
  <c r="O58" i="2"/>
  <c r="J58" i="2"/>
  <c r="AX58" i="2"/>
  <c r="L57" i="2"/>
  <c r="CL57" i="2"/>
  <c r="CD31" i="2"/>
  <c r="CE31" i="2" s="1"/>
  <c r="AF26" i="2" l="1"/>
  <c r="AG26" i="2" s="1"/>
  <c r="AH26" i="2"/>
  <c r="AL26" i="2" s="1"/>
  <c r="AM26" i="2" s="1"/>
  <c r="AN26" i="2" s="1"/>
  <c r="BL25" i="2"/>
  <c r="BR25" i="2"/>
  <c r="BT25" i="2"/>
  <c r="BU25" i="2" s="1"/>
  <c r="BN25" i="2"/>
  <c r="AW25" i="2"/>
  <c r="AY25" i="2"/>
  <c r="BC25" i="2"/>
  <c r="BE25" i="2"/>
  <c r="BF25" i="2" s="1"/>
  <c r="X24" i="2"/>
  <c r="Y24" i="2" s="1"/>
  <c r="Z24" i="2" s="1"/>
  <c r="CZ59" i="2"/>
  <c r="AA24" i="2"/>
  <c r="U24" i="2"/>
  <c r="W24" i="2"/>
  <c r="CC59" i="2"/>
  <c r="CN59" i="2"/>
  <c r="CH59" i="2"/>
  <c r="CG59" i="2"/>
  <c r="BM59" i="2"/>
  <c r="O59" i="2"/>
  <c r="Q58" i="2"/>
  <c r="H60" i="2"/>
  <c r="J59" i="2"/>
  <c r="AJ59" i="2"/>
  <c r="I59" i="2"/>
  <c r="AX59" i="2"/>
  <c r="V59" i="2"/>
  <c r="N59" i="2"/>
  <c r="CK59" i="2" s="1"/>
  <c r="L58" i="2"/>
  <c r="M58" i="2"/>
  <c r="P58" i="2"/>
  <c r="CL58" i="2"/>
  <c r="CF31" i="2"/>
  <c r="AO26" i="2" l="1"/>
  <c r="AK26" i="2"/>
  <c r="AI26" i="2"/>
  <c r="BI26" i="2"/>
  <c r="BJ26" i="2" s="1"/>
  <c r="BK26" i="2"/>
  <c r="BL26" i="2" s="1"/>
  <c r="CM25" i="2"/>
  <c r="AV26" i="2"/>
  <c r="BC26" i="2" s="1"/>
  <c r="AT26" i="2"/>
  <c r="AU26" i="2" s="1"/>
  <c r="AP26" i="2"/>
  <c r="AQ26" i="2" s="1"/>
  <c r="AR26" i="2" s="1"/>
  <c r="AB24" i="2"/>
  <c r="AC24" i="2" s="1"/>
  <c r="AD24" i="2" s="1"/>
  <c r="CZ60" i="2"/>
  <c r="CC60" i="2"/>
  <c r="CH60" i="2"/>
  <c r="CN60" i="2"/>
  <c r="Q59" i="2"/>
  <c r="CG60" i="2"/>
  <c r="L59" i="2"/>
  <c r="P59" i="2"/>
  <c r="CL59" i="2"/>
  <c r="M59" i="2"/>
  <c r="AX60" i="2"/>
  <c r="O60" i="2"/>
  <c r="AJ60" i="2"/>
  <c r="I60" i="2"/>
  <c r="V60" i="2"/>
  <c r="H61" i="2"/>
  <c r="BM60" i="2"/>
  <c r="N60" i="2"/>
  <c r="CK60" i="2" s="1"/>
  <c r="J60" i="2"/>
  <c r="CD32" i="2"/>
  <c r="CE32" i="2" s="1"/>
  <c r="BR26" i="2" l="1"/>
  <c r="BO26" i="2"/>
  <c r="BP26" i="2" s="1"/>
  <c r="BQ26" i="2" s="1"/>
  <c r="BN26" i="2"/>
  <c r="AY26" i="2"/>
  <c r="AZ26" i="2"/>
  <c r="BA26" i="2" s="1"/>
  <c r="BB26" i="2" s="1"/>
  <c r="AW26" i="2"/>
  <c r="BD26" i="2"/>
  <c r="BE26" i="2" s="1"/>
  <c r="BF26" i="2" s="1"/>
  <c r="T25" i="2"/>
  <c r="W25" i="2" s="1"/>
  <c r="AH27" i="2"/>
  <c r="AL27" i="2" s="1"/>
  <c r="AF27" i="2"/>
  <c r="AG27" i="2" s="1"/>
  <c r="R25" i="2"/>
  <c r="S25" i="2" s="1"/>
  <c r="CZ61" i="2"/>
  <c r="BS26" i="2"/>
  <c r="BT26" i="2" s="1"/>
  <c r="BU26" i="2" s="1"/>
  <c r="CC61" i="2"/>
  <c r="CN61" i="2"/>
  <c r="CH61" i="2"/>
  <c r="CG61" i="2"/>
  <c r="L60" i="2"/>
  <c r="Q60" i="2"/>
  <c r="V61" i="2"/>
  <c r="AX61" i="2"/>
  <c r="I61" i="2"/>
  <c r="J61" i="2"/>
  <c r="AJ61" i="2"/>
  <c r="O61" i="2"/>
  <c r="CL61" i="2" s="1"/>
  <c r="BM61" i="2"/>
  <c r="N61" i="2"/>
  <c r="CK61" i="2" s="1"/>
  <c r="H62" i="2"/>
  <c r="M60" i="2"/>
  <c r="P60" i="2"/>
  <c r="CL60" i="2"/>
  <c r="CF32" i="2"/>
  <c r="U25" i="2" l="1"/>
  <c r="X25" i="2"/>
  <c r="Y25" i="2" s="1"/>
  <c r="Z25" i="2" s="1"/>
  <c r="AA25" i="2"/>
  <c r="AT27" i="2"/>
  <c r="AU27" i="2" s="1"/>
  <c r="AV27" i="2"/>
  <c r="AW27" i="2" s="1"/>
  <c r="AI27" i="2"/>
  <c r="AO27" i="2"/>
  <c r="AK27" i="2"/>
  <c r="AM27" i="2"/>
  <c r="AN27" i="2" s="1"/>
  <c r="CZ62" i="2"/>
  <c r="AB25" i="2"/>
  <c r="AC25" i="2" s="1"/>
  <c r="AD25" i="2" s="1"/>
  <c r="BK27" i="2"/>
  <c r="BI27" i="2"/>
  <c r="BJ27" i="2" s="1"/>
  <c r="CM26" i="2"/>
  <c r="CC62" i="2"/>
  <c r="CH62" i="2"/>
  <c r="CN62" i="2"/>
  <c r="L61" i="2"/>
  <c r="Q61" i="2"/>
  <c r="CG62" i="2"/>
  <c r="O62" i="2"/>
  <c r="AX62" i="2"/>
  <c r="BM62" i="2"/>
  <c r="AJ62" i="2"/>
  <c r="V62" i="2"/>
  <c r="H63" i="2"/>
  <c r="I62" i="2"/>
  <c r="N62" i="2"/>
  <c r="CK62" i="2" s="1"/>
  <c r="J62" i="2"/>
  <c r="P61" i="2"/>
  <c r="M61" i="2"/>
  <c r="CD33" i="2"/>
  <c r="CE33" i="2" s="1"/>
  <c r="AP27" i="2" l="1"/>
  <c r="AQ27" i="2" s="1"/>
  <c r="AR27" i="2" s="1"/>
  <c r="H101" i="1" s="1"/>
  <c r="G101" i="1" s="1"/>
  <c r="BC27" i="2"/>
  <c r="AZ27" i="2"/>
  <c r="BA27" i="2" s="1"/>
  <c r="BB27" i="2" s="1"/>
  <c r="AY27" i="2"/>
  <c r="BO27" i="2"/>
  <c r="BP27" i="2" s="1"/>
  <c r="BQ27" i="2" s="1"/>
  <c r="R26" i="2"/>
  <c r="S26" i="2" s="1"/>
  <c r="T26" i="2"/>
  <c r="BR27" i="2"/>
  <c r="BL27" i="2"/>
  <c r="BN27" i="2"/>
  <c r="CZ63" i="2"/>
  <c r="D165" i="1"/>
  <c r="CC63" i="2"/>
  <c r="I63" i="2"/>
  <c r="O63" i="2"/>
  <c r="AJ63" i="2"/>
  <c r="N63" i="2"/>
  <c r="CK63" i="2" s="1"/>
  <c r="H64" i="2"/>
  <c r="BM63" i="2"/>
  <c r="AX63" i="2"/>
  <c r="J63" i="2"/>
  <c r="CQ9" i="2"/>
  <c r="V63" i="2"/>
  <c r="Q62" i="2"/>
  <c r="D104" i="1"/>
  <c r="L62" i="2"/>
  <c r="M62" i="2"/>
  <c r="CL62" i="2"/>
  <c r="P62" i="2"/>
  <c r="CF33" i="2"/>
  <c r="BD27" i="2" l="1"/>
  <c r="BE27" i="2" s="1"/>
  <c r="BF27" i="2" s="1"/>
  <c r="J101" i="1" s="1"/>
  <c r="I101" i="1" s="1"/>
  <c r="AF28" i="2"/>
  <c r="AG28" i="2" s="1"/>
  <c r="AH28" i="2"/>
  <c r="AL28" i="2" s="1"/>
  <c r="AM28" i="2" s="1"/>
  <c r="AN28" i="2" s="1"/>
  <c r="BS27" i="2"/>
  <c r="BT27" i="2" s="1"/>
  <c r="BU27" i="2" s="1"/>
  <c r="L101" i="1" s="1"/>
  <c r="K101" i="1" s="1"/>
  <c r="X26" i="2"/>
  <c r="Y26" i="2" s="1"/>
  <c r="Z26" i="2" s="1"/>
  <c r="AA26" i="2"/>
  <c r="W26" i="2"/>
  <c r="CZ64" i="2"/>
  <c r="U26" i="2"/>
  <c r="AP28" i="2"/>
  <c r="CC64" i="2"/>
  <c r="CH64" i="2"/>
  <c r="CN64" i="2"/>
  <c r="CG64" i="2"/>
  <c r="L63" i="2"/>
  <c r="P63" i="2"/>
  <c r="M63" i="2"/>
  <c r="CL63" i="2"/>
  <c r="O64" i="2"/>
  <c r="AX64" i="2"/>
  <c r="Q63" i="2"/>
  <c r="J64" i="2"/>
  <c r="BM64" i="2"/>
  <c r="I64" i="2"/>
  <c r="N64" i="2"/>
  <c r="CK64" i="2" s="1"/>
  <c r="AJ64" i="2"/>
  <c r="H65" i="2"/>
  <c r="V64" i="2"/>
  <c r="CD34" i="2"/>
  <c r="CE34" i="2" s="1"/>
  <c r="AQ28" i="2" l="1"/>
  <c r="AR28" i="2" s="1"/>
  <c r="AV28" i="2"/>
  <c r="AZ28" i="2" s="1"/>
  <c r="BA28" i="2" s="1"/>
  <c r="BB28" i="2" s="1"/>
  <c r="BD28" i="2" s="1"/>
  <c r="BE28" i="2" s="1"/>
  <c r="AT29" i="2" s="1"/>
  <c r="AT28" i="2"/>
  <c r="AU28" i="2" s="1"/>
  <c r="AI28" i="2"/>
  <c r="AO28" i="2"/>
  <c r="AK28" i="2"/>
  <c r="AB26" i="2"/>
  <c r="AC26" i="2" s="1"/>
  <c r="AD26" i="2" s="1"/>
  <c r="BK28" i="2"/>
  <c r="BR28" i="2" s="1"/>
  <c r="CM27" i="2"/>
  <c r="CN27" i="2" s="1"/>
  <c r="BI28" i="2"/>
  <c r="BJ28" i="2" s="1"/>
  <c r="CZ65" i="2"/>
  <c r="CC65" i="2"/>
  <c r="CN65" i="2"/>
  <c r="CH65" i="2"/>
  <c r="CG65" i="2"/>
  <c r="V65" i="2"/>
  <c r="N65" i="2"/>
  <c r="CK65" i="2" s="1"/>
  <c r="O65" i="2"/>
  <c r="CL65" i="2" s="1"/>
  <c r="AX65" i="2"/>
  <c r="H66" i="2"/>
  <c r="Q64" i="2"/>
  <c r="AJ65" i="2"/>
  <c r="J65" i="2"/>
  <c r="I65" i="2"/>
  <c r="BM65" i="2"/>
  <c r="L64" i="2"/>
  <c r="M64" i="2"/>
  <c r="CL64" i="2"/>
  <c r="P64" i="2"/>
  <c r="CF34" i="2"/>
  <c r="AU29" i="2" l="1"/>
  <c r="AF29" i="2"/>
  <c r="AG29" i="2" s="1"/>
  <c r="AH29" i="2"/>
  <c r="AK29" i="2" s="1"/>
  <c r="BF28" i="2"/>
  <c r="AW28" i="2"/>
  <c r="AV29" i="2"/>
  <c r="AY29" i="2" s="1"/>
  <c r="AY28" i="2"/>
  <c r="BC28" i="2"/>
  <c r="BO28" i="2"/>
  <c r="BP28" i="2" s="1"/>
  <c r="BQ28" i="2" s="1"/>
  <c r="BN28" i="2"/>
  <c r="BL28" i="2"/>
  <c r="T27" i="2"/>
  <c r="U27" i="2" s="1"/>
  <c r="R27" i="2"/>
  <c r="S27" i="2" s="1"/>
  <c r="BS28" i="2"/>
  <c r="BT28" i="2" s="1"/>
  <c r="BU28" i="2" s="1"/>
  <c r="CZ66" i="2"/>
  <c r="CC66" i="2"/>
  <c r="CN66" i="2"/>
  <c r="CH66" i="2"/>
  <c r="CG66" i="2"/>
  <c r="V66" i="2"/>
  <c r="N66" i="2"/>
  <c r="CK66" i="2" s="1"/>
  <c r="AJ66" i="2"/>
  <c r="J66" i="2"/>
  <c r="H67" i="2"/>
  <c r="Q65" i="2"/>
  <c r="O66" i="2"/>
  <c r="CL66" i="2" s="1"/>
  <c r="AX66" i="2"/>
  <c r="BM66" i="2"/>
  <c r="I66" i="2"/>
  <c r="L65" i="2"/>
  <c r="M65" i="2"/>
  <c r="P65" i="2"/>
  <c r="CD35" i="2"/>
  <c r="CE35" i="2" s="1"/>
  <c r="AW29" i="2" l="1"/>
  <c r="AL29" i="2"/>
  <c r="AM29" i="2" s="1"/>
  <c r="AN29" i="2" s="1"/>
  <c r="AO29" i="2"/>
  <c r="AI29" i="2"/>
  <c r="AZ29" i="2"/>
  <c r="BA29" i="2" s="1"/>
  <c r="BB29" i="2" s="1"/>
  <c r="BC29" i="2"/>
  <c r="AA27" i="2"/>
  <c r="X27" i="2"/>
  <c r="Y27" i="2" s="1"/>
  <c r="Z27" i="2" s="1"/>
  <c r="W27" i="2"/>
  <c r="BI29" i="2"/>
  <c r="BJ29" i="2" s="1"/>
  <c r="CM28" i="2"/>
  <c r="BK29" i="2"/>
  <c r="BR29" i="2" s="1"/>
  <c r="CZ67" i="2"/>
  <c r="AP29" i="2"/>
  <c r="AQ29" i="2" s="1"/>
  <c r="AR29" i="2" s="1"/>
  <c r="BD29" i="2"/>
  <c r="BE29" i="2" s="1"/>
  <c r="BF29" i="2" s="1"/>
  <c r="CC67" i="2"/>
  <c r="CN67" i="2"/>
  <c r="CH67" i="2"/>
  <c r="CG67" i="2"/>
  <c r="L66" i="2"/>
  <c r="P66" i="2"/>
  <c r="M66" i="2"/>
  <c r="H68" i="2"/>
  <c r="AJ67" i="2"/>
  <c r="I67" i="2"/>
  <c r="N67" i="2"/>
  <c r="CK67" i="2" s="1"/>
  <c r="AX67" i="2"/>
  <c r="J67" i="2"/>
  <c r="Q66" i="2"/>
  <c r="V67" i="2"/>
  <c r="BM67" i="2"/>
  <c r="O67" i="2"/>
  <c r="P67" i="2" s="1"/>
  <c r="CF35" i="2"/>
  <c r="AB27" i="2" l="1"/>
  <c r="AC27" i="2" s="1"/>
  <c r="R28" i="2" s="1"/>
  <c r="S28" i="2" s="1"/>
  <c r="BN29" i="2"/>
  <c r="BO29" i="2"/>
  <c r="BP29" i="2" s="1"/>
  <c r="BQ29" i="2" s="1"/>
  <c r="BL29" i="2"/>
  <c r="CZ68" i="2"/>
  <c r="AH30" i="2"/>
  <c r="AF30" i="2"/>
  <c r="AG30" i="2" s="1"/>
  <c r="AV30" i="2"/>
  <c r="AT30" i="2"/>
  <c r="AU30" i="2" s="1"/>
  <c r="CC68" i="2"/>
  <c r="CN68" i="2"/>
  <c r="CH68" i="2"/>
  <c r="L67" i="2"/>
  <c r="CG68" i="2"/>
  <c r="M67" i="2"/>
  <c r="CL67" i="2"/>
  <c r="I68" i="2"/>
  <c r="O68" i="2"/>
  <c r="BM68" i="2"/>
  <c r="N68" i="2"/>
  <c r="CK68" i="2" s="1"/>
  <c r="AJ68" i="2"/>
  <c r="AX68" i="2"/>
  <c r="Q67" i="2"/>
  <c r="J68" i="2"/>
  <c r="V68" i="2"/>
  <c r="H69" i="2"/>
  <c r="CD36" i="2"/>
  <c r="CE36" i="2" s="1"/>
  <c r="AD27" i="2" l="1"/>
  <c r="F101" i="1" s="1"/>
  <c r="E101" i="1" s="1"/>
  <c r="T28" i="2"/>
  <c r="U28" i="2" s="1"/>
  <c r="BS29" i="2"/>
  <c r="BT29" i="2" s="1"/>
  <c r="BU29" i="2" s="1"/>
  <c r="AZ30" i="2"/>
  <c r="BA30" i="2" s="1"/>
  <c r="BB30" i="2" s="1"/>
  <c r="AI30" i="2"/>
  <c r="AL30" i="2"/>
  <c r="AM30" i="2" s="1"/>
  <c r="AN30" i="2" s="1"/>
  <c r="CZ69" i="2"/>
  <c r="AB28" i="2"/>
  <c r="AO30" i="2"/>
  <c r="BC30" i="2"/>
  <c r="AW30" i="2"/>
  <c r="AY30" i="2"/>
  <c r="AK30" i="2"/>
  <c r="CC69" i="2"/>
  <c r="CN69" i="2"/>
  <c r="CH69" i="2"/>
  <c r="CG69" i="2"/>
  <c r="L68" i="2"/>
  <c r="I69" i="2"/>
  <c r="O69" i="2"/>
  <c r="CL69" i="2" s="1"/>
  <c r="AX69" i="2"/>
  <c r="BM69" i="2"/>
  <c r="AJ69" i="2"/>
  <c r="V69" i="2"/>
  <c r="H70" i="2"/>
  <c r="N69" i="2"/>
  <c r="CK69" i="2" s="1"/>
  <c r="Q68" i="2"/>
  <c r="J69" i="2"/>
  <c r="P68" i="2"/>
  <c r="M68" i="2"/>
  <c r="CL68" i="2"/>
  <c r="CF36" i="2"/>
  <c r="W28" i="2" l="1"/>
  <c r="AA28" i="2"/>
  <c r="X28" i="2"/>
  <c r="Y28" i="2" s="1"/>
  <c r="Z28" i="2" s="1"/>
  <c r="AC28" i="2"/>
  <c r="AD28" i="2" s="1"/>
  <c r="BI30" i="2"/>
  <c r="BJ30" i="2" s="1"/>
  <c r="CM29" i="2"/>
  <c r="BK30" i="2"/>
  <c r="BN30" i="2" s="1"/>
  <c r="BD30" i="2"/>
  <c r="BE30" i="2" s="1"/>
  <c r="AV31" i="2" s="1"/>
  <c r="AZ31" i="2" s="1"/>
  <c r="BA31" i="2" s="1"/>
  <c r="BB31" i="2" s="1"/>
  <c r="AP30" i="2"/>
  <c r="AQ30" i="2" s="1"/>
  <c r="AR30" i="2" s="1"/>
  <c r="CZ70" i="2"/>
  <c r="CC70" i="2"/>
  <c r="CH70" i="2"/>
  <c r="CN70" i="2"/>
  <c r="Q69" i="2"/>
  <c r="CG70" i="2"/>
  <c r="L69" i="2"/>
  <c r="P69" i="2"/>
  <c r="M69" i="2"/>
  <c r="N70" i="2"/>
  <c r="CK70" i="2" s="1"/>
  <c r="AX70" i="2"/>
  <c r="O70" i="2"/>
  <c r="H71" i="2"/>
  <c r="I70" i="2"/>
  <c r="AJ70" i="2"/>
  <c r="BM70" i="2"/>
  <c r="J70" i="2"/>
  <c r="V70" i="2"/>
  <c r="CD37" i="2"/>
  <c r="CE37" i="2" s="1"/>
  <c r="T29" i="2" l="1"/>
  <c r="U29" i="2" s="1"/>
  <c r="R29" i="2"/>
  <c r="S29" i="2" s="1"/>
  <c r="BR30" i="2"/>
  <c r="BO30" i="2"/>
  <c r="BP30" i="2" s="1"/>
  <c r="BQ30" i="2" s="1"/>
  <c r="BL30" i="2"/>
  <c r="BC31" i="2"/>
  <c r="BF30" i="2"/>
  <c r="AT31" i="2"/>
  <c r="AU31" i="2" s="1"/>
  <c r="AW31" i="2"/>
  <c r="AY31" i="2"/>
  <c r="AF31" i="2"/>
  <c r="AG31" i="2" s="1"/>
  <c r="AH31" i="2"/>
  <c r="AK31" i="2" s="1"/>
  <c r="BD31" i="2"/>
  <c r="BE31" i="2" s="1"/>
  <c r="BF31" i="2" s="1"/>
  <c r="CZ71" i="2"/>
  <c r="AP31" i="2"/>
  <c r="CC71" i="2"/>
  <c r="CN71" i="2"/>
  <c r="CH71" i="2"/>
  <c r="CG71" i="2"/>
  <c r="I71" i="2"/>
  <c r="V71" i="2"/>
  <c r="AJ71" i="2"/>
  <c r="BM71" i="2"/>
  <c r="O71" i="2"/>
  <c r="P71" i="2" s="1"/>
  <c r="J71" i="2"/>
  <c r="AX71" i="2"/>
  <c r="Q70" i="2"/>
  <c r="H72" i="2"/>
  <c r="N71" i="2"/>
  <c r="CK71" i="2" s="1"/>
  <c r="M70" i="2"/>
  <c r="CL70" i="2"/>
  <c r="P70" i="2"/>
  <c r="L70" i="2"/>
  <c r="CF37" i="2"/>
  <c r="AA29" i="2" l="1"/>
  <c r="BS30" i="2"/>
  <c r="BT30" i="2" s="1"/>
  <c r="BU30" i="2" s="1"/>
  <c r="W29" i="2"/>
  <c r="X29" i="2"/>
  <c r="Y29" i="2" s="1"/>
  <c r="Z29" i="2" s="1"/>
  <c r="AB29" i="2"/>
  <c r="AC29" i="2" s="1"/>
  <c r="AD29" i="2" s="1"/>
  <c r="AQ31" i="2"/>
  <c r="AR31" i="2" s="1"/>
  <c r="AI31" i="2"/>
  <c r="AL31" i="2"/>
  <c r="AM31" i="2" s="1"/>
  <c r="AN31" i="2" s="1"/>
  <c r="AO31" i="2"/>
  <c r="AV32" i="2"/>
  <c r="AY32" i="2" s="1"/>
  <c r="AT32" i="2"/>
  <c r="AU32" i="2" s="1"/>
  <c r="CZ72" i="2"/>
  <c r="CC72" i="2"/>
  <c r="CN72" i="2"/>
  <c r="L71" i="2"/>
  <c r="CH72" i="2"/>
  <c r="CG72" i="2"/>
  <c r="BM72" i="2"/>
  <c r="O72" i="2"/>
  <c r="I72" i="2"/>
  <c r="Q71" i="2"/>
  <c r="N72" i="2"/>
  <c r="CK72" i="2" s="1"/>
  <c r="AJ72" i="2"/>
  <c r="J72" i="2"/>
  <c r="V72" i="2"/>
  <c r="H73" i="2"/>
  <c r="AX72" i="2"/>
  <c r="M71" i="2"/>
  <c r="CL71" i="2"/>
  <c r="CD38" i="2"/>
  <c r="CE38" i="2" s="1"/>
  <c r="CM30" i="2" l="1"/>
  <c r="BK31" i="2"/>
  <c r="BN31" i="2" s="1"/>
  <c r="BI31" i="2"/>
  <c r="BJ31" i="2" s="1"/>
  <c r="R30" i="2"/>
  <c r="S30" i="2" s="1"/>
  <c r="T30" i="2"/>
  <c r="X30" i="2" s="1"/>
  <c r="Y30" i="2" s="1"/>
  <c r="Z30" i="2" s="1"/>
  <c r="AF32" i="2"/>
  <c r="AG32" i="2" s="1"/>
  <c r="AH32" i="2"/>
  <c r="AL32" i="2" s="1"/>
  <c r="AM32" i="2" s="1"/>
  <c r="AN32" i="2" s="1"/>
  <c r="BR31" i="2"/>
  <c r="BC32" i="2"/>
  <c r="AW32" i="2"/>
  <c r="AZ32" i="2"/>
  <c r="BA32" i="2" s="1"/>
  <c r="BB32" i="2" s="1"/>
  <c r="BS31" i="2"/>
  <c r="CZ73" i="2"/>
  <c r="CC73" i="2"/>
  <c r="CN73" i="2"/>
  <c r="CH73" i="2"/>
  <c r="CG73" i="2"/>
  <c r="L72" i="2"/>
  <c r="P72" i="2"/>
  <c r="CL72" i="2"/>
  <c r="M72" i="2"/>
  <c r="H74" i="2"/>
  <c r="O73" i="2"/>
  <c r="P73" i="2" s="1"/>
  <c r="AJ73" i="2"/>
  <c r="I73" i="2"/>
  <c r="AX73" i="2"/>
  <c r="V73" i="2"/>
  <c r="J73" i="2"/>
  <c r="N73" i="2"/>
  <c r="CK73" i="2" s="1"/>
  <c r="BM73" i="2"/>
  <c r="Q72" i="2"/>
  <c r="CF38" i="2"/>
  <c r="BO31" i="2" l="1"/>
  <c r="BP31" i="2" s="1"/>
  <c r="BQ31" i="2" s="1"/>
  <c r="BT31" i="2"/>
  <c r="BU31" i="2" s="1"/>
  <c r="BL31" i="2"/>
  <c r="AI32" i="2"/>
  <c r="AO32" i="2"/>
  <c r="U30" i="2"/>
  <c r="AA30" i="2"/>
  <c r="W30" i="2"/>
  <c r="AK32" i="2"/>
  <c r="BD32" i="2"/>
  <c r="BE32" i="2" s="1"/>
  <c r="BF32" i="2" s="1"/>
  <c r="CZ74" i="2"/>
  <c r="CC74" i="2"/>
  <c r="CN74" i="2"/>
  <c r="CH74" i="2"/>
  <c r="L73" i="2"/>
  <c r="CG74" i="2"/>
  <c r="M73" i="2"/>
  <c r="N74" i="2"/>
  <c r="CK74" i="2" s="1"/>
  <c r="I74" i="2"/>
  <c r="AX74" i="2"/>
  <c r="H75" i="2"/>
  <c r="J74" i="2"/>
  <c r="Q73" i="2"/>
  <c r="O74" i="2"/>
  <c r="CL74" i="2" s="1"/>
  <c r="BM74" i="2"/>
  <c r="AJ74" i="2"/>
  <c r="V74" i="2"/>
  <c r="CL73" i="2"/>
  <c r="CI38" i="2"/>
  <c r="CD39" i="2"/>
  <c r="CE39" i="2" s="1"/>
  <c r="CM31" i="2" l="1"/>
  <c r="BI32" i="2"/>
  <c r="BJ32" i="2" s="1"/>
  <c r="AB30" i="2"/>
  <c r="AC30" i="2" s="1"/>
  <c r="AD30" i="2" s="1"/>
  <c r="BK32" i="2"/>
  <c r="BO32" i="2" s="1"/>
  <c r="BP32" i="2" s="1"/>
  <c r="BQ32" i="2" s="1"/>
  <c r="AP32" i="2"/>
  <c r="AQ32" i="2" s="1"/>
  <c r="AR32" i="2" s="1"/>
  <c r="AV33" i="2"/>
  <c r="AZ33" i="2" s="1"/>
  <c r="BA33" i="2" s="1"/>
  <c r="BB33" i="2" s="1"/>
  <c r="AT33" i="2"/>
  <c r="AU33" i="2" s="1"/>
  <c r="T31" i="2"/>
  <c r="W31" i="2" s="1"/>
  <c r="CZ75" i="2"/>
  <c r="D166" i="1"/>
  <c r="CC75" i="2"/>
  <c r="L74" i="2"/>
  <c r="M74" i="2"/>
  <c r="P74" i="2"/>
  <c r="CQ10" i="2"/>
  <c r="Q74" i="2"/>
  <c r="BM75" i="2"/>
  <c r="H76" i="2"/>
  <c r="I75" i="2"/>
  <c r="J75" i="2"/>
  <c r="D105" i="1"/>
  <c r="N75" i="2"/>
  <c r="CK75" i="2" s="1"/>
  <c r="AX75" i="2"/>
  <c r="AJ75" i="2"/>
  <c r="O75" i="2"/>
  <c r="V75" i="2"/>
  <c r="CF39" i="2"/>
  <c r="CG39" i="2" s="1"/>
  <c r="CH39" i="2" s="1"/>
  <c r="BN32" i="2" l="1"/>
  <c r="BL32" i="2"/>
  <c r="BR32" i="2"/>
  <c r="R31" i="2"/>
  <c r="S31" i="2" s="1"/>
  <c r="AH33" i="2"/>
  <c r="AI33" i="2" s="1"/>
  <c r="AF33" i="2"/>
  <c r="AG33" i="2" s="1"/>
  <c r="BC33" i="2"/>
  <c r="AY33" i="2"/>
  <c r="AW33" i="2"/>
  <c r="BS32" i="2"/>
  <c r="BT32" i="2" s="1"/>
  <c r="CM32" i="2" s="1"/>
  <c r="X31" i="2"/>
  <c r="Y31" i="2" s="1"/>
  <c r="Z31" i="2" s="1"/>
  <c r="U31" i="2"/>
  <c r="AA31" i="2"/>
  <c r="AB31" i="2"/>
  <c r="AC31" i="2" s="1"/>
  <c r="AD31" i="2" s="1"/>
  <c r="CZ76" i="2"/>
  <c r="CC76" i="2"/>
  <c r="CH76" i="2"/>
  <c r="CN76" i="2"/>
  <c r="CG76" i="2"/>
  <c r="M75" i="2"/>
  <c r="CL75" i="2"/>
  <c r="P75" i="2"/>
  <c r="Q75" i="2"/>
  <c r="N76" i="2"/>
  <c r="CK76" i="2" s="1"/>
  <c r="BM76" i="2"/>
  <c r="AX76" i="2"/>
  <c r="I76" i="2"/>
  <c r="V76" i="2"/>
  <c r="H77" i="2"/>
  <c r="J76" i="2"/>
  <c r="AJ76" i="2"/>
  <c r="O76" i="2"/>
  <c r="L75" i="2"/>
  <c r="CD40" i="2"/>
  <c r="CE40" i="2" s="1"/>
  <c r="BD33" i="2" l="1"/>
  <c r="BE33" i="2" s="1"/>
  <c r="BF33" i="2" s="1"/>
  <c r="AK33" i="2"/>
  <c r="AO33" i="2"/>
  <c r="AL33" i="2"/>
  <c r="AM33" i="2" s="1"/>
  <c r="AN33" i="2" s="1"/>
  <c r="BU32" i="2"/>
  <c r="BK33" i="2"/>
  <c r="BN33" i="2" s="1"/>
  <c r="BI33" i="2"/>
  <c r="BJ33" i="2" s="1"/>
  <c r="R32" i="2"/>
  <c r="S32" i="2" s="1"/>
  <c r="T32" i="2"/>
  <c r="CZ77" i="2"/>
  <c r="CC77" i="2"/>
  <c r="CN77" i="2"/>
  <c r="CH77" i="2"/>
  <c r="CG77" i="2"/>
  <c r="L76" i="2"/>
  <c r="M76" i="2"/>
  <c r="P76" i="2"/>
  <c r="CL76" i="2"/>
  <c r="V77" i="2"/>
  <c r="AJ77" i="2"/>
  <c r="BM77" i="2"/>
  <c r="AX77" i="2"/>
  <c r="J77" i="2"/>
  <c r="I77" i="2"/>
  <c r="Q76" i="2"/>
  <c r="H78" i="2"/>
  <c r="O77" i="2"/>
  <c r="N77" i="2"/>
  <c r="CK77" i="2" s="1"/>
  <c r="CI43" i="2"/>
  <c r="CI47" i="2"/>
  <c r="CI40" i="2"/>
  <c r="CI44" i="2"/>
  <c r="CI48" i="2"/>
  <c r="CI41" i="2"/>
  <c r="CI45" i="2"/>
  <c r="CI49" i="2"/>
  <c r="CI42" i="2"/>
  <c r="CI46" i="2"/>
  <c r="CI39" i="2"/>
  <c r="CR7" i="2" s="1"/>
  <c r="CF40" i="2"/>
  <c r="AV34" i="2" l="1"/>
  <c r="AZ34" i="2" s="1"/>
  <c r="BA34" i="2" s="1"/>
  <c r="BB34" i="2" s="1"/>
  <c r="AP33" i="2"/>
  <c r="AQ33" i="2" s="1"/>
  <c r="AR33" i="2" s="1"/>
  <c r="AT34" i="2"/>
  <c r="AU34" i="2" s="1"/>
  <c r="BR33" i="2"/>
  <c r="BO33" i="2"/>
  <c r="BP33" i="2" s="1"/>
  <c r="BQ33" i="2" s="1"/>
  <c r="BL33" i="2"/>
  <c r="X32" i="2"/>
  <c r="Y32" i="2" s="1"/>
  <c r="Z32" i="2" s="1"/>
  <c r="AA32" i="2"/>
  <c r="U32" i="2"/>
  <c r="W32" i="2"/>
  <c r="CZ78" i="2"/>
  <c r="CC78" i="2"/>
  <c r="CN78" i="2"/>
  <c r="CH78" i="2"/>
  <c r="CG78" i="2"/>
  <c r="L77" i="2"/>
  <c r="H79" i="2"/>
  <c r="BM78" i="2"/>
  <c r="I78" i="2"/>
  <c r="V78" i="2"/>
  <c r="N78" i="2"/>
  <c r="CK78" i="2" s="1"/>
  <c r="AJ78" i="2"/>
  <c r="AX78" i="2"/>
  <c r="O78" i="2"/>
  <c r="J78" i="2"/>
  <c r="P77" i="2"/>
  <c r="CL77" i="2"/>
  <c r="M77" i="2"/>
  <c r="Q77" i="2"/>
  <c r="CD41" i="2"/>
  <c r="CE41" i="2" s="1"/>
  <c r="AY34" i="2" l="1"/>
  <c r="BD34" i="2" s="1"/>
  <c r="BE34" i="2" s="1"/>
  <c r="BF34" i="2" s="1"/>
  <c r="BC34" i="2"/>
  <c r="AW34" i="2"/>
  <c r="AH34" i="2"/>
  <c r="AK34" i="2" s="1"/>
  <c r="AF34" i="2"/>
  <c r="AG34" i="2" s="1"/>
  <c r="BS33" i="2"/>
  <c r="BT33" i="2" s="1"/>
  <c r="BK34" i="2" s="1"/>
  <c r="BL34" i="2" s="1"/>
  <c r="AB32" i="2"/>
  <c r="AC32" i="2" s="1"/>
  <c r="AD32" i="2" s="1"/>
  <c r="BS34" i="2"/>
  <c r="CZ79" i="2"/>
  <c r="AP34" i="2"/>
  <c r="CC79" i="2"/>
  <c r="CN79" i="2"/>
  <c r="CH79" i="2"/>
  <c r="CG79" i="2"/>
  <c r="L78" i="2"/>
  <c r="M78" i="2"/>
  <c r="CL78" i="2"/>
  <c r="P78" i="2"/>
  <c r="N79" i="2"/>
  <c r="CK79" i="2" s="1"/>
  <c r="AJ79" i="2"/>
  <c r="H80" i="2"/>
  <c r="AX79" i="2"/>
  <c r="Q78" i="2"/>
  <c r="V79" i="2"/>
  <c r="O79" i="2"/>
  <c r="CL79" i="2" s="1"/>
  <c r="J79" i="2"/>
  <c r="BM79" i="2"/>
  <c r="I79" i="2"/>
  <c r="CF41" i="2"/>
  <c r="AV35" i="2" l="1"/>
  <c r="AY35" i="2" s="1"/>
  <c r="AT35" i="2"/>
  <c r="AU35" i="2" s="1"/>
  <c r="AL34" i="2"/>
  <c r="AM34" i="2" s="1"/>
  <c r="AN34" i="2" s="1"/>
  <c r="AO34" i="2"/>
  <c r="AQ34" i="2"/>
  <c r="AR34" i="2" s="1"/>
  <c r="AI34" i="2"/>
  <c r="BR34" i="2"/>
  <c r="BU33" i="2"/>
  <c r="BI34" i="2"/>
  <c r="BJ34" i="2" s="1"/>
  <c r="BT34" i="2"/>
  <c r="BU34" i="2" s="1"/>
  <c r="BN34" i="2"/>
  <c r="BO34" i="2"/>
  <c r="BP34" i="2" s="1"/>
  <c r="BQ34" i="2" s="1"/>
  <c r="CM33" i="2"/>
  <c r="R33" i="2"/>
  <c r="S33" i="2" s="1"/>
  <c r="T33" i="2"/>
  <c r="U33" i="2" s="1"/>
  <c r="CZ80" i="2"/>
  <c r="CC80" i="2"/>
  <c r="CN80" i="2"/>
  <c r="CH80" i="2"/>
  <c r="CG80" i="2"/>
  <c r="L79" i="2"/>
  <c r="I80" i="2"/>
  <c r="AX80" i="2"/>
  <c r="AJ80" i="2"/>
  <c r="BM80" i="2"/>
  <c r="V80" i="2"/>
  <c r="O80" i="2"/>
  <c r="M80" i="2" s="1"/>
  <c r="Q79" i="2"/>
  <c r="H81" i="2"/>
  <c r="J80" i="2"/>
  <c r="N80" i="2"/>
  <c r="CK80" i="2" s="1"/>
  <c r="M79" i="2"/>
  <c r="P79" i="2"/>
  <c r="CD42" i="2"/>
  <c r="CE42" i="2" s="1"/>
  <c r="AF35" i="2" l="1"/>
  <c r="AG35" i="2" s="1"/>
  <c r="BC35" i="2"/>
  <c r="AZ35" i="2"/>
  <c r="BA35" i="2" s="1"/>
  <c r="BB35" i="2" s="1"/>
  <c r="AW35" i="2"/>
  <c r="AH35" i="2"/>
  <c r="AL35" i="2" s="1"/>
  <c r="AM35" i="2" s="1"/>
  <c r="AN35" i="2" s="1"/>
  <c r="CM34" i="2"/>
  <c r="BI35" i="2"/>
  <c r="BJ35" i="2" s="1"/>
  <c r="BK35" i="2"/>
  <c r="BL35" i="2" s="1"/>
  <c r="BD35" i="2"/>
  <c r="BE35" i="2" s="1"/>
  <c r="BF35" i="2" s="1"/>
  <c r="X33" i="2"/>
  <c r="Y33" i="2" s="1"/>
  <c r="Z33" i="2" s="1"/>
  <c r="AA33" i="2"/>
  <c r="W33" i="2"/>
  <c r="CZ81" i="2"/>
  <c r="CC81" i="2"/>
  <c r="CN81" i="2"/>
  <c r="CH81" i="2"/>
  <c r="P80" i="2"/>
  <c r="CL80" i="2"/>
  <c r="CG81" i="2"/>
  <c r="L80" i="2"/>
  <c r="AX81" i="2"/>
  <c r="V81" i="2"/>
  <c r="AJ81" i="2"/>
  <c r="I81" i="2"/>
  <c r="BM81" i="2"/>
  <c r="N81" i="2"/>
  <c r="CK81" i="2" s="1"/>
  <c r="H82" i="2"/>
  <c r="O81" i="2"/>
  <c r="Q80" i="2"/>
  <c r="J81" i="2"/>
  <c r="CF42" i="2"/>
  <c r="AO35" i="2" l="1"/>
  <c r="AI35" i="2"/>
  <c r="AK35" i="2"/>
  <c r="BO35" i="2"/>
  <c r="BP35" i="2" s="1"/>
  <c r="BQ35" i="2" s="1"/>
  <c r="BR35" i="2"/>
  <c r="AB33" i="2"/>
  <c r="AC33" i="2" s="1"/>
  <c r="AD33" i="2" s="1"/>
  <c r="BN35" i="2"/>
  <c r="AT36" i="2"/>
  <c r="AU36" i="2" s="1"/>
  <c r="AV36" i="2"/>
  <c r="BC36" i="2" s="1"/>
  <c r="BS35" i="2"/>
  <c r="BT35" i="2" s="1"/>
  <c r="BU35" i="2" s="1"/>
  <c r="CZ82" i="2"/>
  <c r="AP35" i="2"/>
  <c r="AQ35" i="2" s="1"/>
  <c r="AR35" i="2" s="1"/>
  <c r="CC82" i="2"/>
  <c r="CN82" i="2"/>
  <c r="CH82" i="2"/>
  <c r="L81" i="2"/>
  <c r="CG82" i="2"/>
  <c r="M81" i="2"/>
  <c r="CL81" i="2"/>
  <c r="P81" i="2"/>
  <c r="I82" i="2"/>
  <c r="J82" i="2"/>
  <c r="V82" i="2"/>
  <c r="AJ82" i="2"/>
  <c r="BM82" i="2"/>
  <c r="H83" i="2"/>
  <c r="AX82" i="2"/>
  <c r="Q81" i="2"/>
  <c r="O82" i="2"/>
  <c r="N82" i="2"/>
  <c r="CK82" i="2" s="1"/>
  <c r="CD43" i="2"/>
  <c r="CE43" i="2" s="1"/>
  <c r="R34" i="2" l="1"/>
  <c r="S34" i="2" s="1"/>
  <c r="T34" i="2"/>
  <c r="U34" i="2" s="1"/>
  <c r="AY36" i="2"/>
  <c r="AZ36" i="2"/>
  <c r="BA36" i="2" s="1"/>
  <c r="BB36" i="2" s="1"/>
  <c r="AW36" i="2"/>
  <c r="BI36" i="2"/>
  <c r="BJ36" i="2" s="1"/>
  <c r="CM35" i="2"/>
  <c r="BK36" i="2"/>
  <c r="BN36" i="2" s="1"/>
  <c r="CZ83" i="2"/>
  <c r="AB34" i="2"/>
  <c r="AH36" i="2"/>
  <c r="AF36" i="2"/>
  <c r="AG36" i="2" s="1"/>
  <c r="CC83" i="2"/>
  <c r="CN83" i="2"/>
  <c r="CH83" i="2"/>
  <c r="CG83" i="2"/>
  <c r="L82" i="2"/>
  <c r="AJ83" i="2"/>
  <c r="AX83" i="2"/>
  <c r="I83" i="2"/>
  <c r="BM83" i="2"/>
  <c r="Q82" i="2"/>
  <c r="H84" i="2"/>
  <c r="N83" i="2"/>
  <c r="CK83" i="2" s="1"/>
  <c r="O83" i="2"/>
  <c r="M83" i="2" s="1"/>
  <c r="J83" i="2"/>
  <c r="V83" i="2"/>
  <c r="M82" i="2"/>
  <c r="CL82" i="2"/>
  <c r="P82" i="2"/>
  <c r="CF43" i="2"/>
  <c r="BD36" i="2" l="1"/>
  <c r="BE36" i="2" s="1"/>
  <c r="AT37" i="2" s="1"/>
  <c r="AU37" i="2" s="1"/>
  <c r="X34" i="2"/>
  <c r="Y34" i="2" s="1"/>
  <c r="Z34" i="2" s="1"/>
  <c r="AC34" i="2"/>
  <c r="AD34" i="2" s="1"/>
  <c r="W34" i="2"/>
  <c r="AA34" i="2"/>
  <c r="BL36" i="2"/>
  <c r="BR36" i="2"/>
  <c r="BO36" i="2"/>
  <c r="BP36" i="2" s="1"/>
  <c r="BQ36" i="2" s="1"/>
  <c r="BF36" i="2"/>
  <c r="AL36" i="2"/>
  <c r="AM36" i="2" s="1"/>
  <c r="AN36" i="2" s="1"/>
  <c r="CZ84" i="2"/>
  <c r="AO36" i="2"/>
  <c r="AK36" i="2"/>
  <c r="AI36" i="2"/>
  <c r="CC84" i="2"/>
  <c r="CN84" i="2"/>
  <c r="CH84" i="2"/>
  <c r="CG84" i="2"/>
  <c r="L83" i="2"/>
  <c r="P83" i="2"/>
  <c r="CL83" i="2"/>
  <c r="I84" i="2"/>
  <c r="O84" i="2"/>
  <c r="H85" i="2"/>
  <c r="AJ84" i="2"/>
  <c r="V84" i="2"/>
  <c r="N84" i="2"/>
  <c r="CK84" i="2" s="1"/>
  <c r="AX84" i="2"/>
  <c r="Q83" i="2"/>
  <c r="J84" i="2"/>
  <c r="BM84" i="2"/>
  <c r="CD44" i="2"/>
  <c r="CE44" i="2" s="1"/>
  <c r="AV37" i="2" l="1"/>
  <c r="AY37" i="2" s="1"/>
  <c r="T35" i="2"/>
  <c r="AA35" i="2" s="1"/>
  <c r="R35" i="2"/>
  <c r="S35" i="2" s="1"/>
  <c r="BS36" i="2"/>
  <c r="BT36" i="2" s="1"/>
  <c r="BU36" i="2" s="1"/>
  <c r="L84" i="2"/>
  <c r="AP36" i="2"/>
  <c r="AQ36" i="2" s="1"/>
  <c r="AR36" i="2" s="1"/>
  <c r="BD37" i="2"/>
  <c r="CZ85" i="2"/>
  <c r="CC85" i="2"/>
  <c r="CN85" i="2"/>
  <c r="CH85" i="2"/>
  <c r="CG85" i="2"/>
  <c r="P84" i="2"/>
  <c r="M84" i="2"/>
  <c r="CL84" i="2"/>
  <c r="H86" i="2"/>
  <c r="AX85" i="2"/>
  <c r="Q84" i="2"/>
  <c r="J85" i="2"/>
  <c r="BM85" i="2"/>
  <c r="V85" i="2"/>
  <c r="O85" i="2"/>
  <c r="AJ85" i="2"/>
  <c r="N85" i="2"/>
  <c r="CK85" i="2" s="1"/>
  <c r="I85" i="2"/>
  <c r="CF44" i="2"/>
  <c r="AW37" i="2" l="1"/>
  <c r="AZ37" i="2"/>
  <c r="BA37" i="2" s="1"/>
  <c r="BB37" i="2" s="1"/>
  <c r="BC37" i="2"/>
  <c r="BE37" i="2"/>
  <c r="BF37" i="2" s="1"/>
  <c r="X35" i="2"/>
  <c r="Y35" i="2" s="1"/>
  <c r="Z35" i="2" s="1"/>
  <c r="U35" i="2"/>
  <c r="W35" i="2"/>
  <c r="BI37" i="2"/>
  <c r="BJ37" i="2" s="1"/>
  <c r="CM36" i="2"/>
  <c r="BK37" i="2"/>
  <c r="BN37" i="2" s="1"/>
  <c r="AB35" i="2"/>
  <c r="AC35" i="2" s="1"/>
  <c r="AD35" i="2" s="1"/>
  <c r="AF37" i="2"/>
  <c r="AG37" i="2" s="1"/>
  <c r="AH37" i="2"/>
  <c r="AL37" i="2" s="1"/>
  <c r="AM37" i="2" s="1"/>
  <c r="AN37" i="2" s="1"/>
  <c r="CZ86" i="2"/>
  <c r="BS37" i="2"/>
  <c r="CC86" i="2"/>
  <c r="CN86" i="2"/>
  <c r="CH86" i="2"/>
  <c r="CG86" i="2"/>
  <c r="L85" i="2"/>
  <c r="P85" i="2"/>
  <c r="M85" i="2"/>
  <c r="CL85" i="2"/>
  <c r="AJ86" i="2"/>
  <c r="V86" i="2"/>
  <c r="J86" i="2"/>
  <c r="BM86" i="2"/>
  <c r="H87" i="2"/>
  <c r="AX86" i="2"/>
  <c r="Q85" i="2"/>
  <c r="N86" i="2"/>
  <c r="CK86" i="2" s="1"/>
  <c r="O86" i="2"/>
  <c r="I86" i="2"/>
  <c r="CD45" i="2"/>
  <c r="CE45" i="2" s="1"/>
  <c r="AT38" i="2" l="1"/>
  <c r="AU38" i="2" s="1"/>
  <c r="AV38" i="2"/>
  <c r="BR37" i="2"/>
  <c r="BO37" i="2"/>
  <c r="BP37" i="2" s="1"/>
  <c r="BQ37" i="2" s="1"/>
  <c r="BT37" i="2"/>
  <c r="BU37" i="2" s="1"/>
  <c r="BL37" i="2"/>
  <c r="R36" i="2"/>
  <c r="S36" i="2" s="1"/>
  <c r="T36" i="2"/>
  <c r="AA36" i="2" s="1"/>
  <c r="AO37" i="2"/>
  <c r="AK37" i="2"/>
  <c r="AI37" i="2"/>
  <c r="AZ38" i="2"/>
  <c r="BA38" i="2" s="1"/>
  <c r="BB38" i="2" s="1"/>
  <c r="BC38" i="2"/>
  <c r="AY38" i="2"/>
  <c r="AW38" i="2"/>
  <c r="AP37" i="2"/>
  <c r="AQ37" i="2" s="1"/>
  <c r="AR37" i="2" s="1"/>
  <c r="CZ87" i="2"/>
  <c r="D167" i="1"/>
  <c r="CC87" i="2"/>
  <c r="L86" i="2"/>
  <c r="P86" i="2"/>
  <c r="M86" i="2"/>
  <c r="CL86" i="2"/>
  <c r="BM87" i="2"/>
  <c r="Q86" i="2"/>
  <c r="O87" i="2"/>
  <c r="CQ11" i="2"/>
  <c r="J87" i="2"/>
  <c r="AX87" i="2"/>
  <c r="N87" i="2"/>
  <c r="CK87" i="2" s="1"/>
  <c r="AJ87" i="2"/>
  <c r="D106" i="1"/>
  <c r="I87" i="2"/>
  <c r="H88" i="2"/>
  <c r="V87" i="2"/>
  <c r="CF45" i="2"/>
  <c r="BK38" i="2" l="1"/>
  <c r="BL38" i="2" s="1"/>
  <c r="BI38" i="2"/>
  <c r="BJ38" i="2" s="1"/>
  <c r="W36" i="2"/>
  <c r="X36" i="2"/>
  <c r="Y36" i="2" s="1"/>
  <c r="Z36" i="2" s="1"/>
  <c r="U36" i="2"/>
  <c r="CM37" i="2"/>
  <c r="BD38" i="2"/>
  <c r="BE38" i="2" s="1"/>
  <c r="BF38" i="2" s="1"/>
  <c r="AH38" i="2"/>
  <c r="AF38" i="2"/>
  <c r="AG38" i="2" s="1"/>
  <c r="CZ88" i="2"/>
  <c r="CC88" i="2"/>
  <c r="CH88" i="2"/>
  <c r="CN88" i="2"/>
  <c r="CG88" i="2"/>
  <c r="L87" i="2"/>
  <c r="H89" i="2"/>
  <c r="Q87" i="2"/>
  <c r="O88" i="2"/>
  <c r="I88" i="2"/>
  <c r="V88" i="2"/>
  <c r="BM88" i="2"/>
  <c r="J88" i="2"/>
  <c r="AX88" i="2"/>
  <c r="N88" i="2"/>
  <c r="CK88" i="2" s="1"/>
  <c r="AJ88" i="2"/>
  <c r="M87" i="2"/>
  <c r="P87" i="2"/>
  <c r="CL87" i="2"/>
  <c r="CD46" i="2"/>
  <c r="CE46" i="2" s="1"/>
  <c r="BO38" i="2" l="1"/>
  <c r="BP38" i="2" s="1"/>
  <c r="BQ38" i="2" s="1"/>
  <c r="BR38" i="2"/>
  <c r="BN38" i="2"/>
  <c r="AB36" i="2"/>
  <c r="AC36" i="2" s="1"/>
  <c r="AD36" i="2" s="1"/>
  <c r="AV39" i="2"/>
  <c r="AY39" i="2" s="1"/>
  <c r="AT39" i="2"/>
  <c r="AU39" i="2" s="1"/>
  <c r="BS38" i="2"/>
  <c r="BT38" i="2" s="1"/>
  <c r="BU38" i="2" s="1"/>
  <c r="AO38" i="2"/>
  <c r="AL38" i="2"/>
  <c r="AM38" i="2" s="1"/>
  <c r="AN38" i="2" s="1"/>
  <c r="AK38" i="2"/>
  <c r="AI38" i="2"/>
  <c r="CZ89" i="2"/>
  <c r="CC89" i="2"/>
  <c r="CN89" i="2"/>
  <c r="CH89" i="2"/>
  <c r="CG89" i="2"/>
  <c r="L88" i="2"/>
  <c r="P88" i="2"/>
  <c r="CL88" i="2"/>
  <c r="M88" i="2"/>
  <c r="BM89" i="2"/>
  <c r="AJ89" i="2"/>
  <c r="I89" i="2"/>
  <c r="J89" i="2"/>
  <c r="V89" i="2"/>
  <c r="H90" i="2"/>
  <c r="O89" i="2"/>
  <c r="CL89" i="2" s="1"/>
  <c r="Q88" i="2"/>
  <c r="AX89" i="2"/>
  <c r="N89" i="2"/>
  <c r="CK89" i="2" s="1"/>
  <c r="CF46" i="2"/>
  <c r="R37" i="2" l="1"/>
  <c r="S37" i="2" s="1"/>
  <c r="T37" i="2"/>
  <c r="AA37" i="2" s="1"/>
  <c r="AW39" i="2"/>
  <c r="AZ39" i="2"/>
  <c r="BA39" i="2" s="1"/>
  <c r="BB39" i="2" s="1"/>
  <c r="BC39" i="2"/>
  <c r="BK39" i="2"/>
  <c r="BR39" i="2" s="1"/>
  <c r="BI39" i="2"/>
  <c r="BJ39" i="2" s="1"/>
  <c r="AP38" i="2"/>
  <c r="AQ38" i="2" s="1"/>
  <c r="AH39" i="2" s="1"/>
  <c r="AK39" i="2" s="1"/>
  <c r="CM38" i="2"/>
  <c r="AB37" i="2"/>
  <c r="CZ90" i="2"/>
  <c r="CC90" i="2"/>
  <c r="CN90" i="2"/>
  <c r="CH90" i="2"/>
  <c r="CG90" i="2"/>
  <c r="M89" i="2"/>
  <c r="P89" i="2"/>
  <c r="L89" i="2"/>
  <c r="BM90" i="2"/>
  <c r="H91" i="2"/>
  <c r="N90" i="2"/>
  <c r="CK90" i="2" s="1"/>
  <c r="AJ90" i="2"/>
  <c r="O90" i="2"/>
  <c r="J90" i="2"/>
  <c r="AX90" i="2"/>
  <c r="Q89" i="2"/>
  <c r="V90" i="2"/>
  <c r="I90" i="2"/>
  <c r="CD47" i="2"/>
  <c r="CE47" i="2" s="1"/>
  <c r="X37" i="2" l="1"/>
  <c r="Y37" i="2" s="1"/>
  <c r="Z37" i="2" s="1"/>
  <c r="AC37" i="2"/>
  <c r="AD37" i="2" s="1"/>
  <c r="W37" i="2"/>
  <c r="U37" i="2"/>
  <c r="BD39" i="2"/>
  <c r="BE39" i="2" s="1"/>
  <c r="BF39" i="2" s="1"/>
  <c r="J102" i="1" s="1"/>
  <c r="I102" i="1" s="1"/>
  <c r="BN39" i="2"/>
  <c r="BL39" i="2"/>
  <c r="BO39" i="2"/>
  <c r="BP39" i="2" s="1"/>
  <c r="BQ39" i="2" s="1"/>
  <c r="AF39" i="2"/>
  <c r="AG39" i="2" s="1"/>
  <c r="AR38" i="2"/>
  <c r="AI39" i="2"/>
  <c r="AL39" i="2"/>
  <c r="AM39" i="2" s="1"/>
  <c r="AN39" i="2" s="1"/>
  <c r="AO39" i="2"/>
  <c r="CZ91" i="2"/>
  <c r="CC91" i="2"/>
  <c r="CN91" i="2"/>
  <c r="CH91" i="2"/>
  <c r="CG91" i="2"/>
  <c r="Q90" i="2"/>
  <c r="L90" i="2"/>
  <c r="M90" i="2"/>
  <c r="P90" i="2"/>
  <c r="CL90" i="2"/>
  <c r="AX91" i="2"/>
  <c r="O91" i="2"/>
  <c r="J91" i="2"/>
  <c r="V91" i="2"/>
  <c r="AJ91" i="2"/>
  <c r="BM91" i="2"/>
  <c r="I91" i="2"/>
  <c r="N91" i="2"/>
  <c r="CK91" i="2" s="1"/>
  <c r="H92" i="2"/>
  <c r="CF47" i="2"/>
  <c r="T38" i="2" l="1"/>
  <c r="U38" i="2" s="1"/>
  <c r="R38" i="2"/>
  <c r="S38" i="2" s="1"/>
  <c r="BS39" i="2"/>
  <c r="BT39" i="2" s="1"/>
  <c r="BU39" i="2" s="1"/>
  <c r="L102" i="1" s="1"/>
  <c r="K102" i="1" s="1"/>
  <c r="AV40" i="2"/>
  <c r="BC40" i="2" s="1"/>
  <c r="AT40" i="2"/>
  <c r="AU40" i="2" s="1"/>
  <c r="AP39" i="2"/>
  <c r="AQ39" i="2" s="1"/>
  <c r="AH40" i="2" s="1"/>
  <c r="AK40" i="2" s="1"/>
  <c r="AA38" i="2"/>
  <c r="X38" i="2"/>
  <c r="Y38" i="2" s="1"/>
  <c r="Z38" i="2" s="1"/>
  <c r="W38" i="2"/>
  <c r="CZ92" i="2"/>
  <c r="BD40" i="2"/>
  <c r="CC92" i="2"/>
  <c r="CN92" i="2"/>
  <c r="CH92" i="2"/>
  <c r="CG92" i="2"/>
  <c r="L91" i="2"/>
  <c r="M91" i="2"/>
  <c r="P91" i="2"/>
  <c r="CL91" i="2"/>
  <c r="BM92" i="2"/>
  <c r="O92" i="2"/>
  <c r="V92" i="2"/>
  <c r="H93" i="2"/>
  <c r="J92" i="2"/>
  <c r="I92" i="2"/>
  <c r="AX92" i="2"/>
  <c r="Q91" i="2"/>
  <c r="N92" i="2"/>
  <c r="CK92" i="2" s="1"/>
  <c r="AJ92" i="2"/>
  <c r="CD48" i="2"/>
  <c r="CE48" i="2" s="1"/>
  <c r="AZ40" i="2" l="1"/>
  <c r="BA40" i="2" s="1"/>
  <c r="BB40" i="2" s="1"/>
  <c r="BE40" i="2"/>
  <c r="BF40" i="2" s="1"/>
  <c r="BI40" i="2"/>
  <c r="BJ40" i="2" s="1"/>
  <c r="BK40" i="2"/>
  <c r="BN40" i="2" s="1"/>
  <c r="CM39" i="2"/>
  <c r="CN39" i="2" s="1"/>
  <c r="AW40" i="2"/>
  <c r="AY40" i="2"/>
  <c r="AL40" i="2"/>
  <c r="AM40" i="2" s="1"/>
  <c r="AN40" i="2" s="1"/>
  <c r="AI40" i="2"/>
  <c r="AO40" i="2"/>
  <c r="AR39" i="2"/>
  <c r="H102" i="1" s="1"/>
  <c r="G102" i="1" s="1"/>
  <c r="AF40" i="2"/>
  <c r="AG40" i="2" s="1"/>
  <c r="AB38" i="2"/>
  <c r="AC38" i="2" s="1"/>
  <c r="AD38" i="2" s="1"/>
  <c r="BS40" i="2"/>
  <c r="CZ93" i="2"/>
  <c r="AP40" i="2"/>
  <c r="AQ40" i="2" s="1"/>
  <c r="AR40" i="2" s="1"/>
  <c r="CC93" i="2"/>
  <c r="CN93" i="2"/>
  <c r="CH93" i="2"/>
  <c r="CG93" i="2"/>
  <c r="L92" i="2"/>
  <c r="O93" i="2"/>
  <c r="AX93" i="2"/>
  <c r="BM93" i="2"/>
  <c r="N93" i="2"/>
  <c r="CK93" i="2" s="1"/>
  <c r="Q92" i="2"/>
  <c r="H94" i="2"/>
  <c r="V93" i="2"/>
  <c r="AJ93" i="2"/>
  <c r="J93" i="2"/>
  <c r="I93" i="2"/>
  <c r="M92" i="2"/>
  <c r="P92" i="2"/>
  <c r="CL92" i="2"/>
  <c r="CF48" i="2"/>
  <c r="AV41" i="2" l="1"/>
  <c r="BC41" i="2" s="1"/>
  <c r="AT41" i="2"/>
  <c r="AU41" i="2" s="1"/>
  <c r="BT40" i="2"/>
  <c r="BU40" i="2" s="1"/>
  <c r="BO40" i="2"/>
  <c r="BP40" i="2" s="1"/>
  <c r="BQ40" i="2" s="1"/>
  <c r="BL40" i="2"/>
  <c r="BR40" i="2"/>
  <c r="T39" i="2"/>
  <c r="W39" i="2" s="1"/>
  <c r="R39" i="2"/>
  <c r="S39" i="2" s="1"/>
  <c r="AZ41" i="2"/>
  <c r="BA41" i="2" s="1"/>
  <c r="BB41" i="2" s="1"/>
  <c r="CZ94" i="2"/>
  <c r="AY41" i="2"/>
  <c r="AW41" i="2"/>
  <c r="AF41" i="2"/>
  <c r="AG41" i="2" s="1"/>
  <c r="AH41" i="2"/>
  <c r="CC94" i="2"/>
  <c r="CN94" i="2"/>
  <c r="CH94" i="2"/>
  <c r="CG94" i="2"/>
  <c r="L93" i="2"/>
  <c r="Q93" i="2"/>
  <c r="AJ94" i="2"/>
  <c r="I94" i="2"/>
  <c r="O94" i="2"/>
  <c r="V94" i="2"/>
  <c r="N94" i="2"/>
  <c r="CK94" i="2" s="1"/>
  <c r="BM94" i="2"/>
  <c r="J94" i="2"/>
  <c r="AX94" i="2"/>
  <c r="H95" i="2"/>
  <c r="M93" i="2"/>
  <c r="P93" i="2"/>
  <c r="CL93" i="2"/>
  <c r="CD49" i="2"/>
  <c r="CE49" i="2" s="1"/>
  <c r="BK41" i="2" l="1"/>
  <c r="CM40" i="2"/>
  <c r="BI41" i="2"/>
  <c r="BJ41" i="2" s="1"/>
  <c r="U39" i="2"/>
  <c r="AA39" i="2"/>
  <c r="X39" i="2"/>
  <c r="Y39" i="2" s="1"/>
  <c r="Z39" i="2" s="1"/>
  <c r="BD41" i="2"/>
  <c r="BE41" i="2" s="1"/>
  <c r="BF41" i="2" s="1"/>
  <c r="BO41" i="2"/>
  <c r="BP41" i="2" s="1"/>
  <c r="BQ41" i="2" s="1"/>
  <c r="BR41" i="2"/>
  <c r="BL41" i="2"/>
  <c r="AI41" i="2"/>
  <c r="AL41" i="2"/>
  <c r="AM41" i="2" s="1"/>
  <c r="AN41" i="2" s="1"/>
  <c r="BN41" i="2"/>
  <c r="CZ95" i="2"/>
  <c r="AO41" i="2"/>
  <c r="AK41" i="2"/>
  <c r="CC95" i="2"/>
  <c r="L94" i="2"/>
  <c r="CN95" i="2"/>
  <c r="CH95" i="2"/>
  <c r="CG95" i="2"/>
  <c r="V95" i="2"/>
  <c r="BM95" i="2"/>
  <c r="Q94" i="2"/>
  <c r="I95" i="2"/>
  <c r="H96" i="2"/>
  <c r="N95" i="2"/>
  <c r="CK95" i="2" s="1"/>
  <c r="O95" i="2"/>
  <c r="AX95" i="2"/>
  <c r="AJ95" i="2"/>
  <c r="J95" i="2"/>
  <c r="P94" i="2"/>
  <c r="CL94" i="2"/>
  <c r="M94" i="2"/>
  <c r="CF49" i="2"/>
  <c r="AB39" i="2" l="1"/>
  <c r="AC39" i="2" s="1"/>
  <c r="T40" i="2" s="1"/>
  <c r="W40" i="2" s="1"/>
  <c r="BS41" i="2"/>
  <c r="BT41" i="2" s="1"/>
  <c r="BU41" i="2" s="1"/>
  <c r="AV42" i="2"/>
  <c r="BC42" i="2" s="1"/>
  <c r="AT42" i="2"/>
  <c r="AU42" i="2" s="1"/>
  <c r="CZ96" i="2"/>
  <c r="AP41" i="2"/>
  <c r="AQ41" i="2" s="1"/>
  <c r="AH42" i="2" s="1"/>
  <c r="AB40" i="2"/>
  <c r="CC96" i="2"/>
  <c r="CN96" i="2"/>
  <c r="CH96" i="2"/>
  <c r="CG96" i="2"/>
  <c r="L95" i="2"/>
  <c r="P95" i="2"/>
  <c r="CL95" i="2"/>
  <c r="M95" i="2"/>
  <c r="O96" i="2"/>
  <c r="I96" i="2"/>
  <c r="V96" i="2"/>
  <c r="AX96" i="2"/>
  <c r="J96" i="2"/>
  <c r="N96" i="2"/>
  <c r="CK96" i="2" s="1"/>
  <c r="Q95" i="2"/>
  <c r="BM96" i="2"/>
  <c r="AJ96" i="2"/>
  <c r="H97" i="2"/>
  <c r="CD50" i="2"/>
  <c r="CE50" i="2" s="1"/>
  <c r="AD39" i="2" l="1"/>
  <c r="F102" i="1" s="1"/>
  <c r="E102" i="1" s="1"/>
  <c r="U40" i="2"/>
  <c r="X40" i="2"/>
  <c r="Y40" i="2" s="1"/>
  <c r="Z40" i="2" s="1"/>
  <c r="AA40" i="2"/>
  <c r="AC40" i="2"/>
  <c r="AD40" i="2" s="1"/>
  <c r="R40" i="2"/>
  <c r="S40" i="2" s="1"/>
  <c r="AZ42" i="2"/>
  <c r="BA42" i="2" s="1"/>
  <c r="BB42" i="2" s="1"/>
  <c r="AW42" i="2"/>
  <c r="AY42" i="2"/>
  <c r="BK42" i="2"/>
  <c r="BN42" i="2" s="1"/>
  <c r="CM41" i="2"/>
  <c r="BI42" i="2"/>
  <c r="BJ42" i="2" s="1"/>
  <c r="AL42" i="2"/>
  <c r="AM42" i="2" s="1"/>
  <c r="AN42" i="2" s="1"/>
  <c r="CZ97" i="2"/>
  <c r="AO42" i="2"/>
  <c r="AK42" i="2"/>
  <c r="AI42" i="2"/>
  <c r="AF42" i="2"/>
  <c r="AG42" i="2" s="1"/>
  <c r="AR41" i="2"/>
  <c r="CC97" i="2"/>
  <c r="L96" i="2"/>
  <c r="CN97" i="2"/>
  <c r="CH97" i="2"/>
  <c r="CG97" i="2"/>
  <c r="P96" i="2"/>
  <c r="M96" i="2"/>
  <c r="CL96" i="2"/>
  <c r="AJ97" i="2"/>
  <c r="AX97" i="2"/>
  <c r="I97" i="2"/>
  <c r="BM97" i="2"/>
  <c r="O97" i="2"/>
  <c r="H98" i="2"/>
  <c r="V97" i="2"/>
  <c r="Q96" i="2"/>
  <c r="N97" i="2"/>
  <c r="CK97" i="2" s="1"/>
  <c r="J97" i="2"/>
  <c r="CF50" i="2"/>
  <c r="R41" i="2" l="1"/>
  <c r="S41" i="2" s="1"/>
  <c r="BD42" i="2"/>
  <c r="BE42" i="2" s="1"/>
  <c r="AV43" i="2" s="1"/>
  <c r="AW43" i="2" s="1"/>
  <c r="T41" i="2"/>
  <c r="W41" i="2" s="1"/>
  <c r="BO42" i="2"/>
  <c r="BP42" i="2" s="1"/>
  <c r="BQ42" i="2" s="1"/>
  <c r="BR42" i="2"/>
  <c r="BL42" i="2"/>
  <c r="AP42" i="2"/>
  <c r="AQ42" i="2" s="1"/>
  <c r="AR42" i="2" s="1"/>
  <c r="BD43" i="2"/>
  <c r="CZ98" i="2"/>
  <c r="CC98" i="2"/>
  <c r="CN98" i="2"/>
  <c r="CH98" i="2"/>
  <c r="CG98" i="2"/>
  <c r="L97" i="2"/>
  <c r="M97" i="2"/>
  <c r="P97" i="2"/>
  <c r="AX98" i="2"/>
  <c r="N98" i="2"/>
  <c r="CK98" i="2" s="1"/>
  <c r="O98" i="2"/>
  <c r="Q97" i="2"/>
  <c r="I98" i="2"/>
  <c r="J98" i="2"/>
  <c r="V98" i="2"/>
  <c r="H99" i="2"/>
  <c r="BM98" i="2"/>
  <c r="AJ98" i="2"/>
  <c r="CL97" i="2"/>
  <c r="CI50" i="2"/>
  <c r="CD51" i="2"/>
  <c r="CE51" i="2" s="1"/>
  <c r="AA41" i="2" l="1"/>
  <c r="U41" i="2"/>
  <c r="X41" i="2"/>
  <c r="Y41" i="2" s="1"/>
  <c r="Z41" i="2" s="1"/>
  <c r="BS42" i="2"/>
  <c r="BT42" i="2" s="1"/>
  <c r="BU42" i="2" s="1"/>
  <c r="AZ43" i="2"/>
  <c r="BA43" i="2" s="1"/>
  <c r="BB43" i="2" s="1"/>
  <c r="BC43" i="2"/>
  <c r="BE43" i="2"/>
  <c r="BF43" i="2" s="1"/>
  <c r="AT43" i="2"/>
  <c r="AU43" i="2" s="1"/>
  <c r="BF42" i="2"/>
  <c r="AY43" i="2"/>
  <c r="AF43" i="2"/>
  <c r="AG43" i="2" s="1"/>
  <c r="AH43" i="2"/>
  <c r="AL43" i="2" s="1"/>
  <c r="AM43" i="2" s="1"/>
  <c r="AN43" i="2" s="1"/>
  <c r="AB41" i="2"/>
  <c r="AC41" i="2" s="1"/>
  <c r="AD41" i="2" s="1"/>
  <c r="CZ99" i="2"/>
  <c r="D168" i="1"/>
  <c r="CC99" i="2"/>
  <c r="L98" i="2"/>
  <c r="CQ12" i="2"/>
  <c r="AJ99" i="2"/>
  <c r="N99" i="2"/>
  <c r="CK99" i="2" s="1"/>
  <c r="I99" i="2"/>
  <c r="H100" i="2"/>
  <c r="O99" i="2"/>
  <c r="J99" i="2"/>
  <c r="V99" i="2"/>
  <c r="BM99" i="2"/>
  <c r="AX99" i="2"/>
  <c r="D107" i="1"/>
  <c r="Q98" i="2"/>
  <c r="P98" i="2"/>
  <c r="CL98" i="2"/>
  <c r="M98" i="2"/>
  <c r="CF51" i="2"/>
  <c r="CG51" i="2" s="1"/>
  <c r="CH51" i="2" s="1"/>
  <c r="BI43" i="2" l="1"/>
  <c r="BJ43" i="2" s="1"/>
  <c r="AT44" i="2"/>
  <c r="AU44" i="2" s="1"/>
  <c r="AV44" i="2"/>
  <c r="AZ44" i="2" s="1"/>
  <c r="BA44" i="2" s="1"/>
  <c r="BB44" i="2" s="1"/>
  <c r="CM42" i="2"/>
  <c r="BK43" i="2"/>
  <c r="BO43" i="2" s="1"/>
  <c r="BP43" i="2" s="1"/>
  <c r="BQ43" i="2" s="1"/>
  <c r="AO43" i="2"/>
  <c r="AI43" i="2"/>
  <c r="AK43" i="2"/>
  <c r="CZ100" i="2"/>
  <c r="T42" i="2"/>
  <c r="R42" i="2"/>
  <c r="S42" i="2" s="1"/>
  <c r="AP43" i="2"/>
  <c r="AQ43" i="2" s="1"/>
  <c r="CC100" i="2"/>
  <c r="CH100" i="2"/>
  <c r="CN100" i="2"/>
  <c r="L99" i="2"/>
  <c r="CG100" i="2"/>
  <c r="CL99" i="2"/>
  <c r="P99" i="2"/>
  <c r="M99" i="2"/>
  <c r="Q99" i="2"/>
  <c r="AJ100" i="2"/>
  <c r="O100" i="2"/>
  <c r="V100" i="2"/>
  <c r="N100" i="2"/>
  <c r="CK100" i="2" s="1"/>
  <c r="BM100" i="2"/>
  <c r="J100" i="2"/>
  <c r="AX100" i="2"/>
  <c r="I100" i="2"/>
  <c r="H101" i="2"/>
  <c r="CI51" i="2"/>
  <c r="CR8" i="2" s="1"/>
  <c r="CD52" i="2"/>
  <c r="CE52" i="2" s="1"/>
  <c r="BC44" i="2" l="1"/>
  <c r="AW44" i="2"/>
  <c r="AY44" i="2"/>
  <c r="BL43" i="2"/>
  <c r="BN43" i="2"/>
  <c r="BS43" i="2" s="1"/>
  <c r="BT43" i="2" s="1"/>
  <c r="BU43" i="2" s="1"/>
  <c r="BR43" i="2"/>
  <c r="BD44" i="2"/>
  <c r="BE44" i="2" s="1"/>
  <c r="BF44" i="2" s="1"/>
  <c r="X42" i="2"/>
  <c r="Y42" i="2" s="1"/>
  <c r="Z42" i="2" s="1"/>
  <c r="AA42" i="2"/>
  <c r="CZ101" i="2"/>
  <c r="W42" i="2"/>
  <c r="U42" i="2"/>
  <c r="AR43" i="2"/>
  <c r="AH44" i="2"/>
  <c r="AL44" i="2" s="1"/>
  <c r="AF44" i="2"/>
  <c r="AG44" i="2" s="1"/>
  <c r="CC101" i="2"/>
  <c r="CN101" i="2"/>
  <c r="CH101" i="2"/>
  <c r="CG101" i="2"/>
  <c r="J101" i="2"/>
  <c r="V101" i="2"/>
  <c r="N101" i="2"/>
  <c r="CK101" i="2" s="1"/>
  <c r="BM101" i="2"/>
  <c r="I101" i="2"/>
  <c r="O101" i="2"/>
  <c r="CL101" i="2" s="1"/>
  <c r="AJ101" i="2"/>
  <c r="Q100" i="2"/>
  <c r="H102" i="2"/>
  <c r="AX101" i="2"/>
  <c r="L100" i="2"/>
  <c r="P100" i="2"/>
  <c r="M100" i="2"/>
  <c r="CL100" i="2"/>
  <c r="CI52" i="2"/>
  <c r="CI53" i="2"/>
  <c r="CI57" i="2"/>
  <c r="CI61" i="2"/>
  <c r="CI55" i="2"/>
  <c r="CI58" i="2"/>
  <c r="CI54" i="2"/>
  <c r="CI59" i="2"/>
  <c r="CI56" i="2"/>
  <c r="CI60" i="2"/>
  <c r="CF52" i="2"/>
  <c r="BI44" i="2" l="1"/>
  <c r="BJ44" i="2" s="1"/>
  <c r="CM43" i="2"/>
  <c r="BK44" i="2"/>
  <c r="BO44" i="2" s="1"/>
  <c r="BP44" i="2" s="1"/>
  <c r="BQ44" i="2" s="1"/>
  <c r="AV45" i="2"/>
  <c r="AZ45" i="2" s="1"/>
  <c r="BA45" i="2" s="1"/>
  <c r="BB45" i="2" s="1"/>
  <c r="AT45" i="2"/>
  <c r="AU45" i="2" s="1"/>
  <c r="AB42" i="2"/>
  <c r="AC42" i="2" s="1"/>
  <c r="AD42" i="2" s="1"/>
  <c r="CZ102" i="2"/>
  <c r="AM44" i="2"/>
  <c r="AN44" i="2" s="1"/>
  <c r="AO44" i="2"/>
  <c r="AI44" i="2"/>
  <c r="AK44" i="2"/>
  <c r="CC102" i="2"/>
  <c r="CN102" i="2"/>
  <c r="CH102" i="2"/>
  <c r="CG102" i="2"/>
  <c r="P101" i="2"/>
  <c r="M101" i="2"/>
  <c r="L101" i="2"/>
  <c r="J102" i="2"/>
  <c r="H103" i="2"/>
  <c r="N102" i="2"/>
  <c r="CK102" i="2" s="1"/>
  <c r="AJ102" i="2"/>
  <c r="O102" i="2"/>
  <c r="V102" i="2"/>
  <c r="BM102" i="2"/>
  <c r="AX102" i="2"/>
  <c r="Q101" i="2"/>
  <c r="I102" i="2"/>
  <c r="CD53" i="2"/>
  <c r="CE53" i="2" s="1"/>
  <c r="BN44" i="2" l="1"/>
  <c r="BR44" i="2"/>
  <c r="BL44" i="2"/>
  <c r="BS44" i="2"/>
  <c r="BT44" i="2" s="1"/>
  <c r="BI45" i="2" s="1"/>
  <c r="BJ45" i="2" s="1"/>
  <c r="BC45" i="2"/>
  <c r="AY45" i="2"/>
  <c r="AW45" i="2"/>
  <c r="R43" i="2"/>
  <c r="S43" i="2" s="1"/>
  <c r="T43" i="2"/>
  <c r="U43" i="2" s="1"/>
  <c r="CZ103" i="2"/>
  <c r="AP44" i="2"/>
  <c r="AQ44" i="2" s="1"/>
  <c r="AF45" i="2" s="1"/>
  <c r="AG45" i="2" s="1"/>
  <c r="AB43" i="2"/>
  <c r="CC103" i="2"/>
  <c r="CN103" i="2"/>
  <c r="CH103" i="2"/>
  <c r="CG103" i="2"/>
  <c r="AJ103" i="2"/>
  <c r="O103" i="2"/>
  <c r="N103" i="2"/>
  <c r="CK103" i="2" s="1"/>
  <c r="V103" i="2"/>
  <c r="H104" i="2"/>
  <c r="I103" i="2"/>
  <c r="J103" i="2"/>
  <c r="BM103" i="2"/>
  <c r="AX103" i="2"/>
  <c r="Q102" i="2"/>
  <c r="L102" i="2"/>
  <c r="CL102" i="2"/>
  <c r="P102" i="2"/>
  <c r="M102" i="2"/>
  <c r="CF53" i="2"/>
  <c r="BD45" i="2" l="1"/>
  <c r="BE45" i="2" s="1"/>
  <c r="BF45" i="2" s="1"/>
  <c r="BU44" i="2"/>
  <c r="BK45" i="2"/>
  <c r="BN45" i="2" s="1"/>
  <c r="CM44" i="2"/>
  <c r="AC43" i="2"/>
  <c r="AD43" i="2" s="1"/>
  <c r="X43" i="2"/>
  <c r="Y43" i="2" s="1"/>
  <c r="Z43" i="2" s="1"/>
  <c r="W43" i="2"/>
  <c r="AA43" i="2"/>
  <c r="CZ104" i="2"/>
  <c r="AH45" i="2"/>
  <c r="AR44" i="2"/>
  <c r="CC104" i="2"/>
  <c r="CN104" i="2"/>
  <c r="CH104" i="2"/>
  <c r="L103" i="2"/>
  <c r="CG104" i="2"/>
  <c r="V104" i="2"/>
  <c r="J104" i="2"/>
  <c r="AJ104" i="2"/>
  <c r="Q103" i="2"/>
  <c r="H105" i="2"/>
  <c r="AX104" i="2"/>
  <c r="BM104" i="2"/>
  <c r="I104" i="2"/>
  <c r="N104" i="2"/>
  <c r="CK104" i="2" s="1"/>
  <c r="O104" i="2"/>
  <c r="CL103" i="2"/>
  <c r="P103" i="2"/>
  <c r="M103" i="2"/>
  <c r="CD54" i="2"/>
  <c r="CE54" i="2" s="1"/>
  <c r="AV46" i="2" l="1"/>
  <c r="AZ46" i="2" s="1"/>
  <c r="BA46" i="2" s="1"/>
  <c r="BB46" i="2" s="1"/>
  <c r="BO45" i="2"/>
  <c r="BP45" i="2" s="1"/>
  <c r="BQ45" i="2" s="1"/>
  <c r="AT46" i="2"/>
  <c r="AU46" i="2" s="1"/>
  <c r="BR45" i="2"/>
  <c r="BL45" i="2"/>
  <c r="T44" i="2"/>
  <c r="X44" i="2" s="1"/>
  <c r="Y44" i="2" s="1"/>
  <c r="Z44" i="2" s="1"/>
  <c r="R44" i="2"/>
  <c r="S44" i="2" s="1"/>
  <c r="AO45" i="2"/>
  <c r="AL45" i="2"/>
  <c r="AM45" i="2" s="1"/>
  <c r="AN45" i="2" s="1"/>
  <c r="CZ105" i="2"/>
  <c r="BD46" i="2"/>
  <c r="AI45" i="2"/>
  <c r="AK45" i="2"/>
  <c r="CC105" i="2"/>
  <c r="CN105" i="2"/>
  <c r="CH105" i="2"/>
  <c r="CG105" i="2"/>
  <c r="CL104" i="2"/>
  <c r="P104" i="2"/>
  <c r="M104" i="2"/>
  <c r="O105" i="2"/>
  <c r="AJ105" i="2"/>
  <c r="V105" i="2"/>
  <c r="H106" i="2"/>
  <c r="N105" i="2"/>
  <c r="CK105" i="2" s="1"/>
  <c r="Q104" i="2"/>
  <c r="BM105" i="2"/>
  <c r="J105" i="2"/>
  <c r="I105" i="2"/>
  <c r="AX105" i="2"/>
  <c r="L104" i="2"/>
  <c r="CF54" i="2"/>
  <c r="AY46" i="2" l="1"/>
  <c r="AW46" i="2"/>
  <c r="BE46" i="2"/>
  <c r="BF46" i="2" s="1"/>
  <c r="BS45" i="2"/>
  <c r="BT45" i="2" s="1"/>
  <c r="BU45" i="2" s="1"/>
  <c r="BC46" i="2"/>
  <c r="U44" i="2"/>
  <c r="W44" i="2"/>
  <c r="AA44" i="2"/>
  <c r="AP45" i="2"/>
  <c r="AQ45" i="2" s="1"/>
  <c r="AR45" i="2" s="1"/>
  <c r="CZ106" i="2"/>
  <c r="AV47" i="2"/>
  <c r="AT47" i="2"/>
  <c r="AU47" i="2" s="1"/>
  <c r="AB44" i="2"/>
  <c r="AC44" i="2" s="1"/>
  <c r="AD44" i="2" s="1"/>
  <c r="CC106" i="2"/>
  <c r="CN106" i="2"/>
  <c r="CH106" i="2"/>
  <c r="CG106" i="2"/>
  <c r="L105" i="2"/>
  <c r="CL105" i="2"/>
  <c r="M105" i="2"/>
  <c r="P105" i="2"/>
  <c r="V106" i="2"/>
  <c r="I106" i="2"/>
  <c r="Q105" i="2"/>
  <c r="N106" i="2"/>
  <c r="CK106" i="2" s="1"/>
  <c r="J106" i="2"/>
  <c r="AJ106" i="2"/>
  <c r="AX106" i="2"/>
  <c r="O106" i="2"/>
  <c r="M106" i="2" s="1"/>
  <c r="H107" i="2"/>
  <c r="BM106" i="2"/>
  <c r="CD55" i="2"/>
  <c r="CE55" i="2" s="1"/>
  <c r="BK46" i="2" l="1"/>
  <c r="BN46" i="2" s="1"/>
  <c r="BI46" i="2"/>
  <c r="BJ46" i="2" s="1"/>
  <c r="CM45" i="2"/>
  <c r="AF46" i="2"/>
  <c r="AG46" i="2" s="1"/>
  <c r="AH46" i="2"/>
  <c r="AK46" i="2" s="1"/>
  <c r="BS46" i="2"/>
  <c r="AW47" i="2"/>
  <c r="AZ47" i="2"/>
  <c r="BA47" i="2" s="1"/>
  <c r="BB47" i="2" s="1"/>
  <c r="AY47" i="2"/>
  <c r="BC47" i="2"/>
  <c r="CZ107" i="2"/>
  <c r="R45" i="2"/>
  <c r="S45" i="2" s="1"/>
  <c r="T45" i="2"/>
  <c r="CC107" i="2"/>
  <c r="CN107" i="2"/>
  <c r="CH107" i="2"/>
  <c r="L106" i="2"/>
  <c r="CG107" i="2"/>
  <c r="O107" i="2"/>
  <c r="Q106" i="2"/>
  <c r="I107" i="2"/>
  <c r="J107" i="2"/>
  <c r="H108" i="2"/>
  <c r="AJ107" i="2"/>
  <c r="AX107" i="2"/>
  <c r="BM107" i="2"/>
  <c r="N107" i="2"/>
  <c r="CK107" i="2" s="1"/>
  <c r="V107" i="2"/>
  <c r="P106" i="2"/>
  <c r="CL106" i="2"/>
  <c r="CF55" i="2"/>
  <c r="BT46" i="2" l="1"/>
  <c r="BU46" i="2" s="1"/>
  <c r="BO46" i="2"/>
  <c r="BP46" i="2" s="1"/>
  <c r="BQ46" i="2" s="1"/>
  <c r="BR46" i="2"/>
  <c r="BL46" i="2"/>
  <c r="BD47" i="2"/>
  <c r="BE47" i="2" s="1"/>
  <c r="BF47" i="2" s="1"/>
  <c r="AI46" i="2"/>
  <c r="AL46" i="2"/>
  <c r="AM46" i="2" s="1"/>
  <c r="AN46" i="2" s="1"/>
  <c r="AO46" i="2"/>
  <c r="AP46" i="2"/>
  <c r="AQ46" i="2" s="1"/>
  <c r="AR46" i="2" s="1"/>
  <c r="X45" i="2"/>
  <c r="Y45" i="2" s="1"/>
  <c r="Z45" i="2" s="1"/>
  <c r="CZ108" i="2"/>
  <c r="U45" i="2"/>
  <c r="AA45" i="2"/>
  <c r="W45" i="2"/>
  <c r="CC108" i="2"/>
  <c r="CH108" i="2"/>
  <c r="CN108" i="2"/>
  <c r="L107" i="2"/>
  <c r="Q107" i="2"/>
  <c r="CG108" i="2"/>
  <c r="AX108" i="2"/>
  <c r="AJ108" i="2"/>
  <c r="H109" i="2"/>
  <c r="J108" i="2"/>
  <c r="O108" i="2"/>
  <c r="P108" i="2" s="1"/>
  <c r="BM108" i="2"/>
  <c r="V108" i="2"/>
  <c r="I108" i="2"/>
  <c r="N108" i="2"/>
  <c r="CK108" i="2" s="1"/>
  <c r="P107" i="2"/>
  <c r="M107" i="2"/>
  <c r="CL107" i="2"/>
  <c r="CD56" i="2"/>
  <c r="CE56" i="2" s="1"/>
  <c r="BI47" i="2" l="1"/>
  <c r="BJ47" i="2" s="1"/>
  <c r="CM46" i="2"/>
  <c r="BK47" i="2"/>
  <c r="BO47" i="2" s="1"/>
  <c r="BP47" i="2" s="1"/>
  <c r="BQ47" i="2" s="1"/>
  <c r="AV48" i="2"/>
  <c r="AZ48" i="2" s="1"/>
  <c r="BA48" i="2" s="1"/>
  <c r="BB48" i="2" s="1"/>
  <c r="AT48" i="2"/>
  <c r="AU48" i="2" s="1"/>
  <c r="BL47" i="2"/>
  <c r="BR47" i="2"/>
  <c r="BN47" i="2"/>
  <c r="BS47" i="2" s="1"/>
  <c r="BT47" i="2" s="1"/>
  <c r="BU47" i="2" s="1"/>
  <c r="AB45" i="2"/>
  <c r="AC45" i="2" s="1"/>
  <c r="AD45" i="2" s="1"/>
  <c r="AF47" i="2"/>
  <c r="AG47" i="2" s="1"/>
  <c r="AH47" i="2"/>
  <c r="AL47" i="2" s="1"/>
  <c r="AM47" i="2" s="1"/>
  <c r="AN47" i="2" s="1"/>
  <c r="CZ109" i="2"/>
  <c r="M108" i="2"/>
  <c r="CL108" i="2"/>
  <c r="CC109" i="2"/>
  <c r="CH109" i="2"/>
  <c r="CN109" i="2"/>
  <c r="Q108" i="2"/>
  <c r="L108" i="2"/>
  <c r="CG109" i="2"/>
  <c r="BM109" i="2"/>
  <c r="J109" i="2"/>
  <c r="I109" i="2"/>
  <c r="V109" i="2"/>
  <c r="AJ109" i="2"/>
  <c r="N109" i="2"/>
  <c r="CK109" i="2" s="1"/>
  <c r="O109" i="2"/>
  <c r="M109" i="2" s="1"/>
  <c r="H110" i="2"/>
  <c r="AX109" i="2"/>
  <c r="CF56" i="2"/>
  <c r="AY48" i="2" l="1"/>
  <c r="AW48" i="2"/>
  <c r="BC48" i="2"/>
  <c r="AO47" i="2"/>
  <c r="T46" i="2"/>
  <c r="AA46" i="2" s="1"/>
  <c r="R46" i="2"/>
  <c r="S46" i="2" s="1"/>
  <c r="AI47" i="2"/>
  <c r="AK47" i="2"/>
  <c r="CZ110" i="2"/>
  <c r="BK48" i="2"/>
  <c r="CM47" i="2"/>
  <c r="BI48" i="2"/>
  <c r="BJ48" i="2" s="1"/>
  <c r="CC110" i="2"/>
  <c r="CN110" i="2"/>
  <c r="CH110" i="2"/>
  <c r="Q109" i="2"/>
  <c r="P109" i="2"/>
  <c r="CL109" i="2"/>
  <c r="CG110" i="2"/>
  <c r="L109" i="2"/>
  <c r="BM110" i="2"/>
  <c r="N110" i="2"/>
  <c r="CK110" i="2" s="1"/>
  <c r="V110" i="2"/>
  <c r="AJ110" i="2"/>
  <c r="I110" i="2"/>
  <c r="O110" i="2"/>
  <c r="CL110" i="2" s="1"/>
  <c r="H111" i="2"/>
  <c r="AX110" i="2"/>
  <c r="J110" i="2"/>
  <c r="CD57" i="2"/>
  <c r="CE57" i="2" s="1"/>
  <c r="BD48" i="2" l="1"/>
  <c r="BE48" i="2" s="1"/>
  <c r="AT49" i="2" s="1"/>
  <c r="AU49" i="2" s="1"/>
  <c r="X46" i="2"/>
  <c r="Y46" i="2" s="1"/>
  <c r="Z46" i="2" s="1"/>
  <c r="U46" i="2"/>
  <c r="AP47" i="2"/>
  <c r="AQ47" i="2" s="1"/>
  <c r="AR47" i="2" s="1"/>
  <c r="W46" i="2"/>
  <c r="BO48" i="2"/>
  <c r="BP48" i="2" s="1"/>
  <c r="BQ48" i="2" s="1"/>
  <c r="AB46" i="2"/>
  <c r="AC46" i="2" s="1"/>
  <c r="AD46" i="2" s="1"/>
  <c r="BR48" i="2"/>
  <c r="BN48" i="2"/>
  <c r="BL48" i="2"/>
  <c r="L110" i="2"/>
  <c r="CZ111" i="2"/>
  <c r="D169" i="1"/>
  <c r="CC111" i="2"/>
  <c r="Q110" i="2"/>
  <c r="AX111" i="2"/>
  <c r="N111" i="2"/>
  <c r="CK111" i="2" s="1"/>
  <c r="I111" i="2"/>
  <c r="BM111" i="2"/>
  <c r="AJ111" i="2"/>
  <c r="O111" i="2"/>
  <c r="P111" i="2" s="1"/>
  <c r="H112" i="2"/>
  <c r="J111" i="2"/>
  <c r="V111" i="2"/>
  <c r="D108" i="1"/>
  <c r="CQ13" i="2"/>
  <c r="M110" i="2"/>
  <c r="P110" i="2"/>
  <c r="CF57" i="2"/>
  <c r="BF48" i="2" l="1"/>
  <c r="AV49" i="2"/>
  <c r="AZ49" i="2" s="1"/>
  <c r="BA49" i="2" s="1"/>
  <c r="BB49" i="2" s="1"/>
  <c r="BS48" i="2"/>
  <c r="BT48" i="2" s="1"/>
  <c r="BU48" i="2" s="1"/>
  <c r="AF48" i="2"/>
  <c r="AG48" i="2" s="1"/>
  <c r="AH48" i="2"/>
  <c r="AI48" i="2" s="1"/>
  <c r="R47" i="2"/>
  <c r="S47" i="2" s="1"/>
  <c r="T47" i="2"/>
  <c r="W47" i="2" s="1"/>
  <c r="CZ112" i="2"/>
  <c r="BD49" i="2"/>
  <c r="CC112" i="2"/>
  <c r="CH112" i="2"/>
  <c r="CN112" i="2"/>
  <c r="L111" i="2"/>
  <c r="M111" i="2"/>
  <c r="CG112" i="2"/>
  <c r="CL111" i="2"/>
  <c r="AJ112" i="2"/>
  <c r="V112" i="2"/>
  <c r="H113" i="2"/>
  <c r="BM112" i="2"/>
  <c r="O112" i="2"/>
  <c r="M112" i="2" s="1"/>
  <c r="I112" i="2"/>
  <c r="J112" i="2"/>
  <c r="N112" i="2"/>
  <c r="CK112" i="2" s="1"/>
  <c r="AX112" i="2"/>
  <c r="Q111" i="2"/>
  <c r="CD58" i="2"/>
  <c r="CE58" i="2" s="1"/>
  <c r="AY49" i="2" l="1"/>
  <c r="AW49" i="2"/>
  <c r="BE49" i="2"/>
  <c r="AT50" i="2" s="1"/>
  <c r="AU50" i="2" s="1"/>
  <c r="BC49" i="2"/>
  <c r="BI49" i="2"/>
  <c r="BJ49" i="2" s="1"/>
  <c r="CM48" i="2"/>
  <c r="BK49" i="2"/>
  <c r="BL49" i="2" s="1"/>
  <c r="AA47" i="2"/>
  <c r="AO48" i="2"/>
  <c r="AL48" i="2"/>
  <c r="AM48" i="2" s="1"/>
  <c r="AN48" i="2" s="1"/>
  <c r="AK48" i="2"/>
  <c r="U47" i="2"/>
  <c r="X47" i="2"/>
  <c r="Y47" i="2" s="1"/>
  <c r="Z47" i="2" s="1"/>
  <c r="AB47" i="2" s="1"/>
  <c r="AC47" i="2" s="1"/>
  <c r="AD47" i="2" s="1"/>
  <c r="CZ113" i="2"/>
  <c r="AV50" i="2"/>
  <c r="CC113" i="2"/>
  <c r="CN113" i="2"/>
  <c r="CL112" i="2"/>
  <c r="P112" i="2"/>
  <c r="CH113" i="2"/>
  <c r="CG113" i="2"/>
  <c r="Q112" i="2"/>
  <c r="L112" i="2"/>
  <c r="AJ113" i="2"/>
  <c r="V113" i="2"/>
  <c r="BM113" i="2"/>
  <c r="O113" i="2"/>
  <c r="M113" i="2" s="1"/>
  <c r="H114" i="2"/>
  <c r="J113" i="2"/>
  <c r="AX113" i="2"/>
  <c r="I113" i="2"/>
  <c r="N113" i="2"/>
  <c r="CK113" i="2" s="1"/>
  <c r="CF58" i="2"/>
  <c r="BF49" i="2" l="1"/>
  <c r="AP48" i="2"/>
  <c r="AQ48" i="2" s="1"/>
  <c r="AR48" i="2" s="1"/>
  <c r="BN49" i="2"/>
  <c r="BO49" i="2"/>
  <c r="BP49" i="2" s="1"/>
  <c r="BQ49" i="2" s="1"/>
  <c r="BR49" i="2"/>
  <c r="BS49" i="2"/>
  <c r="BT49" i="2" s="1"/>
  <c r="BU49" i="2" s="1"/>
  <c r="AY50" i="2"/>
  <c r="AZ50" i="2"/>
  <c r="BA50" i="2" s="1"/>
  <c r="BB50" i="2" s="1"/>
  <c r="AW50" i="2"/>
  <c r="CZ114" i="2"/>
  <c r="BC50" i="2"/>
  <c r="T48" i="2"/>
  <c r="R48" i="2"/>
  <c r="S48" i="2" s="1"/>
  <c r="CC114" i="2"/>
  <c r="Q113" i="2"/>
  <c r="CL113" i="2"/>
  <c r="P113" i="2"/>
  <c r="CN114" i="2"/>
  <c r="CH114" i="2"/>
  <c r="CG114" i="2"/>
  <c r="L113" i="2"/>
  <c r="AX114" i="2"/>
  <c r="V114" i="2"/>
  <c r="H115" i="2"/>
  <c r="O114" i="2"/>
  <c r="M114" i="2" s="1"/>
  <c r="BM114" i="2"/>
  <c r="AJ114" i="2"/>
  <c r="N114" i="2"/>
  <c r="CK114" i="2" s="1"/>
  <c r="J114" i="2"/>
  <c r="I114" i="2"/>
  <c r="CD59" i="2"/>
  <c r="CE59" i="2" s="1"/>
  <c r="AF49" i="2" l="1"/>
  <c r="AG49" i="2" s="1"/>
  <c r="AH49" i="2"/>
  <c r="AL49" i="2" s="1"/>
  <c r="AM49" i="2" s="1"/>
  <c r="AN49" i="2" s="1"/>
  <c r="BD50" i="2"/>
  <c r="BE50" i="2" s="1"/>
  <c r="BF50" i="2" s="1"/>
  <c r="CM49" i="2"/>
  <c r="BK50" i="2"/>
  <c r="BO50" i="2" s="1"/>
  <c r="BP50" i="2" s="1"/>
  <c r="BQ50" i="2" s="1"/>
  <c r="BI50" i="2"/>
  <c r="BJ50" i="2" s="1"/>
  <c r="AP49" i="2"/>
  <c r="X48" i="2"/>
  <c r="Y48" i="2" s="1"/>
  <c r="Z48" i="2" s="1"/>
  <c r="CZ115" i="2"/>
  <c r="AA48" i="2"/>
  <c r="W48" i="2"/>
  <c r="U48" i="2"/>
  <c r="CC115" i="2"/>
  <c r="CN115" i="2"/>
  <c r="Q114" i="2"/>
  <c r="CH115" i="2"/>
  <c r="CG115" i="2"/>
  <c r="L114" i="2"/>
  <c r="CL114" i="2"/>
  <c r="P114" i="2"/>
  <c r="AX115" i="2"/>
  <c r="J115" i="2"/>
  <c r="V115" i="2"/>
  <c r="BM115" i="2"/>
  <c r="O115" i="2"/>
  <c r="M115" i="2" s="1"/>
  <c r="AJ115" i="2"/>
  <c r="H116" i="2"/>
  <c r="N115" i="2"/>
  <c r="CK115" i="2" s="1"/>
  <c r="I115" i="2"/>
  <c r="CF59" i="2"/>
  <c r="AQ49" i="2" l="1"/>
  <c r="AF50" i="2" s="1"/>
  <c r="AG50" i="2" s="1"/>
  <c r="AO49" i="2"/>
  <c r="AI49" i="2"/>
  <c r="AK49" i="2"/>
  <c r="BR50" i="2"/>
  <c r="BL50" i="2"/>
  <c r="BS50" i="2" s="1"/>
  <c r="BT50" i="2" s="1"/>
  <c r="BU50" i="2" s="1"/>
  <c r="BN50" i="2"/>
  <c r="AT51" i="2"/>
  <c r="AU51" i="2" s="1"/>
  <c r="AV51" i="2"/>
  <c r="AZ51" i="2" s="1"/>
  <c r="BA51" i="2" s="1"/>
  <c r="BB51" i="2" s="1"/>
  <c r="AB48" i="2"/>
  <c r="AC48" i="2" s="1"/>
  <c r="T49" i="2" s="1"/>
  <c r="X49" i="2" s="1"/>
  <c r="CZ116" i="2"/>
  <c r="CC116" i="2"/>
  <c r="CN116" i="2"/>
  <c r="CL115" i="2"/>
  <c r="CH116" i="2"/>
  <c r="L115" i="2"/>
  <c r="CG116" i="2"/>
  <c r="Q115" i="2"/>
  <c r="P115" i="2"/>
  <c r="H117" i="2"/>
  <c r="BM116" i="2"/>
  <c r="J116" i="2"/>
  <c r="I116" i="2"/>
  <c r="O116" i="2"/>
  <c r="M116" i="2" s="1"/>
  <c r="AJ116" i="2"/>
  <c r="N116" i="2"/>
  <c r="CK116" i="2" s="1"/>
  <c r="AX116" i="2"/>
  <c r="V116" i="2"/>
  <c r="CD60" i="2"/>
  <c r="CE60" i="2" s="1"/>
  <c r="AR49" i="2" l="1"/>
  <c r="AH50" i="2"/>
  <c r="AL50" i="2" s="1"/>
  <c r="AM50" i="2" s="1"/>
  <c r="AN50" i="2" s="1"/>
  <c r="BC51" i="2"/>
  <c r="AD48" i="2"/>
  <c r="AY51" i="2"/>
  <c r="AW51" i="2"/>
  <c r="AI50" i="2"/>
  <c r="R49" i="2"/>
  <c r="S49" i="2" s="1"/>
  <c r="CZ117" i="2"/>
  <c r="Y49" i="2"/>
  <c r="Z49" i="2" s="1"/>
  <c r="AA49" i="2"/>
  <c r="U49" i="2"/>
  <c r="W49" i="2"/>
  <c r="BK51" i="2"/>
  <c r="CM50" i="2"/>
  <c r="BI51" i="2"/>
  <c r="BJ51" i="2" s="1"/>
  <c r="CC117" i="2"/>
  <c r="CN117" i="2"/>
  <c r="CH117" i="2"/>
  <c r="CG117" i="2"/>
  <c r="P116" i="2"/>
  <c r="Q116" i="2"/>
  <c r="CL116" i="2"/>
  <c r="L116" i="2"/>
  <c r="BM117" i="2"/>
  <c r="AJ117" i="2"/>
  <c r="V117" i="2"/>
  <c r="H118" i="2"/>
  <c r="AX117" i="2"/>
  <c r="O117" i="2"/>
  <c r="M117" i="2" s="1"/>
  <c r="I117" i="2"/>
  <c r="N117" i="2"/>
  <c r="CK117" i="2" s="1"/>
  <c r="J117" i="2"/>
  <c r="CF60" i="2"/>
  <c r="AK50" i="2" l="1"/>
  <c r="AP50" i="2" s="1"/>
  <c r="AQ50" i="2" s="1"/>
  <c r="AR50" i="2" s="1"/>
  <c r="AO50" i="2"/>
  <c r="BD51" i="2"/>
  <c r="BE51" i="2" s="1"/>
  <c r="AV52" i="2" s="1"/>
  <c r="AW52" i="2" s="1"/>
  <c r="BO51" i="2"/>
  <c r="BP51" i="2" s="1"/>
  <c r="BQ51" i="2" s="1"/>
  <c r="AB49" i="2"/>
  <c r="AC49" i="2" s="1"/>
  <c r="R50" i="2" s="1"/>
  <c r="S50" i="2" s="1"/>
  <c r="CZ118" i="2"/>
  <c r="BL51" i="2"/>
  <c r="BN51" i="2"/>
  <c r="BR51" i="2"/>
  <c r="CL117" i="2"/>
  <c r="CC118" i="2"/>
  <c r="CH118" i="2"/>
  <c r="CN118" i="2"/>
  <c r="L117" i="2"/>
  <c r="Q117" i="2"/>
  <c r="CG118" i="2"/>
  <c r="P117" i="2"/>
  <c r="I118" i="2"/>
  <c r="N118" i="2"/>
  <c r="CK118" i="2" s="1"/>
  <c r="V118" i="2"/>
  <c r="H119" i="2"/>
  <c r="AX118" i="2"/>
  <c r="J118" i="2"/>
  <c r="BM118" i="2"/>
  <c r="AJ118" i="2"/>
  <c r="O118" i="2"/>
  <c r="CL118" i="2" s="1"/>
  <c r="CD61" i="2"/>
  <c r="CE61" i="2" s="1"/>
  <c r="AF51" i="2" l="1"/>
  <c r="AG51" i="2" s="1"/>
  <c r="AH51" i="2"/>
  <c r="AY52" i="2"/>
  <c r="BC52" i="2"/>
  <c r="AZ52" i="2"/>
  <c r="BA52" i="2" s="1"/>
  <c r="BB52" i="2" s="1"/>
  <c r="BF51" i="2"/>
  <c r="J103" i="1" s="1"/>
  <c r="I103" i="1" s="1"/>
  <c r="AT52" i="2"/>
  <c r="AU52" i="2" s="1"/>
  <c r="BS51" i="2"/>
  <c r="BT51" i="2" s="1"/>
  <c r="BI52" i="2" s="1"/>
  <c r="BJ52" i="2" s="1"/>
  <c r="BD52" i="2"/>
  <c r="BE52" i="2" s="1"/>
  <c r="BF52" i="2" s="1"/>
  <c r="AL51" i="2"/>
  <c r="T50" i="2"/>
  <c r="AD49" i="2"/>
  <c r="CZ119" i="2"/>
  <c r="AI51" i="2"/>
  <c r="AO51" i="2"/>
  <c r="AK51" i="2"/>
  <c r="CC119" i="2"/>
  <c r="CH119" i="2"/>
  <c r="CN119" i="2"/>
  <c r="L118" i="2"/>
  <c r="Q118" i="2"/>
  <c r="CG119" i="2"/>
  <c r="V119" i="2"/>
  <c r="H120" i="2"/>
  <c r="AX119" i="2"/>
  <c r="AJ119" i="2"/>
  <c r="I119" i="2"/>
  <c r="N119" i="2"/>
  <c r="CK119" i="2" s="1"/>
  <c r="BM119" i="2"/>
  <c r="O119" i="2"/>
  <c r="P119" i="2" s="1"/>
  <c r="J119" i="2"/>
  <c r="M118" i="2"/>
  <c r="P118" i="2"/>
  <c r="CF61" i="2"/>
  <c r="BK52" i="2" l="1"/>
  <c r="BL52" i="2" s="1"/>
  <c r="BU51" i="2"/>
  <c r="L103" i="1" s="1"/>
  <c r="K103" i="1" s="1"/>
  <c r="CM51" i="2"/>
  <c r="CN51" i="2" s="1"/>
  <c r="AM51" i="2"/>
  <c r="AN51" i="2" s="1"/>
  <c r="AP51" i="2" s="1"/>
  <c r="AQ51" i="2" s="1"/>
  <c r="AT53" i="2"/>
  <c r="AU53" i="2" s="1"/>
  <c r="AV53" i="2"/>
  <c r="AZ53" i="2" s="1"/>
  <c r="BA53" i="2" s="1"/>
  <c r="BB53" i="2" s="1"/>
  <c r="X50" i="2"/>
  <c r="Y50" i="2" s="1"/>
  <c r="Z50" i="2" s="1"/>
  <c r="U50" i="2"/>
  <c r="AA50" i="2"/>
  <c r="W50" i="2"/>
  <c r="CZ120" i="2"/>
  <c r="L119" i="2"/>
  <c r="CC120" i="2"/>
  <c r="CH120" i="2"/>
  <c r="CN120" i="2"/>
  <c r="Q119" i="2"/>
  <c r="M119" i="2"/>
  <c r="CG120" i="2"/>
  <c r="AJ120" i="2"/>
  <c r="N120" i="2"/>
  <c r="CK120" i="2" s="1"/>
  <c r="H121" i="2"/>
  <c r="V120" i="2"/>
  <c r="I120" i="2"/>
  <c r="O120" i="2"/>
  <c r="CL120" i="2" s="1"/>
  <c r="AX120" i="2"/>
  <c r="J120" i="2"/>
  <c r="BM120" i="2"/>
  <c r="CL119" i="2"/>
  <c r="CD62" i="2"/>
  <c r="CE62" i="2" s="1"/>
  <c r="BO52" i="2" l="1"/>
  <c r="BP52" i="2" s="1"/>
  <c r="BQ52" i="2" s="1"/>
  <c r="BN52" i="2"/>
  <c r="BR52" i="2"/>
  <c r="BS52" i="2" s="1"/>
  <c r="BT52" i="2" s="1"/>
  <c r="BU52" i="2" s="1"/>
  <c r="AB50" i="2"/>
  <c r="AC50" i="2" s="1"/>
  <c r="AD50" i="2" s="1"/>
  <c r="AR51" i="2"/>
  <c r="H103" i="1" s="1"/>
  <c r="G103" i="1" s="1"/>
  <c r="AF52" i="2"/>
  <c r="AG52" i="2" s="1"/>
  <c r="AH52" i="2"/>
  <c r="AK52" i="2" s="1"/>
  <c r="AY53" i="2"/>
  <c r="AW53" i="2"/>
  <c r="BC53" i="2"/>
  <c r="AP52" i="2"/>
  <c r="CZ121" i="2"/>
  <c r="CC121" i="2"/>
  <c r="CH121" i="2"/>
  <c r="CN121" i="2"/>
  <c r="L120" i="2"/>
  <c r="P120" i="2"/>
  <c r="Q120" i="2"/>
  <c r="CG121" i="2"/>
  <c r="M120" i="2"/>
  <c r="V121" i="2"/>
  <c r="BM121" i="2"/>
  <c r="AX121" i="2"/>
  <c r="I121" i="2"/>
  <c r="J121" i="2"/>
  <c r="N121" i="2"/>
  <c r="CK121" i="2" s="1"/>
  <c r="O121" i="2"/>
  <c r="CL121" i="2" s="1"/>
  <c r="AJ121" i="2"/>
  <c r="H122" i="2"/>
  <c r="CF62" i="2"/>
  <c r="CM52" i="2" l="1"/>
  <c r="BI53" i="2"/>
  <c r="BJ53" i="2" s="1"/>
  <c r="BK53" i="2"/>
  <c r="BL53" i="2" s="1"/>
  <c r="AI52" i="2"/>
  <c r="R51" i="2"/>
  <c r="S51" i="2" s="1"/>
  <c r="T51" i="2"/>
  <c r="X51" i="2" s="1"/>
  <c r="Y51" i="2" s="1"/>
  <c r="Z51" i="2" s="1"/>
  <c r="AQ52" i="2"/>
  <c r="AR52" i="2" s="1"/>
  <c r="AO52" i="2"/>
  <c r="BD53" i="2"/>
  <c r="BE53" i="2" s="1"/>
  <c r="AT54" i="2" s="1"/>
  <c r="AU54" i="2" s="1"/>
  <c r="AL52" i="2"/>
  <c r="AM52" i="2" s="1"/>
  <c r="AN52" i="2" s="1"/>
  <c r="BO53" i="2"/>
  <c r="BP53" i="2" s="1"/>
  <c r="BQ53" i="2" s="1"/>
  <c r="CZ122" i="2"/>
  <c r="CC122" i="2"/>
  <c r="CH122" i="2"/>
  <c r="CN122" i="2"/>
  <c r="L121" i="2"/>
  <c r="Q121" i="2"/>
  <c r="CG122" i="2"/>
  <c r="AX122" i="2"/>
  <c r="H123" i="2"/>
  <c r="AJ122" i="2"/>
  <c r="O122" i="2"/>
  <c r="CL122" i="2" s="1"/>
  <c r="J122" i="2"/>
  <c r="BM122" i="2"/>
  <c r="V122" i="2"/>
  <c r="N122" i="2"/>
  <c r="CK122" i="2" s="1"/>
  <c r="I122" i="2"/>
  <c r="P121" i="2"/>
  <c r="M121" i="2"/>
  <c r="CI62" i="2"/>
  <c r="CD63" i="2"/>
  <c r="CE63" i="2" s="1"/>
  <c r="BR53" i="2" l="1"/>
  <c r="BN53" i="2"/>
  <c r="U51" i="2"/>
  <c r="AH53" i="2"/>
  <c r="AO53" i="2" s="1"/>
  <c r="AA51" i="2"/>
  <c r="W51" i="2"/>
  <c r="AB51" i="2" s="1"/>
  <c r="AC51" i="2" s="1"/>
  <c r="T52" i="2" s="1"/>
  <c r="X52" i="2" s="1"/>
  <c r="Y52" i="2" s="1"/>
  <c r="Z52" i="2" s="1"/>
  <c r="AF53" i="2"/>
  <c r="AG53" i="2" s="1"/>
  <c r="BS53" i="2"/>
  <c r="BT53" i="2" s="1"/>
  <c r="BU53" i="2" s="1"/>
  <c r="BF53" i="2"/>
  <c r="AV54" i="2"/>
  <c r="AZ54" i="2" s="1"/>
  <c r="BA54" i="2" s="1"/>
  <c r="BB54" i="2" s="1"/>
  <c r="CZ123" i="2"/>
  <c r="D170" i="1"/>
  <c r="M122" i="2"/>
  <c r="CC123" i="2"/>
  <c r="Q122" i="2"/>
  <c r="L122" i="2"/>
  <c r="D109" i="1"/>
  <c r="CQ14" i="2"/>
  <c r="AJ123" i="2"/>
  <c r="V123" i="2"/>
  <c r="BM123" i="2"/>
  <c r="AX123" i="2"/>
  <c r="N123" i="2"/>
  <c r="CK123" i="2" s="1"/>
  <c r="O123" i="2"/>
  <c r="M123" i="2" s="1"/>
  <c r="J123" i="2"/>
  <c r="I123" i="2"/>
  <c r="H124" i="2"/>
  <c r="P122" i="2"/>
  <c r="CF63" i="2"/>
  <c r="CG63" i="2" s="1"/>
  <c r="CH63" i="2" s="1"/>
  <c r="AK53" i="2" l="1"/>
  <c r="AI53" i="2"/>
  <c r="AL53" i="2"/>
  <c r="AM53" i="2" s="1"/>
  <c r="AN53" i="2" s="1"/>
  <c r="AY54" i="2"/>
  <c r="BC54" i="2"/>
  <c r="AW54" i="2"/>
  <c r="BI54" i="2"/>
  <c r="BJ54" i="2" s="1"/>
  <c r="BK54" i="2"/>
  <c r="BN54" i="2" s="1"/>
  <c r="CM53" i="2"/>
  <c r="W52" i="2"/>
  <c r="U52" i="2"/>
  <c r="AA52" i="2"/>
  <c r="R52" i="2"/>
  <c r="S52" i="2" s="1"/>
  <c r="AD51" i="2"/>
  <c r="F103" i="1" s="1"/>
  <c r="E103" i="1" s="1"/>
  <c r="AB52" i="2"/>
  <c r="AC52" i="2" s="1"/>
  <c r="AD52" i="2" s="1"/>
  <c r="CZ124" i="2"/>
  <c r="CL123" i="2"/>
  <c r="CC124" i="2"/>
  <c r="CH124" i="2"/>
  <c r="CN124" i="2"/>
  <c r="L123" i="2"/>
  <c r="CG124" i="2"/>
  <c r="H125" i="2"/>
  <c r="AX124" i="2"/>
  <c r="O124" i="2"/>
  <c r="M124" i="2" s="1"/>
  <c r="BM124" i="2"/>
  <c r="AJ124" i="2"/>
  <c r="N124" i="2"/>
  <c r="CK124" i="2" s="1"/>
  <c r="V124" i="2"/>
  <c r="I124" i="2"/>
  <c r="J124" i="2"/>
  <c r="Q123" i="2"/>
  <c r="P123" i="2"/>
  <c r="CI63" i="2"/>
  <c r="CR9" i="2" s="1"/>
  <c r="CD64" i="2"/>
  <c r="CE64" i="2" s="1"/>
  <c r="BD54" i="2" l="1"/>
  <c r="BE54" i="2" s="1"/>
  <c r="BF54" i="2" s="1"/>
  <c r="AP53" i="2"/>
  <c r="AQ53" i="2" s="1"/>
  <c r="AR53" i="2" s="1"/>
  <c r="BL54" i="2"/>
  <c r="BR54" i="2"/>
  <c r="BO54" i="2"/>
  <c r="BP54" i="2" s="1"/>
  <c r="BQ54" i="2" s="1"/>
  <c r="T53" i="2"/>
  <c r="W53" i="2" s="1"/>
  <c r="R53" i="2"/>
  <c r="S53" i="2" s="1"/>
  <c r="CZ125" i="2"/>
  <c r="CC125" i="2"/>
  <c r="CL124" i="2"/>
  <c r="CH125" i="2"/>
  <c r="CN125" i="2"/>
  <c r="Q124" i="2"/>
  <c r="CG125" i="2"/>
  <c r="L124" i="2"/>
  <c r="P124" i="2"/>
  <c r="BM125" i="2"/>
  <c r="H126" i="2"/>
  <c r="V125" i="2"/>
  <c r="O125" i="2"/>
  <c r="CL125" i="2" s="1"/>
  <c r="AX125" i="2"/>
  <c r="J125" i="2"/>
  <c r="N125" i="2"/>
  <c r="CK125" i="2" s="1"/>
  <c r="AJ125" i="2"/>
  <c r="I125" i="2"/>
  <c r="CI66" i="2"/>
  <c r="CI70" i="2"/>
  <c r="CI67" i="2"/>
  <c r="CI71" i="2"/>
  <c r="CI64" i="2"/>
  <c r="CI68" i="2"/>
  <c r="CI72" i="2"/>
  <c r="CI65" i="2"/>
  <c r="CI69" i="2"/>
  <c r="CI73" i="2"/>
  <c r="CF64" i="2"/>
  <c r="AV55" i="2" l="1"/>
  <c r="AW55" i="2" s="1"/>
  <c r="AT55" i="2"/>
  <c r="AU55" i="2" s="1"/>
  <c r="BS54" i="2"/>
  <c r="BT54" i="2" s="1"/>
  <c r="BU54" i="2" s="1"/>
  <c r="AF54" i="2"/>
  <c r="AG54" i="2" s="1"/>
  <c r="AH54" i="2"/>
  <c r="AZ55" i="2"/>
  <c r="BA55" i="2" s="1"/>
  <c r="BB55" i="2" s="1"/>
  <c r="BC55" i="2"/>
  <c r="AY55" i="2"/>
  <c r="BD55" i="2"/>
  <c r="BE55" i="2" s="1"/>
  <c r="BF55" i="2" s="1"/>
  <c r="AA53" i="2"/>
  <c r="U53" i="2"/>
  <c r="X53" i="2"/>
  <c r="Y53" i="2" s="1"/>
  <c r="Z53" i="2" s="1"/>
  <c r="CZ126" i="2"/>
  <c r="CC126" i="2"/>
  <c r="CH126" i="2"/>
  <c r="CN126" i="2"/>
  <c r="Q125" i="2"/>
  <c r="CG126" i="2"/>
  <c r="L125" i="2"/>
  <c r="P125" i="2"/>
  <c r="BM126" i="2"/>
  <c r="O126" i="2"/>
  <c r="P126" i="2" s="1"/>
  <c r="I126" i="2"/>
  <c r="AJ126" i="2"/>
  <c r="V126" i="2"/>
  <c r="H127" i="2"/>
  <c r="N126" i="2"/>
  <c r="CK126" i="2" s="1"/>
  <c r="AX126" i="2"/>
  <c r="J126" i="2"/>
  <c r="M125" i="2"/>
  <c r="CD65" i="2"/>
  <c r="CE65" i="2" s="1"/>
  <c r="BK55" i="2" l="1"/>
  <c r="BO55" i="2" s="1"/>
  <c r="BP55" i="2" s="1"/>
  <c r="BQ55" i="2" s="1"/>
  <c r="CM54" i="2"/>
  <c r="BI55" i="2"/>
  <c r="BJ55" i="2" s="1"/>
  <c r="AL54" i="2"/>
  <c r="AM54" i="2" s="1"/>
  <c r="AN54" i="2" s="1"/>
  <c r="AK54" i="2"/>
  <c r="AI54" i="2"/>
  <c r="AO54" i="2"/>
  <c r="AB53" i="2"/>
  <c r="AC53" i="2" s="1"/>
  <c r="AD53" i="2" s="1"/>
  <c r="AT56" i="2"/>
  <c r="AU56" i="2" s="1"/>
  <c r="AV56" i="2"/>
  <c r="CZ127" i="2"/>
  <c r="BS55" i="2"/>
  <c r="CC127" i="2"/>
  <c r="L126" i="2"/>
  <c r="CH127" i="2"/>
  <c r="CN127" i="2"/>
  <c r="Q126" i="2"/>
  <c r="CG127" i="2"/>
  <c r="CL126" i="2"/>
  <c r="BM127" i="2"/>
  <c r="AX127" i="2"/>
  <c r="H128" i="2"/>
  <c r="AJ127" i="2"/>
  <c r="J127" i="2"/>
  <c r="I127" i="2"/>
  <c r="N127" i="2"/>
  <c r="CK127" i="2" s="1"/>
  <c r="O127" i="2"/>
  <c r="V127" i="2"/>
  <c r="M126" i="2"/>
  <c r="CF65" i="2"/>
  <c r="BL55" i="2" l="1"/>
  <c r="BT55" i="2"/>
  <c r="BU55" i="2" s="1"/>
  <c r="BR55" i="2"/>
  <c r="BN55" i="2"/>
  <c r="AP54" i="2"/>
  <c r="AQ54" i="2" s="1"/>
  <c r="AF55" i="2" s="1"/>
  <c r="AG55" i="2" s="1"/>
  <c r="R54" i="2"/>
  <c r="S54" i="2" s="1"/>
  <c r="T54" i="2"/>
  <c r="X54" i="2" s="1"/>
  <c r="Y54" i="2" s="1"/>
  <c r="Z54" i="2" s="1"/>
  <c r="BC56" i="2"/>
  <c r="AY56" i="2"/>
  <c r="AW56" i="2"/>
  <c r="AZ56" i="2"/>
  <c r="BA56" i="2" s="1"/>
  <c r="BB56" i="2" s="1"/>
  <c r="AP55" i="2"/>
  <c r="CZ128" i="2"/>
  <c r="BI56" i="2"/>
  <c r="BJ56" i="2" s="1"/>
  <c r="CC128" i="2"/>
  <c r="CN128" i="2"/>
  <c r="CH128" i="2"/>
  <c r="CG128" i="2"/>
  <c r="Q127" i="2"/>
  <c r="L127" i="2"/>
  <c r="M127" i="2"/>
  <c r="J128" i="2"/>
  <c r="O128" i="2"/>
  <c r="P128" i="2" s="1"/>
  <c r="H129" i="2"/>
  <c r="BM128" i="2"/>
  <c r="V128" i="2"/>
  <c r="AX128" i="2"/>
  <c r="I128" i="2"/>
  <c r="N128" i="2"/>
  <c r="CK128" i="2" s="1"/>
  <c r="AJ128" i="2"/>
  <c r="CL127" i="2"/>
  <c r="P127" i="2"/>
  <c r="CD66" i="2"/>
  <c r="CE66" i="2" s="1"/>
  <c r="CM55" i="2" l="1"/>
  <c r="BK56" i="2"/>
  <c r="BL56" i="2" s="1"/>
  <c r="U54" i="2"/>
  <c r="AR54" i="2"/>
  <c r="AH55" i="2"/>
  <c r="AI55" i="2" s="1"/>
  <c r="AA54" i="2"/>
  <c r="W54" i="2"/>
  <c r="BD56" i="2"/>
  <c r="BE56" i="2" s="1"/>
  <c r="AV57" i="2" s="1"/>
  <c r="CZ129" i="2"/>
  <c r="BN56" i="2"/>
  <c r="CC129" i="2"/>
  <c r="L128" i="2"/>
  <c r="CH129" i="2"/>
  <c r="CN129" i="2"/>
  <c r="CL128" i="2"/>
  <c r="Q128" i="2"/>
  <c r="CG129" i="2"/>
  <c r="M128" i="2"/>
  <c r="BM129" i="2"/>
  <c r="AJ129" i="2"/>
  <c r="V129" i="2"/>
  <c r="N129" i="2"/>
  <c r="CK129" i="2" s="1"/>
  <c r="H130" i="2"/>
  <c r="AX129" i="2"/>
  <c r="J129" i="2"/>
  <c r="O129" i="2"/>
  <c r="M129" i="2" s="1"/>
  <c r="I129" i="2"/>
  <c r="CF66" i="2"/>
  <c r="BR56" i="2" l="1"/>
  <c r="BO56" i="2"/>
  <c r="BP56" i="2" s="1"/>
  <c r="BQ56" i="2" s="1"/>
  <c r="AB54" i="2"/>
  <c r="AC54" i="2" s="1"/>
  <c r="AD54" i="2" s="1"/>
  <c r="AL55" i="2"/>
  <c r="AM55" i="2" s="1"/>
  <c r="AN55" i="2" s="1"/>
  <c r="AO55" i="2"/>
  <c r="AQ55" i="2"/>
  <c r="AR55" i="2" s="1"/>
  <c r="AK55" i="2"/>
  <c r="AT57" i="2"/>
  <c r="AU57" i="2" s="1"/>
  <c r="BF56" i="2"/>
  <c r="BS56" i="2"/>
  <c r="BT56" i="2" s="1"/>
  <c r="BU56" i="2" s="1"/>
  <c r="BC57" i="2"/>
  <c r="AY57" i="2"/>
  <c r="AZ57" i="2"/>
  <c r="BA57" i="2" s="1"/>
  <c r="BB57" i="2" s="1"/>
  <c r="AW57" i="2"/>
  <c r="CZ130" i="2"/>
  <c r="CC130" i="2"/>
  <c r="CN130" i="2"/>
  <c r="CH130" i="2"/>
  <c r="L129" i="2"/>
  <c r="CG130" i="2"/>
  <c r="J130" i="2"/>
  <c r="V130" i="2"/>
  <c r="AX130" i="2"/>
  <c r="I130" i="2"/>
  <c r="AJ130" i="2"/>
  <c r="O130" i="2"/>
  <c r="M130" i="2" s="1"/>
  <c r="H131" i="2"/>
  <c r="N130" i="2"/>
  <c r="CK130" i="2" s="1"/>
  <c r="BM130" i="2"/>
  <c r="Q129" i="2"/>
  <c r="P129" i="2"/>
  <c r="CL129" i="2"/>
  <c r="CD67" i="2"/>
  <c r="CE67" i="2" s="1"/>
  <c r="T55" i="2" l="1"/>
  <c r="X55" i="2" s="1"/>
  <c r="Y55" i="2" s="1"/>
  <c r="Z55" i="2" s="1"/>
  <c r="R55" i="2"/>
  <c r="S55" i="2" s="1"/>
  <c r="AH56" i="2"/>
  <c r="AI56" i="2" s="1"/>
  <c r="AF56" i="2"/>
  <c r="AG56" i="2" s="1"/>
  <c r="BD57" i="2"/>
  <c r="BE57" i="2" s="1"/>
  <c r="BF57" i="2" s="1"/>
  <c r="W55" i="2"/>
  <c r="AP56" i="2"/>
  <c r="U55" i="2"/>
  <c r="BK57" i="2"/>
  <c r="BR57" i="2" s="1"/>
  <c r="BI57" i="2"/>
  <c r="BJ57" i="2" s="1"/>
  <c r="CM56" i="2"/>
  <c r="AA55" i="2"/>
  <c r="AB55" i="2"/>
  <c r="AC55" i="2" s="1"/>
  <c r="AD55" i="2" s="1"/>
  <c r="CZ131" i="2"/>
  <c r="CL130" i="2"/>
  <c r="P130" i="2"/>
  <c r="CC131" i="2"/>
  <c r="L130" i="2"/>
  <c r="CN131" i="2"/>
  <c r="CH131" i="2"/>
  <c r="CG131" i="2"/>
  <c r="BM131" i="2"/>
  <c r="V131" i="2"/>
  <c r="I131" i="2"/>
  <c r="N131" i="2"/>
  <c r="CK131" i="2" s="1"/>
  <c r="AX131" i="2"/>
  <c r="J131" i="2"/>
  <c r="AJ131" i="2"/>
  <c r="O131" i="2"/>
  <c r="CL131" i="2" s="1"/>
  <c r="H132" i="2"/>
  <c r="Q130" i="2"/>
  <c r="CF67" i="2"/>
  <c r="AQ56" i="2" l="1"/>
  <c r="AR56" i="2" s="1"/>
  <c r="AL56" i="2"/>
  <c r="AM56" i="2" s="1"/>
  <c r="AN56" i="2" s="1"/>
  <c r="AK56" i="2"/>
  <c r="AO56" i="2"/>
  <c r="AV58" i="2"/>
  <c r="AY58" i="2" s="1"/>
  <c r="AT58" i="2"/>
  <c r="AU58" i="2" s="1"/>
  <c r="AH57" i="2"/>
  <c r="AO57" i="2" s="1"/>
  <c r="BL57" i="2"/>
  <c r="BN57" i="2"/>
  <c r="BO57" i="2"/>
  <c r="BP57" i="2" s="1"/>
  <c r="BQ57" i="2" s="1"/>
  <c r="R56" i="2"/>
  <c r="S56" i="2" s="1"/>
  <c r="T56" i="2"/>
  <c r="CZ132" i="2"/>
  <c r="CC132" i="2"/>
  <c r="CH132" i="2"/>
  <c r="CN132" i="2"/>
  <c r="Q131" i="2"/>
  <c r="CG132" i="2"/>
  <c r="L131" i="2"/>
  <c r="BM132" i="2"/>
  <c r="O132" i="2"/>
  <c r="M132" i="2" s="1"/>
  <c r="AX132" i="2"/>
  <c r="AJ132" i="2"/>
  <c r="J132" i="2"/>
  <c r="H133" i="2"/>
  <c r="V132" i="2"/>
  <c r="N132" i="2"/>
  <c r="CK132" i="2" s="1"/>
  <c r="I132" i="2"/>
  <c r="P131" i="2"/>
  <c r="M131" i="2"/>
  <c r="CD68" i="2"/>
  <c r="CE68" i="2" s="1"/>
  <c r="BC58" i="2" l="1"/>
  <c r="AF57" i="2"/>
  <c r="AG57" i="2" s="1"/>
  <c r="AW58" i="2"/>
  <c r="AZ58" i="2"/>
  <c r="BA58" i="2" s="1"/>
  <c r="BB58" i="2" s="1"/>
  <c r="AK57" i="2"/>
  <c r="BS57" i="2"/>
  <c r="BT57" i="2" s="1"/>
  <c r="CM57" i="2" s="1"/>
  <c r="AI57" i="2"/>
  <c r="AL57" i="2"/>
  <c r="AM57" i="2" s="1"/>
  <c r="AN57" i="2" s="1"/>
  <c r="BD58" i="2"/>
  <c r="BE58" i="2" s="1"/>
  <c r="BF58" i="2" s="1"/>
  <c r="X56" i="2"/>
  <c r="Y56" i="2" s="1"/>
  <c r="Z56" i="2" s="1"/>
  <c r="W56" i="2"/>
  <c r="AA56" i="2"/>
  <c r="U56" i="2"/>
  <c r="CZ133" i="2"/>
  <c r="CC133" i="2"/>
  <c r="CH133" i="2"/>
  <c r="CN133" i="2"/>
  <c r="P132" i="2"/>
  <c r="Q132" i="2"/>
  <c r="CG133" i="2"/>
  <c r="L132" i="2"/>
  <c r="CL132" i="2"/>
  <c r="BM133" i="2"/>
  <c r="J133" i="2"/>
  <c r="AX133" i="2"/>
  <c r="AJ133" i="2"/>
  <c r="V133" i="2"/>
  <c r="I133" i="2"/>
  <c r="O133" i="2"/>
  <c r="CL133" i="2" s="1"/>
  <c r="N133" i="2"/>
  <c r="CK133" i="2" s="1"/>
  <c r="H134" i="2"/>
  <c r="CF68" i="2"/>
  <c r="AP57" i="2" l="1"/>
  <c r="AQ57" i="2" s="1"/>
  <c r="AR57" i="2" s="1"/>
  <c r="BK58" i="2"/>
  <c r="BR58" i="2" s="1"/>
  <c r="BU57" i="2"/>
  <c r="BI58" i="2"/>
  <c r="BJ58" i="2" s="1"/>
  <c r="AB56" i="2"/>
  <c r="AC56" i="2" s="1"/>
  <c r="AD56" i="2" s="1"/>
  <c r="AV59" i="2"/>
  <c r="AW59" i="2" s="1"/>
  <c r="AT59" i="2"/>
  <c r="AU59" i="2" s="1"/>
  <c r="BS58" i="2"/>
  <c r="CZ134" i="2"/>
  <c r="CC134" i="2"/>
  <c r="CN134" i="2"/>
  <c r="CH134" i="2"/>
  <c r="CG134" i="2"/>
  <c r="Q133" i="2"/>
  <c r="L133" i="2"/>
  <c r="O134" i="2"/>
  <c r="P134" i="2" s="1"/>
  <c r="BM134" i="2"/>
  <c r="N134" i="2"/>
  <c r="CK134" i="2" s="1"/>
  <c r="J134" i="2"/>
  <c r="H135" i="2"/>
  <c r="AJ134" i="2"/>
  <c r="I134" i="2"/>
  <c r="V134" i="2"/>
  <c r="AX134" i="2"/>
  <c r="M133" i="2"/>
  <c r="P133" i="2"/>
  <c r="CD69" i="2"/>
  <c r="CE69" i="2" s="1"/>
  <c r="AF58" i="2" l="1"/>
  <c r="AG58" i="2" s="1"/>
  <c r="BN58" i="2"/>
  <c r="BL58" i="2"/>
  <c r="BT58" i="2"/>
  <c r="BU58" i="2" s="1"/>
  <c r="BO58" i="2"/>
  <c r="BP58" i="2" s="1"/>
  <c r="BQ58" i="2" s="1"/>
  <c r="AH58" i="2"/>
  <c r="AL58" i="2" s="1"/>
  <c r="AM58" i="2" s="1"/>
  <c r="AN58" i="2" s="1"/>
  <c r="R57" i="2"/>
  <c r="S57" i="2" s="1"/>
  <c r="AY59" i="2"/>
  <c r="T57" i="2"/>
  <c r="X57" i="2" s="1"/>
  <c r="Y57" i="2" s="1"/>
  <c r="Z57" i="2" s="1"/>
  <c r="BC59" i="2"/>
  <c r="AZ59" i="2"/>
  <c r="BA59" i="2" s="1"/>
  <c r="BB59" i="2" s="1"/>
  <c r="AP58" i="2"/>
  <c r="CZ135" i="2"/>
  <c r="D171" i="1"/>
  <c r="CC135" i="2"/>
  <c r="Q134" i="2"/>
  <c r="L134" i="2"/>
  <c r="CL134" i="2"/>
  <c r="M134" i="2"/>
  <c r="CQ15" i="2"/>
  <c r="J135" i="2"/>
  <c r="AJ135" i="2"/>
  <c r="V135" i="2"/>
  <c r="N135" i="2"/>
  <c r="CK135" i="2" s="1"/>
  <c r="I135" i="2"/>
  <c r="O135" i="2"/>
  <c r="M135" i="2" s="1"/>
  <c r="AX135" i="2"/>
  <c r="BM135" i="2"/>
  <c r="H136" i="2"/>
  <c r="D110" i="1"/>
  <c r="CF69" i="2"/>
  <c r="BK59" i="2" l="1"/>
  <c r="BN59" i="2" s="1"/>
  <c r="CM58" i="2"/>
  <c r="BI59" i="2"/>
  <c r="BJ59" i="2" s="1"/>
  <c r="AO58" i="2"/>
  <c r="AK58" i="2"/>
  <c r="AQ58" i="2"/>
  <c r="AR58" i="2" s="1"/>
  <c r="AI58" i="2"/>
  <c r="BD59" i="2"/>
  <c r="BE59" i="2" s="1"/>
  <c r="AV60" i="2" s="1"/>
  <c r="AW60" i="2" s="1"/>
  <c r="W57" i="2"/>
  <c r="AA57" i="2"/>
  <c r="U57" i="2"/>
  <c r="CZ136" i="2"/>
  <c r="P135" i="2"/>
  <c r="L135" i="2"/>
  <c r="CL135" i="2"/>
  <c r="CC136" i="2"/>
  <c r="CH136" i="2"/>
  <c r="CN136" i="2"/>
  <c r="CG136" i="2"/>
  <c r="Q135" i="2"/>
  <c r="N136" i="2"/>
  <c r="CK136" i="2" s="1"/>
  <c r="BM136" i="2"/>
  <c r="I136" i="2"/>
  <c r="AJ136" i="2"/>
  <c r="V136" i="2"/>
  <c r="J136" i="2"/>
  <c r="AX136" i="2"/>
  <c r="H137" i="2"/>
  <c r="O136" i="2"/>
  <c r="P136" i="2" s="1"/>
  <c r="CD70" i="2"/>
  <c r="CE70" i="2" s="1"/>
  <c r="BL59" i="2" l="1"/>
  <c r="BR59" i="2"/>
  <c r="BO59" i="2"/>
  <c r="BP59" i="2" s="1"/>
  <c r="BQ59" i="2" s="1"/>
  <c r="AH59" i="2"/>
  <c r="AL59" i="2" s="1"/>
  <c r="AM59" i="2" s="1"/>
  <c r="AN59" i="2" s="1"/>
  <c r="AF59" i="2"/>
  <c r="AG59" i="2" s="1"/>
  <c r="AB57" i="2"/>
  <c r="AC57" i="2" s="1"/>
  <c r="AD57" i="2" s="1"/>
  <c r="BC60" i="2"/>
  <c r="AY60" i="2"/>
  <c r="AT60" i="2"/>
  <c r="AU60" i="2" s="1"/>
  <c r="BF59" i="2"/>
  <c r="AZ60" i="2"/>
  <c r="BA60" i="2" s="1"/>
  <c r="BB60" i="2" s="1"/>
  <c r="BS59" i="2"/>
  <c r="BT59" i="2" s="1"/>
  <c r="BU59" i="2" s="1"/>
  <c r="CZ137" i="2"/>
  <c r="CC137" i="2"/>
  <c r="CN137" i="2"/>
  <c r="CH137" i="2"/>
  <c r="CL136" i="2"/>
  <c r="L136" i="2"/>
  <c r="CG137" i="2"/>
  <c r="M136" i="2"/>
  <c r="BM137" i="2"/>
  <c r="J137" i="2"/>
  <c r="AX137" i="2"/>
  <c r="I137" i="2"/>
  <c r="O137" i="2"/>
  <c r="P137" i="2" s="1"/>
  <c r="N137" i="2"/>
  <c r="CK137" i="2" s="1"/>
  <c r="H138" i="2"/>
  <c r="V137" i="2"/>
  <c r="AJ137" i="2"/>
  <c r="Q136" i="2"/>
  <c r="CF70" i="2"/>
  <c r="AO59" i="2" l="1"/>
  <c r="AK59" i="2"/>
  <c r="AI59" i="2"/>
  <c r="T58" i="2"/>
  <c r="U58" i="2" s="1"/>
  <c r="BD60" i="2"/>
  <c r="BE60" i="2" s="1"/>
  <c r="BF60" i="2" s="1"/>
  <c r="R58" i="2"/>
  <c r="S58" i="2" s="1"/>
  <c r="CM59" i="2"/>
  <c r="AP59" i="2"/>
  <c r="AQ59" i="2" s="1"/>
  <c r="AR59" i="2" s="1"/>
  <c r="BK60" i="2"/>
  <c r="BR60" i="2" s="1"/>
  <c r="BI60" i="2"/>
  <c r="BJ60" i="2" s="1"/>
  <c r="AB58" i="2"/>
  <c r="CZ138" i="2"/>
  <c r="CC138" i="2"/>
  <c r="CN138" i="2"/>
  <c r="Q137" i="2"/>
  <c r="L137" i="2"/>
  <c r="CH138" i="2"/>
  <c r="CL137" i="2"/>
  <c r="CG138" i="2"/>
  <c r="AX138" i="2"/>
  <c r="O138" i="2"/>
  <c r="M138" i="2" s="1"/>
  <c r="AJ138" i="2"/>
  <c r="BM138" i="2"/>
  <c r="I138" i="2"/>
  <c r="H139" i="2"/>
  <c r="N138" i="2"/>
  <c r="CK138" i="2" s="1"/>
  <c r="V138" i="2"/>
  <c r="J138" i="2"/>
  <c r="M137" i="2"/>
  <c r="CD71" i="2"/>
  <c r="CE71" i="2" s="1"/>
  <c r="AC58" i="2" l="1"/>
  <c r="AD58" i="2" s="1"/>
  <c r="W58" i="2"/>
  <c r="X58" i="2"/>
  <c r="Y58" i="2" s="1"/>
  <c r="Z58" i="2" s="1"/>
  <c r="AA58" i="2"/>
  <c r="AT61" i="2"/>
  <c r="AU61" i="2" s="1"/>
  <c r="AV61" i="2"/>
  <c r="AW61" i="2" s="1"/>
  <c r="BN60" i="2"/>
  <c r="BO60" i="2"/>
  <c r="BP60" i="2" s="1"/>
  <c r="BQ60" i="2" s="1"/>
  <c r="BL60" i="2"/>
  <c r="AH60" i="2"/>
  <c r="AO60" i="2" s="1"/>
  <c r="AF60" i="2"/>
  <c r="AG60" i="2" s="1"/>
  <c r="BD61" i="2"/>
  <c r="R59" i="2"/>
  <c r="S59" i="2" s="1"/>
  <c r="T59" i="2"/>
  <c r="W59" i="2" s="1"/>
  <c r="CZ139" i="2"/>
  <c r="L138" i="2"/>
  <c r="CC139" i="2"/>
  <c r="Q138" i="2"/>
  <c r="CL138" i="2"/>
  <c r="CN139" i="2"/>
  <c r="CH139" i="2"/>
  <c r="P138" i="2"/>
  <c r="CG139" i="2"/>
  <c r="O139" i="2"/>
  <c r="M139" i="2" s="1"/>
  <c r="I139" i="2"/>
  <c r="AX139" i="2"/>
  <c r="V139" i="2"/>
  <c r="AJ139" i="2"/>
  <c r="H140" i="2"/>
  <c r="J139" i="2"/>
  <c r="BM139" i="2"/>
  <c r="N139" i="2"/>
  <c r="CK139" i="2" s="1"/>
  <c r="CF71" i="2"/>
  <c r="AZ61" i="2" l="1"/>
  <c r="BA61" i="2" s="1"/>
  <c r="BB61" i="2" s="1"/>
  <c r="BE61" i="2"/>
  <c r="BF61" i="2" s="1"/>
  <c r="AY61" i="2"/>
  <c r="BC61" i="2"/>
  <c r="BS60" i="2"/>
  <c r="BT60" i="2" s="1"/>
  <c r="BU60" i="2" s="1"/>
  <c r="AI60" i="2"/>
  <c r="AL60" i="2"/>
  <c r="AM60" i="2" s="1"/>
  <c r="AN60" i="2" s="1"/>
  <c r="AK60" i="2"/>
  <c r="AA59" i="2"/>
  <c r="X59" i="2"/>
  <c r="Y59" i="2" s="1"/>
  <c r="Z59" i="2" s="1"/>
  <c r="U59" i="2"/>
  <c r="BS61" i="2"/>
  <c r="CZ140" i="2"/>
  <c r="CC140" i="2"/>
  <c r="L139" i="2"/>
  <c r="CL139" i="2"/>
  <c r="CH140" i="2"/>
  <c r="CN140" i="2"/>
  <c r="Q139" i="2"/>
  <c r="CG140" i="2"/>
  <c r="AX140" i="2"/>
  <c r="N140" i="2"/>
  <c r="CK140" i="2" s="1"/>
  <c r="O140" i="2"/>
  <c r="CL140" i="2" s="1"/>
  <c r="J140" i="2"/>
  <c r="V140" i="2"/>
  <c r="I140" i="2"/>
  <c r="AJ140" i="2"/>
  <c r="BM140" i="2"/>
  <c r="H141" i="2"/>
  <c r="P139" i="2"/>
  <c r="CD72" i="2"/>
  <c r="CE72" i="2" s="1"/>
  <c r="AT62" i="2" l="1"/>
  <c r="AU62" i="2" s="1"/>
  <c r="AV62" i="2"/>
  <c r="AW62" i="2" s="1"/>
  <c r="AP60" i="2"/>
  <c r="AQ60" i="2" s="1"/>
  <c r="AR60" i="2" s="1"/>
  <c r="BK61" i="2"/>
  <c r="BL61" i="2" s="1"/>
  <c r="BI61" i="2"/>
  <c r="BJ61" i="2" s="1"/>
  <c r="CM60" i="2"/>
  <c r="AB59" i="2"/>
  <c r="AC59" i="2" s="1"/>
  <c r="AD59" i="2" s="1"/>
  <c r="AZ62" i="2"/>
  <c r="BA62" i="2" s="1"/>
  <c r="BB62" i="2" s="1"/>
  <c r="AP61" i="2"/>
  <c r="CZ141" i="2"/>
  <c r="CC141" i="2"/>
  <c r="P140" i="2"/>
  <c r="CN141" i="2"/>
  <c r="CH141" i="2"/>
  <c r="L140" i="2"/>
  <c r="CG141" i="2"/>
  <c r="Q140" i="2"/>
  <c r="N141" i="2"/>
  <c r="CK141" i="2" s="1"/>
  <c r="BM141" i="2"/>
  <c r="O141" i="2"/>
  <c r="CL141" i="2" s="1"/>
  <c r="AJ141" i="2"/>
  <c r="H142" i="2"/>
  <c r="V141" i="2"/>
  <c r="I141" i="2"/>
  <c r="AX141" i="2"/>
  <c r="J141" i="2"/>
  <c r="M140" i="2"/>
  <c r="CF72" i="2"/>
  <c r="AY62" i="2" l="1"/>
  <c r="BC62" i="2"/>
  <c r="AF61" i="2"/>
  <c r="AG61" i="2" s="1"/>
  <c r="AH61" i="2"/>
  <c r="AQ61" i="2" s="1"/>
  <c r="AH62" i="2" s="1"/>
  <c r="AI62" i="2" s="1"/>
  <c r="BT61" i="2"/>
  <c r="BU61" i="2" s="1"/>
  <c r="BN61" i="2"/>
  <c r="BR61" i="2"/>
  <c r="BO61" i="2"/>
  <c r="BP61" i="2" s="1"/>
  <c r="BQ61" i="2" s="1"/>
  <c r="R60" i="2"/>
  <c r="S60" i="2" s="1"/>
  <c r="T60" i="2"/>
  <c r="U60" i="2" s="1"/>
  <c r="BD62" i="2"/>
  <c r="BE62" i="2" s="1"/>
  <c r="AT63" i="2" s="1"/>
  <c r="AU63" i="2" s="1"/>
  <c r="BK62" i="2"/>
  <c r="BN62" i="2" s="1"/>
  <c r="M141" i="2"/>
  <c r="CZ142" i="2"/>
  <c r="CC142" i="2"/>
  <c r="L141" i="2"/>
  <c r="CH142" i="2"/>
  <c r="CN142" i="2"/>
  <c r="Q141" i="2"/>
  <c r="CG142" i="2"/>
  <c r="I142" i="2"/>
  <c r="H143" i="2"/>
  <c r="AJ142" i="2"/>
  <c r="N142" i="2"/>
  <c r="CK142" i="2" s="1"/>
  <c r="O142" i="2"/>
  <c r="M142" i="2" s="1"/>
  <c r="J142" i="2"/>
  <c r="AX142" i="2"/>
  <c r="BM142" i="2"/>
  <c r="V142" i="2"/>
  <c r="P141" i="2"/>
  <c r="CD73" i="2"/>
  <c r="CE73" i="2" s="1"/>
  <c r="CM61" i="2" l="1"/>
  <c r="AL61" i="2"/>
  <c r="AM61" i="2" s="1"/>
  <c r="AN61" i="2" s="1"/>
  <c r="AK61" i="2"/>
  <c r="AI61" i="2"/>
  <c r="AO61" i="2"/>
  <c r="BI62" i="2"/>
  <c r="BJ62" i="2" s="1"/>
  <c r="X60" i="2"/>
  <c r="Y60" i="2" s="1"/>
  <c r="Z60" i="2" s="1"/>
  <c r="BO62" i="2"/>
  <c r="BP62" i="2" s="1"/>
  <c r="BQ62" i="2" s="1"/>
  <c r="BR62" i="2"/>
  <c r="W60" i="2"/>
  <c r="AA60" i="2"/>
  <c r="BF62" i="2"/>
  <c r="AR61" i="2"/>
  <c r="AL62" i="2"/>
  <c r="AM62" i="2" s="1"/>
  <c r="AN62" i="2" s="1"/>
  <c r="AK62" i="2"/>
  <c r="AV63" i="2"/>
  <c r="BC63" i="2" s="1"/>
  <c r="BL62" i="2"/>
  <c r="BS62" i="2" s="1"/>
  <c r="BT62" i="2" s="1"/>
  <c r="BU62" i="2" s="1"/>
  <c r="AF62" i="2"/>
  <c r="AG62" i="2" s="1"/>
  <c r="AO62" i="2"/>
  <c r="CZ143" i="2"/>
  <c r="CL142" i="2"/>
  <c r="CC143" i="2"/>
  <c r="L142" i="2"/>
  <c r="CH143" i="2"/>
  <c r="CN143" i="2"/>
  <c r="Q142" i="2"/>
  <c r="CG143" i="2"/>
  <c r="N143" i="2"/>
  <c r="CK143" i="2" s="1"/>
  <c r="O143" i="2"/>
  <c r="CL143" i="2" s="1"/>
  <c r="AX143" i="2"/>
  <c r="H144" i="2"/>
  <c r="J143" i="2"/>
  <c r="BM143" i="2"/>
  <c r="V143" i="2"/>
  <c r="I143" i="2"/>
  <c r="AJ143" i="2"/>
  <c r="P142" i="2"/>
  <c r="CF73" i="2"/>
  <c r="AB60" i="2" l="1"/>
  <c r="AC60" i="2" s="1"/>
  <c r="AD60" i="2" s="1"/>
  <c r="AP62" i="2"/>
  <c r="AQ62" i="2" s="1"/>
  <c r="AH63" i="2" s="1"/>
  <c r="AK63" i="2" s="1"/>
  <c r="AW63" i="2"/>
  <c r="AY63" i="2"/>
  <c r="AZ63" i="2"/>
  <c r="BA63" i="2" s="1"/>
  <c r="BB63" i="2" s="1"/>
  <c r="BI63" i="2"/>
  <c r="BJ63" i="2" s="1"/>
  <c r="CM62" i="2"/>
  <c r="BK63" i="2"/>
  <c r="BO63" i="2" s="1"/>
  <c r="BP63" i="2" s="1"/>
  <c r="BQ63" i="2" s="1"/>
  <c r="CZ144" i="2"/>
  <c r="AB61" i="2"/>
  <c r="CC144" i="2"/>
  <c r="M143" i="2"/>
  <c r="CH144" i="2"/>
  <c r="CN144" i="2"/>
  <c r="L143" i="2"/>
  <c r="Q143" i="2"/>
  <c r="CG144" i="2"/>
  <c r="N144" i="2"/>
  <c r="CK144" i="2" s="1"/>
  <c r="I144" i="2"/>
  <c r="AX144" i="2"/>
  <c r="BM144" i="2"/>
  <c r="H145" i="2"/>
  <c r="AJ144" i="2"/>
  <c r="J144" i="2"/>
  <c r="V144" i="2"/>
  <c r="O144" i="2"/>
  <c r="M144" i="2" s="1"/>
  <c r="P143" i="2"/>
  <c r="CD74" i="2"/>
  <c r="CE74" i="2" s="1"/>
  <c r="R61" i="2" l="1"/>
  <c r="S61" i="2" s="1"/>
  <c r="T61" i="2"/>
  <c r="X61" i="2" s="1"/>
  <c r="Y61" i="2" s="1"/>
  <c r="Z61" i="2" s="1"/>
  <c r="BD63" i="2"/>
  <c r="BE63" i="2" s="1"/>
  <c r="BF63" i="2" s="1"/>
  <c r="AR62" i="2"/>
  <c r="AI63" i="2"/>
  <c r="AO63" i="2"/>
  <c r="AL63" i="2"/>
  <c r="AM63" i="2" s="1"/>
  <c r="AN63" i="2" s="1"/>
  <c r="AP63" i="2" s="1"/>
  <c r="AQ63" i="2" s="1"/>
  <c r="AR63" i="2" s="1"/>
  <c r="AF63" i="2"/>
  <c r="AG63" i="2" s="1"/>
  <c r="BN63" i="2"/>
  <c r="BR63" i="2"/>
  <c r="BL63" i="2"/>
  <c r="BD64" i="2"/>
  <c r="CZ145" i="2"/>
  <c r="CC145" i="2"/>
  <c r="L144" i="2"/>
  <c r="CH145" i="2"/>
  <c r="CN145" i="2"/>
  <c r="CL144" i="2"/>
  <c r="Q144" i="2"/>
  <c r="CG145" i="2"/>
  <c r="I145" i="2"/>
  <c r="J145" i="2"/>
  <c r="V145" i="2"/>
  <c r="BM145" i="2"/>
  <c r="AJ145" i="2"/>
  <c r="H146" i="2"/>
  <c r="N145" i="2"/>
  <c r="CK145" i="2" s="1"/>
  <c r="O145" i="2"/>
  <c r="P145" i="2" s="1"/>
  <c r="AX145" i="2"/>
  <c r="P144" i="2"/>
  <c r="CF74" i="2"/>
  <c r="U61" i="2" l="1"/>
  <c r="AA61" i="2"/>
  <c r="W61" i="2"/>
  <c r="AC61" i="2"/>
  <c r="AD61" i="2" s="1"/>
  <c r="BS63" i="2"/>
  <c r="BT63" i="2" s="1"/>
  <c r="BI64" i="2" s="1"/>
  <c r="BJ64" i="2" s="1"/>
  <c r="AT64" i="2"/>
  <c r="AU64" i="2" s="1"/>
  <c r="AV64" i="2"/>
  <c r="AW64" i="2" s="1"/>
  <c r="AH64" i="2"/>
  <c r="AL64" i="2" s="1"/>
  <c r="AM64" i="2" s="1"/>
  <c r="AN64" i="2" s="1"/>
  <c r="AF64" i="2"/>
  <c r="AG64" i="2" s="1"/>
  <c r="BS64" i="2"/>
  <c r="CZ146" i="2"/>
  <c r="AP64" i="2"/>
  <c r="M145" i="2"/>
  <c r="CC146" i="2"/>
  <c r="L145" i="2"/>
  <c r="CL145" i="2"/>
  <c r="CN146" i="2"/>
  <c r="CH146" i="2"/>
  <c r="CG146" i="2"/>
  <c r="Q145" i="2"/>
  <c r="AJ146" i="2"/>
  <c r="I146" i="2"/>
  <c r="V146" i="2"/>
  <c r="J146" i="2"/>
  <c r="AX146" i="2"/>
  <c r="BM146" i="2"/>
  <c r="O146" i="2"/>
  <c r="M146" i="2" s="1"/>
  <c r="H147" i="2"/>
  <c r="N146" i="2"/>
  <c r="CK146" i="2" s="1"/>
  <c r="CI74" i="2"/>
  <c r="CD75" i="2"/>
  <c r="CE75" i="2" s="1"/>
  <c r="BC64" i="2" l="1"/>
  <c r="R62" i="2"/>
  <c r="S62" i="2" s="1"/>
  <c r="BE64" i="2"/>
  <c r="BF64" i="2" s="1"/>
  <c r="T62" i="2"/>
  <c r="AA62" i="2" s="1"/>
  <c r="AK64" i="2"/>
  <c r="BK64" i="2"/>
  <c r="BN64" i="2" s="1"/>
  <c r="CM63" i="2"/>
  <c r="CN63" i="2" s="1"/>
  <c r="BU63" i="2"/>
  <c r="L104" i="1" s="1"/>
  <c r="K104" i="1" s="1"/>
  <c r="AI64" i="2"/>
  <c r="AY64" i="2"/>
  <c r="AZ64" i="2"/>
  <c r="BA64" i="2" s="1"/>
  <c r="BB64" i="2" s="1"/>
  <c r="X62" i="2"/>
  <c r="Y62" i="2" s="1"/>
  <c r="Z62" i="2" s="1"/>
  <c r="AQ64" i="2"/>
  <c r="AF65" i="2" s="1"/>
  <c r="AG65" i="2" s="1"/>
  <c r="AO64" i="2"/>
  <c r="U62" i="2"/>
  <c r="W62" i="2"/>
  <c r="CZ147" i="2"/>
  <c r="D172" i="1"/>
  <c r="CC147" i="2"/>
  <c r="L146" i="2"/>
  <c r="P146" i="2"/>
  <c r="CL146" i="2"/>
  <c r="Q146" i="2"/>
  <c r="AJ147" i="2"/>
  <c r="I147" i="2"/>
  <c r="BM147" i="2"/>
  <c r="N147" i="2"/>
  <c r="CK147" i="2" s="1"/>
  <c r="J147" i="2"/>
  <c r="O147" i="2"/>
  <c r="CL147" i="2" s="1"/>
  <c r="H148" i="2"/>
  <c r="CQ16" i="2"/>
  <c r="D111" i="1"/>
  <c r="AX147" i="2"/>
  <c r="V147" i="2"/>
  <c r="CF75" i="2"/>
  <c r="CG75" i="2" s="1"/>
  <c r="CH75" i="2" s="1"/>
  <c r="AT65" i="2" l="1"/>
  <c r="AU65" i="2" s="1"/>
  <c r="AV65" i="2"/>
  <c r="AZ65" i="2" s="1"/>
  <c r="BA65" i="2" s="1"/>
  <c r="BB65" i="2" s="1"/>
  <c r="BL64" i="2"/>
  <c r="BT64" i="2"/>
  <c r="BU64" i="2" s="1"/>
  <c r="BR64" i="2"/>
  <c r="BO64" i="2"/>
  <c r="BP64" i="2" s="1"/>
  <c r="BQ64" i="2" s="1"/>
  <c r="AR64" i="2"/>
  <c r="AH65" i="2"/>
  <c r="AO65" i="2" s="1"/>
  <c r="AB62" i="2"/>
  <c r="AC62" i="2" s="1"/>
  <c r="AD62" i="2" s="1"/>
  <c r="AY65" i="2"/>
  <c r="BD65" i="2"/>
  <c r="CZ148" i="2"/>
  <c r="CC148" i="2"/>
  <c r="L147" i="2"/>
  <c r="CH148" i="2"/>
  <c r="CN148" i="2"/>
  <c r="Q147" i="2"/>
  <c r="CG148" i="2"/>
  <c r="V148" i="2"/>
  <c r="N148" i="2"/>
  <c r="CK148" i="2" s="1"/>
  <c r="AX148" i="2"/>
  <c r="O148" i="2"/>
  <c r="M148" i="2" s="1"/>
  <c r="J148" i="2"/>
  <c r="H149" i="2"/>
  <c r="AJ148" i="2"/>
  <c r="I148" i="2"/>
  <c r="BM148" i="2"/>
  <c r="M147" i="2"/>
  <c r="P147" i="2"/>
  <c r="CD76" i="2"/>
  <c r="CE76" i="2" s="1"/>
  <c r="BE65" i="2" l="1"/>
  <c r="BF65" i="2" s="1"/>
  <c r="BC65" i="2"/>
  <c r="AW65" i="2"/>
  <c r="BI65" i="2"/>
  <c r="BJ65" i="2" s="1"/>
  <c r="BK65" i="2"/>
  <c r="BR65" i="2" s="1"/>
  <c r="CM64" i="2"/>
  <c r="AI65" i="2"/>
  <c r="AK65" i="2"/>
  <c r="AL65" i="2"/>
  <c r="AM65" i="2" s="1"/>
  <c r="AN65" i="2" s="1"/>
  <c r="T63" i="2"/>
  <c r="AA63" i="2" s="1"/>
  <c r="R63" i="2"/>
  <c r="S63" i="2" s="1"/>
  <c r="CZ149" i="2"/>
  <c r="AP65" i="2"/>
  <c r="AQ65" i="2" s="1"/>
  <c r="AF66" i="2" s="1"/>
  <c r="AG66" i="2" s="1"/>
  <c r="L148" i="2"/>
  <c r="P148" i="2"/>
  <c r="CC149" i="2"/>
  <c r="CN149" i="2"/>
  <c r="CH149" i="2"/>
  <c r="CL148" i="2"/>
  <c r="CG149" i="2"/>
  <c r="O149" i="2"/>
  <c r="P149" i="2" s="1"/>
  <c r="AJ149" i="2"/>
  <c r="J149" i="2"/>
  <c r="H150" i="2"/>
  <c r="AX149" i="2"/>
  <c r="BM149" i="2"/>
  <c r="N149" i="2"/>
  <c r="CK149" i="2" s="1"/>
  <c r="I149" i="2"/>
  <c r="V149" i="2"/>
  <c r="Q148" i="2"/>
  <c r="CI76" i="2"/>
  <c r="CI77" i="2"/>
  <c r="CI78" i="2"/>
  <c r="CI81" i="2"/>
  <c r="CI85" i="2"/>
  <c r="CI82" i="2"/>
  <c r="CI79" i="2"/>
  <c r="CI83" i="2"/>
  <c r="CI80" i="2"/>
  <c r="CI84" i="2"/>
  <c r="CI75" i="2"/>
  <c r="CR10" i="2" s="1"/>
  <c r="CF76" i="2"/>
  <c r="H104" i="1"/>
  <c r="G104" i="1" s="1"/>
  <c r="J104" i="1"/>
  <c r="I104" i="1" s="1"/>
  <c r="BL65" i="2" l="1"/>
  <c r="AT66" i="2"/>
  <c r="AU66" i="2" s="1"/>
  <c r="AV66" i="2"/>
  <c r="AY66" i="2" s="1"/>
  <c r="BO65" i="2"/>
  <c r="BP65" i="2" s="1"/>
  <c r="BQ65" i="2" s="1"/>
  <c r="BN65" i="2"/>
  <c r="X63" i="2"/>
  <c r="Y63" i="2" s="1"/>
  <c r="Z63" i="2" s="1"/>
  <c r="U63" i="2"/>
  <c r="W63" i="2"/>
  <c r="BS65" i="2"/>
  <c r="BT65" i="2" s="1"/>
  <c r="BU65" i="2" s="1"/>
  <c r="AW66" i="2"/>
  <c r="CZ150" i="2"/>
  <c r="BD67" i="2"/>
  <c r="AH66" i="2"/>
  <c r="AR65" i="2"/>
  <c r="CC150" i="2"/>
  <c r="Q149" i="2"/>
  <c r="CL149" i="2"/>
  <c r="CN150" i="2"/>
  <c r="CH150" i="2"/>
  <c r="L149" i="2"/>
  <c r="CG150" i="2"/>
  <c r="AJ150" i="2"/>
  <c r="H151" i="2"/>
  <c r="O150" i="2"/>
  <c r="CL150" i="2" s="1"/>
  <c r="N150" i="2"/>
  <c r="CK150" i="2" s="1"/>
  <c r="BM150" i="2"/>
  <c r="I150" i="2"/>
  <c r="J150" i="2"/>
  <c r="AX150" i="2"/>
  <c r="V150" i="2"/>
  <c r="M149" i="2"/>
  <c r="CD77" i="2"/>
  <c r="CE77" i="2" s="1"/>
  <c r="BC66" i="2" l="1"/>
  <c r="AZ66" i="2"/>
  <c r="BA66" i="2" s="1"/>
  <c r="BB66" i="2" s="1"/>
  <c r="BD66" i="2" s="1"/>
  <c r="BE66" i="2" s="1"/>
  <c r="BF66" i="2" s="1"/>
  <c r="AB63" i="2"/>
  <c r="AC63" i="2" s="1"/>
  <c r="AD63" i="2" s="1"/>
  <c r="F104" i="1" s="1"/>
  <c r="E104" i="1" s="1"/>
  <c r="BK66" i="2"/>
  <c r="CM65" i="2"/>
  <c r="BI66" i="2"/>
  <c r="BJ66" i="2" s="1"/>
  <c r="AK66" i="2"/>
  <c r="AL66" i="2"/>
  <c r="AM66" i="2" s="1"/>
  <c r="AN66" i="2" s="1"/>
  <c r="CZ151" i="2"/>
  <c r="AO66" i="2"/>
  <c r="AI66" i="2"/>
  <c r="CC151" i="2"/>
  <c r="M150" i="2"/>
  <c r="CH151" i="2"/>
  <c r="CN151" i="2"/>
  <c r="Q150" i="2"/>
  <c r="L150" i="2"/>
  <c r="CG151" i="2"/>
  <c r="P150" i="2"/>
  <c r="V151" i="2"/>
  <c r="I151" i="2"/>
  <c r="AJ151" i="2"/>
  <c r="BM151" i="2"/>
  <c r="AX151" i="2"/>
  <c r="J151" i="2"/>
  <c r="O151" i="2"/>
  <c r="M151" i="2" s="1"/>
  <c r="N151" i="2"/>
  <c r="CK151" i="2" s="1"/>
  <c r="H152" i="2"/>
  <c r="CF77" i="2"/>
  <c r="AT67" i="2" l="1"/>
  <c r="AU67" i="2" s="1"/>
  <c r="AV67" i="2"/>
  <c r="BE67" i="2" s="1"/>
  <c r="BF67" i="2" s="1"/>
  <c r="T64" i="2"/>
  <c r="W64" i="2" s="1"/>
  <c r="R64" i="2"/>
  <c r="S64" i="2" s="1"/>
  <c r="BO66" i="2"/>
  <c r="BP66" i="2" s="1"/>
  <c r="BQ66" i="2" s="1"/>
  <c r="BN66" i="2"/>
  <c r="BR66" i="2"/>
  <c r="BL66" i="2"/>
  <c r="AP66" i="2"/>
  <c r="AQ66" i="2" s="1"/>
  <c r="AR66" i="2" s="1"/>
  <c r="CZ152" i="2"/>
  <c r="L151" i="2"/>
  <c r="CL151" i="2"/>
  <c r="CC152" i="2"/>
  <c r="CN152" i="2"/>
  <c r="CH152" i="2"/>
  <c r="CG152" i="2"/>
  <c r="J152" i="2"/>
  <c r="I152" i="2"/>
  <c r="O152" i="2"/>
  <c r="CL152" i="2" s="1"/>
  <c r="N152" i="2"/>
  <c r="CK152" i="2" s="1"/>
  <c r="BM152" i="2"/>
  <c r="AX152" i="2"/>
  <c r="H153" i="2"/>
  <c r="V152" i="2"/>
  <c r="AJ152" i="2"/>
  <c r="P151" i="2"/>
  <c r="Q151" i="2"/>
  <c r="CD78" i="2"/>
  <c r="CE78" i="2" s="1"/>
  <c r="BS66" i="2" l="1"/>
  <c r="BT66" i="2" s="1"/>
  <c r="BU66" i="2" s="1"/>
  <c r="AY67" i="2"/>
  <c r="BC67" i="2"/>
  <c r="AZ67" i="2"/>
  <c r="BA67" i="2" s="1"/>
  <c r="BB67" i="2" s="1"/>
  <c r="AW67" i="2"/>
  <c r="AV68" i="2"/>
  <c r="BC68" i="2" s="1"/>
  <c r="AT68" i="2"/>
  <c r="AU68" i="2" s="1"/>
  <c r="U64" i="2"/>
  <c r="AB64" i="2" s="1"/>
  <c r="AC64" i="2" s="1"/>
  <c r="AD64" i="2" s="1"/>
  <c r="X64" i="2"/>
  <c r="Y64" i="2" s="1"/>
  <c r="Z64" i="2" s="1"/>
  <c r="AA64" i="2"/>
  <c r="AF67" i="2"/>
  <c r="AG67" i="2" s="1"/>
  <c r="AH67" i="2"/>
  <c r="AK67" i="2" s="1"/>
  <c r="BS67" i="2"/>
  <c r="CZ153" i="2"/>
  <c r="AP67" i="2"/>
  <c r="CC153" i="2"/>
  <c r="M152" i="2"/>
  <c r="CH153" i="2"/>
  <c r="CN153" i="2"/>
  <c r="L152" i="2"/>
  <c r="Q152" i="2"/>
  <c r="CG153" i="2"/>
  <c r="H154" i="2"/>
  <c r="AJ153" i="2"/>
  <c r="V153" i="2"/>
  <c r="N153" i="2"/>
  <c r="CK153" i="2" s="1"/>
  <c r="J153" i="2"/>
  <c r="O153" i="2"/>
  <c r="M153" i="2" s="1"/>
  <c r="I153" i="2"/>
  <c r="AX153" i="2"/>
  <c r="BM153" i="2"/>
  <c r="P152" i="2"/>
  <c r="CF78" i="2"/>
  <c r="AZ68" i="2" l="1"/>
  <c r="BA68" i="2" s="1"/>
  <c r="BB68" i="2" s="1"/>
  <c r="BI67" i="2"/>
  <c r="BJ67" i="2" s="1"/>
  <c r="CM66" i="2"/>
  <c r="BK67" i="2"/>
  <c r="BN67" i="2" s="1"/>
  <c r="AY68" i="2"/>
  <c r="T65" i="2"/>
  <c r="X65" i="2" s="1"/>
  <c r="Y65" i="2" s="1"/>
  <c r="Z65" i="2" s="1"/>
  <c r="AW68" i="2"/>
  <c r="R65" i="2"/>
  <c r="S65" i="2" s="1"/>
  <c r="BD68" i="2"/>
  <c r="BE68" i="2" s="1"/>
  <c r="AT69" i="2" s="1"/>
  <c r="AU69" i="2" s="1"/>
  <c r="AQ67" i="2"/>
  <c r="AF68" i="2" s="1"/>
  <c r="AG68" i="2" s="1"/>
  <c r="AO67" i="2"/>
  <c r="AI67" i="2"/>
  <c r="AL67" i="2"/>
  <c r="AM67" i="2" s="1"/>
  <c r="AN67" i="2" s="1"/>
  <c r="CZ154" i="2"/>
  <c r="Q153" i="2"/>
  <c r="CC154" i="2"/>
  <c r="L153" i="2"/>
  <c r="CN154" i="2"/>
  <c r="CH154" i="2"/>
  <c r="CG154" i="2"/>
  <c r="P153" i="2"/>
  <c r="AX154" i="2"/>
  <c r="I154" i="2"/>
  <c r="J154" i="2"/>
  <c r="N154" i="2"/>
  <c r="CK154" i="2" s="1"/>
  <c r="AJ154" i="2"/>
  <c r="BM154" i="2"/>
  <c r="O154" i="2"/>
  <c r="M154" i="2" s="1"/>
  <c r="H155" i="2"/>
  <c r="V154" i="2"/>
  <c r="CL153" i="2"/>
  <c r="CD79" i="2"/>
  <c r="CE79" i="2" s="1"/>
  <c r="BO67" i="2" l="1"/>
  <c r="BP67" i="2" s="1"/>
  <c r="BQ67" i="2" s="1"/>
  <c r="W65" i="2"/>
  <c r="BR67" i="2"/>
  <c r="U65" i="2"/>
  <c r="BL67" i="2"/>
  <c r="AA65" i="2"/>
  <c r="BT67" i="2"/>
  <c r="BU67" i="2" s="1"/>
  <c r="AH68" i="2"/>
  <c r="AI68" i="2" s="1"/>
  <c r="BF68" i="2"/>
  <c r="AV69" i="2"/>
  <c r="BC69" i="2" s="1"/>
  <c r="AR67" i="2"/>
  <c r="AB65" i="2"/>
  <c r="AC65" i="2" s="1"/>
  <c r="AD65" i="2" s="1"/>
  <c r="CZ155" i="2"/>
  <c r="CC155" i="2"/>
  <c r="CH155" i="2"/>
  <c r="CN155" i="2"/>
  <c r="CL154" i="2"/>
  <c r="L154" i="2"/>
  <c r="Q154" i="2"/>
  <c r="CG155" i="2"/>
  <c r="N155" i="2"/>
  <c r="CK155" i="2" s="1"/>
  <c r="I155" i="2"/>
  <c r="V155" i="2"/>
  <c r="AJ155" i="2"/>
  <c r="O155" i="2"/>
  <c r="M155" i="2" s="1"/>
  <c r="AX155" i="2"/>
  <c r="J155" i="2"/>
  <c r="H156" i="2"/>
  <c r="BM155" i="2"/>
  <c r="P154" i="2"/>
  <c r="CF79" i="2"/>
  <c r="BI68" i="2" l="1"/>
  <c r="BJ68" i="2" s="1"/>
  <c r="BK68" i="2"/>
  <c r="BR68" i="2" s="1"/>
  <c r="CM67" i="2"/>
  <c r="BO68" i="2"/>
  <c r="BP68" i="2" s="1"/>
  <c r="BQ68" i="2" s="1"/>
  <c r="BN68" i="2"/>
  <c r="BL68" i="2"/>
  <c r="AL68" i="2"/>
  <c r="AM68" i="2" s="1"/>
  <c r="AN68" i="2" s="1"/>
  <c r="AK68" i="2"/>
  <c r="AO68" i="2"/>
  <c r="AW69" i="2"/>
  <c r="AY69" i="2"/>
  <c r="AZ69" i="2"/>
  <c r="BA69" i="2" s="1"/>
  <c r="BB69" i="2" s="1"/>
  <c r="R66" i="2"/>
  <c r="S66" i="2" s="1"/>
  <c r="T66" i="2"/>
  <c r="BS68" i="2"/>
  <c r="BT68" i="2" s="1"/>
  <c r="BU68" i="2" s="1"/>
  <c r="CZ156" i="2"/>
  <c r="AP68" i="2"/>
  <c r="AQ68" i="2" s="1"/>
  <c r="AR68" i="2" s="1"/>
  <c r="CC156" i="2"/>
  <c r="CL155" i="2"/>
  <c r="CN156" i="2"/>
  <c r="CH156" i="2"/>
  <c r="P155" i="2"/>
  <c r="CG156" i="2"/>
  <c r="L155" i="2"/>
  <c r="BM156" i="2"/>
  <c r="AJ156" i="2"/>
  <c r="I156" i="2"/>
  <c r="H157" i="2"/>
  <c r="V156" i="2"/>
  <c r="O156" i="2"/>
  <c r="CL156" i="2" s="1"/>
  <c r="AX156" i="2"/>
  <c r="N156" i="2"/>
  <c r="CK156" i="2" s="1"/>
  <c r="J156" i="2"/>
  <c r="Q155" i="2"/>
  <c r="CD80" i="2"/>
  <c r="CE80" i="2" s="1"/>
  <c r="BD69" i="2" l="1"/>
  <c r="BE69" i="2" s="1"/>
  <c r="CM68" i="2"/>
  <c r="BK69" i="2"/>
  <c r="BO69" i="2" s="1"/>
  <c r="BP69" i="2" s="1"/>
  <c r="BQ69" i="2" s="1"/>
  <c r="X66" i="2"/>
  <c r="Y66" i="2" s="1"/>
  <c r="Z66" i="2" s="1"/>
  <c r="U66" i="2"/>
  <c r="AA66" i="2"/>
  <c r="W66" i="2"/>
  <c r="BI69" i="2"/>
  <c r="BJ69" i="2" s="1"/>
  <c r="BD70" i="2"/>
  <c r="CZ157" i="2"/>
  <c r="AH69" i="2"/>
  <c r="AF69" i="2"/>
  <c r="AG69" i="2" s="1"/>
  <c r="CC157" i="2"/>
  <c r="CH157" i="2"/>
  <c r="CN157" i="2"/>
  <c r="L156" i="2"/>
  <c r="Q156" i="2"/>
  <c r="CG157" i="2"/>
  <c r="O157" i="2"/>
  <c r="P157" i="2" s="1"/>
  <c r="BM157" i="2"/>
  <c r="J157" i="2"/>
  <c r="N157" i="2"/>
  <c r="CK157" i="2" s="1"/>
  <c r="H158" i="2"/>
  <c r="V157" i="2"/>
  <c r="AX157" i="2"/>
  <c r="AJ157" i="2"/>
  <c r="I157" i="2"/>
  <c r="P156" i="2"/>
  <c r="M156" i="2"/>
  <c r="CF80" i="2"/>
  <c r="AB66" i="2" l="1"/>
  <c r="AC66" i="2" s="1"/>
  <c r="AT70" i="2"/>
  <c r="AU70" i="2" s="1"/>
  <c r="AV70" i="2"/>
  <c r="BF69" i="2"/>
  <c r="BN69" i="2"/>
  <c r="BR69" i="2"/>
  <c r="BL69" i="2"/>
  <c r="AK69" i="2"/>
  <c r="AL69" i="2"/>
  <c r="AM69" i="2" s="1"/>
  <c r="AN69" i="2" s="1"/>
  <c r="CZ158" i="2"/>
  <c r="AO69" i="2"/>
  <c r="AI69" i="2"/>
  <c r="M157" i="2"/>
  <c r="CC158" i="2"/>
  <c r="CN158" i="2"/>
  <c r="CH158" i="2"/>
  <c r="CG158" i="2"/>
  <c r="L157" i="2"/>
  <c r="Q157" i="2"/>
  <c r="AJ158" i="2"/>
  <c r="BM158" i="2"/>
  <c r="I158" i="2"/>
  <c r="V158" i="2"/>
  <c r="H159" i="2"/>
  <c r="O158" i="2"/>
  <c r="P158" i="2" s="1"/>
  <c r="J158" i="2"/>
  <c r="N158" i="2"/>
  <c r="CK158" i="2" s="1"/>
  <c r="AX158" i="2"/>
  <c r="CL157" i="2"/>
  <c r="CD81" i="2"/>
  <c r="CE81" i="2" s="1"/>
  <c r="BS69" i="2" l="1"/>
  <c r="BT69" i="2" s="1"/>
  <c r="BU69" i="2" s="1"/>
  <c r="BC70" i="2"/>
  <c r="AW70" i="2"/>
  <c r="AZ70" i="2"/>
  <c r="BA70" i="2" s="1"/>
  <c r="BB70" i="2" s="1"/>
  <c r="AY70" i="2"/>
  <c r="BE70" i="2"/>
  <c r="AD66" i="2"/>
  <c r="T67" i="2"/>
  <c r="R67" i="2"/>
  <c r="S67" i="2" s="1"/>
  <c r="AP69" i="2"/>
  <c r="AQ69" i="2" s="1"/>
  <c r="AF70" i="2" s="1"/>
  <c r="AG70" i="2" s="1"/>
  <c r="L158" i="2"/>
  <c r="BS70" i="2"/>
  <c r="CZ159" i="2"/>
  <c r="D173" i="1"/>
  <c r="AB67" i="2"/>
  <c r="M158" i="2"/>
  <c r="CC159" i="2"/>
  <c r="Q158" i="2"/>
  <c r="CL158" i="2"/>
  <c r="CQ17" i="2"/>
  <c r="V159" i="2"/>
  <c r="AX159" i="2"/>
  <c r="J159" i="2"/>
  <c r="N159" i="2"/>
  <c r="CK159" i="2" s="1"/>
  <c r="BM159" i="2"/>
  <c r="H160" i="2"/>
  <c r="O159" i="2"/>
  <c r="P159" i="2" s="1"/>
  <c r="D112" i="1"/>
  <c r="I159" i="2"/>
  <c r="AJ159" i="2"/>
  <c r="CF81" i="2"/>
  <c r="BI70" i="2" l="1"/>
  <c r="BJ70" i="2" s="1"/>
  <c r="BK70" i="2"/>
  <c r="BO70" i="2" s="1"/>
  <c r="BP70" i="2" s="1"/>
  <c r="BQ70" i="2" s="1"/>
  <c r="CM69" i="2"/>
  <c r="X67" i="2"/>
  <c r="Y67" i="2" s="1"/>
  <c r="Z67" i="2" s="1"/>
  <c r="AA67" i="2"/>
  <c r="U67" i="2"/>
  <c r="W67" i="2"/>
  <c r="AC67" i="2"/>
  <c r="AD67" i="2" s="1"/>
  <c r="BF70" i="2"/>
  <c r="AT71" i="2"/>
  <c r="AU71" i="2" s="1"/>
  <c r="AV71" i="2"/>
  <c r="BD71" i="2"/>
  <c r="AH70" i="2"/>
  <c r="AL70" i="2" s="1"/>
  <c r="AM70" i="2" s="1"/>
  <c r="AN70" i="2" s="1"/>
  <c r="AR69" i="2"/>
  <c r="CZ160" i="2"/>
  <c r="CC160" i="2"/>
  <c r="CH160" i="2"/>
  <c r="CN160" i="2"/>
  <c r="L159" i="2"/>
  <c r="Q159" i="2"/>
  <c r="CG160" i="2"/>
  <c r="CL159" i="2"/>
  <c r="M159" i="2"/>
  <c r="AX160" i="2"/>
  <c r="BM160" i="2"/>
  <c r="V160" i="2"/>
  <c r="AJ160" i="2"/>
  <c r="J160" i="2"/>
  <c r="O160" i="2"/>
  <c r="P160" i="2" s="1"/>
  <c r="N160" i="2"/>
  <c r="CK160" i="2" s="1"/>
  <c r="H161" i="2"/>
  <c r="I160" i="2"/>
  <c r="CD82" i="2"/>
  <c r="CE82" i="2" s="1"/>
  <c r="BL70" i="2" l="1"/>
  <c r="BN70" i="2"/>
  <c r="BR70" i="2"/>
  <c r="BT70" i="2"/>
  <c r="BU70" i="2" s="1"/>
  <c r="T68" i="2"/>
  <c r="X68" i="2" s="1"/>
  <c r="Y68" i="2" s="1"/>
  <c r="Z68" i="2" s="1"/>
  <c r="R68" i="2"/>
  <c r="S68" i="2" s="1"/>
  <c r="BC71" i="2"/>
  <c r="AY71" i="2"/>
  <c r="AW71" i="2"/>
  <c r="AZ71" i="2"/>
  <c r="BA71" i="2" s="1"/>
  <c r="BB71" i="2" s="1"/>
  <c r="BE71" i="2"/>
  <c r="AV72" i="2" s="1"/>
  <c r="AY72" i="2" s="1"/>
  <c r="CM70" i="2"/>
  <c r="BK71" i="2"/>
  <c r="BO71" i="2" s="1"/>
  <c r="BP71" i="2" s="1"/>
  <c r="BQ71" i="2" s="1"/>
  <c r="AK70" i="2"/>
  <c r="AO70" i="2"/>
  <c r="AI70" i="2"/>
  <c r="AP70" i="2"/>
  <c r="AQ70" i="2" s="1"/>
  <c r="AF71" i="2" s="1"/>
  <c r="AG71" i="2" s="1"/>
  <c r="CZ161" i="2"/>
  <c r="L160" i="2"/>
  <c r="CC161" i="2"/>
  <c r="CN161" i="2"/>
  <c r="CH161" i="2"/>
  <c r="CG161" i="2"/>
  <c r="CL160" i="2"/>
  <c r="M160" i="2"/>
  <c r="O161" i="2"/>
  <c r="CL161" i="2" s="1"/>
  <c r="N161" i="2"/>
  <c r="CK161" i="2" s="1"/>
  <c r="I161" i="2"/>
  <c r="V161" i="2"/>
  <c r="H162" i="2"/>
  <c r="AX161" i="2"/>
  <c r="AJ161" i="2"/>
  <c r="BM161" i="2"/>
  <c r="J161" i="2"/>
  <c r="Q160" i="2"/>
  <c r="CF82" i="2"/>
  <c r="BI71" i="2" l="1"/>
  <c r="BJ71" i="2" s="1"/>
  <c r="U68" i="2"/>
  <c r="W68" i="2"/>
  <c r="AA68" i="2"/>
  <c r="AT72" i="2"/>
  <c r="AU72" i="2" s="1"/>
  <c r="BF71" i="2"/>
  <c r="AZ72" i="2"/>
  <c r="BA72" i="2" s="1"/>
  <c r="BB72" i="2" s="1"/>
  <c r="AW72" i="2"/>
  <c r="BC72" i="2"/>
  <c r="BR71" i="2"/>
  <c r="BN71" i="2"/>
  <c r="BL71" i="2"/>
  <c r="CZ162" i="2"/>
  <c r="AH71" i="2"/>
  <c r="AR70" i="2"/>
  <c r="AB68" i="2"/>
  <c r="AC68" i="2" s="1"/>
  <c r="AD68" i="2" s="1"/>
  <c r="L161" i="2"/>
  <c r="CC162" i="2"/>
  <c r="CH162" i="2"/>
  <c r="CN162" i="2"/>
  <c r="P161" i="2"/>
  <c r="Q161" i="2"/>
  <c r="CG162" i="2"/>
  <c r="BM162" i="2"/>
  <c r="AJ162" i="2"/>
  <c r="O162" i="2"/>
  <c r="P162" i="2" s="1"/>
  <c r="J162" i="2"/>
  <c r="N162" i="2"/>
  <c r="CK162" i="2" s="1"/>
  <c r="I162" i="2"/>
  <c r="V162" i="2"/>
  <c r="H163" i="2"/>
  <c r="AX162" i="2"/>
  <c r="M161" i="2"/>
  <c r="CD83" i="2"/>
  <c r="CE83" i="2" s="1"/>
  <c r="BD72" i="2" l="1"/>
  <c r="BE72" i="2" s="1"/>
  <c r="BF72" i="2" s="1"/>
  <c r="BS71" i="2"/>
  <c r="BT71" i="2" s="1"/>
  <c r="BU71" i="2" s="1"/>
  <c r="BD73" i="2"/>
  <c r="AI71" i="2"/>
  <c r="AL71" i="2"/>
  <c r="AM71" i="2" s="1"/>
  <c r="AN71" i="2" s="1"/>
  <c r="AK71" i="2"/>
  <c r="CZ163" i="2"/>
  <c r="AO71" i="2"/>
  <c r="T69" i="2"/>
  <c r="R69" i="2"/>
  <c r="S69" i="2" s="1"/>
  <c r="CC163" i="2"/>
  <c r="CH163" i="2"/>
  <c r="CN163" i="2"/>
  <c r="L162" i="2"/>
  <c r="Q162" i="2"/>
  <c r="CG163" i="2"/>
  <c r="V163" i="2"/>
  <c r="H164" i="2"/>
  <c r="BM163" i="2"/>
  <c r="AX163" i="2"/>
  <c r="AJ163" i="2"/>
  <c r="O163" i="2"/>
  <c r="P163" i="2" s="1"/>
  <c r="J163" i="2"/>
  <c r="N163" i="2"/>
  <c r="CK163" i="2" s="1"/>
  <c r="I163" i="2"/>
  <c r="CL162" i="2"/>
  <c r="M162" i="2"/>
  <c r="CF83" i="2"/>
  <c r="AT73" i="2" l="1"/>
  <c r="AU73" i="2" s="1"/>
  <c r="AV73" i="2"/>
  <c r="AW73" i="2" s="1"/>
  <c r="BI72" i="2"/>
  <c r="BJ72" i="2" s="1"/>
  <c r="CM71" i="2"/>
  <c r="BK72" i="2"/>
  <c r="BO72" i="2" s="1"/>
  <c r="BP72" i="2" s="1"/>
  <c r="BQ72" i="2" s="1"/>
  <c r="AP71" i="2"/>
  <c r="AQ71" i="2" s="1"/>
  <c r="AR71" i="2" s="1"/>
  <c r="X69" i="2"/>
  <c r="Y69" i="2" s="1"/>
  <c r="Z69" i="2" s="1"/>
  <c r="CZ164" i="2"/>
  <c r="W69" i="2"/>
  <c r="U69" i="2"/>
  <c r="AA69" i="2"/>
  <c r="CC164" i="2"/>
  <c r="L163" i="2"/>
  <c r="CN164" i="2"/>
  <c r="CH164" i="2"/>
  <c r="Q163" i="2"/>
  <c r="CG164" i="2"/>
  <c r="BM164" i="2"/>
  <c r="J164" i="2"/>
  <c r="N164" i="2"/>
  <c r="CK164" i="2" s="1"/>
  <c r="I164" i="2"/>
  <c r="H165" i="2"/>
  <c r="AX164" i="2"/>
  <c r="V164" i="2"/>
  <c r="AJ164" i="2"/>
  <c r="O164" i="2"/>
  <c r="P164" i="2" s="1"/>
  <c r="CL163" i="2"/>
  <c r="M163" i="2"/>
  <c r="CD84" i="2"/>
  <c r="CE84" i="2" s="1"/>
  <c r="AZ73" i="2" l="1"/>
  <c r="BA73" i="2" s="1"/>
  <c r="BB73" i="2" s="1"/>
  <c r="BC73" i="2"/>
  <c r="AY73" i="2"/>
  <c r="BE73" i="2"/>
  <c r="AV74" i="2" s="1"/>
  <c r="BC74" i="2" s="1"/>
  <c r="AB69" i="2"/>
  <c r="AC69" i="2" s="1"/>
  <c r="AD69" i="2" s="1"/>
  <c r="BL72" i="2"/>
  <c r="BN72" i="2"/>
  <c r="BR72" i="2"/>
  <c r="BD74" i="2"/>
  <c r="AF72" i="2"/>
  <c r="AG72" i="2" s="1"/>
  <c r="AH72" i="2"/>
  <c r="AL72" i="2" s="1"/>
  <c r="AM72" i="2" s="1"/>
  <c r="AN72" i="2" s="1"/>
  <c r="CZ165" i="2"/>
  <c r="CC165" i="2"/>
  <c r="CH165" i="2"/>
  <c r="CN165" i="2"/>
  <c r="L164" i="2"/>
  <c r="Q164" i="2"/>
  <c r="CG165" i="2"/>
  <c r="V165" i="2"/>
  <c r="H166" i="2"/>
  <c r="AX165" i="2"/>
  <c r="BM165" i="2"/>
  <c r="AJ165" i="2"/>
  <c r="O165" i="2"/>
  <c r="P165" i="2" s="1"/>
  <c r="J165" i="2"/>
  <c r="N165" i="2"/>
  <c r="CK165" i="2" s="1"/>
  <c r="I165" i="2"/>
  <c r="CL164" i="2"/>
  <c r="M164" i="2"/>
  <c r="CF84" i="2"/>
  <c r="AT74" i="2" l="1"/>
  <c r="AU74" i="2" s="1"/>
  <c r="AW74" i="2"/>
  <c r="BF73" i="2"/>
  <c r="BE74" i="2"/>
  <c r="AV75" i="2" s="1"/>
  <c r="BC75" i="2" s="1"/>
  <c r="AZ74" i="2"/>
  <c r="BA74" i="2" s="1"/>
  <c r="BB74" i="2" s="1"/>
  <c r="AY74" i="2"/>
  <c r="BS72" i="2"/>
  <c r="BT72" i="2" s="1"/>
  <c r="BU72" i="2" s="1"/>
  <c r="R70" i="2"/>
  <c r="S70" i="2" s="1"/>
  <c r="T70" i="2"/>
  <c r="X70" i="2" s="1"/>
  <c r="Y70" i="2" s="1"/>
  <c r="Z70" i="2" s="1"/>
  <c r="AO72" i="2"/>
  <c r="AK72" i="2"/>
  <c r="AI72" i="2"/>
  <c r="AT75" i="2"/>
  <c r="AU75" i="2" s="1"/>
  <c r="AW75" i="2"/>
  <c r="BF74" i="2"/>
  <c r="CZ166" i="2"/>
  <c r="BS73" i="2"/>
  <c r="CC166" i="2"/>
  <c r="CN166" i="2"/>
  <c r="CH166" i="2"/>
  <c r="CG166" i="2"/>
  <c r="Q165" i="2"/>
  <c r="L165" i="2"/>
  <c r="CL165" i="2"/>
  <c r="M165" i="2"/>
  <c r="BM166" i="2"/>
  <c r="AJ166" i="2"/>
  <c r="O166" i="2"/>
  <c r="P166" i="2" s="1"/>
  <c r="J166" i="2"/>
  <c r="N166" i="2"/>
  <c r="CK166" i="2" s="1"/>
  <c r="I166" i="2"/>
  <c r="V166" i="2"/>
  <c r="H167" i="2"/>
  <c r="AX166" i="2"/>
  <c r="CD85" i="2"/>
  <c r="CE85" i="2" s="1"/>
  <c r="AZ75" i="2" l="1"/>
  <c r="BA75" i="2" s="1"/>
  <c r="BB75" i="2" s="1"/>
  <c r="AY75" i="2"/>
  <c r="AA70" i="2"/>
  <c r="W70" i="2"/>
  <c r="U70" i="2"/>
  <c r="BI73" i="2"/>
  <c r="BJ73" i="2" s="1"/>
  <c r="CM72" i="2"/>
  <c r="BK73" i="2"/>
  <c r="BD75" i="2"/>
  <c r="BE75" i="2" s="1"/>
  <c r="AV76" i="2" s="1"/>
  <c r="AZ76" i="2" s="1"/>
  <c r="BA76" i="2" s="1"/>
  <c r="BB76" i="2" s="1"/>
  <c r="AP72" i="2"/>
  <c r="AQ72" i="2" s="1"/>
  <c r="AR72" i="2" s="1"/>
  <c r="CZ167" i="2"/>
  <c r="AB70" i="2"/>
  <c r="AC70" i="2" s="1"/>
  <c r="AD70" i="2" s="1"/>
  <c r="BD76" i="2"/>
  <c r="CC167" i="2"/>
  <c r="CN167" i="2"/>
  <c r="CH167" i="2"/>
  <c r="CG167" i="2"/>
  <c r="L166" i="2"/>
  <c r="AX167" i="2"/>
  <c r="V167" i="2"/>
  <c r="H168" i="2"/>
  <c r="AJ167" i="2"/>
  <c r="O167" i="2"/>
  <c r="P167" i="2" s="1"/>
  <c r="BM167" i="2"/>
  <c r="J167" i="2"/>
  <c r="N167" i="2"/>
  <c r="CK167" i="2" s="1"/>
  <c r="I167" i="2"/>
  <c r="CL166" i="2"/>
  <c r="M166" i="2"/>
  <c r="Q166" i="2"/>
  <c r="CF85" i="2"/>
  <c r="AH73" i="2" l="1"/>
  <c r="AI73" i="2" s="1"/>
  <c r="BC76" i="2"/>
  <c r="BO73" i="2"/>
  <c r="BP73" i="2" s="1"/>
  <c r="BQ73" i="2" s="1"/>
  <c r="BN73" i="2"/>
  <c r="BR73" i="2"/>
  <c r="BL73" i="2"/>
  <c r="BE76" i="2"/>
  <c r="AT77" i="2" s="1"/>
  <c r="BT73" i="2"/>
  <c r="AY76" i="2"/>
  <c r="BF75" i="2"/>
  <c r="AW76" i="2"/>
  <c r="AT76" i="2"/>
  <c r="AU76" i="2" s="1"/>
  <c r="AF73" i="2"/>
  <c r="AG73" i="2" s="1"/>
  <c r="AP73" i="2"/>
  <c r="CZ168" i="2"/>
  <c r="T71" i="2"/>
  <c r="R71" i="2"/>
  <c r="S71" i="2" s="1"/>
  <c r="CC168" i="2"/>
  <c r="CN168" i="2"/>
  <c r="CH168" i="2"/>
  <c r="CG168" i="2"/>
  <c r="Q167" i="2"/>
  <c r="M167" i="2"/>
  <c r="L167" i="2"/>
  <c r="CL167" i="2"/>
  <c r="J168" i="2"/>
  <c r="BM168" i="2"/>
  <c r="V168" i="2"/>
  <c r="H169" i="2"/>
  <c r="AX168" i="2"/>
  <c r="I168" i="2"/>
  <c r="N168" i="2"/>
  <c r="CK168" i="2" s="1"/>
  <c r="AJ168" i="2"/>
  <c r="O168" i="2"/>
  <c r="P168" i="2" s="1"/>
  <c r="CD86" i="2"/>
  <c r="CE86" i="2" s="1"/>
  <c r="AQ73" i="2" l="1"/>
  <c r="AF74" i="2" s="1"/>
  <c r="AG74" i="2" s="1"/>
  <c r="AK73" i="2"/>
  <c r="AL73" i="2"/>
  <c r="AM73" i="2" s="1"/>
  <c r="AN73" i="2" s="1"/>
  <c r="AO73" i="2"/>
  <c r="AU77" i="2"/>
  <c r="BF76" i="2"/>
  <c r="AV77" i="2"/>
  <c r="AW77" i="2" s="1"/>
  <c r="BK74" i="2"/>
  <c r="BI74" i="2"/>
  <c r="BJ74" i="2" s="1"/>
  <c r="CM73" i="2"/>
  <c r="BU73" i="2"/>
  <c r="X71" i="2"/>
  <c r="Y71" i="2" s="1"/>
  <c r="Z71" i="2" s="1"/>
  <c r="CZ169" i="2"/>
  <c r="BS74" i="2"/>
  <c r="U71" i="2"/>
  <c r="W71" i="2"/>
  <c r="AA71" i="2"/>
  <c r="CC169" i="2"/>
  <c r="L168" i="2"/>
  <c r="CH169" i="2"/>
  <c r="CN169" i="2"/>
  <c r="Q168" i="2"/>
  <c r="CG169" i="2"/>
  <c r="CL168" i="2"/>
  <c r="M168" i="2"/>
  <c r="H170" i="2"/>
  <c r="BM169" i="2"/>
  <c r="AX169" i="2"/>
  <c r="AJ169" i="2"/>
  <c r="O169" i="2"/>
  <c r="M169" i="2" s="1"/>
  <c r="V169" i="2"/>
  <c r="J169" i="2"/>
  <c r="N169" i="2"/>
  <c r="CK169" i="2" s="1"/>
  <c r="I169" i="2"/>
  <c r="CF86" i="2"/>
  <c r="AH74" i="2" l="1"/>
  <c r="AI74" i="2" s="1"/>
  <c r="AR73" i="2"/>
  <c r="BT74" i="2"/>
  <c r="BU74" i="2" s="1"/>
  <c r="BC77" i="2"/>
  <c r="AZ77" i="2"/>
  <c r="BA77" i="2" s="1"/>
  <c r="BB77" i="2" s="1"/>
  <c r="AY77" i="2"/>
  <c r="BO74" i="2"/>
  <c r="BP74" i="2" s="1"/>
  <c r="BQ74" i="2" s="1"/>
  <c r="BN74" i="2"/>
  <c r="BR74" i="2"/>
  <c r="BL74" i="2"/>
  <c r="BD77" i="2"/>
  <c r="BE77" i="2" s="1"/>
  <c r="AV78" i="2" s="1"/>
  <c r="AZ78" i="2" s="1"/>
  <c r="BA78" i="2" s="1"/>
  <c r="BB78" i="2" s="1"/>
  <c r="AK74" i="2"/>
  <c r="AO74" i="2"/>
  <c r="AL74" i="2"/>
  <c r="AM74" i="2" s="1"/>
  <c r="AN74" i="2" s="1"/>
  <c r="CZ170" i="2"/>
  <c r="AB71" i="2"/>
  <c r="AC71" i="2" s="1"/>
  <c r="AD71" i="2" s="1"/>
  <c r="BI75" i="2"/>
  <c r="BJ75" i="2" s="1"/>
  <c r="BK75" i="2"/>
  <c r="CC170" i="2"/>
  <c r="CH170" i="2"/>
  <c r="CN170" i="2"/>
  <c r="Q169" i="2"/>
  <c r="L169" i="2"/>
  <c r="CG170" i="2"/>
  <c r="BM170" i="2"/>
  <c r="V170" i="2"/>
  <c r="H171" i="2"/>
  <c r="AJ170" i="2"/>
  <c r="O170" i="2"/>
  <c r="M170" i="2" s="1"/>
  <c r="J170" i="2"/>
  <c r="N170" i="2"/>
  <c r="CK170" i="2" s="1"/>
  <c r="I170" i="2"/>
  <c r="AX170" i="2"/>
  <c r="CL169" i="2"/>
  <c r="P169" i="2"/>
  <c r="CI86" i="2"/>
  <c r="CD87" i="2"/>
  <c r="CE87" i="2" s="1"/>
  <c r="CM74" i="2" l="1"/>
  <c r="AP74" i="2"/>
  <c r="AQ74" i="2" s="1"/>
  <c r="AR74" i="2" s="1"/>
  <c r="AY78" i="2"/>
  <c r="BC78" i="2"/>
  <c r="AW78" i="2"/>
  <c r="BF77" i="2"/>
  <c r="AT78" i="2"/>
  <c r="AU78" i="2" s="1"/>
  <c r="BR75" i="2"/>
  <c r="BO75" i="2"/>
  <c r="BP75" i="2" s="1"/>
  <c r="BQ75" i="2" s="1"/>
  <c r="T72" i="2"/>
  <c r="W72" i="2" s="1"/>
  <c r="R72" i="2"/>
  <c r="S72" i="2" s="1"/>
  <c r="BN75" i="2"/>
  <c r="BL75" i="2"/>
  <c r="CZ171" i="2"/>
  <c r="D174" i="1"/>
  <c r="CC171" i="2"/>
  <c r="P170" i="2"/>
  <c r="L170" i="2"/>
  <c r="Q170" i="2"/>
  <c r="CQ18" i="2"/>
  <c r="BM171" i="2"/>
  <c r="AJ171" i="2"/>
  <c r="O171" i="2"/>
  <c r="P171" i="2" s="1"/>
  <c r="J171" i="2"/>
  <c r="N171" i="2"/>
  <c r="CK171" i="2" s="1"/>
  <c r="I171" i="2"/>
  <c r="AX171" i="2"/>
  <c r="V171" i="2"/>
  <c r="H172" i="2"/>
  <c r="D113" i="1"/>
  <c r="CL170" i="2"/>
  <c r="CF87" i="2"/>
  <c r="CG87" i="2" s="1"/>
  <c r="CH87" i="2" s="1"/>
  <c r="BD78" i="2" l="1"/>
  <c r="BE78" i="2" s="1"/>
  <c r="AV79" i="2" s="1"/>
  <c r="AZ79" i="2" s="1"/>
  <c r="BA79" i="2" s="1"/>
  <c r="BB79" i="2" s="1"/>
  <c r="BS75" i="2"/>
  <c r="BT75" i="2" s="1"/>
  <c r="BK76" i="2" s="1"/>
  <c r="BL76" i="2" s="1"/>
  <c r="AH75" i="2"/>
  <c r="AO75" i="2" s="1"/>
  <c r="AF75" i="2"/>
  <c r="AG75" i="2" s="1"/>
  <c r="X72" i="2"/>
  <c r="Y72" i="2" s="1"/>
  <c r="Z72" i="2" s="1"/>
  <c r="AA72" i="2"/>
  <c r="CZ172" i="2"/>
  <c r="U72" i="2"/>
  <c r="CC172" i="2"/>
  <c r="L171" i="2"/>
  <c r="CH172" i="2"/>
  <c r="CN172" i="2"/>
  <c r="CG172" i="2"/>
  <c r="CL171" i="2"/>
  <c r="M171" i="2"/>
  <c r="AX172" i="2"/>
  <c r="BM172" i="2"/>
  <c r="AJ172" i="2"/>
  <c r="N172" i="2"/>
  <c r="CK172" i="2" s="1"/>
  <c r="V172" i="2"/>
  <c r="H173" i="2"/>
  <c r="O172" i="2"/>
  <c r="J172" i="2"/>
  <c r="I172" i="2"/>
  <c r="Q171" i="2"/>
  <c r="CI87" i="2"/>
  <c r="CR11" i="2" s="1"/>
  <c r="CD88" i="2"/>
  <c r="CE88" i="2" s="1"/>
  <c r="AY79" i="2" l="1"/>
  <c r="AW79" i="2"/>
  <c r="BC79" i="2"/>
  <c r="AT79" i="2"/>
  <c r="AU79" i="2" s="1"/>
  <c r="BF78" i="2"/>
  <c r="BI76" i="2"/>
  <c r="BJ76" i="2" s="1"/>
  <c r="BU75" i="2"/>
  <c r="L105" i="1" s="1"/>
  <c r="K105" i="1" s="1"/>
  <c r="BO76" i="2"/>
  <c r="BP76" i="2" s="1"/>
  <c r="BQ76" i="2" s="1"/>
  <c r="CM75" i="2"/>
  <c r="CN75" i="2" s="1"/>
  <c r="BR76" i="2"/>
  <c r="BN76" i="2"/>
  <c r="AL75" i="2"/>
  <c r="AM75" i="2" s="1"/>
  <c r="AN75" i="2" s="1"/>
  <c r="AI75" i="2"/>
  <c r="AK75" i="2"/>
  <c r="AB72" i="2"/>
  <c r="AC72" i="2" s="1"/>
  <c r="AD72" i="2" s="1"/>
  <c r="BS76" i="2"/>
  <c r="BT76" i="2" s="1"/>
  <c r="BU76" i="2" s="1"/>
  <c r="CZ173" i="2"/>
  <c r="BD79" i="2"/>
  <c r="BE79" i="2" s="1"/>
  <c r="BF79" i="2" s="1"/>
  <c r="CC173" i="2"/>
  <c r="CN173" i="2"/>
  <c r="CH173" i="2"/>
  <c r="CG173" i="2"/>
  <c r="Q172" i="2"/>
  <c r="L172" i="2"/>
  <c r="CL172" i="2"/>
  <c r="M172" i="2"/>
  <c r="P172" i="2"/>
  <c r="J173" i="2"/>
  <c r="N173" i="2"/>
  <c r="CK173" i="2" s="1"/>
  <c r="I173" i="2"/>
  <c r="V173" i="2"/>
  <c r="H174" i="2"/>
  <c r="AX173" i="2"/>
  <c r="AJ173" i="2"/>
  <c r="O173" i="2"/>
  <c r="BM173" i="2"/>
  <c r="CI90" i="2"/>
  <c r="CI94" i="2"/>
  <c r="CI91" i="2"/>
  <c r="CI95" i="2"/>
  <c r="CI88" i="2"/>
  <c r="CI92" i="2"/>
  <c r="CI89" i="2"/>
  <c r="CI93" i="2"/>
  <c r="CI97" i="2"/>
  <c r="CI96" i="2"/>
  <c r="CF88" i="2"/>
  <c r="AP75" i="2" l="1"/>
  <c r="AQ75" i="2" s="1"/>
  <c r="AR75" i="2" s="1"/>
  <c r="T73" i="2"/>
  <c r="W73" i="2" s="1"/>
  <c r="R73" i="2"/>
  <c r="S73" i="2" s="1"/>
  <c r="AP76" i="2"/>
  <c r="CM76" i="2"/>
  <c r="BK77" i="2"/>
  <c r="BI77" i="2"/>
  <c r="BJ77" i="2" s="1"/>
  <c r="CZ174" i="2"/>
  <c r="AT80" i="2"/>
  <c r="AU80" i="2" s="1"/>
  <c r="AV80" i="2"/>
  <c r="AZ80" i="2" s="1"/>
  <c r="CC174" i="2"/>
  <c r="CN174" i="2"/>
  <c r="CH174" i="2"/>
  <c r="L173" i="2"/>
  <c r="CG174" i="2"/>
  <c r="Q173" i="2"/>
  <c r="CL173" i="2"/>
  <c r="P173" i="2"/>
  <c r="I174" i="2"/>
  <c r="V174" i="2"/>
  <c r="H175" i="2"/>
  <c r="AJ174" i="2"/>
  <c r="O174" i="2"/>
  <c r="P174" i="2" s="1"/>
  <c r="J174" i="2"/>
  <c r="N174" i="2"/>
  <c r="CK174" i="2" s="1"/>
  <c r="BM174" i="2"/>
  <c r="AX174" i="2"/>
  <c r="M173" i="2"/>
  <c r="CD89" i="2"/>
  <c r="CE89" i="2" s="1"/>
  <c r="AF76" i="2" l="1"/>
  <c r="AG76" i="2" s="1"/>
  <c r="AH76" i="2"/>
  <c r="AL76" i="2" s="1"/>
  <c r="AM76" i="2" s="1"/>
  <c r="AN76" i="2" s="1"/>
  <c r="X73" i="2"/>
  <c r="Y73" i="2" s="1"/>
  <c r="Z73" i="2" s="1"/>
  <c r="U73" i="2"/>
  <c r="AA73" i="2"/>
  <c r="AB73" i="2"/>
  <c r="AC73" i="2" s="1"/>
  <c r="AD73" i="2" s="1"/>
  <c r="BO77" i="2"/>
  <c r="BP77" i="2" s="1"/>
  <c r="BQ77" i="2" s="1"/>
  <c r="BR77" i="2"/>
  <c r="BN77" i="2"/>
  <c r="BL77" i="2"/>
  <c r="CZ175" i="2"/>
  <c r="BA80" i="2"/>
  <c r="BB80" i="2" s="1"/>
  <c r="BC80" i="2"/>
  <c r="AW80" i="2"/>
  <c r="AY80" i="2"/>
  <c r="CC175" i="2"/>
  <c r="L174" i="2"/>
  <c r="CH175" i="2"/>
  <c r="CN175" i="2"/>
  <c r="Q174" i="2"/>
  <c r="CG175" i="2"/>
  <c r="CL174" i="2"/>
  <c r="J175" i="2"/>
  <c r="N175" i="2"/>
  <c r="CK175" i="2" s="1"/>
  <c r="I175" i="2"/>
  <c r="BM175" i="2"/>
  <c r="V175" i="2"/>
  <c r="H176" i="2"/>
  <c r="AX175" i="2"/>
  <c r="AJ175" i="2"/>
  <c r="O175" i="2"/>
  <c r="P175" i="2" s="1"/>
  <c r="M174" i="2"/>
  <c r="CF89" i="2"/>
  <c r="AO76" i="2" l="1"/>
  <c r="AI76" i="2"/>
  <c r="AK76" i="2"/>
  <c r="AQ76" i="2"/>
  <c r="AR76" i="2" s="1"/>
  <c r="BS77" i="2"/>
  <c r="BT77" i="2" s="1"/>
  <c r="CM77" i="2" s="1"/>
  <c r="R74" i="2"/>
  <c r="S74" i="2" s="1"/>
  <c r="T74" i="2"/>
  <c r="U74" i="2" s="1"/>
  <c r="CZ176" i="2"/>
  <c r="BD80" i="2"/>
  <c r="BE80" i="2" s="1"/>
  <c r="AV81" i="2" s="1"/>
  <c r="CC176" i="2"/>
  <c r="CH176" i="2"/>
  <c r="CN176" i="2"/>
  <c r="L175" i="2"/>
  <c r="Q175" i="2"/>
  <c r="CG176" i="2"/>
  <c r="CL175" i="2"/>
  <c r="M175" i="2"/>
  <c r="AJ176" i="2"/>
  <c r="O176" i="2"/>
  <c r="P176" i="2" s="1"/>
  <c r="BM176" i="2"/>
  <c r="V176" i="2"/>
  <c r="H177" i="2"/>
  <c r="J176" i="2"/>
  <c r="N176" i="2"/>
  <c r="CK176" i="2" s="1"/>
  <c r="I176" i="2"/>
  <c r="AX176" i="2"/>
  <c r="CD90" i="2"/>
  <c r="CE90" i="2" s="1"/>
  <c r="AF77" i="2" l="1"/>
  <c r="AG77" i="2" s="1"/>
  <c r="AH77" i="2"/>
  <c r="AI77" i="2" s="1"/>
  <c r="AP77" i="2"/>
  <c r="BI78" i="2"/>
  <c r="BJ78" i="2" s="1"/>
  <c r="BK78" i="2"/>
  <c r="BR78" i="2" s="1"/>
  <c r="W74" i="2"/>
  <c r="BU77" i="2"/>
  <c r="AA74" i="2"/>
  <c r="X74" i="2"/>
  <c r="Y74" i="2" s="1"/>
  <c r="Z74" i="2" s="1"/>
  <c r="AZ81" i="2"/>
  <c r="BA81" i="2" s="1"/>
  <c r="BB81" i="2" s="1"/>
  <c r="CZ177" i="2"/>
  <c r="BF80" i="2"/>
  <c r="AY81" i="2"/>
  <c r="BC81" i="2"/>
  <c r="AW81" i="2"/>
  <c r="AT81" i="2"/>
  <c r="AU81" i="2" s="1"/>
  <c r="CC177" i="2"/>
  <c r="CN177" i="2"/>
  <c r="CH177" i="2"/>
  <c r="CG177" i="2"/>
  <c r="Q176" i="2"/>
  <c r="L176" i="2"/>
  <c r="AJ177" i="2"/>
  <c r="O177" i="2"/>
  <c r="P177" i="2" s="1"/>
  <c r="BM177" i="2"/>
  <c r="J177" i="2"/>
  <c r="N177" i="2"/>
  <c r="CK177" i="2" s="1"/>
  <c r="I177" i="2"/>
  <c r="V177" i="2"/>
  <c r="H178" i="2"/>
  <c r="AX177" i="2"/>
  <c r="CL176" i="2"/>
  <c r="M176" i="2"/>
  <c r="CF90" i="2"/>
  <c r="AQ77" i="2" l="1"/>
  <c r="AR77" i="2" s="1"/>
  <c r="AL77" i="2"/>
  <c r="AM77" i="2" s="1"/>
  <c r="AN77" i="2" s="1"/>
  <c r="AK77" i="2"/>
  <c r="AO77" i="2"/>
  <c r="AB74" i="2"/>
  <c r="AC74" i="2" s="1"/>
  <c r="AD74" i="2" s="1"/>
  <c r="BN78" i="2"/>
  <c r="BO78" i="2"/>
  <c r="BP78" i="2" s="1"/>
  <c r="BQ78" i="2" s="1"/>
  <c r="BL78" i="2"/>
  <c r="BD81" i="2"/>
  <c r="BE81" i="2" s="1"/>
  <c r="AT82" i="2" s="1"/>
  <c r="AU82" i="2" s="1"/>
  <c r="CZ178" i="2"/>
  <c r="CC178" i="2"/>
  <c r="CH178" i="2"/>
  <c r="CN178" i="2"/>
  <c r="Q177" i="2"/>
  <c r="CG178" i="2"/>
  <c r="L177" i="2"/>
  <c r="CL177" i="2"/>
  <c r="AX178" i="2"/>
  <c r="V178" i="2"/>
  <c r="H179" i="2"/>
  <c r="BM178" i="2"/>
  <c r="AJ178" i="2"/>
  <c r="O178" i="2"/>
  <c r="P178" i="2" s="1"/>
  <c r="J178" i="2"/>
  <c r="N178" i="2"/>
  <c r="CK178" i="2" s="1"/>
  <c r="I178" i="2"/>
  <c r="M177" i="2"/>
  <c r="CD91" i="2"/>
  <c r="CE91" i="2" s="1"/>
  <c r="H105" i="1"/>
  <c r="G105" i="1" s="1"/>
  <c r="J105" i="1"/>
  <c r="I105" i="1" s="1"/>
  <c r="AF78" i="2" l="1"/>
  <c r="AG78" i="2" s="1"/>
  <c r="AH78" i="2"/>
  <c r="AL78" i="2" s="1"/>
  <c r="AM78" i="2" s="1"/>
  <c r="AN78" i="2" s="1"/>
  <c r="BS78" i="2"/>
  <c r="BT78" i="2" s="1"/>
  <c r="BU78" i="2" s="1"/>
  <c r="T75" i="2"/>
  <c r="X75" i="2" s="1"/>
  <c r="R75" i="2"/>
  <c r="S75" i="2" s="1"/>
  <c r="AV82" i="2"/>
  <c r="AY82" i="2" s="1"/>
  <c r="BF81" i="2"/>
  <c r="CZ179" i="2"/>
  <c r="AP79" i="2"/>
  <c r="CC179" i="2"/>
  <c r="CH179" i="2"/>
  <c r="CN179" i="2"/>
  <c r="L178" i="2"/>
  <c r="Q178" i="2"/>
  <c r="CG179" i="2"/>
  <c r="CL178" i="2"/>
  <c r="M178" i="2"/>
  <c r="BM179" i="2"/>
  <c r="AJ179" i="2"/>
  <c r="O179" i="2"/>
  <c r="P179" i="2" s="1"/>
  <c r="J179" i="2"/>
  <c r="N179" i="2"/>
  <c r="CK179" i="2" s="1"/>
  <c r="I179" i="2"/>
  <c r="V179" i="2"/>
  <c r="H180" i="2"/>
  <c r="AX179" i="2"/>
  <c r="CF91" i="2"/>
  <c r="AI78" i="2" l="1"/>
  <c r="AK78" i="2"/>
  <c r="AO78" i="2"/>
  <c r="CM78" i="2"/>
  <c r="BK79" i="2"/>
  <c r="BO79" i="2" s="1"/>
  <c r="BP79" i="2" s="1"/>
  <c r="BQ79" i="2" s="1"/>
  <c r="BI79" i="2"/>
  <c r="BJ79" i="2" s="1"/>
  <c r="AA75" i="2"/>
  <c r="U75" i="2"/>
  <c r="W75" i="2"/>
  <c r="BC82" i="2"/>
  <c r="AW82" i="2"/>
  <c r="AZ82" i="2"/>
  <c r="BA82" i="2" s="1"/>
  <c r="BB82" i="2" s="1"/>
  <c r="Y75" i="2"/>
  <c r="Z75" i="2" s="1"/>
  <c r="CZ180" i="2"/>
  <c r="BD82" i="2"/>
  <c r="BE82" i="2" s="1"/>
  <c r="BF82" i="2" s="1"/>
  <c r="CC180" i="2"/>
  <c r="CN180" i="2"/>
  <c r="CH180" i="2"/>
  <c r="M179" i="2"/>
  <c r="CG180" i="2"/>
  <c r="L179" i="2"/>
  <c r="Q179" i="2"/>
  <c r="AX180" i="2"/>
  <c r="O180" i="2"/>
  <c r="P180" i="2" s="1"/>
  <c r="BM180" i="2"/>
  <c r="J180" i="2"/>
  <c r="N180" i="2"/>
  <c r="CK180" i="2" s="1"/>
  <c r="I180" i="2"/>
  <c r="V180" i="2"/>
  <c r="H181" i="2"/>
  <c r="AJ180" i="2"/>
  <c r="CL179" i="2"/>
  <c r="CD92" i="2"/>
  <c r="CE92" i="2" s="1"/>
  <c r="AP78" i="2" l="1"/>
  <c r="AQ78" i="2" s="1"/>
  <c r="AF79" i="2" s="1"/>
  <c r="AG79" i="2" s="1"/>
  <c r="BL79" i="2"/>
  <c r="BN79" i="2"/>
  <c r="AB75" i="2"/>
  <c r="AC75" i="2" s="1"/>
  <c r="AD75" i="2" s="1"/>
  <c r="F105" i="1" s="1"/>
  <c r="E105" i="1" s="1"/>
  <c r="BR79" i="2"/>
  <c r="BS79" i="2" s="1"/>
  <c r="BT79" i="2" s="1"/>
  <c r="BU79" i="2" s="1"/>
  <c r="CZ181" i="2"/>
  <c r="AV83" i="2"/>
  <c r="AT83" i="2"/>
  <c r="AU83" i="2" s="1"/>
  <c r="CC181" i="2"/>
  <c r="CN181" i="2"/>
  <c r="M180" i="2"/>
  <c r="CH181" i="2"/>
  <c r="CG181" i="2"/>
  <c r="L180" i="2"/>
  <c r="BM181" i="2"/>
  <c r="AX181" i="2"/>
  <c r="O181" i="2"/>
  <c r="P181" i="2" s="1"/>
  <c r="H182" i="2"/>
  <c r="AJ181" i="2"/>
  <c r="J181" i="2"/>
  <c r="N181" i="2"/>
  <c r="CK181" i="2" s="1"/>
  <c r="I181" i="2"/>
  <c r="V181" i="2"/>
  <c r="CL180" i="2"/>
  <c r="Q180" i="2"/>
  <c r="CF92" i="2"/>
  <c r="AH79" i="2" l="1"/>
  <c r="AO79" i="2" s="1"/>
  <c r="AR78" i="2"/>
  <c r="CM79" i="2"/>
  <c r="BK80" i="2"/>
  <c r="BN80" i="2" s="1"/>
  <c r="R76" i="2"/>
  <c r="S76" i="2" s="1"/>
  <c r="BI80" i="2"/>
  <c r="BJ80" i="2" s="1"/>
  <c r="T76" i="2"/>
  <c r="W76" i="2" s="1"/>
  <c r="AZ83" i="2"/>
  <c r="BA83" i="2" s="1"/>
  <c r="BB83" i="2" s="1"/>
  <c r="AB76" i="2"/>
  <c r="CZ182" i="2"/>
  <c r="BC83" i="2"/>
  <c r="AY83" i="2"/>
  <c r="AW83" i="2"/>
  <c r="CC182" i="2"/>
  <c r="CN182" i="2"/>
  <c r="Q181" i="2"/>
  <c r="CH182" i="2"/>
  <c r="CG182" i="2"/>
  <c r="L181" i="2"/>
  <c r="BM182" i="2"/>
  <c r="AX182" i="2"/>
  <c r="AJ182" i="2"/>
  <c r="O182" i="2"/>
  <c r="P182" i="2" s="1"/>
  <c r="J182" i="2"/>
  <c r="N182" i="2"/>
  <c r="CK182" i="2" s="1"/>
  <c r="I182" i="2"/>
  <c r="V182" i="2"/>
  <c r="H183" i="2"/>
  <c r="CL181" i="2"/>
  <c r="M181" i="2"/>
  <c r="CD93" i="2"/>
  <c r="CE93" i="2" s="1"/>
  <c r="AK79" i="2" l="1"/>
  <c r="BO80" i="2"/>
  <c r="BP80" i="2" s="1"/>
  <c r="BQ80" i="2" s="1"/>
  <c r="AL79" i="2"/>
  <c r="AM79" i="2" s="1"/>
  <c r="AN79" i="2" s="1"/>
  <c r="BR80" i="2"/>
  <c r="AI79" i="2"/>
  <c r="BL80" i="2"/>
  <c r="AQ79" i="2"/>
  <c r="AA76" i="2"/>
  <c r="X76" i="2"/>
  <c r="Y76" i="2" s="1"/>
  <c r="Z76" i="2" s="1"/>
  <c r="U76" i="2"/>
  <c r="AC76" i="2"/>
  <c r="AD76" i="2" s="1"/>
  <c r="BS80" i="2"/>
  <c r="BT80" i="2" s="1"/>
  <c r="BU80" i="2" s="1"/>
  <c r="BD83" i="2"/>
  <c r="BE83" i="2" s="1"/>
  <c r="BF83" i="2" s="1"/>
  <c r="CZ183" i="2"/>
  <c r="D175" i="1"/>
  <c r="CC183" i="2"/>
  <c r="L182" i="2"/>
  <c r="Q182" i="2"/>
  <c r="AJ183" i="2"/>
  <c r="O183" i="2"/>
  <c r="P183" i="2" s="1"/>
  <c r="N183" i="2"/>
  <c r="CK183" i="2" s="1"/>
  <c r="H184" i="2"/>
  <c r="BM183" i="2"/>
  <c r="AX183" i="2"/>
  <c r="J183" i="2"/>
  <c r="I183" i="2"/>
  <c r="D114" i="1"/>
  <c r="V183" i="2"/>
  <c r="CQ19" i="2"/>
  <c r="CL182" i="2"/>
  <c r="M182" i="2"/>
  <c r="CF93" i="2"/>
  <c r="AF80" i="2" l="1"/>
  <c r="AG80" i="2" s="1"/>
  <c r="AH80" i="2"/>
  <c r="AR79" i="2"/>
  <c r="R77" i="2"/>
  <c r="S77" i="2" s="1"/>
  <c r="T77" i="2"/>
  <c r="X77" i="2" s="1"/>
  <c r="Y77" i="2" s="1"/>
  <c r="Z77" i="2" s="1"/>
  <c r="BK81" i="2"/>
  <c r="BR81" i="2" s="1"/>
  <c r="CM80" i="2"/>
  <c r="BI81" i="2"/>
  <c r="BJ81" i="2" s="1"/>
  <c r="AP80" i="2"/>
  <c r="AT84" i="2"/>
  <c r="AU84" i="2" s="1"/>
  <c r="AV84" i="2"/>
  <c r="AW84" i="2" s="1"/>
  <c r="CZ184" i="2"/>
  <c r="CC184" i="2"/>
  <c r="CH184" i="2"/>
  <c r="CN184" i="2"/>
  <c r="L183" i="2"/>
  <c r="Q183" i="2"/>
  <c r="CG184" i="2"/>
  <c r="BM184" i="2"/>
  <c r="AJ184" i="2"/>
  <c r="AX184" i="2"/>
  <c r="J184" i="2"/>
  <c r="N184" i="2"/>
  <c r="CK184" i="2" s="1"/>
  <c r="I184" i="2"/>
  <c r="V184" i="2"/>
  <c r="H185" i="2"/>
  <c r="O184" i="2"/>
  <c r="P184" i="2" s="1"/>
  <c r="CL183" i="2"/>
  <c r="M183" i="2"/>
  <c r="CD94" i="2"/>
  <c r="CE94" i="2" s="1"/>
  <c r="AQ80" i="2" l="1"/>
  <c r="AH81" i="2" s="1"/>
  <c r="AL80" i="2"/>
  <c r="AM80" i="2" s="1"/>
  <c r="AN80" i="2" s="1"/>
  <c r="AK80" i="2"/>
  <c r="AI80" i="2"/>
  <c r="AO80" i="2"/>
  <c r="W77" i="2"/>
  <c r="AA77" i="2"/>
  <c r="U77" i="2"/>
  <c r="BL81" i="2"/>
  <c r="BO81" i="2"/>
  <c r="BP81" i="2" s="1"/>
  <c r="BQ81" i="2" s="1"/>
  <c r="BN81" i="2"/>
  <c r="AB77" i="2"/>
  <c r="AC77" i="2" s="1"/>
  <c r="AD77" i="2" s="1"/>
  <c r="AY84" i="2"/>
  <c r="BC84" i="2"/>
  <c r="AZ84" i="2"/>
  <c r="BA84" i="2" s="1"/>
  <c r="BB84" i="2" s="1"/>
  <c r="CZ185" i="2"/>
  <c r="CC185" i="2"/>
  <c r="CH185" i="2"/>
  <c r="CN185" i="2"/>
  <c r="L184" i="2"/>
  <c r="Q184" i="2"/>
  <c r="CG185" i="2"/>
  <c r="AX185" i="2"/>
  <c r="O185" i="2"/>
  <c r="P185" i="2" s="1"/>
  <c r="AJ185" i="2"/>
  <c r="J185" i="2"/>
  <c r="N185" i="2"/>
  <c r="CK185" i="2" s="1"/>
  <c r="I185" i="2"/>
  <c r="V185" i="2"/>
  <c r="H186" i="2"/>
  <c r="BM185" i="2"/>
  <c r="CL184" i="2"/>
  <c r="M184" i="2"/>
  <c r="CF94" i="2"/>
  <c r="BD84" i="2" l="1"/>
  <c r="BE84" i="2" s="1"/>
  <c r="AV85" i="2" s="1"/>
  <c r="AZ85" i="2" s="1"/>
  <c r="BA85" i="2" s="1"/>
  <c r="BB85" i="2" s="1"/>
  <c r="AF81" i="2"/>
  <c r="AG81" i="2" s="1"/>
  <c r="AR80" i="2"/>
  <c r="BS81" i="2"/>
  <c r="BT81" i="2" s="1"/>
  <c r="BU81" i="2" s="1"/>
  <c r="T78" i="2"/>
  <c r="X78" i="2" s="1"/>
  <c r="Y78" i="2" s="1"/>
  <c r="Z78" i="2" s="1"/>
  <c r="R78" i="2"/>
  <c r="S78" i="2" s="1"/>
  <c r="AO81" i="2"/>
  <c r="AK81" i="2"/>
  <c r="AI81" i="2"/>
  <c r="AL81" i="2"/>
  <c r="AM81" i="2" s="1"/>
  <c r="AN81" i="2" s="1"/>
  <c r="CZ186" i="2"/>
  <c r="BS82" i="2"/>
  <c r="BD85" i="2"/>
  <c r="CC186" i="2"/>
  <c r="CH186" i="2"/>
  <c r="CN186" i="2"/>
  <c r="Q185" i="2"/>
  <c r="CG186" i="2"/>
  <c r="L185" i="2"/>
  <c r="CL185" i="2"/>
  <c r="M185" i="2"/>
  <c r="AX186" i="2"/>
  <c r="V186" i="2"/>
  <c r="H187" i="2"/>
  <c r="BM186" i="2"/>
  <c r="AJ186" i="2"/>
  <c r="O186" i="2"/>
  <c r="P186" i="2" s="1"/>
  <c r="J186" i="2"/>
  <c r="N186" i="2"/>
  <c r="CK186" i="2" s="1"/>
  <c r="I186" i="2"/>
  <c r="CD95" i="2"/>
  <c r="CE95" i="2" s="1"/>
  <c r="AW85" i="2" l="1"/>
  <c r="BC85" i="2"/>
  <c r="BF84" i="2"/>
  <c r="AT85" i="2"/>
  <c r="AU85" i="2" s="1"/>
  <c r="BE85" i="2"/>
  <c r="AV86" i="2" s="1"/>
  <c r="AZ86" i="2" s="1"/>
  <c r="AY85" i="2"/>
  <c r="AP81" i="2"/>
  <c r="AQ81" i="2" s="1"/>
  <c r="AR81" i="2" s="1"/>
  <c r="CM81" i="2"/>
  <c r="BK82" i="2"/>
  <c r="BR82" i="2" s="1"/>
  <c r="BI82" i="2"/>
  <c r="BJ82" i="2" s="1"/>
  <c r="AA78" i="2"/>
  <c r="U78" i="2"/>
  <c r="W78" i="2"/>
  <c r="CZ187" i="2"/>
  <c r="BF85" i="2"/>
  <c r="AT86" i="2"/>
  <c r="AU86" i="2" s="1"/>
  <c r="CC187" i="2"/>
  <c r="CN187" i="2"/>
  <c r="CH187" i="2"/>
  <c r="CG187" i="2"/>
  <c r="Q186" i="2"/>
  <c r="L186" i="2"/>
  <c r="BM187" i="2"/>
  <c r="J187" i="2"/>
  <c r="N187" i="2"/>
  <c r="CK187" i="2" s="1"/>
  <c r="I187" i="2"/>
  <c r="AJ187" i="2"/>
  <c r="O187" i="2"/>
  <c r="V187" i="2"/>
  <c r="H188" i="2"/>
  <c r="AX187" i="2"/>
  <c r="CL186" i="2"/>
  <c r="M186" i="2"/>
  <c r="CF95" i="2"/>
  <c r="AF82" i="2" l="1"/>
  <c r="AG82" i="2" s="1"/>
  <c r="BL82" i="2"/>
  <c r="AB78" i="2"/>
  <c r="AC78" i="2" s="1"/>
  <c r="AD78" i="2" s="1"/>
  <c r="AH82" i="2"/>
  <c r="AO82" i="2" s="1"/>
  <c r="BO82" i="2"/>
  <c r="BP82" i="2" s="1"/>
  <c r="BQ82" i="2" s="1"/>
  <c r="BN82" i="2"/>
  <c r="BT82" i="2"/>
  <c r="CZ188" i="2"/>
  <c r="BC86" i="2"/>
  <c r="AW86" i="2"/>
  <c r="BA86" i="2"/>
  <c r="BB86" i="2" s="1"/>
  <c r="AY86" i="2"/>
  <c r="CC188" i="2"/>
  <c r="CH188" i="2"/>
  <c r="CN188" i="2"/>
  <c r="Q187" i="2"/>
  <c r="CG188" i="2"/>
  <c r="L187" i="2"/>
  <c r="H189" i="2"/>
  <c r="AX188" i="2"/>
  <c r="BM188" i="2"/>
  <c r="AJ188" i="2"/>
  <c r="O188" i="2"/>
  <c r="P188" i="2" s="1"/>
  <c r="J188" i="2"/>
  <c r="N188" i="2"/>
  <c r="CK188" i="2" s="1"/>
  <c r="I188" i="2"/>
  <c r="V188" i="2"/>
  <c r="CL187" i="2"/>
  <c r="P187" i="2"/>
  <c r="M187" i="2"/>
  <c r="CD96" i="2"/>
  <c r="CE96" i="2" s="1"/>
  <c r="AI82" i="2" l="1"/>
  <c r="AK82" i="2"/>
  <c r="AP82" i="2" s="1"/>
  <c r="AQ82" i="2" s="1"/>
  <c r="AR82" i="2" s="1"/>
  <c r="R79" i="2"/>
  <c r="S79" i="2" s="1"/>
  <c r="AL82" i="2"/>
  <c r="AM82" i="2" s="1"/>
  <c r="AN82" i="2" s="1"/>
  <c r="T79" i="2"/>
  <c r="W79" i="2" s="1"/>
  <c r="CM82" i="2"/>
  <c r="BI83" i="2"/>
  <c r="BJ83" i="2" s="1"/>
  <c r="BU82" i="2"/>
  <c r="BK83" i="2"/>
  <c r="AB79" i="2"/>
  <c r="CZ189" i="2"/>
  <c r="BS83" i="2"/>
  <c r="BD86" i="2"/>
  <c r="BE86" i="2" s="1"/>
  <c r="AT87" i="2" s="1"/>
  <c r="AU87" i="2" s="1"/>
  <c r="CC189" i="2"/>
  <c r="CN189" i="2"/>
  <c r="CH189" i="2"/>
  <c r="CG189" i="2"/>
  <c r="Q188" i="2"/>
  <c r="L188" i="2"/>
  <c r="CL188" i="2"/>
  <c r="M188" i="2"/>
  <c r="BM189" i="2"/>
  <c r="AJ189" i="2"/>
  <c r="O189" i="2"/>
  <c r="P189" i="2" s="1"/>
  <c r="J189" i="2"/>
  <c r="N189" i="2"/>
  <c r="CK189" i="2" s="1"/>
  <c r="I189" i="2"/>
  <c r="AX189" i="2"/>
  <c r="V189" i="2"/>
  <c r="H190" i="2"/>
  <c r="CF96" i="2"/>
  <c r="AC79" i="2" l="1"/>
  <c r="AD79" i="2" s="1"/>
  <c r="AA79" i="2"/>
  <c r="X79" i="2"/>
  <c r="Y79" i="2" s="1"/>
  <c r="Z79" i="2" s="1"/>
  <c r="AF83" i="2"/>
  <c r="AG83" i="2" s="1"/>
  <c r="AH83" i="2"/>
  <c r="AK83" i="2" s="1"/>
  <c r="BT83" i="2"/>
  <c r="BI84" i="2" s="1"/>
  <c r="BJ84" i="2" s="1"/>
  <c r="U79" i="2"/>
  <c r="BL83" i="2"/>
  <c r="BR83" i="2"/>
  <c r="BN83" i="2"/>
  <c r="BO83" i="2"/>
  <c r="BP83" i="2" s="1"/>
  <c r="BQ83" i="2" s="1"/>
  <c r="AP83" i="2"/>
  <c r="CZ190" i="2"/>
  <c r="BF86" i="2"/>
  <c r="AV87" i="2"/>
  <c r="CC190" i="2"/>
  <c r="CN190" i="2"/>
  <c r="CH190" i="2"/>
  <c r="CG190" i="2"/>
  <c r="L189" i="2"/>
  <c r="BM190" i="2"/>
  <c r="AX190" i="2"/>
  <c r="J190" i="2"/>
  <c r="N190" i="2"/>
  <c r="CK190" i="2" s="1"/>
  <c r="I190" i="2"/>
  <c r="V190" i="2"/>
  <c r="H191" i="2"/>
  <c r="AJ190" i="2"/>
  <c r="O190" i="2"/>
  <c r="P190" i="2" s="1"/>
  <c r="CL189" i="2"/>
  <c r="M189" i="2"/>
  <c r="Q189" i="2"/>
  <c r="CD97" i="2"/>
  <c r="CE97" i="2" s="1"/>
  <c r="AQ83" i="2" l="1"/>
  <c r="AR83" i="2" s="1"/>
  <c r="R80" i="2"/>
  <c r="S80" i="2" s="1"/>
  <c r="T80" i="2"/>
  <c r="X80" i="2" s="1"/>
  <c r="Y80" i="2" s="1"/>
  <c r="Z80" i="2" s="1"/>
  <c r="AL83" i="2"/>
  <c r="AM83" i="2" s="1"/>
  <c r="AN83" i="2" s="1"/>
  <c r="AO83" i="2"/>
  <c r="CM83" i="2"/>
  <c r="BK84" i="2"/>
  <c r="BO84" i="2" s="1"/>
  <c r="BP84" i="2" s="1"/>
  <c r="BQ84" i="2" s="1"/>
  <c r="AI83" i="2"/>
  <c r="BU83" i="2"/>
  <c r="AZ87" i="2"/>
  <c r="BA87" i="2" s="1"/>
  <c r="BB87" i="2" s="1"/>
  <c r="CZ191" i="2"/>
  <c r="AY87" i="2"/>
  <c r="AW87" i="2"/>
  <c r="BC87" i="2"/>
  <c r="CC191" i="2"/>
  <c r="CH191" i="2"/>
  <c r="CN191" i="2"/>
  <c r="L190" i="2"/>
  <c r="Q190" i="2"/>
  <c r="CG191" i="2"/>
  <c r="J191" i="2"/>
  <c r="I191" i="2"/>
  <c r="BM191" i="2"/>
  <c r="V191" i="2"/>
  <c r="H192" i="2"/>
  <c r="N191" i="2"/>
  <c r="CK191" i="2" s="1"/>
  <c r="AX191" i="2"/>
  <c r="O191" i="2"/>
  <c r="AJ191" i="2"/>
  <c r="CL190" i="2"/>
  <c r="M190" i="2"/>
  <c r="CF97" i="2"/>
  <c r="AF84" i="2" l="1"/>
  <c r="AG84" i="2" s="1"/>
  <c r="AH84" i="2"/>
  <c r="AI84" i="2" s="1"/>
  <c r="U80" i="2"/>
  <c r="AA80" i="2"/>
  <c r="W80" i="2"/>
  <c r="BD87" i="2"/>
  <c r="BE87" i="2" s="1"/>
  <c r="AV88" i="2" s="1"/>
  <c r="BR84" i="2"/>
  <c r="BN84" i="2"/>
  <c r="BL84" i="2"/>
  <c r="AB80" i="2"/>
  <c r="AC80" i="2" s="1"/>
  <c r="AD80" i="2" s="1"/>
  <c r="CZ192" i="2"/>
  <c r="L191" i="2"/>
  <c r="CC192" i="2"/>
  <c r="CH192" i="2"/>
  <c r="CN192" i="2"/>
  <c r="Q191" i="2"/>
  <c r="CG192" i="2"/>
  <c r="CL191" i="2"/>
  <c r="M191" i="2"/>
  <c r="BM192" i="2"/>
  <c r="AJ192" i="2"/>
  <c r="J192" i="2"/>
  <c r="I192" i="2"/>
  <c r="AX192" i="2"/>
  <c r="V192" i="2"/>
  <c r="H193" i="2"/>
  <c r="O192" i="2"/>
  <c r="N192" i="2"/>
  <c r="CK192" i="2" s="1"/>
  <c r="P191" i="2"/>
  <c r="CD98" i="2"/>
  <c r="CE98" i="2" s="1"/>
  <c r="BS84" i="2" l="1"/>
  <c r="BT84" i="2" s="1"/>
  <c r="BI85" i="2" s="1"/>
  <c r="BJ85" i="2" s="1"/>
  <c r="AL84" i="2"/>
  <c r="AM84" i="2" s="1"/>
  <c r="AN84" i="2" s="1"/>
  <c r="AP84" i="2" s="1"/>
  <c r="AQ84" i="2" s="1"/>
  <c r="AR84" i="2" s="1"/>
  <c r="AK84" i="2"/>
  <c r="AO84" i="2"/>
  <c r="AT88" i="2"/>
  <c r="AU88" i="2" s="1"/>
  <c r="BF87" i="2"/>
  <c r="T81" i="2"/>
  <c r="W81" i="2" s="1"/>
  <c r="R81" i="2"/>
  <c r="S81" i="2" s="1"/>
  <c r="AZ88" i="2"/>
  <c r="BA88" i="2" s="1"/>
  <c r="BB88" i="2" s="1"/>
  <c r="AP85" i="2"/>
  <c r="CZ193" i="2"/>
  <c r="AY88" i="2"/>
  <c r="AW88" i="2"/>
  <c r="BC88" i="2"/>
  <c r="CC193" i="2"/>
  <c r="L192" i="2"/>
  <c r="CH193" i="2"/>
  <c r="CN193" i="2"/>
  <c r="Q192" i="2"/>
  <c r="CG193" i="2"/>
  <c r="CL192" i="2"/>
  <c r="M192" i="2"/>
  <c r="P192" i="2"/>
  <c r="V193" i="2"/>
  <c r="H194" i="2"/>
  <c r="AJ193" i="2"/>
  <c r="O193" i="2"/>
  <c r="M193" i="2" s="1"/>
  <c r="J193" i="2"/>
  <c r="N193" i="2"/>
  <c r="CK193" i="2" s="1"/>
  <c r="I193" i="2"/>
  <c r="AX193" i="2"/>
  <c r="BM193" i="2"/>
  <c r="CF98" i="2"/>
  <c r="BU84" i="2" l="1"/>
  <c r="BK85" i="2"/>
  <c r="BL85" i="2" s="1"/>
  <c r="CM84" i="2"/>
  <c r="AH85" i="2"/>
  <c r="AF85" i="2"/>
  <c r="AG85" i="2" s="1"/>
  <c r="X81" i="2"/>
  <c r="Y81" i="2" s="1"/>
  <c r="Z81" i="2" s="1"/>
  <c r="AA81" i="2"/>
  <c r="U81" i="2"/>
  <c r="BS85" i="2"/>
  <c r="CZ194" i="2"/>
  <c r="BD88" i="2"/>
  <c r="BE88" i="2" s="1"/>
  <c r="BF88" i="2" s="1"/>
  <c r="CC194" i="2"/>
  <c r="CN194" i="2"/>
  <c r="CH194" i="2"/>
  <c r="L193" i="2"/>
  <c r="CG194" i="2"/>
  <c r="Q193" i="2"/>
  <c r="P193" i="2"/>
  <c r="CL193" i="2"/>
  <c r="AJ194" i="2"/>
  <c r="O194" i="2"/>
  <c r="P194" i="2" s="1"/>
  <c r="J194" i="2"/>
  <c r="N194" i="2"/>
  <c r="CK194" i="2" s="1"/>
  <c r="I194" i="2"/>
  <c r="H195" i="2"/>
  <c r="V194" i="2"/>
  <c r="AX194" i="2"/>
  <c r="BM194" i="2"/>
  <c r="CI98" i="2"/>
  <c r="CD99" i="2"/>
  <c r="CE99" i="2" s="1"/>
  <c r="BT85" i="2" l="1"/>
  <c r="BI86" i="2" s="1"/>
  <c r="BJ86" i="2" s="1"/>
  <c r="BO85" i="2"/>
  <c r="BP85" i="2" s="1"/>
  <c r="BQ85" i="2" s="1"/>
  <c r="BR85" i="2"/>
  <c r="BN85" i="2"/>
  <c r="AB81" i="2"/>
  <c r="AC81" i="2" s="1"/>
  <c r="AD81" i="2" s="1"/>
  <c r="AO85" i="2"/>
  <c r="AI85" i="2"/>
  <c r="AL85" i="2"/>
  <c r="AM85" i="2" s="1"/>
  <c r="AN85" i="2" s="1"/>
  <c r="AK85" i="2"/>
  <c r="AQ85" i="2"/>
  <c r="AP86" i="2"/>
  <c r="AV89" i="2"/>
  <c r="AT89" i="2"/>
  <c r="AU89" i="2" s="1"/>
  <c r="CZ195" i="2"/>
  <c r="D176" i="1"/>
  <c r="AB82" i="2"/>
  <c r="CC195" i="2"/>
  <c r="Q194" i="2"/>
  <c r="L194" i="2"/>
  <c r="BM195" i="2"/>
  <c r="J195" i="2"/>
  <c r="N195" i="2"/>
  <c r="CK195" i="2" s="1"/>
  <c r="I195" i="2"/>
  <c r="H196" i="2"/>
  <c r="D115" i="1"/>
  <c r="CQ20" i="2"/>
  <c r="V195" i="2"/>
  <c r="AX195" i="2"/>
  <c r="AJ195" i="2"/>
  <c r="O195" i="2"/>
  <c r="M195" i="2" s="1"/>
  <c r="CL194" i="2"/>
  <c r="M194" i="2"/>
  <c r="CF99" i="2"/>
  <c r="CG99" i="2" s="1"/>
  <c r="CH99" i="2" s="1"/>
  <c r="CM85" i="2" l="1"/>
  <c r="BU85" i="2"/>
  <c r="BK86" i="2"/>
  <c r="BN86" i="2" s="1"/>
  <c r="T82" i="2"/>
  <c r="X82" i="2" s="1"/>
  <c r="Y82" i="2" s="1"/>
  <c r="Z82" i="2" s="1"/>
  <c r="R82" i="2"/>
  <c r="S82" i="2" s="1"/>
  <c r="AH86" i="2"/>
  <c r="AF86" i="2"/>
  <c r="AG86" i="2" s="1"/>
  <c r="AR85" i="2"/>
  <c r="AZ89" i="2"/>
  <c r="BA89" i="2" s="1"/>
  <c r="BB89" i="2" s="1"/>
  <c r="CZ196" i="2"/>
  <c r="BC89" i="2"/>
  <c r="AY89" i="2"/>
  <c r="AW89" i="2"/>
  <c r="CC196" i="2"/>
  <c r="Q195" i="2"/>
  <c r="CH196" i="2"/>
  <c r="CN196" i="2"/>
  <c r="L195" i="2"/>
  <c r="CG196" i="2"/>
  <c r="CL195" i="2"/>
  <c r="P195" i="2"/>
  <c r="AX196" i="2"/>
  <c r="O196" i="2"/>
  <c r="P196" i="2" s="1"/>
  <c r="AJ196" i="2"/>
  <c r="BM196" i="2"/>
  <c r="J196" i="2"/>
  <c r="N196" i="2"/>
  <c r="CK196" i="2" s="1"/>
  <c r="I196" i="2"/>
  <c r="V196" i="2"/>
  <c r="H197" i="2"/>
  <c r="CD100" i="2"/>
  <c r="CE100" i="2" s="1"/>
  <c r="AA82" i="2" l="1"/>
  <c r="BO86" i="2"/>
  <c r="BP86" i="2" s="1"/>
  <c r="BQ86" i="2" s="1"/>
  <c r="BL86" i="2"/>
  <c r="BR86" i="2"/>
  <c r="W82" i="2"/>
  <c r="U82" i="2"/>
  <c r="AC82" i="2"/>
  <c r="AD82" i="2" s="1"/>
  <c r="AL86" i="2"/>
  <c r="AM86" i="2" s="1"/>
  <c r="AN86" i="2" s="1"/>
  <c r="AI86" i="2"/>
  <c r="AK86" i="2"/>
  <c r="AO86" i="2"/>
  <c r="AQ86" i="2"/>
  <c r="BS86" i="2"/>
  <c r="BT86" i="2" s="1"/>
  <c r="BU86" i="2" s="1"/>
  <c r="CZ197" i="2"/>
  <c r="BD89" i="2"/>
  <c r="BE89" i="2" s="1"/>
  <c r="BF89" i="2" s="1"/>
  <c r="CC197" i="2"/>
  <c r="CH197" i="2"/>
  <c r="CN197" i="2"/>
  <c r="Q196" i="2"/>
  <c r="CG197" i="2"/>
  <c r="L196" i="2"/>
  <c r="CL196" i="2"/>
  <c r="M196" i="2"/>
  <c r="I197" i="2"/>
  <c r="AJ197" i="2"/>
  <c r="AX197" i="2"/>
  <c r="V197" i="2"/>
  <c r="H198" i="2"/>
  <c r="J197" i="2"/>
  <c r="N197" i="2"/>
  <c r="CK197" i="2" s="1"/>
  <c r="BM197" i="2"/>
  <c r="O197" i="2"/>
  <c r="CI99" i="2"/>
  <c r="CR12" i="2" s="1"/>
  <c r="CI101" i="2"/>
  <c r="CI102" i="2"/>
  <c r="CI106" i="2"/>
  <c r="CI103" i="2"/>
  <c r="CI107" i="2"/>
  <c r="CI104" i="2"/>
  <c r="CI108" i="2"/>
  <c r="CI105" i="2"/>
  <c r="CI109" i="2"/>
  <c r="CI100" i="2"/>
  <c r="CF100" i="2"/>
  <c r="T83" i="2" l="1"/>
  <c r="X83" i="2" s="1"/>
  <c r="Y83" i="2" s="1"/>
  <c r="Z83" i="2" s="1"/>
  <c r="R83" i="2"/>
  <c r="S83" i="2" s="1"/>
  <c r="AH87" i="2"/>
  <c r="AF87" i="2"/>
  <c r="AR86" i="2"/>
  <c r="BI87" i="2"/>
  <c r="BJ87" i="2" s="1"/>
  <c r="CM86" i="2"/>
  <c r="BK87" i="2"/>
  <c r="BL87" i="2" s="1"/>
  <c r="CZ198" i="2"/>
  <c r="AB83" i="2"/>
  <c r="AT90" i="2"/>
  <c r="AU90" i="2" s="1"/>
  <c r="AV90" i="2"/>
  <c r="AP88" i="2"/>
  <c r="CC198" i="2"/>
  <c r="CH198" i="2"/>
  <c r="CN198" i="2"/>
  <c r="L197" i="2"/>
  <c r="Q197" i="2"/>
  <c r="CG198" i="2"/>
  <c r="CL197" i="2"/>
  <c r="M197" i="2"/>
  <c r="V198" i="2"/>
  <c r="H199" i="2"/>
  <c r="AX198" i="2"/>
  <c r="BM198" i="2"/>
  <c r="J198" i="2"/>
  <c r="N198" i="2"/>
  <c r="CK198" i="2" s="1"/>
  <c r="I198" i="2"/>
  <c r="AJ198" i="2"/>
  <c r="O198" i="2"/>
  <c r="M198" i="2" s="1"/>
  <c r="P197" i="2"/>
  <c r="CD101" i="2"/>
  <c r="CE101" i="2" s="1"/>
  <c r="AA83" i="2" l="1"/>
  <c r="W83" i="2"/>
  <c r="U83" i="2"/>
  <c r="AC83" i="2"/>
  <c r="AD83" i="2" s="1"/>
  <c r="AG87" i="2"/>
  <c r="AL87" i="2"/>
  <c r="AM87" i="2" s="1"/>
  <c r="AN87" i="2" s="1"/>
  <c r="AK87" i="2"/>
  <c r="AI87" i="2"/>
  <c r="AO87" i="2"/>
  <c r="BN87" i="2"/>
  <c r="BR87" i="2"/>
  <c r="BO87" i="2"/>
  <c r="BP87" i="2" s="1"/>
  <c r="BQ87" i="2" s="1"/>
  <c r="AZ90" i="2"/>
  <c r="BA90" i="2" s="1"/>
  <c r="BB90" i="2" s="1"/>
  <c r="BC90" i="2"/>
  <c r="AY90" i="2"/>
  <c r="AW90" i="2"/>
  <c r="CZ199" i="2"/>
  <c r="CC199" i="2"/>
  <c r="CH199" i="2"/>
  <c r="CN199" i="2"/>
  <c r="L198" i="2"/>
  <c r="Q198" i="2"/>
  <c r="CG199" i="2"/>
  <c r="CL198" i="2"/>
  <c r="P198" i="2"/>
  <c r="AJ199" i="2"/>
  <c r="O199" i="2"/>
  <c r="P199" i="2" s="1"/>
  <c r="BM199" i="2"/>
  <c r="J199" i="2"/>
  <c r="N199" i="2"/>
  <c r="CK199" i="2" s="1"/>
  <c r="I199" i="2"/>
  <c r="AX199" i="2"/>
  <c r="V199" i="2"/>
  <c r="H200" i="2"/>
  <c r="M199" i="2"/>
  <c r="CF101" i="2"/>
  <c r="R84" i="2" l="1"/>
  <c r="S84" i="2" s="1"/>
  <c r="T84" i="2"/>
  <c r="W84" i="2" s="1"/>
  <c r="AP87" i="2"/>
  <c r="AQ87" i="2" s="1"/>
  <c r="AH88" i="2" s="1"/>
  <c r="BD90" i="2"/>
  <c r="BE90" i="2" s="1"/>
  <c r="BF90" i="2" s="1"/>
  <c r="BS87" i="2"/>
  <c r="BT87" i="2" s="1"/>
  <c r="CM87" i="2" s="1"/>
  <c r="CN87" i="2" s="1"/>
  <c r="X84" i="2"/>
  <c r="Y84" i="2" s="1"/>
  <c r="Z84" i="2" s="1"/>
  <c r="CZ200" i="2"/>
  <c r="BS88" i="2"/>
  <c r="CC200" i="2"/>
  <c r="CN200" i="2"/>
  <c r="CH200" i="2"/>
  <c r="CG200" i="2"/>
  <c r="L199" i="2"/>
  <c r="BM200" i="2"/>
  <c r="AJ200" i="2"/>
  <c r="J200" i="2"/>
  <c r="N200" i="2"/>
  <c r="CK200" i="2" s="1"/>
  <c r="V200" i="2"/>
  <c r="H201" i="2"/>
  <c r="AX200" i="2"/>
  <c r="O200" i="2"/>
  <c r="P200" i="2" s="1"/>
  <c r="I200" i="2"/>
  <c r="CL199" i="2"/>
  <c r="Q199" i="2"/>
  <c r="CD102" i="2"/>
  <c r="CE102" i="2" s="1"/>
  <c r="AA84" i="2" l="1"/>
  <c r="U84" i="2"/>
  <c r="AB84" i="2" s="1"/>
  <c r="AC84" i="2" s="1"/>
  <c r="AD84" i="2" s="1"/>
  <c r="AR87" i="2"/>
  <c r="AF88" i="2"/>
  <c r="AG88" i="2" s="1"/>
  <c r="AT91" i="2"/>
  <c r="AU91" i="2" s="1"/>
  <c r="AV91" i="2"/>
  <c r="AZ91" i="2" s="1"/>
  <c r="BA91" i="2" s="1"/>
  <c r="BB91" i="2" s="1"/>
  <c r="BU87" i="2"/>
  <c r="L106" i="1" s="1"/>
  <c r="K106" i="1" s="1"/>
  <c r="BK88" i="2"/>
  <c r="BL88" i="2" s="1"/>
  <c r="BI88" i="2"/>
  <c r="BJ88" i="2" s="1"/>
  <c r="AL88" i="2"/>
  <c r="AM88" i="2" s="1"/>
  <c r="AN88" i="2" s="1"/>
  <c r="AI88" i="2"/>
  <c r="AO88" i="2"/>
  <c r="AK88" i="2"/>
  <c r="AQ88" i="2"/>
  <c r="AP89" i="2"/>
  <c r="CZ201" i="2"/>
  <c r="CC201" i="2"/>
  <c r="CH201" i="2"/>
  <c r="CN201" i="2"/>
  <c r="Q200" i="2"/>
  <c r="CG201" i="2"/>
  <c r="M200" i="2"/>
  <c r="L200" i="2"/>
  <c r="AX201" i="2"/>
  <c r="AJ201" i="2"/>
  <c r="O201" i="2"/>
  <c r="P201" i="2" s="1"/>
  <c r="J201" i="2"/>
  <c r="N201" i="2"/>
  <c r="CK201" i="2" s="1"/>
  <c r="I201" i="2"/>
  <c r="V201" i="2"/>
  <c r="H202" i="2"/>
  <c r="BM201" i="2"/>
  <c r="CL200" i="2"/>
  <c r="CF102" i="2"/>
  <c r="AY91" i="2" l="1"/>
  <c r="T85" i="2"/>
  <c r="X85" i="2" s="1"/>
  <c r="Y85" i="2" s="1"/>
  <c r="Z85" i="2" s="1"/>
  <c r="R85" i="2"/>
  <c r="S85" i="2" s="1"/>
  <c r="BC91" i="2"/>
  <c r="BO88" i="2"/>
  <c r="BP88" i="2" s="1"/>
  <c r="BQ88" i="2" s="1"/>
  <c r="BR88" i="2"/>
  <c r="BT88" i="2"/>
  <c r="BU88" i="2" s="1"/>
  <c r="BN88" i="2"/>
  <c r="AW91" i="2"/>
  <c r="AR88" i="2"/>
  <c r="AF89" i="2"/>
  <c r="AG89" i="2" s="1"/>
  <c r="AH89" i="2"/>
  <c r="BD91" i="2"/>
  <c r="BE91" i="2" s="1"/>
  <c r="BF91" i="2" s="1"/>
  <c r="CZ202" i="2"/>
  <c r="CC202" i="2"/>
  <c r="CH202" i="2"/>
  <c r="CN202" i="2"/>
  <c r="Q201" i="2"/>
  <c r="CG202" i="2"/>
  <c r="L201" i="2"/>
  <c r="AJ202" i="2"/>
  <c r="O202" i="2"/>
  <c r="P202" i="2" s="1"/>
  <c r="BM202" i="2"/>
  <c r="J202" i="2"/>
  <c r="N202" i="2"/>
  <c r="CK202" i="2" s="1"/>
  <c r="I202" i="2"/>
  <c r="V202" i="2"/>
  <c r="H203" i="2"/>
  <c r="AX202" i="2"/>
  <c r="CL201" i="2"/>
  <c r="M201" i="2"/>
  <c r="CD103" i="2"/>
  <c r="CE103" i="2" s="1"/>
  <c r="AA85" i="2" l="1"/>
  <c r="W85" i="2"/>
  <c r="U85" i="2"/>
  <c r="CM88" i="2"/>
  <c r="BK89" i="2"/>
  <c r="BN89" i="2" s="1"/>
  <c r="BI89" i="2"/>
  <c r="BJ89" i="2" s="1"/>
  <c r="AI89" i="2"/>
  <c r="AO89" i="2"/>
  <c r="AK89" i="2"/>
  <c r="AL89" i="2"/>
  <c r="AM89" i="2" s="1"/>
  <c r="AN89" i="2" s="1"/>
  <c r="AQ89" i="2"/>
  <c r="AT92" i="2"/>
  <c r="AU92" i="2" s="1"/>
  <c r="AV92" i="2"/>
  <c r="AW92" i="2" s="1"/>
  <c r="CZ203" i="2"/>
  <c r="AB85" i="2"/>
  <c r="AC85" i="2" s="1"/>
  <c r="AD85" i="2" s="1"/>
  <c r="CC203" i="2"/>
  <c r="CH203" i="2"/>
  <c r="CN203" i="2"/>
  <c r="L202" i="2"/>
  <c r="Q202" i="2"/>
  <c r="CG203" i="2"/>
  <c r="CL202" i="2"/>
  <c r="M202" i="2"/>
  <c r="BM203" i="2"/>
  <c r="AX203" i="2"/>
  <c r="AJ203" i="2"/>
  <c r="O203" i="2"/>
  <c r="P203" i="2" s="1"/>
  <c r="H204" i="2"/>
  <c r="J203" i="2"/>
  <c r="N203" i="2"/>
  <c r="CK203" i="2" s="1"/>
  <c r="I203" i="2"/>
  <c r="V203" i="2"/>
  <c r="CF103" i="2"/>
  <c r="BO89" i="2" l="1"/>
  <c r="BP89" i="2" s="1"/>
  <c r="BQ89" i="2" s="1"/>
  <c r="BL89" i="2"/>
  <c r="BR89" i="2"/>
  <c r="AR89" i="2"/>
  <c r="AF90" i="2"/>
  <c r="AG90" i="2" s="1"/>
  <c r="AH90" i="2"/>
  <c r="BS89" i="2"/>
  <c r="BT89" i="2" s="1"/>
  <c r="BU89" i="2" s="1"/>
  <c r="AZ92" i="2"/>
  <c r="BA92" i="2" s="1"/>
  <c r="BB92" i="2" s="1"/>
  <c r="AY92" i="2"/>
  <c r="BC92" i="2"/>
  <c r="CZ204" i="2"/>
  <c r="T86" i="2"/>
  <c r="X86" i="2" s="1"/>
  <c r="R86" i="2"/>
  <c r="S86" i="2" s="1"/>
  <c r="CC204" i="2"/>
  <c r="CN204" i="2"/>
  <c r="CH204" i="2"/>
  <c r="L203" i="2"/>
  <c r="CG204" i="2"/>
  <c r="Q203" i="2"/>
  <c r="BM204" i="2"/>
  <c r="J204" i="2"/>
  <c r="N204" i="2"/>
  <c r="CK204" i="2" s="1"/>
  <c r="I204" i="2"/>
  <c r="AX204" i="2"/>
  <c r="V204" i="2"/>
  <c r="AJ204" i="2"/>
  <c r="O204" i="2"/>
  <c r="H205" i="2"/>
  <c r="CL203" i="2"/>
  <c r="M203" i="2"/>
  <c r="CD104" i="2"/>
  <c r="CE104" i="2" s="1"/>
  <c r="AK90" i="2" l="1"/>
  <c r="AO90" i="2"/>
  <c r="AL90" i="2"/>
  <c r="AM90" i="2" s="1"/>
  <c r="AN90" i="2" s="1"/>
  <c r="AI90" i="2"/>
  <c r="BD92" i="2"/>
  <c r="BE92" i="2" s="1"/>
  <c r="BF92" i="2" s="1"/>
  <c r="CM89" i="2"/>
  <c r="BK90" i="2"/>
  <c r="BN90" i="2" s="1"/>
  <c r="BI90" i="2"/>
  <c r="BJ90" i="2" s="1"/>
  <c r="CZ205" i="2"/>
  <c r="AP91" i="2"/>
  <c r="AA86" i="2"/>
  <c r="Y86" i="2"/>
  <c r="Z86" i="2" s="1"/>
  <c r="W86" i="2"/>
  <c r="U86" i="2"/>
  <c r="L204" i="2"/>
  <c r="CC205" i="2"/>
  <c r="CN205" i="2"/>
  <c r="CH205" i="2"/>
  <c r="CG205" i="2"/>
  <c r="V205" i="2"/>
  <c r="H206" i="2"/>
  <c r="AJ205" i="2"/>
  <c r="O205" i="2"/>
  <c r="P205" i="2" s="1"/>
  <c r="BM205" i="2"/>
  <c r="J205" i="2"/>
  <c r="I205" i="2"/>
  <c r="AX205" i="2"/>
  <c r="N205" i="2"/>
  <c r="CK205" i="2" s="1"/>
  <c r="Q204" i="2"/>
  <c r="CL204" i="2"/>
  <c r="M204" i="2"/>
  <c r="P204" i="2"/>
  <c r="CF104" i="2"/>
  <c r="AP90" i="2" l="1"/>
  <c r="AQ90" i="2" s="1"/>
  <c r="AF91" i="2" s="1"/>
  <c r="AG91" i="2" s="1"/>
  <c r="AV93" i="2"/>
  <c r="AY93" i="2" s="1"/>
  <c r="AT93" i="2"/>
  <c r="AU93" i="2" s="1"/>
  <c r="BL90" i="2"/>
  <c r="BO90" i="2"/>
  <c r="BP90" i="2" s="1"/>
  <c r="BQ90" i="2" s="1"/>
  <c r="BR90" i="2"/>
  <c r="CZ206" i="2"/>
  <c r="AB86" i="2"/>
  <c r="AC86" i="2" s="1"/>
  <c r="AD86" i="2" s="1"/>
  <c r="CC206" i="2"/>
  <c r="CN206" i="2"/>
  <c r="CH206" i="2"/>
  <c r="CG206" i="2"/>
  <c r="Q205" i="2"/>
  <c r="L205" i="2"/>
  <c r="V206" i="2"/>
  <c r="AJ206" i="2"/>
  <c r="O206" i="2"/>
  <c r="P206" i="2" s="1"/>
  <c r="BM206" i="2"/>
  <c r="J206" i="2"/>
  <c r="N206" i="2"/>
  <c r="CK206" i="2" s="1"/>
  <c r="I206" i="2"/>
  <c r="AX206" i="2"/>
  <c r="H207" i="2"/>
  <c r="CL205" i="2"/>
  <c r="M205" i="2"/>
  <c r="CD105" i="2"/>
  <c r="CE105" i="2" s="1"/>
  <c r="AR90" i="2" l="1"/>
  <c r="AH91" i="2"/>
  <c r="AL91" i="2" s="1"/>
  <c r="AM91" i="2" s="1"/>
  <c r="AN91" i="2" s="1"/>
  <c r="BS90" i="2"/>
  <c r="BT90" i="2" s="1"/>
  <c r="BU90" i="2" s="1"/>
  <c r="AZ93" i="2"/>
  <c r="BA93" i="2" s="1"/>
  <c r="BB93" i="2" s="1"/>
  <c r="BC93" i="2"/>
  <c r="AW93" i="2"/>
  <c r="BS91" i="2"/>
  <c r="T87" i="2"/>
  <c r="R87" i="2"/>
  <c r="S87" i="2" s="1"/>
  <c r="CZ207" i="2"/>
  <c r="CC207" i="2"/>
  <c r="Q206" i="2"/>
  <c r="L206" i="2"/>
  <c r="CL206" i="2"/>
  <c r="M206" i="2"/>
  <c r="AX207" i="2"/>
  <c r="V207" i="2"/>
  <c r="H208" i="2"/>
  <c r="AJ207" i="2"/>
  <c r="CQ21" i="2"/>
  <c r="BM207" i="2"/>
  <c r="J207" i="2"/>
  <c r="N207" i="2"/>
  <c r="CK207" i="2" s="1"/>
  <c r="I207" i="2"/>
  <c r="O207" i="2"/>
  <c r="P207" i="2" s="1"/>
  <c r="CF105" i="2"/>
  <c r="H106" i="1"/>
  <c r="G106" i="1" s="1"/>
  <c r="J106" i="1"/>
  <c r="I106" i="1" s="1"/>
  <c r="AQ91" i="2" l="1"/>
  <c r="AF92" i="2" s="1"/>
  <c r="AG92" i="2" s="1"/>
  <c r="AK91" i="2"/>
  <c r="AO91" i="2"/>
  <c r="AI91" i="2"/>
  <c r="BD93" i="2"/>
  <c r="BE93" i="2" s="1"/>
  <c r="BF93" i="2" s="1"/>
  <c r="BK91" i="2"/>
  <c r="BL91" i="2" s="1"/>
  <c r="CM90" i="2"/>
  <c r="BI91" i="2"/>
  <c r="BJ91" i="2" s="1"/>
  <c r="X87" i="2"/>
  <c r="CZ208" i="2"/>
  <c r="AP92" i="2"/>
  <c r="U87" i="2"/>
  <c r="AA87" i="2"/>
  <c r="W87" i="2"/>
  <c r="BD94" i="2"/>
  <c r="CC208" i="2"/>
  <c r="Q207" i="2"/>
  <c r="CH208" i="2"/>
  <c r="CN208" i="2"/>
  <c r="CG208" i="2"/>
  <c r="L207" i="2"/>
  <c r="CL207" i="2"/>
  <c r="M207" i="2"/>
  <c r="BM208" i="2"/>
  <c r="J208" i="2"/>
  <c r="N208" i="2"/>
  <c r="CK208" i="2" s="1"/>
  <c r="I208" i="2"/>
  <c r="V208" i="2"/>
  <c r="H209" i="2"/>
  <c r="AX208" i="2"/>
  <c r="AJ208" i="2"/>
  <c r="O208" i="2"/>
  <c r="P208" i="2" s="1"/>
  <c r="CD106" i="2"/>
  <c r="CE106" i="2" s="1"/>
  <c r="AR91" i="2" l="1"/>
  <c r="AH92" i="2"/>
  <c r="AQ92" i="2" s="1"/>
  <c r="AR92" i="2" s="1"/>
  <c r="BO91" i="2"/>
  <c r="BP91" i="2" s="1"/>
  <c r="BQ91" i="2" s="1"/>
  <c r="BR91" i="2"/>
  <c r="BN91" i="2"/>
  <c r="BT91" i="2"/>
  <c r="BU91" i="2" s="1"/>
  <c r="AT94" i="2"/>
  <c r="AU94" i="2" s="1"/>
  <c r="AV94" i="2"/>
  <c r="AZ94" i="2" s="1"/>
  <c r="BA94" i="2" s="1"/>
  <c r="BB94" i="2" s="1"/>
  <c r="Y87" i="2"/>
  <c r="Z87" i="2" s="1"/>
  <c r="AB87" i="2" s="1"/>
  <c r="AC87" i="2" s="1"/>
  <c r="AD87" i="2" s="1"/>
  <c r="F106" i="1" s="1"/>
  <c r="CZ209" i="2"/>
  <c r="CC209" i="2"/>
  <c r="CN209" i="2"/>
  <c r="CH209" i="2"/>
  <c r="CG209" i="2"/>
  <c r="L208" i="2"/>
  <c r="Q208" i="2"/>
  <c r="AX209" i="2"/>
  <c r="AJ209" i="2"/>
  <c r="O209" i="2"/>
  <c r="P209" i="2" s="1"/>
  <c r="V209" i="2"/>
  <c r="H210" i="2"/>
  <c r="BM209" i="2"/>
  <c r="J209" i="2"/>
  <c r="N209" i="2"/>
  <c r="CK209" i="2" s="1"/>
  <c r="I209" i="2"/>
  <c r="CL208" i="2"/>
  <c r="M208" i="2"/>
  <c r="CF106" i="2"/>
  <c r="AK92" i="2" l="1"/>
  <c r="AO92" i="2"/>
  <c r="AL92" i="2"/>
  <c r="AM92" i="2" s="1"/>
  <c r="AN92" i="2" s="1"/>
  <c r="CM91" i="2"/>
  <c r="AI92" i="2"/>
  <c r="BI92" i="2"/>
  <c r="BJ92" i="2" s="1"/>
  <c r="AY94" i="2"/>
  <c r="AH93" i="2"/>
  <c r="AK93" i="2" s="1"/>
  <c r="BE94" i="2"/>
  <c r="AT95" i="2" s="1"/>
  <c r="AU95" i="2" s="1"/>
  <c r="BC94" i="2"/>
  <c r="AF93" i="2"/>
  <c r="AG93" i="2" s="1"/>
  <c r="AW94" i="2"/>
  <c r="BK92" i="2"/>
  <c r="BL92" i="2" s="1"/>
  <c r="R88" i="2"/>
  <c r="S88" i="2" s="1"/>
  <c r="T88" i="2"/>
  <c r="U88" i="2" s="1"/>
  <c r="E106" i="1"/>
  <c r="CZ210" i="2"/>
  <c r="CC210" i="2"/>
  <c r="CH210" i="2"/>
  <c r="CN210" i="2"/>
  <c r="Q209" i="2"/>
  <c r="CG210" i="2"/>
  <c r="L209" i="2"/>
  <c r="CL209" i="2"/>
  <c r="AX210" i="2"/>
  <c r="O210" i="2"/>
  <c r="AJ210" i="2"/>
  <c r="J210" i="2"/>
  <c r="N210" i="2"/>
  <c r="CK210" i="2" s="1"/>
  <c r="I210" i="2"/>
  <c r="V210" i="2"/>
  <c r="BM210" i="2"/>
  <c r="H211" i="2"/>
  <c r="M209" i="2"/>
  <c r="CD107" i="2"/>
  <c r="CE107" i="2" s="1"/>
  <c r="AI93" i="2" l="1"/>
  <c r="AL93" i="2"/>
  <c r="AM93" i="2" s="1"/>
  <c r="AN93" i="2" s="1"/>
  <c r="AO93" i="2"/>
  <c r="AV95" i="2"/>
  <c r="AY95" i="2" s="1"/>
  <c r="BN92" i="2"/>
  <c r="BS92" i="2" s="1"/>
  <c r="BT92" i="2" s="1"/>
  <c r="BU92" i="2" s="1"/>
  <c r="BO92" i="2"/>
  <c r="BP92" i="2" s="1"/>
  <c r="BQ92" i="2" s="1"/>
  <c r="BF94" i="2"/>
  <c r="BR92" i="2"/>
  <c r="AA88" i="2"/>
  <c r="BD95" i="2"/>
  <c r="X88" i="2"/>
  <c r="Y88" i="2" s="1"/>
  <c r="Z88" i="2" s="1"/>
  <c r="W88" i="2"/>
  <c r="CZ211" i="2"/>
  <c r="AB88" i="2"/>
  <c r="AC88" i="2" s="1"/>
  <c r="AD88" i="2" s="1"/>
  <c r="CC211" i="2"/>
  <c r="CN211" i="2"/>
  <c r="CH211" i="2"/>
  <c r="CG211" i="2"/>
  <c r="L210" i="2"/>
  <c r="Q210" i="2"/>
  <c r="P210" i="2"/>
  <c r="BM211" i="2"/>
  <c r="I211" i="2"/>
  <c r="H212" i="2"/>
  <c r="AX211" i="2"/>
  <c r="O211" i="2"/>
  <c r="P211" i="2" s="1"/>
  <c r="J211" i="2"/>
  <c r="N211" i="2"/>
  <c r="CK211" i="2" s="1"/>
  <c r="V211" i="2"/>
  <c r="AJ211" i="2"/>
  <c r="CL210" i="2"/>
  <c r="M210" i="2"/>
  <c r="CF107" i="2"/>
  <c r="AP93" i="2" l="1"/>
  <c r="AQ93" i="2" s="1"/>
  <c r="AR93" i="2" s="1"/>
  <c r="BI93" i="2"/>
  <c r="BJ93" i="2" s="1"/>
  <c r="BK93" i="2"/>
  <c r="BR93" i="2" s="1"/>
  <c r="BE95" i="2"/>
  <c r="BF95" i="2" s="1"/>
  <c r="BC95" i="2"/>
  <c r="AZ95" i="2"/>
  <c r="BA95" i="2" s="1"/>
  <c r="BB95" i="2" s="1"/>
  <c r="CM92" i="2"/>
  <c r="AW95" i="2"/>
  <c r="BL93" i="2"/>
  <c r="CZ212" i="2"/>
  <c r="R89" i="2"/>
  <c r="S89" i="2" s="1"/>
  <c r="T89" i="2"/>
  <c r="AP94" i="2"/>
  <c r="CC212" i="2"/>
  <c r="CH212" i="2"/>
  <c r="CN212" i="2"/>
  <c r="Q211" i="2"/>
  <c r="L211" i="2"/>
  <c r="CG212" i="2"/>
  <c r="CL211" i="2"/>
  <c r="AJ212" i="2"/>
  <c r="O212" i="2"/>
  <c r="P212" i="2" s="1"/>
  <c r="J212" i="2"/>
  <c r="BM212" i="2"/>
  <c r="AX212" i="2"/>
  <c r="N212" i="2"/>
  <c r="CK212" i="2" s="1"/>
  <c r="I212" i="2"/>
  <c r="V212" i="2"/>
  <c r="H213" i="2"/>
  <c r="M211" i="2"/>
  <c r="CD108" i="2"/>
  <c r="CE108" i="2" s="1"/>
  <c r="AF94" i="2" l="1"/>
  <c r="AG94" i="2" s="1"/>
  <c r="AH94" i="2"/>
  <c r="AL94" i="2" s="1"/>
  <c r="AM94" i="2" s="1"/>
  <c r="AN94" i="2" s="1"/>
  <c r="BO93" i="2"/>
  <c r="BP93" i="2" s="1"/>
  <c r="BQ93" i="2" s="1"/>
  <c r="AT96" i="2"/>
  <c r="AU96" i="2" s="1"/>
  <c r="AV96" i="2"/>
  <c r="AW96" i="2" s="1"/>
  <c r="BN93" i="2"/>
  <c r="AO94" i="2"/>
  <c r="AI94" i="2"/>
  <c r="AK94" i="2"/>
  <c r="AQ94" i="2"/>
  <c r="AF95" i="2" s="1"/>
  <c r="AG95" i="2" s="1"/>
  <c r="X89" i="2"/>
  <c r="Y89" i="2" s="1"/>
  <c r="Z89" i="2" s="1"/>
  <c r="CZ213" i="2"/>
  <c r="W89" i="2"/>
  <c r="AA89" i="2"/>
  <c r="U89" i="2"/>
  <c r="CC213" i="2"/>
  <c r="CH213" i="2"/>
  <c r="CN213" i="2"/>
  <c r="L212" i="2"/>
  <c r="Q212" i="2"/>
  <c r="CG213" i="2"/>
  <c r="CL212" i="2"/>
  <c r="M212" i="2"/>
  <c r="AX213" i="2"/>
  <c r="V213" i="2"/>
  <c r="AJ213" i="2"/>
  <c r="O213" i="2"/>
  <c r="P213" i="2" s="1"/>
  <c r="J213" i="2"/>
  <c r="I213" i="2"/>
  <c r="H214" i="2"/>
  <c r="BM213" i="2"/>
  <c r="N213" i="2"/>
  <c r="CK213" i="2" s="1"/>
  <c r="CF108" i="2"/>
  <c r="BS93" i="2" l="1"/>
  <c r="BT93" i="2" s="1"/>
  <c r="BK94" i="2" s="1"/>
  <c r="BL94" i="2" s="1"/>
  <c r="AY96" i="2"/>
  <c r="BD96" i="2" s="1"/>
  <c r="BE96" i="2" s="1"/>
  <c r="AT97" i="2" s="1"/>
  <c r="AU97" i="2" s="1"/>
  <c r="AZ96" i="2"/>
  <c r="BA96" i="2" s="1"/>
  <c r="BB96" i="2" s="1"/>
  <c r="BC96" i="2"/>
  <c r="AH95" i="2"/>
  <c r="AO95" i="2" s="1"/>
  <c r="AR94" i="2"/>
  <c r="AB89" i="2"/>
  <c r="AC89" i="2" s="1"/>
  <c r="AD89" i="2" s="1"/>
  <c r="BS94" i="2"/>
  <c r="CZ214" i="2"/>
  <c r="CC214" i="2"/>
  <c r="CN214" i="2"/>
  <c r="CH214" i="2"/>
  <c r="L213" i="2"/>
  <c r="CG214" i="2"/>
  <c r="Q213" i="2"/>
  <c r="CL213" i="2"/>
  <c r="V214" i="2"/>
  <c r="H215" i="2"/>
  <c r="N214" i="2"/>
  <c r="CK214" i="2" s="1"/>
  <c r="AX214" i="2"/>
  <c r="AJ214" i="2"/>
  <c r="O214" i="2"/>
  <c r="BM214" i="2"/>
  <c r="J214" i="2"/>
  <c r="I214" i="2"/>
  <c r="M213" i="2"/>
  <c r="CD109" i="2"/>
  <c r="CE109" i="2" s="1"/>
  <c r="BU93" i="2" l="1"/>
  <c r="BI94" i="2"/>
  <c r="BJ94" i="2" s="1"/>
  <c r="BO94" i="2"/>
  <c r="BP94" i="2" s="1"/>
  <c r="BQ94" i="2" s="1"/>
  <c r="CM93" i="2"/>
  <c r="BR94" i="2"/>
  <c r="BN94" i="2"/>
  <c r="BT94" i="2"/>
  <c r="BK95" i="2" s="1"/>
  <c r="BL95" i="2" s="1"/>
  <c r="AV97" i="2"/>
  <c r="AZ97" i="2" s="1"/>
  <c r="BA97" i="2" s="1"/>
  <c r="BB97" i="2" s="1"/>
  <c r="BF96" i="2"/>
  <c r="AI95" i="2"/>
  <c r="AL95" i="2"/>
  <c r="AM95" i="2" s="1"/>
  <c r="AN95" i="2" s="1"/>
  <c r="AK95" i="2"/>
  <c r="T90" i="2"/>
  <c r="W90" i="2" s="1"/>
  <c r="R90" i="2"/>
  <c r="S90" i="2" s="1"/>
  <c r="BU94" i="2"/>
  <c r="CZ215" i="2"/>
  <c r="BD97" i="2"/>
  <c r="CC215" i="2"/>
  <c r="CN215" i="2"/>
  <c r="CH215" i="2"/>
  <c r="L214" i="2"/>
  <c r="CG215" i="2"/>
  <c r="Q214" i="2"/>
  <c r="P214" i="2"/>
  <c r="AX215" i="2"/>
  <c r="J215" i="2"/>
  <c r="N215" i="2"/>
  <c r="CK215" i="2" s="1"/>
  <c r="I215" i="2"/>
  <c r="BM215" i="2"/>
  <c r="V215" i="2"/>
  <c r="H216" i="2"/>
  <c r="AJ215" i="2"/>
  <c r="O215" i="2"/>
  <c r="P215" i="2" s="1"/>
  <c r="CL214" i="2"/>
  <c r="M214" i="2"/>
  <c r="CF109" i="2"/>
  <c r="BN95" i="2" l="1"/>
  <c r="BR95" i="2"/>
  <c r="BI95" i="2"/>
  <c r="BJ95" i="2" s="1"/>
  <c r="BO95" i="2"/>
  <c r="BP95" i="2" s="1"/>
  <c r="BQ95" i="2" s="1"/>
  <c r="CM94" i="2"/>
  <c r="BE97" i="2"/>
  <c r="BF97" i="2" s="1"/>
  <c r="AW97" i="2"/>
  <c r="BC97" i="2"/>
  <c r="AY97" i="2"/>
  <c r="X90" i="2"/>
  <c r="Y90" i="2" s="1"/>
  <c r="Z90" i="2" s="1"/>
  <c r="BS95" i="2"/>
  <c r="BT95" i="2" s="1"/>
  <c r="BU95" i="2" s="1"/>
  <c r="AP95" i="2"/>
  <c r="AQ95" i="2" s="1"/>
  <c r="AR95" i="2" s="1"/>
  <c r="AA90" i="2"/>
  <c r="U90" i="2"/>
  <c r="AB90" i="2" s="1"/>
  <c r="AC90" i="2" s="1"/>
  <c r="AD90" i="2" s="1"/>
  <c r="CZ216" i="2"/>
  <c r="CC216" i="2"/>
  <c r="CH216" i="2"/>
  <c r="CN216" i="2"/>
  <c r="Q215" i="2"/>
  <c r="CG216" i="2"/>
  <c r="L215" i="2"/>
  <c r="CL215" i="2"/>
  <c r="BM216" i="2"/>
  <c r="V216" i="2"/>
  <c r="H217" i="2"/>
  <c r="AJ216" i="2"/>
  <c r="O216" i="2"/>
  <c r="P216" i="2" s="1"/>
  <c r="J216" i="2"/>
  <c r="N216" i="2"/>
  <c r="CK216" i="2" s="1"/>
  <c r="I216" i="2"/>
  <c r="AX216" i="2"/>
  <c r="M215" i="2"/>
  <c r="CD110" i="2"/>
  <c r="CE110" i="2" s="1"/>
  <c r="AV98" i="2" l="1"/>
  <c r="AZ98" i="2" s="1"/>
  <c r="BA98" i="2" s="1"/>
  <c r="BB98" i="2" s="1"/>
  <c r="AT98" i="2"/>
  <c r="AU98" i="2" s="1"/>
  <c r="AF96" i="2"/>
  <c r="AG96" i="2" s="1"/>
  <c r="CM95" i="2"/>
  <c r="BK96" i="2"/>
  <c r="BN96" i="2" s="1"/>
  <c r="BI96" i="2"/>
  <c r="BJ96" i="2" s="1"/>
  <c r="AH96" i="2"/>
  <c r="AL96" i="2" s="1"/>
  <c r="AM96" i="2" s="1"/>
  <c r="AN96" i="2" s="1"/>
  <c r="R91" i="2"/>
  <c r="S91" i="2" s="1"/>
  <c r="T91" i="2"/>
  <c r="X91" i="2" s="1"/>
  <c r="Y91" i="2" s="1"/>
  <c r="Z91" i="2" s="1"/>
  <c r="CZ217" i="2"/>
  <c r="CC217" i="2"/>
  <c r="CH217" i="2"/>
  <c r="CN217" i="2"/>
  <c r="L216" i="2"/>
  <c r="Q216" i="2"/>
  <c r="CG217" i="2"/>
  <c r="BM217" i="2"/>
  <c r="AX217" i="2"/>
  <c r="V217" i="2"/>
  <c r="H218" i="2"/>
  <c r="AJ217" i="2"/>
  <c r="O217" i="2"/>
  <c r="P217" i="2" s="1"/>
  <c r="J217" i="2"/>
  <c r="N217" i="2"/>
  <c r="CK217" i="2" s="1"/>
  <c r="I217" i="2"/>
  <c r="CL216" i="2"/>
  <c r="M216" i="2"/>
  <c r="CF110" i="2"/>
  <c r="AW98" i="2" l="1"/>
  <c r="AY98" i="2"/>
  <c r="BC98" i="2"/>
  <c r="BR96" i="2"/>
  <c r="AI96" i="2"/>
  <c r="AK96" i="2"/>
  <c r="AO96" i="2"/>
  <c r="BO96" i="2"/>
  <c r="BP96" i="2" s="1"/>
  <c r="BQ96" i="2" s="1"/>
  <c r="BL96" i="2"/>
  <c r="BS96" i="2" s="1"/>
  <c r="BT96" i="2" s="1"/>
  <c r="BU96" i="2" s="1"/>
  <c r="BD98" i="2"/>
  <c r="BE98" i="2" s="1"/>
  <c r="AV99" i="2" s="1"/>
  <c r="AY99" i="2" s="1"/>
  <c r="U91" i="2"/>
  <c r="W91" i="2"/>
  <c r="AA91" i="2"/>
  <c r="CZ218" i="2"/>
  <c r="BS97" i="2"/>
  <c r="AB91" i="2"/>
  <c r="AC91" i="2" s="1"/>
  <c r="AD91" i="2" s="1"/>
  <c r="CC218" i="2"/>
  <c r="CN218" i="2"/>
  <c r="CH218" i="2"/>
  <c r="L217" i="2"/>
  <c r="CG218" i="2"/>
  <c r="Q217" i="2"/>
  <c r="CL217" i="2"/>
  <c r="BM218" i="2"/>
  <c r="AJ218" i="2"/>
  <c r="O218" i="2"/>
  <c r="P218" i="2" s="1"/>
  <c r="J218" i="2"/>
  <c r="H219" i="2"/>
  <c r="N218" i="2"/>
  <c r="CK218" i="2" s="1"/>
  <c r="I218" i="2"/>
  <c r="AX218" i="2"/>
  <c r="V218" i="2"/>
  <c r="M217" i="2"/>
  <c r="CI110" i="2"/>
  <c r="CD111" i="2"/>
  <c r="CE111" i="2" s="1"/>
  <c r="AP96" i="2" l="1"/>
  <c r="AQ96" i="2" s="1"/>
  <c r="AR96" i="2" s="1"/>
  <c r="BI97" i="2"/>
  <c r="BJ97" i="2" s="1"/>
  <c r="CM96" i="2"/>
  <c r="BK97" i="2"/>
  <c r="BO97" i="2" s="1"/>
  <c r="BP97" i="2" s="1"/>
  <c r="BQ97" i="2" s="1"/>
  <c r="AZ99" i="2"/>
  <c r="BA99" i="2" s="1"/>
  <c r="BB99" i="2" s="1"/>
  <c r="BC99" i="2"/>
  <c r="AW99" i="2"/>
  <c r="BD99" i="2" s="1"/>
  <c r="BE99" i="2" s="1"/>
  <c r="BF99" i="2" s="1"/>
  <c r="BF98" i="2"/>
  <c r="AT99" i="2"/>
  <c r="AU99" i="2" s="1"/>
  <c r="T92" i="2"/>
  <c r="R92" i="2"/>
  <c r="S92" i="2" s="1"/>
  <c r="D177" i="1"/>
  <c r="CZ219" i="2"/>
  <c r="D116" i="1"/>
  <c r="CC219" i="2"/>
  <c r="Q218" i="2"/>
  <c r="L218" i="2"/>
  <c r="BM219" i="2"/>
  <c r="V219" i="2"/>
  <c r="H220" i="2"/>
  <c r="AJ219" i="2"/>
  <c r="O219" i="2"/>
  <c r="P219" i="2" s="1"/>
  <c r="AX219" i="2"/>
  <c r="J219" i="2"/>
  <c r="N219" i="2"/>
  <c r="CK219" i="2" s="1"/>
  <c r="CQ22" i="2"/>
  <c r="I219" i="2"/>
  <c r="CL218" i="2"/>
  <c r="M218" i="2"/>
  <c r="CF111" i="2"/>
  <c r="CG111" i="2" s="1"/>
  <c r="CH111" i="2" s="1"/>
  <c r="AF97" i="2" l="1"/>
  <c r="AG97" i="2" s="1"/>
  <c r="AH97" i="2"/>
  <c r="AL97" i="2" s="1"/>
  <c r="AM97" i="2" s="1"/>
  <c r="AN97" i="2" s="1"/>
  <c r="AP97" i="2" s="1"/>
  <c r="AQ97" i="2" s="1"/>
  <c r="AR97" i="2" s="1"/>
  <c r="BL97" i="2"/>
  <c r="BN97" i="2"/>
  <c r="BR97" i="2"/>
  <c r="BT97" i="2"/>
  <c r="BK98" i="2" s="1"/>
  <c r="BR98" i="2" s="1"/>
  <c r="AV100" i="2"/>
  <c r="AZ100" i="2" s="1"/>
  <c r="BA100" i="2" s="1"/>
  <c r="BB100" i="2" s="1"/>
  <c r="AT100" i="2"/>
  <c r="AU100" i="2" s="1"/>
  <c r="X92" i="2"/>
  <c r="Y92" i="2" s="1"/>
  <c r="Z92" i="2" s="1"/>
  <c r="CZ220" i="2"/>
  <c r="U92" i="2"/>
  <c r="AA92" i="2"/>
  <c r="W92" i="2"/>
  <c r="CC220" i="2"/>
  <c r="L219" i="2"/>
  <c r="CH220" i="2"/>
  <c r="CN220" i="2"/>
  <c r="Q219" i="2"/>
  <c r="CG220" i="2"/>
  <c r="CL219" i="2"/>
  <c r="AX220" i="2"/>
  <c r="AJ220" i="2"/>
  <c r="O220" i="2"/>
  <c r="P220" i="2" s="1"/>
  <c r="V220" i="2"/>
  <c r="H221" i="2"/>
  <c r="BM220" i="2"/>
  <c r="J220" i="2"/>
  <c r="N220" i="2"/>
  <c r="CK220" i="2" s="1"/>
  <c r="I220" i="2"/>
  <c r="M219" i="2"/>
  <c r="CI111" i="2"/>
  <c r="CR13" i="2" s="1"/>
  <c r="CD112" i="2"/>
  <c r="CE112" i="2" s="1"/>
  <c r="AK97" i="2" l="1"/>
  <c r="AO97" i="2"/>
  <c r="AF98" i="2"/>
  <c r="AG98" i="2" s="1"/>
  <c r="AI97" i="2"/>
  <c r="AH98" i="2"/>
  <c r="AK98" i="2" s="1"/>
  <c r="BU97" i="2"/>
  <c r="CM97" i="2"/>
  <c r="AW100" i="2"/>
  <c r="BC100" i="2"/>
  <c r="BN98" i="2"/>
  <c r="AY100" i="2"/>
  <c r="BI98" i="2"/>
  <c r="BJ98" i="2" s="1"/>
  <c r="BO98" i="2"/>
  <c r="BP98" i="2" s="1"/>
  <c r="BQ98" i="2" s="1"/>
  <c r="BL98" i="2"/>
  <c r="CZ221" i="2"/>
  <c r="AB92" i="2"/>
  <c r="AC92" i="2" s="1"/>
  <c r="AD92" i="2" s="1"/>
  <c r="BD100" i="2"/>
  <c r="BE100" i="2" s="1"/>
  <c r="AV101" i="2" s="1"/>
  <c r="CC221" i="2"/>
  <c r="CH221" i="2"/>
  <c r="CN221" i="2"/>
  <c r="L220" i="2"/>
  <c r="Q220" i="2"/>
  <c r="CG221" i="2"/>
  <c r="CL220" i="2"/>
  <c r="M220" i="2"/>
  <c r="V221" i="2"/>
  <c r="H222" i="2"/>
  <c r="BM221" i="2"/>
  <c r="AX221" i="2"/>
  <c r="O221" i="2"/>
  <c r="P221" i="2" s="1"/>
  <c r="AJ221" i="2"/>
  <c r="J221" i="2"/>
  <c r="N221" i="2"/>
  <c r="CK221" i="2" s="1"/>
  <c r="I221" i="2"/>
  <c r="CI115" i="2"/>
  <c r="CI119" i="2"/>
  <c r="CI112" i="2"/>
  <c r="CI116" i="2"/>
  <c r="CI120" i="2"/>
  <c r="CI113" i="2"/>
  <c r="CI117" i="2"/>
  <c r="CI121" i="2"/>
  <c r="CI114" i="2"/>
  <c r="CI118" i="2"/>
  <c r="CF112" i="2"/>
  <c r="AL98" i="2" l="1"/>
  <c r="AM98" i="2" s="1"/>
  <c r="AN98" i="2" s="1"/>
  <c r="AI98" i="2"/>
  <c r="AO98" i="2"/>
  <c r="BS98" i="2"/>
  <c r="BT98" i="2" s="1"/>
  <c r="BK99" i="2" s="1"/>
  <c r="BL99" i="2" s="1"/>
  <c r="AZ101" i="2"/>
  <c r="BA101" i="2" s="1"/>
  <c r="BB101" i="2" s="1"/>
  <c r="CZ222" i="2"/>
  <c r="T93" i="2"/>
  <c r="R93" i="2"/>
  <c r="S93" i="2" s="1"/>
  <c r="AP98" i="2"/>
  <c r="AQ98" i="2" s="1"/>
  <c r="AF99" i="2" s="1"/>
  <c r="AG99" i="2" s="1"/>
  <c r="AT101" i="2"/>
  <c r="AU101" i="2" s="1"/>
  <c r="AW101" i="2"/>
  <c r="AY101" i="2"/>
  <c r="BF100" i="2"/>
  <c r="BC101" i="2"/>
  <c r="CC222" i="2"/>
  <c r="CN222" i="2"/>
  <c r="CH222" i="2"/>
  <c r="CG222" i="2"/>
  <c r="Q221" i="2"/>
  <c r="L221" i="2"/>
  <c r="CL221" i="2"/>
  <c r="M221" i="2"/>
  <c r="J222" i="2"/>
  <c r="BM222" i="2"/>
  <c r="AJ222" i="2"/>
  <c r="O222" i="2"/>
  <c r="P222" i="2" s="1"/>
  <c r="N222" i="2"/>
  <c r="CK222" i="2" s="1"/>
  <c r="I222" i="2"/>
  <c r="AX222" i="2"/>
  <c r="V222" i="2"/>
  <c r="H223" i="2"/>
  <c r="CD113" i="2"/>
  <c r="CE113" i="2" s="1"/>
  <c r="BU98" i="2" l="1"/>
  <c r="BN99" i="2"/>
  <c r="BO99" i="2"/>
  <c r="BP99" i="2" s="1"/>
  <c r="BQ99" i="2" s="1"/>
  <c r="BR99" i="2"/>
  <c r="CM98" i="2"/>
  <c r="BI99" i="2"/>
  <c r="BJ99" i="2" s="1"/>
  <c r="X93" i="2"/>
  <c r="Y93" i="2" s="1"/>
  <c r="Z93" i="2" s="1"/>
  <c r="CZ223" i="2"/>
  <c r="W93" i="2"/>
  <c r="AA93" i="2"/>
  <c r="U93" i="2"/>
  <c r="BD101" i="2"/>
  <c r="BE101" i="2" s="1"/>
  <c r="AV102" i="2" s="1"/>
  <c r="AH99" i="2"/>
  <c r="AR98" i="2"/>
  <c r="BS100" i="2"/>
  <c r="CC223" i="2"/>
  <c r="L222" i="2"/>
  <c r="CN223" i="2"/>
  <c r="CH223" i="2"/>
  <c r="CG223" i="2"/>
  <c r="AJ223" i="2"/>
  <c r="O223" i="2"/>
  <c r="P223" i="2" s="1"/>
  <c r="V223" i="2"/>
  <c r="H224" i="2"/>
  <c r="J223" i="2"/>
  <c r="N223" i="2"/>
  <c r="CK223" i="2" s="1"/>
  <c r="I223" i="2"/>
  <c r="BM223" i="2"/>
  <c r="AX223" i="2"/>
  <c r="Q222" i="2"/>
  <c r="CL222" i="2"/>
  <c r="M222" i="2"/>
  <c r="CF113" i="2"/>
  <c r="BS99" i="2" l="1"/>
  <c r="BT99" i="2" s="1"/>
  <c r="BK100" i="2" s="1"/>
  <c r="BN100" i="2" s="1"/>
  <c r="AB93" i="2"/>
  <c r="AC93" i="2" s="1"/>
  <c r="AD93" i="2" s="1"/>
  <c r="AZ102" i="2"/>
  <c r="BA102" i="2" s="1"/>
  <c r="BB102" i="2" s="1"/>
  <c r="AL99" i="2"/>
  <c r="CZ224" i="2"/>
  <c r="AO99" i="2"/>
  <c r="AK99" i="2"/>
  <c r="AI99" i="2"/>
  <c r="BF101" i="2"/>
  <c r="AY102" i="2"/>
  <c r="BC102" i="2"/>
  <c r="AW102" i="2"/>
  <c r="AT102" i="2"/>
  <c r="AU102" i="2" s="1"/>
  <c r="M223" i="2"/>
  <c r="CC224" i="2"/>
  <c r="CN224" i="2"/>
  <c r="CH224" i="2"/>
  <c r="CG224" i="2"/>
  <c r="Q223" i="2"/>
  <c r="L223" i="2"/>
  <c r="N224" i="2"/>
  <c r="CK224" i="2" s="1"/>
  <c r="BM224" i="2"/>
  <c r="H225" i="2"/>
  <c r="J224" i="2"/>
  <c r="I224" i="2"/>
  <c r="V224" i="2"/>
  <c r="AX224" i="2"/>
  <c r="AJ224" i="2"/>
  <c r="O224" i="2"/>
  <c r="P224" i="2" s="1"/>
  <c r="CL223" i="2"/>
  <c r="CD114" i="2"/>
  <c r="CE114" i="2" s="1"/>
  <c r="BR100" i="2" l="1"/>
  <c r="BL100" i="2"/>
  <c r="CM99" i="2"/>
  <c r="CN99" i="2" s="1"/>
  <c r="BU99" i="2"/>
  <c r="L107" i="1" s="1"/>
  <c r="K107" i="1" s="1"/>
  <c r="BI100" i="2"/>
  <c r="BJ100" i="2" s="1"/>
  <c r="BT100" i="2"/>
  <c r="BU100" i="2" s="1"/>
  <c r="BO100" i="2"/>
  <c r="BP100" i="2" s="1"/>
  <c r="BQ100" i="2" s="1"/>
  <c r="BD102" i="2"/>
  <c r="BE102" i="2" s="1"/>
  <c r="BF102" i="2" s="1"/>
  <c r="R94" i="2"/>
  <c r="S94" i="2" s="1"/>
  <c r="T94" i="2"/>
  <c r="U94" i="2" s="1"/>
  <c r="AM99" i="2"/>
  <c r="AN99" i="2" s="1"/>
  <c r="AP99" i="2" s="1"/>
  <c r="AQ99" i="2" s="1"/>
  <c r="AR99" i="2" s="1"/>
  <c r="CZ225" i="2"/>
  <c r="CC225" i="2"/>
  <c r="CN225" i="2"/>
  <c r="CH225" i="2"/>
  <c r="CG225" i="2"/>
  <c r="Q224" i="2"/>
  <c r="L224" i="2"/>
  <c r="AX225" i="2"/>
  <c r="I225" i="2"/>
  <c r="H226" i="2"/>
  <c r="AJ225" i="2"/>
  <c r="O225" i="2"/>
  <c r="P225" i="2" s="1"/>
  <c r="BM225" i="2"/>
  <c r="J225" i="2"/>
  <c r="N225" i="2"/>
  <c r="CK225" i="2" s="1"/>
  <c r="V225" i="2"/>
  <c r="CL224" i="2"/>
  <c r="M224" i="2"/>
  <c r="CF114" i="2"/>
  <c r="BK101" i="2" l="1"/>
  <c r="BO101" i="2" s="1"/>
  <c r="BP101" i="2" s="1"/>
  <c r="BQ101" i="2" s="1"/>
  <c r="AA94" i="2"/>
  <c r="CM100" i="2"/>
  <c r="BI101" i="2"/>
  <c r="BJ101" i="2" s="1"/>
  <c r="W94" i="2"/>
  <c r="X94" i="2"/>
  <c r="Y94" i="2" s="1"/>
  <c r="Z94" i="2" s="1"/>
  <c r="BR101" i="2"/>
  <c r="AT103" i="2"/>
  <c r="AU103" i="2" s="1"/>
  <c r="AV103" i="2"/>
  <c r="AZ103" i="2" s="1"/>
  <c r="BA103" i="2" s="1"/>
  <c r="BB103" i="2" s="1"/>
  <c r="BL101" i="2"/>
  <c r="BN101" i="2"/>
  <c r="BS101" i="2"/>
  <c r="BT101" i="2" s="1"/>
  <c r="BU101" i="2" s="1"/>
  <c r="AH100" i="2"/>
  <c r="AL100" i="2" s="1"/>
  <c r="AM100" i="2" s="1"/>
  <c r="AN100" i="2" s="1"/>
  <c r="AF100" i="2"/>
  <c r="AG100" i="2" s="1"/>
  <c r="AB94" i="2"/>
  <c r="AC94" i="2" s="1"/>
  <c r="AD94" i="2" s="1"/>
  <c r="CZ226" i="2"/>
  <c r="L225" i="2"/>
  <c r="CC226" i="2"/>
  <c r="CN226" i="2"/>
  <c r="CH226" i="2"/>
  <c r="CG226" i="2"/>
  <c r="Q225" i="2"/>
  <c r="BM226" i="2"/>
  <c r="AX226" i="2"/>
  <c r="AJ226" i="2"/>
  <c r="O226" i="2"/>
  <c r="P226" i="2" s="1"/>
  <c r="N226" i="2"/>
  <c r="CK226" i="2" s="1"/>
  <c r="V226" i="2"/>
  <c r="H227" i="2"/>
  <c r="J226" i="2"/>
  <c r="I226" i="2"/>
  <c r="CL225" i="2"/>
  <c r="M225" i="2"/>
  <c r="CD115" i="2"/>
  <c r="CE115" i="2" s="1"/>
  <c r="AY103" i="2" l="1"/>
  <c r="BC103" i="2"/>
  <c r="AW103" i="2"/>
  <c r="CM101" i="2"/>
  <c r="BI102" i="2"/>
  <c r="BJ102" i="2" s="1"/>
  <c r="BK102" i="2"/>
  <c r="BR102" i="2" s="1"/>
  <c r="AK100" i="2"/>
  <c r="AO100" i="2"/>
  <c r="AI100" i="2"/>
  <c r="BD103" i="2"/>
  <c r="BE103" i="2" s="1"/>
  <c r="AT104" i="2" s="1"/>
  <c r="AU104" i="2" s="1"/>
  <c r="AP100" i="2"/>
  <c r="AQ100" i="2" s="1"/>
  <c r="AH101" i="2" s="1"/>
  <c r="AI101" i="2" s="1"/>
  <c r="R95" i="2"/>
  <c r="S95" i="2" s="1"/>
  <c r="T95" i="2"/>
  <c r="AA95" i="2" s="1"/>
  <c r="CZ227" i="2"/>
  <c r="CC227" i="2"/>
  <c r="CH227" i="2"/>
  <c r="CN227" i="2"/>
  <c r="L226" i="2"/>
  <c r="Q226" i="2"/>
  <c r="CG227" i="2"/>
  <c r="J227" i="2"/>
  <c r="N227" i="2"/>
  <c r="CK227" i="2" s="1"/>
  <c r="I227" i="2"/>
  <c r="V227" i="2"/>
  <c r="BM227" i="2"/>
  <c r="H228" i="2"/>
  <c r="AX227" i="2"/>
  <c r="AJ227" i="2"/>
  <c r="O227" i="2"/>
  <c r="P227" i="2" s="1"/>
  <c r="CL226" i="2"/>
  <c r="M226" i="2"/>
  <c r="CF115" i="2"/>
  <c r="BO102" i="2" l="1"/>
  <c r="BP102" i="2" s="1"/>
  <c r="BQ102" i="2" s="1"/>
  <c r="BL102" i="2"/>
  <c r="BN102" i="2"/>
  <c r="W95" i="2"/>
  <c r="X95" i="2"/>
  <c r="Y95" i="2" s="1"/>
  <c r="Z95" i="2" s="1"/>
  <c r="AK101" i="2"/>
  <c r="BF103" i="2"/>
  <c r="AV104" i="2"/>
  <c r="BC104" i="2" s="1"/>
  <c r="AF101" i="2"/>
  <c r="AG101" i="2" s="1"/>
  <c r="AL101" i="2"/>
  <c r="AM101" i="2" s="1"/>
  <c r="AN101" i="2" s="1"/>
  <c r="AO101" i="2"/>
  <c r="AR100" i="2"/>
  <c r="U95" i="2"/>
  <c r="CZ228" i="2"/>
  <c r="CC228" i="2"/>
  <c r="CH228" i="2"/>
  <c r="CN228" i="2"/>
  <c r="Q227" i="2"/>
  <c r="CG228" i="2"/>
  <c r="L227" i="2"/>
  <c r="AX228" i="2"/>
  <c r="AJ228" i="2"/>
  <c r="O228" i="2"/>
  <c r="P228" i="2" s="1"/>
  <c r="J228" i="2"/>
  <c r="V228" i="2"/>
  <c r="H229" i="2"/>
  <c r="N228" i="2"/>
  <c r="CK228" i="2" s="1"/>
  <c r="I228" i="2"/>
  <c r="BM228" i="2"/>
  <c r="CL227" i="2"/>
  <c r="M227" i="2"/>
  <c r="CD116" i="2"/>
  <c r="CE116" i="2" s="1"/>
  <c r="BS102" i="2" l="1"/>
  <c r="BT102" i="2" s="1"/>
  <c r="BU102" i="2" s="1"/>
  <c r="AB95" i="2"/>
  <c r="AC95" i="2" s="1"/>
  <c r="AD95" i="2" s="1"/>
  <c r="AP101" i="2"/>
  <c r="AQ101" i="2" s="1"/>
  <c r="AR101" i="2" s="1"/>
  <c r="AW104" i="2"/>
  <c r="AZ104" i="2"/>
  <c r="BA104" i="2" s="1"/>
  <c r="BB104" i="2" s="1"/>
  <c r="AY104" i="2"/>
  <c r="CZ229" i="2"/>
  <c r="Q228" i="2"/>
  <c r="CC229" i="2"/>
  <c r="CN229" i="2"/>
  <c r="CH229" i="2"/>
  <c r="L228" i="2"/>
  <c r="CG229" i="2"/>
  <c r="CL228" i="2"/>
  <c r="M228" i="2"/>
  <c r="AX229" i="2"/>
  <c r="O229" i="2"/>
  <c r="P229" i="2" s="1"/>
  <c r="AJ229" i="2"/>
  <c r="J229" i="2"/>
  <c r="N229" i="2"/>
  <c r="CK229" i="2" s="1"/>
  <c r="I229" i="2"/>
  <c r="V229" i="2"/>
  <c r="H230" i="2"/>
  <c r="BM229" i="2"/>
  <c r="CF116" i="2"/>
  <c r="BI103" i="2" l="1"/>
  <c r="BJ103" i="2" s="1"/>
  <c r="BK103" i="2"/>
  <c r="BO103" i="2" s="1"/>
  <c r="BP103" i="2" s="1"/>
  <c r="BQ103" i="2" s="1"/>
  <c r="CM102" i="2"/>
  <c r="T96" i="2"/>
  <c r="X96" i="2" s="1"/>
  <c r="Y96" i="2" s="1"/>
  <c r="Z96" i="2" s="1"/>
  <c r="R96" i="2"/>
  <c r="S96" i="2" s="1"/>
  <c r="BD104" i="2"/>
  <c r="BE104" i="2" s="1"/>
  <c r="AV105" i="2" s="1"/>
  <c r="AZ105" i="2" s="1"/>
  <c r="BA105" i="2" s="1"/>
  <c r="BB105" i="2" s="1"/>
  <c r="AH102" i="2"/>
  <c r="AO102" i="2" s="1"/>
  <c r="AF102" i="2"/>
  <c r="AG102" i="2" s="1"/>
  <c r="BS103" i="2"/>
  <c r="CZ230" i="2"/>
  <c r="CC230" i="2"/>
  <c r="L229" i="2"/>
  <c r="CN230" i="2"/>
  <c r="CH230" i="2"/>
  <c r="CG230" i="2"/>
  <c r="Q229" i="2"/>
  <c r="CL229" i="2"/>
  <c r="M229" i="2"/>
  <c r="BM230" i="2"/>
  <c r="V230" i="2"/>
  <c r="H231" i="2"/>
  <c r="AX230" i="2"/>
  <c r="AJ230" i="2"/>
  <c r="O230" i="2"/>
  <c r="M230" i="2" s="1"/>
  <c r="J230" i="2"/>
  <c r="N230" i="2"/>
  <c r="CK230" i="2" s="1"/>
  <c r="I230" i="2"/>
  <c r="CD117" i="2"/>
  <c r="CE117" i="2" s="1"/>
  <c r="BR103" i="2" l="1"/>
  <c r="BN103" i="2"/>
  <c r="BL103" i="2"/>
  <c r="BT103" i="2"/>
  <c r="BU103" i="2" s="1"/>
  <c r="U96" i="2"/>
  <c r="AA96" i="2"/>
  <c r="W96" i="2"/>
  <c r="AI102" i="2"/>
  <c r="AL102" i="2"/>
  <c r="AM102" i="2" s="1"/>
  <c r="AN102" i="2" s="1"/>
  <c r="AK102" i="2"/>
  <c r="BC105" i="2"/>
  <c r="AT105" i="2"/>
  <c r="AU105" i="2" s="1"/>
  <c r="AY105" i="2"/>
  <c r="AW105" i="2"/>
  <c r="BF104" i="2"/>
  <c r="BI104" i="2"/>
  <c r="BJ104" i="2" s="1"/>
  <c r="CZ231" i="2"/>
  <c r="CC231" i="2"/>
  <c r="L230" i="2"/>
  <c r="Q230" i="2"/>
  <c r="P230" i="2"/>
  <c r="J231" i="2"/>
  <c r="N231" i="2"/>
  <c r="CK231" i="2" s="1"/>
  <c r="I231" i="2"/>
  <c r="V231" i="2"/>
  <c r="H232" i="2"/>
  <c r="AX231" i="2"/>
  <c r="CQ23" i="2"/>
  <c r="BM231" i="2"/>
  <c r="AJ231" i="2"/>
  <c r="O231" i="2"/>
  <c r="P231" i="2" s="1"/>
  <c r="CL230" i="2"/>
  <c r="CF117" i="2"/>
  <c r="BK104" i="2" l="1"/>
  <c r="BL104" i="2" s="1"/>
  <c r="AB96" i="2"/>
  <c r="AC96" i="2" s="1"/>
  <c r="AD96" i="2" s="1"/>
  <c r="CM103" i="2"/>
  <c r="AP102" i="2"/>
  <c r="AQ102" i="2" s="1"/>
  <c r="AF103" i="2" s="1"/>
  <c r="AG103" i="2" s="1"/>
  <c r="BD105" i="2"/>
  <c r="BE105" i="2" s="1"/>
  <c r="AT106" i="2" s="1"/>
  <c r="AU106" i="2" s="1"/>
  <c r="BS104" i="2"/>
  <c r="BT104" i="2" s="1"/>
  <c r="CM104" i="2" s="1"/>
  <c r="BR104" i="2"/>
  <c r="BO104" i="2"/>
  <c r="BP104" i="2" s="1"/>
  <c r="BQ104" i="2" s="1"/>
  <c r="CZ232" i="2"/>
  <c r="Q231" i="2"/>
  <c r="L231" i="2"/>
  <c r="CC232" i="2"/>
  <c r="M231" i="2"/>
  <c r="CH232" i="2"/>
  <c r="CN232" i="2"/>
  <c r="CG232" i="2"/>
  <c r="CL231" i="2"/>
  <c r="V232" i="2"/>
  <c r="H233" i="2"/>
  <c r="AX232" i="2"/>
  <c r="BM232" i="2"/>
  <c r="AJ232" i="2"/>
  <c r="O232" i="2"/>
  <c r="P232" i="2" s="1"/>
  <c r="N232" i="2"/>
  <c r="CK232" i="2" s="1"/>
  <c r="I232" i="2"/>
  <c r="J232" i="2"/>
  <c r="CD118" i="2"/>
  <c r="CE118" i="2" s="1"/>
  <c r="BN104" i="2" l="1"/>
  <c r="R97" i="2"/>
  <c r="S97" i="2" s="1"/>
  <c r="T97" i="2"/>
  <c r="AH103" i="2"/>
  <c r="AI103" i="2" s="1"/>
  <c r="AR102" i="2"/>
  <c r="AV106" i="2"/>
  <c r="BC106" i="2" s="1"/>
  <c r="BF105" i="2"/>
  <c r="BI105" i="2"/>
  <c r="BJ105" i="2" s="1"/>
  <c r="BU104" i="2"/>
  <c r="BK105" i="2"/>
  <c r="BR105" i="2" s="1"/>
  <c r="AB97" i="2"/>
  <c r="AC97" i="2" s="1"/>
  <c r="AD97" i="2" s="1"/>
  <c r="AP103" i="2"/>
  <c r="CZ233" i="2"/>
  <c r="BD106" i="2"/>
  <c r="CC233" i="2"/>
  <c r="CH233" i="2"/>
  <c r="CN233" i="2"/>
  <c r="Q232" i="2"/>
  <c r="CG233" i="2"/>
  <c r="L232" i="2"/>
  <c r="CL232" i="2"/>
  <c r="M232" i="2"/>
  <c r="AJ233" i="2"/>
  <c r="O233" i="2"/>
  <c r="M233" i="2" s="1"/>
  <c r="J233" i="2"/>
  <c r="N233" i="2"/>
  <c r="CK233" i="2" s="1"/>
  <c r="I233" i="2"/>
  <c r="BM233" i="2"/>
  <c r="V233" i="2"/>
  <c r="H234" i="2"/>
  <c r="AX233" i="2"/>
  <c r="CF118" i="2"/>
  <c r="BE106" i="2" l="1"/>
  <c r="BF106" i="2" s="1"/>
  <c r="AW106" i="2"/>
  <c r="U97" i="2"/>
  <c r="AA97" i="2"/>
  <c r="X97" i="2"/>
  <c r="Y97" i="2" s="1"/>
  <c r="Z97" i="2" s="1"/>
  <c r="W97" i="2"/>
  <c r="AZ106" i="2"/>
  <c r="BA106" i="2" s="1"/>
  <c r="BB106" i="2" s="1"/>
  <c r="AY106" i="2"/>
  <c r="AO103" i="2"/>
  <c r="AQ103" i="2"/>
  <c r="AR103" i="2" s="1"/>
  <c r="AL103" i="2"/>
  <c r="AM103" i="2" s="1"/>
  <c r="AN103" i="2" s="1"/>
  <c r="AK103" i="2"/>
  <c r="BN105" i="2"/>
  <c r="BO105" i="2"/>
  <c r="BP105" i="2" s="1"/>
  <c r="BQ105" i="2" s="1"/>
  <c r="BL105" i="2"/>
  <c r="R98" i="2"/>
  <c r="S98" i="2" s="1"/>
  <c r="T98" i="2"/>
  <c r="AA98" i="2" s="1"/>
  <c r="CZ234" i="2"/>
  <c r="AT107" i="2"/>
  <c r="AU107" i="2" s="1"/>
  <c r="AV107" i="2"/>
  <c r="CC234" i="2"/>
  <c r="CN234" i="2"/>
  <c r="CH234" i="2"/>
  <c r="CG234" i="2"/>
  <c r="L233" i="2"/>
  <c r="P233" i="2"/>
  <c r="Q233" i="2"/>
  <c r="BM234" i="2"/>
  <c r="I234" i="2"/>
  <c r="AX234" i="2"/>
  <c r="V234" i="2"/>
  <c r="H235" i="2"/>
  <c r="AJ234" i="2"/>
  <c r="O234" i="2"/>
  <c r="M234" i="2" s="1"/>
  <c r="J234" i="2"/>
  <c r="N234" i="2"/>
  <c r="CK234" i="2" s="1"/>
  <c r="CL233" i="2"/>
  <c r="CD119" i="2"/>
  <c r="CE119" i="2" s="1"/>
  <c r="AH104" i="2" l="1"/>
  <c r="AL104" i="2" s="1"/>
  <c r="BS105" i="2"/>
  <c r="BT105" i="2" s="1"/>
  <c r="CM105" i="2" s="1"/>
  <c r="AF104" i="2"/>
  <c r="AG104" i="2" s="1"/>
  <c r="W98" i="2"/>
  <c r="AZ107" i="2"/>
  <c r="BA107" i="2" s="1"/>
  <c r="BB107" i="2" s="1"/>
  <c r="U98" i="2"/>
  <c r="X98" i="2"/>
  <c r="Y98" i="2" s="1"/>
  <c r="Z98" i="2" s="1"/>
  <c r="AM104" i="2"/>
  <c r="AN104" i="2" s="1"/>
  <c r="AI104" i="2"/>
  <c r="AO104" i="2"/>
  <c r="AK104" i="2"/>
  <c r="CZ235" i="2"/>
  <c r="AW107" i="2"/>
  <c r="AY107" i="2"/>
  <c r="BC107" i="2"/>
  <c r="BD107" i="2"/>
  <c r="BE107" i="2" s="1"/>
  <c r="AT108" i="2" s="1"/>
  <c r="AU108" i="2" s="1"/>
  <c r="L234" i="2"/>
  <c r="CC235" i="2"/>
  <c r="CN235" i="2"/>
  <c r="CH235" i="2"/>
  <c r="CG235" i="2"/>
  <c r="Q234" i="2"/>
  <c r="CL234" i="2"/>
  <c r="O235" i="2"/>
  <c r="P235" i="2" s="1"/>
  <c r="J235" i="2"/>
  <c r="H236" i="2"/>
  <c r="N235" i="2"/>
  <c r="CK235" i="2" s="1"/>
  <c r="BM235" i="2"/>
  <c r="AX235" i="2"/>
  <c r="I235" i="2"/>
  <c r="AJ235" i="2"/>
  <c r="V235" i="2"/>
  <c r="P234" i="2"/>
  <c r="CF119" i="2"/>
  <c r="BK106" i="2" l="1"/>
  <c r="BO106" i="2" s="1"/>
  <c r="BP106" i="2" s="1"/>
  <c r="BQ106" i="2" s="1"/>
  <c r="BI106" i="2"/>
  <c r="BJ106" i="2" s="1"/>
  <c r="BU105" i="2"/>
  <c r="AP104" i="2"/>
  <c r="AQ104" i="2" s="1"/>
  <c r="AH105" i="2" s="1"/>
  <c r="AL105" i="2" s="1"/>
  <c r="AB98" i="2"/>
  <c r="AC98" i="2" s="1"/>
  <c r="AD98" i="2" s="1"/>
  <c r="CZ236" i="2"/>
  <c r="BS106" i="2"/>
  <c r="BF107" i="2"/>
  <c r="AV108" i="2"/>
  <c r="CC236" i="2"/>
  <c r="CH236" i="2"/>
  <c r="CN236" i="2"/>
  <c r="L235" i="2"/>
  <c r="Q235" i="2"/>
  <c r="CG236" i="2"/>
  <c r="AX236" i="2"/>
  <c r="AJ236" i="2"/>
  <c r="O236" i="2"/>
  <c r="V236" i="2"/>
  <c r="H237" i="2"/>
  <c r="I236" i="2"/>
  <c r="BM236" i="2"/>
  <c r="J236" i="2"/>
  <c r="N236" i="2"/>
  <c r="CK236" i="2" s="1"/>
  <c r="CL235" i="2"/>
  <c r="M235" i="2"/>
  <c r="CD120" i="2"/>
  <c r="CE120" i="2" s="1"/>
  <c r="BL106" i="2" l="1"/>
  <c r="BN106" i="2"/>
  <c r="BR106" i="2"/>
  <c r="BT106" i="2"/>
  <c r="BU106" i="2" s="1"/>
  <c r="AF105" i="2"/>
  <c r="AG105" i="2" s="1"/>
  <c r="AR104" i="2"/>
  <c r="T99" i="2"/>
  <c r="X99" i="2" s="1"/>
  <c r="Y99" i="2" s="1"/>
  <c r="Z99" i="2" s="1"/>
  <c r="R99" i="2"/>
  <c r="S99" i="2" s="1"/>
  <c r="AZ108" i="2"/>
  <c r="BA108" i="2" s="1"/>
  <c r="BB108" i="2" s="1"/>
  <c r="AI105" i="2"/>
  <c r="AM105" i="2"/>
  <c r="AN105" i="2" s="1"/>
  <c r="AK105" i="2"/>
  <c r="AO105" i="2"/>
  <c r="CZ237" i="2"/>
  <c r="BK107" i="2"/>
  <c r="AY108" i="2"/>
  <c r="AW108" i="2"/>
  <c r="BC108" i="2"/>
  <c r="CC237" i="2"/>
  <c r="CN237" i="2"/>
  <c r="CH237" i="2"/>
  <c r="CG237" i="2"/>
  <c r="Q236" i="2"/>
  <c r="L236" i="2"/>
  <c r="CL236" i="2"/>
  <c r="M236" i="2"/>
  <c r="P236" i="2"/>
  <c r="BM237" i="2"/>
  <c r="J237" i="2"/>
  <c r="N237" i="2"/>
  <c r="CK237" i="2" s="1"/>
  <c r="I237" i="2"/>
  <c r="AX237" i="2"/>
  <c r="V237" i="2"/>
  <c r="H238" i="2"/>
  <c r="AJ237" i="2"/>
  <c r="O237" i="2"/>
  <c r="CF120" i="2"/>
  <c r="H107" i="1"/>
  <c r="G107" i="1" s="1"/>
  <c r="J107" i="1"/>
  <c r="I107" i="1" s="1"/>
  <c r="BI107" i="2" l="1"/>
  <c r="BJ107" i="2" s="1"/>
  <c r="CM106" i="2"/>
  <c r="AA99" i="2"/>
  <c r="U99" i="2"/>
  <c r="W99" i="2"/>
  <c r="BD108" i="2"/>
  <c r="BE108" i="2" s="1"/>
  <c r="BF108" i="2" s="1"/>
  <c r="AP105" i="2"/>
  <c r="AQ105" i="2" s="1"/>
  <c r="AF106" i="2" s="1"/>
  <c r="AG106" i="2" s="1"/>
  <c r="BO107" i="2"/>
  <c r="BP107" i="2" s="1"/>
  <c r="BQ107" i="2" s="1"/>
  <c r="CZ238" i="2"/>
  <c r="BL107" i="2"/>
  <c r="BN107" i="2"/>
  <c r="BR107" i="2"/>
  <c r="L237" i="2"/>
  <c r="CC238" i="2"/>
  <c r="CH238" i="2"/>
  <c r="CN238" i="2"/>
  <c r="Q237" i="2"/>
  <c r="CG238" i="2"/>
  <c r="P237" i="2"/>
  <c r="CL237" i="2"/>
  <c r="M237" i="2"/>
  <c r="BM238" i="2"/>
  <c r="AJ238" i="2"/>
  <c r="O238" i="2"/>
  <c r="P238" i="2" s="1"/>
  <c r="J238" i="2"/>
  <c r="N238" i="2"/>
  <c r="CK238" i="2" s="1"/>
  <c r="I238" i="2"/>
  <c r="AX238" i="2"/>
  <c r="V238" i="2"/>
  <c r="H239" i="2"/>
  <c r="CD121" i="2"/>
  <c r="CE121" i="2" s="1"/>
  <c r="AB99" i="2" l="1"/>
  <c r="AC99" i="2" s="1"/>
  <c r="T100" i="2" s="1"/>
  <c r="W100" i="2" s="1"/>
  <c r="BS107" i="2"/>
  <c r="BT107" i="2" s="1"/>
  <c r="BK108" i="2" s="1"/>
  <c r="BO108" i="2" s="1"/>
  <c r="BP108" i="2" s="1"/>
  <c r="BQ108" i="2" s="1"/>
  <c r="AT109" i="2"/>
  <c r="AU109" i="2" s="1"/>
  <c r="AV109" i="2"/>
  <c r="AZ109" i="2" s="1"/>
  <c r="BA109" i="2" s="1"/>
  <c r="BB109" i="2" s="1"/>
  <c r="AH106" i="2"/>
  <c r="AL106" i="2" s="1"/>
  <c r="AM106" i="2" s="1"/>
  <c r="AN106" i="2" s="1"/>
  <c r="AR105" i="2"/>
  <c r="CZ239" i="2"/>
  <c r="AB100" i="2"/>
  <c r="CC239" i="2"/>
  <c r="CH239" i="2"/>
  <c r="CN239" i="2"/>
  <c r="L238" i="2"/>
  <c r="Q238" i="2"/>
  <c r="CG239" i="2"/>
  <c r="CL238" i="2"/>
  <c r="O239" i="2"/>
  <c r="P239" i="2" s="1"/>
  <c r="J239" i="2"/>
  <c r="N239" i="2"/>
  <c r="CK239" i="2" s="1"/>
  <c r="I239" i="2"/>
  <c r="AX239" i="2"/>
  <c r="V239" i="2"/>
  <c r="H240" i="2"/>
  <c r="BM239" i="2"/>
  <c r="AJ239" i="2"/>
  <c r="M238" i="2"/>
  <c r="CF121" i="2"/>
  <c r="U100" i="2" l="1"/>
  <c r="X100" i="2"/>
  <c r="Y100" i="2" s="1"/>
  <c r="Z100" i="2" s="1"/>
  <c r="AA100" i="2"/>
  <c r="AD99" i="2"/>
  <c r="F107" i="1" s="1"/>
  <c r="E107" i="1" s="1"/>
  <c r="AC100" i="2"/>
  <c r="AD100" i="2" s="1"/>
  <c r="R100" i="2"/>
  <c r="S100" i="2" s="1"/>
  <c r="AW109" i="2"/>
  <c r="BC109" i="2"/>
  <c r="AY109" i="2"/>
  <c r="BR108" i="2"/>
  <c r="BU107" i="2"/>
  <c r="BL108" i="2"/>
  <c r="CM107" i="2"/>
  <c r="BN108" i="2"/>
  <c r="BI108" i="2"/>
  <c r="BJ108" i="2" s="1"/>
  <c r="AI106" i="2"/>
  <c r="AO106" i="2"/>
  <c r="AK106" i="2"/>
  <c r="AP106" i="2"/>
  <c r="AQ106" i="2" s="1"/>
  <c r="CZ240" i="2"/>
  <c r="BD109" i="2"/>
  <c r="BE109" i="2" s="1"/>
  <c r="BF109" i="2" s="1"/>
  <c r="BS108" i="2"/>
  <c r="BT108" i="2" s="1"/>
  <c r="BK109" i="2" s="1"/>
  <c r="BO109" i="2" s="1"/>
  <c r="R101" i="2"/>
  <c r="CC240" i="2"/>
  <c r="CH240" i="2"/>
  <c r="CN240" i="2"/>
  <c r="Q239" i="2"/>
  <c r="CG240" i="2"/>
  <c r="L239" i="2"/>
  <c r="AX240" i="2"/>
  <c r="AJ240" i="2"/>
  <c r="O240" i="2"/>
  <c r="P240" i="2" s="1"/>
  <c r="BM240" i="2"/>
  <c r="J240" i="2"/>
  <c r="N240" i="2"/>
  <c r="CK240" i="2" s="1"/>
  <c r="I240" i="2"/>
  <c r="V240" i="2"/>
  <c r="H241" i="2"/>
  <c r="CL239" i="2"/>
  <c r="M239" i="2"/>
  <c r="CD122" i="2"/>
  <c r="CE122" i="2" s="1"/>
  <c r="S101" i="2" l="1"/>
  <c r="T101" i="2"/>
  <c r="X101" i="2" s="1"/>
  <c r="Y101" i="2" s="1"/>
  <c r="Z101" i="2" s="1"/>
  <c r="AF107" i="2"/>
  <c r="AG107" i="2" s="1"/>
  <c r="AR106" i="2"/>
  <c r="AH107" i="2"/>
  <c r="AL107" i="2" s="1"/>
  <c r="CZ241" i="2"/>
  <c r="AT110" i="2"/>
  <c r="AU110" i="2" s="1"/>
  <c r="AV110" i="2"/>
  <c r="BU108" i="2"/>
  <c r="BI109" i="2"/>
  <c r="BJ109" i="2" s="1"/>
  <c r="CM108" i="2"/>
  <c r="BN109" i="2"/>
  <c r="BP109" i="2"/>
  <c r="BQ109" i="2" s="1"/>
  <c r="BL109" i="2"/>
  <c r="BR109" i="2"/>
  <c r="CC241" i="2"/>
  <c r="CH241" i="2"/>
  <c r="CN241" i="2"/>
  <c r="Q240" i="2"/>
  <c r="CG241" i="2"/>
  <c r="L240" i="2"/>
  <c r="AX241" i="2"/>
  <c r="J241" i="2"/>
  <c r="N241" i="2"/>
  <c r="CK241" i="2" s="1"/>
  <c r="I241" i="2"/>
  <c r="BM241" i="2"/>
  <c r="AJ241" i="2"/>
  <c r="V241" i="2"/>
  <c r="H242" i="2"/>
  <c r="O241" i="2"/>
  <c r="P241" i="2" s="1"/>
  <c r="CL240" i="2"/>
  <c r="M240" i="2"/>
  <c r="CF122" i="2"/>
  <c r="AA101" i="2" l="1"/>
  <c r="W101" i="2"/>
  <c r="U101" i="2"/>
  <c r="AZ110" i="2"/>
  <c r="BA110" i="2" s="1"/>
  <c r="BB110" i="2" s="1"/>
  <c r="AI107" i="2"/>
  <c r="AK107" i="2"/>
  <c r="AM107" i="2"/>
  <c r="AN107" i="2" s="1"/>
  <c r="AO107" i="2"/>
  <c r="CZ242" i="2"/>
  <c r="AY110" i="2"/>
  <c r="AW110" i="2"/>
  <c r="BC110" i="2"/>
  <c r="BS109" i="2"/>
  <c r="BT109" i="2" s="1"/>
  <c r="BU109" i="2" s="1"/>
  <c r="CC242" i="2"/>
  <c r="CN242" i="2"/>
  <c r="CH242" i="2"/>
  <c r="CG242" i="2"/>
  <c r="L241" i="2"/>
  <c r="Q241" i="2"/>
  <c r="J242" i="2"/>
  <c r="N242" i="2"/>
  <c r="CK242" i="2" s="1"/>
  <c r="I242" i="2"/>
  <c r="V242" i="2"/>
  <c r="H243" i="2"/>
  <c r="O242" i="2"/>
  <c r="BM242" i="2"/>
  <c r="AX242" i="2"/>
  <c r="AJ242" i="2"/>
  <c r="CL241" i="2"/>
  <c r="M241" i="2"/>
  <c r="CI122" i="2"/>
  <c r="CD123" i="2"/>
  <c r="CE123" i="2" s="1"/>
  <c r="AB101" i="2"/>
  <c r="AC101" i="2" s="1"/>
  <c r="AD101" i="2" s="1"/>
  <c r="BD110" i="2" l="1"/>
  <c r="BE110" i="2" s="1"/>
  <c r="BF110" i="2" s="1"/>
  <c r="AP107" i="2"/>
  <c r="AQ107" i="2" s="1"/>
  <c r="AR107" i="2" s="1"/>
  <c r="D178" i="1"/>
  <c r="CZ243" i="2"/>
  <c r="BI110" i="2"/>
  <c r="BJ110" i="2" s="1"/>
  <c r="CM109" i="2"/>
  <c r="BK110" i="2"/>
  <c r="D117" i="1"/>
  <c r="CC243" i="2"/>
  <c r="R102" i="2"/>
  <c r="S102" i="2" s="1"/>
  <c r="Q242" i="2"/>
  <c r="L242" i="2"/>
  <c r="CL242" i="2"/>
  <c r="M242" i="2"/>
  <c r="P242" i="2"/>
  <c r="CQ24" i="2"/>
  <c r="BM243" i="2"/>
  <c r="O243" i="2"/>
  <c r="P243" i="2" s="1"/>
  <c r="J243" i="2"/>
  <c r="N243" i="2"/>
  <c r="CK243" i="2" s="1"/>
  <c r="I243" i="2"/>
  <c r="AJ243" i="2"/>
  <c r="AX243" i="2"/>
  <c r="V243" i="2"/>
  <c r="H244" i="2"/>
  <c r="CF123" i="2"/>
  <c r="CG123" i="2" s="1"/>
  <c r="CH123" i="2" s="1"/>
  <c r="T102" i="2"/>
  <c r="X102" i="2" s="1"/>
  <c r="AV111" i="2" l="1"/>
  <c r="BC111" i="2" s="1"/>
  <c r="AT111" i="2"/>
  <c r="AU111" i="2" s="1"/>
  <c r="AF108" i="2"/>
  <c r="AG108" i="2" s="1"/>
  <c r="AH108" i="2"/>
  <c r="AL108" i="2" s="1"/>
  <c r="AM108" i="2" s="1"/>
  <c r="AN108" i="2" s="1"/>
  <c r="BN110" i="2"/>
  <c r="BO110" i="2"/>
  <c r="BP110" i="2" s="1"/>
  <c r="BQ110" i="2" s="1"/>
  <c r="CZ244" i="2"/>
  <c r="BR110" i="2"/>
  <c r="BL110" i="2"/>
  <c r="AA102" i="2"/>
  <c r="CC244" i="2"/>
  <c r="CH244" i="2"/>
  <c r="CN244" i="2"/>
  <c r="CG244" i="2"/>
  <c r="L243" i="2"/>
  <c r="Q243" i="2"/>
  <c r="CL243" i="2"/>
  <c r="M243" i="2"/>
  <c r="BM244" i="2"/>
  <c r="V244" i="2"/>
  <c r="H245" i="2"/>
  <c r="J244" i="2"/>
  <c r="N244" i="2"/>
  <c r="CK244" i="2" s="1"/>
  <c r="I244" i="2"/>
  <c r="AX244" i="2"/>
  <c r="AJ244" i="2"/>
  <c r="O244" i="2"/>
  <c r="M244" i="2" s="1"/>
  <c r="CI123" i="2"/>
  <c r="CR14" i="2" s="1"/>
  <c r="CD124" i="2"/>
  <c r="CE124" i="2" s="1"/>
  <c r="W102" i="2"/>
  <c r="Y102" i="2"/>
  <c r="Z102" i="2" s="1"/>
  <c r="U102" i="2"/>
  <c r="AZ111" i="2" l="1"/>
  <c r="BA111" i="2" s="1"/>
  <c r="BB111" i="2" s="1"/>
  <c r="AY111" i="2"/>
  <c r="AW111" i="2"/>
  <c r="AK108" i="2"/>
  <c r="AI108" i="2"/>
  <c r="AO108" i="2"/>
  <c r="CZ245" i="2"/>
  <c r="BS110" i="2"/>
  <c r="BT110" i="2" s="1"/>
  <c r="BU110" i="2" s="1"/>
  <c r="CC245" i="2"/>
  <c r="CN245" i="2"/>
  <c r="L244" i="2"/>
  <c r="CH245" i="2"/>
  <c r="CG245" i="2"/>
  <c r="Q244" i="2"/>
  <c r="AJ245" i="2"/>
  <c r="V245" i="2"/>
  <c r="H246" i="2"/>
  <c r="BM245" i="2"/>
  <c r="O245" i="2"/>
  <c r="M245" i="2" s="1"/>
  <c r="AX245" i="2"/>
  <c r="J245" i="2"/>
  <c r="N245" i="2"/>
  <c r="CK245" i="2" s="1"/>
  <c r="I245" i="2"/>
  <c r="CL244" i="2"/>
  <c r="P244" i="2"/>
  <c r="CI124" i="2"/>
  <c r="CI125" i="2"/>
  <c r="CI126" i="2"/>
  <c r="CI127" i="2"/>
  <c r="CI128" i="2"/>
  <c r="CI132" i="2"/>
  <c r="CI129" i="2"/>
  <c r="CI133" i="2"/>
  <c r="CI130" i="2"/>
  <c r="CI131" i="2"/>
  <c r="CF124" i="2"/>
  <c r="AB102" i="2"/>
  <c r="AC102" i="2" s="1"/>
  <c r="AD102" i="2" s="1"/>
  <c r="AP108" i="2" l="1"/>
  <c r="AQ108" i="2" s="1"/>
  <c r="AR108" i="2" s="1"/>
  <c r="BD111" i="2"/>
  <c r="BE111" i="2" s="1"/>
  <c r="AT112" i="2" s="1"/>
  <c r="AU112" i="2" s="1"/>
  <c r="CZ246" i="2"/>
  <c r="BI111" i="2"/>
  <c r="BJ111" i="2" s="1"/>
  <c r="CM110" i="2"/>
  <c r="BK111" i="2"/>
  <c r="R103" i="2"/>
  <c r="S103" i="2" s="1"/>
  <c r="CC246" i="2"/>
  <c r="CN246" i="2"/>
  <c r="CH246" i="2"/>
  <c r="CG246" i="2"/>
  <c r="Q245" i="2"/>
  <c r="P245" i="2"/>
  <c r="L245" i="2"/>
  <c r="BM246" i="2"/>
  <c r="O246" i="2"/>
  <c r="P246" i="2" s="1"/>
  <c r="J246" i="2"/>
  <c r="N246" i="2"/>
  <c r="CK246" i="2" s="1"/>
  <c r="I246" i="2"/>
  <c r="H247" i="2"/>
  <c r="AX246" i="2"/>
  <c r="V246" i="2"/>
  <c r="AJ246" i="2"/>
  <c r="CL245" i="2"/>
  <c r="T103" i="2"/>
  <c r="X103" i="2" s="1"/>
  <c r="CD125" i="2"/>
  <c r="CE125" i="2" s="1"/>
  <c r="AH109" i="2" l="1"/>
  <c r="AL109" i="2" s="1"/>
  <c r="AM109" i="2" s="1"/>
  <c r="AN109" i="2" s="1"/>
  <c r="AF109" i="2"/>
  <c r="AG109" i="2" s="1"/>
  <c r="BF111" i="2"/>
  <c r="AV112" i="2"/>
  <c r="AP109" i="2"/>
  <c r="BO111" i="2"/>
  <c r="BP111" i="2" s="1"/>
  <c r="BQ111" i="2" s="1"/>
  <c r="CZ247" i="2"/>
  <c r="BD112" i="2"/>
  <c r="BR111" i="2"/>
  <c r="BN111" i="2"/>
  <c r="BL111" i="2"/>
  <c r="AA103" i="2"/>
  <c r="CC247" i="2"/>
  <c r="CN247" i="2"/>
  <c r="CH247" i="2"/>
  <c r="L246" i="2"/>
  <c r="CG247" i="2"/>
  <c r="Q246" i="2"/>
  <c r="BM247" i="2"/>
  <c r="AJ247" i="2"/>
  <c r="J247" i="2"/>
  <c r="N247" i="2"/>
  <c r="CK247" i="2" s="1"/>
  <c r="I247" i="2"/>
  <c r="V247" i="2"/>
  <c r="H248" i="2"/>
  <c r="AX247" i="2"/>
  <c r="O247" i="2"/>
  <c r="P247" i="2" s="1"/>
  <c r="CL246" i="2"/>
  <c r="M246" i="2"/>
  <c r="U103" i="2"/>
  <c r="W103" i="2"/>
  <c r="CF125" i="2"/>
  <c r="Y103" i="2"/>
  <c r="Z103" i="2" s="1"/>
  <c r="AQ109" i="2" l="1"/>
  <c r="AH110" i="2" s="1"/>
  <c r="AL110" i="2" s="1"/>
  <c r="AM110" i="2" s="1"/>
  <c r="AN110" i="2" s="1"/>
  <c r="AK109" i="2"/>
  <c r="AO109" i="2"/>
  <c r="AI109" i="2"/>
  <c r="BE112" i="2"/>
  <c r="AT113" i="2" s="1"/>
  <c r="AU113" i="2" s="1"/>
  <c r="BS111" i="2"/>
  <c r="BT111" i="2" s="1"/>
  <c r="BI112" i="2" s="1"/>
  <c r="BJ112" i="2" s="1"/>
  <c r="BC112" i="2"/>
  <c r="AY112" i="2"/>
  <c r="AW112" i="2"/>
  <c r="AZ112" i="2"/>
  <c r="BA112" i="2" s="1"/>
  <c r="BB112" i="2" s="1"/>
  <c r="CZ248" i="2"/>
  <c r="AB103" i="2"/>
  <c r="AC103" i="2" s="1"/>
  <c r="AD103" i="2" s="1"/>
  <c r="CC248" i="2"/>
  <c r="CH248" i="2"/>
  <c r="CN248" i="2"/>
  <c r="L247" i="2"/>
  <c r="Q247" i="2"/>
  <c r="CG248" i="2"/>
  <c r="AX248" i="2"/>
  <c r="V248" i="2"/>
  <c r="H249" i="2"/>
  <c r="AJ248" i="2"/>
  <c r="O248" i="2"/>
  <c r="P248" i="2" s="1"/>
  <c r="BM248" i="2"/>
  <c r="J248" i="2"/>
  <c r="N248" i="2"/>
  <c r="CK248" i="2" s="1"/>
  <c r="I248" i="2"/>
  <c r="CL247" i="2"/>
  <c r="M247" i="2"/>
  <c r="CD126" i="2"/>
  <c r="CE126" i="2" s="1"/>
  <c r="AO110" i="2" l="1"/>
  <c r="AI110" i="2"/>
  <c r="AK110" i="2"/>
  <c r="AR109" i="2"/>
  <c r="AV113" i="2"/>
  <c r="AZ113" i="2" s="1"/>
  <c r="BA113" i="2" s="1"/>
  <c r="BB113" i="2" s="1"/>
  <c r="AF110" i="2"/>
  <c r="AG110" i="2" s="1"/>
  <c r="BF112" i="2"/>
  <c r="BU111" i="2"/>
  <c r="L108" i="1" s="1"/>
  <c r="K108" i="1" s="1"/>
  <c r="BK112" i="2"/>
  <c r="BN112" i="2" s="1"/>
  <c r="CM111" i="2"/>
  <c r="CN111" i="2" s="1"/>
  <c r="AP110" i="2"/>
  <c r="AQ110" i="2" s="1"/>
  <c r="AF111" i="2" s="1"/>
  <c r="CZ249" i="2"/>
  <c r="BC113" i="2"/>
  <c r="AY113" i="2"/>
  <c r="T104" i="2"/>
  <c r="X104" i="2" s="1"/>
  <c r="R104" i="2"/>
  <c r="S104" i="2" s="1"/>
  <c r="CC249" i="2"/>
  <c r="CN249" i="2"/>
  <c r="CH249" i="2"/>
  <c r="CG249" i="2"/>
  <c r="Q248" i="2"/>
  <c r="L248" i="2"/>
  <c r="AX249" i="2"/>
  <c r="J249" i="2"/>
  <c r="I249" i="2"/>
  <c r="V249" i="2"/>
  <c r="H250" i="2"/>
  <c r="BM249" i="2"/>
  <c r="O249" i="2"/>
  <c r="P249" i="2" s="1"/>
  <c r="AJ249" i="2"/>
  <c r="N249" i="2"/>
  <c r="CK249" i="2" s="1"/>
  <c r="CL248" i="2"/>
  <c r="M248" i="2"/>
  <c r="CF126" i="2"/>
  <c r="AW113" i="2" l="1"/>
  <c r="AG111" i="2"/>
  <c r="BL112" i="2"/>
  <c r="BO112" i="2"/>
  <c r="BP112" i="2" s="1"/>
  <c r="BQ112" i="2" s="1"/>
  <c r="BR112" i="2"/>
  <c r="BD113" i="2"/>
  <c r="BE113" i="2" s="1"/>
  <c r="AT114" i="2" s="1"/>
  <c r="AU114" i="2" s="1"/>
  <c r="AH111" i="2"/>
  <c r="AL111" i="2" s="1"/>
  <c r="AM111" i="2" s="1"/>
  <c r="AN111" i="2" s="1"/>
  <c r="AR110" i="2"/>
  <c r="CZ250" i="2"/>
  <c r="BS112" i="2"/>
  <c r="BT112" i="2" s="1"/>
  <c r="BU112" i="2" s="1"/>
  <c r="AA104" i="2"/>
  <c r="Y104" i="2"/>
  <c r="Z104" i="2" s="1"/>
  <c r="W104" i="2"/>
  <c r="U104" i="2"/>
  <c r="CC250" i="2"/>
  <c r="L249" i="2"/>
  <c r="CN250" i="2"/>
  <c r="CH250" i="2"/>
  <c r="CG250" i="2"/>
  <c r="Q249" i="2"/>
  <c r="CL249" i="2"/>
  <c r="M249" i="2"/>
  <c r="BM250" i="2"/>
  <c r="AJ250" i="2"/>
  <c r="O250" i="2"/>
  <c r="P250" i="2" s="1"/>
  <c r="J250" i="2"/>
  <c r="I250" i="2"/>
  <c r="V250" i="2"/>
  <c r="H251" i="2"/>
  <c r="N250" i="2"/>
  <c r="CK250" i="2" s="1"/>
  <c r="AX250" i="2"/>
  <c r="CD127" i="2"/>
  <c r="CE127" i="2" s="1"/>
  <c r="AB104" i="2"/>
  <c r="AC104" i="2" s="1"/>
  <c r="AD104" i="2" s="1"/>
  <c r="AO111" i="2" l="1"/>
  <c r="AK111" i="2"/>
  <c r="AI111" i="2"/>
  <c r="AP111" i="2" s="1"/>
  <c r="AQ111" i="2" s="1"/>
  <c r="AH112" i="2" s="1"/>
  <c r="AL112" i="2" s="1"/>
  <c r="BF113" i="2"/>
  <c r="AV114" i="2"/>
  <c r="BC114" i="2" s="1"/>
  <c r="CZ251" i="2"/>
  <c r="BI113" i="2"/>
  <c r="BJ113" i="2" s="1"/>
  <c r="CM112" i="2"/>
  <c r="BK113" i="2"/>
  <c r="CC251" i="2"/>
  <c r="R105" i="2"/>
  <c r="S105" i="2" s="1"/>
  <c r="CH251" i="2"/>
  <c r="CN251" i="2"/>
  <c r="L250" i="2"/>
  <c r="Q250" i="2"/>
  <c r="CG251" i="2"/>
  <c r="CL250" i="2"/>
  <c r="M250" i="2"/>
  <c r="BM251" i="2"/>
  <c r="V251" i="2"/>
  <c r="H252" i="2"/>
  <c r="AX251" i="2"/>
  <c r="O251" i="2"/>
  <c r="M251" i="2" s="1"/>
  <c r="I251" i="2"/>
  <c r="AJ251" i="2"/>
  <c r="J251" i="2"/>
  <c r="N251" i="2"/>
  <c r="CK251" i="2" s="1"/>
  <c r="CF127" i="2"/>
  <c r="T105" i="2"/>
  <c r="X105" i="2" s="1"/>
  <c r="AR111" i="2" l="1"/>
  <c r="AF112" i="2"/>
  <c r="AG112" i="2" s="1"/>
  <c r="AY114" i="2"/>
  <c r="AW114" i="2"/>
  <c r="AZ114" i="2"/>
  <c r="BA114" i="2" s="1"/>
  <c r="BB114" i="2" s="1"/>
  <c r="BD114" i="2"/>
  <c r="BE114" i="2" s="1"/>
  <c r="BF114" i="2" s="1"/>
  <c r="BO113" i="2"/>
  <c r="BP113" i="2" s="1"/>
  <c r="BQ113" i="2" s="1"/>
  <c r="AM112" i="2"/>
  <c r="AN112" i="2" s="1"/>
  <c r="AO112" i="2"/>
  <c r="AK112" i="2"/>
  <c r="AI112" i="2"/>
  <c r="CZ252" i="2"/>
  <c r="BR113" i="2"/>
  <c r="BN113" i="2"/>
  <c r="BL113" i="2"/>
  <c r="CC252" i="2"/>
  <c r="CN252" i="2"/>
  <c r="CH252" i="2"/>
  <c r="CG252" i="2"/>
  <c r="L251" i="2"/>
  <c r="P251" i="2"/>
  <c r="BM252" i="2"/>
  <c r="V252" i="2"/>
  <c r="H253" i="2"/>
  <c r="AX252" i="2"/>
  <c r="AJ252" i="2"/>
  <c r="O252" i="2"/>
  <c r="M252" i="2" s="1"/>
  <c r="J252" i="2"/>
  <c r="N252" i="2"/>
  <c r="CK252" i="2" s="1"/>
  <c r="I252" i="2"/>
  <c r="CL251" i="2"/>
  <c r="Q251" i="2"/>
  <c r="CD128" i="2"/>
  <c r="CE128" i="2" s="1"/>
  <c r="AA105" i="2"/>
  <c r="W105" i="2"/>
  <c r="U105" i="2"/>
  <c r="Y105" i="2"/>
  <c r="Z105" i="2" s="1"/>
  <c r="BS113" i="2" l="1"/>
  <c r="BT113" i="2" s="1"/>
  <c r="BU113" i="2" s="1"/>
  <c r="AT115" i="2"/>
  <c r="AU115" i="2" s="1"/>
  <c r="AV115" i="2"/>
  <c r="AZ115" i="2" s="1"/>
  <c r="BA115" i="2" s="1"/>
  <c r="BB115" i="2" s="1"/>
  <c r="AP112" i="2"/>
  <c r="AQ112" i="2" s="1"/>
  <c r="AH113" i="2" s="1"/>
  <c r="AL113" i="2" s="1"/>
  <c r="CZ253" i="2"/>
  <c r="CC253" i="2"/>
  <c r="CN253" i="2"/>
  <c r="CH253" i="2"/>
  <c r="CG253" i="2"/>
  <c r="L252" i="2"/>
  <c r="CL252" i="2"/>
  <c r="O253" i="2"/>
  <c r="P253" i="2" s="1"/>
  <c r="BM253" i="2"/>
  <c r="AJ253" i="2"/>
  <c r="J253" i="2"/>
  <c r="N253" i="2"/>
  <c r="CK253" i="2" s="1"/>
  <c r="I253" i="2"/>
  <c r="H254" i="2"/>
  <c r="V253" i="2"/>
  <c r="AX253" i="2"/>
  <c r="P252" i="2"/>
  <c r="Q252" i="2"/>
  <c r="CF128" i="2"/>
  <c r="AB105" i="2"/>
  <c r="AC105" i="2" s="1"/>
  <c r="AD105" i="2" s="1"/>
  <c r="BI114" i="2" l="1"/>
  <c r="BJ114" i="2" s="1"/>
  <c r="CM113" i="2"/>
  <c r="BK114" i="2"/>
  <c r="BL114" i="2" s="1"/>
  <c r="BC115" i="2"/>
  <c r="AY115" i="2"/>
  <c r="AW115" i="2"/>
  <c r="AF113" i="2"/>
  <c r="AG113" i="2" s="1"/>
  <c r="AR112" i="2"/>
  <c r="AK113" i="2"/>
  <c r="AO113" i="2"/>
  <c r="AM113" i="2"/>
  <c r="AN113" i="2" s="1"/>
  <c r="AI113" i="2"/>
  <c r="CZ254" i="2"/>
  <c r="BD115" i="2"/>
  <c r="BE115" i="2" s="1"/>
  <c r="AT116" i="2" s="1"/>
  <c r="AU116" i="2" s="1"/>
  <c r="CC254" i="2"/>
  <c r="R106" i="2"/>
  <c r="S106" i="2" s="1"/>
  <c r="CN254" i="2"/>
  <c r="CH254" i="2"/>
  <c r="CG254" i="2"/>
  <c r="Q253" i="2"/>
  <c r="L253" i="2"/>
  <c r="CL253" i="2"/>
  <c r="M253" i="2"/>
  <c r="O254" i="2"/>
  <c r="P254" i="2" s="1"/>
  <c r="N254" i="2"/>
  <c r="CK254" i="2" s="1"/>
  <c r="V254" i="2"/>
  <c r="H255" i="2"/>
  <c r="BM254" i="2"/>
  <c r="AX254" i="2"/>
  <c r="AJ254" i="2"/>
  <c r="J254" i="2"/>
  <c r="I254" i="2"/>
  <c r="CD129" i="2"/>
  <c r="CE129" i="2" s="1"/>
  <c r="T106" i="2"/>
  <c r="X106" i="2" s="1"/>
  <c r="BN114" i="2" l="1"/>
  <c r="BR114" i="2"/>
  <c r="BO114" i="2"/>
  <c r="BP114" i="2" s="1"/>
  <c r="BQ114" i="2" s="1"/>
  <c r="AP113" i="2"/>
  <c r="AQ113" i="2" s="1"/>
  <c r="AR113" i="2" s="1"/>
  <c r="BS114" i="2"/>
  <c r="BT114" i="2" s="1"/>
  <c r="CM114" i="2" s="1"/>
  <c r="BF115" i="2"/>
  <c r="AV116" i="2"/>
  <c r="CZ255" i="2"/>
  <c r="AA106" i="2"/>
  <c r="CC255" i="2"/>
  <c r="Q254" i="2"/>
  <c r="L254" i="2"/>
  <c r="CL254" i="2"/>
  <c r="M254" i="2"/>
  <c r="J255" i="2"/>
  <c r="N255" i="2"/>
  <c r="CK255" i="2" s="1"/>
  <c r="I255" i="2"/>
  <c r="AX255" i="2"/>
  <c r="AJ255" i="2"/>
  <c r="O255" i="2"/>
  <c r="BM255" i="2"/>
  <c r="V255" i="2"/>
  <c r="CQ25" i="2"/>
  <c r="H256" i="2"/>
  <c r="U106" i="2"/>
  <c r="Y106" i="2"/>
  <c r="Z106" i="2" s="1"/>
  <c r="W106" i="2"/>
  <c r="CF129" i="2"/>
  <c r="AH114" i="2" l="1"/>
  <c r="AK114" i="2" s="1"/>
  <c r="AF114" i="2"/>
  <c r="AG114" i="2" s="1"/>
  <c r="BK115" i="2"/>
  <c r="BR115" i="2" s="1"/>
  <c r="BI115" i="2"/>
  <c r="BJ115" i="2" s="1"/>
  <c r="BU114" i="2"/>
  <c r="AZ116" i="2"/>
  <c r="BA116" i="2" s="1"/>
  <c r="BB116" i="2" s="1"/>
  <c r="CZ256" i="2"/>
  <c r="BC116" i="2"/>
  <c r="AY116" i="2"/>
  <c r="AW116" i="2"/>
  <c r="AB106" i="2"/>
  <c r="AC106" i="2" s="1"/>
  <c r="AD106" i="2" s="1"/>
  <c r="CC256" i="2"/>
  <c r="L255" i="2"/>
  <c r="CH256" i="2"/>
  <c r="CN256" i="2"/>
  <c r="CG256" i="2"/>
  <c r="AX256" i="2"/>
  <c r="AJ256" i="2"/>
  <c r="O256" i="2"/>
  <c r="P256" i="2" s="1"/>
  <c r="H257" i="2"/>
  <c r="BM256" i="2"/>
  <c r="J256" i="2"/>
  <c r="N256" i="2"/>
  <c r="CK256" i="2" s="1"/>
  <c r="I256" i="2"/>
  <c r="V256" i="2"/>
  <c r="CL255" i="2"/>
  <c r="Q255" i="2"/>
  <c r="P255" i="2"/>
  <c r="M255" i="2"/>
  <c r="CD130" i="2"/>
  <c r="CE130" i="2" s="1"/>
  <c r="BL115" i="2" l="1"/>
  <c r="BO115" i="2"/>
  <c r="BP115" i="2" s="1"/>
  <c r="BQ115" i="2" s="1"/>
  <c r="BN115" i="2"/>
  <c r="AO114" i="2"/>
  <c r="AI114" i="2"/>
  <c r="BD116" i="2"/>
  <c r="BE116" i="2" s="1"/>
  <c r="AV117" i="2" s="1"/>
  <c r="BC117" i="2" s="1"/>
  <c r="AL114" i="2"/>
  <c r="AM114" i="2" s="1"/>
  <c r="AN114" i="2" s="1"/>
  <c r="AP114" i="2"/>
  <c r="AQ114" i="2" s="1"/>
  <c r="AH115" i="2" s="1"/>
  <c r="CZ257" i="2"/>
  <c r="BS115" i="2"/>
  <c r="BT115" i="2" s="1"/>
  <c r="BU115" i="2" s="1"/>
  <c r="T107" i="2"/>
  <c r="X107" i="2" s="1"/>
  <c r="R107" i="2"/>
  <c r="S107" i="2" s="1"/>
  <c r="CC257" i="2"/>
  <c r="CN257" i="2"/>
  <c r="Q256" i="2"/>
  <c r="CH257" i="2"/>
  <c r="CG257" i="2"/>
  <c r="L256" i="2"/>
  <c r="J257" i="2"/>
  <c r="V257" i="2"/>
  <c r="H258" i="2"/>
  <c r="AX257" i="2"/>
  <c r="BM257" i="2"/>
  <c r="N257" i="2"/>
  <c r="CK257" i="2" s="1"/>
  <c r="I257" i="2"/>
  <c r="AJ257" i="2"/>
  <c r="O257" i="2"/>
  <c r="P257" i="2" s="1"/>
  <c r="CL256" i="2"/>
  <c r="M256" i="2"/>
  <c r="CF130" i="2"/>
  <c r="AY117" i="2" l="1"/>
  <c r="AW117" i="2"/>
  <c r="AZ117" i="2"/>
  <c r="BA117" i="2" s="1"/>
  <c r="BB117" i="2" s="1"/>
  <c r="BF116" i="2"/>
  <c r="AT117" i="2"/>
  <c r="AU117" i="2" s="1"/>
  <c r="AF115" i="2"/>
  <c r="AG115" i="2" s="1"/>
  <c r="AR114" i="2"/>
  <c r="AL115" i="2"/>
  <c r="AM115" i="2" s="1"/>
  <c r="AN115" i="2" s="1"/>
  <c r="AI115" i="2"/>
  <c r="AK115" i="2"/>
  <c r="AO115" i="2"/>
  <c r="CZ258" i="2"/>
  <c r="BK116" i="2"/>
  <c r="CM115" i="2"/>
  <c r="BI116" i="2"/>
  <c r="BJ116" i="2" s="1"/>
  <c r="AA107" i="2"/>
  <c r="W107" i="2"/>
  <c r="Y107" i="2"/>
  <c r="Z107" i="2" s="1"/>
  <c r="U107" i="2"/>
  <c r="CC258" i="2"/>
  <c r="Q257" i="2"/>
  <c r="CN258" i="2"/>
  <c r="CH258" i="2"/>
  <c r="CG258" i="2"/>
  <c r="L257" i="2"/>
  <c r="BM258" i="2"/>
  <c r="I258" i="2"/>
  <c r="V258" i="2"/>
  <c r="H259" i="2"/>
  <c r="AJ258" i="2"/>
  <c r="O258" i="2"/>
  <c r="P258" i="2" s="1"/>
  <c r="AX258" i="2"/>
  <c r="N258" i="2"/>
  <c r="CK258" i="2" s="1"/>
  <c r="J258" i="2"/>
  <c r="CL257" i="2"/>
  <c r="M257" i="2"/>
  <c r="CD131" i="2"/>
  <c r="CE131" i="2" s="1"/>
  <c r="BD117" i="2" l="1"/>
  <c r="BE117" i="2" s="1"/>
  <c r="BF117" i="2" s="1"/>
  <c r="AP115" i="2"/>
  <c r="AQ115" i="2" s="1"/>
  <c r="AR115" i="2" s="1"/>
  <c r="BO116" i="2"/>
  <c r="BP116" i="2" s="1"/>
  <c r="BQ116" i="2" s="1"/>
  <c r="CZ259" i="2"/>
  <c r="AB107" i="2"/>
  <c r="AC107" i="2" s="1"/>
  <c r="AD107" i="2" s="1"/>
  <c r="BR116" i="2"/>
  <c r="BN116" i="2"/>
  <c r="BL116" i="2"/>
  <c r="CC259" i="2"/>
  <c r="CN259" i="2"/>
  <c r="CH259" i="2"/>
  <c r="CG259" i="2"/>
  <c r="Q258" i="2"/>
  <c r="L258" i="2"/>
  <c r="CL258" i="2"/>
  <c r="M258" i="2"/>
  <c r="AJ259" i="2"/>
  <c r="O259" i="2"/>
  <c r="P259" i="2" s="1"/>
  <c r="BM259" i="2"/>
  <c r="J259" i="2"/>
  <c r="N259" i="2"/>
  <c r="CK259" i="2" s="1"/>
  <c r="I259" i="2"/>
  <c r="V259" i="2"/>
  <c r="H260" i="2"/>
  <c r="AX259" i="2"/>
  <c r="CF131" i="2"/>
  <c r="AT118" i="2" l="1"/>
  <c r="AU118" i="2" s="1"/>
  <c r="AV118" i="2"/>
  <c r="BS116" i="2"/>
  <c r="BT116" i="2" s="1"/>
  <c r="BK117" i="2" s="1"/>
  <c r="BN117" i="2" s="1"/>
  <c r="AF116" i="2"/>
  <c r="AG116" i="2" s="1"/>
  <c r="AH116" i="2"/>
  <c r="AI116" i="2" s="1"/>
  <c r="CZ260" i="2"/>
  <c r="T108" i="2"/>
  <c r="R108" i="2"/>
  <c r="S108" i="2" s="1"/>
  <c r="BD118" i="2"/>
  <c r="CC260" i="2"/>
  <c r="CH260" i="2"/>
  <c r="CN260" i="2"/>
  <c r="L259" i="2"/>
  <c r="Q259" i="2"/>
  <c r="CG260" i="2"/>
  <c r="CL259" i="2"/>
  <c r="M259" i="2"/>
  <c r="I260" i="2"/>
  <c r="V260" i="2"/>
  <c r="H261" i="2"/>
  <c r="BM260" i="2"/>
  <c r="AX260" i="2"/>
  <c r="J260" i="2"/>
  <c r="AJ260" i="2"/>
  <c r="O260" i="2"/>
  <c r="N260" i="2"/>
  <c r="CK260" i="2" s="1"/>
  <c r="CD132" i="2"/>
  <c r="CE132" i="2" s="1"/>
  <c r="BE118" i="2" l="1"/>
  <c r="BF118" i="2" s="1"/>
  <c r="AW118" i="2"/>
  <c r="AY118" i="2"/>
  <c r="AZ118" i="2"/>
  <c r="BA118" i="2" s="1"/>
  <c r="BB118" i="2" s="1"/>
  <c r="BC118" i="2"/>
  <c r="CM116" i="2"/>
  <c r="BL117" i="2"/>
  <c r="BR117" i="2"/>
  <c r="BO117" i="2"/>
  <c r="BP117" i="2" s="1"/>
  <c r="BQ117" i="2" s="1"/>
  <c r="BI117" i="2"/>
  <c r="BJ117" i="2" s="1"/>
  <c r="BU116" i="2"/>
  <c r="AK116" i="2"/>
  <c r="AL116" i="2"/>
  <c r="AM116" i="2" s="1"/>
  <c r="AN116" i="2" s="1"/>
  <c r="AO116" i="2"/>
  <c r="X108" i="2"/>
  <c r="Y108" i="2" s="1"/>
  <c r="Z108" i="2" s="1"/>
  <c r="CZ261" i="2"/>
  <c r="W108" i="2"/>
  <c r="U108" i="2"/>
  <c r="AA108" i="2"/>
  <c r="CC261" i="2"/>
  <c r="CH261" i="2"/>
  <c r="CN261" i="2"/>
  <c r="Q260" i="2"/>
  <c r="CG261" i="2"/>
  <c r="L260" i="2"/>
  <c r="CL260" i="2"/>
  <c r="M260" i="2"/>
  <c r="P260" i="2"/>
  <c r="AX261" i="2"/>
  <c r="O261" i="2"/>
  <c r="P261" i="2" s="1"/>
  <c r="V261" i="2"/>
  <c r="H262" i="2"/>
  <c r="AJ261" i="2"/>
  <c r="J261" i="2"/>
  <c r="N261" i="2"/>
  <c r="CK261" i="2" s="1"/>
  <c r="I261" i="2"/>
  <c r="BM261" i="2"/>
  <c r="M261" i="2"/>
  <c r="CF132" i="2"/>
  <c r="BS117" i="2" l="1"/>
  <c r="BT117" i="2" s="1"/>
  <c r="BK118" i="2" s="1"/>
  <c r="BO118" i="2" s="1"/>
  <c r="BP118" i="2" s="1"/>
  <c r="BQ118" i="2" s="1"/>
  <c r="AV119" i="2"/>
  <c r="AW119" i="2" s="1"/>
  <c r="AT119" i="2"/>
  <c r="AU119" i="2" s="1"/>
  <c r="AB108" i="2"/>
  <c r="AC108" i="2" s="1"/>
  <c r="AD108" i="2" s="1"/>
  <c r="AP116" i="2"/>
  <c r="AQ116" i="2" s="1"/>
  <c r="AR116" i="2" s="1"/>
  <c r="CZ262" i="2"/>
  <c r="BS118" i="2"/>
  <c r="CC262" i="2"/>
  <c r="CN262" i="2"/>
  <c r="L261" i="2"/>
  <c r="CH262" i="2"/>
  <c r="CG262" i="2"/>
  <c r="Q261" i="2"/>
  <c r="AX262" i="2"/>
  <c r="AJ262" i="2"/>
  <c r="O262" i="2"/>
  <c r="P262" i="2" s="1"/>
  <c r="BM262" i="2"/>
  <c r="J262" i="2"/>
  <c r="N262" i="2"/>
  <c r="CK262" i="2" s="1"/>
  <c r="I262" i="2"/>
  <c r="V262" i="2"/>
  <c r="H263" i="2"/>
  <c r="CL261" i="2"/>
  <c r="CD133" i="2"/>
  <c r="CE133" i="2" s="1"/>
  <c r="BL118" i="2" l="1"/>
  <c r="BU117" i="2"/>
  <c r="BT118" i="2"/>
  <c r="BU118" i="2" s="1"/>
  <c r="BN118" i="2"/>
  <c r="BI118" i="2"/>
  <c r="BJ118" i="2" s="1"/>
  <c r="BR118" i="2"/>
  <c r="CM117" i="2"/>
  <c r="AY119" i="2"/>
  <c r="BC119" i="2"/>
  <c r="AZ119" i="2"/>
  <c r="BA119" i="2" s="1"/>
  <c r="BB119" i="2" s="1"/>
  <c r="T109" i="2"/>
  <c r="X109" i="2" s="1"/>
  <c r="Y109" i="2" s="1"/>
  <c r="Z109" i="2" s="1"/>
  <c r="R109" i="2"/>
  <c r="S109" i="2" s="1"/>
  <c r="BD119" i="2"/>
  <c r="BE119" i="2" s="1"/>
  <c r="BF119" i="2" s="1"/>
  <c r="AH117" i="2"/>
  <c r="AL117" i="2" s="1"/>
  <c r="AM117" i="2" s="1"/>
  <c r="AN117" i="2" s="1"/>
  <c r="AF117" i="2"/>
  <c r="AG117" i="2" s="1"/>
  <c r="CZ263" i="2"/>
  <c r="BI119" i="2"/>
  <c r="BJ119" i="2" s="1"/>
  <c r="BK119" i="2"/>
  <c r="BO119" i="2" s="1"/>
  <c r="CC263" i="2"/>
  <c r="L262" i="2"/>
  <c r="CH263" i="2"/>
  <c r="CN263" i="2"/>
  <c r="Q262" i="2"/>
  <c r="CG263" i="2"/>
  <c r="AX263" i="2"/>
  <c r="AJ263" i="2"/>
  <c r="O263" i="2"/>
  <c r="P263" i="2" s="1"/>
  <c r="N263" i="2"/>
  <c r="CK263" i="2" s="1"/>
  <c r="BM263" i="2"/>
  <c r="J263" i="2"/>
  <c r="I263" i="2"/>
  <c r="V263" i="2"/>
  <c r="H264" i="2"/>
  <c r="CL262" i="2"/>
  <c r="M262" i="2"/>
  <c r="CF133" i="2"/>
  <c r="W109" i="2"/>
  <c r="CM118" i="2" l="1"/>
  <c r="AA109" i="2"/>
  <c r="U109" i="2"/>
  <c r="AT120" i="2"/>
  <c r="AU120" i="2" s="1"/>
  <c r="AV120" i="2"/>
  <c r="BC120" i="2" s="1"/>
  <c r="AK117" i="2"/>
  <c r="AI117" i="2"/>
  <c r="AP117" i="2" s="1"/>
  <c r="AQ117" i="2" s="1"/>
  <c r="AO117" i="2"/>
  <c r="CZ264" i="2"/>
  <c r="BL119" i="2"/>
  <c r="BP119" i="2"/>
  <c r="BQ119" i="2" s="1"/>
  <c r="BR119" i="2"/>
  <c r="BN119" i="2"/>
  <c r="AB109" i="2"/>
  <c r="AC109" i="2" s="1"/>
  <c r="AD109" i="2" s="1"/>
  <c r="L263" i="2"/>
  <c r="CC264" i="2"/>
  <c r="CN264" i="2"/>
  <c r="CH264" i="2"/>
  <c r="CG264" i="2"/>
  <c r="BM264" i="2"/>
  <c r="J264" i="2"/>
  <c r="N264" i="2"/>
  <c r="CK264" i="2" s="1"/>
  <c r="I264" i="2"/>
  <c r="H265" i="2"/>
  <c r="V264" i="2"/>
  <c r="AX264" i="2"/>
  <c r="AJ264" i="2"/>
  <c r="O264" i="2"/>
  <c r="P264" i="2" s="1"/>
  <c r="CL263" i="2"/>
  <c r="M263" i="2"/>
  <c r="Q263" i="2"/>
  <c r="CD134" i="2"/>
  <c r="CE134" i="2" s="1"/>
  <c r="AZ120" i="2" l="1"/>
  <c r="BA120" i="2" s="1"/>
  <c r="BB120" i="2" s="1"/>
  <c r="AY120" i="2"/>
  <c r="AW120" i="2"/>
  <c r="BD120" i="2" s="1"/>
  <c r="BE120" i="2" s="1"/>
  <c r="AV121" i="2" s="1"/>
  <c r="BC121" i="2" s="1"/>
  <c r="AR117" i="2"/>
  <c r="AH118" i="2"/>
  <c r="AF118" i="2"/>
  <c r="AG118" i="2" s="1"/>
  <c r="AP118" i="2"/>
  <c r="CZ265" i="2"/>
  <c r="BS119" i="2"/>
  <c r="BT119" i="2" s="1"/>
  <c r="BK120" i="2" s="1"/>
  <c r="BO120" i="2" s="1"/>
  <c r="T110" i="2"/>
  <c r="X110" i="2" s="1"/>
  <c r="R110" i="2"/>
  <c r="S110" i="2" s="1"/>
  <c r="CC265" i="2"/>
  <c r="L264" i="2"/>
  <c r="Q264" i="2"/>
  <c r="CN265" i="2"/>
  <c r="CH265" i="2"/>
  <c r="CG265" i="2"/>
  <c r="AX265" i="2"/>
  <c r="J265" i="2"/>
  <c r="N265" i="2"/>
  <c r="CK265" i="2" s="1"/>
  <c r="I265" i="2"/>
  <c r="BM265" i="2"/>
  <c r="V265" i="2"/>
  <c r="H266" i="2"/>
  <c r="AJ265" i="2"/>
  <c r="O265" i="2"/>
  <c r="P265" i="2" s="1"/>
  <c r="CL264" i="2"/>
  <c r="M264" i="2"/>
  <c r="CF134" i="2"/>
  <c r="AO118" i="2" l="1"/>
  <c r="AL118" i="2"/>
  <c r="AM118" i="2" s="1"/>
  <c r="AN118" i="2" s="1"/>
  <c r="AI118" i="2"/>
  <c r="AK118" i="2"/>
  <c r="AQ118" i="2"/>
  <c r="AR118" i="2" s="1"/>
  <c r="BF120" i="2"/>
  <c r="AY121" i="2"/>
  <c r="AT121" i="2"/>
  <c r="AU121" i="2" s="1"/>
  <c r="AW121" i="2"/>
  <c r="AZ121" i="2"/>
  <c r="BA121" i="2" s="1"/>
  <c r="BB121" i="2" s="1"/>
  <c r="CZ266" i="2"/>
  <c r="BD121" i="2"/>
  <c r="BE121" i="2" s="1"/>
  <c r="BF121" i="2" s="1"/>
  <c r="BU119" i="2"/>
  <c r="BI120" i="2"/>
  <c r="BJ120" i="2" s="1"/>
  <c r="BP120" i="2"/>
  <c r="BQ120" i="2" s="1"/>
  <c r="BR120" i="2"/>
  <c r="BL120" i="2"/>
  <c r="BN120" i="2"/>
  <c r="CM119" i="2"/>
  <c r="W110" i="2"/>
  <c r="AA110" i="2"/>
  <c r="Y110" i="2"/>
  <c r="Z110" i="2" s="1"/>
  <c r="U110" i="2"/>
  <c r="CC266" i="2"/>
  <c r="CN266" i="2"/>
  <c r="CH266" i="2"/>
  <c r="CG266" i="2"/>
  <c r="L265" i="2"/>
  <c r="BM266" i="2"/>
  <c r="AJ266" i="2"/>
  <c r="O266" i="2"/>
  <c r="P266" i="2" s="1"/>
  <c r="I266" i="2"/>
  <c r="AX266" i="2"/>
  <c r="H267" i="2"/>
  <c r="J266" i="2"/>
  <c r="N266" i="2"/>
  <c r="CK266" i="2" s="1"/>
  <c r="V266" i="2"/>
  <c r="Q265" i="2"/>
  <c r="CL265" i="2"/>
  <c r="M265" i="2"/>
  <c r="CI134" i="2"/>
  <c r="CD135" i="2"/>
  <c r="CE135" i="2" s="1"/>
  <c r="BS120" i="2" l="1"/>
  <c r="BT120" i="2" s="1"/>
  <c r="BI121" i="2" s="1"/>
  <c r="BJ121" i="2" s="1"/>
  <c r="AB110" i="2"/>
  <c r="AC110" i="2" s="1"/>
  <c r="AD110" i="2" s="1"/>
  <c r="AF119" i="2"/>
  <c r="AG119" i="2" s="1"/>
  <c r="AH119" i="2"/>
  <c r="AO119" i="2" s="1"/>
  <c r="AT122" i="2"/>
  <c r="AU122" i="2" s="1"/>
  <c r="AV122" i="2"/>
  <c r="CZ267" i="2"/>
  <c r="Q266" i="2"/>
  <c r="L266" i="2"/>
  <c r="CC267" i="2"/>
  <c r="CL266" i="2"/>
  <c r="M266" i="2"/>
  <c r="J267" i="2"/>
  <c r="N267" i="2"/>
  <c r="CK267" i="2" s="1"/>
  <c r="I267" i="2"/>
  <c r="AX267" i="2"/>
  <c r="H268" i="2"/>
  <c r="O267" i="2"/>
  <c r="CQ26" i="2"/>
  <c r="V267" i="2"/>
  <c r="BM267" i="2"/>
  <c r="AJ267" i="2"/>
  <c r="CF135" i="2"/>
  <c r="CG135" i="2" s="1"/>
  <c r="CH135" i="2" s="1"/>
  <c r="CM120" i="2" l="1"/>
  <c r="BK121" i="2"/>
  <c r="BL121" i="2" s="1"/>
  <c r="BU120" i="2"/>
  <c r="R111" i="2"/>
  <c r="S111" i="2" s="1"/>
  <c r="T111" i="2"/>
  <c r="X111" i="2" s="1"/>
  <c r="AK119" i="2"/>
  <c r="AL119" i="2"/>
  <c r="AM119" i="2" s="1"/>
  <c r="AN119" i="2" s="1"/>
  <c r="AI119" i="2"/>
  <c r="AZ122" i="2"/>
  <c r="BA122" i="2" s="1"/>
  <c r="BB122" i="2" s="1"/>
  <c r="CZ268" i="2"/>
  <c r="AW122" i="2"/>
  <c r="BC122" i="2"/>
  <c r="AY122" i="2"/>
  <c r="CC268" i="2"/>
  <c r="Q267" i="2"/>
  <c r="L267" i="2"/>
  <c r="CH268" i="2"/>
  <c r="CN268" i="2"/>
  <c r="CG268" i="2"/>
  <c r="P267" i="2"/>
  <c r="BM268" i="2"/>
  <c r="O268" i="2"/>
  <c r="P268" i="2" s="1"/>
  <c r="AJ268" i="2"/>
  <c r="J268" i="2"/>
  <c r="N268" i="2"/>
  <c r="CK268" i="2" s="1"/>
  <c r="I268" i="2"/>
  <c r="AX268" i="2"/>
  <c r="V268" i="2"/>
  <c r="H269" i="2"/>
  <c r="CL267" i="2"/>
  <c r="M267" i="2"/>
  <c r="CI135" i="2"/>
  <c r="CR15" i="2" s="1"/>
  <c r="CD136" i="2"/>
  <c r="CE136" i="2" s="1"/>
  <c r="BR121" i="2" l="1"/>
  <c r="BO121" i="2"/>
  <c r="BP121" i="2" s="1"/>
  <c r="BQ121" i="2" s="1"/>
  <c r="BN121" i="2"/>
  <c r="U111" i="2"/>
  <c r="W111" i="2"/>
  <c r="AA111" i="2"/>
  <c r="AP119" i="2"/>
  <c r="AQ119" i="2" s="1"/>
  <c r="AH120" i="2" s="1"/>
  <c r="AK120" i="2" s="1"/>
  <c r="BD122" i="2"/>
  <c r="BE122" i="2" s="1"/>
  <c r="AV123" i="2" s="1"/>
  <c r="BC123" i="2" s="1"/>
  <c r="BS121" i="2"/>
  <c r="BT121" i="2" s="1"/>
  <c r="BU121" i="2" s="1"/>
  <c r="CZ269" i="2"/>
  <c r="AP121" i="2"/>
  <c r="CC269" i="2"/>
  <c r="CH269" i="2"/>
  <c r="CN269" i="2"/>
  <c r="Q268" i="2"/>
  <c r="CG269" i="2"/>
  <c r="L268" i="2"/>
  <c r="J269" i="2"/>
  <c r="N269" i="2"/>
  <c r="CK269" i="2" s="1"/>
  <c r="V269" i="2"/>
  <c r="H270" i="2"/>
  <c r="AX269" i="2"/>
  <c r="AJ269" i="2"/>
  <c r="O269" i="2"/>
  <c r="P269" i="2" s="1"/>
  <c r="I269" i="2"/>
  <c r="BM269" i="2"/>
  <c r="CL268" i="2"/>
  <c r="M268" i="2"/>
  <c r="CI137" i="2"/>
  <c r="CI141" i="2"/>
  <c r="CI145" i="2"/>
  <c r="CI138" i="2"/>
  <c r="CI142" i="2"/>
  <c r="CI139" i="2"/>
  <c r="CI143" i="2"/>
  <c r="CI136" i="2"/>
  <c r="CI140" i="2"/>
  <c r="CI144" i="2"/>
  <c r="CF136" i="2"/>
  <c r="Y111" i="2"/>
  <c r="Z111" i="2" s="1"/>
  <c r="AB111" i="2" s="1"/>
  <c r="AC111" i="2" s="1"/>
  <c r="H108" i="1"/>
  <c r="G108" i="1" s="1"/>
  <c r="J108" i="1"/>
  <c r="I108" i="1" s="1"/>
  <c r="AR119" i="2" l="1"/>
  <c r="AF120" i="2"/>
  <c r="AG120" i="2" s="1"/>
  <c r="AO120" i="2"/>
  <c r="AI120" i="2"/>
  <c r="AL120" i="2"/>
  <c r="AM120" i="2" s="1"/>
  <c r="AN120" i="2" s="1"/>
  <c r="AW123" i="2"/>
  <c r="AZ123" i="2"/>
  <c r="BA123" i="2" s="1"/>
  <c r="BB123" i="2" s="1"/>
  <c r="AY123" i="2"/>
  <c r="BD123" i="2" s="1"/>
  <c r="BE123" i="2" s="1"/>
  <c r="AV124" i="2" s="1"/>
  <c r="BF122" i="2"/>
  <c r="AT123" i="2"/>
  <c r="AU123" i="2" s="1"/>
  <c r="BI122" i="2"/>
  <c r="BJ122" i="2" s="1"/>
  <c r="BK122" i="2"/>
  <c r="BR122" i="2" s="1"/>
  <c r="CM121" i="2"/>
  <c r="CZ270" i="2"/>
  <c r="AD111" i="2"/>
  <c r="R112" i="2"/>
  <c r="CC270" i="2"/>
  <c r="L269" i="2"/>
  <c r="CN270" i="2"/>
  <c r="CH270" i="2"/>
  <c r="CG270" i="2"/>
  <c r="Q269" i="2"/>
  <c r="CL269" i="2"/>
  <c r="M269" i="2"/>
  <c r="AX270" i="2"/>
  <c r="J270" i="2"/>
  <c r="N270" i="2"/>
  <c r="CK270" i="2" s="1"/>
  <c r="I270" i="2"/>
  <c r="BM270" i="2"/>
  <c r="V270" i="2"/>
  <c r="H271" i="2"/>
  <c r="AJ270" i="2"/>
  <c r="O270" i="2"/>
  <c r="CD137" i="2"/>
  <c r="CE137" i="2" s="1"/>
  <c r="T112" i="2"/>
  <c r="X112" i="2" s="1"/>
  <c r="AP120" i="2" l="1"/>
  <c r="AQ120" i="2" s="1"/>
  <c r="AF121" i="2" s="1"/>
  <c r="AG121" i="2" s="1"/>
  <c r="BL122" i="2"/>
  <c r="AT124" i="2"/>
  <c r="AU124" i="2" s="1"/>
  <c r="BF123" i="2"/>
  <c r="BO122" i="2"/>
  <c r="BP122" i="2" s="1"/>
  <c r="BQ122" i="2" s="1"/>
  <c r="AZ124" i="2"/>
  <c r="BA124" i="2" s="1"/>
  <c r="BB124" i="2" s="1"/>
  <c r="BN122" i="2"/>
  <c r="AW124" i="2"/>
  <c r="BC124" i="2"/>
  <c r="CZ271" i="2"/>
  <c r="AY124" i="2"/>
  <c r="AA112" i="2"/>
  <c r="CC271" i="2"/>
  <c r="CH271" i="2"/>
  <c r="CN271" i="2"/>
  <c r="Q270" i="2"/>
  <c r="CG271" i="2"/>
  <c r="L270" i="2"/>
  <c r="AJ271" i="2"/>
  <c r="J271" i="2"/>
  <c r="N271" i="2"/>
  <c r="CK271" i="2" s="1"/>
  <c r="I271" i="2"/>
  <c r="V271" i="2"/>
  <c r="AX271" i="2"/>
  <c r="O271" i="2"/>
  <c r="CL271" i="2" s="1"/>
  <c r="H272" i="2"/>
  <c r="BM271" i="2"/>
  <c r="CL270" i="2"/>
  <c r="M270" i="2"/>
  <c r="P270" i="2"/>
  <c r="CF137" i="2"/>
  <c r="F108" i="1"/>
  <c r="S112" i="2"/>
  <c r="U112" i="2"/>
  <c r="W112" i="2"/>
  <c r="Y112" i="2"/>
  <c r="Z112" i="2" s="1"/>
  <c r="AR120" i="2" l="1"/>
  <c r="AH121" i="2"/>
  <c r="BS122" i="2"/>
  <c r="BT122" i="2" s="1"/>
  <c r="BU122" i="2" s="1"/>
  <c r="E108" i="1"/>
  <c r="BD124" i="2"/>
  <c r="BE124" i="2" s="1"/>
  <c r="AT125" i="2" s="1"/>
  <c r="AU125" i="2" s="1"/>
  <c r="CZ272" i="2"/>
  <c r="AB112" i="2"/>
  <c r="AC112" i="2" s="1"/>
  <c r="AD112" i="2" s="1"/>
  <c r="CC272" i="2"/>
  <c r="Q271" i="2"/>
  <c r="CN272" i="2"/>
  <c r="CH272" i="2"/>
  <c r="CG272" i="2"/>
  <c r="L271" i="2"/>
  <c r="BM272" i="2"/>
  <c r="J272" i="2"/>
  <c r="AX272" i="2"/>
  <c r="AJ272" i="2"/>
  <c r="O272" i="2"/>
  <c r="P272" i="2" s="1"/>
  <c r="N272" i="2"/>
  <c r="CK272" i="2" s="1"/>
  <c r="I272" i="2"/>
  <c r="V272" i="2"/>
  <c r="H273" i="2"/>
  <c r="P271" i="2"/>
  <c r="M271" i="2"/>
  <c r="CD138" i="2"/>
  <c r="CE138" i="2" s="1"/>
  <c r="AI121" i="2" l="1"/>
  <c r="AK121" i="2"/>
  <c r="AL121" i="2"/>
  <c r="AM121" i="2" s="1"/>
  <c r="AN121" i="2" s="1"/>
  <c r="AQ121" i="2"/>
  <c r="AO121" i="2"/>
  <c r="BI123" i="2"/>
  <c r="BJ123" i="2" s="1"/>
  <c r="CM122" i="2"/>
  <c r="BK123" i="2"/>
  <c r="BL123" i="2" s="1"/>
  <c r="BF124" i="2"/>
  <c r="AV125" i="2"/>
  <c r="CZ273" i="2"/>
  <c r="T113" i="2"/>
  <c r="X113" i="2" s="1"/>
  <c r="R113" i="2"/>
  <c r="S113" i="2" s="1"/>
  <c r="L272" i="2"/>
  <c r="CC273" i="2"/>
  <c r="CN273" i="2"/>
  <c r="CH273" i="2"/>
  <c r="CG273" i="2"/>
  <c r="J273" i="2"/>
  <c r="N273" i="2"/>
  <c r="CK273" i="2" s="1"/>
  <c r="I273" i="2"/>
  <c r="AX273" i="2"/>
  <c r="O273" i="2"/>
  <c r="BM273" i="2"/>
  <c r="V273" i="2"/>
  <c r="H274" i="2"/>
  <c r="AJ273" i="2"/>
  <c r="CL272" i="2"/>
  <c r="M272" i="2"/>
  <c r="Q272" i="2"/>
  <c r="CF138" i="2"/>
  <c r="AH122" i="2" l="1"/>
  <c r="AF122" i="2"/>
  <c r="AG122" i="2" s="1"/>
  <c r="AR121" i="2"/>
  <c r="BO123" i="2"/>
  <c r="BP123" i="2" s="1"/>
  <c r="BQ123" i="2" s="1"/>
  <c r="BN123" i="2"/>
  <c r="BS123" i="2" s="1"/>
  <c r="BT123" i="2" s="1"/>
  <c r="BI124" i="2" s="1"/>
  <c r="BJ124" i="2" s="1"/>
  <c r="BR123" i="2"/>
  <c r="AZ125" i="2"/>
  <c r="BA125" i="2" s="1"/>
  <c r="BB125" i="2" s="1"/>
  <c r="AY125" i="2"/>
  <c r="BC125" i="2"/>
  <c r="AW125" i="2"/>
  <c r="CZ274" i="2"/>
  <c r="U113" i="2"/>
  <c r="AA113" i="2"/>
  <c r="Y113" i="2"/>
  <c r="Z113" i="2" s="1"/>
  <c r="W113" i="2"/>
  <c r="CC274" i="2"/>
  <c r="CH274" i="2"/>
  <c r="CN274" i="2"/>
  <c r="Q273" i="2"/>
  <c r="CG274" i="2"/>
  <c r="L273" i="2"/>
  <c r="V274" i="2"/>
  <c r="H275" i="2"/>
  <c r="AX274" i="2"/>
  <c r="BM274" i="2"/>
  <c r="AJ274" i="2"/>
  <c r="O274" i="2"/>
  <c r="P274" i="2" s="1"/>
  <c r="J274" i="2"/>
  <c r="N274" i="2"/>
  <c r="CK274" i="2" s="1"/>
  <c r="I274" i="2"/>
  <c r="CL273" i="2"/>
  <c r="M273" i="2"/>
  <c r="P273" i="2"/>
  <c r="CD139" i="2"/>
  <c r="CE139" i="2" s="1"/>
  <c r="AB113" i="2"/>
  <c r="AC113" i="2" s="1"/>
  <c r="AD113" i="2" s="1"/>
  <c r="AL122" i="2" l="1"/>
  <c r="AM122" i="2" s="1"/>
  <c r="AN122" i="2" s="1"/>
  <c r="AK122" i="2"/>
  <c r="AO122" i="2"/>
  <c r="AI122" i="2"/>
  <c r="CM123" i="2"/>
  <c r="CN123" i="2" s="1"/>
  <c r="BK124" i="2"/>
  <c r="BU123" i="2"/>
  <c r="L109" i="1" s="1"/>
  <c r="K109" i="1" s="1"/>
  <c r="BD125" i="2"/>
  <c r="BE125" i="2" s="1"/>
  <c r="AT126" i="2" s="1"/>
  <c r="AU126" i="2" s="1"/>
  <c r="CZ275" i="2"/>
  <c r="BS124" i="2"/>
  <c r="R114" i="2"/>
  <c r="CC275" i="2"/>
  <c r="CN275" i="2"/>
  <c r="L274" i="2"/>
  <c r="CH275" i="2"/>
  <c r="CG275" i="2"/>
  <c r="Q274" i="2"/>
  <c r="J275" i="2"/>
  <c r="N275" i="2"/>
  <c r="CK275" i="2" s="1"/>
  <c r="I275" i="2"/>
  <c r="BM275" i="2"/>
  <c r="AX275" i="2"/>
  <c r="V275" i="2"/>
  <c r="H276" i="2"/>
  <c r="AJ275" i="2"/>
  <c r="O275" i="2"/>
  <c r="P275" i="2" s="1"/>
  <c r="CL274" i="2"/>
  <c r="M274" i="2"/>
  <c r="CF139" i="2"/>
  <c r="T114" i="2"/>
  <c r="X114" i="2" s="1"/>
  <c r="AP122" i="2" l="1"/>
  <c r="AQ122" i="2" s="1"/>
  <c r="BT124" i="2"/>
  <c r="BU124" i="2" s="1"/>
  <c r="BN124" i="2"/>
  <c r="BL124" i="2"/>
  <c r="BO124" i="2"/>
  <c r="BP124" i="2" s="1"/>
  <c r="BQ124" i="2" s="1"/>
  <c r="BR124" i="2"/>
  <c r="BF125" i="2"/>
  <c r="AV126" i="2"/>
  <c r="AZ126" i="2" s="1"/>
  <c r="BA126" i="2" s="1"/>
  <c r="BB126" i="2" s="1"/>
  <c r="AP124" i="2"/>
  <c r="CZ276" i="2"/>
  <c r="W114" i="2"/>
  <c r="CC276" i="2"/>
  <c r="CH276" i="2"/>
  <c r="CN276" i="2"/>
  <c r="Q275" i="2"/>
  <c r="CG276" i="2"/>
  <c r="L275" i="2"/>
  <c r="CL275" i="2"/>
  <c r="M275" i="2"/>
  <c r="AX276" i="2"/>
  <c r="V276" i="2"/>
  <c r="H277" i="2"/>
  <c r="AJ276" i="2"/>
  <c r="J276" i="2"/>
  <c r="N276" i="2"/>
  <c r="CK276" i="2" s="1"/>
  <c r="I276" i="2"/>
  <c r="O276" i="2"/>
  <c r="BM276" i="2"/>
  <c r="CD140" i="2"/>
  <c r="CE140" i="2" s="1"/>
  <c r="S114" i="2"/>
  <c r="U114" i="2"/>
  <c r="AA114" i="2"/>
  <c r="Y114" i="2"/>
  <c r="Z114" i="2" s="1"/>
  <c r="AR122" i="2" l="1"/>
  <c r="AF123" i="2"/>
  <c r="AG123" i="2" s="1"/>
  <c r="AH123" i="2"/>
  <c r="CM124" i="2"/>
  <c r="BK125" i="2"/>
  <c r="BN125" i="2" s="1"/>
  <c r="BI125" i="2"/>
  <c r="BJ125" i="2" s="1"/>
  <c r="BC126" i="2"/>
  <c r="AW126" i="2"/>
  <c r="BD126" i="2" s="1"/>
  <c r="BE126" i="2" s="1"/>
  <c r="AV127" i="2" s="1"/>
  <c r="AZ127" i="2" s="1"/>
  <c r="BA127" i="2" s="1"/>
  <c r="BB127" i="2" s="1"/>
  <c r="AY126" i="2"/>
  <c r="CZ277" i="2"/>
  <c r="CC277" i="2"/>
  <c r="Q276" i="2"/>
  <c r="CN277" i="2"/>
  <c r="CH277" i="2"/>
  <c r="CG277" i="2"/>
  <c r="L276" i="2"/>
  <c r="BM277" i="2"/>
  <c r="V277" i="2"/>
  <c r="H278" i="2"/>
  <c r="AX277" i="2"/>
  <c r="J277" i="2"/>
  <c r="N277" i="2"/>
  <c r="CK277" i="2" s="1"/>
  <c r="I277" i="2"/>
  <c r="AJ277" i="2"/>
  <c r="O277" i="2"/>
  <c r="P277" i="2" s="1"/>
  <c r="CL276" i="2"/>
  <c r="M276" i="2"/>
  <c r="P276" i="2"/>
  <c r="CF140" i="2"/>
  <c r="AB114" i="2"/>
  <c r="AC114" i="2" s="1"/>
  <c r="AD114" i="2" s="1"/>
  <c r="AK123" i="2" l="1"/>
  <c r="AL123" i="2"/>
  <c r="AM123" i="2" s="1"/>
  <c r="AN123" i="2" s="1"/>
  <c r="AO123" i="2"/>
  <c r="AI123" i="2"/>
  <c r="BO125" i="2"/>
  <c r="BP125" i="2" s="1"/>
  <c r="BQ125" i="2" s="1"/>
  <c r="BL125" i="2"/>
  <c r="BS125" i="2" s="1"/>
  <c r="BT125" i="2" s="1"/>
  <c r="BU125" i="2" s="1"/>
  <c r="BR125" i="2"/>
  <c r="AT127" i="2"/>
  <c r="AU127" i="2" s="1"/>
  <c r="AY127" i="2"/>
  <c r="BF126" i="2"/>
  <c r="BC127" i="2"/>
  <c r="AW127" i="2"/>
  <c r="BD127" i="2"/>
  <c r="BE127" i="2" s="1"/>
  <c r="BF127" i="2" s="1"/>
  <c r="CZ278" i="2"/>
  <c r="R115" i="2"/>
  <c r="S115" i="2" s="1"/>
  <c r="CC278" i="2"/>
  <c r="CH278" i="2"/>
  <c r="CN278" i="2"/>
  <c r="L277" i="2"/>
  <c r="Q277" i="2"/>
  <c r="CG278" i="2"/>
  <c r="CL277" i="2"/>
  <c r="AJ278" i="2"/>
  <c r="J278" i="2"/>
  <c r="N278" i="2"/>
  <c r="CK278" i="2" s="1"/>
  <c r="I278" i="2"/>
  <c r="V278" i="2"/>
  <c r="H279" i="2"/>
  <c r="BM278" i="2"/>
  <c r="AX278" i="2"/>
  <c r="O278" i="2"/>
  <c r="P278" i="2" s="1"/>
  <c r="M277" i="2"/>
  <c r="CD141" i="2"/>
  <c r="CE141" i="2" s="1"/>
  <c r="T115" i="2"/>
  <c r="X115" i="2" s="1"/>
  <c r="AP123" i="2" l="1"/>
  <c r="AQ123" i="2" s="1"/>
  <c r="AR123" i="2" s="1"/>
  <c r="AP125" i="2"/>
  <c r="AT128" i="2"/>
  <c r="AU128" i="2" s="1"/>
  <c r="AV128" i="2"/>
  <c r="AZ128" i="2" s="1"/>
  <c r="BA128" i="2" s="1"/>
  <c r="BB128" i="2" s="1"/>
  <c r="BK126" i="2"/>
  <c r="CM125" i="2"/>
  <c r="BI126" i="2"/>
  <c r="BJ126" i="2" s="1"/>
  <c r="CZ279" i="2"/>
  <c r="U115" i="2"/>
  <c r="CC279" i="2"/>
  <c r="L278" i="2"/>
  <c r="CQ27" i="2"/>
  <c r="AJ279" i="2"/>
  <c r="BM279" i="2"/>
  <c r="J279" i="2"/>
  <c r="N279" i="2"/>
  <c r="CK279" i="2" s="1"/>
  <c r="I279" i="2"/>
  <c r="AX279" i="2"/>
  <c r="V279" i="2"/>
  <c r="H280" i="2"/>
  <c r="O279" i="2"/>
  <c r="P279" i="2" s="1"/>
  <c r="CL278" i="2"/>
  <c r="M278" i="2"/>
  <c r="Q278" i="2"/>
  <c r="CF141" i="2"/>
  <c r="Y115" i="2"/>
  <c r="Z115" i="2" s="1"/>
  <c r="W115" i="2"/>
  <c r="AA115" i="2"/>
  <c r="AF124" i="2" l="1"/>
  <c r="AG124" i="2" s="1"/>
  <c r="AH124" i="2"/>
  <c r="AL124" i="2" s="1"/>
  <c r="AM124" i="2" s="1"/>
  <c r="AN124" i="2" s="1"/>
  <c r="AO124" i="2"/>
  <c r="AI124" i="2"/>
  <c r="AQ124" i="2"/>
  <c r="AW128" i="2"/>
  <c r="BD128" i="2" s="1"/>
  <c r="BE128" i="2" s="1"/>
  <c r="BF128" i="2" s="1"/>
  <c r="BC128" i="2"/>
  <c r="AY128" i="2"/>
  <c r="BO126" i="2"/>
  <c r="BP126" i="2" s="1"/>
  <c r="BQ126" i="2" s="1"/>
  <c r="BN126" i="2"/>
  <c r="BR126" i="2"/>
  <c r="BL126" i="2"/>
  <c r="CZ280" i="2"/>
  <c r="AB115" i="2"/>
  <c r="AC115" i="2" s="1"/>
  <c r="AD115" i="2" s="1"/>
  <c r="CC280" i="2"/>
  <c r="L279" i="2"/>
  <c r="CH280" i="2"/>
  <c r="CN280" i="2"/>
  <c r="Q279" i="2"/>
  <c r="CG280" i="2"/>
  <c r="CL279" i="2"/>
  <c r="M279" i="2"/>
  <c r="O280" i="2"/>
  <c r="P280" i="2" s="1"/>
  <c r="BM280" i="2"/>
  <c r="AJ280" i="2"/>
  <c r="J280" i="2"/>
  <c r="N280" i="2"/>
  <c r="CK280" i="2" s="1"/>
  <c r="AX280" i="2"/>
  <c r="I280" i="2"/>
  <c r="V280" i="2"/>
  <c r="H281" i="2"/>
  <c r="CD142" i="2"/>
  <c r="CE142" i="2" s="1"/>
  <c r="AK124" i="2" l="1"/>
  <c r="AR124" i="2"/>
  <c r="AF125" i="2"/>
  <c r="AG125" i="2" s="1"/>
  <c r="AH125" i="2"/>
  <c r="BS126" i="2"/>
  <c r="BT126" i="2" s="1"/>
  <c r="BU126" i="2" s="1"/>
  <c r="CZ281" i="2"/>
  <c r="AV129" i="2"/>
  <c r="AP127" i="2"/>
  <c r="AT129" i="2"/>
  <c r="AU129" i="2" s="1"/>
  <c r="T116" i="2"/>
  <c r="R116" i="2"/>
  <c r="S116" i="2" s="1"/>
  <c r="CC281" i="2"/>
  <c r="CN281" i="2"/>
  <c r="L280" i="2"/>
  <c r="CH281" i="2"/>
  <c r="CG281" i="2"/>
  <c r="Q280" i="2"/>
  <c r="BM281" i="2"/>
  <c r="J281" i="2"/>
  <c r="N281" i="2"/>
  <c r="CK281" i="2" s="1"/>
  <c r="I281" i="2"/>
  <c r="O281" i="2"/>
  <c r="P281" i="2" s="1"/>
  <c r="V281" i="2"/>
  <c r="H282" i="2"/>
  <c r="AX281" i="2"/>
  <c r="AJ281" i="2"/>
  <c r="CL280" i="2"/>
  <c r="M280" i="2"/>
  <c r="CF142" i="2"/>
  <c r="AO125" i="2" l="1"/>
  <c r="AL125" i="2"/>
  <c r="AM125" i="2" s="1"/>
  <c r="AN125" i="2" s="1"/>
  <c r="AK125" i="2"/>
  <c r="AI125" i="2"/>
  <c r="AQ125" i="2"/>
  <c r="BI127" i="2"/>
  <c r="BJ127" i="2" s="1"/>
  <c r="CM126" i="2"/>
  <c r="BK127" i="2"/>
  <c r="BL127" i="2" s="1"/>
  <c r="AZ129" i="2"/>
  <c r="BA129" i="2" s="1"/>
  <c r="BB129" i="2" s="1"/>
  <c r="X116" i="2"/>
  <c r="Y116" i="2" s="1"/>
  <c r="Z116" i="2" s="1"/>
  <c r="CZ282" i="2"/>
  <c r="AY129" i="2"/>
  <c r="BS127" i="2"/>
  <c r="BC129" i="2"/>
  <c r="AW129" i="2"/>
  <c r="W116" i="2"/>
  <c r="U116" i="2"/>
  <c r="AB116" i="2" s="1"/>
  <c r="AC116" i="2" s="1"/>
  <c r="AD116" i="2" s="1"/>
  <c r="AA116" i="2"/>
  <c r="CC282" i="2"/>
  <c r="L281" i="2"/>
  <c r="CH282" i="2"/>
  <c r="CN282" i="2"/>
  <c r="Q281" i="2"/>
  <c r="CG282" i="2"/>
  <c r="CL281" i="2"/>
  <c r="M281" i="2"/>
  <c r="BM282" i="2"/>
  <c r="J282" i="2"/>
  <c r="N282" i="2"/>
  <c r="CK282" i="2" s="1"/>
  <c r="I282" i="2"/>
  <c r="V282" i="2"/>
  <c r="H283" i="2"/>
  <c r="AX282" i="2"/>
  <c r="AJ282" i="2"/>
  <c r="O282" i="2"/>
  <c r="P282" i="2" s="1"/>
  <c r="CD143" i="2"/>
  <c r="CE143" i="2" s="1"/>
  <c r="AH126" i="2" l="1"/>
  <c r="AR125" i="2"/>
  <c r="AF126" i="2"/>
  <c r="BN127" i="2"/>
  <c r="BT127" i="2"/>
  <c r="BU127" i="2" s="1"/>
  <c r="BO127" i="2"/>
  <c r="BP127" i="2" s="1"/>
  <c r="BQ127" i="2" s="1"/>
  <c r="BR127" i="2"/>
  <c r="BD129" i="2"/>
  <c r="BE129" i="2" s="1"/>
  <c r="AT130" i="2" s="1"/>
  <c r="AU130" i="2" s="1"/>
  <c r="CZ283" i="2"/>
  <c r="L282" i="2"/>
  <c r="CC283" i="2"/>
  <c r="R117" i="2"/>
  <c r="S117" i="2" s="1"/>
  <c r="CH283" i="2"/>
  <c r="CN283" i="2"/>
  <c r="Q282" i="2"/>
  <c r="CG283" i="2"/>
  <c r="CL282" i="2"/>
  <c r="M282" i="2"/>
  <c r="BM283" i="2"/>
  <c r="AX283" i="2"/>
  <c r="AJ283" i="2"/>
  <c r="J283" i="2"/>
  <c r="N283" i="2"/>
  <c r="CK283" i="2" s="1"/>
  <c r="I283" i="2"/>
  <c r="V283" i="2"/>
  <c r="H284" i="2"/>
  <c r="O283" i="2"/>
  <c r="P283" i="2" s="1"/>
  <c r="T117" i="2"/>
  <c r="X117" i="2" s="1"/>
  <c r="CF143" i="2"/>
  <c r="AG126" i="2" l="1"/>
  <c r="AK126" i="2"/>
  <c r="AI126" i="2"/>
  <c r="AL126" i="2"/>
  <c r="AM126" i="2" s="1"/>
  <c r="AN126" i="2" s="1"/>
  <c r="AO126" i="2"/>
  <c r="AP128" i="2"/>
  <c r="BK128" i="2"/>
  <c r="BN128" i="2" s="1"/>
  <c r="CM127" i="2"/>
  <c r="BI128" i="2"/>
  <c r="BJ128" i="2" s="1"/>
  <c r="BF129" i="2"/>
  <c r="AV130" i="2"/>
  <c r="AZ130" i="2" s="1"/>
  <c r="BA130" i="2" s="1"/>
  <c r="BB130" i="2" s="1"/>
  <c r="CZ284" i="2"/>
  <c r="AA117" i="2"/>
  <c r="CC284" i="2"/>
  <c r="CH284" i="2"/>
  <c r="CN284" i="2"/>
  <c r="L283" i="2"/>
  <c r="Q283" i="2"/>
  <c r="CG284" i="2"/>
  <c r="W117" i="2"/>
  <c r="Y117" i="2"/>
  <c r="Z117" i="2" s="1"/>
  <c r="M283" i="2"/>
  <c r="AJ284" i="2"/>
  <c r="O284" i="2"/>
  <c r="P284" i="2" s="1"/>
  <c r="BM284" i="2"/>
  <c r="J284" i="2"/>
  <c r="N284" i="2"/>
  <c r="CK284" i="2" s="1"/>
  <c r="I284" i="2"/>
  <c r="AX284" i="2"/>
  <c r="V284" i="2"/>
  <c r="H285" i="2"/>
  <c r="U117" i="2"/>
  <c r="CL283" i="2"/>
  <c r="CD144" i="2"/>
  <c r="CE144" i="2" s="1"/>
  <c r="AP126" i="2" l="1"/>
  <c r="AQ126" i="2" s="1"/>
  <c r="AH127" i="2" s="1"/>
  <c r="BL128" i="2"/>
  <c r="BS128" i="2" s="1"/>
  <c r="BT128" i="2" s="1"/>
  <c r="BU128" i="2" s="1"/>
  <c r="BO128" i="2"/>
  <c r="BP128" i="2" s="1"/>
  <c r="BQ128" i="2" s="1"/>
  <c r="BR128" i="2"/>
  <c r="AY130" i="2"/>
  <c r="AW130" i="2"/>
  <c r="BC130" i="2"/>
  <c r="CZ285" i="2"/>
  <c r="BD130" i="2"/>
  <c r="BE130" i="2" s="1"/>
  <c r="AV131" i="2" s="1"/>
  <c r="AB117" i="2"/>
  <c r="AC117" i="2" s="1"/>
  <c r="AD117" i="2" s="1"/>
  <c r="CC285" i="2"/>
  <c r="L284" i="2"/>
  <c r="CN285" i="2"/>
  <c r="CH285" i="2"/>
  <c r="CG285" i="2"/>
  <c r="Q284" i="2"/>
  <c r="M284" i="2"/>
  <c r="H286" i="2"/>
  <c r="BM285" i="2"/>
  <c r="AX285" i="2"/>
  <c r="AJ285" i="2"/>
  <c r="O285" i="2"/>
  <c r="P285" i="2" s="1"/>
  <c r="V285" i="2"/>
  <c r="J285" i="2"/>
  <c r="N285" i="2"/>
  <c r="CK285" i="2" s="1"/>
  <c r="I285" i="2"/>
  <c r="CL284" i="2"/>
  <c r="CF144" i="2"/>
  <c r="AR126" i="2" l="1"/>
  <c r="AF127" i="2"/>
  <c r="AG127" i="2" s="1"/>
  <c r="AL127" i="2"/>
  <c r="AM127" i="2" s="1"/>
  <c r="AN127" i="2" s="1"/>
  <c r="AO127" i="2"/>
  <c r="AI127" i="2"/>
  <c r="AK127" i="2"/>
  <c r="AQ127" i="2"/>
  <c r="BI129" i="2"/>
  <c r="BJ129" i="2" s="1"/>
  <c r="CM128" i="2"/>
  <c r="BK129" i="2"/>
  <c r="BR129" i="2" s="1"/>
  <c r="AZ131" i="2"/>
  <c r="BA131" i="2" s="1"/>
  <c r="BB131" i="2" s="1"/>
  <c r="CZ286" i="2"/>
  <c r="BF130" i="2"/>
  <c r="BC131" i="2"/>
  <c r="AT131" i="2"/>
  <c r="AU131" i="2" s="1"/>
  <c r="AW131" i="2"/>
  <c r="AY131" i="2"/>
  <c r="R118" i="2"/>
  <c r="S118" i="2" s="1"/>
  <c r="T118" i="2"/>
  <c r="CC286" i="2"/>
  <c r="CN286" i="2"/>
  <c r="Q285" i="2"/>
  <c r="CH286" i="2"/>
  <c r="CG286" i="2"/>
  <c r="L285" i="2"/>
  <c r="CL285" i="2"/>
  <c r="M285" i="2"/>
  <c r="BM286" i="2"/>
  <c r="J286" i="2"/>
  <c r="N286" i="2"/>
  <c r="CK286" i="2" s="1"/>
  <c r="I286" i="2"/>
  <c r="V286" i="2"/>
  <c r="H287" i="2"/>
  <c r="AX286" i="2"/>
  <c r="AJ286" i="2"/>
  <c r="O286" i="2"/>
  <c r="P286" i="2" s="1"/>
  <c r="CD145" i="2"/>
  <c r="CE145" i="2" s="1"/>
  <c r="AR127" i="2" l="1"/>
  <c r="AH128" i="2"/>
  <c r="AF128" i="2"/>
  <c r="AG128" i="2" s="1"/>
  <c r="BD131" i="2"/>
  <c r="BE131" i="2" s="1"/>
  <c r="AT132" i="2" s="1"/>
  <c r="AU132" i="2" s="1"/>
  <c r="BL129" i="2"/>
  <c r="BN129" i="2"/>
  <c r="BO129" i="2"/>
  <c r="BP129" i="2" s="1"/>
  <c r="BQ129" i="2" s="1"/>
  <c r="X118" i="2"/>
  <c r="Y118" i="2" s="1"/>
  <c r="Z118" i="2" s="1"/>
  <c r="CZ287" i="2"/>
  <c r="W118" i="2"/>
  <c r="AA118" i="2"/>
  <c r="U118" i="2"/>
  <c r="CC287" i="2"/>
  <c r="CN287" i="2"/>
  <c r="CH287" i="2"/>
  <c r="L286" i="2"/>
  <c r="CG287" i="2"/>
  <c r="CL286" i="2"/>
  <c r="M286" i="2"/>
  <c r="J287" i="2"/>
  <c r="N287" i="2"/>
  <c r="CK287" i="2" s="1"/>
  <c r="I287" i="2"/>
  <c r="BM287" i="2"/>
  <c r="AX287" i="2"/>
  <c r="AJ287" i="2"/>
  <c r="O287" i="2"/>
  <c r="V287" i="2"/>
  <c r="H288" i="2"/>
  <c r="Q286" i="2"/>
  <c r="CF145" i="2"/>
  <c r="BS129" i="2" l="1"/>
  <c r="BT129" i="2" s="1"/>
  <c r="BU129" i="2" s="1"/>
  <c r="AI128" i="2"/>
  <c r="AL128" i="2"/>
  <c r="AM128" i="2" s="1"/>
  <c r="AN128" i="2" s="1"/>
  <c r="AO128" i="2"/>
  <c r="AK128" i="2"/>
  <c r="AQ128" i="2"/>
  <c r="AV132" i="2"/>
  <c r="AW132" i="2" s="1"/>
  <c r="BF131" i="2"/>
  <c r="AP130" i="2"/>
  <c r="CZ288" i="2"/>
  <c r="AB118" i="2"/>
  <c r="AC118" i="2" s="1"/>
  <c r="AD118" i="2" s="1"/>
  <c r="CC288" i="2"/>
  <c r="L287" i="2"/>
  <c r="CH288" i="2"/>
  <c r="CN288" i="2"/>
  <c r="Q287" i="2"/>
  <c r="CG288" i="2"/>
  <c r="M287" i="2"/>
  <c r="BM288" i="2"/>
  <c r="AJ288" i="2"/>
  <c r="O288" i="2"/>
  <c r="M288" i="2" s="1"/>
  <c r="N288" i="2"/>
  <c r="CK288" i="2" s="1"/>
  <c r="I288" i="2"/>
  <c r="J288" i="2"/>
  <c r="V288" i="2"/>
  <c r="H289" i="2"/>
  <c r="AX288" i="2"/>
  <c r="P287" i="2"/>
  <c r="CL287" i="2"/>
  <c r="CD146" i="2"/>
  <c r="CE146" i="2" s="1"/>
  <c r="CM129" i="2" l="1"/>
  <c r="BK130" i="2"/>
  <c r="BL130" i="2" s="1"/>
  <c r="BI130" i="2"/>
  <c r="BJ130" i="2" s="1"/>
  <c r="AR128" i="2"/>
  <c r="AF129" i="2"/>
  <c r="AG129" i="2" s="1"/>
  <c r="AH129" i="2"/>
  <c r="AZ132" i="2"/>
  <c r="BA132" i="2" s="1"/>
  <c r="BB132" i="2" s="1"/>
  <c r="BC132" i="2"/>
  <c r="AY132" i="2"/>
  <c r="BS130" i="2"/>
  <c r="CZ289" i="2"/>
  <c r="T119" i="2"/>
  <c r="R119" i="2"/>
  <c r="S119" i="2" s="1"/>
  <c r="CC289" i="2"/>
  <c r="P288" i="2"/>
  <c r="CH289" i="2"/>
  <c r="CN289" i="2"/>
  <c r="L288" i="2"/>
  <c r="Q288" i="2"/>
  <c r="CG289" i="2"/>
  <c r="CL288" i="2"/>
  <c r="BM289" i="2"/>
  <c r="V289" i="2"/>
  <c r="AX289" i="2"/>
  <c r="O289" i="2"/>
  <c r="P289" i="2" s="1"/>
  <c r="AJ289" i="2"/>
  <c r="J289" i="2"/>
  <c r="N289" i="2"/>
  <c r="CK289" i="2" s="1"/>
  <c r="I289" i="2"/>
  <c r="H290" i="2"/>
  <c r="CF146" i="2"/>
  <c r="BD132" i="2" l="1"/>
  <c r="BE132" i="2" s="1"/>
  <c r="AT133" i="2" s="1"/>
  <c r="AU133" i="2" s="1"/>
  <c r="BN130" i="2"/>
  <c r="BT130" i="2"/>
  <c r="BU130" i="2" s="1"/>
  <c r="BO130" i="2"/>
  <c r="BP130" i="2" s="1"/>
  <c r="BQ130" i="2" s="1"/>
  <c r="BR130" i="2"/>
  <c r="AO129" i="2"/>
  <c r="AI129" i="2"/>
  <c r="AP129" i="2" s="1"/>
  <c r="AQ129" i="2" s="1"/>
  <c r="AK129" i="2"/>
  <c r="AL129" i="2"/>
  <c r="AM129" i="2" s="1"/>
  <c r="AN129" i="2" s="1"/>
  <c r="X119" i="2"/>
  <c r="Y119" i="2" s="1"/>
  <c r="Z119" i="2" s="1"/>
  <c r="CZ290" i="2"/>
  <c r="U119" i="2"/>
  <c r="W119" i="2"/>
  <c r="AA119" i="2"/>
  <c r="CC290" i="2"/>
  <c r="CH290" i="2"/>
  <c r="CN290" i="2"/>
  <c r="L289" i="2"/>
  <c r="Q289" i="2"/>
  <c r="CG290" i="2"/>
  <c r="BM290" i="2"/>
  <c r="V290" i="2"/>
  <c r="H291" i="2"/>
  <c r="J290" i="2"/>
  <c r="N290" i="2"/>
  <c r="CK290" i="2" s="1"/>
  <c r="I290" i="2"/>
  <c r="AX290" i="2"/>
  <c r="AJ290" i="2"/>
  <c r="O290" i="2"/>
  <c r="CL289" i="2"/>
  <c r="M289" i="2"/>
  <c r="CI146" i="2"/>
  <c r="CD147" i="2"/>
  <c r="CE147" i="2" s="1"/>
  <c r="AV133" i="2" l="1"/>
  <c r="AW133" i="2" s="1"/>
  <c r="BF132" i="2"/>
  <c r="CM130" i="2"/>
  <c r="BI131" i="2"/>
  <c r="BJ131" i="2" s="1"/>
  <c r="BK131" i="2"/>
  <c r="BN131" i="2" s="1"/>
  <c r="AR129" i="2"/>
  <c r="AH130" i="2"/>
  <c r="AF130" i="2"/>
  <c r="AG130" i="2" s="1"/>
  <c r="AB119" i="2"/>
  <c r="AC119" i="2" s="1"/>
  <c r="AD119" i="2" s="1"/>
  <c r="BD133" i="2"/>
  <c r="CZ291" i="2"/>
  <c r="CC291" i="2"/>
  <c r="L290" i="2"/>
  <c r="Q290" i="2"/>
  <c r="P290" i="2"/>
  <c r="CQ28" i="2"/>
  <c r="AX291" i="2"/>
  <c r="BM291" i="2"/>
  <c r="O291" i="2"/>
  <c r="M291" i="2" s="1"/>
  <c r="J291" i="2"/>
  <c r="N291" i="2"/>
  <c r="CK291" i="2" s="1"/>
  <c r="I291" i="2"/>
  <c r="V291" i="2"/>
  <c r="H292" i="2"/>
  <c r="AJ291" i="2"/>
  <c r="CL290" i="2"/>
  <c r="M290" i="2"/>
  <c r="CF147" i="2"/>
  <c r="CG147" i="2" s="1"/>
  <c r="CH147" i="2" s="1"/>
  <c r="BC133" i="2" l="1"/>
  <c r="AY133" i="2"/>
  <c r="BE133" i="2"/>
  <c r="AV134" i="2" s="1"/>
  <c r="AZ134" i="2" s="1"/>
  <c r="BA134" i="2" s="1"/>
  <c r="BB134" i="2" s="1"/>
  <c r="AZ133" i="2"/>
  <c r="BA133" i="2" s="1"/>
  <c r="BB133" i="2" s="1"/>
  <c r="BR131" i="2"/>
  <c r="BL131" i="2"/>
  <c r="BO131" i="2"/>
  <c r="BP131" i="2" s="1"/>
  <c r="BQ131" i="2" s="1"/>
  <c r="AK130" i="2"/>
  <c r="AL130" i="2"/>
  <c r="AM130" i="2" s="1"/>
  <c r="AN130" i="2" s="1"/>
  <c r="AI130" i="2"/>
  <c r="AO130" i="2"/>
  <c r="AQ130" i="2"/>
  <c r="BS131" i="2"/>
  <c r="BT131" i="2" s="1"/>
  <c r="BU131" i="2" s="1"/>
  <c r="CZ292" i="2"/>
  <c r="R120" i="2"/>
  <c r="S120" i="2" s="1"/>
  <c r="T120" i="2"/>
  <c r="CC292" i="2"/>
  <c r="P291" i="2"/>
  <c r="CH292" i="2"/>
  <c r="CN292" i="2"/>
  <c r="L291" i="2"/>
  <c r="CG292" i="2"/>
  <c r="H293" i="2"/>
  <c r="AX292" i="2"/>
  <c r="AJ292" i="2"/>
  <c r="O292" i="2"/>
  <c r="P292" i="2" s="1"/>
  <c r="BM292" i="2"/>
  <c r="J292" i="2"/>
  <c r="N292" i="2"/>
  <c r="CK292" i="2" s="1"/>
  <c r="I292" i="2"/>
  <c r="V292" i="2"/>
  <c r="Q291" i="2"/>
  <c r="CL291" i="2"/>
  <c r="CI147" i="2"/>
  <c r="CR16" i="2" s="1"/>
  <c r="CD148" i="2"/>
  <c r="CE148" i="2" s="1"/>
  <c r="AY134" i="2" l="1"/>
  <c r="BC134" i="2"/>
  <c r="AW134" i="2"/>
  <c r="AT134" i="2"/>
  <c r="AU134" i="2" s="1"/>
  <c r="BF133" i="2"/>
  <c r="AR130" i="2"/>
  <c r="AH131" i="2"/>
  <c r="AF131" i="2"/>
  <c r="AG131" i="2" s="1"/>
  <c r="BK132" i="2"/>
  <c r="BN132" i="2" s="1"/>
  <c r="CM131" i="2"/>
  <c r="BI132" i="2"/>
  <c r="BJ132" i="2" s="1"/>
  <c r="U120" i="2"/>
  <c r="X120" i="2"/>
  <c r="Y120" i="2" s="1"/>
  <c r="Z120" i="2" s="1"/>
  <c r="CZ293" i="2"/>
  <c r="W120" i="2"/>
  <c r="AA120" i="2"/>
  <c r="BD134" i="2"/>
  <c r="BE134" i="2" s="1"/>
  <c r="AV135" i="2" s="1"/>
  <c r="AZ135" i="2" s="1"/>
  <c r="CC293" i="2"/>
  <c r="CH293" i="2"/>
  <c r="CN293" i="2"/>
  <c r="L292" i="2"/>
  <c r="Q292" i="2"/>
  <c r="CG293" i="2"/>
  <c r="CL292" i="2"/>
  <c r="M292" i="2"/>
  <c r="AJ293" i="2"/>
  <c r="O293" i="2"/>
  <c r="P293" i="2" s="1"/>
  <c r="BM293" i="2"/>
  <c r="J293" i="2"/>
  <c r="I293" i="2"/>
  <c r="H294" i="2"/>
  <c r="AX293" i="2"/>
  <c r="N293" i="2"/>
  <c r="CK293" i="2" s="1"/>
  <c r="V293" i="2"/>
  <c r="CI148" i="2"/>
  <c r="CI150" i="2"/>
  <c r="CI149" i="2"/>
  <c r="CI157" i="2"/>
  <c r="CI154" i="2"/>
  <c r="CI155" i="2"/>
  <c r="CI151" i="2"/>
  <c r="CI152" i="2"/>
  <c r="CI156" i="2"/>
  <c r="CI153" i="2"/>
  <c r="CF148" i="2"/>
  <c r="AO131" i="2" l="1"/>
  <c r="AI131" i="2"/>
  <c r="AK131" i="2"/>
  <c r="AL131" i="2"/>
  <c r="AM131" i="2" s="1"/>
  <c r="AN131" i="2" s="1"/>
  <c r="AP131" i="2" s="1"/>
  <c r="AQ131" i="2" s="1"/>
  <c r="BR132" i="2"/>
  <c r="BL132" i="2"/>
  <c r="BS132" i="2" s="1"/>
  <c r="BT132" i="2" s="1"/>
  <c r="BU132" i="2" s="1"/>
  <c r="BO132" i="2"/>
  <c r="BP132" i="2" s="1"/>
  <c r="BQ132" i="2" s="1"/>
  <c r="AB120" i="2"/>
  <c r="AC120" i="2" s="1"/>
  <c r="AD120" i="2" s="1"/>
  <c r="CZ294" i="2"/>
  <c r="AP133" i="2"/>
  <c r="AT135" i="2"/>
  <c r="AU135" i="2" s="1"/>
  <c r="BF134" i="2"/>
  <c r="AW135" i="2"/>
  <c r="BC135" i="2"/>
  <c r="AY135" i="2"/>
  <c r="BA135" i="2"/>
  <c r="BB135" i="2" s="1"/>
  <c r="CC294" i="2"/>
  <c r="CH294" i="2"/>
  <c r="CN294" i="2"/>
  <c r="Q293" i="2"/>
  <c r="CG294" i="2"/>
  <c r="L293" i="2"/>
  <c r="V294" i="2"/>
  <c r="H295" i="2"/>
  <c r="AX294" i="2"/>
  <c r="AJ294" i="2"/>
  <c r="O294" i="2"/>
  <c r="P294" i="2" s="1"/>
  <c r="BM294" i="2"/>
  <c r="J294" i="2"/>
  <c r="N294" i="2"/>
  <c r="CK294" i="2" s="1"/>
  <c r="I294" i="2"/>
  <c r="CL293" i="2"/>
  <c r="M293" i="2"/>
  <c r="CD149" i="2"/>
  <c r="CE149" i="2" s="1"/>
  <c r="AR131" i="2" l="1"/>
  <c r="AH132" i="2"/>
  <c r="AF132" i="2"/>
  <c r="AG132" i="2" s="1"/>
  <c r="BK133" i="2"/>
  <c r="BN133" i="2" s="1"/>
  <c r="T121" i="2"/>
  <c r="AA121" i="2" s="1"/>
  <c r="R121" i="2"/>
  <c r="S121" i="2" s="1"/>
  <c r="CM132" i="2"/>
  <c r="BI133" i="2"/>
  <c r="BJ133" i="2" s="1"/>
  <c r="CZ295" i="2"/>
  <c r="BD135" i="2"/>
  <c r="BE135" i="2" s="1"/>
  <c r="CC295" i="2"/>
  <c r="CH295" i="2"/>
  <c r="CN295" i="2"/>
  <c r="Q294" i="2"/>
  <c r="CG295" i="2"/>
  <c r="L294" i="2"/>
  <c r="N295" i="2"/>
  <c r="CK295" i="2" s="1"/>
  <c r="I295" i="2"/>
  <c r="V295" i="2"/>
  <c r="H296" i="2"/>
  <c r="AX295" i="2"/>
  <c r="BM295" i="2"/>
  <c r="AJ295" i="2"/>
  <c r="J295" i="2"/>
  <c r="O295" i="2"/>
  <c r="P295" i="2" s="1"/>
  <c r="CL294" i="2"/>
  <c r="M294" i="2"/>
  <c r="CF149" i="2"/>
  <c r="X121" i="2" l="1"/>
  <c r="Y121" i="2" s="1"/>
  <c r="Z121" i="2" s="1"/>
  <c r="AL132" i="2"/>
  <c r="AM132" i="2" s="1"/>
  <c r="AN132" i="2" s="1"/>
  <c r="AI132" i="2"/>
  <c r="AK132" i="2"/>
  <c r="AO132" i="2"/>
  <c r="U121" i="2"/>
  <c r="BR133" i="2"/>
  <c r="BO133" i="2"/>
  <c r="BP133" i="2" s="1"/>
  <c r="BQ133" i="2" s="1"/>
  <c r="BL133" i="2"/>
  <c r="W121" i="2"/>
  <c r="AB121" i="2"/>
  <c r="AC121" i="2" s="1"/>
  <c r="AD121" i="2" s="1"/>
  <c r="BS133" i="2"/>
  <c r="BT133" i="2" s="1"/>
  <c r="BU133" i="2" s="1"/>
  <c r="CZ296" i="2"/>
  <c r="AT136" i="2"/>
  <c r="AU136" i="2" s="1"/>
  <c r="BF135" i="2"/>
  <c r="AV136" i="2"/>
  <c r="CC296" i="2"/>
  <c r="L295" i="2"/>
  <c r="CN296" i="2"/>
  <c r="CH296" i="2"/>
  <c r="Q295" i="2"/>
  <c r="CG296" i="2"/>
  <c r="AJ296" i="2"/>
  <c r="O296" i="2"/>
  <c r="P296" i="2" s="1"/>
  <c r="BM296" i="2"/>
  <c r="J296" i="2"/>
  <c r="N296" i="2"/>
  <c r="CK296" i="2" s="1"/>
  <c r="I296" i="2"/>
  <c r="V296" i="2"/>
  <c r="H297" i="2"/>
  <c r="AX296" i="2"/>
  <c r="CL295" i="2"/>
  <c r="M295" i="2"/>
  <c r="CD150" i="2"/>
  <c r="CE150" i="2" s="1"/>
  <c r="AP132" i="2" l="1"/>
  <c r="AQ132" i="2" s="1"/>
  <c r="AF133" i="2" s="1"/>
  <c r="AG133" i="2" s="1"/>
  <c r="AP134" i="2"/>
  <c r="AZ136" i="2"/>
  <c r="BA136" i="2" s="1"/>
  <c r="BB136" i="2" s="1"/>
  <c r="T122" i="2"/>
  <c r="W122" i="2" s="1"/>
  <c r="R122" i="2"/>
  <c r="S122" i="2" s="1"/>
  <c r="CM133" i="2"/>
  <c r="BK134" i="2"/>
  <c r="BI134" i="2"/>
  <c r="BJ134" i="2" s="1"/>
  <c r="CZ297" i="2"/>
  <c r="BC136" i="2"/>
  <c r="AW136" i="2"/>
  <c r="AY136" i="2"/>
  <c r="CC297" i="2"/>
  <c r="CN297" i="2"/>
  <c r="CH297" i="2"/>
  <c r="CG297" i="2"/>
  <c r="L296" i="2"/>
  <c r="AJ297" i="2"/>
  <c r="AX297" i="2"/>
  <c r="J297" i="2"/>
  <c r="N297" i="2"/>
  <c r="CK297" i="2" s="1"/>
  <c r="I297" i="2"/>
  <c r="BM297" i="2"/>
  <c r="V297" i="2"/>
  <c r="H298" i="2"/>
  <c r="O297" i="2"/>
  <c r="P297" i="2" s="1"/>
  <c r="Q296" i="2"/>
  <c r="CL296" i="2"/>
  <c r="M296" i="2"/>
  <c r="CF150" i="2"/>
  <c r="AH133" i="2" l="1"/>
  <c r="AL133" i="2" s="1"/>
  <c r="AM133" i="2" s="1"/>
  <c r="AN133" i="2" s="1"/>
  <c r="AR132" i="2"/>
  <c r="AI133" i="2"/>
  <c r="AK133" i="2"/>
  <c r="AO133" i="2"/>
  <c r="AQ133" i="2"/>
  <c r="BO134" i="2"/>
  <c r="BP134" i="2" s="1"/>
  <c r="BQ134" i="2" s="1"/>
  <c r="BR134" i="2"/>
  <c r="X122" i="2"/>
  <c r="Y122" i="2" s="1"/>
  <c r="Z122" i="2" s="1"/>
  <c r="U122" i="2"/>
  <c r="AB122" i="2" s="1"/>
  <c r="AC122" i="2" s="1"/>
  <c r="AD122" i="2" s="1"/>
  <c r="AA122" i="2"/>
  <c r="BN134" i="2"/>
  <c r="BL134" i="2"/>
  <c r="CZ298" i="2"/>
  <c r="BD136" i="2"/>
  <c r="BE136" i="2" s="1"/>
  <c r="AT137" i="2" s="1"/>
  <c r="AU137" i="2" s="1"/>
  <c r="CC298" i="2"/>
  <c r="CN298" i="2"/>
  <c r="CH298" i="2"/>
  <c r="CG298" i="2"/>
  <c r="L297" i="2"/>
  <c r="J298" i="2"/>
  <c r="V298" i="2"/>
  <c r="H299" i="2"/>
  <c r="BM298" i="2"/>
  <c r="AJ298" i="2"/>
  <c r="O298" i="2"/>
  <c r="P298" i="2" s="1"/>
  <c r="N298" i="2"/>
  <c r="CK298" i="2" s="1"/>
  <c r="AX298" i="2"/>
  <c r="I298" i="2"/>
  <c r="Q297" i="2"/>
  <c r="CL297" i="2"/>
  <c r="M297" i="2"/>
  <c r="CD151" i="2"/>
  <c r="CE151" i="2" s="1"/>
  <c r="H109" i="1"/>
  <c r="G109" i="1" s="1"/>
  <c r="J109" i="1"/>
  <c r="I109" i="1" s="1"/>
  <c r="AR133" i="2" l="1"/>
  <c r="AH134" i="2"/>
  <c r="AF134" i="2"/>
  <c r="AG134" i="2" s="1"/>
  <c r="BS134" i="2"/>
  <c r="BT134" i="2" s="1"/>
  <c r="BU134" i="2" s="1"/>
  <c r="R123" i="2"/>
  <c r="S123" i="2" s="1"/>
  <c r="T123" i="2"/>
  <c r="AA123" i="2" s="1"/>
  <c r="CZ299" i="2"/>
  <c r="BF136" i="2"/>
  <c r="AV137" i="2"/>
  <c r="L298" i="2"/>
  <c r="CC299" i="2"/>
  <c r="CN299" i="2"/>
  <c r="CH299" i="2"/>
  <c r="CG299" i="2"/>
  <c r="AJ299" i="2"/>
  <c r="O299" i="2"/>
  <c r="P299" i="2" s="1"/>
  <c r="J299" i="2"/>
  <c r="N299" i="2"/>
  <c r="CK299" i="2" s="1"/>
  <c r="I299" i="2"/>
  <c r="BM299" i="2"/>
  <c r="V299" i="2"/>
  <c r="H300" i="2"/>
  <c r="AX299" i="2"/>
  <c r="CL298" i="2"/>
  <c r="M298" i="2"/>
  <c r="Q298" i="2"/>
  <c r="CF151" i="2"/>
  <c r="AL134" i="2" l="1"/>
  <c r="AM134" i="2" s="1"/>
  <c r="AN134" i="2" s="1"/>
  <c r="AK134" i="2"/>
  <c r="AO134" i="2"/>
  <c r="AI134" i="2"/>
  <c r="AQ134" i="2"/>
  <c r="U123" i="2"/>
  <c r="W123" i="2"/>
  <c r="BK135" i="2"/>
  <c r="BR135" i="2" s="1"/>
  <c r="X123" i="2"/>
  <c r="Y123" i="2" s="1"/>
  <c r="Z123" i="2" s="1"/>
  <c r="CM134" i="2"/>
  <c r="BI135" i="2"/>
  <c r="BJ135" i="2" s="1"/>
  <c r="AZ137" i="2"/>
  <c r="BA137" i="2" s="1"/>
  <c r="BB137" i="2" s="1"/>
  <c r="CZ300" i="2"/>
  <c r="BC137" i="2"/>
  <c r="AW137" i="2"/>
  <c r="AY137" i="2"/>
  <c r="CC300" i="2"/>
  <c r="CH300" i="2"/>
  <c r="CN300" i="2"/>
  <c r="L299" i="2"/>
  <c r="Q299" i="2"/>
  <c r="CG300" i="2"/>
  <c r="CL299" i="2"/>
  <c r="M299" i="2"/>
  <c r="AX300" i="2"/>
  <c r="AJ300" i="2"/>
  <c r="O300" i="2"/>
  <c r="P300" i="2" s="1"/>
  <c r="J300" i="2"/>
  <c r="N300" i="2"/>
  <c r="CK300" i="2" s="1"/>
  <c r="I300" i="2"/>
  <c r="V300" i="2"/>
  <c r="BM300" i="2"/>
  <c r="H301" i="2"/>
  <c r="CD152" i="2"/>
  <c r="CE152" i="2" s="1"/>
  <c r="AF135" i="2" l="1"/>
  <c r="AG135" i="2" s="1"/>
  <c r="AR134" i="2"/>
  <c r="AH135" i="2"/>
  <c r="AB123" i="2"/>
  <c r="AC123" i="2" s="1"/>
  <c r="AD123" i="2" s="1"/>
  <c r="F109" i="1" s="1"/>
  <c r="E109" i="1" s="1"/>
  <c r="BO135" i="2"/>
  <c r="BP135" i="2" s="1"/>
  <c r="BQ135" i="2" s="1"/>
  <c r="BD137" i="2"/>
  <c r="BE137" i="2" s="1"/>
  <c r="BF137" i="2" s="1"/>
  <c r="BN135" i="2"/>
  <c r="BL135" i="2"/>
  <c r="BS135" i="2" s="1"/>
  <c r="BT135" i="2" s="1"/>
  <c r="BI136" i="2" s="1"/>
  <c r="BJ136" i="2" s="1"/>
  <c r="CZ301" i="2"/>
  <c r="AP136" i="2"/>
  <c r="CC301" i="2"/>
  <c r="L300" i="2"/>
  <c r="CN301" i="2"/>
  <c r="CH301" i="2"/>
  <c r="CG301" i="2"/>
  <c r="Q300" i="2"/>
  <c r="AJ301" i="2"/>
  <c r="O301" i="2"/>
  <c r="P301" i="2" s="1"/>
  <c r="J301" i="2"/>
  <c r="I301" i="2"/>
  <c r="V301" i="2"/>
  <c r="H302" i="2"/>
  <c r="N301" i="2"/>
  <c r="CK301" i="2" s="1"/>
  <c r="BM301" i="2"/>
  <c r="AX301" i="2"/>
  <c r="CL300" i="2"/>
  <c r="M300" i="2"/>
  <c r="CF152" i="2"/>
  <c r="R124" i="2" l="1"/>
  <c r="S124" i="2" s="1"/>
  <c r="AL135" i="2"/>
  <c r="AM135" i="2" s="1"/>
  <c r="AN135" i="2" s="1"/>
  <c r="AO135" i="2"/>
  <c r="AK135" i="2"/>
  <c r="AI135" i="2"/>
  <c r="AP135" i="2" s="1"/>
  <c r="AQ135" i="2" s="1"/>
  <c r="T124" i="2"/>
  <c r="W124" i="2" s="1"/>
  <c r="BK136" i="2"/>
  <c r="BR136" i="2" s="1"/>
  <c r="BU135" i="2"/>
  <c r="L110" i="1" s="1"/>
  <c r="K110" i="1" s="1"/>
  <c r="CM135" i="2"/>
  <c r="CN135" i="2" s="1"/>
  <c r="AV138" i="2"/>
  <c r="AW138" i="2" s="1"/>
  <c r="AT138" i="2"/>
  <c r="AU138" i="2" s="1"/>
  <c r="CZ302" i="2"/>
  <c r="AB124" i="2"/>
  <c r="CC302" i="2"/>
  <c r="CH302" i="2"/>
  <c r="CN302" i="2"/>
  <c r="L301" i="2"/>
  <c r="Q301" i="2"/>
  <c r="CG302" i="2"/>
  <c r="CL301" i="2"/>
  <c r="M301" i="2"/>
  <c r="J302" i="2"/>
  <c r="N302" i="2"/>
  <c r="CK302" i="2" s="1"/>
  <c r="I302" i="2"/>
  <c r="V302" i="2"/>
  <c r="H303" i="2"/>
  <c r="AJ302" i="2"/>
  <c r="O302" i="2"/>
  <c r="P302" i="2" s="1"/>
  <c r="BM302" i="2"/>
  <c r="AX302" i="2"/>
  <c r="CD153" i="2"/>
  <c r="CE153" i="2" s="1"/>
  <c r="X124" i="2" l="1"/>
  <c r="Y124" i="2" s="1"/>
  <c r="Z124" i="2" s="1"/>
  <c r="AC124" i="2"/>
  <c r="AD124" i="2" s="1"/>
  <c r="BO136" i="2"/>
  <c r="BP136" i="2" s="1"/>
  <c r="BQ136" i="2" s="1"/>
  <c r="U124" i="2"/>
  <c r="AA124" i="2"/>
  <c r="BN136" i="2"/>
  <c r="AR135" i="2"/>
  <c r="AH136" i="2"/>
  <c r="AF136" i="2"/>
  <c r="AG136" i="2" s="1"/>
  <c r="BL136" i="2"/>
  <c r="AY138" i="2"/>
  <c r="AZ138" i="2"/>
  <c r="BA138" i="2" s="1"/>
  <c r="BB138" i="2" s="1"/>
  <c r="BC138" i="2"/>
  <c r="D179" i="1"/>
  <c r="BS136" i="2"/>
  <c r="BT136" i="2" s="1"/>
  <c r="BU136" i="2" s="1"/>
  <c r="R125" i="2"/>
  <c r="S125" i="2" s="1"/>
  <c r="T125" i="2"/>
  <c r="CZ303" i="2"/>
  <c r="D118" i="1"/>
  <c r="CC303" i="2"/>
  <c r="L302" i="2"/>
  <c r="Q302" i="2"/>
  <c r="CL302" i="2"/>
  <c r="M302" i="2"/>
  <c r="AX303" i="2"/>
  <c r="CQ29" i="2"/>
  <c r="J303" i="2"/>
  <c r="N303" i="2"/>
  <c r="CK303" i="2" s="1"/>
  <c r="I303" i="2"/>
  <c r="AJ303" i="2"/>
  <c r="O303" i="2"/>
  <c r="P303" i="2" s="1"/>
  <c r="BM303" i="2"/>
  <c r="V303" i="2"/>
  <c r="H304" i="2"/>
  <c r="BO304" i="2" s="1"/>
  <c r="CF153" i="2"/>
  <c r="BD138" i="2" l="1"/>
  <c r="BE138" i="2" s="1"/>
  <c r="BF138" i="2" s="1"/>
  <c r="AO136" i="2"/>
  <c r="AK136" i="2"/>
  <c r="AI136" i="2"/>
  <c r="AL136" i="2"/>
  <c r="AM136" i="2" s="1"/>
  <c r="AN136" i="2" s="1"/>
  <c r="AQ136" i="2"/>
  <c r="AP137" i="2"/>
  <c r="AL304" i="2"/>
  <c r="AZ304" i="2"/>
  <c r="X304" i="2"/>
  <c r="X125" i="2"/>
  <c r="Y125" i="2" s="1"/>
  <c r="Z125" i="2" s="1"/>
  <c r="CZ304" i="2"/>
  <c r="BI137" i="2"/>
  <c r="BJ137" i="2" s="1"/>
  <c r="BK137" i="2"/>
  <c r="CM136" i="2"/>
  <c r="U125" i="2"/>
  <c r="W125" i="2"/>
  <c r="AA125" i="2"/>
  <c r="CC304" i="2"/>
  <c r="CN304" i="2"/>
  <c r="CH304" i="2"/>
  <c r="CG304" i="2"/>
  <c r="L303" i="2"/>
  <c r="AJ304" i="2"/>
  <c r="O304" i="2"/>
  <c r="M304" i="2" s="1"/>
  <c r="V304" i="2"/>
  <c r="H305" i="2"/>
  <c r="BO305" i="2" s="1"/>
  <c r="J304" i="2"/>
  <c r="N304" i="2"/>
  <c r="CK304" i="2" s="1"/>
  <c r="I304" i="2"/>
  <c r="BM304" i="2"/>
  <c r="AX304" i="2"/>
  <c r="M303" i="2"/>
  <c r="Q303" i="2"/>
  <c r="CL303" i="2"/>
  <c r="CD154" i="2"/>
  <c r="CE154" i="2" s="1"/>
  <c r="AT139" i="2" l="1"/>
  <c r="AU139" i="2" s="1"/>
  <c r="AV139" i="2"/>
  <c r="AZ139" i="2" s="1"/>
  <c r="BA139" i="2" s="1"/>
  <c r="BB139" i="2" s="1"/>
  <c r="AR136" i="2"/>
  <c r="AF137" i="2"/>
  <c r="AG137" i="2" s="1"/>
  <c r="AH137" i="2"/>
  <c r="BC139" i="2"/>
  <c r="BO137" i="2"/>
  <c r="BP137" i="2" s="1"/>
  <c r="BQ137" i="2" s="1"/>
  <c r="AL305" i="2"/>
  <c r="AZ305" i="2"/>
  <c r="X305" i="2"/>
  <c r="CZ305" i="2"/>
  <c r="BN137" i="2"/>
  <c r="AB125" i="2"/>
  <c r="AC125" i="2" s="1"/>
  <c r="AD125" i="2" s="1"/>
  <c r="BR137" i="2"/>
  <c r="BL137" i="2"/>
  <c r="BS137" i="2" s="1"/>
  <c r="BT137" i="2" s="1"/>
  <c r="BU137" i="2" s="1"/>
  <c r="BD139" i="2"/>
  <c r="L304" i="2"/>
  <c r="P304" i="2"/>
  <c r="CL304" i="2"/>
  <c r="Q304" i="2"/>
  <c r="CC305" i="2"/>
  <c r="CN305" i="2"/>
  <c r="CH305" i="2"/>
  <c r="CG305" i="2"/>
  <c r="AJ305" i="2"/>
  <c r="V305" i="2"/>
  <c r="BM305" i="2"/>
  <c r="I305" i="2"/>
  <c r="J305" i="2"/>
  <c r="O305" i="2"/>
  <c r="CL305" i="2" s="1"/>
  <c r="H306" i="2"/>
  <c r="BO306" i="2" s="1"/>
  <c r="AX305" i="2"/>
  <c r="N305" i="2"/>
  <c r="CK305" i="2" s="1"/>
  <c r="CF154" i="2"/>
  <c r="AY139" i="2" l="1"/>
  <c r="BE139" i="2"/>
  <c r="AV140" i="2" s="1"/>
  <c r="AZ140" i="2" s="1"/>
  <c r="BA140" i="2" s="1"/>
  <c r="BB140" i="2" s="1"/>
  <c r="AW139" i="2"/>
  <c r="AL137" i="2"/>
  <c r="AM137" i="2" s="1"/>
  <c r="AN137" i="2" s="1"/>
  <c r="AK137" i="2"/>
  <c r="AI137" i="2"/>
  <c r="AO137" i="2"/>
  <c r="AQ137" i="2"/>
  <c r="AL306" i="2"/>
  <c r="AZ306" i="2"/>
  <c r="X306" i="2"/>
  <c r="CZ306" i="2"/>
  <c r="T126" i="2"/>
  <c r="X126" i="2" s="1"/>
  <c r="R126" i="2"/>
  <c r="S126" i="2" s="1"/>
  <c r="BI138" i="2"/>
  <c r="BJ138" i="2" s="1"/>
  <c r="BK138" i="2"/>
  <c r="CM137" i="2"/>
  <c r="BF139" i="2"/>
  <c r="AT140" i="2"/>
  <c r="AU140" i="2" s="1"/>
  <c r="L305" i="2"/>
  <c r="Q305" i="2"/>
  <c r="P305" i="2"/>
  <c r="CC306" i="2"/>
  <c r="CN306" i="2"/>
  <c r="CH306" i="2"/>
  <c r="CG306" i="2"/>
  <c r="V306" i="2"/>
  <c r="I306" i="2"/>
  <c r="J306" i="2"/>
  <c r="O306" i="2"/>
  <c r="P306" i="2" s="1"/>
  <c r="H307" i="2"/>
  <c r="BO307" i="2" s="1"/>
  <c r="BM306" i="2"/>
  <c r="AX306" i="2"/>
  <c r="N306" i="2"/>
  <c r="CK306" i="2" s="1"/>
  <c r="AJ306" i="2"/>
  <c r="M305" i="2"/>
  <c r="CD155" i="2"/>
  <c r="CE155" i="2" s="1"/>
  <c r="BC140" i="2" l="1"/>
  <c r="AW140" i="2"/>
  <c r="BD140" i="2" s="1"/>
  <c r="BE140" i="2" s="1"/>
  <c r="BF140" i="2" s="1"/>
  <c r="AY140" i="2"/>
  <c r="AR137" i="2"/>
  <c r="AH138" i="2"/>
  <c r="AF138" i="2"/>
  <c r="AG138" i="2" s="1"/>
  <c r="BO138" i="2"/>
  <c r="BP138" i="2" s="1"/>
  <c r="BQ138" i="2" s="1"/>
  <c r="AL307" i="2"/>
  <c r="AZ307" i="2"/>
  <c r="X307" i="2"/>
  <c r="CZ307" i="2"/>
  <c r="BR138" i="2"/>
  <c r="BL138" i="2"/>
  <c r="BN138" i="2"/>
  <c r="BS138" i="2" s="1"/>
  <c r="BT138" i="2" s="1"/>
  <c r="BU138" i="2" s="1"/>
  <c r="Y126" i="2"/>
  <c r="Z126" i="2" s="1"/>
  <c r="U126" i="2"/>
  <c r="AA126" i="2"/>
  <c r="W126" i="2"/>
  <c r="CL306" i="2"/>
  <c r="Q306" i="2"/>
  <c r="L306" i="2"/>
  <c r="CC307" i="2"/>
  <c r="CN307" i="2"/>
  <c r="CH307" i="2"/>
  <c r="CG307" i="2"/>
  <c r="M306" i="2"/>
  <c r="BM307" i="2"/>
  <c r="J307" i="2"/>
  <c r="I307" i="2"/>
  <c r="H308" i="2"/>
  <c r="BO308" i="2" s="1"/>
  <c r="AX307" i="2"/>
  <c r="N307" i="2"/>
  <c r="CK307" i="2" s="1"/>
  <c r="O307" i="2"/>
  <c r="CL307" i="2" s="1"/>
  <c r="AJ307" i="2"/>
  <c r="V307" i="2"/>
  <c r="CF155" i="2"/>
  <c r="AT141" i="2" l="1"/>
  <c r="AU141" i="2" s="1"/>
  <c r="AV141" i="2"/>
  <c r="AB126" i="2"/>
  <c r="AC126" i="2" s="1"/>
  <c r="AD126" i="2" s="1"/>
  <c r="AL138" i="2"/>
  <c r="AM138" i="2" s="1"/>
  <c r="AN138" i="2" s="1"/>
  <c r="AO138" i="2"/>
  <c r="AI138" i="2"/>
  <c r="AK138" i="2"/>
  <c r="AL308" i="2"/>
  <c r="AZ308" i="2"/>
  <c r="AZ141" i="2"/>
  <c r="BA141" i="2" s="1"/>
  <c r="BB141" i="2" s="1"/>
  <c r="AP139" i="2"/>
  <c r="X308" i="2"/>
  <c r="CZ308" i="2"/>
  <c r="AW141" i="2"/>
  <c r="BD141" i="2" s="1"/>
  <c r="BE141" i="2" s="1"/>
  <c r="AT142" i="2" s="1"/>
  <c r="AU142" i="2" s="1"/>
  <c r="BC141" i="2"/>
  <c r="AY141" i="2"/>
  <c r="BI139" i="2"/>
  <c r="BJ139" i="2" s="1"/>
  <c r="BK139" i="2"/>
  <c r="CM138" i="2"/>
  <c r="Q307" i="2"/>
  <c r="L307" i="2"/>
  <c r="P307" i="2"/>
  <c r="CC308" i="2"/>
  <c r="CN308" i="2"/>
  <c r="CH308" i="2"/>
  <c r="CG308" i="2"/>
  <c r="N308" i="2"/>
  <c r="CK308" i="2" s="1"/>
  <c r="BM308" i="2"/>
  <c r="V308" i="2"/>
  <c r="AJ308" i="2"/>
  <c r="AX308" i="2"/>
  <c r="I308" i="2"/>
  <c r="J308" i="2"/>
  <c r="O308" i="2"/>
  <c r="CL308" i="2" s="1"/>
  <c r="H309" i="2"/>
  <c r="BO309" i="2" s="1"/>
  <c r="M307" i="2"/>
  <c r="CD156" i="2"/>
  <c r="CE156" i="2" s="1"/>
  <c r="AP138" i="2" l="1"/>
  <c r="AQ138" i="2" s="1"/>
  <c r="AR138" i="2" s="1"/>
  <c r="T127" i="2"/>
  <c r="R127" i="2"/>
  <c r="S127" i="2" s="1"/>
  <c r="BO139" i="2"/>
  <c r="BP139" i="2" s="1"/>
  <c r="BQ139" i="2" s="1"/>
  <c r="AL309" i="2"/>
  <c r="AZ309" i="2"/>
  <c r="X127" i="2"/>
  <c r="Y127" i="2" s="1"/>
  <c r="Z127" i="2" s="1"/>
  <c r="X309" i="2"/>
  <c r="AA127" i="2"/>
  <c r="U127" i="2"/>
  <c r="CZ309" i="2"/>
  <c r="W127" i="2"/>
  <c r="BL139" i="2"/>
  <c r="BN139" i="2"/>
  <c r="BR139" i="2"/>
  <c r="AV142" i="2"/>
  <c r="BF141" i="2"/>
  <c r="Q308" i="2"/>
  <c r="P308" i="2"/>
  <c r="L308" i="2"/>
  <c r="CC309" i="2"/>
  <c r="CN309" i="2"/>
  <c r="CH309" i="2"/>
  <c r="CG309" i="2"/>
  <c r="V309" i="2"/>
  <c r="J309" i="2"/>
  <c r="O309" i="2"/>
  <c r="CL309" i="2" s="1"/>
  <c r="I309" i="2"/>
  <c r="BM309" i="2"/>
  <c r="AX309" i="2"/>
  <c r="N309" i="2"/>
  <c r="CK309" i="2" s="1"/>
  <c r="H310" i="2"/>
  <c r="BO310" i="2" s="1"/>
  <c r="AJ309" i="2"/>
  <c r="M308" i="2"/>
  <c r="CF156" i="2"/>
  <c r="AF139" i="2" l="1"/>
  <c r="AG139" i="2" s="1"/>
  <c r="AH139" i="2"/>
  <c r="AQ139" i="2" s="1"/>
  <c r="AH140" i="2" s="1"/>
  <c r="AL140" i="2" s="1"/>
  <c r="AM140" i="2" s="1"/>
  <c r="AN140" i="2" s="1"/>
  <c r="AL310" i="2"/>
  <c r="AZ310" i="2"/>
  <c r="AZ142" i="2"/>
  <c r="BA142" i="2" s="1"/>
  <c r="BB142" i="2" s="1"/>
  <c r="BS139" i="2"/>
  <c r="BT139" i="2" s="1"/>
  <c r="BU139" i="2" s="1"/>
  <c r="AB127" i="2"/>
  <c r="AC127" i="2" s="1"/>
  <c r="AD127" i="2" s="1"/>
  <c r="X310" i="2"/>
  <c r="CZ310" i="2"/>
  <c r="BC142" i="2"/>
  <c r="AW142" i="2"/>
  <c r="AY142" i="2"/>
  <c r="P309" i="2"/>
  <c r="Q309" i="2"/>
  <c r="L309" i="2"/>
  <c r="CC310" i="2"/>
  <c r="CN310" i="2"/>
  <c r="CH310" i="2"/>
  <c r="CG310" i="2"/>
  <c r="AX310" i="2"/>
  <c r="AJ310" i="2"/>
  <c r="V310" i="2"/>
  <c r="BM310" i="2"/>
  <c r="O310" i="2"/>
  <c r="CL310" i="2" s="1"/>
  <c r="H311" i="2"/>
  <c r="BO311" i="2" s="1"/>
  <c r="J310" i="2"/>
  <c r="I310" i="2"/>
  <c r="N310" i="2"/>
  <c r="CK310" i="2" s="1"/>
  <c r="M309" i="2"/>
  <c r="CD157" i="2"/>
  <c r="CE157" i="2" s="1"/>
  <c r="AL139" i="2" l="1"/>
  <c r="AM139" i="2" s="1"/>
  <c r="AN139" i="2" s="1"/>
  <c r="AF140" i="2"/>
  <c r="AG140" i="2" s="1"/>
  <c r="AI139" i="2"/>
  <c r="AO139" i="2"/>
  <c r="AK139" i="2"/>
  <c r="AR139" i="2"/>
  <c r="AK140" i="2"/>
  <c r="AI140" i="2"/>
  <c r="AO140" i="2"/>
  <c r="AP140" i="2"/>
  <c r="AQ140" i="2" s="1"/>
  <c r="AF141" i="2" s="1"/>
  <c r="AG141" i="2" s="1"/>
  <c r="AL311" i="2"/>
  <c r="AZ311" i="2"/>
  <c r="CM139" i="2"/>
  <c r="BK140" i="2"/>
  <c r="BR140" i="2" s="1"/>
  <c r="BI140" i="2"/>
  <c r="BJ140" i="2" s="1"/>
  <c r="T128" i="2"/>
  <c r="W128" i="2" s="1"/>
  <c r="R128" i="2"/>
  <c r="S128" i="2" s="1"/>
  <c r="X311" i="2"/>
  <c r="CZ311" i="2"/>
  <c r="BD142" i="2"/>
  <c r="BE142" i="2" s="1"/>
  <c r="BF142" i="2" s="1"/>
  <c r="Q310" i="2"/>
  <c r="P310" i="2"/>
  <c r="L310" i="2"/>
  <c r="CC311" i="2"/>
  <c r="CN311" i="2"/>
  <c r="CH311" i="2"/>
  <c r="CG311" i="2"/>
  <c r="J311" i="2"/>
  <c r="AX311" i="2"/>
  <c r="O311" i="2"/>
  <c r="H312" i="2"/>
  <c r="BO312" i="2" s="1"/>
  <c r="N311" i="2"/>
  <c r="CK311" i="2" s="1"/>
  <c r="I311" i="2"/>
  <c r="BM311" i="2"/>
  <c r="AJ311" i="2"/>
  <c r="V311" i="2"/>
  <c r="M310" i="2"/>
  <c r="CF157" i="2"/>
  <c r="AH141" i="2" l="1"/>
  <c r="AR140" i="2"/>
  <c r="BL140" i="2"/>
  <c r="BS140" i="2" s="1"/>
  <c r="BT140" i="2" s="1"/>
  <c r="BU140" i="2" s="1"/>
  <c r="BN140" i="2"/>
  <c r="BO140" i="2"/>
  <c r="BP140" i="2" s="1"/>
  <c r="BQ140" i="2" s="1"/>
  <c r="AL312" i="2"/>
  <c r="AZ312" i="2"/>
  <c r="U128" i="2"/>
  <c r="AB128" i="2" s="1"/>
  <c r="AC128" i="2" s="1"/>
  <c r="AD128" i="2" s="1"/>
  <c r="X128" i="2"/>
  <c r="Y128" i="2" s="1"/>
  <c r="Z128" i="2" s="1"/>
  <c r="AA128" i="2"/>
  <c r="X312" i="2"/>
  <c r="CZ312" i="2"/>
  <c r="AV143" i="2"/>
  <c r="AT143" i="2"/>
  <c r="AU143" i="2" s="1"/>
  <c r="Q311" i="2"/>
  <c r="L311" i="2"/>
  <c r="CL311" i="2"/>
  <c r="P311" i="2"/>
  <c r="CC312" i="2"/>
  <c r="CN312" i="2"/>
  <c r="CH312" i="2"/>
  <c r="CG312" i="2"/>
  <c r="AX312" i="2"/>
  <c r="N312" i="2"/>
  <c r="CK312" i="2" s="1"/>
  <c r="V312" i="2"/>
  <c r="BM312" i="2"/>
  <c r="J312" i="2"/>
  <c r="O312" i="2"/>
  <c r="CL312" i="2" s="1"/>
  <c r="H313" i="2"/>
  <c r="BO313" i="2" s="1"/>
  <c r="AJ312" i="2"/>
  <c r="I312" i="2"/>
  <c r="M311" i="2"/>
  <c r="CD158" i="2"/>
  <c r="CE158" i="2" s="1"/>
  <c r="R129" i="2" l="1"/>
  <c r="S129" i="2" s="1"/>
  <c r="T129" i="2"/>
  <c r="W129" i="2" s="1"/>
  <c r="AL141" i="2"/>
  <c r="AM141" i="2" s="1"/>
  <c r="AN141" i="2" s="1"/>
  <c r="AO141" i="2"/>
  <c r="AK141" i="2"/>
  <c r="AI141" i="2"/>
  <c r="AP141" i="2" s="1"/>
  <c r="AQ141" i="2" s="1"/>
  <c r="AZ143" i="2"/>
  <c r="BA143" i="2" s="1"/>
  <c r="BB143" i="2" s="1"/>
  <c r="AL313" i="2"/>
  <c r="AZ313" i="2"/>
  <c r="X313" i="2"/>
  <c r="CZ313" i="2"/>
  <c r="BC143" i="2"/>
  <c r="AY143" i="2"/>
  <c r="AW143" i="2"/>
  <c r="AA129" i="2"/>
  <c r="BD143" i="2"/>
  <c r="BE143" i="2" s="1"/>
  <c r="AV144" i="2" s="1"/>
  <c r="BK141" i="2"/>
  <c r="BI141" i="2"/>
  <c r="BJ141" i="2" s="1"/>
  <c r="CM140" i="2"/>
  <c r="L312" i="2"/>
  <c r="Q312" i="2"/>
  <c r="P312" i="2"/>
  <c r="CC313" i="2"/>
  <c r="CN313" i="2"/>
  <c r="CH313" i="2"/>
  <c r="CG313" i="2"/>
  <c r="M312" i="2"/>
  <c r="AJ313" i="2"/>
  <c r="V313" i="2"/>
  <c r="I313" i="2"/>
  <c r="BM313" i="2"/>
  <c r="J313" i="2"/>
  <c r="O313" i="2"/>
  <c r="P313" i="2" s="1"/>
  <c r="H314" i="2"/>
  <c r="BO314" i="2" s="1"/>
  <c r="AX313" i="2"/>
  <c r="N313" i="2"/>
  <c r="CK313" i="2" s="1"/>
  <c r="CF158" i="2"/>
  <c r="U129" i="2" l="1"/>
  <c r="X129" i="2"/>
  <c r="Y129" i="2" s="1"/>
  <c r="Z129" i="2" s="1"/>
  <c r="AH142" i="2"/>
  <c r="AR141" i="2"/>
  <c r="AF142" i="2"/>
  <c r="AG142" i="2" s="1"/>
  <c r="AP142" i="2"/>
  <c r="BO141" i="2"/>
  <c r="BP141" i="2" s="1"/>
  <c r="BQ141" i="2" s="1"/>
  <c r="AL314" i="2"/>
  <c r="AZ314" i="2"/>
  <c r="AZ144" i="2"/>
  <c r="BA144" i="2" s="1"/>
  <c r="BB144" i="2" s="1"/>
  <c r="X314" i="2"/>
  <c r="CZ314" i="2"/>
  <c r="CL313" i="2"/>
  <c r="BL141" i="2"/>
  <c r="AW144" i="2"/>
  <c r="BN141" i="2"/>
  <c r="BR141" i="2"/>
  <c r="BC144" i="2"/>
  <c r="AT144" i="2"/>
  <c r="AU144" i="2" s="1"/>
  <c r="AY144" i="2"/>
  <c r="BF143" i="2"/>
  <c r="BS141" i="2"/>
  <c r="BT141" i="2" s="1"/>
  <c r="BK142" i="2" s="1"/>
  <c r="BO142" i="2" s="1"/>
  <c r="BD144" i="2"/>
  <c r="BE144" i="2" s="1"/>
  <c r="AT145" i="2" s="1"/>
  <c r="Q313" i="2"/>
  <c r="L313" i="2"/>
  <c r="CC314" i="2"/>
  <c r="CN314" i="2"/>
  <c r="CH314" i="2"/>
  <c r="CG314" i="2"/>
  <c r="BM314" i="2"/>
  <c r="AJ314" i="2"/>
  <c r="V314" i="2"/>
  <c r="O314" i="2"/>
  <c r="P314" i="2" s="1"/>
  <c r="H315" i="2"/>
  <c r="N314" i="2"/>
  <c r="CK314" i="2" s="1"/>
  <c r="AX314" i="2"/>
  <c r="J314" i="2"/>
  <c r="I314" i="2"/>
  <c r="M313" i="2"/>
  <c r="CI158" i="2"/>
  <c r="CD159" i="2"/>
  <c r="CE159" i="2" s="1"/>
  <c r="AB129" i="2" l="1"/>
  <c r="AC129" i="2" s="1"/>
  <c r="AD129" i="2" s="1"/>
  <c r="AQ142" i="2"/>
  <c r="AH143" i="2" s="1"/>
  <c r="AL143" i="2" s="1"/>
  <c r="AM143" i="2" s="1"/>
  <c r="AN143" i="2" s="1"/>
  <c r="AL142" i="2"/>
  <c r="AM142" i="2" s="1"/>
  <c r="AN142" i="2" s="1"/>
  <c r="AK142" i="2"/>
  <c r="AI142" i="2"/>
  <c r="AO142" i="2"/>
  <c r="AZ315" i="2"/>
  <c r="BO315" i="2"/>
  <c r="X315" i="2"/>
  <c r="AL315" i="2"/>
  <c r="AU145" i="2"/>
  <c r="CM141" i="2"/>
  <c r="BU141" i="2"/>
  <c r="BI142" i="2"/>
  <c r="BJ142" i="2" s="1"/>
  <c r="AV145" i="2"/>
  <c r="BF144" i="2"/>
  <c r="CZ315" i="2"/>
  <c r="BR142" i="2"/>
  <c r="BP142" i="2"/>
  <c r="BQ142" i="2" s="1"/>
  <c r="CL314" i="2"/>
  <c r="BN142" i="2"/>
  <c r="L314" i="2"/>
  <c r="BL142" i="2"/>
  <c r="Q314" i="2"/>
  <c r="CC315" i="2"/>
  <c r="J315" i="2"/>
  <c r="N315" i="2"/>
  <c r="CK315" i="2" s="1"/>
  <c r="V315" i="2"/>
  <c r="AX315" i="2"/>
  <c r="AJ315" i="2"/>
  <c r="BM315" i="2"/>
  <c r="I315" i="2"/>
  <c r="O315" i="2"/>
  <c r="CL315" i="2" s="1"/>
  <c r="H316" i="2"/>
  <c r="BO316" i="2" s="1"/>
  <c r="M314" i="2"/>
  <c r="CF159" i="2"/>
  <c r="CG159" i="2" s="1"/>
  <c r="CH159" i="2" s="1"/>
  <c r="R130" i="2" l="1"/>
  <c r="S130" i="2" s="1"/>
  <c r="T130" i="2"/>
  <c r="U130" i="2" s="1"/>
  <c r="AK143" i="2"/>
  <c r="AO143" i="2"/>
  <c r="AF143" i="2"/>
  <c r="AG143" i="2" s="1"/>
  <c r="AI143" i="2"/>
  <c r="AR142" i="2"/>
  <c r="AZ145" i="2"/>
  <c r="BA145" i="2" s="1"/>
  <c r="BB145" i="2" s="1"/>
  <c r="AL316" i="2"/>
  <c r="AZ316" i="2"/>
  <c r="AB130" i="2"/>
  <c r="X316" i="2"/>
  <c r="CZ316" i="2"/>
  <c r="AP143" i="2"/>
  <c r="AQ143" i="2" s="1"/>
  <c r="AR143" i="2" s="1"/>
  <c r="BC145" i="2"/>
  <c r="AW145" i="2"/>
  <c r="AY145" i="2"/>
  <c r="L315" i="2"/>
  <c r="Q315" i="2"/>
  <c r="P315" i="2"/>
  <c r="BS142" i="2"/>
  <c r="BT142" i="2" s="1"/>
  <c r="BU142" i="2" s="1"/>
  <c r="CC316" i="2"/>
  <c r="CN316" i="2"/>
  <c r="CH316" i="2"/>
  <c r="CG316" i="2"/>
  <c r="BM316" i="2"/>
  <c r="AJ316" i="2"/>
  <c r="O316" i="2"/>
  <c r="CL316" i="2" s="1"/>
  <c r="J316" i="2"/>
  <c r="I316" i="2"/>
  <c r="AX316" i="2"/>
  <c r="N316" i="2"/>
  <c r="CK316" i="2" s="1"/>
  <c r="H317" i="2"/>
  <c r="BO317" i="2" s="1"/>
  <c r="V316" i="2"/>
  <c r="M315" i="2"/>
  <c r="CD160" i="2"/>
  <c r="CE160" i="2" s="1"/>
  <c r="AC130" i="2" l="1"/>
  <c r="AD130" i="2" s="1"/>
  <c r="W130" i="2"/>
  <c r="X130" i="2"/>
  <c r="Y130" i="2" s="1"/>
  <c r="Z130" i="2" s="1"/>
  <c r="AA130" i="2"/>
  <c r="BD145" i="2"/>
  <c r="BE145" i="2" s="1"/>
  <c r="AT146" i="2" s="1"/>
  <c r="AU146" i="2" s="1"/>
  <c r="AL317" i="2"/>
  <c r="AZ317" i="2"/>
  <c r="T131" i="2"/>
  <c r="X131" i="2" s="1"/>
  <c r="Y131" i="2" s="1"/>
  <c r="Z131" i="2" s="1"/>
  <c r="R131" i="2"/>
  <c r="S131" i="2" s="1"/>
  <c r="X317" i="2"/>
  <c r="CZ317" i="2"/>
  <c r="AF144" i="2"/>
  <c r="AG144" i="2" s="1"/>
  <c r="AH144" i="2"/>
  <c r="Q316" i="2"/>
  <c r="L316" i="2"/>
  <c r="BK143" i="2"/>
  <c r="BO143" i="2" s="1"/>
  <c r="CM142" i="2"/>
  <c r="BI143" i="2"/>
  <c r="BJ143" i="2" s="1"/>
  <c r="P316" i="2"/>
  <c r="CC317" i="2"/>
  <c r="CN317" i="2"/>
  <c r="CH317" i="2"/>
  <c r="CG317" i="2"/>
  <c r="AJ317" i="2"/>
  <c r="V317" i="2"/>
  <c r="N317" i="2"/>
  <c r="CK317" i="2" s="1"/>
  <c r="BM317" i="2"/>
  <c r="J317" i="2"/>
  <c r="I317" i="2"/>
  <c r="O317" i="2"/>
  <c r="CL317" i="2" s="1"/>
  <c r="H318" i="2"/>
  <c r="BO318" i="2" s="1"/>
  <c r="AX317" i="2"/>
  <c r="M316" i="2"/>
  <c r="CI162" i="2"/>
  <c r="CI166" i="2"/>
  <c r="CI163" i="2"/>
  <c r="CI167" i="2"/>
  <c r="CI160" i="2"/>
  <c r="CI164" i="2"/>
  <c r="CI168" i="2"/>
  <c r="CI161" i="2"/>
  <c r="CI165" i="2"/>
  <c r="CI169" i="2"/>
  <c r="CI159" i="2"/>
  <c r="CR17" i="2" s="1"/>
  <c r="CF160" i="2"/>
  <c r="W131" i="2" l="1"/>
  <c r="U131" i="2"/>
  <c r="AV146" i="2"/>
  <c r="AZ146" i="2" s="1"/>
  <c r="AL318" i="2"/>
  <c r="AZ318" i="2"/>
  <c r="BF145" i="2"/>
  <c r="AA131" i="2"/>
  <c r="AL144" i="2"/>
  <c r="AM144" i="2" s="1"/>
  <c r="AN144" i="2" s="1"/>
  <c r="X318" i="2"/>
  <c r="CZ318" i="2"/>
  <c r="AK144" i="2"/>
  <c r="AI144" i="2"/>
  <c r="AP144" i="2" s="1"/>
  <c r="AQ144" i="2" s="1"/>
  <c r="AH145" i="2" s="1"/>
  <c r="AL145" i="2" s="1"/>
  <c r="AO144" i="2"/>
  <c r="BL143" i="2"/>
  <c r="BP143" i="2"/>
  <c r="BQ143" i="2" s="1"/>
  <c r="Q317" i="2"/>
  <c r="BR143" i="2"/>
  <c r="BN143" i="2"/>
  <c r="L317" i="2"/>
  <c r="P317" i="2"/>
  <c r="BA146" i="2"/>
  <c r="BB146" i="2" s="1"/>
  <c r="CC318" i="2"/>
  <c r="CN318" i="2"/>
  <c r="CH318" i="2"/>
  <c r="CG318" i="2"/>
  <c r="BM318" i="2"/>
  <c r="J318" i="2"/>
  <c r="I318" i="2"/>
  <c r="AX318" i="2"/>
  <c r="O318" i="2"/>
  <c r="CL318" i="2" s="1"/>
  <c r="H319" i="2"/>
  <c r="BO319" i="2" s="1"/>
  <c r="V318" i="2"/>
  <c r="N318" i="2"/>
  <c r="CK318" i="2" s="1"/>
  <c r="AJ318" i="2"/>
  <c r="M317" i="2"/>
  <c r="CD161" i="2"/>
  <c r="CE161" i="2" s="1"/>
  <c r="AY146" i="2" l="1"/>
  <c r="BC146" i="2"/>
  <c r="AB131" i="2"/>
  <c r="AC131" i="2" s="1"/>
  <c r="AD131" i="2" s="1"/>
  <c r="AW146" i="2"/>
  <c r="BD146" i="2" s="1"/>
  <c r="BE146" i="2" s="1"/>
  <c r="AV147" i="2" s="1"/>
  <c r="AZ147" i="2" s="1"/>
  <c r="AL319" i="2"/>
  <c r="AZ319" i="2"/>
  <c r="X319" i="2"/>
  <c r="AR144" i="2"/>
  <c r="AF145" i="2"/>
  <c r="AG145" i="2" s="1"/>
  <c r="CZ319" i="2"/>
  <c r="AM145" i="2"/>
  <c r="AN145" i="2" s="1"/>
  <c r="AI145" i="2"/>
  <c r="AP145" i="2" s="1"/>
  <c r="AQ145" i="2" s="1"/>
  <c r="AR145" i="2" s="1"/>
  <c r="AO145" i="2"/>
  <c r="AK145" i="2"/>
  <c r="BS143" i="2"/>
  <c r="BT143" i="2" s="1"/>
  <c r="BK144" i="2" s="1"/>
  <c r="Q318" i="2"/>
  <c r="L318" i="2"/>
  <c r="P318" i="2"/>
  <c r="CC319" i="2"/>
  <c r="CN319" i="2"/>
  <c r="CH319" i="2"/>
  <c r="CG319" i="2"/>
  <c r="I319" i="2"/>
  <c r="BM319" i="2"/>
  <c r="J319" i="2"/>
  <c r="O319" i="2"/>
  <c r="P319" i="2" s="1"/>
  <c r="H320" i="2"/>
  <c r="BO320" i="2" s="1"/>
  <c r="AJ319" i="2"/>
  <c r="AX319" i="2"/>
  <c r="N319" i="2"/>
  <c r="CK319" i="2" s="1"/>
  <c r="V319" i="2"/>
  <c r="M318" i="2"/>
  <c r="CF161" i="2"/>
  <c r="R132" i="2" l="1"/>
  <c r="S132" i="2" s="1"/>
  <c r="T132" i="2"/>
  <c r="W132" i="2" s="1"/>
  <c r="BO144" i="2"/>
  <c r="BP144" i="2" s="1"/>
  <c r="BQ144" i="2" s="1"/>
  <c r="AL320" i="2"/>
  <c r="AZ320" i="2"/>
  <c r="X320" i="2"/>
  <c r="CZ320" i="2"/>
  <c r="AH146" i="2"/>
  <c r="AF146" i="2"/>
  <c r="AG146" i="2" s="1"/>
  <c r="U132" i="2"/>
  <c r="AT147" i="2"/>
  <c r="AU147" i="2" s="1"/>
  <c r="BF146" i="2"/>
  <c r="BI144" i="2"/>
  <c r="BJ144" i="2" s="1"/>
  <c r="BL144" i="2"/>
  <c r="BN144" i="2"/>
  <c r="BU143" i="2"/>
  <c r="BR144" i="2"/>
  <c r="CM143" i="2"/>
  <c r="BS144" i="2"/>
  <c r="BT144" i="2" s="1"/>
  <c r="BU144" i="2" s="1"/>
  <c r="CL319" i="2"/>
  <c r="L319" i="2"/>
  <c r="Q319" i="2"/>
  <c r="BC147" i="2"/>
  <c r="AY147" i="2"/>
  <c r="BA147" i="2"/>
  <c r="BB147" i="2" s="1"/>
  <c r="AW147" i="2"/>
  <c r="CC320" i="2"/>
  <c r="CN320" i="2"/>
  <c r="CH320" i="2"/>
  <c r="CG320" i="2"/>
  <c r="O320" i="2"/>
  <c r="CL320" i="2" s="1"/>
  <c r="H321" i="2"/>
  <c r="BO321" i="2" s="1"/>
  <c r="AX320" i="2"/>
  <c r="AJ320" i="2"/>
  <c r="V320" i="2"/>
  <c r="N320" i="2"/>
  <c r="BM320" i="2"/>
  <c r="J320" i="2"/>
  <c r="I320" i="2"/>
  <c r="M319" i="2"/>
  <c r="CD162" i="2"/>
  <c r="CE162" i="2" s="1"/>
  <c r="X132" i="2" l="1"/>
  <c r="Y132" i="2" s="1"/>
  <c r="Z132" i="2" s="1"/>
  <c r="AA132" i="2"/>
  <c r="AL321" i="2"/>
  <c r="AZ321" i="2"/>
  <c r="AL146" i="2"/>
  <c r="AM146" i="2" s="1"/>
  <c r="AN146" i="2" s="1"/>
  <c r="X321" i="2"/>
  <c r="CZ321" i="2"/>
  <c r="AK146" i="2"/>
  <c r="AI146" i="2"/>
  <c r="AO146" i="2"/>
  <c r="BI145" i="2"/>
  <c r="BJ145" i="2" s="1"/>
  <c r="BD147" i="2"/>
  <c r="BE147" i="2" s="1"/>
  <c r="BK145" i="2"/>
  <c r="CM144" i="2"/>
  <c r="Q320" i="2"/>
  <c r="L320" i="2"/>
  <c r="CK320" i="2"/>
  <c r="P320" i="2"/>
  <c r="CC321" i="2"/>
  <c r="CN321" i="2"/>
  <c r="CH321" i="2"/>
  <c r="CG321" i="2"/>
  <c r="AJ321" i="2"/>
  <c r="V321" i="2"/>
  <c r="BM321" i="2"/>
  <c r="J321" i="2"/>
  <c r="I321" i="2"/>
  <c r="O321" i="2"/>
  <c r="P321" i="2" s="1"/>
  <c r="H322" i="2"/>
  <c r="BO322" i="2" s="1"/>
  <c r="AX321" i="2"/>
  <c r="N321" i="2"/>
  <c r="CK321" i="2" s="1"/>
  <c r="M320" i="2"/>
  <c r="CF162" i="2"/>
  <c r="AB132" i="2" l="1"/>
  <c r="AC132" i="2" s="1"/>
  <c r="AD132" i="2" s="1"/>
  <c r="AP146" i="2"/>
  <c r="AQ146" i="2" s="1"/>
  <c r="AR146" i="2" s="1"/>
  <c r="BO145" i="2"/>
  <c r="BP145" i="2" s="1"/>
  <c r="BQ145" i="2" s="1"/>
  <c r="AL322" i="2"/>
  <c r="AZ322" i="2"/>
  <c r="X322" i="2"/>
  <c r="CZ322" i="2"/>
  <c r="BR145" i="2"/>
  <c r="BL145" i="2"/>
  <c r="BN145" i="2"/>
  <c r="BF147" i="2"/>
  <c r="AT148" i="2"/>
  <c r="AU148" i="2" s="1"/>
  <c r="AV148" i="2"/>
  <c r="Q321" i="2"/>
  <c r="CL321" i="2"/>
  <c r="L321" i="2"/>
  <c r="CC322" i="2"/>
  <c r="CN322" i="2"/>
  <c r="CH322" i="2"/>
  <c r="CG322" i="2"/>
  <c r="AX322" i="2"/>
  <c r="AJ322" i="2"/>
  <c r="V322" i="2"/>
  <c r="J322" i="2"/>
  <c r="I322" i="2"/>
  <c r="O322" i="2"/>
  <c r="CL322" i="2" s="1"/>
  <c r="H323" i="2"/>
  <c r="BO323" i="2" s="1"/>
  <c r="BM322" i="2"/>
  <c r="N322" i="2"/>
  <c r="CK322" i="2" s="1"/>
  <c r="M321" i="2"/>
  <c r="CD163" i="2"/>
  <c r="CE163" i="2" s="1"/>
  <c r="T133" i="2" l="1"/>
  <c r="W133" i="2" s="1"/>
  <c r="R133" i="2"/>
  <c r="S133" i="2" s="1"/>
  <c r="U133" i="2"/>
  <c r="X133" i="2"/>
  <c r="Y133" i="2" s="1"/>
  <c r="Z133" i="2" s="1"/>
  <c r="AA133" i="2"/>
  <c r="AF147" i="2"/>
  <c r="AG147" i="2" s="1"/>
  <c r="AH147" i="2"/>
  <c r="AL147" i="2" s="1"/>
  <c r="AB133" i="2"/>
  <c r="AC133" i="2" s="1"/>
  <c r="AD133" i="2" s="1"/>
  <c r="AL323" i="2"/>
  <c r="AZ323" i="2"/>
  <c r="AZ148" i="2"/>
  <c r="BA148" i="2" s="1"/>
  <c r="BB148" i="2" s="1"/>
  <c r="X323" i="2"/>
  <c r="CZ323" i="2"/>
  <c r="BS145" i="2"/>
  <c r="BT145" i="2" s="1"/>
  <c r="BU145" i="2" s="1"/>
  <c r="BC148" i="2"/>
  <c r="AY148" i="2"/>
  <c r="AW148" i="2"/>
  <c r="Q322" i="2"/>
  <c r="L322" i="2"/>
  <c r="P322" i="2"/>
  <c r="CC323" i="2"/>
  <c r="CN323" i="2"/>
  <c r="CH323" i="2"/>
  <c r="CG323" i="2"/>
  <c r="M322" i="2"/>
  <c r="AJ323" i="2"/>
  <c r="BM323" i="2"/>
  <c r="O323" i="2"/>
  <c r="CL323" i="2" s="1"/>
  <c r="I323" i="2"/>
  <c r="N323" i="2"/>
  <c r="CK323" i="2" s="1"/>
  <c r="H324" i="2"/>
  <c r="BO324" i="2" s="1"/>
  <c r="J323" i="2"/>
  <c r="V323" i="2"/>
  <c r="AX323" i="2"/>
  <c r="CF163" i="2"/>
  <c r="AK147" i="2" l="1"/>
  <c r="AO147" i="2"/>
  <c r="AI147" i="2"/>
  <c r="R134" i="2"/>
  <c r="S134" i="2" s="1"/>
  <c r="T134" i="2"/>
  <c r="X134" i="2" s="1"/>
  <c r="Y134" i="2" s="1"/>
  <c r="Z134" i="2" s="1"/>
  <c r="AM147" i="2"/>
  <c r="AN147" i="2" s="1"/>
  <c r="AP147" i="2" s="1"/>
  <c r="AQ147" i="2" s="1"/>
  <c r="AR147" i="2" s="1"/>
  <c r="BD148" i="2"/>
  <c r="BE148" i="2" s="1"/>
  <c r="BF148" i="2" s="1"/>
  <c r="AL324" i="2"/>
  <c r="AZ324" i="2"/>
  <c r="X324" i="2"/>
  <c r="CZ324" i="2"/>
  <c r="BI146" i="2"/>
  <c r="BJ146" i="2" s="1"/>
  <c r="CM145" i="2"/>
  <c r="BK146" i="2"/>
  <c r="Q323" i="2"/>
  <c r="L323" i="2"/>
  <c r="P323" i="2"/>
  <c r="CC324" i="2"/>
  <c r="CN324" i="2"/>
  <c r="CH324" i="2"/>
  <c r="CG324" i="2"/>
  <c r="M323" i="2"/>
  <c r="BM324" i="2"/>
  <c r="AX324" i="2"/>
  <c r="J324" i="2"/>
  <c r="I324" i="2"/>
  <c r="O324" i="2"/>
  <c r="M324" i="2" s="1"/>
  <c r="H325" i="2"/>
  <c r="BO325" i="2" s="1"/>
  <c r="N324" i="2"/>
  <c r="AJ324" i="2"/>
  <c r="V324" i="2"/>
  <c r="CD164" i="2"/>
  <c r="CE164" i="2" s="1"/>
  <c r="W134" i="2" l="1"/>
  <c r="U134" i="2"/>
  <c r="AA134" i="2"/>
  <c r="AB134" i="2" s="1"/>
  <c r="AC134" i="2" s="1"/>
  <c r="AD134" i="2" s="1"/>
  <c r="AF148" i="2"/>
  <c r="AG148" i="2" s="1"/>
  <c r="AH148" i="2"/>
  <c r="AI148" i="2" s="1"/>
  <c r="BO146" i="2"/>
  <c r="BP146" i="2" s="1"/>
  <c r="BQ146" i="2" s="1"/>
  <c r="AL325" i="2"/>
  <c r="AZ325" i="2"/>
  <c r="AV149" i="2"/>
  <c r="AZ149" i="2" s="1"/>
  <c r="BA149" i="2" s="1"/>
  <c r="BB149" i="2" s="1"/>
  <c r="AT149" i="2"/>
  <c r="AU149" i="2" s="1"/>
  <c r="X325" i="2"/>
  <c r="CZ325" i="2"/>
  <c r="BN146" i="2"/>
  <c r="BL146" i="2"/>
  <c r="BS146" i="2" s="1"/>
  <c r="BT146" i="2" s="1"/>
  <c r="BU146" i="2" s="1"/>
  <c r="BR146" i="2"/>
  <c r="L324" i="2"/>
  <c r="P324" i="2"/>
  <c r="CK324" i="2"/>
  <c r="Q324" i="2"/>
  <c r="CL324" i="2"/>
  <c r="CC325" i="2"/>
  <c r="CN325" i="2"/>
  <c r="CH325" i="2"/>
  <c r="CG325" i="2"/>
  <c r="O325" i="2"/>
  <c r="M325" i="2" s="1"/>
  <c r="H326" i="2"/>
  <c r="BO326" i="2" s="1"/>
  <c r="BM325" i="2"/>
  <c r="AX325" i="2"/>
  <c r="N325" i="2"/>
  <c r="CK325" i="2" s="1"/>
  <c r="AJ325" i="2"/>
  <c r="V325" i="2"/>
  <c r="J325" i="2"/>
  <c r="I325" i="2"/>
  <c r="CF164" i="2"/>
  <c r="AO148" i="2" l="1"/>
  <c r="AK148" i="2"/>
  <c r="AW149" i="2"/>
  <c r="BC149" i="2"/>
  <c r="R135" i="2"/>
  <c r="S135" i="2" s="1"/>
  <c r="T135" i="2"/>
  <c r="X135" i="2" s="1"/>
  <c r="Y135" i="2" s="1"/>
  <c r="Z135" i="2" s="1"/>
  <c r="AL148" i="2"/>
  <c r="AM148" i="2" s="1"/>
  <c r="AN148" i="2" s="1"/>
  <c r="AY149" i="2"/>
  <c r="AL326" i="2"/>
  <c r="AZ326" i="2"/>
  <c r="X326" i="2"/>
  <c r="AP148" i="2"/>
  <c r="AQ148" i="2" s="1"/>
  <c r="AR148" i="2" s="1"/>
  <c r="CZ326" i="2"/>
  <c r="CM146" i="2"/>
  <c r="BD149" i="2"/>
  <c r="BE149" i="2" s="1"/>
  <c r="AT150" i="2" s="1"/>
  <c r="AU150" i="2" s="1"/>
  <c r="BK147" i="2"/>
  <c r="BI147" i="2"/>
  <c r="BJ147" i="2" s="1"/>
  <c r="Q325" i="2"/>
  <c r="L325" i="2"/>
  <c r="CL325" i="2"/>
  <c r="P325" i="2"/>
  <c r="CC326" i="2"/>
  <c r="CN326" i="2"/>
  <c r="CH326" i="2"/>
  <c r="CG326" i="2"/>
  <c r="J326" i="2"/>
  <c r="I326" i="2"/>
  <c r="O326" i="2"/>
  <c r="CL326" i="2" s="1"/>
  <c r="N326" i="2"/>
  <c r="H327" i="2"/>
  <c r="BM326" i="2"/>
  <c r="AX326" i="2"/>
  <c r="AJ326" i="2"/>
  <c r="V326" i="2"/>
  <c r="CD165" i="2"/>
  <c r="CE165" i="2" s="1"/>
  <c r="H110" i="1"/>
  <c r="G110" i="1" s="1"/>
  <c r="J110" i="1"/>
  <c r="I110" i="1" s="1"/>
  <c r="U135" i="2" l="1"/>
  <c r="W135" i="2"/>
  <c r="AA135" i="2"/>
  <c r="AZ327" i="2"/>
  <c r="BO327" i="2"/>
  <c r="BO147" i="2"/>
  <c r="BP147" i="2" s="1"/>
  <c r="BQ147" i="2" s="1"/>
  <c r="X327" i="2"/>
  <c r="AL327" i="2"/>
  <c r="AH149" i="2"/>
  <c r="AL149" i="2" s="1"/>
  <c r="AM149" i="2" s="1"/>
  <c r="AN149" i="2" s="1"/>
  <c r="AF149" i="2"/>
  <c r="AG149" i="2" s="1"/>
  <c r="BN147" i="2"/>
  <c r="BL147" i="2"/>
  <c r="AV150" i="2"/>
  <c r="BF149" i="2"/>
  <c r="BR147" i="2"/>
  <c r="BS147" i="2"/>
  <c r="BT147" i="2" s="1"/>
  <c r="BU147" i="2" s="1"/>
  <c r="L111" i="1" s="1"/>
  <c r="K111" i="1" s="1"/>
  <c r="AB135" i="2"/>
  <c r="AC135" i="2" s="1"/>
  <c r="CZ327" i="2"/>
  <c r="L326" i="2"/>
  <c r="P326" i="2"/>
  <c r="CK326" i="2"/>
  <c r="Q326" i="2"/>
  <c r="CC327" i="2"/>
  <c r="M326" i="2"/>
  <c r="AX327" i="2"/>
  <c r="O327" i="2"/>
  <c r="P327" i="2" s="1"/>
  <c r="H328" i="2"/>
  <c r="BO328" i="2" s="1"/>
  <c r="BM327" i="2"/>
  <c r="AJ327" i="2"/>
  <c r="V327" i="2"/>
  <c r="J327" i="2"/>
  <c r="I327" i="2"/>
  <c r="N327" i="2"/>
  <c r="CK327" i="2" s="1"/>
  <c r="CF165" i="2"/>
  <c r="AZ150" i="2" l="1"/>
  <c r="BA150" i="2" s="1"/>
  <c r="BB150" i="2" s="1"/>
  <c r="AL328" i="2"/>
  <c r="AZ328" i="2"/>
  <c r="AK149" i="2"/>
  <c r="AO149" i="2"/>
  <c r="AI149" i="2"/>
  <c r="X328" i="2"/>
  <c r="AY150" i="2"/>
  <c r="BD150" i="2" s="1"/>
  <c r="BE150" i="2" s="1"/>
  <c r="AV151" i="2" s="1"/>
  <c r="CZ328" i="2"/>
  <c r="O204" i="1"/>
  <c r="I204" i="1" s="1"/>
  <c r="BC150" i="2"/>
  <c r="AW150" i="2"/>
  <c r="BI148" i="2"/>
  <c r="BJ148" i="2" s="1"/>
  <c r="BK148" i="2"/>
  <c r="CM147" i="2"/>
  <c r="CN147" i="2" s="1"/>
  <c r="R136" i="2"/>
  <c r="S136" i="2" s="1"/>
  <c r="T136" i="2"/>
  <c r="AD135" i="2"/>
  <c r="F110" i="1" s="1"/>
  <c r="CL327" i="2"/>
  <c r="Q327" i="2"/>
  <c r="L327" i="2"/>
  <c r="AP149" i="2"/>
  <c r="AQ149" i="2" s="1"/>
  <c r="AR149" i="2" s="1"/>
  <c r="CC328" i="2"/>
  <c r="CN328" i="2"/>
  <c r="CH328" i="2"/>
  <c r="CG328" i="2"/>
  <c r="M327" i="2"/>
  <c r="BM328" i="2"/>
  <c r="O328" i="2"/>
  <c r="CL328" i="2" s="1"/>
  <c r="H329" i="2"/>
  <c r="BO329" i="2" s="1"/>
  <c r="N328" i="2"/>
  <c r="CK328" i="2" s="1"/>
  <c r="AX328" i="2"/>
  <c r="AJ328" i="2"/>
  <c r="V328" i="2"/>
  <c r="J328" i="2"/>
  <c r="I328" i="2"/>
  <c r="CD166" i="2"/>
  <c r="CE166" i="2" s="1"/>
  <c r="E110" i="1" l="1"/>
  <c r="BR148" i="2"/>
  <c r="BO148" i="2"/>
  <c r="BP148" i="2" s="1"/>
  <c r="BQ148" i="2" s="1"/>
  <c r="AZ151" i="2"/>
  <c r="BA151" i="2" s="1"/>
  <c r="BB151" i="2" s="1"/>
  <c r="AL329" i="2"/>
  <c r="AZ329" i="2"/>
  <c r="X136" i="2"/>
  <c r="Y136" i="2" s="1"/>
  <c r="Z136" i="2" s="1"/>
  <c r="X329" i="2"/>
  <c r="CZ329" i="2"/>
  <c r="U136" i="2"/>
  <c r="BL148" i="2"/>
  <c r="BN148" i="2"/>
  <c r="AA136" i="2"/>
  <c r="W136" i="2"/>
  <c r="AW151" i="2"/>
  <c r="BF150" i="2"/>
  <c r="AT151" i="2"/>
  <c r="AU151" i="2" s="1"/>
  <c r="BC151" i="2"/>
  <c r="AY151" i="2"/>
  <c r="P328" i="2"/>
  <c r="AH150" i="2"/>
  <c r="AL150" i="2" s="1"/>
  <c r="AF150" i="2"/>
  <c r="AG150" i="2" s="1"/>
  <c r="Q328" i="2"/>
  <c r="L328" i="2"/>
  <c r="CC329" i="2"/>
  <c r="CN329" i="2"/>
  <c r="CH329" i="2"/>
  <c r="CG329" i="2"/>
  <c r="M328" i="2"/>
  <c r="I329" i="2"/>
  <c r="BM329" i="2"/>
  <c r="J329" i="2"/>
  <c r="O329" i="2"/>
  <c r="CL329" i="2" s="1"/>
  <c r="H330" i="2"/>
  <c r="BO330" i="2" s="1"/>
  <c r="AX329" i="2"/>
  <c r="N329" i="2"/>
  <c r="CK329" i="2" s="1"/>
  <c r="AJ329" i="2"/>
  <c r="V329" i="2"/>
  <c r="CF166" i="2"/>
  <c r="AL330" i="2" l="1"/>
  <c r="AZ330" i="2"/>
  <c r="X330" i="2"/>
  <c r="AB136" i="2"/>
  <c r="AC136" i="2" s="1"/>
  <c r="AD136" i="2" s="1"/>
  <c r="CZ330" i="2"/>
  <c r="BD151" i="2"/>
  <c r="BE151" i="2" s="1"/>
  <c r="AT152" i="2" s="1"/>
  <c r="AU152" i="2" s="1"/>
  <c r="BS148" i="2"/>
  <c r="BT148" i="2" s="1"/>
  <c r="BU148" i="2" s="1"/>
  <c r="AK150" i="2"/>
  <c r="AO150" i="2"/>
  <c r="AI150" i="2"/>
  <c r="AM150" i="2"/>
  <c r="AN150" i="2" s="1"/>
  <c r="Q329" i="2"/>
  <c r="L329" i="2"/>
  <c r="P329" i="2"/>
  <c r="CC330" i="2"/>
  <c r="CN330" i="2"/>
  <c r="CH330" i="2"/>
  <c r="CG330" i="2"/>
  <c r="J330" i="2"/>
  <c r="O330" i="2"/>
  <c r="CL330" i="2" s="1"/>
  <c r="H331" i="2"/>
  <c r="BO331" i="2" s="1"/>
  <c r="BM330" i="2"/>
  <c r="AX330" i="2"/>
  <c r="N330" i="2"/>
  <c r="CK330" i="2" s="1"/>
  <c r="V330" i="2"/>
  <c r="I330" i="2"/>
  <c r="AJ330" i="2"/>
  <c r="M329" i="2"/>
  <c r="CD167" i="2"/>
  <c r="CE167" i="2" s="1"/>
  <c r="AL331" i="2" l="1"/>
  <c r="AZ331" i="2"/>
  <c r="X331" i="2"/>
  <c r="T137" i="2"/>
  <c r="X137" i="2" s="1"/>
  <c r="Y137" i="2" s="1"/>
  <c r="Z137" i="2" s="1"/>
  <c r="R137" i="2"/>
  <c r="S137" i="2" s="1"/>
  <c r="CZ331" i="2"/>
  <c r="BF151" i="2"/>
  <c r="AV152" i="2"/>
  <c r="CM148" i="2"/>
  <c r="BK149" i="2"/>
  <c r="BI149" i="2"/>
  <c r="BJ149" i="2" s="1"/>
  <c r="AP150" i="2"/>
  <c r="AQ150" i="2" s="1"/>
  <c r="AR150" i="2" s="1"/>
  <c r="Q330" i="2"/>
  <c r="P330" i="2"/>
  <c r="L330" i="2"/>
  <c r="CC331" i="2"/>
  <c r="CN331" i="2"/>
  <c r="CH331" i="2"/>
  <c r="CG331" i="2"/>
  <c r="M330" i="2"/>
  <c r="AJ331" i="2"/>
  <c r="V331" i="2"/>
  <c r="J331" i="2"/>
  <c r="AX331" i="2"/>
  <c r="O331" i="2"/>
  <c r="P331" i="2" s="1"/>
  <c r="I331" i="2"/>
  <c r="N331" i="2"/>
  <c r="CK331" i="2" s="1"/>
  <c r="H332" i="2"/>
  <c r="BO332" i="2" s="1"/>
  <c r="BM331" i="2"/>
  <c r="CF167" i="2"/>
  <c r="AA137" i="2" l="1"/>
  <c r="BR149" i="2"/>
  <c r="BO149" i="2"/>
  <c r="BP149" i="2" s="1"/>
  <c r="BQ149" i="2" s="1"/>
  <c r="AL332" i="2"/>
  <c r="AZ332" i="2"/>
  <c r="AZ152" i="2"/>
  <c r="BA152" i="2" s="1"/>
  <c r="BB152" i="2" s="1"/>
  <c r="W137" i="2"/>
  <c r="U137" i="2"/>
  <c r="AB137" i="2" s="1"/>
  <c r="AC137" i="2" s="1"/>
  <c r="X332" i="2"/>
  <c r="CZ332" i="2"/>
  <c r="AY152" i="2"/>
  <c r="BC152" i="2"/>
  <c r="AW152" i="2"/>
  <c r="BN149" i="2"/>
  <c r="BL149" i="2"/>
  <c r="BD152" i="2"/>
  <c r="BE152" i="2" s="1"/>
  <c r="BF152" i="2" s="1"/>
  <c r="AH151" i="2"/>
  <c r="AF151" i="2"/>
  <c r="AG151" i="2" s="1"/>
  <c r="Q331" i="2"/>
  <c r="L331" i="2"/>
  <c r="CL331" i="2"/>
  <c r="CC332" i="2"/>
  <c r="CN332" i="2"/>
  <c r="CH332" i="2"/>
  <c r="CG332" i="2"/>
  <c r="BM332" i="2"/>
  <c r="J332" i="2"/>
  <c r="I332" i="2"/>
  <c r="O332" i="2"/>
  <c r="P332" i="2" s="1"/>
  <c r="H333" i="2"/>
  <c r="BO333" i="2" s="1"/>
  <c r="AX332" i="2"/>
  <c r="AJ332" i="2"/>
  <c r="V332" i="2"/>
  <c r="N332" i="2"/>
  <c r="CK332" i="2" s="1"/>
  <c r="M331" i="2"/>
  <c r="CD168" i="2"/>
  <c r="CE168" i="2" s="1"/>
  <c r="BS149" i="2" l="1"/>
  <c r="BT149" i="2" s="1"/>
  <c r="CM149" i="2" s="1"/>
  <c r="AD137" i="2"/>
  <c r="T138" i="2"/>
  <c r="X138" i="2" s="1"/>
  <c r="Y138" i="2" s="1"/>
  <c r="Z138" i="2" s="1"/>
  <c r="R138" i="2"/>
  <c r="S138" i="2" s="1"/>
  <c r="AL333" i="2"/>
  <c r="AZ333" i="2"/>
  <c r="AL151" i="2"/>
  <c r="AM151" i="2" s="1"/>
  <c r="AN151" i="2" s="1"/>
  <c r="X333" i="2"/>
  <c r="CZ333" i="2"/>
  <c r="AT153" i="2"/>
  <c r="AU153" i="2" s="1"/>
  <c r="AV153" i="2"/>
  <c r="AO151" i="2"/>
  <c r="AI151" i="2"/>
  <c r="AK151" i="2"/>
  <c r="Q332" i="2"/>
  <c r="L332" i="2"/>
  <c r="CL332" i="2"/>
  <c r="CC333" i="2"/>
  <c r="CN333" i="2"/>
  <c r="CH333" i="2"/>
  <c r="CG333" i="2"/>
  <c r="M332" i="2"/>
  <c r="AJ333" i="2"/>
  <c r="V333" i="2"/>
  <c r="J333" i="2"/>
  <c r="I333" i="2"/>
  <c r="BM333" i="2"/>
  <c r="AX333" i="2"/>
  <c r="N333" i="2"/>
  <c r="CK333" i="2" s="1"/>
  <c r="O333" i="2"/>
  <c r="CL333" i="2" s="1"/>
  <c r="H334" i="2"/>
  <c r="BO334" i="2" s="1"/>
  <c r="CF168" i="2"/>
  <c r="AA138" i="2" l="1"/>
  <c r="BU149" i="2"/>
  <c r="BK150" i="2"/>
  <c r="BO150" i="2" s="1"/>
  <c r="BP150" i="2" s="1"/>
  <c r="BQ150" i="2" s="1"/>
  <c r="BI150" i="2"/>
  <c r="BJ150" i="2" s="1"/>
  <c r="W138" i="2"/>
  <c r="U138" i="2"/>
  <c r="AZ153" i="2"/>
  <c r="BA153" i="2" s="1"/>
  <c r="BB153" i="2" s="1"/>
  <c r="AL334" i="2"/>
  <c r="AZ334" i="2"/>
  <c r="X334" i="2"/>
  <c r="CZ334" i="2"/>
  <c r="BC153" i="2"/>
  <c r="AW153" i="2"/>
  <c r="AY153" i="2"/>
  <c r="AP151" i="2"/>
  <c r="AQ151" i="2" s="1"/>
  <c r="AR151" i="2" s="1"/>
  <c r="BD153" i="2"/>
  <c r="BE153" i="2" s="1"/>
  <c r="BF153" i="2" s="1"/>
  <c r="P333" i="2"/>
  <c r="L333" i="2"/>
  <c r="Q333" i="2"/>
  <c r="CC334" i="2"/>
  <c r="CN334" i="2"/>
  <c r="CH334" i="2"/>
  <c r="CG334" i="2"/>
  <c r="O334" i="2"/>
  <c r="M334" i="2" s="1"/>
  <c r="H335" i="2"/>
  <c r="BO335" i="2" s="1"/>
  <c r="N334" i="2"/>
  <c r="V334" i="2"/>
  <c r="BM334" i="2"/>
  <c r="AJ334" i="2"/>
  <c r="J334" i="2"/>
  <c r="I334" i="2"/>
  <c r="AX334" i="2"/>
  <c r="M333" i="2"/>
  <c r="CD169" i="2"/>
  <c r="CE169" i="2" s="1"/>
  <c r="AB138" i="2"/>
  <c r="AC138" i="2" s="1"/>
  <c r="AD138" i="2" s="1"/>
  <c r="BN150" i="2" l="1"/>
  <c r="BL150" i="2"/>
  <c r="BS150" i="2" s="1"/>
  <c r="BT150" i="2" s="1"/>
  <c r="BU150" i="2" s="1"/>
  <c r="BR150" i="2"/>
  <c r="AL335" i="2"/>
  <c r="AZ335" i="2"/>
  <c r="X335" i="2"/>
  <c r="CZ335" i="2"/>
  <c r="AH152" i="2"/>
  <c r="AF152" i="2"/>
  <c r="AG152" i="2" s="1"/>
  <c r="AT154" i="2"/>
  <c r="AU154" i="2" s="1"/>
  <c r="AV154" i="2"/>
  <c r="P334" i="2"/>
  <c r="Q334" i="2"/>
  <c r="L334" i="2"/>
  <c r="CK334" i="2"/>
  <c r="CL334" i="2"/>
  <c r="CC335" i="2"/>
  <c r="R139" i="2"/>
  <c r="S139" i="2" s="1"/>
  <c r="CN335" i="2"/>
  <c r="CH335" i="2"/>
  <c r="CG335" i="2"/>
  <c r="J335" i="2"/>
  <c r="O335" i="2"/>
  <c r="M335" i="2" s="1"/>
  <c r="H336" i="2"/>
  <c r="BO336" i="2" s="1"/>
  <c r="AJ335" i="2"/>
  <c r="AX335" i="2"/>
  <c r="N335" i="2"/>
  <c r="CK335" i="2" s="1"/>
  <c r="V335" i="2"/>
  <c r="BM335" i="2"/>
  <c r="I335" i="2"/>
  <c r="CF169" i="2"/>
  <c r="T139" i="2"/>
  <c r="X139" i="2" s="1"/>
  <c r="BI151" i="2" l="1"/>
  <c r="BJ151" i="2" s="1"/>
  <c r="CM150" i="2"/>
  <c r="BK151" i="2"/>
  <c r="BO151" i="2" s="1"/>
  <c r="BP151" i="2" s="1"/>
  <c r="BQ151" i="2" s="1"/>
  <c r="AZ154" i="2"/>
  <c r="BA154" i="2" s="1"/>
  <c r="BB154" i="2" s="1"/>
  <c r="AL336" i="2"/>
  <c r="AZ336" i="2"/>
  <c r="AK152" i="2"/>
  <c r="AL152" i="2"/>
  <c r="AM152" i="2" s="1"/>
  <c r="AN152" i="2" s="1"/>
  <c r="X336" i="2"/>
  <c r="CZ336" i="2"/>
  <c r="AO152" i="2"/>
  <c r="AI152" i="2"/>
  <c r="AP152" i="2" s="1"/>
  <c r="AQ152" i="2" s="1"/>
  <c r="AR152" i="2" s="1"/>
  <c r="AW154" i="2"/>
  <c r="BC154" i="2"/>
  <c r="AY154" i="2"/>
  <c r="Q335" i="2"/>
  <c r="AA139" i="2"/>
  <c r="CL335" i="2"/>
  <c r="L335" i="2"/>
  <c r="P335" i="2"/>
  <c r="CC336" i="2"/>
  <c r="CN336" i="2"/>
  <c r="CH336" i="2"/>
  <c r="CG336" i="2"/>
  <c r="BM336" i="2"/>
  <c r="AX336" i="2"/>
  <c r="N336" i="2"/>
  <c r="CK336" i="2" s="1"/>
  <c r="AJ336" i="2"/>
  <c r="V336" i="2"/>
  <c r="J336" i="2"/>
  <c r="I336" i="2"/>
  <c r="O336" i="2"/>
  <c r="CL336" i="2" s="1"/>
  <c r="H337" i="2"/>
  <c r="BO337" i="2" s="1"/>
  <c r="CD170" i="2"/>
  <c r="CE170" i="2" s="1"/>
  <c r="U139" i="2"/>
  <c r="W139" i="2"/>
  <c r="Y139" i="2"/>
  <c r="Z139" i="2" s="1"/>
  <c r="BR151" i="2" l="1"/>
  <c r="BN151" i="2"/>
  <c r="BL151" i="2"/>
  <c r="BS151" i="2"/>
  <c r="BT151" i="2" s="1"/>
  <c r="BU151" i="2" s="1"/>
  <c r="AL337" i="2"/>
  <c r="AZ337" i="2"/>
  <c r="X337" i="2"/>
  <c r="CZ337" i="2"/>
  <c r="BD154" i="2"/>
  <c r="BE154" i="2" s="1"/>
  <c r="AV155" i="2" s="1"/>
  <c r="AH153" i="2"/>
  <c r="AF153" i="2"/>
  <c r="AG153" i="2" s="1"/>
  <c r="Q336" i="2"/>
  <c r="L336" i="2"/>
  <c r="P336" i="2"/>
  <c r="AB139" i="2"/>
  <c r="AC139" i="2" s="1"/>
  <c r="AD139" i="2" s="1"/>
  <c r="CC337" i="2"/>
  <c r="CN337" i="2"/>
  <c r="CH337" i="2"/>
  <c r="CG337" i="2"/>
  <c r="O337" i="2"/>
  <c r="P337" i="2" s="1"/>
  <c r="AX337" i="2"/>
  <c r="N337" i="2"/>
  <c r="CK337" i="2" s="1"/>
  <c r="V337" i="2"/>
  <c r="BM337" i="2"/>
  <c r="AJ337" i="2"/>
  <c r="I337" i="2"/>
  <c r="J337" i="2"/>
  <c r="H338" i="2"/>
  <c r="BO338" i="2" s="1"/>
  <c r="M336" i="2"/>
  <c r="CF170" i="2"/>
  <c r="BK152" i="2" l="1"/>
  <c r="BL152" i="2" s="1"/>
  <c r="CM151" i="2"/>
  <c r="BI152" i="2"/>
  <c r="BJ152" i="2" s="1"/>
  <c r="AZ155" i="2"/>
  <c r="BA155" i="2" s="1"/>
  <c r="BB155" i="2" s="1"/>
  <c r="AL338" i="2"/>
  <c r="AZ338" i="2"/>
  <c r="AL153" i="2"/>
  <c r="AM153" i="2" s="1"/>
  <c r="AN153" i="2" s="1"/>
  <c r="X338" i="2"/>
  <c r="CZ338" i="2"/>
  <c r="AY155" i="2"/>
  <c r="AW155" i="2"/>
  <c r="BC155" i="2"/>
  <c r="BF154" i="2"/>
  <c r="AT155" i="2"/>
  <c r="AU155" i="2" s="1"/>
  <c r="CL337" i="2"/>
  <c r="AO153" i="2"/>
  <c r="AK153" i="2"/>
  <c r="AI153" i="2"/>
  <c r="BD155" i="2"/>
  <c r="BE155" i="2" s="1"/>
  <c r="BF155" i="2" s="1"/>
  <c r="L337" i="2"/>
  <c r="Q337" i="2"/>
  <c r="T140" i="2"/>
  <c r="X140" i="2" s="1"/>
  <c r="R140" i="2"/>
  <c r="S140" i="2" s="1"/>
  <c r="CC338" i="2"/>
  <c r="CN338" i="2"/>
  <c r="CH338" i="2"/>
  <c r="CG338" i="2"/>
  <c r="N338" i="2"/>
  <c r="H339" i="2"/>
  <c r="O338" i="2"/>
  <c r="CL338" i="2" s="1"/>
  <c r="BM338" i="2"/>
  <c r="AX338" i="2"/>
  <c r="AJ338" i="2"/>
  <c r="V338" i="2"/>
  <c r="J338" i="2"/>
  <c r="I338" i="2"/>
  <c r="M337" i="2"/>
  <c r="CI170" i="2"/>
  <c r="CD171" i="2"/>
  <c r="CE171" i="2" s="1"/>
  <c r="AP153" i="2" l="1"/>
  <c r="AQ153" i="2" s="1"/>
  <c r="AR153" i="2" s="1"/>
  <c r="BN152" i="2"/>
  <c r="BR152" i="2"/>
  <c r="AZ339" i="2"/>
  <c r="BO339" i="2"/>
  <c r="BO152" i="2"/>
  <c r="BP152" i="2" s="1"/>
  <c r="BQ152" i="2" s="1"/>
  <c r="BS152" i="2" s="1"/>
  <c r="BT152" i="2" s="1"/>
  <c r="X339" i="2"/>
  <c r="AL339" i="2"/>
  <c r="AV156" i="2"/>
  <c r="AT156" i="2"/>
  <c r="AU156" i="2" s="1"/>
  <c r="CZ339" i="2"/>
  <c r="Q338" i="2"/>
  <c r="AA140" i="2"/>
  <c r="P338" i="2"/>
  <c r="L338" i="2"/>
  <c r="CK338" i="2"/>
  <c r="U140" i="2"/>
  <c r="Y140" i="2"/>
  <c r="Z140" i="2" s="1"/>
  <c r="W140" i="2"/>
  <c r="CC339" i="2"/>
  <c r="BM339" i="2"/>
  <c r="V339" i="2"/>
  <c r="AJ339" i="2"/>
  <c r="I339" i="2"/>
  <c r="J339" i="2"/>
  <c r="O339" i="2"/>
  <c r="P339" i="2" s="1"/>
  <c r="H340" i="2"/>
  <c r="N339" i="2"/>
  <c r="CK339" i="2" s="1"/>
  <c r="AX339" i="2"/>
  <c r="M338" i="2"/>
  <c r="CF171" i="2"/>
  <c r="CG171" i="2" s="1"/>
  <c r="CH171" i="2" s="1"/>
  <c r="AF154" i="2" l="1"/>
  <c r="AG154" i="2" s="1"/>
  <c r="AH154" i="2"/>
  <c r="BU152" i="2"/>
  <c r="BI153" i="2"/>
  <c r="BJ153" i="2" s="1"/>
  <c r="BK153" i="2"/>
  <c r="BL153" i="2" s="1"/>
  <c r="CM152" i="2"/>
  <c r="AZ340" i="2"/>
  <c r="BO340" i="2"/>
  <c r="AZ156" i="2"/>
  <c r="BA156" i="2" s="1"/>
  <c r="BB156" i="2" s="1"/>
  <c r="AI154" i="2"/>
  <c r="AL154" i="2"/>
  <c r="AM154" i="2" s="1"/>
  <c r="AN154" i="2" s="1"/>
  <c r="AP154" i="2" s="1"/>
  <c r="AQ154" i="2" s="1"/>
  <c r="AF155" i="2" s="1"/>
  <c r="AG155" i="2" s="1"/>
  <c r="X340" i="2"/>
  <c r="AL340" i="2"/>
  <c r="AB140" i="2"/>
  <c r="AC140" i="2" s="1"/>
  <c r="AD140" i="2" s="1"/>
  <c r="BC156" i="2"/>
  <c r="AO154" i="2"/>
  <c r="AW156" i="2"/>
  <c r="AK154" i="2"/>
  <c r="AY156" i="2"/>
  <c r="BD156" i="2"/>
  <c r="BE156" i="2" s="1"/>
  <c r="BF156" i="2" s="1"/>
  <c r="CZ340" i="2"/>
  <c r="Q339" i="2"/>
  <c r="L339" i="2"/>
  <c r="CL339" i="2"/>
  <c r="CC340" i="2"/>
  <c r="CN340" i="2"/>
  <c r="CH340" i="2"/>
  <c r="CG340" i="2"/>
  <c r="M339" i="2"/>
  <c r="J340" i="2"/>
  <c r="I340" i="2"/>
  <c r="AX340" i="2"/>
  <c r="N340" i="2"/>
  <c r="CK340" i="2" s="1"/>
  <c r="O340" i="2"/>
  <c r="H341" i="2"/>
  <c r="BO341" i="2" s="1"/>
  <c r="BM340" i="2"/>
  <c r="AJ340" i="2"/>
  <c r="V340" i="2"/>
  <c r="CD172" i="2"/>
  <c r="CE172" i="2" s="1"/>
  <c r="BN153" i="2" l="1"/>
  <c r="BR153" i="2"/>
  <c r="BO153" i="2"/>
  <c r="BP153" i="2" s="1"/>
  <c r="BQ153" i="2" s="1"/>
  <c r="AL341" i="2"/>
  <c r="AZ341" i="2"/>
  <c r="X341" i="2"/>
  <c r="Q340" i="2"/>
  <c r="R141" i="2"/>
  <c r="S141" i="2" s="1"/>
  <c r="T141" i="2"/>
  <c r="AR154" i="2"/>
  <c r="AH155" i="2"/>
  <c r="AT157" i="2"/>
  <c r="AU157" i="2" s="1"/>
  <c r="AV157" i="2"/>
  <c r="L340" i="2"/>
  <c r="CZ341" i="2"/>
  <c r="P340" i="2"/>
  <c r="CL340" i="2"/>
  <c r="CC341" i="2"/>
  <c r="CN341" i="2"/>
  <c r="CH341" i="2"/>
  <c r="CG341" i="2"/>
  <c r="AX341" i="2"/>
  <c r="AJ341" i="2"/>
  <c r="BM341" i="2"/>
  <c r="J341" i="2"/>
  <c r="I341" i="2"/>
  <c r="O341" i="2"/>
  <c r="CL341" i="2" s="1"/>
  <c r="H342" i="2"/>
  <c r="N341" i="2"/>
  <c r="CK341" i="2" s="1"/>
  <c r="V341" i="2"/>
  <c r="M340" i="2"/>
  <c r="CI175" i="2"/>
  <c r="CI172" i="2"/>
  <c r="CI173" i="2"/>
  <c r="CI174" i="2"/>
  <c r="CI176" i="2"/>
  <c r="CI178" i="2"/>
  <c r="CI179" i="2"/>
  <c r="CI180" i="2"/>
  <c r="CI177" i="2"/>
  <c r="CI181" i="2"/>
  <c r="CI171" i="2"/>
  <c r="CR18" i="2" s="1"/>
  <c r="CF172" i="2"/>
  <c r="BS153" i="2" l="1"/>
  <c r="BT153" i="2" s="1"/>
  <c r="BU153" i="2" s="1"/>
  <c r="AZ342" i="2"/>
  <c r="BO342" i="2"/>
  <c r="AZ157" i="2"/>
  <c r="BA157" i="2" s="1"/>
  <c r="BB157" i="2" s="1"/>
  <c r="AK155" i="2"/>
  <c r="AL155" i="2"/>
  <c r="AM155" i="2" s="1"/>
  <c r="AN155" i="2" s="1"/>
  <c r="X342" i="2"/>
  <c r="AL342" i="2"/>
  <c r="X141" i="2"/>
  <c r="Y141" i="2" s="1"/>
  <c r="Z141" i="2" s="1"/>
  <c r="W141" i="2"/>
  <c r="U141" i="2"/>
  <c r="AB141" i="2" s="1"/>
  <c r="AC141" i="2" s="1"/>
  <c r="AD141" i="2" s="1"/>
  <c r="AA141" i="2"/>
  <c r="L341" i="2"/>
  <c r="AI155" i="2"/>
  <c r="AO155" i="2"/>
  <c r="AP155" i="2"/>
  <c r="AQ155" i="2" s="1"/>
  <c r="AR155" i="2" s="1"/>
  <c r="AY157" i="2"/>
  <c r="BC157" i="2"/>
  <c r="AW157" i="2"/>
  <c r="CZ342" i="2"/>
  <c r="P341" i="2"/>
  <c r="Q341" i="2"/>
  <c r="CC342" i="2"/>
  <c r="CN342" i="2"/>
  <c r="CH342" i="2"/>
  <c r="CG342" i="2"/>
  <c r="BM342" i="2"/>
  <c r="J342" i="2"/>
  <c r="O342" i="2"/>
  <c r="CL342" i="2" s="1"/>
  <c r="H343" i="2"/>
  <c r="AX342" i="2"/>
  <c r="N342" i="2"/>
  <c r="CK342" i="2" s="1"/>
  <c r="AJ342" i="2"/>
  <c r="V342" i="2"/>
  <c r="I342" i="2"/>
  <c r="M341" i="2"/>
  <c r="CD173" i="2"/>
  <c r="CE173" i="2" s="1"/>
  <c r="BK154" i="2" l="1"/>
  <c r="CM153" i="2"/>
  <c r="BI154" i="2"/>
  <c r="BJ154" i="2" s="1"/>
  <c r="R142" i="2"/>
  <c r="S142" i="2" s="1"/>
  <c r="T142" i="2"/>
  <c r="X142" i="2" s="1"/>
  <c r="Y142" i="2" s="1"/>
  <c r="Z142" i="2" s="1"/>
  <c r="BS154" i="2"/>
  <c r="BT154" i="2" s="1"/>
  <c r="BU154" i="2" s="1"/>
  <c r="AZ343" i="2"/>
  <c r="BO343" i="2"/>
  <c r="X343" i="2"/>
  <c r="AL343" i="2"/>
  <c r="BD157" i="2"/>
  <c r="BE157" i="2" s="1"/>
  <c r="BF157" i="2" s="1"/>
  <c r="AH156" i="2"/>
  <c r="AF156" i="2"/>
  <c r="AG156" i="2" s="1"/>
  <c r="L342" i="2"/>
  <c r="CZ343" i="2"/>
  <c r="Q342" i="2"/>
  <c r="BS342" i="2" s="1"/>
  <c r="AP341" i="2"/>
  <c r="AB341" i="2"/>
  <c r="BS341" i="2"/>
  <c r="BD341" i="2"/>
  <c r="P342" i="2"/>
  <c r="CC343" i="2"/>
  <c r="CN343" i="2"/>
  <c r="CH343" i="2"/>
  <c r="CG343" i="2"/>
  <c r="AX343" i="2"/>
  <c r="AJ343" i="2"/>
  <c r="V343" i="2"/>
  <c r="J343" i="2"/>
  <c r="I343" i="2"/>
  <c r="O343" i="2"/>
  <c r="P343" i="2" s="1"/>
  <c r="N343" i="2"/>
  <c r="CK343" i="2" s="1"/>
  <c r="BM343" i="2"/>
  <c r="H344" i="2"/>
  <c r="M342" i="2"/>
  <c r="CF173" i="2"/>
  <c r="BN154" i="2" l="1"/>
  <c r="BR154" i="2"/>
  <c r="BO154" i="2"/>
  <c r="BP154" i="2" s="1"/>
  <c r="BQ154" i="2" s="1"/>
  <c r="BL154" i="2"/>
  <c r="U142" i="2"/>
  <c r="AA142" i="2"/>
  <c r="W142" i="2"/>
  <c r="BK155" i="2"/>
  <c r="BN155" i="2" s="1"/>
  <c r="AZ344" i="2"/>
  <c r="BO344" i="2"/>
  <c r="BI155" i="2"/>
  <c r="BJ155" i="2" s="1"/>
  <c r="CM154" i="2"/>
  <c r="X344" i="2"/>
  <c r="AL344" i="2"/>
  <c r="AI156" i="2"/>
  <c r="AL156" i="2"/>
  <c r="AM156" i="2" s="1"/>
  <c r="AN156" i="2" s="1"/>
  <c r="AT158" i="2"/>
  <c r="AU158" i="2" s="1"/>
  <c r="AV158" i="2"/>
  <c r="AO156" i="2"/>
  <c r="AP156" i="2" s="1"/>
  <c r="AQ156" i="2" s="1"/>
  <c r="AK156" i="2"/>
  <c r="CZ344" i="2"/>
  <c r="Q343" i="2"/>
  <c r="L343" i="2"/>
  <c r="CL343" i="2"/>
  <c r="AB142" i="2"/>
  <c r="AC142" i="2" s="1"/>
  <c r="AD142" i="2" s="1"/>
  <c r="CC344" i="2"/>
  <c r="CN344" i="2"/>
  <c r="CH344" i="2"/>
  <c r="CG344" i="2"/>
  <c r="BM344" i="2"/>
  <c r="AX344" i="2"/>
  <c r="AJ344" i="2"/>
  <c r="V344" i="2"/>
  <c r="I344" i="2"/>
  <c r="O344" i="2"/>
  <c r="CL344" i="2" s="1"/>
  <c r="H345" i="2"/>
  <c r="N344" i="2"/>
  <c r="CK344" i="2" s="1"/>
  <c r="J344" i="2"/>
  <c r="M343" i="2"/>
  <c r="CD174" i="2"/>
  <c r="CE174" i="2" s="1"/>
  <c r="BL155" i="2" l="1"/>
  <c r="BR155" i="2"/>
  <c r="AZ345" i="2"/>
  <c r="BO345" i="2"/>
  <c r="BO155" i="2"/>
  <c r="BP155" i="2" s="1"/>
  <c r="BQ155" i="2" s="1"/>
  <c r="BS155" i="2" s="1"/>
  <c r="BT155" i="2" s="1"/>
  <c r="BU155" i="2" s="1"/>
  <c r="AZ158" i="2"/>
  <c r="BA158" i="2" s="1"/>
  <c r="BB158" i="2" s="1"/>
  <c r="X345" i="2"/>
  <c r="AL345" i="2"/>
  <c r="AY158" i="2"/>
  <c r="AW158" i="2"/>
  <c r="BC158" i="2"/>
  <c r="AF157" i="2"/>
  <c r="AG157" i="2" s="1"/>
  <c r="AH157" i="2"/>
  <c r="AL157" i="2" s="1"/>
  <c r="AR156" i="2"/>
  <c r="CZ345" i="2"/>
  <c r="L344" i="2"/>
  <c r="P344" i="2"/>
  <c r="Q344" i="2"/>
  <c r="T143" i="2"/>
  <c r="X143" i="2" s="1"/>
  <c r="R143" i="2"/>
  <c r="S143" i="2" s="1"/>
  <c r="CC345" i="2"/>
  <c r="CN345" i="2"/>
  <c r="CH345" i="2"/>
  <c r="CG345" i="2"/>
  <c r="V345" i="2"/>
  <c r="AJ345" i="2"/>
  <c r="I345" i="2"/>
  <c r="BM345" i="2"/>
  <c r="J345" i="2"/>
  <c r="O345" i="2"/>
  <c r="P345" i="2" s="1"/>
  <c r="H346" i="2"/>
  <c r="N345" i="2"/>
  <c r="AX345" i="2"/>
  <c r="M344" i="2"/>
  <c r="CF174" i="2"/>
  <c r="BD158" i="2" l="1"/>
  <c r="BE158" i="2" s="1"/>
  <c r="AT159" i="2" s="1"/>
  <c r="AU159" i="2" s="1"/>
  <c r="BI156" i="2"/>
  <c r="BJ156" i="2" s="1"/>
  <c r="CM155" i="2"/>
  <c r="BK156" i="2"/>
  <c r="BR156" i="2" s="1"/>
  <c r="AZ346" i="2"/>
  <c r="BO346" i="2"/>
  <c r="X346" i="2"/>
  <c r="AL346" i="2"/>
  <c r="AM157" i="2"/>
  <c r="AN157" i="2" s="1"/>
  <c r="AK157" i="2"/>
  <c r="AO157" i="2"/>
  <c r="AI157" i="2"/>
  <c r="CZ346" i="2"/>
  <c r="U143" i="2"/>
  <c r="W143" i="2"/>
  <c r="Q345" i="2"/>
  <c r="BS345" i="2" s="1"/>
  <c r="AA143" i="2"/>
  <c r="Y143" i="2"/>
  <c r="Z143" i="2" s="1"/>
  <c r="L345" i="2"/>
  <c r="CL345" i="2"/>
  <c r="CK345" i="2"/>
  <c r="AP344" i="2"/>
  <c r="AB344" i="2"/>
  <c r="BD344" i="2"/>
  <c r="BS344" i="2"/>
  <c r="CC346" i="2"/>
  <c r="CN346" i="2"/>
  <c r="CH346" i="2"/>
  <c r="CG346" i="2"/>
  <c r="BM346" i="2"/>
  <c r="I346" i="2"/>
  <c r="AX346" i="2"/>
  <c r="O346" i="2"/>
  <c r="CL346" i="2" s="1"/>
  <c r="H347" i="2"/>
  <c r="N346" i="2"/>
  <c r="AJ346" i="2"/>
  <c r="J346" i="2"/>
  <c r="V346" i="2"/>
  <c r="M345" i="2"/>
  <c r="CD175" i="2"/>
  <c r="CE175" i="2" s="1"/>
  <c r="AB143" i="2"/>
  <c r="AC143" i="2" s="1"/>
  <c r="AD143" i="2" s="1"/>
  <c r="BF158" i="2" l="1"/>
  <c r="AV159" i="2"/>
  <c r="AW159" i="2" s="1"/>
  <c r="BL156" i="2"/>
  <c r="BS156" i="2" s="1"/>
  <c r="BT156" i="2" s="1"/>
  <c r="BU156" i="2" s="1"/>
  <c r="BO156" i="2"/>
  <c r="BP156" i="2" s="1"/>
  <c r="BQ156" i="2" s="1"/>
  <c r="BN156" i="2"/>
  <c r="AZ347" i="2"/>
  <c r="BO347" i="2"/>
  <c r="X347" i="2"/>
  <c r="AL347" i="2"/>
  <c r="AP157" i="2"/>
  <c r="AQ157" i="2" s="1"/>
  <c r="AH158" i="2" s="1"/>
  <c r="AL158" i="2" s="1"/>
  <c r="P346" i="2"/>
  <c r="CZ347" i="2"/>
  <c r="Q346" i="2"/>
  <c r="L346" i="2"/>
  <c r="CK346" i="2"/>
  <c r="CC347" i="2"/>
  <c r="R144" i="2"/>
  <c r="S144" i="2" s="1"/>
  <c r="CN347" i="2"/>
  <c r="CH347" i="2"/>
  <c r="CG347" i="2"/>
  <c r="V347" i="2"/>
  <c r="O347" i="2"/>
  <c r="CL347" i="2" s="1"/>
  <c r="H348" i="2"/>
  <c r="AX347" i="2"/>
  <c r="AJ347" i="2"/>
  <c r="BM347" i="2"/>
  <c r="J347" i="2"/>
  <c r="I347" i="2"/>
  <c r="N347" i="2"/>
  <c r="CK347" i="2" s="1"/>
  <c r="P347" i="2"/>
  <c r="M346" i="2"/>
  <c r="CF175" i="2"/>
  <c r="T144" i="2"/>
  <c r="X144" i="2" s="1"/>
  <c r="BC159" i="2" l="1"/>
  <c r="AZ159" i="2"/>
  <c r="BA159" i="2" s="1"/>
  <c r="BB159" i="2" s="1"/>
  <c r="AY159" i="2"/>
  <c r="BD159" i="2" s="1"/>
  <c r="BE159" i="2" s="1"/>
  <c r="AV160" i="2" s="1"/>
  <c r="BI157" i="2"/>
  <c r="BJ157" i="2" s="1"/>
  <c r="BK157" i="2"/>
  <c r="BO157" i="2" s="1"/>
  <c r="BP157" i="2" s="1"/>
  <c r="BQ157" i="2" s="1"/>
  <c r="CM156" i="2"/>
  <c r="AZ348" i="2"/>
  <c r="BO348" i="2"/>
  <c r="X348" i="2"/>
  <c r="AL348" i="2"/>
  <c r="AR157" i="2"/>
  <c r="AF158" i="2"/>
  <c r="AG158" i="2" s="1"/>
  <c r="AM158" i="2"/>
  <c r="AN158" i="2" s="1"/>
  <c r="AO158" i="2"/>
  <c r="AK158" i="2"/>
  <c r="AI158" i="2"/>
  <c r="L347" i="2"/>
  <c r="CZ348" i="2"/>
  <c r="Q347" i="2"/>
  <c r="BS347" i="2" s="1"/>
  <c r="AA144" i="2"/>
  <c r="CC348" i="2"/>
  <c r="CN348" i="2"/>
  <c r="CH348" i="2"/>
  <c r="CG348" i="2"/>
  <c r="AJ348" i="2"/>
  <c r="I348" i="2"/>
  <c r="J348" i="2"/>
  <c r="AX348" i="2"/>
  <c r="O348" i="2"/>
  <c r="CL348" i="2" s="1"/>
  <c r="H349" i="2"/>
  <c r="N348" i="2"/>
  <c r="CK348" i="2" s="1"/>
  <c r="BM348" i="2"/>
  <c r="V348" i="2"/>
  <c r="M347" i="2"/>
  <c r="CD176" i="2"/>
  <c r="CE176" i="2" s="1"/>
  <c r="Y144" i="2"/>
  <c r="Z144" i="2" s="1"/>
  <c r="U144" i="2"/>
  <c r="W144" i="2"/>
  <c r="BF159" i="2" l="1"/>
  <c r="AT160" i="2"/>
  <c r="AU160" i="2" s="1"/>
  <c r="BR157" i="2"/>
  <c r="BL157" i="2"/>
  <c r="BN157" i="2"/>
  <c r="BS157" i="2"/>
  <c r="BT157" i="2" s="1"/>
  <c r="BU157" i="2" s="1"/>
  <c r="AZ349" i="2"/>
  <c r="BO349" i="2"/>
  <c r="AY160" i="2"/>
  <c r="AZ160" i="2"/>
  <c r="BA160" i="2" s="1"/>
  <c r="BB160" i="2" s="1"/>
  <c r="X349" i="2"/>
  <c r="AL349" i="2"/>
  <c r="AP158" i="2"/>
  <c r="AQ158" i="2" s="1"/>
  <c r="AR158" i="2" s="1"/>
  <c r="AW160" i="2"/>
  <c r="BC160" i="2"/>
  <c r="BD347" i="2"/>
  <c r="AP347" i="2"/>
  <c r="AB347" i="2"/>
  <c r="L348" i="2"/>
  <c r="CZ349" i="2"/>
  <c r="Q348" i="2"/>
  <c r="BS348" i="2" s="1"/>
  <c r="P348" i="2"/>
  <c r="CC349" i="2"/>
  <c r="CN349" i="2"/>
  <c r="CH349" i="2"/>
  <c r="CG349" i="2"/>
  <c r="BM349" i="2"/>
  <c r="AJ349" i="2"/>
  <c r="J349" i="2"/>
  <c r="I349" i="2"/>
  <c r="O349" i="2"/>
  <c r="P349" i="2" s="1"/>
  <c r="H350" i="2"/>
  <c r="N349" i="2"/>
  <c r="CK349" i="2" s="1"/>
  <c r="AX349" i="2"/>
  <c r="V349" i="2"/>
  <c r="M348" i="2"/>
  <c r="AB144" i="2"/>
  <c r="AC144" i="2" s="1"/>
  <c r="AD144" i="2" s="1"/>
  <c r="CF176" i="2"/>
  <c r="BD160" i="2" l="1"/>
  <c r="BE160" i="2" s="1"/>
  <c r="BF160" i="2" s="1"/>
  <c r="CM157" i="2"/>
  <c r="BK158" i="2"/>
  <c r="BR158" i="2" s="1"/>
  <c r="AZ350" i="2"/>
  <c r="BO350" i="2"/>
  <c r="BI158" i="2"/>
  <c r="BJ158" i="2" s="1"/>
  <c r="X350" i="2"/>
  <c r="AL350" i="2"/>
  <c r="AF159" i="2"/>
  <c r="AG159" i="2" s="1"/>
  <c r="AH159" i="2"/>
  <c r="L349" i="2"/>
  <c r="CZ350" i="2"/>
  <c r="Q349" i="2"/>
  <c r="CL349" i="2"/>
  <c r="R145" i="2"/>
  <c r="S145" i="2" s="1"/>
  <c r="CC350" i="2"/>
  <c r="CN350" i="2"/>
  <c r="CH350" i="2"/>
  <c r="CG350" i="2"/>
  <c r="J350" i="2"/>
  <c r="O350" i="2"/>
  <c r="M350" i="2" s="1"/>
  <c r="H351" i="2"/>
  <c r="BM350" i="2"/>
  <c r="AX350" i="2"/>
  <c r="N350" i="2"/>
  <c r="CK350" i="2" s="1"/>
  <c r="AJ350" i="2"/>
  <c r="V350" i="2"/>
  <c r="I350" i="2"/>
  <c r="L350" i="2" s="1"/>
  <c r="M349" i="2"/>
  <c r="T145" i="2"/>
  <c r="X145" i="2" s="1"/>
  <c r="CD177" i="2"/>
  <c r="CE177" i="2" s="1"/>
  <c r="AV161" i="2" l="1"/>
  <c r="AZ161" i="2" s="1"/>
  <c r="BA161" i="2" s="1"/>
  <c r="BB161" i="2" s="1"/>
  <c r="AT161" i="2"/>
  <c r="AU161" i="2" s="1"/>
  <c r="BL158" i="2"/>
  <c r="BN158" i="2"/>
  <c r="AZ351" i="2"/>
  <c r="BO351" i="2"/>
  <c r="BO158" i="2"/>
  <c r="BP158" i="2" s="1"/>
  <c r="BQ158" i="2" s="1"/>
  <c r="AK159" i="2"/>
  <c r="AL159" i="2"/>
  <c r="X351" i="2"/>
  <c r="AL351" i="2"/>
  <c r="AI159" i="2"/>
  <c r="AO159" i="2"/>
  <c r="BS158" i="2"/>
  <c r="BT158" i="2" s="1"/>
  <c r="BU158" i="2" s="1"/>
  <c r="AY161" i="2"/>
  <c r="AW161" i="2"/>
  <c r="CZ351" i="2"/>
  <c r="AA145" i="2"/>
  <c r="Q350" i="2"/>
  <c r="BD350" i="2" s="1"/>
  <c r="CL350" i="2"/>
  <c r="P350" i="2"/>
  <c r="CC351" i="2"/>
  <c r="J351" i="2"/>
  <c r="O351" i="2"/>
  <c r="M351" i="2" s="1"/>
  <c r="H352" i="2"/>
  <c r="N351" i="2"/>
  <c r="CK351" i="2" s="1"/>
  <c r="V351" i="2"/>
  <c r="I351" i="2"/>
  <c r="BM351" i="2"/>
  <c r="AX351" i="2"/>
  <c r="AJ351" i="2"/>
  <c r="P351" i="2"/>
  <c r="U145" i="2"/>
  <c r="Y145" i="2"/>
  <c r="Z145" i="2" s="1"/>
  <c r="W145" i="2"/>
  <c r="CF177" i="2"/>
  <c r="BC161" i="2" l="1"/>
  <c r="BD161" i="2"/>
  <c r="BE161" i="2" s="1"/>
  <c r="BF161" i="2" s="1"/>
  <c r="AM159" i="2"/>
  <c r="AN159" i="2" s="1"/>
  <c r="AP159" i="2" s="1"/>
  <c r="AQ159" i="2" s="1"/>
  <c r="AH160" i="2" s="1"/>
  <c r="AZ352" i="2"/>
  <c r="BO352" i="2"/>
  <c r="X352" i="2"/>
  <c r="AL352" i="2"/>
  <c r="CM158" i="2"/>
  <c r="BK159" i="2"/>
  <c r="BI159" i="2"/>
  <c r="BJ159" i="2" s="1"/>
  <c r="CL351" i="2"/>
  <c r="L351" i="2"/>
  <c r="AP350" i="2"/>
  <c r="BS350" i="2"/>
  <c r="AB350" i="2"/>
  <c r="CZ352" i="2"/>
  <c r="Q351" i="2"/>
  <c r="BS351" i="2" s="1"/>
  <c r="AB145" i="2"/>
  <c r="AC145" i="2" s="1"/>
  <c r="AD145" i="2" s="1"/>
  <c r="CC352" i="2"/>
  <c r="CN352" i="2"/>
  <c r="CH352" i="2"/>
  <c r="CG352" i="2"/>
  <c r="AJ352" i="2"/>
  <c r="V352" i="2"/>
  <c r="BM352" i="2"/>
  <c r="J352" i="2"/>
  <c r="O352" i="2"/>
  <c r="P352" i="2" s="1"/>
  <c r="H353" i="2"/>
  <c r="AX352" i="2"/>
  <c r="N352" i="2"/>
  <c r="CK352" i="2" s="1"/>
  <c r="I352" i="2"/>
  <c r="CD178" i="2"/>
  <c r="CE178" i="2" s="1"/>
  <c r="AV162" i="2" l="1"/>
  <c r="BC162" i="2" s="1"/>
  <c r="AT162" i="2"/>
  <c r="AU162" i="2" s="1"/>
  <c r="AF160" i="2"/>
  <c r="AG160" i="2" s="1"/>
  <c r="AR159" i="2"/>
  <c r="BO159" i="2"/>
  <c r="BP159" i="2" s="1"/>
  <c r="BQ159" i="2" s="1"/>
  <c r="AZ353" i="2"/>
  <c r="BO353" i="2"/>
  <c r="X353" i="2"/>
  <c r="AL353" i="2"/>
  <c r="AI160" i="2"/>
  <c r="AL160" i="2"/>
  <c r="AM160" i="2" s="1"/>
  <c r="AN160" i="2" s="1"/>
  <c r="BR159" i="2"/>
  <c r="BL159" i="2"/>
  <c r="BN159" i="2"/>
  <c r="BS159" i="2" s="1"/>
  <c r="BT159" i="2" s="1"/>
  <c r="AO160" i="2"/>
  <c r="AK160" i="2"/>
  <c r="L352" i="2"/>
  <c r="CZ353" i="2"/>
  <c r="Q352" i="2"/>
  <c r="CL352" i="2"/>
  <c r="T146" i="2"/>
  <c r="X146" i="2" s="1"/>
  <c r="R146" i="2"/>
  <c r="S146" i="2" s="1"/>
  <c r="CC353" i="2"/>
  <c r="CN353" i="2"/>
  <c r="CH353" i="2"/>
  <c r="CG353" i="2"/>
  <c r="M352" i="2"/>
  <c r="AX353" i="2"/>
  <c r="N353" i="2"/>
  <c r="CK353" i="2" s="1"/>
  <c r="H354" i="2"/>
  <c r="AJ353" i="2"/>
  <c r="V353" i="2"/>
  <c r="BM353" i="2"/>
  <c r="J353" i="2"/>
  <c r="O353" i="2"/>
  <c r="CL353" i="2" s="1"/>
  <c r="I353" i="2"/>
  <c r="CF178" i="2"/>
  <c r="AZ162" i="2" l="1"/>
  <c r="BA162" i="2" s="1"/>
  <c r="BB162" i="2" s="1"/>
  <c r="AY162" i="2"/>
  <c r="AW162" i="2"/>
  <c r="AZ354" i="2"/>
  <c r="BO354" i="2"/>
  <c r="X354" i="2"/>
  <c r="AL354" i="2"/>
  <c r="AP160" i="2"/>
  <c r="AQ160" i="2" s="1"/>
  <c r="AR160" i="2" s="1"/>
  <c r="BD162" i="2"/>
  <c r="BE162" i="2" s="1"/>
  <c r="AT163" i="2" s="1"/>
  <c r="AU163" i="2" s="1"/>
  <c r="BK160" i="2"/>
  <c r="BO160" i="2" s="1"/>
  <c r="BU159" i="2"/>
  <c r="L112" i="1" s="1"/>
  <c r="K112" i="1" s="1"/>
  <c r="CM159" i="2"/>
  <c r="CN159" i="2" s="1"/>
  <c r="BI160" i="2"/>
  <c r="BJ160" i="2" s="1"/>
  <c r="L353" i="2"/>
  <c r="CZ354" i="2"/>
  <c r="Q353" i="2"/>
  <c r="BD353" i="2" s="1"/>
  <c r="AA146" i="2"/>
  <c r="P353" i="2"/>
  <c r="W146" i="2"/>
  <c r="AB146" i="2" s="1"/>
  <c r="AC146" i="2" s="1"/>
  <c r="AD146" i="2" s="1"/>
  <c r="Y146" i="2"/>
  <c r="Z146" i="2" s="1"/>
  <c r="U146" i="2"/>
  <c r="CC354" i="2"/>
  <c r="CN354" i="2"/>
  <c r="CH354" i="2"/>
  <c r="CG354" i="2"/>
  <c r="M353" i="2"/>
  <c r="AX354" i="2"/>
  <c r="J354" i="2"/>
  <c r="N354" i="2"/>
  <c r="CK354" i="2" s="1"/>
  <c r="V354" i="2"/>
  <c r="AJ354" i="2"/>
  <c r="I354" i="2"/>
  <c r="H355" i="2"/>
  <c r="O354" i="2"/>
  <c r="BM354" i="2"/>
  <c r="CD179" i="2"/>
  <c r="CE179" i="2" s="1"/>
  <c r="AZ355" i="2" l="1"/>
  <c r="BO355" i="2"/>
  <c r="X355" i="2"/>
  <c r="AL355" i="2"/>
  <c r="AF161" i="2"/>
  <c r="AG161" i="2" s="1"/>
  <c r="AH161" i="2"/>
  <c r="BF162" i="2"/>
  <c r="AV163" i="2"/>
  <c r="BP160" i="2"/>
  <c r="BQ160" i="2" s="1"/>
  <c r="BL160" i="2"/>
  <c r="BS160" i="2" s="1"/>
  <c r="BT160" i="2" s="1"/>
  <c r="BR160" i="2"/>
  <c r="BN160" i="2"/>
  <c r="L354" i="2"/>
  <c r="AP353" i="2"/>
  <c r="BS353" i="2"/>
  <c r="AB353" i="2"/>
  <c r="CZ355" i="2"/>
  <c r="Q354" i="2"/>
  <c r="BS354" i="2" s="1"/>
  <c r="P354" i="2"/>
  <c r="CL354" i="2"/>
  <c r="T147" i="2"/>
  <c r="X147" i="2" s="1"/>
  <c r="R147" i="2"/>
  <c r="S147" i="2" s="1"/>
  <c r="CC355" i="2"/>
  <c r="CN355" i="2"/>
  <c r="CH355" i="2"/>
  <c r="CG355" i="2"/>
  <c r="M354" i="2"/>
  <c r="BM355" i="2"/>
  <c r="N355" i="2"/>
  <c r="CK355" i="2" s="1"/>
  <c r="O355" i="2"/>
  <c r="P355" i="2" s="1"/>
  <c r="H356" i="2"/>
  <c r="AJ355" i="2"/>
  <c r="V355" i="2"/>
  <c r="CL355" i="2"/>
  <c r="J355" i="2"/>
  <c r="I355" i="2"/>
  <c r="AX355" i="2"/>
  <c r="CF179" i="2"/>
  <c r="AZ356" i="2" l="1"/>
  <c r="BO356" i="2"/>
  <c r="AW163" i="2"/>
  <c r="AZ163" i="2"/>
  <c r="BA163" i="2" s="1"/>
  <c r="BB163" i="2" s="1"/>
  <c r="AL161" i="2"/>
  <c r="AM161" i="2" s="1"/>
  <c r="AN161" i="2" s="1"/>
  <c r="X356" i="2"/>
  <c r="AL356" i="2"/>
  <c r="AI161" i="2"/>
  <c r="AO161" i="2"/>
  <c r="BK161" i="2"/>
  <c r="BI161" i="2"/>
  <c r="BJ161" i="2" s="1"/>
  <c r="AK161" i="2"/>
  <c r="BU160" i="2"/>
  <c r="CM160" i="2"/>
  <c r="AY163" i="2"/>
  <c r="BC163" i="2"/>
  <c r="CZ356" i="2"/>
  <c r="U147" i="2"/>
  <c r="L355" i="2"/>
  <c r="Q355" i="2"/>
  <c r="AA147" i="2"/>
  <c r="Y147" i="2"/>
  <c r="Z147" i="2" s="1"/>
  <c r="W147" i="2"/>
  <c r="CC356" i="2"/>
  <c r="CN356" i="2"/>
  <c r="CH356" i="2"/>
  <c r="CG356" i="2"/>
  <c r="M355" i="2"/>
  <c r="BM356" i="2"/>
  <c r="J356" i="2"/>
  <c r="I356" i="2"/>
  <c r="N356" i="2"/>
  <c r="CK356" i="2" s="1"/>
  <c r="AX356" i="2"/>
  <c r="O356" i="2"/>
  <c r="H357" i="2"/>
  <c r="V356" i="2"/>
  <c r="AJ356" i="2"/>
  <c r="CD180" i="2"/>
  <c r="CE180" i="2" s="1"/>
  <c r="H111" i="1"/>
  <c r="G111" i="1" s="1"/>
  <c r="J111" i="1"/>
  <c r="I111" i="1" s="1"/>
  <c r="AZ357" i="2" l="1"/>
  <c r="BO357" i="2"/>
  <c r="BO161" i="2"/>
  <c r="BP161" i="2" s="1"/>
  <c r="BQ161" i="2" s="1"/>
  <c r="X357" i="2"/>
  <c r="AL357" i="2"/>
  <c r="BN161" i="2"/>
  <c r="BD163" i="2"/>
  <c r="BE163" i="2" s="1"/>
  <c r="BF163" i="2" s="1"/>
  <c r="BL161" i="2"/>
  <c r="BS161" i="2" s="1"/>
  <c r="BT161" i="2" s="1"/>
  <c r="BU161" i="2" s="1"/>
  <c r="BR161" i="2"/>
  <c r="AP161" i="2"/>
  <c r="AQ161" i="2" s="1"/>
  <c r="AB147" i="2"/>
  <c r="AC147" i="2" s="1"/>
  <c r="AD147" i="2" s="1"/>
  <c r="F111" i="1" s="1"/>
  <c r="L356" i="2"/>
  <c r="CZ357" i="2"/>
  <c r="P356" i="2"/>
  <c r="CL356" i="2"/>
  <c r="Q356" i="2"/>
  <c r="CC357" i="2"/>
  <c r="CN357" i="2"/>
  <c r="CH357" i="2"/>
  <c r="CG357" i="2"/>
  <c r="BM357" i="2"/>
  <c r="J357" i="2"/>
  <c r="I357" i="2"/>
  <c r="O357" i="2"/>
  <c r="M357" i="2" s="1"/>
  <c r="H358" i="2"/>
  <c r="AX357" i="2"/>
  <c r="N357" i="2"/>
  <c r="AJ357" i="2"/>
  <c r="V357" i="2"/>
  <c r="CK357" i="2"/>
  <c r="M356" i="2"/>
  <c r="CF180" i="2"/>
  <c r="E111" i="1" l="1"/>
  <c r="AZ358" i="2"/>
  <c r="BO358" i="2"/>
  <c r="X358" i="2"/>
  <c r="AL358" i="2"/>
  <c r="AT164" i="2"/>
  <c r="AU164" i="2" s="1"/>
  <c r="AV164" i="2"/>
  <c r="BI162" i="2"/>
  <c r="BJ162" i="2" s="1"/>
  <c r="BK162" i="2"/>
  <c r="CM161" i="2"/>
  <c r="AH162" i="2"/>
  <c r="AL162" i="2" s="1"/>
  <c r="AF162" i="2"/>
  <c r="AG162" i="2" s="1"/>
  <c r="AR161" i="2"/>
  <c r="T148" i="2"/>
  <c r="R148" i="2"/>
  <c r="S148" i="2" s="1"/>
  <c r="CZ358" i="2"/>
  <c r="Q357" i="2"/>
  <c r="BS357" i="2" s="1"/>
  <c r="P357" i="2"/>
  <c r="L357" i="2"/>
  <c r="CL357" i="2"/>
  <c r="BD356" i="2"/>
  <c r="BS356" i="2"/>
  <c r="AP356" i="2"/>
  <c r="AB356" i="2"/>
  <c r="CC358" i="2"/>
  <c r="CN358" i="2"/>
  <c r="CH358" i="2"/>
  <c r="CG358" i="2"/>
  <c r="AJ358" i="2"/>
  <c r="J358" i="2"/>
  <c r="I358" i="2"/>
  <c r="O358" i="2"/>
  <c r="P358" i="2" s="1"/>
  <c r="H359" i="2"/>
  <c r="AX358" i="2"/>
  <c r="N358" i="2"/>
  <c r="V358" i="2"/>
  <c r="BM358" i="2"/>
  <c r="CK358" i="2"/>
  <c r="CD181" i="2"/>
  <c r="CE181" i="2" s="1"/>
  <c r="BO162" i="2" l="1"/>
  <c r="BP162" i="2" s="1"/>
  <c r="BQ162" i="2" s="1"/>
  <c r="AZ359" i="2"/>
  <c r="BO359" i="2"/>
  <c r="AZ164" i="2"/>
  <c r="BA164" i="2" s="1"/>
  <c r="BB164" i="2" s="1"/>
  <c r="X359" i="2"/>
  <c r="AL359" i="2"/>
  <c r="X148" i="2"/>
  <c r="Y148" i="2" s="1"/>
  <c r="Z148" i="2" s="1"/>
  <c r="AY164" i="2"/>
  <c r="BD164" i="2" s="1"/>
  <c r="BE164" i="2" s="1"/>
  <c r="BF164" i="2" s="1"/>
  <c r="BC164" i="2"/>
  <c r="AW164" i="2"/>
  <c r="BR162" i="2"/>
  <c r="BN162" i="2"/>
  <c r="BL162" i="2"/>
  <c r="AO162" i="2"/>
  <c r="AM162" i="2"/>
  <c r="AN162" i="2" s="1"/>
  <c r="AK162" i="2"/>
  <c r="AI162" i="2"/>
  <c r="W148" i="2"/>
  <c r="U148" i="2"/>
  <c r="AA148" i="2"/>
  <c r="BS162" i="2"/>
  <c r="BT162" i="2" s="1"/>
  <c r="BU162" i="2" s="1"/>
  <c r="CL358" i="2"/>
  <c r="CZ359" i="2"/>
  <c r="L358" i="2"/>
  <c r="Q358" i="2"/>
  <c r="CC359" i="2"/>
  <c r="CN359" i="2"/>
  <c r="CH359" i="2"/>
  <c r="CG359" i="2"/>
  <c r="J359" i="2"/>
  <c r="L359" i="2" s="1"/>
  <c r="I359" i="2"/>
  <c r="CK359" i="2"/>
  <c r="O359" i="2"/>
  <c r="H360" i="2"/>
  <c r="N359" i="2"/>
  <c r="AX359" i="2"/>
  <c r="AJ359" i="2"/>
  <c r="V359" i="2"/>
  <c r="BM359" i="2"/>
  <c r="M358" i="2"/>
  <c r="CF181" i="2"/>
  <c r="AP162" i="2" l="1"/>
  <c r="AQ162" i="2" s="1"/>
  <c r="AF163" i="2" s="1"/>
  <c r="AG163" i="2" s="1"/>
  <c r="AZ360" i="2"/>
  <c r="BO360" i="2"/>
  <c r="X360" i="2"/>
  <c r="AL360" i="2"/>
  <c r="AB148" i="2"/>
  <c r="AC148" i="2" s="1"/>
  <c r="AD148" i="2" s="1"/>
  <c r="AT165" i="2"/>
  <c r="AU165" i="2" s="1"/>
  <c r="AV165" i="2"/>
  <c r="BI163" i="2"/>
  <c r="BJ163" i="2" s="1"/>
  <c r="CM162" i="2"/>
  <c r="BK163" i="2"/>
  <c r="CZ360" i="2"/>
  <c r="Q359" i="2"/>
  <c r="AP359" i="2" s="1"/>
  <c r="P359" i="2"/>
  <c r="CL359" i="2"/>
  <c r="CC360" i="2"/>
  <c r="CN360" i="2"/>
  <c r="CH360" i="2"/>
  <c r="CG360" i="2"/>
  <c r="M359" i="2"/>
  <c r="AX360" i="2"/>
  <c r="AJ360" i="2"/>
  <c r="N360" i="2"/>
  <c r="CK360" i="2" s="1"/>
  <c r="V360" i="2"/>
  <c r="BM360" i="2"/>
  <c r="I360" i="2"/>
  <c r="J360" i="2"/>
  <c r="O360" i="2"/>
  <c r="CL360" i="2" s="1"/>
  <c r="H361" i="2"/>
  <c r="CD182" i="2"/>
  <c r="CE182" i="2" s="1"/>
  <c r="AR162" i="2" l="1"/>
  <c r="AH163" i="2"/>
  <c r="AL163" i="2" s="1"/>
  <c r="AZ361" i="2"/>
  <c r="BO361" i="2"/>
  <c r="BO163" i="2"/>
  <c r="BP163" i="2" s="1"/>
  <c r="BQ163" i="2" s="1"/>
  <c r="AW165" i="2"/>
  <c r="BD165" i="2" s="1"/>
  <c r="BE165" i="2" s="1"/>
  <c r="BF165" i="2" s="1"/>
  <c r="AZ165" i="2"/>
  <c r="BA165" i="2" s="1"/>
  <c r="BB165" i="2" s="1"/>
  <c r="X361" i="2"/>
  <c r="AL361" i="2"/>
  <c r="T149" i="2"/>
  <c r="X149" i="2" s="1"/>
  <c r="Y149" i="2" s="1"/>
  <c r="Z149" i="2" s="1"/>
  <c r="R149" i="2"/>
  <c r="S149" i="2" s="1"/>
  <c r="BS359" i="2"/>
  <c r="AK163" i="2"/>
  <c r="AM163" i="2"/>
  <c r="AN163" i="2" s="1"/>
  <c r="AI163" i="2"/>
  <c r="AO163" i="2"/>
  <c r="BC165" i="2"/>
  <c r="AY165" i="2"/>
  <c r="BL163" i="2"/>
  <c r="BN163" i="2"/>
  <c r="BR163" i="2"/>
  <c r="BD359" i="2"/>
  <c r="AB359" i="2"/>
  <c r="CZ361" i="2"/>
  <c r="L360" i="2"/>
  <c r="P360" i="2"/>
  <c r="Q360" i="2"/>
  <c r="BS360" i="2" s="1"/>
  <c r="CC361" i="2"/>
  <c r="CN361" i="2"/>
  <c r="CH361" i="2"/>
  <c r="CG361" i="2"/>
  <c r="BM361" i="2"/>
  <c r="AJ361" i="2"/>
  <c r="J361" i="2"/>
  <c r="O361" i="2"/>
  <c r="P361" i="2" s="1"/>
  <c r="I361" i="2"/>
  <c r="N361" i="2"/>
  <c r="CK361" i="2" s="1"/>
  <c r="H362" i="2"/>
  <c r="AX361" i="2"/>
  <c r="V361" i="2"/>
  <c r="M360" i="2"/>
  <c r="CF182" i="2"/>
  <c r="W149" i="2" l="1"/>
  <c r="AA149" i="2"/>
  <c r="BS163" i="2"/>
  <c r="BT163" i="2" s="1"/>
  <c r="BU163" i="2" s="1"/>
  <c r="AZ362" i="2"/>
  <c r="BO362" i="2"/>
  <c r="U149" i="2"/>
  <c r="X362" i="2"/>
  <c r="AL362" i="2"/>
  <c r="AP163" i="2"/>
  <c r="AQ163" i="2" s="1"/>
  <c r="AR163" i="2" s="1"/>
  <c r="AV166" i="2"/>
  <c r="AT166" i="2"/>
  <c r="AU166" i="2" s="1"/>
  <c r="L361" i="2"/>
  <c r="CZ362" i="2"/>
  <c r="Q361" i="2"/>
  <c r="CL361" i="2"/>
  <c r="CC362" i="2"/>
  <c r="CN362" i="2"/>
  <c r="CH362" i="2"/>
  <c r="CG362" i="2"/>
  <c r="M361" i="2"/>
  <c r="AX362" i="2"/>
  <c r="O362" i="2"/>
  <c r="P362" i="2" s="1"/>
  <c r="I362" i="2"/>
  <c r="N362" i="2"/>
  <c r="CK362" i="2" s="1"/>
  <c r="H363" i="2"/>
  <c r="BO363" i="2" s="1"/>
  <c r="J362" i="2"/>
  <c r="V362" i="2"/>
  <c r="CL362" i="2"/>
  <c r="BM362" i="2"/>
  <c r="AJ362" i="2"/>
  <c r="CI182" i="2"/>
  <c r="CD183" i="2"/>
  <c r="CE183" i="2" s="1"/>
  <c r="AB149" i="2" l="1"/>
  <c r="AC149" i="2" s="1"/>
  <c r="AD149" i="2" s="1"/>
  <c r="CM163" i="2"/>
  <c r="BK164" i="2"/>
  <c r="BO164" i="2" s="1"/>
  <c r="BP164" i="2" s="1"/>
  <c r="BQ164" i="2" s="1"/>
  <c r="BI164" i="2"/>
  <c r="BJ164" i="2" s="1"/>
  <c r="AZ166" i="2"/>
  <c r="BA166" i="2" s="1"/>
  <c r="BB166" i="2" s="1"/>
  <c r="AL363" i="2"/>
  <c r="AZ363" i="2"/>
  <c r="X363" i="2"/>
  <c r="D180" i="1"/>
  <c r="AH164" i="2"/>
  <c r="AF164" i="2"/>
  <c r="AG164" i="2" s="1"/>
  <c r="AY166" i="2"/>
  <c r="BC166" i="2"/>
  <c r="AW166" i="2"/>
  <c r="L362" i="2"/>
  <c r="CZ363" i="2"/>
  <c r="Q362" i="2"/>
  <c r="AP362" i="2" s="1"/>
  <c r="D119" i="1"/>
  <c r="CC363" i="2"/>
  <c r="AJ363" i="2"/>
  <c r="J363" i="2"/>
  <c r="I363" i="2"/>
  <c r="V363" i="2"/>
  <c r="BM363" i="2"/>
  <c r="AX363" i="2"/>
  <c r="O363" i="2"/>
  <c r="M363" i="2" s="1"/>
  <c r="H364" i="2"/>
  <c r="N363" i="2"/>
  <c r="CK363" i="2" s="1"/>
  <c r="M362" i="2"/>
  <c r="CF183" i="2"/>
  <c r="CG183" i="2" s="1"/>
  <c r="CH183" i="2" s="1"/>
  <c r="R150" i="2" l="1"/>
  <c r="S150" i="2" s="1"/>
  <c r="T150" i="2"/>
  <c r="X150" i="2" s="1"/>
  <c r="Y150" i="2" s="1"/>
  <c r="Z150" i="2" s="1"/>
  <c r="BN164" i="2"/>
  <c r="BL164" i="2"/>
  <c r="BS164" i="2" s="1"/>
  <c r="BT164" i="2" s="1"/>
  <c r="BU164" i="2" s="1"/>
  <c r="BR164" i="2"/>
  <c r="AZ364" i="2"/>
  <c r="BO364" i="2"/>
  <c r="BD166" i="2"/>
  <c r="BE166" i="2" s="1"/>
  <c r="AT167" i="2" s="1"/>
  <c r="AU167" i="2" s="1"/>
  <c r="AK164" i="2"/>
  <c r="AL164" i="2"/>
  <c r="AM164" i="2" s="1"/>
  <c r="AN164" i="2" s="1"/>
  <c r="X364" i="2"/>
  <c r="AL364" i="2"/>
  <c r="AI164" i="2"/>
  <c r="AO164" i="2"/>
  <c r="AB362" i="2"/>
  <c r="BD362" i="2"/>
  <c r="BS362" i="2"/>
  <c r="CZ364" i="2"/>
  <c r="L363" i="2"/>
  <c r="P363" i="2"/>
  <c r="Q363" i="2"/>
  <c r="CL363" i="2"/>
  <c r="CC364" i="2"/>
  <c r="CN364" i="2"/>
  <c r="CH364" i="2"/>
  <c r="CG364" i="2"/>
  <c r="BM364" i="2"/>
  <c r="AX364" i="2"/>
  <c r="I364" i="2"/>
  <c r="V364" i="2"/>
  <c r="AJ364" i="2"/>
  <c r="J364" i="2"/>
  <c r="O364" i="2"/>
  <c r="P364" i="2" s="1"/>
  <c r="H365" i="2"/>
  <c r="N364" i="2"/>
  <c r="CK364" i="2" s="1"/>
  <c r="CD184" i="2"/>
  <c r="CE184" i="2" s="1"/>
  <c r="AA150" i="2" l="1"/>
  <c r="W150" i="2"/>
  <c r="U150" i="2"/>
  <c r="AB150" i="2" s="1"/>
  <c r="AC150" i="2" s="1"/>
  <c r="CM164" i="2"/>
  <c r="BK165" i="2"/>
  <c r="BO165" i="2" s="1"/>
  <c r="BP165" i="2" s="1"/>
  <c r="BQ165" i="2" s="1"/>
  <c r="BI165" i="2"/>
  <c r="BJ165" i="2" s="1"/>
  <c r="AP164" i="2"/>
  <c r="AQ164" i="2" s="1"/>
  <c r="AR164" i="2" s="1"/>
  <c r="AZ365" i="2"/>
  <c r="BO365" i="2"/>
  <c r="BF166" i="2"/>
  <c r="AV167" i="2"/>
  <c r="AW167" i="2" s="1"/>
  <c r="X365" i="2"/>
  <c r="AL365" i="2"/>
  <c r="CL364" i="2"/>
  <c r="CZ365" i="2"/>
  <c r="Q364" i="2"/>
  <c r="L364" i="2"/>
  <c r="CC365" i="2"/>
  <c r="CN365" i="2"/>
  <c r="CH365" i="2"/>
  <c r="CG365" i="2"/>
  <c r="AJ365" i="2"/>
  <c r="V365" i="2"/>
  <c r="J365" i="2"/>
  <c r="I365" i="2"/>
  <c r="O365" i="2"/>
  <c r="CL365" i="2" s="1"/>
  <c r="H366" i="2"/>
  <c r="BM365" i="2"/>
  <c r="AX365" i="2"/>
  <c r="N365" i="2"/>
  <c r="CK365" i="2" s="1"/>
  <c r="M364" i="2"/>
  <c r="CI187" i="2"/>
  <c r="CI191" i="2"/>
  <c r="CI184" i="2"/>
  <c r="CI188" i="2"/>
  <c r="CI192" i="2"/>
  <c r="CI185" i="2"/>
  <c r="CI189" i="2"/>
  <c r="CI193" i="2"/>
  <c r="CI186" i="2"/>
  <c r="CI190" i="2"/>
  <c r="CI183" i="2"/>
  <c r="CR19" i="2" s="1"/>
  <c r="CF184" i="2"/>
  <c r="AD150" i="2" l="1"/>
  <c r="T151" i="2"/>
  <c r="X151" i="2" s="1"/>
  <c r="R151" i="2"/>
  <c r="S151" i="2" s="1"/>
  <c r="BL165" i="2"/>
  <c r="BR165" i="2"/>
  <c r="AF165" i="2"/>
  <c r="AG165" i="2" s="1"/>
  <c r="AH165" i="2"/>
  <c r="AL165" i="2" s="1"/>
  <c r="AM165" i="2" s="1"/>
  <c r="AN165" i="2" s="1"/>
  <c r="BN165" i="2"/>
  <c r="AZ366" i="2"/>
  <c r="BO366" i="2"/>
  <c r="AY167" i="2"/>
  <c r="BD167" i="2" s="1"/>
  <c r="BE167" i="2" s="1"/>
  <c r="BF167" i="2" s="1"/>
  <c r="AZ167" i="2"/>
  <c r="BA167" i="2" s="1"/>
  <c r="BB167" i="2" s="1"/>
  <c r="BC167" i="2"/>
  <c r="X366" i="2"/>
  <c r="AL366" i="2"/>
  <c r="BS165" i="2"/>
  <c r="BT165" i="2" s="1"/>
  <c r="BK166" i="2" s="1"/>
  <c r="CZ366" i="2"/>
  <c r="AA151" i="2"/>
  <c r="Q365" i="2"/>
  <c r="AP365" i="2" s="1"/>
  <c r="L365" i="2"/>
  <c r="P365" i="2"/>
  <c r="CC366" i="2"/>
  <c r="CN366" i="2"/>
  <c r="CH366" i="2"/>
  <c r="CG366" i="2"/>
  <c r="M365" i="2"/>
  <c r="AX366" i="2"/>
  <c r="BM366" i="2"/>
  <c r="AJ366" i="2"/>
  <c r="V366" i="2"/>
  <c r="O366" i="2"/>
  <c r="P366" i="2" s="1"/>
  <c r="H367" i="2"/>
  <c r="J366" i="2"/>
  <c r="I366" i="2"/>
  <c r="CL366" i="2"/>
  <c r="N366" i="2"/>
  <c r="CK366" i="2" s="1"/>
  <c r="Y151" i="2"/>
  <c r="Z151" i="2" s="1"/>
  <c r="U151" i="2"/>
  <c r="W151" i="2"/>
  <c r="CD185" i="2"/>
  <c r="CE185" i="2" s="1"/>
  <c r="AI165" i="2" l="1"/>
  <c r="AP165" i="2" s="1"/>
  <c r="AQ165" i="2" s="1"/>
  <c r="AR165" i="2" s="1"/>
  <c r="AO165" i="2"/>
  <c r="AK165" i="2"/>
  <c r="AT168" i="2"/>
  <c r="AU168" i="2" s="1"/>
  <c r="AV168" i="2"/>
  <c r="BC168" i="2" s="1"/>
  <c r="BL166" i="2"/>
  <c r="BO166" i="2"/>
  <c r="BP166" i="2" s="1"/>
  <c r="BQ166" i="2" s="1"/>
  <c r="AZ367" i="2"/>
  <c r="BO367" i="2"/>
  <c r="X367" i="2"/>
  <c r="AL367" i="2"/>
  <c r="BI166" i="2"/>
  <c r="BJ166" i="2" s="1"/>
  <c r="BN166" i="2"/>
  <c r="BR166" i="2"/>
  <c r="CM165" i="2"/>
  <c r="BU165" i="2"/>
  <c r="BS365" i="2"/>
  <c r="AB365" i="2"/>
  <c r="BD365" i="2"/>
  <c r="CZ367" i="2"/>
  <c r="Q366" i="2"/>
  <c r="BS366" i="2" s="1"/>
  <c r="L366" i="2"/>
  <c r="AB151" i="2"/>
  <c r="AC151" i="2" s="1"/>
  <c r="AD151" i="2" s="1"/>
  <c r="CC367" i="2"/>
  <c r="CN367" i="2"/>
  <c r="CH367" i="2"/>
  <c r="CG367" i="2"/>
  <c r="J367" i="2"/>
  <c r="BM367" i="2"/>
  <c r="AX367" i="2"/>
  <c r="N367" i="2"/>
  <c r="CK367" i="2" s="1"/>
  <c r="AJ367" i="2"/>
  <c r="V367" i="2"/>
  <c r="O367" i="2"/>
  <c r="M367" i="2" s="1"/>
  <c r="H368" i="2"/>
  <c r="BO368" i="2" s="1"/>
  <c r="I367" i="2"/>
  <c r="M366" i="2"/>
  <c r="CF185" i="2"/>
  <c r="AF166" i="2" l="1"/>
  <c r="AG166" i="2" s="1"/>
  <c r="AH166" i="2"/>
  <c r="AO166" i="2" s="1"/>
  <c r="AY168" i="2"/>
  <c r="AZ168" i="2"/>
  <c r="BA168" i="2" s="1"/>
  <c r="BB168" i="2" s="1"/>
  <c r="AW168" i="2"/>
  <c r="BD168" i="2" s="1"/>
  <c r="BE168" i="2" s="1"/>
  <c r="AL368" i="2"/>
  <c r="AZ368" i="2"/>
  <c r="X368" i="2"/>
  <c r="AP166" i="2"/>
  <c r="Q367" i="2"/>
  <c r="BS166" i="2"/>
  <c r="BT166" i="2" s="1"/>
  <c r="BK167" i="2" s="1"/>
  <c r="CZ368" i="2"/>
  <c r="L367" i="2"/>
  <c r="CL367" i="2"/>
  <c r="P367" i="2"/>
  <c r="T152" i="2"/>
  <c r="X152" i="2" s="1"/>
  <c r="R152" i="2"/>
  <c r="S152" i="2" s="1"/>
  <c r="CC368" i="2"/>
  <c r="CN368" i="2"/>
  <c r="CH368" i="2"/>
  <c r="CG368" i="2"/>
  <c r="O368" i="2"/>
  <c r="CL368" i="2" s="1"/>
  <c r="N368" i="2"/>
  <c r="CK368" i="2" s="1"/>
  <c r="AJ368" i="2"/>
  <c r="BM368" i="2"/>
  <c r="J368" i="2"/>
  <c r="V368" i="2"/>
  <c r="I368" i="2"/>
  <c r="AX368" i="2"/>
  <c r="H369" i="2"/>
  <c r="CD186" i="2"/>
  <c r="CE186" i="2" s="1"/>
  <c r="AK166" i="2" l="1"/>
  <c r="AI166" i="2"/>
  <c r="AL166" i="2"/>
  <c r="AM166" i="2" s="1"/>
  <c r="AN166" i="2" s="1"/>
  <c r="AQ166" i="2"/>
  <c r="AR166" i="2" s="1"/>
  <c r="AT169" i="2"/>
  <c r="AU169" i="2" s="1"/>
  <c r="AV169" i="2"/>
  <c r="BC169" i="2" s="1"/>
  <c r="BF168" i="2"/>
  <c r="BO167" i="2"/>
  <c r="BP167" i="2" s="1"/>
  <c r="BQ167" i="2" s="1"/>
  <c r="AZ369" i="2"/>
  <c r="BO369" i="2"/>
  <c r="X369" i="2"/>
  <c r="AL369" i="2"/>
  <c r="AF167" i="2"/>
  <c r="AG167" i="2" s="1"/>
  <c r="BL167" i="2"/>
  <c r="BU166" i="2"/>
  <c r="BI167" i="2"/>
  <c r="BJ167" i="2" s="1"/>
  <c r="BR167" i="2"/>
  <c r="CM166" i="2"/>
  <c r="BN167" i="2"/>
  <c r="CZ369" i="2"/>
  <c r="Q368" i="2"/>
  <c r="AB368" i="2" s="1"/>
  <c r="AA152" i="2"/>
  <c r="P368" i="2"/>
  <c r="L368" i="2"/>
  <c r="U152" i="2"/>
  <c r="Y152" i="2"/>
  <c r="Z152" i="2" s="1"/>
  <c r="W152" i="2"/>
  <c r="CC369" i="2"/>
  <c r="CN369" i="2"/>
  <c r="CH369" i="2"/>
  <c r="CG369" i="2"/>
  <c r="I369" i="2"/>
  <c r="J369" i="2"/>
  <c r="O369" i="2"/>
  <c r="CL369" i="2" s="1"/>
  <c r="H370" i="2"/>
  <c r="BM369" i="2"/>
  <c r="AX369" i="2"/>
  <c r="N369" i="2"/>
  <c r="CK369" i="2" s="1"/>
  <c r="AJ369" i="2"/>
  <c r="V369" i="2"/>
  <c r="M368" i="2"/>
  <c r="CF186" i="2"/>
  <c r="AH167" i="2" l="1"/>
  <c r="AK167" i="2" s="1"/>
  <c r="BS167" i="2"/>
  <c r="BT167" i="2" s="1"/>
  <c r="BU167" i="2" s="1"/>
  <c r="AY169" i="2"/>
  <c r="AZ169" i="2"/>
  <c r="BA169" i="2" s="1"/>
  <c r="BB169" i="2" s="1"/>
  <c r="AW169" i="2"/>
  <c r="AZ370" i="2"/>
  <c r="BO370" i="2"/>
  <c r="BD169" i="2"/>
  <c r="BE169" i="2" s="1"/>
  <c r="AT170" i="2" s="1"/>
  <c r="AU170" i="2" s="1"/>
  <c r="AO167" i="2"/>
  <c r="X370" i="2"/>
  <c r="AL370" i="2"/>
  <c r="AB152" i="2"/>
  <c r="AC152" i="2" s="1"/>
  <c r="AD152" i="2" s="1"/>
  <c r="AP368" i="2"/>
  <c r="BD368" i="2"/>
  <c r="BS368" i="2"/>
  <c r="CZ370" i="2"/>
  <c r="Q369" i="2"/>
  <c r="BS369" i="2" s="1"/>
  <c r="L369" i="2"/>
  <c r="P369" i="2"/>
  <c r="CC370" i="2"/>
  <c r="CN370" i="2"/>
  <c r="CH370" i="2"/>
  <c r="CG370" i="2"/>
  <c r="AX370" i="2"/>
  <c r="BM370" i="2"/>
  <c r="AJ370" i="2"/>
  <c r="V370" i="2"/>
  <c r="N370" i="2"/>
  <c r="J370" i="2"/>
  <c r="I370" i="2"/>
  <c r="O370" i="2"/>
  <c r="P370" i="2" s="1"/>
  <c r="H371" i="2"/>
  <c r="M369" i="2"/>
  <c r="CD187" i="2"/>
  <c r="CE187" i="2" s="1"/>
  <c r="AI167" i="2" l="1"/>
  <c r="AL167" i="2"/>
  <c r="AM167" i="2" s="1"/>
  <c r="AN167" i="2" s="1"/>
  <c r="BI168" i="2"/>
  <c r="BJ168" i="2" s="1"/>
  <c r="CM167" i="2"/>
  <c r="BK168" i="2"/>
  <c r="BO168" i="2" s="1"/>
  <c r="BP168" i="2" s="1"/>
  <c r="BQ168" i="2" s="1"/>
  <c r="AP167" i="2"/>
  <c r="AQ167" i="2" s="1"/>
  <c r="AZ371" i="2"/>
  <c r="BO371" i="2"/>
  <c r="AV170" i="2"/>
  <c r="AZ170" i="2" s="1"/>
  <c r="BA170" i="2" s="1"/>
  <c r="BB170" i="2" s="1"/>
  <c r="BF169" i="2"/>
  <c r="X371" i="2"/>
  <c r="AL371" i="2"/>
  <c r="BR168" i="2"/>
  <c r="BL168" i="2"/>
  <c r="T153" i="2"/>
  <c r="R153" i="2"/>
  <c r="S153" i="2" s="1"/>
  <c r="CZ371" i="2"/>
  <c r="L370" i="2"/>
  <c r="CL370" i="2"/>
  <c r="CK370" i="2"/>
  <c r="Q370" i="2"/>
  <c r="CC371" i="2"/>
  <c r="CN371" i="2"/>
  <c r="CH371" i="2"/>
  <c r="CG371" i="2"/>
  <c r="AJ371" i="2"/>
  <c r="J371" i="2"/>
  <c r="I371" i="2"/>
  <c r="O371" i="2"/>
  <c r="CL371" i="2" s="1"/>
  <c r="CK371" i="2"/>
  <c r="BM371" i="2"/>
  <c r="H372" i="2"/>
  <c r="V371" i="2"/>
  <c r="AX371" i="2"/>
  <c r="N371" i="2"/>
  <c r="M370" i="2"/>
  <c r="CF187" i="2"/>
  <c r="BN168" i="2" l="1"/>
  <c r="BS168" i="2" s="1"/>
  <c r="BT168" i="2" s="1"/>
  <c r="AR167" i="2"/>
  <c r="AH168" i="2"/>
  <c r="AF168" i="2"/>
  <c r="AG168" i="2" s="1"/>
  <c r="BC170" i="2"/>
  <c r="AZ372" i="2"/>
  <c r="BO372" i="2"/>
  <c r="AY170" i="2"/>
  <c r="AW170" i="2"/>
  <c r="X372" i="2"/>
  <c r="AL372" i="2"/>
  <c r="X153" i="2"/>
  <c r="Y153" i="2" s="1"/>
  <c r="Z153" i="2" s="1"/>
  <c r="U153" i="2"/>
  <c r="AA153" i="2"/>
  <c r="W153" i="2"/>
  <c r="BD170" i="2"/>
  <c r="BE170" i="2" s="1"/>
  <c r="BF170" i="2" s="1"/>
  <c r="AB153" i="2"/>
  <c r="AC153" i="2" s="1"/>
  <c r="AD153" i="2" s="1"/>
  <c r="CZ372" i="2"/>
  <c r="L371" i="2"/>
  <c r="P371" i="2"/>
  <c r="Q371" i="2"/>
  <c r="CC372" i="2"/>
  <c r="CN372" i="2"/>
  <c r="CH372" i="2"/>
  <c r="CG372" i="2"/>
  <c r="M371" i="2"/>
  <c r="BM372" i="2"/>
  <c r="H373" i="2"/>
  <c r="AX372" i="2"/>
  <c r="N372" i="2"/>
  <c r="AJ372" i="2"/>
  <c r="V372" i="2"/>
  <c r="J372" i="2"/>
  <c r="I372" i="2"/>
  <c r="O372" i="2"/>
  <c r="CL372" i="2" s="1"/>
  <c r="CD188" i="2"/>
  <c r="CE188" i="2" s="1"/>
  <c r="BU168" i="2" l="1"/>
  <c r="BK169" i="2"/>
  <c r="BR169" i="2" s="1"/>
  <c r="CM168" i="2"/>
  <c r="BI169" i="2"/>
  <c r="BJ169" i="2" s="1"/>
  <c r="AL168" i="2"/>
  <c r="AM168" i="2" s="1"/>
  <c r="AN168" i="2" s="1"/>
  <c r="AO168" i="2"/>
  <c r="AI168" i="2"/>
  <c r="AK168" i="2"/>
  <c r="AP169" i="2"/>
  <c r="AZ373" i="2"/>
  <c r="BO373" i="2"/>
  <c r="BO169" i="2"/>
  <c r="BP169" i="2" s="1"/>
  <c r="BQ169" i="2" s="1"/>
  <c r="X373" i="2"/>
  <c r="AL373" i="2"/>
  <c r="AT171" i="2"/>
  <c r="AU171" i="2" s="1"/>
  <c r="AV171" i="2"/>
  <c r="R154" i="2"/>
  <c r="S154" i="2" s="1"/>
  <c r="T154" i="2"/>
  <c r="X154" i="2" s="1"/>
  <c r="L372" i="2"/>
  <c r="CZ373" i="2"/>
  <c r="Q372" i="2"/>
  <c r="BS372" i="2" s="1"/>
  <c r="P372" i="2"/>
  <c r="CK372" i="2"/>
  <c r="AB371" i="2"/>
  <c r="BD371" i="2"/>
  <c r="BS371" i="2"/>
  <c r="AP371" i="2"/>
  <c r="CC373" i="2"/>
  <c r="CN373" i="2"/>
  <c r="CH373" i="2"/>
  <c r="CG373" i="2"/>
  <c r="M372" i="2"/>
  <c r="BM373" i="2"/>
  <c r="AX373" i="2"/>
  <c r="N373" i="2"/>
  <c r="CK373" i="2" s="1"/>
  <c r="V373" i="2"/>
  <c r="J373" i="2"/>
  <c r="I373" i="2"/>
  <c r="H374" i="2"/>
  <c r="O373" i="2"/>
  <c r="M373" i="2" s="1"/>
  <c r="AJ373" i="2"/>
  <c r="CF188" i="2"/>
  <c r="BN169" i="2" l="1"/>
  <c r="BL169" i="2"/>
  <c r="AP168" i="2"/>
  <c r="AQ168" i="2" s="1"/>
  <c r="AR168" i="2" s="1"/>
  <c r="AZ374" i="2"/>
  <c r="BO374" i="2"/>
  <c r="BS169" i="2"/>
  <c r="BT169" i="2" s="1"/>
  <c r="BU169" i="2" s="1"/>
  <c r="AY171" i="2"/>
  <c r="AZ171" i="2"/>
  <c r="BA171" i="2" s="1"/>
  <c r="BB171" i="2" s="1"/>
  <c r="X374" i="2"/>
  <c r="AL374" i="2"/>
  <c r="BC171" i="2"/>
  <c r="AW171" i="2"/>
  <c r="BD171" i="2"/>
  <c r="BE171" i="2" s="1"/>
  <c r="Y154" i="2"/>
  <c r="Z154" i="2" s="1"/>
  <c r="U154" i="2"/>
  <c r="AB154" i="2" s="1"/>
  <c r="AC154" i="2" s="1"/>
  <c r="AD154" i="2" s="1"/>
  <c r="W154" i="2"/>
  <c r="AA154" i="2"/>
  <c r="CZ374" i="2"/>
  <c r="L373" i="2"/>
  <c r="P373" i="2"/>
  <c r="Q373" i="2"/>
  <c r="CL373" i="2"/>
  <c r="CC374" i="2"/>
  <c r="CN374" i="2"/>
  <c r="CH374" i="2"/>
  <c r="CG374" i="2"/>
  <c r="AJ374" i="2"/>
  <c r="I374" i="2"/>
  <c r="V374" i="2"/>
  <c r="J374" i="2"/>
  <c r="O374" i="2"/>
  <c r="M374" i="2" s="1"/>
  <c r="H375" i="2"/>
  <c r="BM374" i="2"/>
  <c r="AX374" i="2"/>
  <c r="N374" i="2"/>
  <c r="CK374" i="2" s="1"/>
  <c r="CD189" i="2"/>
  <c r="CE189" i="2" s="1"/>
  <c r="AH169" i="2" l="1"/>
  <c r="AQ169" i="2" s="1"/>
  <c r="AH170" i="2" s="1"/>
  <c r="AF169" i="2"/>
  <c r="AG169" i="2" s="1"/>
  <c r="AL169" i="2"/>
  <c r="AM169" i="2" s="1"/>
  <c r="AN169" i="2" s="1"/>
  <c r="AI169" i="2"/>
  <c r="AO169" i="2"/>
  <c r="AK169" i="2"/>
  <c r="AZ375" i="2"/>
  <c r="BO375" i="2"/>
  <c r="BK170" i="2"/>
  <c r="BL170" i="2" s="1"/>
  <c r="BI170" i="2"/>
  <c r="BJ170" i="2" s="1"/>
  <c r="CM169" i="2"/>
  <c r="X375" i="2"/>
  <c r="AL375" i="2"/>
  <c r="AV172" i="2"/>
  <c r="AT172" i="2"/>
  <c r="AU172" i="2" s="1"/>
  <c r="BF171" i="2"/>
  <c r="T155" i="2"/>
  <c r="R155" i="2"/>
  <c r="S155" i="2" s="1"/>
  <c r="CZ375" i="2"/>
  <c r="Q374" i="2"/>
  <c r="AP374" i="2" s="1"/>
  <c r="L374" i="2"/>
  <c r="P374" i="2"/>
  <c r="CL374" i="2"/>
  <c r="CC375" i="2"/>
  <c r="J375" i="2"/>
  <c r="O375" i="2"/>
  <c r="CL375" i="2" s="1"/>
  <c r="H376" i="2"/>
  <c r="AX375" i="2"/>
  <c r="N375" i="2"/>
  <c r="CK375" i="2" s="1"/>
  <c r="V375" i="2"/>
  <c r="BM375" i="2"/>
  <c r="I375" i="2"/>
  <c r="AJ375" i="2"/>
  <c r="CF189" i="2"/>
  <c r="AR169" i="2" l="1"/>
  <c r="AF170" i="2"/>
  <c r="AG170" i="2" s="1"/>
  <c r="BN170" i="2"/>
  <c r="AI170" i="2"/>
  <c r="AO170" i="2"/>
  <c r="AL170" i="2"/>
  <c r="AM170" i="2" s="1"/>
  <c r="AN170" i="2" s="1"/>
  <c r="AK170" i="2"/>
  <c r="BR170" i="2"/>
  <c r="BO170" i="2"/>
  <c r="BP170" i="2" s="1"/>
  <c r="BQ170" i="2" s="1"/>
  <c r="BS170" i="2" s="1"/>
  <c r="BT170" i="2" s="1"/>
  <c r="AZ376" i="2"/>
  <c r="BO376" i="2"/>
  <c r="AW172" i="2"/>
  <c r="AZ172" i="2"/>
  <c r="BA172" i="2" s="1"/>
  <c r="BB172" i="2" s="1"/>
  <c r="BD172" i="2" s="1"/>
  <c r="BE172" i="2" s="1"/>
  <c r="BF172" i="2" s="1"/>
  <c r="X376" i="2"/>
  <c r="AL376" i="2"/>
  <c r="X155" i="2"/>
  <c r="Y155" i="2" s="1"/>
  <c r="Z155" i="2" s="1"/>
  <c r="AY172" i="2"/>
  <c r="BC172" i="2"/>
  <c r="W155" i="2"/>
  <c r="AA155" i="2"/>
  <c r="U155" i="2"/>
  <c r="BD374" i="2"/>
  <c r="BS374" i="2"/>
  <c r="AB374" i="2"/>
  <c r="CZ376" i="2"/>
  <c r="Q375" i="2"/>
  <c r="BS375" i="2" s="1"/>
  <c r="L375" i="2"/>
  <c r="P375" i="2"/>
  <c r="CC376" i="2"/>
  <c r="CN376" i="2"/>
  <c r="CH376" i="2"/>
  <c r="CG376" i="2"/>
  <c r="BM376" i="2"/>
  <c r="AX376" i="2"/>
  <c r="AJ376" i="2"/>
  <c r="V376" i="2"/>
  <c r="J376" i="2"/>
  <c r="O376" i="2"/>
  <c r="P376" i="2" s="1"/>
  <c r="I376" i="2"/>
  <c r="N376" i="2"/>
  <c r="CK376" i="2" s="1"/>
  <c r="H377" i="2"/>
  <c r="M375" i="2"/>
  <c r="CD190" i="2"/>
  <c r="CE190" i="2" s="1"/>
  <c r="AB155" i="2" l="1"/>
  <c r="AC155" i="2" s="1"/>
  <c r="AD155" i="2" s="1"/>
  <c r="AP170" i="2"/>
  <c r="AQ170" i="2" s="1"/>
  <c r="AH171" i="2" s="1"/>
  <c r="BK171" i="2"/>
  <c r="BU170" i="2"/>
  <c r="CM170" i="2"/>
  <c r="BI171" i="2"/>
  <c r="BJ171" i="2" s="1"/>
  <c r="AZ377" i="2"/>
  <c r="BO377" i="2"/>
  <c r="X377" i="2"/>
  <c r="AL377" i="2"/>
  <c r="AT173" i="2"/>
  <c r="AU173" i="2" s="1"/>
  <c r="AV173" i="2"/>
  <c r="AZ173" i="2" s="1"/>
  <c r="L376" i="2"/>
  <c r="CZ377" i="2"/>
  <c r="Q376" i="2"/>
  <c r="CL376" i="2"/>
  <c r="CC377" i="2"/>
  <c r="CN377" i="2"/>
  <c r="CH377" i="2"/>
  <c r="CG377" i="2"/>
  <c r="J377" i="2"/>
  <c r="V377" i="2"/>
  <c r="BM377" i="2"/>
  <c r="O377" i="2"/>
  <c r="CL377" i="2" s="1"/>
  <c r="I377" i="2"/>
  <c r="N377" i="2"/>
  <c r="CK377" i="2" s="1"/>
  <c r="H378" i="2"/>
  <c r="BO378" i="2" s="1"/>
  <c r="AX377" i="2"/>
  <c r="AJ377" i="2"/>
  <c r="M376" i="2"/>
  <c r="CF190" i="2"/>
  <c r="T156" i="2" l="1"/>
  <c r="X156" i="2" s="1"/>
  <c r="R156" i="2"/>
  <c r="S156" i="2" s="1"/>
  <c r="AR170" i="2"/>
  <c r="AF171" i="2"/>
  <c r="AG171" i="2" s="1"/>
  <c r="BO171" i="2"/>
  <c r="BP171" i="2" s="1"/>
  <c r="BQ171" i="2" s="1"/>
  <c r="BR171" i="2"/>
  <c r="BL171" i="2"/>
  <c r="BS171" i="2" s="1"/>
  <c r="BT171" i="2" s="1"/>
  <c r="BI172" i="2" s="1"/>
  <c r="BJ172" i="2" s="1"/>
  <c r="BN171" i="2"/>
  <c r="AI171" i="2"/>
  <c r="AK171" i="2"/>
  <c r="AO171" i="2"/>
  <c r="AL171" i="2"/>
  <c r="AM171" i="2" s="1"/>
  <c r="AN171" i="2" s="1"/>
  <c r="AL378" i="2"/>
  <c r="AZ378" i="2"/>
  <c r="X378" i="2"/>
  <c r="Q377" i="2"/>
  <c r="AB377" i="2" s="1"/>
  <c r="P377" i="2"/>
  <c r="AP172" i="2"/>
  <c r="BA173" i="2"/>
  <c r="BB173" i="2" s="1"/>
  <c r="AW173" i="2"/>
  <c r="AY173" i="2"/>
  <c r="BC173" i="2"/>
  <c r="CZ378" i="2"/>
  <c r="AA156" i="2"/>
  <c r="L377" i="2"/>
  <c r="BD377" i="2"/>
  <c r="BS377" i="2"/>
  <c r="AP377" i="2"/>
  <c r="CC378" i="2"/>
  <c r="CN378" i="2"/>
  <c r="CH378" i="2"/>
  <c r="CG378" i="2"/>
  <c r="M377" i="2"/>
  <c r="AJ378" i="2"/>
  <c r="I378" i="2"/>
  <c r="J378" i="2"/>
  <c r="H379" i="2"/>
  <c r="BM378" i="2"/>
  <c r="N378" i="2"/>
  <c r="CK378" i="2" s="1"/>
  <c r="O378" i="2"/>
  <c r="M378" i="2" s="1"/>
  <c r="V378" i="2"/>
  <c r="AX378" i="2"/>
  <c r="CD191" i="2"/>
  <c r="CE191" i="2" s="1"/>
  <c r="U156" i="2"/>
  <c r="W156" i="2"/>
  <c r="Y156" i="2"/>
  <c r="Z156" i="2" s="1"/>
  <c r="AP171" i="2" l="1"/>
  <c r="AQ171" i="2" s="1"/>
  <c r="AH172" i="2" s="1"/>
  <c r="AQ172" i="2" s="1"/>
  <c r="BU171" i="2"/>
  <c r="L113" i="1" s="1"/>
  <c r="K113" i="1" s="1"/>
  <c r="BK172" i="2"/>
  <c r="BN172" i="2" s="1"/>
  <c r="CM171" i="2"/>
  <c r="CN171" i="2" s="1"/>
  <c r="AZ379" i="2"/>
  <c r="BO379" i="2"/>
  <c r="X379" i="2"/>
  <c r="AL379" i="2"/>
  <c r="BD173" i="2"/>
  <c r="BE173" i="2" s="1"/>
  <c r="AT174" i="2" s="1"/>
  <c r="AU174" i="2" s="1"/>
  <c r="AB156" i="2"/>
  <c r="AC156" i="2" s="1"/>
  <c r="AD156" i="2" s="1"/>
  <c r="CZ379" i="2"/>
  <c r="Q378" i="2"/>
  <c r="BS378" i="2" s="1"/>
  <c r="L378" i="2"/>
  <c r="P378" i="2"/>
  <c r="CL378" i="2"/>
  <c r="CC379" i="2"/>
  <c r="CN379" i="2"/>
  <c r="CH379" i="2"/>
  <c r="CG379" i="2"/>
  <c r="BM379" i="2"/>
  <c r="AJ379" i="2"/>
  <c r="I379" i="2"/>
  <c r="AX379" i="2"/>
  <c r="N379" i="2"/>
  <c r="CK379" i="2" s="1"/>
  <c r="V379" i="2"/>
  <c r="J379" i="2"/>
  <c r="O379" i="2"/>
  <c r="M379" i="2" s="1"/>
  <c r="H380" i="2"/>
  <c r="CF191" i="2"/>
  <c r="AF172" i="2" l="1"/>
  <c r="AG172" i="2" s="1"/>
  <c r="AR171" i="2"/>
  <c r="BR172" i="2"/>
  <c r="BO172" i="2"/>
  <c r="BP172" i="2" s="1"/>
  <c r="BQ172" i="2" s="1"/>
  <c r="BL172" i="2"/>
  <c r="AF173" i="2"/>
  <c r="AG173" i="2" s="1"/>
  <c r="AR172" i="2"/>
  <c r="AH173" i="2"/>
  <c r="AL173" i="2" s="1"/>
  <c r="AM173" i="2" s="1"/>
  <c r="AN173" i="2" s="1"/>
  <c r="AL172" i="2"/>
  <c r="AM172" i="2" s="1"/>
  <c r="AN172" i="2" s="1"/>
  <c r="AO172" i="2"/>
  <c r="AK172" i="2"/>
  <c r="AI172" i="2"/>
  <c r="BS172" i="2"/>
  <c r="BT172" i="2" s="1"/>
  <c r="BU172" i="2" s="1"/>
  <c r="AZ380" i="2"/>
  <c r="BO380" i="2"/>
  <c r="X380" i="2"/>
  <c r="AL380" i="2"/>
  <c r="L379" i="2"/>
  <c r="AV174" i="2"/>
  <c r="BF173" i="2"/>
  <c r="T157" i="2"/>
  <c r="R157" i="2"/>
  <c r="S157" i="2" s="1"/>
  <c r="CZ380" i="2"/>
  <c r="Q379" i="2"/>
  <c r="P379" i="2"/>
  <c r="CL379" i="2"/>
  <c r="CC380" i="2"/>
  <c r="CN380" i="2"/>
  <c r="CH380" i="2"/>
  <c r="CG380" i="2"/>
  <c r="N380" i="2"/>
  <c r="CK380" i="2" s="1"/>
  <c r="V380" i="2"/>
  <c r="AJ380" i="2"/>
  <c r="BM380" i="2"/>
  <c r="I380" i="2"/>
  <c r="AX380" i="2"/>
  <c r="J380" i="2"/>
  <c r="O380" i="2"/>
  <c r="CL380" i="2" s="1"/>
  <c r="H381" i="2"/>
  <c r="CD192" i="2"/>
  <c r="CE192" i="2" s="1"/>
  <c r="AO173" i="2" l="1"/>
  <c r="AI173" i="2"/>
  <c r="AK173" i="2"/>
  <c r="BK173" i="2"/>
  <c r="BR173" i="2" s="1"/>
  <c r="CM172" i="2"/>
  <c r="AZ381" i="2"/>
  <c r="BO381" i="2"/>
  <c r="BI173" i="2"/>
  <c r="BJ173" i="2" s="1"/>
  <c r="BC174" i="2"/>
  <c r="AZ174" i="2"/>
  <c r="BA174" i="2" s="1"/>
  <c r="BB174" i="2" s="1"/>
  <c r="X381" i="2"/>
  <c r="AL381" i="2"/>
  <c r="X157" i="2"/>
  <c r="Y157" i="2" s="1"/>
  <c r="Z157" i="2" s="1"/>
  <c r="AW174" i="2"/>
  <c r="AY174" i="2"/>
  <c r="BD174" i="2"/>
  <c r="BE174" i="2" s="1"/>
  <c r="AT175" i="2" s="1"/>
  <c r="AU175" i="2" s="1"/>
  <c r="U157" i="2"/>
  <c r="W157" i="2"/>
  <c r="AA157" i="2"/>
  <c r="CZ381" i="2"/>
  <c r="Q380" i="2"/>
  <c r="BS380" i="2" s="1"/>
  <c r="L380" i="2"/>
  <c r="P380" i="2"/>
  <c r="CC381" i="2"/>
  <c r="CN381" i="2"/>
  <c r="CH381" i="2"/>
  <c r="CG381" i="2"/>
  <c r="AJ381" i="2"/>
  <c r="I381" i="2"/>
  <c r="BM381" i="2"/>
  <c r="O381" i="2"/>
  <c r="P381" i="2" s="1"/>
  <c r="H382" i="2"/>
  <c r="BO382" i="2" s="1"/>
  <c r="J381" i="2"/>
  <c r="N381" i="2"/>
  <c r="CK381" i="2" s="1"/>
  <c r="AX381" i="2"/>
  <c r="V381" i="2"/>
  <c r="M380" i="2"/>
  <c r="CF192" i="2"/>
  <c r="BL173" i="2" l="1"/>
  <c r="BN173" i="2"/>
  <c r="AP173" i="2"/>
  <c r="AQ173" i="2" s="1"/>
  <c r="BO173" i="2"/>
  <c r="BP173" i="2" s="1"/>
  <c r="BQ173" i="2" s="1"/>
  <c r="AL382" i="2"/>
  <c r="AZ382" i="2"/>
  <c r="X382" i="2"/>
  <c r="AB157" i="2"/>
  <c r="AC157" i="2" s="1"/>
  <c r="AD157" i="2" s="1"/>
  <c r="Q381" i="2"/>
  <c r="BS381" i="2" s="1"/>
  <c r="L381" i="2"/>
  <c r="AV175" i="2"/>
  <c r="AZ175" i="2" s="1"/>
  <c r="BF174" i="2"/>
  <c r="AB380" i="2"/>
  <c r="BD380" i="2"/>
  <c r="AP380" i="2"/>
  <c r="CZ382" i="2"/>
  <c r="CL381" i="2"/>
  <c r="CC382" i="2"/>
  <c r="CN382" i="2"/>
  <c r="CH382" i="2"/>
  <c r="CG382" i="2"/>
  <c r="M381" i="2"/>
  <c r="AJ382" i="2"/>
  <c r="H383" i="2"/>
  <c r="BO383" i="2" s="1"/>
  <c r="N382" i="2"/>
  <c r="CK382" i="2" s="1"/>
  <c r="BM382" i="2"/>
  <c r="V382" i="2"/>
  <c r="AX382" i="2"/>
  <c r="I382" i="2"/>
  <c r="J382" i="2"/>
  <c r="O382" i="2"/>
  <c r="CL382" i="2" s="1"/>
  <c r="CD193" i="2"/>
  <c r="CE193" i="2" s="1"/>
  <c r="BS173" i="2" l="1"/>
  <c r="BT173" i="2" s="1"/>
  <c r="BU173" i="2" s="1"/>
  <c r="AR173" i="2"/>
  <c r="AF174" i="2"/>
  <c r="AG174" i="2" s="1"/>
  <c r="AH174" i="2"/>
  <c r="AL383" i="2"/>
  <c r="AZ383" i="2"/>
  <c r="R158" i="2"/>
  <c r="S158" i="2" s="1"/>
  <c r="T158" i="2"/>
  <c r="X158" i="2" s="1"/>
  <c r="Y158" i="2" s="1"/>
  <c r="Z158" i="2" s="1"/>
  <c r="X383" i="2"/>
  <c r="Q382" i="2"/>
  <c r="BA175" i="2"/>
  <c r="BB175" i="2" s="1"/>
  <c r="AY175" i="2"/>
  <c r="BC175" i="2"/>
  <c r="AW175" i="2"/>
  <c r="BD175" i="2" s="1"/>
  <c r="BE175" i="2" s="1"/>
  <c r="L382" i="2"/>
  <c r="CZ383" i="2"/>
  <c r="P382" i="2"/>
  <c r="CC383" i="2"/>
  <c r="CN383" i="2"/>
  <c r="CH383" i="2"/>
  <c r="CG383" i="2"/>
  <c r="V383" i="2"/>
  <c r="AX383" i="2"/>
  <c r="J383" i="2"/>
  <c r="I383" i="2"/>
  <c r="O383" i="2"/>
  <c r="M383" i="2" s="1"/>
  <c r="H384" i="2"/>
  <c r="BO384" i="2" s="1"/>
  <c r="CK383" i="2"/>
  <c r="AJ383" i="2"/>
  <c r="N383" i="2"/>
  <c r="BM383" i="2"/>
  <c r="M382" i="2"/>
  <c r="CF193" i="2"/>
  <c r="BK174" i="2" l="1"/>
  <c r="CM173" i="2"/>
  <c r="BI174" i="2"/>
  <c r="BJ174" i="2" s="1"/>
  <c r="AK174" i="2"/>
  <c r="AI174" i="2"/>
  <c r="AP174" i="2" s="1"/>
  <c r="AQ174" i="2" s="1"/>
  <c r="AO174" i="2"/>
  <c r="AL174" i="2"/>
  <c r="AM174" i="2" s="1"/>
  <c r="AN174" i="2" s="1"/>
  <c r="U158" i="2"/>
  <c r="AB158" i="2" s="1"/>
  <c r="AC158" i="2" s="1"/>
  <c r="AD158" i="2" s="1"/>
  <c r="AA158" i="2"/>
  <c r="W158" i="2"/>
  <c r="AL384" i="2"/>
  <c r="AZ384" i="2"/>
  <c r="X384" i="2"/>
  <c r="Q383" i="2"/>
  <c r="BD383" i="2" s="1"/>
  <c r="AT176" i="2"/>
  <c r="AU176" i="2" s="1"/>
  <c r="BF175" i="2"/>
  <c r="AV176" i="2"/>
  <c r="CL383" i="2"/>
  <c r="CZ384" i="2"/>
  <c r="L383" i="2"/>
  <c r="AB383" i="2"/>
  <c r="AP383" i="2"/>
  <c r="BS383" i="2"/>
  <c r="P383" i="2"/>
  <c r="CC384" i="2"/>
  <c r="CN384" i="2"/>
  <c r="CH384" i="2"/>
  <c r="CG384" i="2"/>
  <c r="N384" i="2"/>
  <c r="H385" i="2"/>
  <c r="AX384" i="2"/>
  <c r="J384" i="2"/>
  <c r="V384" i="2"/>
  <c r="CK384" i="2"/>
  <c r="BM384" i="2"/>
  <c r="AJ384" i="2"/>
  <c r="O384" i="2"/>
  <c r="P384" i="2" s="1"/>
  <c r="I384" i="2"/>
  <c r="CD194" i="2"/>
  <c r="CE194" i="2" s="1"/>
  <c r="BR174" i="2" l="1"/>
  <c r="BO174" i="2"/>
  <c r="BP174" i="2" s="1"/>
  <c r="BQ174" i="2" s="1"/>
  <c r="BN174" i="2"/>
  <c r="BL174" i="2"/>
  <c r="AH175" i="2"/>
  <c r="AR174" i="2"/>
  <c r="AF175" i="2"/>
  <c r="AG175" i="2" s="1"/>
  <c r="AZ385" i="2"/>
  <c r="BO385" i="2"/>
  <c r="AZ176" i="2"/>
  <c r="BA176" i="2" s="1"/>
  <c r="BB176" i="2" s="1"/>
  <c r="X385" i="2"/>
  <c r="AL385" i="2"/>
  <c r="BC176" i="2"/>
  <c r="AW176" i="2"/>
  <c r="AY176" i="2"/>
  <c r="BD176" i="2" s="1"/>
  <c r="BE176" i="2" s="1"/>
  <c r="AV177" i="2" s="1"/>
  <c r="CZ385" i="2"/>
  <c r="Q384" i="2"/>
  <c r="BS384" i="2" s="1"/>
  <c r="L384" i="2"/>
  <c r="CL384" i="2"/>
  <c r="CC385" i="2"/>
  <c r="R159" i="2"/>
  <c r="S159" i="2" s="1"/>
  <c r="CN385" i="2"/>
  <c r="CH385" i="2"/>
  <c r="CG385" i="2"/>
  <c r="BM385" i="2"/>
  <c r="AX385" i="2"/>
  <c r="O385" i="2"/>
  <c r="P385" i="2" s="1"/>
  <c r="I385" i="2"/>
  <c r="N385" i="2"/>
  <c r="CK385" i="2" s="1"/>
  <c r="H386" i="2"/>
  <c r="CL385" i="2"/>
  <c r="J385" i="2"/>
  <c r="V385" i="2"/>
  <c r="AJ385" i="2"/>
  <c r="M384" i="2"/>
  <c r="CF194" i="2"/>
  <c r="T159" i="2"/>
  <c r="X159" i="2" s="1"/>
  <c r="BS174" i="2" l="1"/>
  <c r="BT174" i="2" s="1"/>
  <c r="BU174" i="2" s="1"/>
  <c r="AL175" i="2"/>
  <c r="AM175" i="2" s="1"/>
  <c r="AN175" i="2" s="1"/>
  <c r="AI175" i="2"/>
  <c r="AO175" i="2"/>
  <c r="AK175" i="2"/>
  <c r="AZ386" i="2"/>
  <c r="BO386" i="2"/>
  <c r="AZ177" i="2"/>
  <c r="BA177" i="2" s="1"/>
  <c r="BB177" i="2" s="1"/>
  <c r="X386" i="2"/>
  <c r="AL386" i="2"/>
  <c r="BF176" i="2"/>
  <c r="AT177" i="2"/>
  <c r="AU177" i="2" s="1"/>
  <c r="BC177" i="2"/>
  <c r="AY177" i="2"/>
  <c r="AW177" i="2"/>
  <c r="CZ386" i="2"/>
  <c r="AA159" i="2"/>
  <c r="Q385" i="2"/>
  <c r="L385" i="2"/>
  <c r="CC386" i="2"/>
  <c r="CN386" i="2"/>
  <c r="CH386" i="2"/>
  <c r="CG386" i="2"/>
  <c r="O386" i="2"/>
  <c r="P386" i="2" s="1"/>
  <c r="H387" i="2"/>
  <c r="AX386" i="2"/>
  <c r="N386" i="2"/>
  <c r="BM386" i="2"/>
  <c r="AJ386" i="2"/>
  <c r="V386" i="2"/>
  <c r="CK386" i="2"/>
  <c r="J386" i="2"/>
  <c r="I386" i="2"/>
  <c r="M385" i="2"/>
  <c r="CI194" i="2"/>
  <c r="CD195" i="2"/>
  <c r="CE195" i="2" s="1"/>
  <c r="Y159" i="2"/>
  <c r="Z159" i="2" s="1"/>
  <c r="W159" i="2"/>
  <c r="U159" i="2"/>
  <c r="BI175" i="2" l="1"/>
  <c r="BJ175" i="2" s="1"/>
  <c r="CM174" i="2"/>
  <c r="BK175" i="2"/>
  <c r="BD177" i="2"/>
  <c r="BE177" i="2" s="1"/>
  <c r="AT178" i="2" s="1"/>
  <c r="AU178" i="2" s="1"/>
  <c r="AP175" i="2"/>
  <c r="AQ175" i="2" s="1"/>
  <c r="AZ387" i="2"/>
  <c r="BO387" i="2"/>
  <c r="BS175" i="2"/>
  <c r="X387" i="2"/>
  <c r="AL387" i="2"/>
  <c r="L386" i="2"/>
  <c r="CL386" i="2"/>
  <c r="CZ387" i="2"/>
  <c r="Q386" i="2"/>
  <c r="CC387" i="2"/>
  <c r="BM387" i="2"/>
  <c r="AX387" i="2"/>
  <c r="V387" i="2"/>
  <c r="AJ387" i="2"/>
  <c r="J387" i="2"/>
  <c r="I387" i="2"/>
  <c r="H388" i="2"/>
  <c r="O387" i="2"/>
  <c r="CL387" i="2" s="1"/>
  <c r="N387" i="2"/>
  <c r="CK387" i="2" s="1"/>
  <c r="M386" i="2"/>
  <c r="AB159" i="2"/>
  <c r="AC159" i="2" s="1"/>
  <c r="CF195" i="2"/>
  <c r="CG195" i="2" s="1"/>
  <c r="CH195" i="2" s="1"/>
  <c r="H112" i="1"/>
  <c r="G112" i="1" s="1"/>
  <c r="J112" i="1"/>
  <c r="I112" i="1" s="1"/>
  <c r="BT175" i="2" l="1"/>
  <c r="BI176" i="2" s="1"/>
  <c r="BJ176" i="2" s="1"/>
  <c r="BR175" i="2"/>
  <c r="BL175" i="2"/>
  <c r="BN175" i="2"/>
  <c r="BO175" i="2"/>
  <c r="BP175" i="2" s="1"/>
  <c r="BQ175" i="2" s="1"/>
  <c r="AV178" i="2"/>
  <c r="AY178" i="2" s="1"/>
  <c r="BF177" i="2"/>
  <c r="AR175" i="2"/>
  <c r="AF176" i="2"/>
  <c r="AG176" i="2" s="1"/>
  <c r="AH176" i="2"/>
  <c r="AZ388" i="2"/>
  <c r="BO388" i="2"/>
  <c r="X388" i="2"/>
  <c r="AL388" i="2"/>
  <c r="L387" i="2"/>
  <c r="AD159" i="2"/>
  <c r="F112" i="1" s="1"/>
  <c r="CZ388" i="2"/>
  <c r="Q387" i="2"/>
  <c r="BS387" i="2" s="1"/>
  <c r="P387" i="2"/>
  <c r="AP386" i="2"/>
  <c r="BS386" i="2"/>
  <c r="AB386" i="2"/>
  <c r="BD386" i="2"/>
  <c r="R160" i="2"/>
  <c r="S160" i="2" s="1"/>
  <c r="CC388" i="2"/>
  <c r="CN388" i="2"/>
  <c r="CH388" i="2"/>
  <c r="CG388" i="2"/>
  <c r="AJ388" i="2"/>
  <c r="V388" i="2"/>
  <c r="J388" i="2"/>
  <c r="I388" i="2"/>
  <c r="H389" i="2"/>
  <c r="BM388" i="2"/>
  <c r="O388" i="2"/>
  <c r="CL388" i="2" s="1"/>
  <c r="AX388" i="2"/>
  <c r="N388" i="2"/>
  <c r="CK388" i="2" s="1"/>
  <c r="M387" i="2"/>
  <c r="T160" i="2"/>
  <c r="X160" i="2" s="1"/>
  <c r="CD196" i="2"/>
  <c r="CE196" i="2" s="1"/>
  <c r="CM175" i="2" l="1"/>
  <c r="BU175" i="2"/>
  <c r="BK176" i="2"/>
  <c r="BL176" i="2" s="1"/>
  <c r="AZ178" i="2"/>
  <c r="BA178" i="2" s="1"/>
  <c r="BB178" i="2" s="1"/>
  <c r="BD178" i="2" s="1"/>
  <c r="BE178" i="2" s="1"/>
  <c r="AV179" i="2" s="1"/>
  <c r="AZ179" i="2" s="1"/>
  <c r="BA179" i="2" s="1"/>
  <c r="BB179" i="2" s="1"/>
  <c r="AW178" i="2"/>
  <c r="BC178" i="2"/>
  <c r="AL176" i="2"/>
  <c r="AM176" i="2" s="1"/>
  <c r="AN176" i="2" s="1"/>
  <c r="AK176" i="2"/>
  <c r="AO176" i="2"/>
  <c r="AI176" i="2"/>
  <c r="E112" i="1"/>
  <c r="AZ389" i="2"/>
  <c r="BO389" i="2"/>
  <c r="BN176" i="2"/>
  <c r="X389" i="2"/>
  <c r="AL389" i="2"/>
  <c r="CZ389" i="2"/>
  <c r="AA160" i="2"/>
  <c r="L388" i="2"/>
  <c r="P388" i="2"/>
  <c r="Q388" i="2"/>
  <c r="CC389" i="2"/>
  <c r="CN389" i="2"/>
  <c r="CH389" i="2"/>
  <c r="CG389" i="2"/>
  <c r="BM389" i="2"/>
  <c r="AJ389" i="2"/>
  <c r="J389" i="2"/>
  <c r="O389" i="2"/>
  <c r="CL389" i="2" s="1"/>
  <c r="H390" i="2"/>
  <c r="I389" i="2"/>
  <c r="AX389" i="2"/>
  <c r="N389" i="2"/>
  <c r="V389" i="2"/>
  <c r="M388" i="2"/>
  <c r="U160" i="2"/>
  <c r="Y160" i="2"/>
  <c r="Z160" i="2" s="1"/>
  <c r="W160" i="2"/>
  <c r="CI196" i="2"/>
  <c r="CI197" i="2"/>
  <c r="CI198" i="2"/>
  <c r="CI199" i="2"/>
  <c r="CI203" i="2"/>
  <c r="CI200" i="2"/>
  <c r="CI204" i="2"/>
  <c r="CI201" i="2"/>
  <c r="CI205" i="2"/>
  <c r="CI202" i="2"/>
  <c r="CI195" i="2"/>
  <c r="CR20" i="2" s="1"/>
  <c r="CF196" i="2"/>
  <c r="BF178" i="2" l="1"/>
  <c r="AW179" i="2"/>
  <c r="BC179" i="2"/>
  <c r="AT179" i="2"/>
  <c r="AU179" i="2" s="1"/>
  <c r="AY179" i="2"/>
  <c r="BR176" i="2"/>
  <c r="BO176" i="2"/>
  <c r="BP176" i="2" s="1"/>
  <c r="BQ176" i="2" s="1"/>
  <c r="BS176" i="2" s="1"/>
  <c r="BT176" i="2" s="1"/>
  <c r="BU176" i="2" s="1"/>
  <c r="BD179" i="2"/>
  <c r="BE179" i="2" s="1"/>
  <c r="AT180" i="2" s="1"/>
  <c r="AU180" i="2" s="1"/>
  <c r="AP176" i="2"/>
  <c r="AQ176" i="2" s="1"/>
  <c r="AZ390" i="2"/>
  <c r="BO390" i="2"/>
  <c r="X390" i="2"/>
  <c r="AL390" i="2"/>
  <c r="P389" i="2"/>
  <c r="CZ390" i="2"/>
  <c r="L389" i="2"/>
  <c r="CK389" i="2"/>
  <c r="Q389" i="2"/>
  <c r="AB160" i="2"/>
  <c r="AC160" i="2" s="1"/>
  <c r="AD160" i="2" s="1"/>
  <c r="CC390" i="2"/>
  <c r="CN390" i="2"/>
  <c r="CH390" i="2"/>
  <c r="CG390" i="2"/>
  <c r="BM390" i="2"/>
  <c r="AX390" i="2"/>
  <c r="N390" i="2"/>
  <c r="CK390" i="2" s="1"/>
  <c r="J390" i="2"/>
  <c r="I390" i="2"/>
  <c r="AJ390" i="2"/>
  <c r="V390" i="2"/>
  <c r="O390" i="2"/>
  <c r="CL390" i="2" s="1"/>
  <c r="H391" i="2"/>
  <c r="M389" i="2"/>
  <c r="CD197" i="2"/>
  <c r="CE197" i="2" s="1"/>
  <c r="BK177" i="2" l="1"/>
  <c r="BR177" i="2" s="1"/>
  <c r="CM176" i="2"/>
  <c r="BI177" i="2"/>
  <c r="BJ177" i="2" s="1"/>
  <c r="BL177" i="2"/>
  <c r="BS177" i="2" s="1"/>
  <c r="BT177" i="2" s="1"/>
  <c r="BO177" i="2"/>
  <c r="BP177" i="2" s="1"/>
  <c r="BQ177" i="2" s="1"/>
  <c r="BN177" i="2"/>
  <c r="BF179" i="2"/>
  <c r="AV180" i="2"/>
  <c r="AW180" i="2" s="1"/>
  <c r="AH177" i="2"/>
  <c r="AF177" i="2"/>
  <c r="AG177" i="2" s="1"/>
  <c r="AR176" i="2"/>
  <c r="AZ391" i="2"/>
  <c r="BO391" i="2"/>
  <c r="AP178" i="2"/>
  <c r="X391" i="2"/>
  <c r="AL391" i="2"/>
  <c r="CZ391" i="2"/>
  <c r="L390" i="2"/>
  <c r="P390" i="2"/>
  <c r="Q390" i="2"/>
  <c r="BS390" i="2" s="1"/>
  <c r="AB389" i="2"/>
  <c r="AP389" i="2"/>
  <c r="BS389" i="2"/>
  <c r="BD389" i="2"/>
  <c r="T161" i="2"/>
  <c r="X161" i="2" s="1"/>
  <c r="R161" i="2"/>
  <c r="S161" i="2" s="1"/>
  <c r="CC391" i="2"/>
  <c r="CN391" i="2"/>
  <c r="CH391" i="2"/>
  <c r="CG391" i="2"/>
  <c r="J391" i="2"/>
  <c r="O391" i="2"/>
  <c r="CL391" i="2" s="1"/>
  <c r="H392" i="2"/>
  <c r="N391" i="2"/>
  <c r="CK391" i="2" s="1"/>
  <c r="V391" i="2"/>
  <c r="I391" i="2"/>
  <c r="AX391" i="2"/>
  <c r="BM391" i="2"/>
  <c r="AJ391" i="2"/>
  <c r="M390" i="2"/>
  <c r="CF197" i="2"/>
  <c r="BK178" i="2" l="1"/>
  <c r="BO178" i="2" s="1"/>
  <c r="BP178" i="2" s="1"/>
  <c r="BQ178" i="2" s="1"/>
  <c r="CM177" i="2"/>
  <c r="BU177" i="2"/>
  <c r="BI178" i="2"/>
  <c r="BJ178" i="2" s="1"/>
  <c r="AZ180" i="2"/>
  <c r="BA180" i="2" s="1"/>
  <c r="BB180" i="2" s="1"/>
  <c r="BC180" i="2"/>
  <c r="AY180" i="2"/>
  <c r="BD180" i="2" s="1"/>
  <c r="BE180" i="2" s="1"/>
  <c r="BF180" i="2" s="1"/>
  <c r="AL177" i="2"/>
  <c r="AM177" i="2" s="1"/>
  <c r="AN177" i="2" s="1"/>
  <c r="AI177" i="2"/>
  <c r="AK177" i="2"/>
  <c r="AO177" i="2"/>
  <c r="AZ392" i="2"/>
  <c r="BO392" i="2"/>
  <c r="X392" i="2"/>
  <c r="AL392" i="2"/>
  <c r="CZ392" i="2"/>
  <c r="AA161" i="2"/>
  <c r="Q391" i="2"/>
  <c r="L391" i="2"/>
  <c r="P391" i="2"/>
  <c r="Y161" i="2"/>
  <c r="Z161" i="2" s="1"/>
  <c r="W161" i="2"/>
  <c r="U161" i="2"/>
  <c r="CC392" i="2"/>
  <c r="CN392" i="2"/>
  <c r="CH392" i="2"/>
  <c r="CG392" i="2"/>
  <c r="BM392" i="2"/>
  <c r="J392" i="2"/>
  <c r="V392" i="2"/>
  <c r="CL392" i="2"/>
  <c r="O392" i="2"/>
  <c r="P392" i="2" s="1"/>
  <c r="AX392" i="2"/>
  <c r="AJ392" i="2"/>
  <c r="I392" i="2"/>
  <c r="N392" i="2"/>
  <c r="CK392" i="2" s="1"/>
  <c r="H393" i="2"/>
  <c r="M391" i="2"/>
  <c r="CD198" i="2"/>
  <c r="CE198" i="2" s="1"/>
  <c r="AB161" i="2"/>
  <c r="AC161" i="2" s="1"/>
  <c r="AD161" i="2" s="1"/>
  <c r="AP177" i="2" l="1"/>
  <c r="AQ177" i="2" s="1"/>
  <c r="AR177" i="2" s="1"/>
  <c r="BL178" i="2"/>
  <c r="BS178" i="2" s="1"/>
  <c r="BT178" i="2" s="1"/>
  <c r="CM178" i="2" s="1"/>
  <c r="BN178" i="2"/>
  <c r="BR178" i="2"/>
  <c r="AT181" i="2"/>
  <c r="AU181" i="2" s="1"/>
  <c r="AV181" i="2"/>
  <c r="BC181" i="2" s="1"/>
  <c r="AZ393" i="2"/>
  <c r="BO393" i="2"/>
  <c r="X393" i="2"/>
  <c r="AL393" i="2"/>
  <c r="L392" i="2"/>
  <c r="CZ393" i="2"/>
  <c r="Q392" i="2"/>
  <c r="BS392" i="2" s="1"/>
  <c r="CC393" i="2"/>
  <c r="R162" i="2"/>
  <c r="S162" i="2" s="1"/>
  <c r="CN393" i="2"/>
  <c r="CH393" i="2"/>
  <c r="CG393" i="2"/>
  <c r="J393" i="2"/>
  <c r="I393" i="2"/>
  <c r="AX393" i="2"/>
  <c r="AJ393" i="2"/>
  <c r="N393" i="2"/>
  <c r="CK393" i="2" s="1"/>
  <c r="BM393" i="2"/>
  <c r="V393" i="2"/>
  <c r="O393" i="2"/>
  <c r="H394" i="2"/>
  <c r="M392" i="2"/>
  <c r="CF198" i="2"/>
  <c r="T162" i="2"/>
  <c r="X162" i="2" s="1"/>
  <c r="AF178" i="2" l="1"/>
  <c r="AG178" i="2" s="1"/>
  <c r="AH178" i="2"/>
  <c r="AL178" i="2" s="1"/>
  <c r="AM178" i="2" s="1"/>
  <c r="AN178" i="2" s="1"/>
  <c r="BU178" i="2"/>
  <c r="BI179" i="2"/>
  <c r="BJ179" i="2" s="1"/>
  <c r="BK179" i="2"/>
  <c r="AZ181" i="2"/>
  <c r="BA181" i="2" s="1"/>
  <c r="BB181" i="2" s="1"/>
  <c r="BD181" i="2" s="1"/>
  <c r="BE181" i="2" s="1"/>
  <c r="AT182" i="2" s="1"/>
  <c r="AU182" i="2" s="1"/>
  <c r="AY181" i="2"/>
  <c r="AW181" i="2"/>
  <c r="AI178" i="2"/>
  <c r="AZ394" i="2"/>
  <c r="BO394" i="2"/>
  <c r="X394" i="2"/>
  <c r="AL394" i="2"/>
  <c r="BS179" i="2"/>
  <c r="BD392" i="2"/>
  <c r="AP392" i="2"/>
  <c r="AB392" i="2"/>
  <c r="CZ394" i="2"/>
  <c r="AA162" i="2"/>
  <c r="L393" i="2"/>
  <c r="P393" i="2"/>
  <c r="CL393" i="2"/>
  <c r="Q393" i="2"/>
  <c r="BS393" i="2" s="1"/>
  <c r="CC394" i="2"/>
  <c r="CN394" i="2"/>
  <c r="CH394" i="2"/>
  <c r="CG394" i="2"/>
  <c r="J394" i="2"/>
  <c r="O394" i="2"/>
  <c r="CL394" i="2" s="1"/>
  <c r="H395" i="2"/>
  <c r="N394" i="2"/>
  <c r="CK394" i="2" s="1"/>
  <c r="AX394" i="2"/>
  <c r="BM394" i="2"/>
  <c r="AJ394" i="2"/>
  <c r="V394" i="2"/>
  <c r="I394" i="2"/>
  <c r="M393" i="2"/>
  <c r="CD199" i="2"/>
  <c r="CE199" i="2" s="1"/>
  <c r="Y162" i="2"/>
  <c r="Z162" i="2" s="1"/>
  <c r="U162" i="2"/>
  <c r="W162" i="2"/>
  <c r="AK178" i="2" l="1"/>
  <c r="AQ178" i="2"/>
  <c r="AO178" i="2"/>
  <c r="BT179" i="2"/>
  <c r="BU179" i="2" s="1"/>
  <c r="BO179" i="2"/>
  <c r="BP179" i="2" s="1"/>
  <c r="BQ179" i="2" s="1"/>
  <c r="BR179" i="2"/>
  <c r="BL179" i="2"/>
  <c r="BN179" i="2"/>
  <c r="BF181" i="2"/>
  <c r="AV182" i="2"/>
  <c r="AZ182" i="2" s="1"/>
  <c r="BA182" i="2" s="1"/>
  <c r="BB182" i="2" s="1"/>
  <c r="AF179" i="2"/>
  <c r="AG179" i="2" s="1"/>
  <c r="AH179" i="2"/>
  <c r="AR178" i="2"/>
  <c r="AZ395" i="2"/>
  <c r="BO395" i="2"/>
  <c r="X395" i="2"/>
  <c r="AL395" i="2"/>
  <c r="BI180" i="2"/>
  <c r="BJ180" i="2" s="1"/>
  <c r="CZ395" i="2"/>
  <c r="L394" i="2"/>
  <c r="P394" i="2"/>
  <c r="Q394" i="2"/>
  <c r="CC395" i="2"/>
  <c r="CN395" i="2"/>
  <c r="CH395" i="2"/>
  <c r="CG395" i="2"/>
  <c r="M394" i="2"/>
  <c r="AJ395" i="2"/>
  <c r="O395" i="2"/>
  <c r="CL395" i="2" s="1"/>
  <c r="N395" i="2"/>
  <c r="CK395" i="2" s="1"/>
  <c r="V395" i="2"/>
  <c r="AX395" i="2"/>
  <c r="J395" i="2"/>
  <c r="I395" i="2"/>
  <c r="BM395" i="2"/>
  <c r="H396" i="2"/>
  <c r="BO396" i="2" s="1"/>
  <c r="CF199" i="2"/>
  <c r="AB162" i="2"/>
  <c r="AC162" i="2" s="1"/>
  <c r="AD162" i="2" s="1"/>
  <c r="BK180" i="2" l="1"/>
  <c r="CM179" i="2"/>
  <c r="AW182" i="2"/>
  <c r="AY182" i="2"/>
  <c r="BD182" i="2" s="1"/>
  <c r="BE182" i="2" s="1"/>
  <c r="BF182" i="2" s="1"/>
  <c r="BC182" i="2"/>
  <c r="AL179" i="2"/>
  <c r="AM179" i="2" s="1"/>
  <c r="AN179" i="2" s="1"/>
  <c r="AO179" i="2"/>
  <c r="AK179" i="2"/>
  <c r="AI179" i="2"/>
  <c r="BO180" i="2"/>
  <c r="BP180" i="2" s="1"/>
  <c r="BQ180" i="2" s="1"/>
  <c r="AL396" i="2"/>
  <c r="AZ396" i="2"/>
  <c r="X396" i="2"/>
  <c r="BN180" i="2"/>
  <c r="BL180" i="2"/>
  <c r="Q395" i="2"/>
  <c r="BS395" i="2" s="1"/>
  <c r="BR180" i="2"/>
  <c r="BS180" i="2"/>
  <c r="BT180" i="2" s="1"/>
  <c r="BU180" i="2" s="1"/>
  <c r="CZ396" i="2"/>
  <c r="AV183" i="2"/>
  <c r="AZ183" i="2" s="1"/>
  <c r="L395" i="2"/>
  <c r="BD395" i="2"/>
  <c r="AP395" i="2"/>
  <c r="AB395" i="2"/>
  <c r="P395" i="2"/>
  <c r="CC396" i="2"/>
  <c r="R163" i="2"/>
  <c r="S163" i="2" s="1"/>
  <c r="CN396" i="2"/>
  <c r="CH396" i="2"/>
  <c r="CG396" i="2"/>
  <c r="BM396" i="2"/>
  <c r="AX396" i="2"/>
  <c r="AJ396" i="2"/>
  <c r="V396" i="2"/>
  <c r="J396" i="2"/>
  <c r="I396" i="2"/>
  <c r="O396" i="2"/>
  <c r="P396" i="2" s="1"/>
  <c r="H397" i="2"/>
  <c r="N396" i="2"/>
  <c r="CK396" i="2" s="1"/>
  <c r="M395" i="2"/>
  <c r="CD200" i="2"/>
  <c r="CE200" i="2" s="1"/>
  <c r="T163" i="2"/>
  <c r="X163" i="2" s="1"/>
  <c r="AT183" i="2" l="1"/>
  <c r="AU183" i="2" s="1"/>
  <c r="AP179" i="2"/>
  <c r="AQ179" i="2" s="1"/>
  <c r="AZ397" i="2"/>
  <c r="BO397" i="2"/>
  <c r="X397" i="2"/>
  <c r="AL397" i="2"/>
  <c r="M396" i="2"/>
  <c r="L396" i="2"/>
  <c r="CM180" i="2"/>
  <c r="BI181" i="2"/>
  <c r="BJ181" i="2" s="1"/>
  <c r="BK181" i="2"/>
  <c r="CZ397" i="2"/>
  <c r="AY183" i="2"/>
  <c r="BA183" i="2"/>
  <c r="BB183" i="2" s="1"/>
  <c r="BC183" i="2"/>
  <c r="AW183" i="2"/>
  <c r="W163" i="2"/>
  <c r="Q396" i="2"/>
  <c r="BS396" i="2" s="1"/>
  <c r="CL396" i="2"/>
  <c r="CC397" i="2"/>
  <c r="CN397" i="2"/>
  <c r="CH397" i="2"/>
  <c r="CG397" i="2"/>
  <c r="AX397" i="2"/>
  <c r="AJ397" i="2"/>
  <c r="V397" i="2"/>
  <c r="J397" i="2"/>
  <c r="I397" i="2"/>
  <c r="O397" i="2"/>
  <c r="CL397" i="2" s="1"/>
  <c r="H398" i="2"/>
  <c r="N397" i="2"/>
  <c r="CK397" i="2" s="1"/>
  <c r="BM397" i="2"/>
  <c r="CF200" i="2"/>
  <c r="AA163" i="2"/>
  <c r="U163" i="2"/>
  <c r="Y163" i="2"/>
  <c r="Z163" i="2" s="1"/>
  <c r="AR179" i="2" l="1"/>
  <c r="AH180" i="2"/>
  <c r="AF180" i="2"/>
  <c r="AG180" i="2" s="1"/>
  <c r="AZ398" i="2"/>
  <c r="BO398" i="2"/>
  <c r="BO181" i="2"/>
  <c r="BP181" i="2" s="1"/>
  <c r="BQ181" i="2" s="1"/>
  <c r="X398" i="2"/>
  <c r="AL398" i="2"/>
  <c r="BL181" i="2"/>
  <c r="BN181" i="2"/>
  <c r="BR181" i="2"/>
  <c r="BD183" i="2"/>
  <c r="BE183" i="2" s="1"/>
  <c r="L397" i="2"/>
  <c r="CZ398" i="2"/>
  <c r="Q397" i="2"/>
  <c r="P397" i="2"/>
  <c r="AB163" i="2"/>
  <c r="AC163" i="2" s="1"/>
  <c r="AD163" i="2" s="1"/>
  <c r="CC398" i="2"/>
  <c r="CN398" i="2"/>
  <c r="CH398" i="2"/>
  <c r="CG398" i="2"/>
  <c r="AX398" i="2"/>
  <c r="BM398" i="2"/>
  <c r="AJ398" i="2"/>
  <c r="V398" i="2"/>
  <c r="N398" i="2"/>
  <c r="CK398" i="2" s="1"/>
  <c r="J398" i="2"/>
  <c r="I398" i="2"/>
  <c r="O398" i="2"/>
  <c r="CL398" i="2" s="1"/>
  <c r="H399" i="2"/>
  <c r="M397" i="2"/>
  <c r="CD201" i="2"/>
  <c r="CE201" i="2" s="1"/>
  <c r="AO180" i="2" l="1"/>
  <c r="AL180" i="2"/>
  <c r="AM180" i="2" s="1"/>
  <c r="AN180" i="2" s="1"/>
  <c r="AI180" i="2"/>
  <c r="AK180" i="2"/>
  <c r="AZ399" i="2"/>
  <c r="BO399" i="2"/>
  <c r="X399" i="2"/>
  <c r="AL399" i="2"/>
  <c r="BS181" i="2"/>
  <c r="BT181" i="2" s="1"/>
  <c r="BU181" i="2" s="1"/>
  <c r="AV184" i="2"/>
  <c r="AT184" i="2"/>
  <c r="AU184" i="2" s="1"/>
  <c r="BF183" i="2"/>
  <c r="CZ399" i="2"/>
  <c r="Q398" i="2"/>
  <c r="BD398" i="2" s="1"/>
  <c r="L398" i="2"/>
  <c r="P398" i="2"/>
  <c r="BS398" i="2"/>
  <c r="R164" i="2"/>
  <c r="S164" i="2" s="1"/>
  <c r="T164" i="2"/>
  <c r="X164" i="2" s="1"/>
  <c r="CC399" i="2"/>
  <c r="CK399" i="2"/>
  <c r="I399" i="2"/>
  <c r="AX399" i="2"/>
  <c r="AJ399" i="2"/>
  <c r="O399" i="2"/>
  <c r="N399" i="2"/>
  <c r="H400" i="2"/>
  <c r="BM399" i="2"/>
  <c r="J399" i="2"/>
  <c r="V399" i="2"/>
  <c r="M398" i="2"/>
  <c r="CF201" i="2"/>
  <c r="AP180" i="2" l="1"/>
  <c r="AQ180" i="2" s="1"/>
  <c r="AR180" i="2" s="1"/>
  <c r="AZ400" i="2"/>
  <c r="BO400" i="2"/>
  <c r="BC184" i="2"/>
  <c r="AZ184" i="2"/>
  <c r="BA184" i="2" s="1"/>
  <c r="BB184" i="2" s="1"/>
  <c r="BD184" i="2" s="1"/>
  <c r="BE184" i="2" s="1"/>
  <c r="BF184" i="2" s="1"/>
  <c r="X400" i="2"/>
  <c r="AL400" i="2"/>
  <c r="BK182" i="2"/>
  <c r="CM181" i="2"/>
  <c r="BI182" i="2"/>
  <c r="BJ182" i="2" s="1"/>
  <c r="AW184" i="2"/>
  <c r="AY184" i="2"/>
  <c r="AP398" i="2"/>
  <c r="AB398" i="2"/>
  <c r="CZ400" i="2"/>
  <c r="W164" i="2"/>
  <c r="AA164" i="2"/>
  <c r="L399" i="2"/>
  <c r="P399" i="2"/>
  <c r="CL399" i="2"/>
  <c r="Q399" i="2"/>
  <c r="BS399" i="2" s="1"/>
  <c r="Y164" i="2"/>
  <c r="Z164" i="2" s="1"/>
  <c r="U164" i="2"/>
  <c r="CC400" i="2"/>
  <c r="CN400" i="2"/>
  <c r="CH400" i="2"/>
  <c r="CG400" i="2"/>
  <c r="AJ400" i="2"/>
  <c r="J400" i="2"/>
  <c r="I400" i="2"/>
  <c r="BM400" i="2"/>
  <c r="O400" i="2"/>
  <c r="P400" i="2" s="1"/>
  <c r="H401" i="2"/>
  <c r="BO401" i="2" s="1"/>
  <c r="V400" i="2"/>
  <c r="AX400" i="2"/>
  <c r="N400" i="2"/>
  <c r="CK400" i="2" s="1"/>
  <c r="M399" i="2"/>
  <c r="CD202" i="2"/>
  <c r="CE202" i="2" s="1"/>
  <c r="AB164" i="2" l="1"/>
  <c r="AC164" i="2" s="1"/>
  <c r="AD164" i="2" s="1"/>
  <c r="AH181" i="2"/>
  <c r="AO181" i="2" s="1"/>
  <c r="AF181" i="2"/>
  <c r="AG181" i="2" s="1"/>
  <c r="BR182" i="2"/>
  <c r="BO182" i="2"/>
  <c r="BP182" i="2" s="1"/>
  <c r="BQ182" i="2" s="1"/>
  <c r="AL401" i="2"/>
  <c r="AZ401" i="2"/>
  <c r="X401" i="2"/>
  <c r="BL182" i="2"/>
  <c r="BS182" i="2" s="1"/>
  <c r="BT182" i="2" s="1"/>
  <c r="BU182" i="2" s="1"/>
  <c r="BN182" i="2"/>
  <c r="Q400" i="2"/>
  <c r="AV185" i="2"/>
  <c r="AT185" i="2"/>
  <c r="AU185" i="2" s="1"/>
  <c r="CZ401" i="2"/>
  <c r="L400" i="2"/>
  <c r="CL400" i="2"/>
  <c r="CC401" i="2"/>
  <c r="CN401" i="2"/>
  <c r="CH401" i="2"/>
  <c r="CG401" i="2"/>
  <c r="J401" i="2"/>
  <c r="I401" i="2"/>
  <c r="O401" i="2"/>
  <c r="CL401" i="2" s="1"/>
  <c r="H402" i="2"/>
  <c r="N401" i="2"/>
  <c r="AJ401" i="2"/>
  <c r="V401" i="2"/>
  <c r="BM401" i="2"/>
  <c r="AX401" i="2"/>
  <c r="M400" i="2"/>
  <c r="CF202" i="2"/>
  <c r="AI181" i="2" l="1"/>
  <c r="AK181" i="2"/>
  <c r="AL181" i="2"/>
  <c r="AM181" i="2" s="1"/>
  <c r="AN181" i="2" s="1"/>
  <c r="R165" i="2"/>
  <c r="S165" i="2" s="1"/>
  <c r="T165" i="2"/>
  <c r="X165" i="2" s="1"/>
  <c r="Y165" i="2" s="1"/>
  <c r="Z165" i="2" s="1"/>
  <c r="AP181" i="2"/>
  <c r="AQ181" i="2" s="1"/>
  <c r="AZ402" i="2"/>
  <c r="BO402" i="2"/>
  <c r="AZ185" i="2"/>
  <c r="BA185" i="2" s="1"/>
  <c r="BB185" i="2" s="1"/>
  <c r="AP184" i="2"/>
  <c r="X402" i="2"/>
  <c r="AL402" i="2"/>
  <c r="L401" i="2"/>
  <c r="AY185" i="2"/>
  <c r="CM182" i="2"/>
  <c r="BI183" i="2"/>
  <c r="BJ183" i="2" s="1"/>
  <c r="BK183" i="2"/>
  <c r="BC185" i="2"/>
  <c r="AW185" i="2"/>
  <c r="CZ402" i="2"/>
  <c r="Q401" i="2"/>
  <c r="BS401" i="2" s="1"/>
  <c r="P401" i="2"/>
  <c r="CK401" i="2"/>
  <c r="W165" i="2"/>
  <c r="CC402" i="2"/>
  <c r="CN402" i="2"/>
  <c r="CH402" i="2"/>
  <c r="CG402" i="2"/>
  <c r="BM402" i="2"/>
  <c r="AX402" i="2"/>
  <c r="O402" i="2"/>
  <c r="CL402" i="2" s="1"/>
  <c r="H403" i="2"/>
  <c r="BO403" i="2" s="1"/>
  <c r="N402" i="2"/>
  <c r="CK402" i="2" s="1"/>
  <c r="AJ402" i="2"/>
  <c r="V402" i="2"/>
  <c r="J402" i="2"/>
  <c r="I402" i="2"/>
  <c r="M401" i="2"/>
  <c r="CD203" i="2"/>
  <c r="CE203" i="2" s="1"/>
  <c r="U165" i="2" l="1"/>
  <c r="AB165" i="2" s="1"/>
  <c r="AC165" i="2" s="1"/>
  <c r="AD165" i="2" s="1"/>
  <c r="AA165" i="2"/>
  <c r="BD185" i="2"/>
  <c r="BE185" i="2" s="1"/>
  <c r="AV186" i="2" s="1"/>
  <c r="AW186" i="2" s="1"/>
  <c r="AR181" i="2"/>
  <c r="AH182" i="2"/>
  <c r="AF182" i="2"/>
  <c r="AG182" i="2" s="1"/>
  <c r="BO183" i="2"/>
  <c r="BP183" i="2" s="1"/>
  <c r="BQ183" i="2" s="1"/>
  <c r="AL403" i="2"/>
  <c r="AZ403" i="2"/>
  <c r="X403" i="2"/>
  <c r="Q402" i="2"/>
  <c r="BS402" i="2" s="1"/>
  <c r="BL183" i="2"/>
  <c r="BR183" i="2"/>
  <c r="BN183" i="2"/>
  <c r="BS183" i="2"/>
  <c r="BT183" i="2" s="1"/>
  <c r="AP401" i="2"/>
  <c r="BD401" i="2"/>
  <c r="AB401" i="2"/>
  <c r="CZ403" i="2"/>
  <c r="L402" i="2"/>
  <c r="P402" i="2"/>
  <c r="CC403" i="2"/>
  <c r="CN403" i="2"/>
  <c r="CH403" i="2"/>
  <c r="CG403" i="2"/>
  <c r="M402" i="2"/>
  <c r="AX403" i="2"/>
  <c r="BM403" i="2"/>
  <c r="AJ403" i="2"/>
  <c r="V403" i="2"/>
  <c r="J403" i="2"/>
  <c r="I403" i="2"/>
  <c r="O403" i="2"/>
  <c r="P403" i="2" s="1"/>
  <c r="H404" i="2"/>
  <c r="N403" i="2"/>
  <c r="CK403" i="2" s="1"/>
  <c r="CF203" i="2"/>
  <c r="T166" i="2" l="1"/>
  <c r="X166" i="2" s="1"/>
  <c r="R166" i="2"/>
  <c r="S166" i="2" s="1"/>
  <c r="BC186" i="2"/>
  <c r="AY186" i="2"/>
  <c r="AZ186" i="2"/>
  <c r="BA186" i="2" s="1"/>
  <c r="BB186" i="2" s="1"/>
  <c r="BF185" i="2"/>
  <c r="AT186" i="2"/>
  <c r="AU186" i="2" s="1"/>
  <c r="AI182" i="2"/>
  <c r="AK182" i="2"/>
  <c r="AO182" i="2"/>
  <c r="AL182" i="2"/>
  <c r="AM182" i="2" s="1"/>
  <c r="AN182" i="2" s="1"/>
  <c r="AZ404" i="2"/>
  <c r="BO404" i="2"/>
  <c r="X404" i="2"/>
  <c r="AL404" i="2"/>
  <c r="BD186" i="2"/>
  <c r="BE186" i="2" s="1"/>
  <c r="AV187" i="2" s="1"/>
  <c r="BI184" i="2"/>
  <c r="BJ184" i="2" s="1"/>
  <c r="CM183" i="2"/>
  <c r="CN183" i="2" s="1"/>
  <c r="BU183" i="2"/>
  <c r="L114" i="1" s="1"/>
  <c r="K114" i="1" s="1"/>
  <c r="BK184" i="2"/>
  <c r="BO184" i="2" s="1"/>
  <c r="L403" i="2"/>
  <c r="CZ404" i="2"/>
  <c r="AA166" i="2"/>
  <c r="CL403" i="2"/>
  <c r="Q403" i="2"/>
  <c r="CC404" i="2"/>
  <c r="CN404" i="2"/>
  <c r="CH404" i="2"/>
  <c r="CG404" i="2"/>
  <c r="BM404" i="2"/>
  <c r="V404" i="2"/>
  <c r="J404" i="2"/>
  <c r="O404" i="2"/>
  <c r="CL404" i="2" s="1"/>
  <c r="H405" i="2"/>
  <c r="I404" i="2"/>
  <c r="AX404" i="2"/>
  <c r="N404" i="2"/>
  <c r="CK404" i="2" s="1"/>
  <c r="AJ404" i="2"/>
  <c r="M403" i="2"/>
  <c r="W166" i="2"/>
  <c r="U166" i="2"/>
  <c r="Y166" i="2"/>
  <c r="Z166" i="2" s="1"/>
  <c r="CD204" i="2"/>
  <c r="CE204" i="2" s="1"/>
  <c r="AP182" i="2" l="1"/>
  <c r="AQ182" i="2" s="1"/>
  <c r="AZ405" i="2"/>
  <c r="BO405" i="2"/>
  <c r="AZ187" i="2"/>
  <c r="BA187" i="2" s="1"/>
  <c r="BB187" i="2" s="1"/>
  <c r="X405" i="2"/>
  <c r="AL405" i="2"/>
  <c r="P404" i="2"/>
  <c r="BC187" i="2"/>
  <c r="BF186" i="2"/>
  <c r="AW187" i="2"/>
  <c r="AY187" i="2"/>
  <c r="AT187" i="2"/>
  <c r="AU187" i="2" s="1"/>
  <c r="BP184" i="2"/>
  <c r="BQ184" i="2" s="1"/>
  <c r="BL184" i="2"/>
  <c r="BR184" i="2"/>
  <c r="BN184" i="2"/>
  <c r="CZ405" i="2"/>
  <c r="Q404" i="2"/>
  <c r="AP404" i="2" s="1"/>
  <c r="L404" i="2"/>
  <c r="AB166" i="2"/>
  <c r="AC166" i="2" s="1"/>
  <c r="AD166" i="2" s="1"/>
  <c r="CC405" i="2"/>
  <c r="CN405" i="2"/>
  <c r="CH405" i="2"/>
  <c r="CG405" i="2"/>
  <c r="BM405" i="2"/>
  <c r="J405" i="2"/>
  <c r="I405" i="2"/>
  <c r="N405" i="2"/>
  <c r="CK405" i="2" s="1"/>
  <c r="O405" i="2"/>
  <c r="CL405" i="2" s="1"/>
  <c r="H406" i="2"/>
  <c r="AJ405" i="2"/>
  <c r="V405" i="2"/>
  <c r="AX405" i="2"/>
  <c r="M404" i="2"/>
  <c r="CF204" i="2"/>
  <c r="AH183" i="2" l="1"/>
  <c r="AR182" i="2"/>
  <c r="AF183" i="2"/>
  <c r="AG183" i="2" s="1"/>
  <c r="AZ406" i="2"/>
  <c r="BO406" i="2"/>
  <c r="X406" i="2"/>
  <c r="AL406" i="2"/>
  <c r="BD187" i="2"/>
  <c r="BE187" i="2" s="1"/>
  <c r="BF187" i="2" s="1"/>
  <c r="BS184" i="2"/>
  <c r="BT184" i="2" s="1"/>
  <c r="BU184" i="2" s="1"/>
  <c r="AB404" i="2"/>
  <c r="BD404" i="2"/>
  <c r="BS404" i="2"/>
  <c r="CZ406" i="2"/>
  <c r="L405" i="2"/>
  <c r="P405" i="2"/>
  <c r="Q405" i="2"/>
  <c r="BS405" i="2" s="1"/>
  <c r="T167" i="2"/>
  <c r="X167" i="2" s="1"/>
  <c r="R167" i="2"/>
  <c r="S167" i="2" s="1"/>
  <c r="CC406" i="2"/>
  <c r="CN406" i="2"/>
  <c r="CH406" i="2"/>
  <c r="CG406" i="2"/>
  <c r="M405" i="2"/>
  <c r="BM406" i="2"/>
  <c r="I406" i="2"/>
  <c r="AX406" i="2"/>
  <c r="N406" i="2"/>
  <c r="CK406" i="2" s="1"/>
  <c r="AJ406" i="2"/>
  <c r="J406" i="2"/>
  <c r="L406" i="2" s="1"/>
  <c r="O406" i="2"/>
  <c r="P406" i="2" s="1"/>
  <c r="H407" i="2"/>
  <c r="V406" i="2"/>
  <c r="CD205" i="2"/>
  <c r="CE205" i="2" s="1"/>
  <c r="AI183" i="2" l="1"/>
  <c r="AL183" i="2"/>
  <c r="AM183" i="2" s="1"/>
  <c r="AN183" i="2" s="1"/>
  <c r="AO183" i="2"/>
  <c r="AK183" i="2"/>
  <c r="AZ407" i="2"/>
  <c r="BO407" i="2"/>
  <c r="X407" i="2"/>
  <c r="AL407" i="2"/>
  <c r="AV188" i="2"/>
  <c r="BC188" i="2" s="1"/>
  <c r="AT188" i="2"/>
  <c r="AU188" i="2" s="1"/>
  <c r="BK185" i="2"/>
  <c r="CM184" i="2"/>
  <c r="BI185" i="2"/>
  <c r="BJ185" i="2" s="1"/>
  <c r="W167" i="2"/>
  <c r="CZ407" i="2"/>
  <c r="U167" i="2"/>
  <c r="Q406" i="2"/>
  <c r="AA167" i="2"/>
  <c r="Y167" i="2"/>
  <c r="Z167" i="2" s="1"/>
  <c r="CL406" i="2"/>
  <c r="CC407" i="2"/>
  <c r="CN407" i="2"/>
  <c r="CH407" i="2"/>
  <c r="CG407" i="2"/>
  <c r="J407" i="2"/>
  <c r="V407" i="2"/>
  <c r="BM407" i="2"/>
  <c r="O407" i="2"/>
  <c r="M407" i="2" s="1"/>
  <c r="I407" i="2"/>
  <c r="N407" i="2"/>
  <c r="CK407" i="2" s="1"/>
  <c r="H408" i="2"/>
  <c r="AX407" i="2"/>
  <c r="AJ407" i="2"/>
  <c r="M406" i="2"/>
  <c r="CF205" i="2"/>
  <c r="AP183" i="2" l="1"/>
  <c r="AQ183" i="2" s="1"/>
  <c r="BN185" i="2"/>
  <c r="BO185" i="2"/>
  <c r="BP185" i="2" s="1"/>
  <c r="BQ185" i="2" s="1"/>
  <c r="AZ408" i="2"/>
  <c r="BO408" i="2"/>
  <c r="AY188" i="2"/>
  <c r="AZ188" i="2"/>
  <c r="BA188" i="2" s="1"/>
  <c r="BB188" i="2" s="1"/>
  <c r="AW188" i="2"/>
  <c r="BD188" i="2" s="1"/>
  <c r="BE188" i="2" s="1"/>
  <c r="AT189" i="2" s="1"/>
  <c r="AU189" i="2" s="1"/>
  <c r="X408" i="2"/>
  <c r="AL408" i="2"/>
  <c r="AB167" i="2"/>
  <c r="AC167" i="2" s="1"/>
  <c r="AD167" i="2" s="1"/>
  <c r="CL407" i="2"/>
  <c r="BL185" i="2"/>
  <c r="BR185" i="2"/>
  <c r="BS185" i="2" s="1"/>
  <c r="BT185" i="2" s="1"/>
  <c r="BU185" i="2" s="1"/>
  <c r="CZ408" i="2"/>
  <c r="P407" i="2"/>
  <c r="L407" i="2"/>
  <c r="Q407" i="2"/>
  <c r="CC408" i="2"/>
  <c r="CN408" i="2"/>
  <c r="CH408" i="2"/>
  <c r="CG408" i="2"/>
  <c r="AJ408" i="2"/>
  <c r="N408" i="2"/>
  <c r="CK408" i="2" s="1"/>
  <c r="V408" i="2"/>
  <c r="BM408" i="2"/>
  <c r="AX408" i="2"/>
  <c r="J408" i="2"/>
  <c r="O408" i="2"/>
  <c r="I408" i="2"/>
  <c r="H409" i="2"/>
  <c r="CD206" i="2"/>
  <c r="CE206" i="2" s="1"/>
  <c r="AH184" i="2" l="1"/>
  <c r="AF184" i="2"/>
  <c r="AG184" i="2" s="1"/>
  <c r="AR183" i="2"/>
  <c r="AZ409" i="2"/>
  <c r="BO409" i="2"/>
  <c r="AP187" i="2"/>
  <c r="X409" i="2"/>
  <c r="AL409" i="2"/>
  <c r="R168" i="2"/>
  <c r="S168" i="2" s="1"/>
  <c r="T168" i="2"/>
  <c r="BI186" i="2"/>
  <c r="BJ186" i="2" s="1"/>
  <c r="BK186" i="2"/>
  <c r="CM185" i="2"/>
  <c r="BF188" i="2"/>
  <c r="AV189" i="2"/>
  <c r="L408" i="2"/>
  <c r="CZ409" i="2"/>
  <c r="CL408" i="2"/>
  <c r="AP407" i="2"/>
  <c r="AB407" i="2"/>
  <c r="BS407" i="2"/>
  <c r="BD407" i="2"/>
  <c r="Q408" i="2"/>
  <c r="BS408" i="2" s="1"/>
  <c r="P408" i="2"/>
  <c r="CC409" i="2"/>
  <c r="CN409" i="2"/>
  <c r="CH409" i="2"/>
  <c r="CG409" i="2"/>
  <c r="M408" i="2"/>
  <c r="AJ409" i="2"/>
  <c r="N409" i="2"/>
  <c r="V409" i="2"/>
  <c r="BM409" i="2"/>
  <c r="I409" i="2"/>
  <c r="CK409" i="2"/>
  <c r="AX409" i="2"/>
  <c r="J409" i="2"/>
  <c r="O409" i="2"/>
  <c r="M409" i="2" s="1"/>
  <c r="H410" i="2"/>
  <c r="CF206" i="2"/>
  <c r="AL184" i="2" l="1"/>
  <c r="AM184" i="2" s="1"/>
  <c r="AN184" i="2" s="1"/>
  <c r="AK184" i="2"/>
  <c r="AI184" i="2"/>
  <c r="AO184" i="2"/>
  <c r="AQ184" i="2"/>
  <c r="AZ410" i="2"/>
  <c r="BO410" i="2"/>
  <c r="BL186" i="2"/>
  <c r="BO186" i="2"/>
  <c r="BP186" i="2" s="1"/>
  <c r="BQ186" i="2" s="1"/>
  <c r="AZ189" i="2"/>
  <c r="BA189" i="2" s="1"/>
  <c r="BB189" i="2" s="1"/>
  <c r="X410" i="2"/>
  <c r="AL410" i="2"/>
  <c r="X168" i="2"/>
  <c r="Y168" i="2" s="1"/>
  <c r="Z168" i="2" s="1"/>
  <c r="U168" i="2"/>
  <c r="W168" i="2"/>
  <c r="AA168" i="2"/>
  <c r="BR186" i="2"/>
  <c r="BN186" i="2"/>
  <c r="AY189" i="2"/>
  <c r="BC189" i="2"/>
  <c r="AW189" i="2"/>
  <c r="BS186" i="2"/>
  <c r="BT186" i="2" s="1"/>
  <c r="BU186" i="2" s="1"/>
  <c r="BD189" i="2"/>
  <c r="BE189" i="2" s="1"/>
  <c r="BF189" i="2" s="1"/>
  <c r="CZ410" i="2"/>
  <c r="Q409" i="2"/>
  <c r="CL409" i="2"/>
  <c r="P409" i="2"/>
  <c r="L409" i="2"/>
  <c r="CC410" i="2"/>
  <c r="CN410" i="2"/>
  <c r="CH410" i="2"/>
  <c r="CG410" i="2"/>
  <c r="AJ410" i="2"/>
  <c r="J410" i="2"/>
  <c r="L410" i="2" s="1"/>
  <c r="O410" i="2"/>
  <c r="P410" i="2" s="1"/>
  <c r="H411" i="2"/>
  <c r="N410" i="2"/>
  <c r="CK410" i="2" s="1"/>
  <c r="V410" i="2"/>
  <c r="BM410" i="2"/>
  <c r="AX410" i="2"/>
  <c r="I410" i="2"/>
  <c r="CL410" i="2"/>
  <c r="CI206" i="2"/>
  <c r="CD207" i="2"/>
  <c r="CE207" i="2" s="1"/>
  <c r="AB168" i="2"/>
  <c r="AC168" i="2" s="1"/>
  <c r="AD168" i="2" s="1"/>
  <c r="AR184" i="2" l="1"/>
  <c r="AF185" i="2"/>
  <c r="AG185" i="2" s="1"/>
  <c r="AH185" i="2"/>
  <c r="AZ411" i="2"/>
  <c r="BO411" i="2"/>
  <c r="X411" i="2"/>
  <c r="AL411" i="2"/>
  <c r="BK187" i="2"/>
  <c r="BI187" i="2"/>
  <c r="BJ187" i="2" s="1"/>
  <c r="CM186" i="2"/>
  <c r="AT190" i="2"/>
  <c r="AU190" i="2" s="1"/>
  <c r="AV190" i="2"/>
  <c r="CZ411" i="2"/>
  <c r="Q410" i="2"/>
  <c r="AB410" i="2" s="1"/>
  <c r="CC411" i="2"/>
  <c r="R169" i="2"/>
  <c r="S169" i="2" s="1"/>
  <c r="I411" i="2"/>
  <c r="O411" i="2"/>
  <c r="BM411" i="2"/>
  <c r="AX411" i="2"/>
  <c r="N411" i="2"/>
  <c r="V411" i="2"/>
  <c r="J411" i="2"/>
  <c r="H412" i="2"/>
  <c r="AJ411" i="2"/>
  <c r="M410" i="2"/>
  <c r="CF207" i="2"/>
  <c r="CG207" i="2" s="1"/>
  <c r="CH207" i="2" s="1"/>
  <c r="T169" i="2"/>
  <c r="X169" i="2" s="1"/>
  <c r="AO185" i="2" l="1"/>
  <c r="AL185" i="2"/>
  <c r="AM185" i="2" s="1"/>
  <c r="AN185" i="2" s="1"/>
  <c r="AK185" i="2"/>
  <c r="AI185" i="2"/>
  <c r="AZ412" i="2"/>
  <c r="BO412" i="2"/>
  <c r="BR187" i="2"/>
  <c r="BO187" i="2"/>
  <c r="BP187" i="2" s="1"/>
  <c r="BQ187" i="2" s="1"/>
  <c r="AZ190" i="2"/>
  <c r="BA190" i="2" s="1"/>
  <c r="BB190" i="2" s="1"/>
  <c r="X412" i="2"/>
  <c r="AL412" i="2"/>
  <c r="BN187" i="2"/>
  <c r="BL187" i="2"/>
  <c r="AW190" i="2"/>
  <c r="BC190" i="2"/>
  <c r="AY190" i="2"/>
  <c r="L411" i="2"/>
  <c r="BS410" i="2"/>
  <c r="BD410" i="2"/>
  <c r="AP410" i="2"/>
  <c r="CZ412" i="2"/>
  <c r="CK411" i="2"/>
  <c r="P411" i="2"/>
  <c r="CL411" i="2"/>
  <c r="Q411" i="2"/>
  <c r="BS411" i="2" s="1"/>
  <c r="CC412" i="2"/>
  <c r="CN412" i="2"/>
  <c r="CH412" i="2"/>
  <c r="CG412" i="2"/>
  <c r="I412" i="2"/>
  <c r="BM412" i="2"/>
  <c r="J412" i="2"/>
  <c r="O412" i="2"/>
  <c r="CL412" i="2" s="1"/>
  <c r="H413" i="2"/>
  <c r="AX412" i="2"/>
  <c r="N412" i="2"/>
  <c r="CK412" i="2" s="1"/>
  <c r="V412" i="2"/>
  <c r="AJ412" i="2"/>
  <c r="M411" i="2"/>
  <c r="CD208" i="2"/>
  <c r="CE208" i="2" s="1"/>
  <c r="AA169" i="2"/>
  <c r="Y169" i="2"/>
  <c r="Z169" i="2" s="1"/>
  <c r="U169" i="2"/>
  <c r="W169" i="2"/>
  <c r="AP185" i="2" l="1"/>
  <c r="AQ185" i="2" s="1"/>
  <c r="AZ413" i="2"/>
  <c r="BO413" i="2"/>
  <c r="BD190" i="2"/>
  <c r="BE190" i="2" s="1"/>
  <c r="BF190" i="2" s="1"/>
  <c r="X413" i="2"/>
  <c r="AL413" i="2"/>
  <c r="BS187" i="2"/>
  <c r="BT187" i="2" s="1"/>
  <c r="BI188" i="2" s="1"/>
  <c r="BJ188" i="2" s="1"/>
  <c r="P412" i="2"/>
  <c r="L412" i="2"/>
  <c r="CZ413" i="2"/>
  <c r="Q412" i="2"/>
  <c r="AB169" i="2"/>
  <c r="AC169" i="2" s="1"/>
  <c r="AD169" i="2" s="1"/>
  <c r="CC413" i="2"/>
  <c r="CN413" i="2"/>
  <c r="CH413" i="2"/>
  <c r="CG413" i="2"/>
  <c r="AX413" i="2"/>
  <c r="BM413" i="2"/>
  <c r="AJ413" i="2"/>
  <c r="J413" i="2"/>
  <c r="N413" i="2"/>
  <c r="CK413" i="2" s="1"/>
  <c r="V413" i="2"/>
  <c r="O413" i="2"/>
  <c r="CL413" i="2" s="1"/>
  <c r="I413" i="2"/>
  <c r="H414" i="2"/>
  <c r="M412" i="2"/>
  <c r="CI208" i="2"/>
  <c r="CI212" i="2"/>
  <c r="CI216" i="2"/>
  <c r="CI209" i="2"/>
  <c r="CI217" i="2"/>
  <c r="CI210" i="2"/>
  <c r="CI214" i="2"/>
  <c r="CI211" i="2"/>
  <c r="CI215" i="2"/>
  <c r="CI213" i="2"/>
  <c r="CI207" i="2"/>
  <c r="CR21" i="2" s="1"/>
  <c r="CF208" i="2"/>
  <c r="AR185" i="2" l="1"/>
  <c r="AH186" i="2"/>
  <c r="AF186" i="2"/>
  <c r="AG186" i="2" s="1"/>
  <c r="AZ414" i="2"/>
  <c r="BO414" i="2"/>
  <c r="AV191" i="2"/>
  <c r="AZ191" i="2" s="1"/>
  <c r="BA191" i="2" s="1"/>
  <c r="BB191" i="2" s="1"/>
  <c r="AT191" i="2"/>
  <c r="AU191" i="2" s="1"/>
  <c r="X414" i="2"/>
  <c r="AL414" i="2"/>
  <c r="BU187" i="2"/>
  <c r="CM187" i="2"/>
  <c r="BK188" i="2"/>
  <c r="CZ414" i="2"/>
  <c r="Q413" i="2"/>
  <c r="BS413" i="2" s="1"/>
  <c r="L413" i="2"/>
  <c r="P413" i="2"/>
  <c r="T170" i="2"/>
  <c r="X170" i="2" s="1"/>
  <c r="R170" i="2"/>
  <c r="S170" i="2" s="1"/>
  <c r="CC414" i="2"/>
  <c r="CN414" i="2"/>
  <c r="CH414" i="2"/>
  <c r="CG414" i="2"/>
  <c r="O414" i="2"/>
  <c r="CL414" i="2" s="1"/>
  <c r="BM414" i="2"/>
  <c r="J414" i="2"/>
  <c r="I414" i="2"/>
  <c r="H415" i="2"/>
  <c r="AX414" i="2"/>
  <c r="N414" i="2"/>
  <c r="CK414" i="2" s="1"/>
  <c r="AJ414" i="2"/>
  <c r="V414" i="2"/>
  <c r="M413" i="2"/>
  <c r="CD209" i="2"/>
  <c r="CE209" i="2" s="1"/>
  <c r="BC191" i="2" l="1"/>
  <c r="AY191" i="2"/>
  <c r="AI186" i="2"/>
  <c r="AK186" i="2"/>
  <c r="AO186" i="2"/>
  <c r="AL186" i="2"/>
  <c r="AM186" i="2" s="1"/>
  <c r="AN186" i="2" s="1"/>
  <c r="AW191" i="2"/>
  <c r="AZ415" i="2"/>
  <c r="BO415" i="2"/>
  <c r="BO188" i="2"/>
  <c r="BP188" i="2" s="1"/>
  <c r="BQ188" i="2" s="1"/>
  <c r="X415" i="2"/>
  <c r="AL415" i="2"/>
  <c r="BN188" i="2"/>
  <c r="BL188" i="2"/>
  <c r="BS188" i="2" s="1"/>
  <c r="BT188" i="2" s="1"/>
  <c r="BK189" i="2" s="1"/>
  <c r="BO189" i="2" s="1"/>
  <c r="BR188" i="2"/>
  <c r="BD413" i="2"/>
  <c r="AP413" i="2"/>
  <c r="AB413" i="2"/>
  <c r="CZ415" i="2"/>
  <c r="W170" i="2"/>
  <c r="AA170" i="2"/>
  <c r="Y170" i="2"/>
  <c r="Z170" i="2" s="1"/>
  <c r="Q414" i="2"/>
  <c r="BS414" i="2" s="1"/>
  <c r="P414" i="2"/>
  <c r="L414" i="2"/>
  <c r="U170" i="2"/>
  <c r="CC415" i="2"/>
  <c r="CN415" i="2"/>
  <c r="CH415" i="2"/>
  <c r="CG415" i="2"/>
  <c r="M414" i="2"/>
  <c r="AJ415" i="2"/>
  <c r="V415" i="2"/>
  <c r="I415" i="2"/>
  <c r="BM415" i="2"/>
  <c r="J415" i="2"/>
  <c r="O415" i="2"/>
  <c r="CL415" i="2" s="1"/>
  <c r="H416" i="2"/>
  <c r="AX415" i="2"/>
  <c r="N415" i="2"/>
  <c r="CK415" i="2" s="1"/>
  <c r="CF209" i="2"/>
  <c r="AB170" i="2" l="1"/>
  <c r="AC170" i="2" s="1"/>
  <c r="AD170" i="2" s="1"/>
  <c r="BD191" i="2"/>
  <c r="BE191" i="2" s="1"/>
  <c r="AT192" i="2" s="1"/>
  <c r="AU192" i="2" s="1"/>
  <c r="AP186" i="2"/>
  <c r="AQ186" i="2" s="1"/>
  <c r="AZ416" i="2"/>
  <c r="BO416" i="2"/>
  <c r="X416" i="2"/>
  <c r="AL416" i="2"/>
  <c r="CM188" i="2"/>
  <c r="BU188" i="2"/>
  <c r="BI189" i="2"/>
  <c r="BJ189" i="2" s="1"/>
  <c r="BP189" i="2"/>
  <c r="BQ189" i="2" s="1"/>
  <c r="BR189" i="2"/>
  <c r="BN189" i="2"/>
  <c r="BL189" i="2"/>
  <c r="L415" i="2"/>
  <c r="CZ416" i="2"/>
  <c r="Q415" i="2"/>
  <c r="P415" i="2"/>
  <c r="CC416" i="2"/>
  <c r="CN416" i="2"/>
  <c r="CH416" i="2"/>
  <c r="CG416" i="2"/>
  <c r="BM416" i="2"/>
  <c r="J416" i="2"/>
  <c r="I416" i="2"/>
  <c r="O416" i="2"/>
  <c r="M416" i="2" s="1"/>
  <c r="H417" i="2"/>
  <c r="AX416" i="2"/>
  <c r="N416" i="2"/>
  <c r="AJ416" i="2"/>
  <c r="V416" i="2"/>
  <c r="M415" i="2"/>
  <c r="CD210" i="2"/>
  <c r="CE210" i="2" s="1"/>
  <c r="H113" i="1"/>
  <c r="G113" i="1" s="1"/>
  <c r="J113" i="1"/>
  <c r="I113" i="1" s="1"/>
  <c r="BF191" i="2" l="1"/>
  <c r="AV192" i="2"/>
  <c r="AZ192" i="2" s="1"/>
  <c r="BA192" i="2" s="1"/>
  <c r="BB192" i="2" s="1"/>
  <c r="T171" i="2"/>
  <c r="X171" i="2" s="1"/>
  <c r="Y171" i="2" s="1"/>
  <c r="Z171" i="2" s="1"/>
  <c r="R171" i="2"/>
  <c r="S171" i="2" s="1"/>
  <c r="AR186" i="2"/>
  <c r="AH187" i="2"/>
  <c r="AF187" i="2"/>
  <c r="AG187" i="2" s="1"/>
  <c r="AZ417" i="2"/>
  <c r="BO417" i="2"/>
  <c r="X417" i="2"/>
  <c r="AL417" i="2"/>
  <c r="BS189" i="2"/>
  <c r="BT189" i="2" s="1"/>
  <c r="BU189" i="2" s="1"/>
  <c r="CZ417" i="2"/>
  <c r="Q416" i="2"/>
  <c r="BS416" i="2" s="1"/>
  <c r="L416" i="2"/>
  <c r="P416" i="2"/>
  <c r="BD416" i="2"/>
  <c r="CK416" i="2"/>
  <c r="CL416" i="2"/>
  <c r="CC417" i="2"/>
  <c r="CN417" i="2"/>
  <c r="CH417" i="2"/>
  <c r="CG417" i="2"/>
  <c r="J417" i="2"/>
  <c r="I417" i="2"/>
  <c r="O417" i="2"/>
  <c r="P417" i="2" s="1"/>
  <c r="BM417" i="2"/>
  <c r="AJ417" i="2"/>
  <c r="V417" i="2"/>
  <c r="H418" i="2"/>
  <c r="AX417" i="2"/>
  <c r="N417" i="2"/>
  <c r="CK417" i="2" s="1"/>
  <c r="CF210" i="2"/>
  <c r="AA171" i="2" l="1"/>
  <c r="U171" i="2"/>
  <c r="W171" i="2"/>
  <c r="BC192" i="2"/>
  <c r="AW192" i="2"/>
  <c r="BD192" i="2" s="1"/>
  <c r="BE192" i="2" s="1"/>
  <c r="AT193" i="2" s="1"/>
  <c r="AU193" i="2" s="1"/>
  <c r="AY192" i="2"/>
  <c r="AI187" i="2"/>
  <c r="AL187" i="2"/>
  <c r="AM187" i="2" s="1"/>
  <c r="AN187" i="2" s="1"/>
  <c r="AK187" i="2"/>
  <c r="AO187" i="2"/>
  <c r="AQ187" i="2"/>
  <c r="AZ418" i="2"/>
  <c r="BO418" i="2"/>
  <c r="X418" i="2"/>
  <c r="AL418" i="2"/>
  <c r="CM189" i="2"/>
  <c r="BI190" i="2"/>
  <c r="BJ190" i="2" s="1"/>
  <c r="BK190" i="2"/>
  <c r="AB171" i="2"/>
  <c r="AC171" i="2" s="1"/>
  <c r="AP416" i="2"/>
  <c r="AB416" i="2"/>
  <c r="L417" i="2"/>
  <c r="CZ418" i="2"/>
  <c r="Q417" i="2"/>
  <c r="BS417" i="2" s="1"/>
  <c r="CL417" i="2"/>
  <c r="CC418" i="2"/>
  <c r="CN418" i="2"/>
  <c r="CH418" i="2"/>
  <c r="CG418" i="2"/>
  <c r="BM418" i="2"/>
  <c r="J418" i="2"/>
  <c r="I418" i="2"/>
  <c r="H419" i="2"/>
  <c r="AX418" i="2"/>
  <c r="O418" i="2"/>
  <c r="P418" i="2" s="1"/>
  <c r="N418" i="2"/>
  <c r="AJ418" i="2"/>
  <c r="V418" i="2"/>
  <c r="M417" i="2"/>
  <c r="CD211" i="2"/>
  <c r="CE211" i="2" s="1"/>
  <c r="BF192" i="2" l="1"/>
  <c r="AV193" i="2"/>
  <c r="AZ193" i="2" s="1"/>
  <c r="BA193" i="2" s="1"/>
  <c r="BB193" i="2" s="1"/>
  <c r="AF188" i="2"/>
  <c r="AG188" i="2" s="1"/>
  <c r="AR187" i="2"/>
  <c r="AH188" i="2"/>
  <c r="AZ419" i="2"/>
  <c r="BO419" i="2"/>
  <c r="BO190" i="2"/>
  <c r="BP190" i="2" s="1"/>
  <c r="BQ190" i="2" s="1"/>
  <c r="X419" i="2"/>
  <c r="AL419" i="2"/>
  <c r="BL190" i="2"/>
  <c r="BR190" i="2"/>
  <c r="BN190" i="2"/>
  <c r="T172" i="2"/>
  <c r="R172" i="2"/>
  <c r="S172" i="2" s="1"/>
  <c r="AD171" i="2"/>
  <c r="F113" i="1" s="1"/>
  <c r="CZ419" i="2"/>
  <c r="Q418" i="2"/>
  <c r="CL418" i="2"/>
  <c r="L418" i="2"/>
  <c r="CK418" i="2"/>
  <c r="CC419" i="2"/>
  <c r="CN419" i="2"/>
  <c r="CH419" i="2"/>
  <c r="CG419" i="2"/>
  <c r="BM419" i="2"/>
  <c r="J419" i="2"/>
  <c r="V419" i="2"/>
  <c r="O419" i="2"/>
  <c r="CL419" i="2" s="1"/>
  <c r="I419" i="2"/>
  <c r="AX419" i="2"/>
  <c r="N419" i="2"/>
  <c r="CK419" i="2" s="1"/>
  <c r="H420" i="2"/>
  <c r="AJ419" i="2"/>
  <c r="M418" i="2"/>
  <c r="CF211" i="2"/>
  <c r="BC193" i="2" l="1"/>
  <c r="AY193" i="2"/>
  <c r="AW193" i="2"/>
  <c r="AO188" i="2"/>
  <c r="AK188" i="2"/>
  <c r="AI188" i="2"/>
  <c r="AL188" i="2"/>
  <c r="AM188" i="2" s="1"/>
  <c r="AN188" i="2" s="1"/>
  <c r="E113" i="1"/>
  <c r="AZ420" i="2"/>
  <c r="BO420" i="2"/>
  <c r="X420" i="2"/>
  <c r="AL420" i="2"/>
  <c r="X172" i="2"/>
  <c r="Y172" i="2" s="1"/>
  <c r="Z172" i="2" s="1"/>
  <c r="BS190" i="2"/>
  <c r="BT190" i="2" s="1"/>
  <c r="CM190" i="2" s="1"/>
  <c r="BD193" i="2"/>
  <c r="BE193" i="2" s="1"/>
  <c r="BF193" i="2" s="1"/>
  <c r="W172" i="2"/>
  <c r="U172" i="2"/>
  <c r="AA172" i="2"/>
  <c r="L419" i="2"/>
  <c r="CZ420" i="2"/>
  <c r="P419" i="2"/>
  <c r="Q419" i="2"/>
  <c r="CC420" i="2"/>
  <c r="CN420" i="2"/>
  <c r="CH420" i="2"/>
  <c r="CG420" i="2"/>
  <c r="M419" i="2"/>
  <c r="BM420" i="2"/>
  <c r="AX420" i="2"/>
  <c r="AJ420" i="2"/>
  <c r="J420" i="2"/>
  <c r="I420" i="2"/>
  <c r="O420" i="2"/>
  <c r="CL420" i="2" s="1"/>
  <c r="N420" i="2"/>
  <c r="CK420" i="2" s="1"/>
  <c r="V420" i="2"/>
  <c r="H421" i="2"/>
  <c r="CD212" i="2"/>
  <c r="CE212" i="2" s="1"/>
  <c r="AP188" i="2" l="1"/>
  <c r="AQ188" i="2" s="1"/>
  <c r="AR188" i="2" s="1"/>
  <c r="AB172" i="2"/>
  <c r="AC172" i="2" s="1"/>
  <c r="AD172" i="2" s="1"/>
  <c r="AZ421" i="2"/>
  <c r="BO421" i="2"/>
  <c r="X421" i="2"/>
  <c r="AL421" i="2"/>
  <c r="BI191" i="2"/>
  <c r="BJ191" i="2" s="1"/>
  <c r="BK191" i="2"/>
  <c r="BU190" i="2"/>
  <c r="AV194" i="2"/>
  <c r="AT194" i="2"/>
  <c r="AU194" i="2" s="1"/>
  <c r="CZ421" i="2"/>
  <c r="L420" i="2"/>
  <c r="BS419" i="2"/>
  <c r="AB419" i="2"/>
  <c r="AP419" i="2"/>
  <c r="BD419" i="2"/>
  <c r="P420" i="2"/>
  <c r="Q420" i="2"/>
  <c r="BS420" i="2" s="1"/>
  <c r="CC421" i="2"/>
  <c r="CN421" i="2"/>
  <c r="CH421" i="2"/>
  <c r="CG421" i="2"/>
  <c r="I421" i="2"/>
  <c r="J421" i="2"/>
  <c r="O421" i="2"/>
  <c r="M421" i="2" s="1"/>
  <c r="H422" i="2"/>
  <c r="BM421" i="2"/>
  <c r="AX421" i="2"/>
  <c r="N421" i="2"/>
  <c r="CK421" i="2" s="1"/>
  <c r="V421" i="2"/>
  <c r="AJ421" i="2"/>
  <c r="M420" i="2"/>
  <c r="CF212" i="2"/>
  <c r="AF189" i="2" l="1"/>
  <c r="AG189" i="2" s="1"/>
  <c r="AH189" i="2"/>
  <c r="AO189" i="2" s="1"/>
  <c r="R173" i="2"/>
  <c r="S173" i="2" s="1"/>
  <c r="T173" i="2"/>
  <c r="X173" i="2" s="1"/>
  <c r="Y173" i="2" s="1"/>
  <c r="Z173" i="2" s="1"/>
  <c r="BN191" i="2"/>
  <c r="BO191" i="2"/>
  <c r="BP191" i="2" s="1"/>
  <c r="BQ191" i="2" s="1"/>
  <c r="AZ422" i="2"/>
  <c r="BO422" i="2"/>
  <c r="AZ194" i="2"/>
  <c r="BA194" i="2" s="1"/>
  <c r="BB194" i="2" s="1"/>
  <c r="AP193" i="2"/>
  <c r="X422" i="2"/>
  <c r="AL422" i="2"/>
  <c r="BL191" i="2"/>
  <c r="BC194" i="2"/>
  <c r="BR191" i="2"/>
  <c r="AW194" i="2"/>
  <c r="BD194" i="2" s="1"/>
  <c r="BE194" i="2" s="1"/>
  <c r="AV195" i="2" s="1"/>
  <c r="AY194" i="2"/>
  <c r="BS191" i="2"/>
  <c r="BT191" i="2" s="1"/>
  <c r="BI192" i="2" s="1"/>
  <c r="BJ192" i="2" s="1"/>
  <c r="CZ422" i="2"/>
  <c r="Q421" i="2"/>
  <c r="L421" i="2"/>
  <c r="P421" i="2"/>
  <c r="CL421" i="2"/>
  <c r="CC422" i="2"/>
  <c r="CN422" i="2"/>
  <c r="CH422" i="2"/>
  <c r="CG422" i="2"/>
  <c r="BM422" i="2"/>
  <c r="J422" i="2"/>
  <c r="O422" i="2"/>
  <c r="CL422" i="2" s="1"/>
  <c r="H423" i="2"/>
  <c r="AJ422" i="2"/>
  <c r="V422" i="2"/>
  <c r="I422" i="2"/>
  <c r="AX422" i="2"/>
  <c r="N422" i="2"/>
  <c r="CK422" i="2" s="1"/>
  <c r="CD213" i="2"/>
  <c r="CE213" i="2" s="1"/>
  <c r="AK189" i="2" l="1"/>
  <c r="AL189" i="2"/>
  <c r="AM189" i="2" s="1"/>
  <c r="AN189" i="2" s="1"/>
  <c r="AI189" i="2"/>
  <c r="U173" i="2"/>
  <c r="AA173" i="2"/>
  <c r="W173" i="2"/>
  <c r="AP189" i="2"/>
  <c r="AQ189" i="2" s="1"/>
  <c r="AZ423" i="2"/>
  <c r="BO423" i="2"/>
  <c r="AZ195" i="2"/>
  <c r="BA195" i="2" s="1"/>
  <c r="BB195" i="2" s="1"/>
  <c r="X423" i="2"/>
  <c r="AL423" i="2"/>
  <c r="D181" i="1"/>
  <c r="AB173" i="2"/>
  <c r="AC173" i="2" s="1"/>
  <c r="AD173" i="2" s="1"/>
  <c r="BU191" i="2"/>
  <c r="BK192" i="2"/>
  <c r="CM191" i="2"/>
  <c r="AT195" i="2"/>
  <c r="AU195" i="2" s="1"/>
  <c r="AY195" i="2"/>
  <c r="BC195" i="2"/>
  <c r="AW195" i="2"/>
  <c r="BD195" i="2" s="1"/>
  <c r="BE195" i="2" s="1"/>
  <c r="BF194" i="2"/>
  <c r="CZ423" i="2"/>
  <c r="Q422" i="2"/>
  <c r="AB422" i="2" s="1"/>
  <c r="P422" i="2"/>
  <c r="L422" i="2"/>
  <c r="D120" i="1"/>
  <c r="CC423" i="2"/>
  <c r="AX423" i="2"/>
  <c r="N423" i="2"/>
  <c r="CK423" i="2" s="1"/>
  <c r="AJ423" i="2"/>
  <c r="BM423" i="2"/>
  <c r="I423" i="2"/>
  <c r="J423" i="2"/>
  <c r="O423" i="2"/>
  <c r="P423" i="2" s="1"/>
  <c r="H424" i="2"/>
  <c r="V423" i="2"/>
  <c r="M422" i="2"/>
  <c r="CF213" i="2"/>
  <c r="AF190" i="2" l="1"/>
  <c r="AG190" i="2" s="1"/>
  <c r="AR189" i="2"/>
  <c r="AH190" i="2"/>
  <c r="AZ424" i="2"/>
  <c r="BO424" i="2"/>
  <c r="BL192" i="2"/>
  <c r="BO192" i="2"/>
  <c r="BP192" i="2" s="1"/>
  <c r="BQ192" i="2" s="1"/>
  <c r="X424" i="2"/>
  <c r="AL424" i="2"/>
  <c r="BN192" i="2"/>
  <c r="BR192" i="2"/>
  <c r="R174" i="2"/>
  <c r="S174" i="2" s="1"/>
  <c r="T174" i="2"/>
  <c r="BS192" i="2"/>
  <c r="BT192" i="2" s="1"/>
  <c r="BU192" i="2" s="1"/>
  <c r="AV196" i="2"/>
  <c r="AT196" i="2"/>
  <c r="AU196" i="2" s="1"/>
  <c r="BF195" i="2"/>
  <c r="BD422" i="2"/>
  <c r="BS422" i="2"/>
  <c r="L423" i="2"/>
  <c r="AP422" i="2"/>
  <c r="CZ424" i="2"/>
  <c r="Q423" i="2"/>
  <c r="BS423" i="2" s="1"/>
  <c r="CL423" i="2"/>
  <c r="CC424" i="2"/>
  <c r="CN424" i="2"/>
  <c r="CH424" i="2"/>
  <c r="CG424" i="2"/>
  <c r="BM424" i="2"/>
  <c r="J424" i="2"/>
  <c r="I424" i="2"/>
  <c r="H425" i="2"/>
  <c r="N424" i="2"/>
  <c r="AX424" i="2"/>
  <c r="AJ424" i="2"/>
  <c r="V424" i="2"/>
  <c r="O424" i="2"/>
  <c r="CL424" i="2" s="1"/>
  <c r="M423" i="2"/>
  <c r="CD214" i="2"/>
  <c r="CE214" i="2" s="1"/>
  <c r="AK190" i="2" l="1"/>
  <c r="AO190" i="2"/>
  <c r="AL190" i="2"/>
  <c r="AM190" i="2" s="1"/>
  <c r="AN190" i="2" s="1"/>
  <c r="AP190" i="2" s="1"/>
  <c r="AQ190" i="2" s="1"/>
  <c r="AI190" i="2"/>
  <c r="AZ425" i="2"/>
  <c r="BO425" i="2"/>
  <c r="AZ196" i="2"/>
  <c r="BA196" i="2" s="1"/>
  <c r="BB196" i="2" s="1"/>
  <c r="X425" i="2"/>
  <c r="AL425" i="2"/>
  <c r="X174" i="2"/>
  <c r="Y174" i="2" s="1"/>
  <c r="Z174" i="2" s="1"/>
  <c r="U174" i="2"/>
  <c r="W174" i="2"/>
  <c r="AA174" i="2"/>
  <c r="CM192" i="2"/>
  <c r="BI193" i="2"/>
  <c r="BJ193" i="2" s="1"/>
  <c r="BK193" i="2"/>
  <c r="BO193" i="2" s="1"/>
  <c r="BC196" i="2"/>
  <c r="AY196" i="2"/>
  <c r="AW196" i="2"/>
  <c r="AB174" i="2"/>
  <c r="AC174" i="2" s="1"/>
  <c r="AD174" i="2" s="1"/>
  <c r="CZ425" i="2"/>
  <c r="Q424" i="2"/>
  <c r="L424" i="2"/>
  <c r="CK424" i="2"/>
  <c r="P424" i="2"/>
  <c r="CC425" i="2"/>
  <c r="CN425" i="2"/>
  <c r="CH425" i="2"/>
  <c r="CG425" i="2"/>
  <c r="M424" i="2"/>
  <c r="V425" i="2"/>
  <c r="I425" i="2"/>
  <c r="AX425" i="2"/>
  <c r="J425" i="2"/>
  <c r="O425" i="2"/>
  <c r="CL425" i="2" s="1"/>
  <c r="H426" i="2"/>
  <c r="BM425" i="2"/>
  <c r="AJ425" i="2"/>
  <c r="N425" i="2"/>
  <c r="CK425" i="2" s="1"/>
  <c r="P425" i="2"/>
  <c r="CF214" i="2"/>
  <c r="AR190" i="2" l="1"/>
  <c r="AF191" i="2"/>
  <c r="AG191" i="2" s="1"/>
  <c r="AH191" i="2"/>
  <c r="AZ426" i="2"/>
  <c r="BO426" i="2"/>
  <c r="BD196" i="2"/>
  <c r="BE196" i="2" s="1"/>
  <c r="AT197" i="2" s="1"/>
  <c r="AU197" i="2" s="1"/>
  <c r="X426" i="2"/>
  <c r="AL426" i="2"/>
  <c r="BP193" i="2"/>
  <c r="BQ193" i="2" s="1"/>
  <c r="BR193" i="2"/>
  <c r="BN193" i="2"/>
  <c r="BL193" i="2"/>
  <c r="T175" i="2"/>
  <c r="X175" i="2" s="1"/>
  <c r="R175" i="2"/>
  <c r="S175" i="2" s="1"/>
  <c r="CZ426" i="2"/>
  <c r="Q425" i="2"/>
  <c r="BD425" i="2" s="1"/>
  <c r="L425" i="2"/>
  <c r="CC426" i="2"/>
  <c r="CN426" i="2"/>
  <c r="CH426" i="2"/>
  <c r="CG426" i="2"/>
  <c r="M425" i="2"/>
  <c r="AX426" i="2"/>
  <c r="BM426" i="2"/>
  <c r="O426" i="2"/>
  <c r="P426" i="2" s="1"/>
  <c r="H427" i="2"/>
  <c r="N426" i="2"/>
  <c r="CK426" i="2" s="1"/>
  <c r="AJ426" i="2"/>
  <c r="V426" i="2"/>
  <c r="J426" i="2"/>
  <c r="I426" i="2"/>
  <c r="CD215" i="2"/>
  <c r="CE215" i="2" s="1"/>
  <c r="AL191" i="2" l="1"/>
  <c r="AM191" i="2" s="1"/>
  <c r="AN191" i="2" s="1"/>
  <c r="AI191" i="2"/>
  <c r="AK191" i="2"/>
  <c r="AP191" i="2" s="1"/>
  <c r="AQ191" i="2" s="1"/>
  <c r="AO191" i="2"/>
  <c r="AZ427" i="2"/>
  <c r="BO427" i="2"/>
  <c r="BS193" i="2"/>
  <c r="BT193" i="2" s="1"/>
  <c r="BU193" i="2" s="1"/>
  <c r="BF196" i="2"/>
  <c r="AV197" i="2"/>
  <c r="AZ197" i="2" s="1"/>
  <c r="BA197" i="2" s="1"/>
  <c r="BB197" i="2" s="1"/>
  <c r="X427" i="2"/>
  <c r="AL427" i="2"/>
  <c r="Y175" i="2"/>
  <c r="Z175" i="2" s="1"/>
  <c r="U175" i="2"/>
  <c r="AA175" i="2"/>
  <c r="W175" i="2"/>
  <c r="AP425" i="2"/>
  <c r="BS425" i="2"/>
  <c r="AB425" i="2"/>
  <c r="CZ427" i="2"/>
  <c r="Q426" i="2"/>
  <c r="BS426" i="2" s="1"/>
  <c r="CL426" i="2"/>
  <c r="L426" i="2"/>
  <c r="CC427" i="2"/>
  <c r="CN427" i="2"/>
  <c r="CH427" i="2"/>
  <c r="CG427" i="2"/>
  <c r="V427" i="2"/>
  <c r="BM427" i="2"/>
  <c r="J427" i="2"/>
  <c r="O427" i="2"/>
  <c r="P427" i="2" s="1"/>
  <c r="I427" i="2"/>
  <c r="AX427" i="2"/>
  <c r="N427" i="2"/>
  <c r="CK427" i="2" s="1"/>
  <c r="H428" i="2"/>
  <c r="AJ427" i="2"/>
  <c r="M426" i="2"/>
  <c r="CF215" i="2"/>
  <c r="AF192" i="2" l="1"/>
  <c r="AG192" i="2" s="1"/>
  <c r="AH192" i="2"/>
  <c r="AR191" i="2"/>
  <c r="BC197" i="2"/>
  <c r="AY197" i="2"/>
  <c r="CM193" i="2"/>
  <c r="BK194" i="2"/>
  <c r="BN194" i="2" s="1"/>
  <c r="BI194" i="2"/>
  <c r="BJ194" i="2" s="1"/>
  <c r="AZ428" i="2"/>
  <c r="BO428" i="2"/>
  <c r="AW197" i="2"/>
  <c r="X428" i="2"/>
  <c r="AL428" i="2"/>
  <c r="AB175" i="2"/>
  <c r="AC175" i="2" s="1"/>
  <c r="AD175" i="2" s="1"/>
  <c r="BD197" i="2"/>
  <c r="BE197" i="2" s="1"/>
  <c r="AV198" i="2" s="1"/>
  <c r="L427" i="2"/>
  <c r="CL427" i="2"/>
  <c r="CZ428" i="2"/>
  <c r="Q427" i="2"/>
  <c r="CC428" i="2"/>
  <c r="CN428" i="2"/>
  <c r="CH428" i="2"/>
  <c r="CG428" i="2"/>
  <c r="AX428" i="2"/>
  <c r="N428" i="2"/>
  <c r="AJ428" i="2"/>
  <c r="V428" i="2"/>
  <c r="CK428" i="2"/>
  <c r="J428" i="2"/>
  <c r="I428" i="2"/>
  <c r="O428" i="2"/>
  <c r="P428" i="2" s="1"/>
  <c r="H429" i="2"/>
  <c r="BM428" i="2"/>
  <c r="M427" i="2"/>
  <c r="CD216" i="2"/>
  <c r="CE216" i="2" s="1"/>
  <c r="AL192" i="2" l="1"/>
  <c r="AM192" i="2" s="1"/>
  <c r="AN192" i="2" s="1"/>
  <c r="AK192" i="2"/>
  <c r="AP192" i="2" s="1"/>
  <c r="AQ192" i="2" s="1"/>
  <c r="AI192" i="2"/>
  <c r="AO192" i="2"/>
  <c r="BR194" i="2"/>
  <c r="AZ429" i="2"/>
  <c r="BO429" i="2"/>
  <c r="BO194" i="2"/>
  <c r="BP194" i="2" s="1"/>
  <c r="BQ194" i="2" s="1"/>
  <c r="BL194" i="2"/>
  <c r="AZ198" i="2"/>
  <c r="BA198" i="2" s="1"/>
  <c r="BB198" i="2" s="1"/>
  <c r="X429" i="2"/>
  <c r="AL429" i="2"/>
  <c r="T176" i="2"/>
  <c r="R176" i="2"/>
  <c r="S176" i="2" s="1"/>
  <c r="BC198" i="2"/>
  <c r="AW198" i="2"/>
  <c r="BD198" i="2" s="1"/>
  <c r="BE198" i="2" s="1"/>
  <c r="AV199" i="2" s="1"/>
  <c r="AZ199" i="2" s="1"/>
  <c r="BF197" i="2"/>
  <c r="AY198" i="2"/>
  <c r="AT198" i="2"/>
  <c r="AU198" i="2" s="1"/>
  <c r="CZ429" i="2"/>
  <c r="CL428" i="2"/>
  <c r="L428" i="2"/>
  <c r="Q428" i="2"/>
  <c r="CC429" i="2"/>
  <c r="CN429" i="2"/>
  <c r="CH429" i="2"/>
  <c r="CG429" i="2"/>
  <c r="M428" i="2"/>
  <c r="I429" i="2"/>
  <c r="J429" i="2"/>
  <c r="O429" i="2"/>
  <c r="P429" i="2" s="1"/>
  <c r="H430" i="2"/>
  <c r="AX429" i="2"/>
  <c r="N429" i="2"/>
  <c r="CK429" i="2" s="1"/>
  <c r="BM429" i="2"/>
  <c r="AJ429" i="2"/>
  <c r="V429" i="2"/>
  <c r="CF216" i="2"/>
  <c r="BS194" i="2" l="1"/>
  <c r="BT194" i="2" s="1"/>
  <c r="BK195" i="2" s="1"/>
  <c r="BN195" i="2" s="1"/>
  <c r="AR192" i="2"/>
  <c r="AF193" i="2"/>
  <c r="AG193" i="2" s="1"/>
  <c r="AH193" i="2"/>
  <c r="AZ430" i="2"/>
  <c r="BO430" i="2"/>
  <c r="X430" i="2"/>
  <c r="AL430" i="2"/>
  <c r="X176" i="2"/>
  <c r="Y176" i="2" s="1"/>
  <c r="Z176" i="2" s="1"/>
  <c r="W176" i="2"/>
  <c r="AB176" i="2" s="1"/>
  <c r="AC176" i="2" s="1"/>
  <c r="AD176" i="2" s="1"/>
  <c r="AA176" i="2"/>
  <c r="U176" i="2"/>
  <c r="BF198" i="2"/>
  <c r="AT199" i="2"/>
  <c r="AU199" i="2" s="1"/>
  <c r="CZ430" i="2"/>
  <c r="Q429" i="2"/>
  <c r="BS429" i="2" s="1"/>
  <c r="CL429" i="2"/>
  <c r="L429" i="2"/>
  <c r="AP428" i="2"/>
  <c r="BD428" i="2"/>
  <c r="BS428" i="2"/>
  <c r="AB428" i="2"/>
  <c r="BC199" i="2"/>
  <c r="AY199" i="2"/>
  <c r="AW199" i="2"/>
  <c r="BA199" i="2"/>
  <c r="BB199" i="2" s="1"/>
  <c r="CC430" i="2"/>
  <c r="CN430" i="2"/>
  <c r="CH430" i="2"/>
  <c r="CG430" i="2"/>
  <c r="AJ430" i="2"/>
  <c r="J430" i="2"/>
  <c r="I430" i="2"/>
  <c r="AX430" i="2"/>
  <c r="V430" i="2"/>
  <c r="O430" i="2"/>
  <c r="P430" i="2" s="1"/>
  <c r="H431" i="2"/>
  <c r="N430" i="2"/>
  <c r="BM430" i="2"/>
  <c r="M429" i="2"/>
  <c r="CD217" i="2"/>
  <c r="CE217" i="2" s="1"/>
  <c r="BO195" i="2" l="1"/>
  <c r="BP195" i="2" s="1"/>
  <c r="BQ195" i="2" s="1"/>
  <c r="BL195" i="2"/>
  <c r="BI195" i="2"/>
  <c r="BJ195" i="2" s="1"/>
  <c r="BR195" i="2"/>
  <c r="BS195" i="2" s="1"/>
  <c r="BT195" i="2" s="1"/>
  <c r="BK196" i="2" s="1"/>
  <c r="BL196" i="2" s="1"/>
  <c r="BU194" i="2"/>
  <c r="CM194" i="2"/>
  <c r="AL193" i="2"/>
  <c r="AM193" i="2" s="1"/>
  <c r="AN193" i="2" s="1"/>
  <c r="AO193" i="2"/>
  <c r="AI193" i="2"/>
  <c r="AK193" i="2"/>
  <c r="AQ193" i="2"/>
  <c r="AZ431" i="2"/>
  <c r="BO431" i="2"/>
  <c r="X431" i="2"/>
  <c r="AL431" i="2"/>
  <c r="L430" i="2"/>
  <c r="R177" i="2"/>
  <c r="S177" i="2" s="1"/>
  <c r="T177" i="2"/>
  <c r="X177" i="2" s="1"/>
  <c r="CL430" i="2"/>
  <c r="CZ431" i="2"/>
  <c r="Q430" i="2"/>
  <c r="M430" i="2"/>
  <c r="CK430" i="2"/>
  <c r="BD199" i="2"/>
  <c r="BE199" i="2" s="1"/>
  <c r="AV200" i="2" s="1"/>
  <c r="AZ200" i="2" s="1"/>
  <c r="CC431" i="2"/>
  <c r="CN431" i="2"/>
  <c r="CH431" i="2"/>
  <c r="CG431" i="2"/>
  <c r="J431" i="2"/>
  <c r="AX431" i="2"/>
  <c r="BM431" i="2"/>
  <c r="O431" i="2"/>
  <c r="CL431" i="2" s="1"/>
  <c r="H432" i="2"/>
  <c r="N431" i="2"/>
  <c r="CK431" i="2" s="1"/>
  <c r="AJ431" i="2"/>
  <c r="V431" i="2"/>
  <c r="I431" i="2"/>
  <c r="L431" i="2" s="1"/>
  <c r="CF217" i="2"/>
  <c r="BU195" i="2" l="1"/>
  <c r="L115" i="1" s="1"/>
  <c r="K115" i="1" s="1"/>
  <c r="BI196" i="2"/>
  <c r="BJ196" i="2" s="1"/>
  <c r="BR196" i="2"/>
  <c r="BO196" i="2"/>
  <c r="BP196" i="2" s="1"/>
  <c r="BQ196" i="2" s="1"/>
  <c r="CM195" i="2"/>
  <c r="CN195" i="2" s="1"/>
  <c r="BN196" i="2"/>
  <c r="AR193" i="2"/>
  <c r="AH194" i="2"/>
  <c r="AF194" i="2"/>
  <c r="AG194" i="2" s="1"/>
  <c r="BS196" i="2"/>
  <c r="BT196" i="2" s="1"/>
  <c r="AZ432" i="2"/>
  <c r="BO432" i="2"/>
  <c r="X432" i="2"/>
  <c r="AL432" i="2"/>
  <c r="Y177" i="2"/>
  <c r="Z177" i="2" s="1"/>
  <c r="U177" i="2"/>
  <c r="W177" i="2"/>
  <c r="AA177" i="2"/>
  <c r="CZ432" i="2"/>
  <c r="Q431" i="2"/>
  <c r="BD431" i="2" s="1"/>
  <c r="P431" i="2"/>
  <c r="BF199" i="2"/>
  <c r="AT200" i="2"/>
  <c r="AU200" i="2" s="1"/>
  <c r="BA200" i="2"/>
  <c r="BB200" i="2" s="1"/>
  <c r="AY200" i="2"/>
  <c r="AW200" i="2"/>
  <c r="BC200" i="2"/>
  <c r="CC432" i="2"/>
  <c r="CN432" i="2"/>
  <c r="CH432" i="2"/>
  <c r="CG432" i="2"/>
  <c r="O432" i="2"/>
  <c r="P432" i="2" s="1"/>
  <c r="BM432" i="2"/>
  <c r="J432" i="2"/>
  <c r="I432" i="2"/>
  <c r="H433" i="2"/>
  <c r="N432" i="2"/>
  <c r="CK432" i="2" s="1"/>
  <c r="AX432" i="2"/>
  <c r="AJ432" i="2"/>
  <c r="V432" i="2"/>
  <c r="M431" i="2"/>
  <c r="CD218" i="2"/>
  <c r="CE218" i="2" s="1"/>
  <c r="AB177" i="2" l="1"/>
  <c r="AC177" i="2" s="1"/>
  <c r="AD177" i="2" s="1"/>
  <c r="AI194" i="2"/>
  <c r="AK194" i="2"/>
  <c r="AL194" i="2"/>
  <c r="AM194" i="2" s="1"/>
  <c r="AN194" i="2" s="1"/>
  <c r="AO194" i="2"/>
  <c r="AZ433" i="2"/>
  <c r="BO433" i="2"/>
  <c r="BU196" i="2"/>
  <c r="CM196" i="2"/>
  <c r="BK197" i="2"/>
  <c r="BI197" i="2"/>
  <c r="BJ197" i="2" s="1"/>
  <c r="X433" i="2"/>
  <c r="AL433" i="2"/>
  <c r="BD200" i="2"/>
  <c r="BE200" i="2" s="1"/>
  <c r="AT201" i="2" s="1"/>
  <c r="AU201" i="2" s="1"/>
  <c r="AB431" i="2"/>
  <c r="AP431" i="2"/>
  <c r="BS431" i="2"/>
  <c r="CL432" i="2"/>
  <c r="CZ433" i="2"/>
  <c r="Q432" i="2"/>
  <c r="BS432" i="2" s="1"/>
  <c r="L432" i="2"/>
  <c r="CC433" i="2"/>
  <c r="CN433" i="2"/>
  <c r="CH433" i="2"/>
  <c r="CG433" i="2"/>
  <c r="AX433" i="2"/>
  <c r="O433" i="2"/>
  <c r="CL433" i="2" s="1"/>
  <c r="N433" i="2"/>
  <c r="CK433" i="2" s="1"/>
  <c r="AJ433" i="2"/>
  <c r="V433" i="2"/>
  <c r="J433" i="2"/>
  <c r="I433" i="2"/>
  <c r="BM433" i="2"/>
  <c r="H434" i="2"/>
  <c r="BO434" i="2" s="1"/>
  <c r="M432" i="2"/>
  <c r="CF218" i="2"/>
  <c r="T178" i="2" l="1"/>
  <c r="X178" i="2" s="1"/>
  <c r="Y178" i="2" s="1"/>
  <c r="Z178" i="2" s="1"/>
  <c r="R178" i="2"/>
  <c r="S178" i="2" s="1"/>
  <c r="AP194" i="2"/>
  <c r="AQ194" i="2" s="1"/>
  <c r="BO197" i="2"/>
  <c r="BP197" i="2" s="1"/>
  <c r="BQ197" i="2" s="1"/>
  <c r="BL197" i="2"/>
  <c r="BN197" i="2"/>
  <c r="BR197" i="2"/>
  <c r="AL434" i="2"/>
  <c r="AZ434" i="2"/>
  <c r="AP199" i="2"/>
  <c r="X434" i="2"/>
  <c r="Q433" i="2"/>
  <c r="W178" i="2"/>
  <c r="U178" i="2"/>
  <c r="AV201" i="2"/>
  <c r="BF200" i="2"/>
  <c r="CZ434" i="2"/>
  <c r="L433" i="2"/>
  <c r="P433" i="2"/>
  <c r="CC434" i="2"/>
  <c r="CN434" i="2"/>
  <c r="CH434" i="2"/>
  <c r="CG434" i="2"/>
  <c r="M433" i="2"/>
  <c r="AX434" i="2"/>
  <c r="O434" i="2"/>
  <c r="P434" i="2" s="1"/>
  <c r="H435" i="2"/>
  <c r="N434" i="2"/>
  <c r="AJ434" i="2"/>
  <c r="V434" i="2"/>
  <c r="CK434" i="2"/>
  <c r="BM434" i="2"/>
  <c r="J434" i="2"/>
  <c r="I434" i="2"/>
  <c r="CI218" i="2"/>
  <c r="CD219" i="2"/>
  <c r="CE219" i="2" s="1"/>
  <c r="AA178" i="2" l="1"/>
  <c r="BS197" i="2"/>
  <c r="BT197" i="2" s="1"/>
  <c r="BU197" i="2" s="1"/>
  <c r="AR194" i="2"/>
  <c r="AH195" i="2"/>
  <c r="AF195" i="2"/>
  <c r="AG195" i="2" s="1"/>
  <c r="AZ435" i="2"/>
  <c r="BO435" i="2"/>
  <c r="AZ201" i="2"/>
  <c r="BA201" i="2" s="1"/>
  <c r="BB201" i="2" s="1"/>
  <c r="X435" i="2"/>
  <c r="AL435" i="2"/>
  <c r="AB178" i="2"/>
  <c r="AC178" i="2" s="1"/>
  <c r="AD178" i="2" s="1"/>
  <c r="AY201" i="2"/>
  <c r="BC201" i="2"/>
  <c r="AW201" i="2"/>
  <c r="BD201" i="2"/>
  <c r="BE201" i="2" s="1"/>
  <c r="AV202" i="2" s="1"/>
  <c r="AZ202" i="2" s="1"/>
  <c r="Q434" i="2"/>
  <c r="BS434" i="2" s="1"/>
  <c r="CL434" i="2"/>
  <c r="L434" i="2"/>
  <c r="CZ435" i="2"/>
  <c r="CC435" i="2"/>
  <c r="M434" i="2"/>
  <c r="J435" i="2"/>
  <c r="V435" i="2"/>
  <c r="AX435" i="2"/>
  <c r="O435" i="2"/>
  <c r="P435" i="2" s="1"/>
  <c r="I435" i="2"/>
  <c r="N435" i="2"/>
  <c r="CK435" i="2" s="1"/>
  <c r="H436" i="2"/>
  <c r="CL435" i="2"/>
  <c r="BM435" i="2"/>
  <c r="AJ435" i="2"/>
  <c r="CF219" i="2"/>
  <c r="CG219" i="2" s="1"/>
  <c r="CH219" i="2" s="1"/>
  <c r="CM197" i="2" l="1"/>
  <c r="BI198" i="2"/>
  <c r="BJ198" i="2" s="1"/>
  <c r="BK198" i="2"/>
  <c r="BN198" i="2" s="1"/>
  <c r="AI195" i="2"/>
  <c r="AK195" i="2"/>
  <c r="AP195" i="2" s="1"/>
  <c r="AQ195" i="2" s="1"/>
  <c r="AL195" i="2"/>
  <c r="AM195" i="2" s="1"/>
  <c r="AN195" i="2" s="1"/>
  <c r="AO195" i="2"/>
  <c r="AZ436" i="2"/>
  <c r="BO436" i="2"/>
  <c r="X436" i="2"/>
  <c r="AL436" i="2"/>
  <c r="T179" i="2"/>
  <c r="U179" i="2" s="1"/>
  <c r="R179" i="2"/>
  <c r="S179" i="2" s="1"/>
  <c r="AB434" i="2"/>
  <c r="BD434" i="2"/>
  <c r="AP434" i="2"/>
  <c r="BF201" i="2"/>
  <c r="AT202" i="2"/>
  <c r="AU202" i="2" s="1"/>
  <c r="CZ436" i="2"/>
  <c r="Q435" i="2"/>
  <c r="BS435" i="2" s="1"/>
  <c r="L435" i="2"/>
  <c r="BA202" i="2"/>
  <c r="BB202" i="2" s="1"/>
  <c r="BC202" i="2"/>
  <c r="AW202" i="2"/>
  <c r="AY202" i="2"/>
  <c r="CC436" i="2"/>
  <c r="CN436" i="2"/>
  <c r="CH436" i="2"/>
  <c r="CG436" i="2"/>
  <c r="M435" i="2"/>
  <c r="BM436" i="2"/>
  <c r="AJ436" i="2"/>
  <c r="O436" i="2"/>
  <c r="CL436" i="2" s="1"/>
  <c r="I436" i="2"/>
  <c r="N436" i="2"/>
  <c r="H437" i="2"/>
  <c r="CK436" i="2"/>
  <c r="AX436" i="2"/>
  <c r="J436" i="2"/>
  <c r="V436" i="2"/>
  <c r="CD220" i="2"/>
  <c r="CE220" i="2" s="1"/>
  <c r="BO198" i="2" l="1"/>
  <c r="BP198" i="2" s="1"/>
  <c r="BQ198" i="2" s="1"/>
  <c r="BR198" i="2"/>
  <c r="BL198" i="2"/>
  <c r="BS198" i="2" s="1"/>
  <c r="BT198" i="2" s="1"/>
  <c r="AR195" i="2"/>
  <c r="AH196" i="2"/>
  <c r="AF196" i="2"/>
  <c r="AG196" i="2" s="1"/>
  <c r="AZ437" i="2"/>
  <c r="BO437" i="2"/>
  <c r="W179" i="2"/>
  <c r="AA179" i="2"/>
  <c r="X437" i="2"/>
  <c r="AL437" i="2"/>
  <c r="X179" i="2"/>
  <c r="Y179" i="2" s="1"/>
  <c r="Z179" i="2" s="1"/>
  <c r="L436" i="2"/>
  <c r="CZ437" i="2"/>
  <c r="P436" i="2"/>
  <c r="Q436" i="2"/>
  <c r="BD202" i="2"/>
  <c r="BE202" i="2" s="1"/>
  <c r="CC437" i="2"/>
  <c r="CN437" i="2"/>
  <c r="CH437" i="2"/>
  <c r="CG437" i="2"/>
  <c r="M436" i="2"/>
  <c r="I437" i="2"/>
  <c r="BM437" i="2"/>
  <c r="J437" i="2"/>
  <c r="N437" i="2"/>
  <c r="CK437" i="2" s="1"/>
  <c r="AX437" i="2"/>
  <c r="AJ437" i="2"/>
  <c r="V437" i="2"/>
  <c r="O437" i="2"/>
  <c r="CL437" i="2" s="1"/>
  <c r="H438" i="2"/>
  <c r="CI221" i="2"/>
  <c r="CI222" i="2"/>
  <c r="CI223" i="2"/>
  <c r="CI220" i="2"/>
  <c r="CI226" i="2"/>
  <c r="CI224" i="2"/>
  <c r="CI227" i="2"/>
  <c r="CI228" i="2"/>
  <c r="CI225" i="2"/>
  <c r="CI229" i="2"/>
  <c r="CI219" i="2"/>
  <c r="CR22" i="2" s="1"/>
  <c r="CF220" i="2"/>
  <c r="BU198" i="2" l="1"/>
  <c r="CM198" i="2"/>
  <c r="BI199" i="2"/>
  <c r="BJ199" i="2" s="1"/>
  <c r="BK199" i="2"/>
  <c r="AB179" i="2"/>
  <c r="AC179" i="2" s="1"/>
  <c r="AD179" i="2" s="1"/>
  <c r="AK196" i="2"/>
  <c r="AL196" i="2"/>
  <c r="AM196" i="2" s="1"/>
  <c r="AN196" i="2" s="1"/>
  <c r="AP196" i="2" s="1"/>
  <c r="AQ196" i="2" s="1"/>
  <c r="AO196" i="2"/>
  <c r="AI196" i="2"/>
  <c r="BS199" i="2"/>
  <c r="AZ438" i="2"/>
  <c r="BO438" i="2"/>
  <c r="X438" i="2"/>
  <c r="AL438" i="2"/>
  <c r="L437" i="2"/>
  <c r="CZ438" i="2"/>
  <c r="Q437" i="2"/>
  <c r="BD437" i="2" s="1"/>
  <c r="P437" i="2"/>
  <c r="BF202" i="2"/>
  <c r="AV203" i="2"/>
  <c r="AZ203" i="2" s="1"/>
  <c r="AT203" i="2"/>
  <c r="AU203" i="2" s="1"/>
  <c r="CC438" i="2"/>
  <c r="CN438" i="2"/>
  <c r="CH438" i="2"/>
  <c r="CG438" i="2"/>
  <c r="M437" i="2"/>
  <c r="J438" i="2"/>
  <c r="O438" i="2"/>
  <c r="CL438" i="2" s="1"/>
  <c r="H439" i="2"/>
  <c r="N438" i="2"/>
  <c r="CK438" i="2" s="1"/>
  <c r="V438" i="2"/>
  <c r="AX438" i="2"/>
  <c r="AJ438" i="2"/>
  <c r="I438" i="2"/>
  <c r="BM438" i="2"/>
  <c r="P438" i="2"/>
  <c r="CD221" i="2"/>
  <c r="CE221" i="2" s="1"/>
  <c r="R180" i="2" l="1"/>
  <c r="S180" i="2" s="1"/>
  <c r="T180" i="2"/>
  <c r="BT199" i="2"/>
  <c r="BU199" i="2" s="1"/>
  <c r="BL199" i="2"/>
  <c r="BO199" i="2"/>
  <c r="BP199" i="2" s="1"/>
  <c r="BQ199" i="2" s="1"/>
  <c r="BR199" i="2"/>
  <c r="BN199" i="2"/>
  <c r="AR196" i="2"/>
  <c r="AF197" i="2"/>
  <c r="AG197" i="2" s="1"/>
  <c r="AH197" i="2"/>
  <c r="AZ439" i="2"/>
  <c r="BO439" i="2"/>
  <c r="X439" i="2"/>
  <c r="AL439" i="2"/>
  <c r="BS437" i="2"/>
  <c r="AB437" i="2"/>
  <c r="AP437" i="2"/>
  <c r="CZ439" i="2"/>
  <c r="L438" i="2"/>
  <c r="Q438" i="2"/>
  <c r="BS438" i="2" s="1"/>
  <c r="BA203" i="2"/>
  <c r="BB203" i="2" s="1"/>
  <c r="AW203" i="2"/>
  <c r="BC203" i="2"/>
  <c r="AY203" i="2"/>
  <c r="CC439" i="2"/>
  <c r="CN439" i="2"/>
  <c r="CH439" i="2"/>
  <c r="CG439" i="2"/>
  <c r="AJ439" i="2"/>
  <c r="V439" i="2"/>
  <c r="J439" i="2"/>
  <c r="I439" i="2"/>
  <c r="N439" i="2"/>
  <c r="CK439" i="2" s="1"/>
  <c r="O439" i="2"/>
  <c r="P439" i="2" s="1"/>
  <c r="H440" i="2"/>
  <c r="BM439" i="2"/>
  <c r="AX439" i="2"/>
  <c r="M438" i="2"/>
  <c r="CF221" i="2"/>
  <c r="X180" i="2" l="1"/>
  <c r="Y180" i="2" s="1"/>
  <c r="Z180" i="2" s="1"/>
  <c r="U180" i="2"/>
  <c r="BI200" i="2"/>
  <c r="BJ200" i="2" s="1"/>
  <c r="CM199" i="2"/>
  <c r="BK200" i="2"/>
  <c r="BR200" i="2" s="1"/>
  <c r="W180" i="2"/>
  <c r="AA180" i="2"/>
  <c r="AL197" i="2"/>
  <c r="AM197" i="2" s="1"/>
  <c r="AN197" i="2" s="1"/>
  <c r="AK197" i="2"/>
  <c r="AO197" i="2"/>
  <c r="AI197" i="2"/>
  <c r="AZ440" i="2"/>
  <c r="BO440" i="2"/>
  <c r="X440" i="2"/>
  <c r="AL440" i="2"/>
  <c r="L439" i="2"/>
  <c r="BD203" i="2"/>
  <c r="BE203" i="2" s="1"/>
  <c r="AV204" i="2" s="1"/>
  <c r="AZ204" i="2" s="1"/>
  <c r="CZ440" i="2"/>
  <c r="Q439" i="2"/>
  <c r="CL439" i="2"/>
  <c r="CC440" i="2"/>
  <c r="CN440" i="2"/>
  <c r="CH440" i="2"/>
  <c r="CG440" i="2"/>
  <c r="H441" i="2"/>
  <c r="J440" i="2"/>
  <c r="I440" i="2"/>
  <c r="L440" i="2" s="1"/>
  <c r="O440" i="2"/>
  <c r="AX440" i="2"/>
  <c r="N440" i="2"/>
  <c r="CK440" i="2" s="1"/>
  <c r="BM440" i="2"/>
  <c r="AJ440" i="2"/>
  <c r="V440" i="2"/>
  <c r="M439" i="2"/>
  <c r="CD222" i="2"/>
  <c r="CE222" i="2" s="1"/>
  <c r="AB180" i="2" l="1"/>
  <c r="AC180" i="2" s="1"/>
  <c r="AD180" i="2" s="1"/>
  <c r="BL200" i="2"/>
  <c r="BO200" i="2"/>
  <c r="BP200" i="2" s="1"/>
  <c r="BQ200" i="2" s="1"/>
  <c r="BN200" i="2"/>
  <c r="BS200" i="2" s="1"/>
  <c r="BT200" i="2" s="1"/>
  <c r="BU200" i="2" s="1"/>
  <c r="AP197" i="2"/>
  <c r="AQ197" i="2" s="1"/>
  <c r="AZ441" i="2"/>
  <c r="BO441" i="2"/>
  <c r="X441" i="2"/>
  <c r="AL441" i="2"/>
  <c r="AT204" i="2"/>
  <c r="AU204" i="2" s="1"/>
  <c r="BF203" i="2"/>
  <c r="CZ441" i="2"/>
  <c r="Q440" i="2"/>
  <c r="BS440" i="2" s="1"/>
  <c r="CL440" i="2"/>
  <c r="P440" i="2"/>
  <c r="BC204" i="2"/>
  <c r="AW204" i="2"/>
  <c r="AY204" i="2"/>
  <c r="BA204" i="2"/>
  <c r="BB204" i="2" s="1"/>
  <c r="AB181" i="2"/>
  <c r="CC441" i="2"/>
  <c r="CN441" i="2"/>
  <c r="CH441" i="2"/>
  <c r="CG441" i="2"/>
  <c r="M440" i="2"/>
  <c r="AX441" i="2"/>
  <c r="BM441" i="2"/>
  <c r="I441" i="2"/>
  <c r="CL441" i="2"/>
  <c r="O441" i="2"/>
  <c r="H442" i="2"/>
  <c r="N441" i="2"/>
  <c r="CK441" i="2" s="1"/>
  <c r="AJ441" i="2"/>
  <c r="V441" i="2"/>
  <c r="J441" i="2"/>
  <c r="P441" i="2"/>
  <c r="CF222" i="2"/>
  <c r="T181" i="2" l="1"/>
  <c r="AA181" i="2" s="1"/>
  <c r="R181" i="2"/>
  <c r="S181" i="2" s="1"/>
  <c r="W181" i="2"/>
  <c r="CM200" i="2"/>
  <c r="BI201" i="2"/>
  <c r="BJ201" i="2" s="1"/>
  <c r="BK201" i="2"/>
  <c r="BL201" i="2" s="1"/>
  <c r="AH198" i="2"/>
  <c r="AR197" i="2"/>
  <c r="AF198" i="2"/>
  <c r="AG198" i="2" s="1"/>
  <c r="AZ442" i="2"/>
  <c r="BO442" i="2"/>
  <c r="X442" i="2"/>
  <c r="AL442" i="2"/>
  <c r="BD204" i="2"/>
  <c r="BE204" i="2" s="1"/>
  <c r="BF204" i="2" s="1"/>
  <c r="BD440" i="2"/>
  <c r="AB440" i="2"/>
  <c r="AP440" i="2"/>
  <c r="CZ442" i="2"/>
  <c r="Q441" i="2"/>
  <c r="BS441" i="2" s="1"/>
  <c r="L441" i="2"/>
  <c r="CC442" i="2"/>
  <c r="CN442" i="2"/>
  <c r="CH442" i="2"/>
  <c r="CG442" i="2"/>
  <c r="CK442" i="2"/>
  <c r="AX442" i="2"/>
  <c r="N442" i="2"/>
  <c r="AJ442" i="2"/>
  <c r="V442" i="2"/>
  <c r="I442" i="2"/>
  <c r="O442" i="2"/>
  <c r="M442" i="2" s="1"/>
  <c r="H443" i="2"/>
  <c r="BM442" i="2"/>
  <c r="J442" i="2"/>
  <c r="M441" i="2"/>
  <c r="CD223" i="2"/>
  <c r="CE223" i="2" s="1"/>
  <c r="U181" i="2" l="1"/>
  <c r="X181" i="2"/>
  <c r="Y181" i="2" s="1"/>
  <c r="Z181" i="2" s="1"/>
  <c r="AC181" i="2"/>
  <c r="BS201" i="2"/>
  <c r="BT201" i="2" s="1"/>
  <c r="BU201" i="2" s="1"/>
  <c r="BO201" i="2"/>
  <c r="BP201" i="2" s="1"/>
  <c r="BQ201" i="2" s="1"/>
  <c r="BN201" i="2"/>
  <c r="BR201" i="2"/>
  <c r="AL198" i="2"/>
  <c r="AM198" i="2" s="1"/>
  <c r="AN198" i="2" s="1"/>
  <c r="AK198" i="2"/>
  <c r="AP198" i="2" s="1"/>
  <c r="AQ198" i="2" s="1"/>
  <c r="AI198" i="2"/>
  <c r="AO198" i="2"/>
  <c r="AZ443" i="2"/>
  <c r="BO443" i="2"/>
  <c r="X443" i="2"/>
  <c r="AL443" i="2"/>
  <c r="AV205" i="2"/>
  <c r="AT205" i="2"/>
  <c r="AU205" i="2" s="1"/>
  <c r="L442" i="2"/>
  <c r="CZ443" i="2"/>
  <c r="Q442" i="2"/>
  <c r="P442" i="2"/>
  <c r="CL442" i="2"/>
  <c r="CC443" i="2"/>
  <c r="CN443" i="2"/>
  <c r="CH443" i="2"/>
  <c r="CG443" i="2"/>
  <c r="J443" i="2"/>
  <c r="N443" i="2"/>
  <c r="CK443" i="2" s="1"/>
  <c r="AX443" i="2"/>
  <c r="AJ443" i="2"/>
  <c r="V443" i="2"/>
  <c r="BM443" i="2"/>
  <c r="O443" i="2"/>
  <c r="CL443" i="2" s="1"/>
  <c r="I443" i="2"/>
  <c r="H444" i="2"/>
  <c r="BO444" i="2" s="1"/>
  <c r="CF223" i="2"/>
  <c r="AD181" i="2" l="1"/>
  <c r="R182" i="2"/>
  <c r="S182" i="2" s="1"/>
  <c r="T182" i="2"/>
  <c r="BK202" i="2"/>
  <c r="BR202" i="2" s="1"/>
  <c r="CM201" i="2"/>
  <c r="BI202" i="2"/>
  <c r="BJ202" i="2" s="1"/>
  <c r="AB182" i="2"/>
  <c r="AC182" i="2" s="1"/>
  <c r="AD182" i="2" s="1"/>
  <c r="AR198" i="2"/>
  <c r="AF199" i="2"/>
  <c r="AG199" i="2" s="1"/>
  <c r="AH199" i="2"/>
  <c r="AZ205" i="2"/>
  <c r="BA205" i="2" s="1"/>
  <c r="BB205" i="2" s="1"/>
  <c r="AL444" i="2"/>
  <c r="AZ444" i="2"/>
  <c r="X444" i="2"/>
  <c r="Q443" i="2"/>
  <c r="AB443" i="2" s="1"/>
  <c r="AW205" i="2"/>
  <c r="BD205" i="2" s="1"/>
  <c r="BE205" i="2" s="1"/>
  <c r="BF205" i="2" s="1"/>
  <c r="AY205" i="2"/>
  <c r="BC205" i="2"/>
  <c r="CZ444" i="2"/>
  <c r="L443" i="2"/>
  <c r="BD443" i="2"/>
  <c r="AP443" i="2"/>
  <c r="P443" i="2"/>
  <c r="BS443" i="2"/>
  <c r="CC444" i="2"/>
  <c r="CN444" i="2"/>
  <c r="CH444" i="2"/>
  <c r="CG444" i="2"/>
  <c r="BM444" i="2"/>
  <c r="AX444" i="2"/>
  <c r="AJ444" i="2"/>
  <c r="O444" i="2"/>
  <c r="M444" i="2" s="1"/>
  <c r="I444" i="2"/>
  <c r="N444" i="2"/>
  <c r="CK444" i="2" s="1"/>
  <c r="H445" i="2"/>
  <c r="J444" i="2"/>
  <c r="V444" i="2"/>
  <c r="M443" i="2"/>
  <c r="CD224" i="2"/>
  <c r="CE224" i="2" s="1"/>
  <c r="BL202" i="2" l="1"/>
  <c r="BN202" i="2"/>
  <c r="BO202" i="2"/>
  <c r="BP202" i="2" s="1"/>
  <c r="BQ202" i="2" s="1"/>
  <c r="X182" i="2"/>
  <c r="Y182" i="2" s="1"/>
  <c r="Z182" i="2" s="1"/>
  <c r="AA182" i="2"/>
  <c r="U182" i="2"/>
  <c r="W182" i="2"/>
  <c r="R183" i="2"/>
  <c r="S183" i="2" s="1"/>
  <c r="T183" i="2"/>
  <c r="X183" i="2" s="1"/>
  <c r="Y183" i="2" s="1"/>
  <c r="Z183" i="2" s="1"/>
  <c r="AO199" i="2"/>
  <c r="AK199" i="2"/>
  <c r="AL199" i="2"/>
  <c r="AM199" i="2" s="1"/>
  <c r="AN199" i="2" s="1"/>
  <c r="AI199" i="2"/>
  <c r="AQ199" i="2"/>
  <c r="AZ445" i="2"/>
  <c r="BO445" i="2"/>
  <c r="X445" i="2"/>
  <c r="AL445" i="2"/>
  <c r="BS202" i="2"/>
  <c r="BT202" i="2" s="1"/>
  <c r="BU202" i="2" s="1"/>
  <c r="L444" i="2"/>
  <c r="CZ445" i="2"/>
  <c r="AV206" i="2"/>
  <c r="AZ206" i="2" s="1"/>
  <c r="AT206" i="2"/>
  <c r="AU206" i="2" s="1"/>
  <c r="Q444" i="2"/>
  <c r="BS444" i="2" s="1"/>
  <c r="P444" i="2"/>
  <c r="CL444" i="2"/>
  <c r="CC445" i="2"/>
  <c r="CN445" i="2"/>
  <c r="CH445" i="2"/>
  <c r="CG445" i="2"/>
  <c r="AJ445" i="2"/>
  <c r="CK445" i="2"/>
  <c r="H446" i="2"/>
  <c r="I445" i="2"/>
  <c r="J445" i="2"/>
  <c r="O445" i="2"/>
  <c r="P445" i="2" s="1"/>
  <c r="BM445" i="2"/>
  <c r="AX445" i="2"/>
  <c r="N445" i="2"/>
  <c r="V445" i="2"/>
  <c r="CF224" i="2"/>
  <c r="AA183" i="2" l="1"/>
  <c r="U183" i="2"/>
  <c r="W183" i="2"/>
  <c r="AF200" i="2"/>
  <c r="AG200" i="2" s="1"/>
  <c r="AH200" i="2"/>
  <c r="AR199" i="2"/>
  <c r="AZ446" i="2"/>
  <c r="BO446" i="2"/>
  <c r="X446" i="2"/>
  <c r="AL446" i="2"/>
  <c r="BI203" i="2"/>
  <c r="BJ203" i="2" s="1"/>
  <c r="CM202" i="2"/>
  <c r="BK203" i="2"/>
  <c r="AB183" i="2"/>
  <c r="AC183" i="2" s="1"/>
  <c r="AD183" i="2" s="1"/>
  <c r="L445" i="2"/>
  <c r="CL445" i="2"/>
  <c r="CZ446" i="2"/>
  <c r="AW206" i="2"/>
  <c r="BA206" i="2"/>
  <c r="BB206" i="2" s="1"/>
  <c r="BC206" i="2"/>
  <c r="AY206" i="2"/>
  <c r="Q445" i="2"/>
  <c r="CC446" i="2"/>
  <c r="CN446" i="2"/>
  <c r="CH446" i="2"/>
  <c r="CG446" i="2"/>
  <c r="M445" i="2"/>
  <c r="J446" i="2"/>
  <c r="O446" i="2"/>
  <c r="P446" i="2" s="1"/>
  <c r="H447" i="2"/>
  <c r="BO447" i="2" s="1"/>
  <c r="BM446" i="2"/>
  <c r="AX446" i="2"/>
  <c r="N446" i="2"/>
  <c r="V446" i="2"/>
  <c r="I446" i="2"/>
  <c r="AJ446" i="2"/>
  <c r="CD225" i="2"/>
  <c r="CE225" i="2" s="1"/>
  <c r="H114" i="1"/>
  <c r="G114" i="1" s="1"/>
  <c r="J114" i="1"/>
  <c r="I114" i="1" s="1"/>
  <c r="AL200" i="2" l="1"/>
  <c r="AM200" i="2" s="1"/>
  <c r="AN200" i="2" s="1"/>
  <c r="AI200" i="2"/>
  <c r="AO200" i="2"/>
  <c r="AK200" i="2"/>
  <c r="BO203" i="2"/>
  <c r="BP203" i="2" s="1"/>
  <c r="BQ203" i="2" s="1"/>
  <c r="AL447" i="2"/>
  <c r="AZ447" i="2"/>
  <c r="X447" i="2"/>
  <c r="Q446" i="2"/>
  <c r="BS446" i="2" s="1"/>
  <c r="BR203" i="2"/>
  <c r="BN203" i="2"/>
  <c r="BL203" i="2"/>
  <c r="BD206" i="2"/>
  <c r="BE206" i="2" s="1"/>
  <c r="AT207" i="2" s="1"/>
  <c r="AU207" i="2" s="1"/>
  <c r="BS203" i="2"/>
  <c r="BT203" i="2" s="1"/>
  <c r="BU203" i="2" s="1"/>
  <c r="T184" i="2"/>
  <c r="R184" i="2"/>
  <c r="S184" i="2" s="1"/>
  <c r="L446" i="2"/>
  <c r="CL446" i="2"/>
  <c r="CZ447" i="2"/>
  <c r="AB446" i="2"/>
  <c r="AP446" i="2"/>
  <c r="BD446" i="2"/>
  <c r="CK446" i="2"/>
  <c r="CC447" i="2"/>
  <c r="M446" i="2"/>
  <c r="BM447" i="2"/>
  <c r="J447" i="2"/>
  <c r="I447" i="2"/>
  <c r="AJ447" i="2"/>
  <c r="O447" i="2"/>
  <c r="P447" i="2" s="1"/>
  <c r="H448" i="2"/>
  <c r="BO448" i="2" s="1"/>
  <c r="N447" i="2"/>
  <c r="CK447" i="2" s="1"/>
  <c r="V447" i="2"/>
  <c r="AX447" i="2"/>
  <c r="CF225" i="2"/>
  <c r="F114" i="1"/>
  <c r="AP200" i="2" l="1"/>
  <c r="AQ200" i="2" s="1"/>
  <c r="E114" i="1"/>
  <c r="AP205" i="2"/>
  <c r="AL448" i="2"/>
  <c r="AZ448" i="2"/>
  <c r="X448" i="2"/>
  <c r="X184" i="2"/>
  <c r="Y184" i="2" s="1"/>
  <c r="Z184" i="2" s="1"/>
  <c r="AA184" i="2"/>
  <c r="Q447" i="2"/>
  <c r="BS447" i="2" s="1"/>
  <c r="CL447" i="2"/>
  <c r="W184" i="2"/>
  <c r="U184" i="2"/>
  <c r="AV207" i="2"/>
  <c r="BF206" i="2"/>
  <c r="CM203" i="2"/>
  <c r="BI204" i="2"/>
  <c r="BJ204" i="2" s="1"/>
  <c r="BK204" i="2"/>
  <c r="CZ448" i="2"/>
  <c r="L447" i="2"/>
  <c r="CC448" i="2"/>
  <c r="CN448" i="2"/>
  <c r="CH448" i="2"/>
  <c r="CG448" i="2"/>
  <c r="CL448" i="2"/>
  <c r="BM448" i="2"/>
  <c r="J448" i="2"/>
  <c r="O448" i="2"/>
  <c r="H449" i="2"/>
  <c r="CK448" i="2"/>
  <c r="AX448" i="2"/>
  <c r="N448" i="2"/>
  <c r="V448" i="2"/>
  <c r="AJ448" i="2"/>
  <c r="I448" i="2"/>
  <c r="M447" i="2"/>
  <c r="CD226" i="2"/>
  <c r="CE226" i="2" s="1"/>
  <c r="AR200" i="2" l="1"/>
  <c r="AH201" i="2"/>
  <c r="AF201" i="2"/>
  <c r="AG201" i="2" s="1"/>
  <c r="BO204" i="2"/>
  <c r="BP204" i="2" s="1"/>
  <c r="BQ204" i="2" s="1"/>
  <c r="AZ449" i="2"/>
  <c r="BO449" i="2"/>
  <c r="AZ207" i="2"/>
  <c r="BA207" i="2" s="1"/>
  <c r="BB207" i="2" s="1"/>
  <c r="AB184" i="2"/>
  <c r="AC184" i="2" s="1"/>
  <c r="AD184" i="2" s="1"/>
  <c r="X449" i="2"/>
  <c r="AL449" i="2"/>
  <c r="AW207" i="2"/>
  <c r="BL204" i="2"/>
  <c r="BC207" i="2"/>
  <c r="AY207" i="2"/>
  <c r="BD207" i="2" s="1"/>
  <c r="BE207" i="2" s="1"/>
  <c r="AT208" i="2" s="1"/>
  <c r="AU208" i="2" s="1"/>
  <c r="BN204" i="2"/>
  <c r="BS204" i="2" s="1"/>
  <c r="BT204" i="2" s="1"/>
  <c r="BU204" i="2" s="1"/>
  <c r="BR204" i="2"/>
  <c r="CZ449" i="2"/>
  <c r="Q448" i="2"/>
  <c r="L448" i="2"/>
  <c r="P448" i="2"/>
  <c r="CC449" i="2"/>
  <c r="CN449" i="2"/>
  <c r="CH449" i="2"/>
  <c r="CG449" i="2"/>
  <c r="AJ449" i="2"/>
  <c r="V449" i="2"/>
  <c r="BM449" i="2"/>
  <c r="J449" i="2"/>
  <c r="I449" i="2"/>
  <c r="O449" i="2"/>
  <c r="CL449" i="2" s="1"/>
  <c r="AX449" i="2"/>
  <c r="H450" i="2"/>
  <c r="N449" i="2"/>
  <c r="CK449" i="2" s="1"/>
  <c r="M448" i="2"/>
  <c r="CF226" i="2"/>
  <c r="AL201" i="2" l="1"/>
  <c r="AM201" i="2" s="1"/>
  <c r="AN201" i="2" s="1"/>
  <c r="AK201" i="2"/>
  <c r="AI201" i="2"/>
  <c r="AO201" i="2"/>
  <c r="AZ450" i="2"/>
  <c r="BO450" i="2"/>
  <c r="R185" i="2"/>
  <c r="S185" i="2" s="1"/>
  <c r="T185" i="2"/>
  <c r="X185" i="2" s="1"/>
  <c r="Y185" i="2" s="1"/>
  <c r="Z185" i="2" s="1"/>
  <c r="X450" i="2"/>
  <c r="AL450" i="2"/>
  <c r="CM204" i="2"/>
  <c r="BI205" i="2"/>
  <c r="BJ205" i="2" s="1"/>
  <c r="BK205" i="2"/>
  <c r="BF207" i="2"/>
  <c r="AV208" i="2"/>
  <c r="P449" i="2"/>
  <c r="L449" i="2"/>
  <c r="CZ450" i="2"/>
  <c r="Q449" i="2"/>
  <c r="AB449" i="2" s="1"/>
  <c r="CC450" i="2"/>
  <c r="CN450" i="2"/>
  <c r="CH450" i="2"/>
  <c r="CG450" i="2"/>
  <c r="AX450" i="2"/>
  <c r="J450" i="2"/>
  <c r="O450" i="2"/>
  <c r="P450" i="2" s="1"/>
  <c r="H451" i="2"/>
  <c r="AJ450" i="2"/>
  <c r="V450" i="2"/>
  <c r="CL450" i="2"/>
  <c r="I450" i="2"/>
  <c r="BM450" i="2"/>
  <c r="N450" i="2"/>
  <c r="CK450" i="2" s="1"/>
  <c r="M449" i="2"/>
  <c r="CD227" i="2"/>
  <c r="CE227" i="2" s="1"/>
  <c r="AP201" i="2" l="1"/>
  <c r="AQ201" i="2" s="1"/>
  <c r="AF202" i="2" s="1"/>
  <c r="AG202" i="2" s="1"/>
  <c r="U185" i="2"/>
  <c r="W185" i="2"/>
  <c r="BN205" i="2"/>
  <c r="BO205" i="2"/>
  <c r="BP205" i="2" s="1"/>
  <c r="BQ205" i="2" s="1"/>
  <c r="AZ451" i="2"/>
  <c r="BO451" i="2"/>
  <c r="AA185" i="2"/>
  <c r="AW208" i="2"/>
  <c r="AZ208" i="2"/>
  <c r="BA208" i="2" s="1"/>
  <c r="BB208" i="2" s="1"/>
  <c r="X451" i="2"/>
  <c r="AL451" i="2"/>
  <c r="BR205" i="2"/>
  <c r="BL205" i="2"/>
  <c r="AY208" i="2"/>
  <c r="BC208" i="2"/>
  <c r="BS449" i="2"/>
  <c r="AP449" i="2"/>
  <c r="BD449" i="2"/>
  <c r="CZ451" i="2"/>
  <c r="Q450" i="2"/>
  <c r="BS450" i="2" s="1"/>
  <c r="L450" i="2"/>
  <c r="CC451" i="2"/>
  <c r="CN451" i="2"/>
  <c r="CH451" i="2"/>
  <c r="CG451" i="2"/>
  <c r="BM451" i="2"/>
  <c r="J451" i="2"/>
  <c r="I451" i="2"/>
  <c r="AX451" i="2"/>
  <c r="O451" i="2"/>
  <c r="P451" i="2" s="1"/>
  <c r="H452" i="2"/>
  <c r="N451" i="2"/>
  <c r="CK451" i="2" s="1"/>
  <c r="V451" i="2"/>
  <c r="AJ451" i="2"/>
  <c r="M450" i="2"/>
  <c r="CF227" i="2"/>
  <c r="AR201" i="2" l="1"/>
  <c r="AH202" i="2"/>
  <c r="AB185" i="2"/>
  <c r="AC185" i="2" s="1"/>
  <c r="AD185" i="2" s="1"/>
  <c r="AK202" i="2"/>
  <c r="AO202" i="2"/>
  <c r="AL202" i="2"/>
  <c r="AM202" i="2" s="1"/>
  <c r="AN202" i="2" s="1"/>
  <c r="AP202" i="2" s="1"/>
  <c r="AQ202" i="2" s="1"/>
  <c r="AI202" i="2"/>
  <c r="BD208" i="2"/>
  <c r="BE208" i="2" s="1"/>
  <c r="AT209" i="2" s="1"/>
  <c r="AU209" i="2" s="1"/>
  <c r="AZ452" i="2"/>
  <c r="BO452" i="2"/>
  <c r="X452" i="2"/>
  <c r="AL452" i="2"/>
  <c r="BS205" i="2"/>
  <c r="BT205" i="2" s="1"/>
  <c r="BU205" i="2" s="1"/>
  <c r="L451" i="2"/>
  <c r="CZ452" i="2"/>
  <c r="CL451" i="2"/>
  <c r="Q451" i="2"/>
  <c r="CC452" i="2"/>
  <c r="CN452" i="2"/>
  <c r="CH452" i="2"/>
  <c r="CG452" i="2"/>
  <c r="J452" i="2"/>
  <c r="I452" i="2"/>
  <c r="AX452" i="2"/>
  <c r="N452" i="2"/>
  <c r="CK452" i="2" s="1"/>
  <c r="AJ452" i="2"/>
  <c r="V452" i="2"/>
  <c r="BM452" i="2"/>
  <c r="O452" i="2"/>
  <c r="P452" i="2" s="1"/>
  <c r="H453" i="2"/>
  <c r="M451" i="2"/>
  <c r="CD228" i="2"/>
  <c r="CE228" i="2" s="1"/>
  <c r="R186" i="2" l="1"/>
  <c r="S186" i="2" s="1"/>
  <c r="T186" i="2"/>
  <c r="AH203" i="2"/>
  <c r="AR202" i="2"/>
  <c r="AF203" i="2"/>
  <c r="AG203" i="2" s="1"/>
  <c r="AV209" i="2"/>
  <c r="AY209" i="2" s="1"/>
  <c r="BF208" i="2"/>
  <c r="AZ453" i="2"/>
  <c r="BO453" i="2"/>
  <c r="X453" i="2"/>
  <c r="AL453" i="2"/>
  <c r="CM205" i="2"/>
  <c r="BK206" i="2"/>
  <c r="BI206" i="2"/>
  <c r="BJ206" i="2" s="1"/>
  <c r="CZ453" i="2"/>
  <c r="L452" i="2"/>
  <c r="Q452" i="2"/>
  <c r="CL452" i="2"/>
  <c r="CC453" i="2"/>
  <c r="CN453" i="2"/>
  <c r="CH453" i="2"/>
  <c r="CG453" i="2"/>
  <c r="AJ453" i="2"/>
  <c r="V453" i="2"/>
  <c r="I453" i="2"/>
  <c r="O453" i="2"/>
  <c r="CL453" i="2" s="1"/>
  <c r="H454" i="2"/>
  <c r="J453" i="2"/>
  <c r="BM453" i="2"/>
  <c r="N453" i="2"/>
  <c r="AX453" i="2"/>
  <c r="M452" i="2"/>
  <c r="CF228" i="2"/>
  <c r="X186" i="2" l="1"/>
  <c r="Y186" i="2" s="1"/>
  <c r="Z186" i="2" s="1"/>
  <c r="W186" i="2"/>
  <c r="U186" i="2"/>
  <c r="AB186" i="2" s="1"/>
  <c r="AC186" i="2" s="1"/>
  <c r="AD186" i="2" s="1"/>
  <c r="AA186" i="2"/>
  <c r="AZ209" i="2"/>
  <c r="BA209" i="2" s="1"/>
  <c r="BB209" i="2" s="1"/>
  <c r="AW209" i="2"/>
  <c r="BC209" i="2"/>
  <c r="AL203" i="2"/>
  <c r="AM203" i="2" s="1"/>
  <c r="AN203" i="2" s="1"/>
  <c r="AO203" i="2"/>
  <c r="AK203" i="2"/>
  <c r="AP203" i="2" s="1"/>
  <c r="AQ203" i="2" s="1"/>
  <c r="AI203" i="2"/>
  <c r="BL206" i="2"/>
  <c r="BO206" i="2"/>
  <c r="BP206" i="2" s="1"/>
  <c r="BQ206" i="2" s="1"/>
  <c r="AZ454" i="2"/>
  <c r="BO454" i="2"/>
  <c r="X454" i="2"/>
  <c r="AL454" i="2"/>
  <c r="BD209" i="2"/>
  <c r="BE209" i="2" s="1"/>
  <c r="AV210" i="2" s="1"/>
  <c r="BR206" i="2"/>
  <c r="BN206" i="2"/>
  <c r="CZ454" i="2"/>
  <c r="Q453" i="2"/>
  <c r="BS453" i="2" s="1"/>
  <c r="L453" i="2"/>
  <c r="P453" i="2"/>
  <c r="CK453" i="2"/>
  <c r="AB452" i="2"/>
  <c r="BD452" i="2"/>
  <c r="BS452" i="2"/>
  <c r="AP452" i="2"/>
  <c r="CC454" i="2"/>
  <c r="CN454" i="2"/>
  <c r="CH454" i="2"/>
  <c r="CG454" i="2"/>
  <c r="M453" i="2"/>
  <c r="CK454" i="2"/>
  <c r="BM454" i="2"/>
  <c r="I454" i="2"/>
  <c r="O454" i="2"/>
  <c r="CL454" i="2" s="1"/>
  <c r="AX454" i="2"/>
  <c r="N454" i="2"/>
  <c r="AJ454" i="2"/>
  <c r="V454" i="2"/>
  <c r="J454" i="2"/>
  <c r="H455" i="2"/>
  <c r="BO455" i="2" s="1"/>
  <c r="CD229" i="2"/>
  <c r="CE229" i="2" s="1"/>
  <c r="T187" i="2" l="1"/>
  <c r="X187" i="2" s="1"/>
  <c r="Y187" i="2" s="1"/>
  <c r="Z187" i="2" s="1"/>
  <c r="R187" i="2"/>
  <c r="S187" i="2" s="1"/>
  <c r="BS206" i="2"/>
  <c r="BT206" i="2" s="1"/>
  <c r="CM206" i="2" s="1"/>
  <c r="AR203" i="2"/>
  <c r="AF204" i="2"/>
  <c r="AG204" i="2" s="1"/>
  <c r="AH204" i="2"/>
  <c r="AZ210" i="2"/>
  <c r="BA210" i="2" s="1"/>
  <c r="BB210" i="2" s="1"/>
  <c r="AL455" i="2"/>
  <c r="AZ455" i="2"/>
  <c r="X455" i="2"/>
  <c r="Q454" i="2"/>
  <c r="BF209" i="2"/>
  <c r="AT210" i="2"/>
  <c r="AU210" i="2" s="1"/>
  <c r="BC210" i="2"/>
  <c r="AY210" i="2"/>
  <c r="AW210" i="2"/>
  <c r="BD210" i="2"/>
  <c r="BE210" i="2" s="1"/>
  <c r="BF210" i="2" s="1"/>
  <c r="L454" i="2"/>
  <c r="CZ455" i="2"/>
  <c r="P454" i="2"/>
  <c r="CC455" i="2"/>
  <c r="CN455" i="2"/>
  <c r="CH455" i="2"/>
  <c r="CG455" i="2"/>
  <c r="M454" i="2"/>
  <c r="AX455" i="2"/>
  <c r="BM455" i="2"/>
  <c r="J455" i="2"/>
  <c r="I455" i="2"/>
  <c r="O455" i="2"/>
  <c r="M455" i="2" s="1"/>
  <c r="H456" i="2"/>
  <c r="N455" i="2"/>
  <c r="CK455" i="2" s="1"/>
  <c r="AJ455" i="2"/>
  <c r="V455" i="2"/>
  <c r="CF229" i="2"/>
  <c r="W187" i="2" l="1"/>
  <c r="AA187" i="2"/>
  <c r="U187" i="2"/>
  <c r="BU206" i="2"/>
  <c r="BK207" i="2"/>
  <c r="BO207" i="2" s="1"/>
  <c r="BP207" i="2" s="1"/>
  <c r="BQ207" i="2" s="1"/>
  <c r="BI207" i="2"/>
  <c r="BJ207" i="2" s="1"/>
  <c r="AL204" i="2"/>
  <c r="AM204" i="2" s="1"/>
  <c r="AN204" i="2" s="1"/>
  <c r="AO204" i="2"/>
  <c r="AI204" i="2"/>
  <c r="AK204" i="2"/>
  <c r="AP204" i="2" s="1"/>
  <c r="AQ204" i="2" s="1"/>
  <c r="AZ456" i="2"/>
  <c r="BO456" i="2"/>
  <c r="X456" i="2"/>
  <c r="AL456" i="2"/>
  <c r="AV211" i="2"/>
  <c r="AT211" i="2"/>
  <c r="AU211" i="2" s="1"/>
  <c r="CZ456" i="2"/>
  <c r="L455" i="2"/>
  <c r="P455" i="2"/>
  <c r="Q455" i="2"/>
  <c r="CL455" i="2"/>
  <c r="AB187" i="2"/>
  <c r="AC187" i="2" s="1"/>
  <c r="AD187" i="2" s="1"/>
  <c r="CC456" i="2"/>
  <c r="CN456" i="2"/>
  <c r="CH456" i="2"/>
  <c r="CG456" i="2"/>
  <c r="BM456" i="2"/>
  <c r="AX456" i="2"/>
  <c r="AJ456" i="2"/>
  <c r="V456" i="2"/>
  <c r="J456" i="2"/>
  <c r="I456" i="2"/>
  <c r="O456" i="2"/>
  <c r="P456" i="2" s="1"/>
  <c r="H457" i="2"/>
  <c r="N456" i="2"/>
  <c r="CK456" i="2" s="1"/>
  <c r="CD230" i="2"/>
  <c r="CE230" i="2" s="1"/>
  <c r="BL207" i="2" l="1"/>
  <c r="BS207" i="2" s="1"/>
  <c r="BT207" i="2" s="1"/>
  <c r="BU207" i="2" s="1"/>
  <c r="BR207" i="2"/>
  <c r="BN207" i="2"/>
  <c r="AR204" i="2"/>
  <c r="AH205" i="2"/>
  <c r="AF205" i="2"/>
  <c r="AG205" i="2" s="1"/>
  <c r="AZ457" i="2"/>
  <c r="BO457" i="2"/>
  <c r="AZ211" i="2"/>
  <c r="BA211" i="2" s="1"/>
  <c r="BB211" i="2" s="1"/>
  <c r="BD211" i="2" s="1"/>
  <c r="BE211" i="2" s="1"/>
  <c r="AV212" i="2" s="1"/>
  <c r="AZ212" i="2" s="1"/>
  <c r="X457" i="2"/>
  <c r="AL457" i="2"/>
  <c r="L456" i="2"/>
  <c r="BC211" i="2"/>
  <c r="AY211" i="2"/>
  <c r="AW211" i="2"/>
  <c r="CL456" i="2"/>
  <c r="CZ457" i="2"/>
  <c r="Q456" i="2"/>
  <c r="BS456" i="2" s="1"/>
  <c r="BD455" i="2"/>
  <c r="AP455" i="2"/>
  <c r="BS455" i="2"/>
  <c r="AB455" i="2"/>
  <c r="T188" i="2"/>
  <c r="X188" i="2" s="1"/>
  <c r="R188" i="2"/>
  <c r="S188" i="2" s="1"/>
  <c r="CC457" i="2"/>
  <c r="CN457" i="2"/>
  <c r="CH457" i="2"/>
  <c r="CG457" i="2"/>
  <c r="J457" i="2"/>
  <c r="O457" i="2"/>
  <c r="H458" i="2"/>
  <c r="I457" i="2"/>
  <c r="N457" i="2"/>
  <c r="BM457" i="2"/>
  <c r="AX457" i="2"/>
  <c r="V457" i="2"/>
  <c r="AJ457" i="2"/>
  <c r="M456" i="2"/>
  <c r="CF230" i="2"/>
  <c r="BK208" i="2" l="1"/>
  <c r="BO208" i="2" s="1"/>
  <c r="BP208" i="2" s="1"/>
  <c r="BQ208" i="2" s="1"/>
  <c r="BI208" i="2"/>
  <c r="BJ208" i="2" s="1"/>
  <c r="CM207" i="2"/>
  <c r="CN207" i="2" s="1"/>
  <c r="AL205" i="2"/>
  <c r="AM205" i="2" s="1"/>
  <c r="AN205" i="2" s="1"/>
  <c r="AI205" i="2"/>
  <c r="AO205" i="2"/>
  <c r="AK205" i="2"/>
  <c r="AQ205" i="2"/>
  <c r="BR208" i="2"/>
  <c r="AZ458" i="2"/>
  <c r="BO458" i="2"/>
  <c r="BS208" i="2"/>
  <c r="BT208" i="2" s="1"/>
  <c r="BU208" i="2" s="1"/>
  <c r="X458" i="2"/>
  <c r="AL458" i="2"/>
  <c r="L457" i="2"/>
  <c r="CZ458" i="2"/>
  <c r="Q457" i="2"/>
  <c r="AA188" i="2"/>
  <c r="Y188" i="2"/>
  <c r="Z188" i="2" s="1"/>
  <c r="AT212" i="2"/>
  <c r="AU212" i="2" s="1"/>
  <c r="P457" i="2"/>
  <c r="BF211" i="2"/>
  <c r="CK457" i="2"/>
  <c r="CL457" i="2"/>
  <c r="AW212" i="2"/>
  <c r="BA212" i="2"/>
  <c r="BB212" i="2" s="1"/>
  <c r="BC212" i="2"/>
  <c r="AY212" i="2"/>
  <c r="BD212" i="2" s="1"/>
  <c r="BE212" i="2" s="1"/>
  <c r="W188" i="2"/>
  <c r="U188" i="2"/>
  <c r="CC458" i="2"/>
  <c r="CN458" i="2"/>
  <c r="CH458" i="2"/>
  <c r="CG458" i="2"/>
  <c r="J458" i="2"/>
  <c r="O458" i="2"/>
  <c r="CL458" i="2" s="1"/>
  <c r="I458" i="2"/>
  <c r="N458" i="2"/>
  <c r="CK458" i="2" s="1"/>
  <c r="H459" i="2"/>
  <c r="AJ458" i="2"/>
  <c r="V458" i="2"/>
  <c r="BM458" i="2"/>
  <c r="AX458" i="2"/>
  <c r="L458" i="2"/>
  <c r="M457" i="2"/>
  <c r="CI230" i="2"/>
  <c r="CD231" i="2"/>
  <c r="CE231" i="2" s="1"/>
  <c r="BL208" i="2" l="1"/>
  <c r="BN208" i="2"/>
  <c r="AR205" i="2"/>
  <c r="AH206" i="2"/>
  <c r="AF206" i="2"/>
  <c r="AG206" i="2" s="1"/>
  <c r="AZ459" i="2"/>
  <c r="BO459" i="2"/>
  <c r="CM208" i="2"/>
  <c r="BI209" i="2"/>
  <c r="BJ209" i="2" s="1"/>
  <c r="BK209" i="2"/>
  <c r="X459" i="2"/>
  <c r="AL459" i="2"/>
  <c r="Q458" i="2"/>
  <c r="AB458" i="2" s="1"/>
  <c r="AB188" i="2"/>
  <c r="AC188" i="2" s="1"/>
  <c r="AD188" i="2" s="1"/>
  <c r="CZ459" i="2"/>
  <c r="P458" i="2"/>
  <c r="AP458" i="2"/>
  <c r="BD458" i="2"/>
  <c r="BS458" i="2"/>
  <c r="BF212" i="2"/>
  <c r="AT213" i="2"/>
  <c r="AU213" i="2" s="1"/>
  <c r="AV213" i="2"/>
  <c r="AZ213" i="2" s="1"/>
  <c r="CC459" i="2"/>
  <c r="M458" i="2"/>
  <c r="AJ459" i="2"/>
  <c r="V459" i="2"/>
  <c r="BM459" i="2"/>
  <c r="J459" i="2"/>
  <c r="I459" i="2"/>
  <c r="AX459" i="2"/>
  <c r="O459" i="2"/>
  <c r="P459" i="2" s="1"/>
  <c r="H460" i="2"/>
  <c r="N459" i="2"/>
  <c r="CF231" i="2"/>
  <c r="CG231" i="2" s="1"/>
  <c r="CH231" i="2" s="1"/>
  <c r="AI206" i="2" l="1"/>
  <c r="AL206" i="2"/>
  <c r="AM206" i="2" s="1"/>
  <c r="AN206" i="2" s="1"/>
  <c r="AO206" i="2"/>
  <c r="AK206" i="2"/>
  <c r="AP206" i="2" s="1"/>
  <c r="AQ206" i="2" s="1"/>
  <c r="BN209" i="2"/>
  <c r="BO209" i="2"/>
  <c r="BP209" i="2" s="1"/>
  <c r="BQ209" i="2" s="1"/>
  <c r="BR209" i="2"/>
  <c r="AZ460" i="2"/>
  <c r="BO460" i="2"/>
  <c r="BL209" i="2"/>
  <c r="BS209" i="2" s="1"/>
  <c r="BT209" i="2" s="1"/>
  <c r="BU209" i="2" s="1"/>
  <c r="X460" i="2"/>
  <c r="AL460" i="2"/>
  <c r="AP211" i="2"/>
  <c r="T189" i="2"/>
  <c r="R189" i="2"/>
  <c r="S189" i="2" s="1"/>
  <c r="CZ460" i="2"/>
  <c r="Q459" i="2"/>
  <c r="BS459" i="2" s="1"/>
  <c r="CL459" i="2"/>
  <c r="L459" i="2"/>
  <c r="CK459" i="2"/>
  <c r="AW213" i="2"/>
  <c r="BA213" i="2"/>
  <c r="BB213" i="2" s="1"/>
  <c r="AY213" i="2"/>
  <c r="BC213" i="2"/>
  <c r="CC460" i="2"/>
  <c r="CN460" i="2"/>
  <c r="CH460" i="2"/>
  <c r="CG460" i="2"/>
  <c r="M459" i="2"/>
  <c r="AX460" i="2"/>
  <c r="N460" i="2"/>
  <c r="CK460" i="2" s="1"/>
  <c r="AJ460" i="2"/>
  <c r="I460" i="2"/>
  <c r="O460" i="2"/>
  <c r="P460" i="2" s="1"/>
  <c r="V460" i="2"/>
  <c r="BM460" i="2"/>
  <c r="J460" i="2"/>
  <c r="H461" i="2"/>
  <c r="CD232" i="2"/>
  <c r="CE232" i="2" s="1"/>
  <c r="AF207" i="2" l="1"/>
  <c r="AG207" i="2" s="1"/>
  <c r="AH207" i="2"/>
  <c r="AR206" i="2"/>
  <c r="BK210" i="2"/>
  <c r="BL210" i="2" s="1"/>
  <c r="AZ461" i="2"/>
  <c r="BO461" i="2"/>
  <c r="BI210" i="2"/>
  <c r="BJ210" i="2" s="1"/>
  <c r="CM209" i="2"/>
  <c r="X461" i="2"/>
  <c r="AL461" i="2"/>
  <c r="X189" i="2"/>
  <c r="Y189" i="2" s="1"/>
  <c r="Z189" i="2" s="1"/>
  <c r="AA189" i="2"/>
  <c r="U189" i="2"/>
  <c r="AB189" i="2" s="1"/>
  <c r="AC189" i="2" s="1"/>
  <c r="AD189" i="2" s="1"/>
  <c r="W189" i="2"/>
  <c r="BD213" i="2"/>
  <c r="BE213" i="2" s="1"/>
  <c r="AT214" i="2" s="1"/>
  <c r="AU214" i="2" s="1"/>
  <c r="CL460" i="2"/>
  <c r="CZ461" i="2"/>
  <c r="Q460" i="2"/>
  <c r="L460" i="2"/>
  <c r="CC461" i="2"/>
  <c r="CN461" i="2"/>
  <c r="CH461" i="2"/>
  <c r="CG461" i="2"/>
  <c r="BM461" i="2"/>
  <c r="AJ461" i="2"/>
  <c r="O461" i="2"/>
  <c r="M461" i="2" s="1"/>
  <c r="H462" i="2"/>
  <c r="N461" i="2"/>
  <c r="CK461" i="2" s="1"/>
  <c r="V461" i="2"/>
  <c r="AX461" i="2"/>
  <c r="J461" i="2"/>
  <c r="I461" i="2"/>
  <c r="M460" i="2"/>
  <c r="CI235" i="2"/>
  <c r="CI239" i="2"/>
  <c r="CI232" i="2"/>
  <c r="CI236" i="2"/>
  <c r="CI240" i="2"/>
  <c r="CI233" i="2"/>
  <c r="CI237" i="2"/>
  <c r="CI241" i="2"/>
  <c r="CI234" i="2"/>
  <c r="CI238" i="2"/>
  <c r="CI231" i="2"/>
  <c r="CR23" i="2" s="1"/>
  <c r="CF232" i="2"/>
  <c r="BN210" i="2" l="1"/>
  <c r="BR210" i="2"/>
  <c r="AL207" i="2"/>
  <c r="AM207" i="2" s="1"/>
  <c r="AN207" i="2" s="1"/>
  <c r="AK207" i="2"/>
  <c r="AI207" i="2"/>
  <c r="AO207" i="2"/>
  <c r="AZ462" i="2"/>
  <c r="BO462" i="2"/>
  <c r="BO210" i="2"/>
  <c r="BP210" i="2" s="1"/>
  <c r="BQ210" i="2" s="1"/>
  <c r="X462" i="2"/>
  <c r="AL462" i="2"/>
  <c r="AV214" i="2"/>
  <c r="BF213" i="2"/>
  <c r="CZ462" i="2"/>
  <c r="P461" i="2"/>
  <c r="CL461" i="2"/>
  <c r="L461" i="2"/>
  <c r="Q461" i="2"/>
  <c r="R190" i="2"/>
  <c r="S190" i="2" s="1"/>
  <c r="CC462" i="2"/>
  <c r="CN462" i="2"/>
  <c r="CH462" i="2"/>
  <c r="CG462" i="2"/>
  <c r="AX462" i="2"/>
  <c r="BM462" i="2"/>
  <c r="J462" i="2"/>
  <c r="I462" i="2"/>
  <c r="O462" i="2"/>
  <c r="M462" i="2" s="1"/>
  <c r="H463" i="2"/>
  <c r="N462" i="2"/>
  <c r="CK462" i="2" s="1"/>
  <c r="AJ462" i="2"/>
  <c r="V462" i="2"/>
  <c r="CD233" i="2"/>
  <c r="CE233" i="2" s="1"/>
  <c r="T190" i="2"/>
  <c r="X190" i="2" s="1"/>
  <c r="BS210" i="2" l="1"/>
  <c r="BT210" i="2" s="1"/>
  <c r="BU210" i="2" s="1"/>
  <c r="AP207" i="2"/>
  <c r="AQ207" i="2" s="1"/>
  <c r="AH208" i="2" s="1"/>
  <c r="AZ463" i="2"/>
  <c r="BO463" i="2"/>
  <c r="AZ214" i="2"/>
  <c r="BA214" i="2" s="1"/>
  <c r="BB214" i="2" s="1"/>
  <c r="BD214" i="2" s="1"/>
  <c r="BE214" i="2" s="1"/>
  <c r="X463" i="2"/>
  <c r="AL463" i="2"/>
  <c r="BC214" i="2"/>
  <c r="AW214" i="2"/>
  <c r="AY214" i="2"/>
  <c r="CZ463" i="2"/>
  <c r="AA190" i="2"/>
  <c r="P462" i="2"/>
  <c r="CL462" i="2"/>
  <c r="L462" i="2"/>
  <c r="Q462" i="2"/>
  <c r="BS462" i="2" s="1"/>
  <c r="BS461" i="2"/>
  <c r="BD461" i="2"/>
  <c r="AB461" i="2"/>
  <c r="AP461" i="2"/>
  <c r="CC463" i="2"/>
  <c r="CN463" i="2"/>
  <c r="CH463" i="2"/>
  <c r="CG463" i="2"/>
  <c r="O463" i="2"/>
  <c r="H464" i="2"/>
  <c r="AX463" i="2"/>
  <c r="AJ463" i="2"/>
  <c r="V463" i="2"/>
  <c r="BM463" i="2"/>
  <c r="J463" i="2"/>
  <c r="I463" i="2"/>
  <c r="N463" i="2"/>
  <c r="CK463" i="2" s="1"/>
  <c r="CL463" i="2"/>
  <c r="CF233" i="2"/>
  <c r="U190" i="2"/>
  <c r="Y190" i="2"/>
  <c r="Z190" i="2" s="1"/>
  <c r="W190" i="2"/>
  <c r="BI211" i="2" l="1"/>
  <c r="BJ211" i="2" s="1"/>
  <c r="BK211" i="2"/>
  <c r="BO211" i="2" s="1"/>
  <c r="BP211" i="2" s="1"/>
  <c r="BQ211" i="2" s="1"/>
  <c r="CM210" i="2"/>
  <c r="AR207" i="2"/>
  <c r="AF208" i="2"/>
  <c r="AG208" i="2" s="1"/>
  <c r="BN211" i="2"/>
  <c r="BL211" i="2"/>
  <c r="BR211" i="2"/>
  <c r="AO208" i="2"/>
  <c r="AL208" i="2"/>
  <c r="AM208" i="2" s="1"/>
  <c r="AN208" i="2" s="1"/>
  <c r="AP208" i="2" s="1"/>
  <c r="AQ208" i="2" s="1"/>
  <c r="AK208" i="2"/>
  <c r="AI208" i="2"/>
  <c r="AZ464" i="2"/>
  <c r="BO464" i="2"/>
  <c r="BS211" i="2"/>
  <c r="BT211" i="2" s="1"/>
  <c r="BU211" i="2" s="1"/>
  <c r="X464" i="2"/>
  <c r="AL464" i="2"/>
  <c r="CZ464" i="2"/>
  <c r="Q463" i="2"/>
  <c r="L463" i="2"/>
  <c r="P463" i="2"/>
  <c r="BF214" i="2"/>
  <c r="AT215" i="2"/>
  <c r="AU215" i="2" s="1"/>
  <c r="AV215" i="2"/>
  <c r="AZ215" i="2" s="1"/>
  <c r="AB190" i="2"/>
  <c r="AC190" i="2" s="1"/>
  <c r="AD190" i="2" s="1"/>
  <c r="CC464" i="2"/>
  <c r="CN464" i="2"/>
  <c r="CH464" i="2"/>
  <c r="CG464" i="2"/>
  <c r="J464" i="2"/>
  <c r="O464" i="2"/>
  <c r="P464" i="2" s="1"/>
  <c r="H465" i="2"/>
  <c r="BO465" i="2" s="1"/>
  <c r="AX464" i="2"/>
  <c r="N464" i="2"/>
  <c r="CK464" i="2" s="1"/>
  <c r="V464" i="2"/>
  <c r="AJ464" i="2"/>
  <c r="I464" i="2"/>
  <c r="BM464" i="2"/>
  <c r="M463" i="2"/>
  <c r="CD234" i="2"/>
  <c r="CE234" i="2" s="1"/>
  <c r="AR208" i="2" l="1"/>
  <c r="AH209" i="2"/>
  <c r="AF209" i="2"/>
  <c r="AG209" i="2" s="1"/>
  <c r="BI212" i="2"/>
  <c r="BJ212" i="2" s="1"/>
  <c r="CM211" i="2"/>
  <c r="BK212" i="2"/>
  <c r="BL212" i="2" s="1"/>
  <c r="AL465" i="2"/>
  <c r="AZ465" i="2"/>
  <c r="X465" i="2"/>
  <c r="Q464" i="2"/>
  <c r="AP464" i="2" s="1"/>
  <c r="CZ465" i="2"/>
  <c r="BD464" i="2"/>
  <c r="BS464" i="2"/>
  <c r="L464" i="2"/>
  <c r="CL464" i="2"/>
  <c r="AB464" i="2"/>
  <c r="AW215" i="2"/>
  <c r="BA215" i="2"/>
  <c r="BB215" i="2" s="1"/>
  <c r="BC215" i="2"/>
  <c r="AY215" i="2"/>
  <c r="T191" i="2"/>
  <c r="X191" i="2" s="1"/>
  <c r="R191" i="2"/>
  <c r="S191" i="2" s="1"/>
  <c r="CC465" i="2"/>
  <c r="CN465" i="2"/>
  <c r="CH465" i="2"/>
  <c r="CG465" i="2"/>
  <c r="BM465" i="2"/>
  <c r="AJ465" i="2"/>
  <c r="I465" i="2"/>
  <c r="J465" i="2"/>
  <c r="O465" i="2"/>
  <c r="CL465" i="2" s="1"/>
  <c r="H466" i="2"/>
  <c r="N465" i="2"/>
  <c r="CK465" i="2" s="1"/>
  <c r="AX465" i="2"/>
  <c r="V465" i="2"/>
  <c r="M464" i="2"/>
  <c r="CF234" i="2"/>
  <c r="BN212" i="2" l="1"/>
  <c r="AL209" i="2"/>
  <c r="AM209" i="2" s="1"/>
  <c r="AN209" i="2" s="1"/>
  <c r="AI209" i="2"/>
  <c r="AK209" i="2"/>
  <c r="AP209" i="2" s="1"/>
  <c r="AQ209" i="2" s="1"/>
  <c r="AO209" i="2"/>
  <c r="BO212" i="2"/>
  <c r="BP212" i="2" s="1"/>
  <c r="BQ212" i="2" s="1"/>
  <c r="AZ466" i="2"/>
  <c r="BO466" i="2"/>
  <c r="BR212" i="2"/>
  <c r="X466" i="2"/>
  <c r="AL466" i="2"/>
  <c r="BD215" i="2"/>
  <c r="BE215" i="2" s="1"/>
  <c r="BF215" i="2" s="1"/>
  <c r="CZ466" i="2"/>
  <c r="AA191" i="2"/>
  <c r="P465" i="2"/>
  <c r="U191" i="2"/>
  <c r="L465" i="2"/>
  <c r="Y191" i="2"/>
  <c r="Z191" i="2" s="1"/>
  <c r="Q465" i="2"/>
  <c r="BS465" i="2" s="1"/>
  <c r="W191" i="2"/>
  <c r="CC466" i="2"/>
  <c r="CN466" i="2"/>
  <c r="CH466" i="2"/>
  <c r="CG466" i="2"/>
  <c r="BM466" i="2"/>
  <c r="J466" i="2"/>
  <c r="I466" i="2"/>
  <c r="AJ466" i="2"/>
  <c r="V466" i="2"/>
  <c r="AX466" i="2"/>
  <c r="O466" i="2"/>
  <c r="CL466" i="2" s="1"/>
  <c r="H467" i="2"/>
  <c r="N466" i="2"/>
  <c r="CK466" i="2" s="1"/>
  <c r="M465" i="2"/>
  <c r="CD235" i="2"/>
  <c r="CE235" i="2" s="1"/>
  <c r="AB191" i="2"/>
  <c r="AC191" i="2" s="1"/>
  <c r="AD191" i="2" s="1"/>
  <c r="BS212" i="2" l="1"/>
  <c r="BT212" i="2" s="1"/>
  <c r="BU212" i="2" s="1"/>
  <c r="AR209" i="2"/>
  <c r="AH210" i="2"/>
  <c r="AF210" i="2"/>
  <c r="AG210" i="2" s="1"/>
  <c r="AZ467" i="2"/>
  <c r="BO467" i="2"/>
  <c r="AP214" i="2"/>
  <c r="X467" i="2"/>
  <c r="AL467" i="2"/>
  <c r="AT216" i="2"/>
  <c r="AU216" i="2" s="1"/>
  <c r="AV216" i="2"/>
  <c r="CZ467" i="2"/>
  <c r="Q466" i="2"/>
  <c r="P466" i="2"/>
  <c r="L466" i="2"/>
  <c r="R192" i="2"/>
  <c r="S192" i="2" s="1"/>
  <c r="CC467" i="2"/>
  <c r="CN467" i="2"/>
  <c r="CH467" i="2"/>
  <c r="CG467" i="2"/>
  <c r="M466" i="2"/>
  <c r="V467" i="2"/>
  <c r="J467" i="2"/>
  <c r="I467" i="2"/>
  <c r="CK467" i="2"/>
  <c r="AX467" i="2"/>
  <c r="O467" i="2"/>
  <c r="CL467" i="2" s="1"/>
  <c r="H468" i="2"/>
  <c r="N467" i="2"/>
  <c r="BM467" i="2"/>
  <c r="AJ467" i="2"/>
  <c r="CF235" i="2"/>
  <c r="T192" i="2"/>
  <c r="X192" i="2" s="1"/>
  <c r="CM212" i="2" l="1"/>
  <c r="BI213" i="2"/>
  <c r="BJ213" i="2" s="1"/>
  <c r="BK213" i="2"/>
  <c r="BO213" i="2" s="1"/>
  <c r="BP213" i="2" s="1"/>
  <c r="BQ213" i="2" s="1"/>
  <c r="AK210" i="2"/>
  <c r="AO210" i="2"/>
  <c r="AI210" i="2"/>
  <c r="AL210" i="2"/>
  <c r="AM210" i="2" s="1"/>
  <c r="AN210" i="2" s="1"/>
  <c r="AP210" i="2" s="1"/>
  <c r="AQ210" i="2" s="1"/>
  <c r="AZ468" i="2"/>
  <c r="BO468" i="2"/>
  <c r="AZ216" i="2"/>
  <c r="BA216" i="2" s="1"/>
  <c r="BB216" i="2" s="1"/>
  <c r="X468" i="2"/>
  <c r="AL468" i="2"/>
  <c r="BC216" i="2"/>
  <c r="AW216" i="2"/>
  <c r="BD216" i="2" s="1"/>
  <c r="BE216" i="2" s="1"/>
  <c r="AV217" i="2" s="1"/>
  <c r="AZ217" i="2" s="1"/>
  <c r="AY216" i="2"/>
  <c r="L467" i="2"/>
  <c r="CZ468" i="2"/>
  <c r="Q467" i="2"/>
  <c r="BS467" i="2" s="1"/>
  <c r="AA192" i="2"/>
  <c r="P467" i="2"/>
  <c r="CC468" i="2"/>
  <c r="CN468" i="2"/>
  <c r="CH468" i="2"/>
  <c r="CG468" i="2"/>
  <c r="V468" i="2"/>
  <c r="BM468" i="2"/>
  <c r="I468" i="2"/>
  <c r="AX468" i="2"/>
  <c r="J468" i="2"/>
  <c r="O468" i="2"/>
  <c r="M468" i="2" s="1"/>
  <c r="H469" i="2"/>
  <c r="AJ468" i="2"/>
  <c r="N468" i="2"/>
  <c r="M467" i="2"/>
  <c r="CD236" i="2"/>
  <c r="CE236" i="2" s="1"/>
  <c r="U192" i="2"/>
  <c r="W192" i="2"/>
  <c r="Y192" i="2"/>
  <c r="Z192" i="2" s="1"/>
  <c r="BR213" i="2" l="1"/>
  <c r="BN213" i="2"/>
  <c r="BL213" i="2"/>
  <c r="BS213" i="2" s="1"/>
  <c r="BT213" i="2" s="1"/>
  <c r="BU213" i="2" s="1"/>
  <c r="AH211" i="2"/>
  <c r="AR210" i="2"/>
  <c r="AF211" i="2"/>
  <c r="AG211" i="2" s="1"/>
  <c r="AZ469" i="2"/>
  <c r="BO469" i="2"/>
  <c r="X469" i="2"/>
  <c r="AL469" i="2"/>
  <c r="AT217" i="2"/>
  <c r="AU217" i="2" s="1"/>
  <c r="BF216" i="2"/>
  <c r="L468" i="2"/>
  <c r="CL468" i="2"/>
  <c r="AP467" i="2"/>
  <c r="P468" i="2"/>
  <c r="AB467" i="2"/>
  <c r="BD467" i="2"/>
  <c r="CZ469" i="2"/>
  <c r="Q468" i="2"/>
  <c r="BS468" i="2" s="1"/>
  <c r="CK468" i="2"/>
  <c r="BC217" i="2"/>
  <c r="AW217" i="2"/>
  <c r="BA217" i="2"/>
  <c r="BB217" i="2" s="1"/>
  <c r="AY217" i="2"/>
  <c r="CC469" i="2"/>
  <c r="CN469" i="2"/>
  <c r="CH469" i="2"/>
  <c r="CG469" i="2"/>
  <c r="AX469" i="2"/>
  <c r="J469" i="2"/>
  <c r="I469" i="2"/>
  <c r="O469" i="2"/>
  <c r="CL469" i="2" s="1"/>
  <c r="H470" i="2"/>
  <c r="BO470" i="2" s="1"/>
  <c r="V469" i="2"/>
  <c r="AJ469" i="2"/>
  <c r="N469" i="2"/>
  <c r="CK469" i="2" s="1"/>
  <c r="BM469" i="2"/>
  <c r="CF236" i="2"/>
  <c r="AB192" i="2"/>
  <c r="AC192" i="2" s="1"/>
  <c r="AD192" i="2" s="1"/>
  <c r="CM213" i="2" l="1"/>
  <c r="BK214" i="2"/>
  <c r="BN214" i="2" s="1"/>
  <c r="BI214" i="2"/>
  <c r="BJ214" i="2" s="1"/>
  <c r="AL211" i="2"/>
  <c r="AM211" i="2" s="1"/>
  <c r="AN211" i="2" s="1"/>
  <c r="AK211" i="2"/>
  <c r="AI211" i="2"/>
  <c r="AO211" i="2"/>
  <c r="AQ211" i="2"/>
  <c r="BS214" i="2"/>
  <c r="AL470" i="2"/>
  <c r="AZ470" i="2"/>
  <c r="X470" i="2"/>
  <c r="Q469" i="2"/>
  <c r="P469" i="2"/>
  <c r="L469" i="2"/>
  <c r="CZ470" i="2"/>
  <c r="BD217" i="2"/>
  <c r="BE217" i="2" s="1"/>
  <c r="BF217" i="2" s="1"/>
  <c r="R193" i="2"/>
  <c r="S193" i="2" s="1"/>
  <c r="CC470" i="2"/>
  <c r="CN470" i="2"/>
  <c r="CH470" i="2"/>
  <c r="CG470" i="2"/>
  <c r="AJ470" i="2"/>
  <c r="V470" i="2"/>
  <c r="O470" i="2"/>
  <c r="P470" i="2" s="1"/>
  <c r="H471" i="2"/>
  <c r="BM470" i="2"/>
  <c r="AX470" i="2"/>
  <c r="N470" i="2"/>
  <c r="CK470" i="2" s="1"/>
  <c r="J470" i="2"/>
  <c r="I470" i="2"/>
  <c r="M469" i="2"/>
  <c r="CD237" i="2"/>
  <c r="CE237" i="2" s="1"/>
  <c r="T193" i="2"/>
  <c r="X193" i="2" s="1"/>
  <c r="BT214" i="2" l="1"/>
  <c r="BU214" i="2" s="1"/>
  <c r="BR214" i="2"/>
  <c r="BO214" i="2"/>
  <c r="BP214" i="2" s="1"/>
  <c r="BQ214" i="2" s="1"/>
  <c r="BL214" i="2"/>
  <c r="AR211" i="2"/>
  <c r="AH212" i="2"/>
  <c r="AF212" i="2"/>
  <c r="AG212" i="2" s="1"/>
  <c r="CM214" i="2"/>
  <c r="AZ471" i="2"/>
  <c r="BO471" i="2"/>
  <c r="X471" i="2"/>
  <c r="AL471" i="2"/>
  <c r="CZ471" i="2"/>
  <c r="AA193" i="2"/>
  <c r="Q470" i="2"/>
  <c r="AB470" i="2" s="1"/>
  <c r="CL470" i="2"/>
  <c r="L470" i="2"/>
  <c r="AT218" i="2"/>
  <c r="AU218" i="2" s="1"/>
  <c r="AV218" i="2"/>
  <c r="AZ218" i="2" s="1"/>
  <c r="CC471" i="2"/>
  <c r="AX471" i="2"/>
  <c r="N471" i="2"/>
  <c r="CK471" i="2" s="1"/>
  <c r="V471" i="2"/>
  <c r="J471" i="2"/>
  <c r="I471" i="2"/>
  <c r="BM471" i="2"/>
  <c r="O471" i="2"/>
  <c r="P471" i="2" s="1"/>
  <c r="H472" i="2"/>
  <c r="AJ471" i="2"/>
  <c r="M470" i="2"/>
  <c r="Y193" i="2"/>
  <c r="Z193" i="2" s="1"/>
  <c r="W193" i="2"/>
  <c r="CF237" i="2"/>
  <c r="U193" i="2"/>
  <c r="BK215" i="2" l="1"/>
  <c r="BL215" i="2" s="1"/>
  <c r="BI215" i="2"/>
  <c r="BJ215" i="2" s="1"/>
  <c r="AO212" i="2"/>
  <c r="AL212" i="2"/>
  <c r="AM212" i="2" s="1"/>
  <c r="AN212" i="2" s="1"/>
  <c r="AK212" i="2"/>
  <c r="AI212" i="2"/>
  <c r="BR215" i="2"/>
  <c r="BN215" i="2"/>
  <c r="BS215" i="2" s="1"/>
  <c r="BT215" i="2" s="1"/>
  <c r="BU215" i="2" s="1"/>
  <c r="AZ472" i="2"/>
  <c r="BO472" i="2"/>
  <c r="X472" i="2"/>
  <c r="AL472" i="2"/>
  <c r="BD470" i="2"/>
  <c r="L471" i="2"/>
  <c r="BS470" i="2"/>
  <c r="AP470" i="2"/>
  <c r="CZ472" i="2"/>
  <c r="CL471" i="2"/>
  <c r="AY218" i="2"/>
  <c r="BA218" i="2"/>
  <c r="BB218" i="2" s="1"/>
  <c r="BC218" i="2"/>
  <c r="AW218" i="2"/>
  <c r="Q471" i="2"/>
  <c r="BS471" i="2" s="1"/>
  <c r="AB193" i="2"/>
  <c r="AC193" i="2" s="1"/>
  <c r="AD193" i="2" s="1"/>
  <c r="CC472" i="2"/>
  <c r="CN472" i="2"/>
  <c r="CH472" i="2"/>
  <c r="CG472" i="2"/>
  <c r="J472" i="2"/>
  <c r="V472" i="2"/>
  <c r="O472" i="2"/>
  <c r="CL472" i="2" s="1"/>
  <c r="I472" i="2"/>
  <c r="AX472" i="2"/>
  <c r="N472" i="2"/>
  <c r="CK472" i="2" s="1"/>
  <c r="H473" i="2"/>
  <c r="BM472" i="2"/>
  <c r="AJ472" i="2"/>
  <c r="M471" i="2"/>
  <c r="CD238" i="2"/>
  <c r="CE238" i="2" s="1"/>
  <c r="BO215" i="2" l="1"/>
  <c r="BP215" i="2" s="1"/>
  <c r="BQ215" i="2" s="1"/>
  <c r="AP212" i="2"/>
  <c r="AQ212" i="2" s="1"/>
  <c r="AR212" i="2" s="1"/>
  <c r="BD218" i="2"/>
  <c r="BE218" i="2" s="1"/>
  <c r="AV219" i="2" s="1"/>
  <c r="AZ219" i="2" s="1"/>
  <c r="BA219" i="2" s="1"/>
  <c r="BB219" i="2" s="1"/>
  <c r="BI216" i="2"/>
  <c r="BJ216" i="2" s="1"/>
  <c r="BK216" i="2"/>
  <c r="BR216" i="2" s="1"/>
  <c r="CM215" i="2"/>
  <c r="AZ473" i="2"/>
  <c r="BO473" i="2"/>
  <c r="AP217" i="2"/>
  <c r="X473" i="2"/>
  <c r="AL473" i="2"/>
  <c r="P472" i="2"/>
  <c r="L472" i="2"/>
  <c r="CZ473" i="2"/>
  <c r="Q472" i="2"/>
  <c r="R194" i="2"/>
  <c r="S194" i="2" s="1"/>
  <c r="T194" i="2"/>
  <c r="X194" i="2" s="1"/>
  <c r="CC473" i="2"/>
  <c r="CN473" i="2"/>
  <c r="CH473" i="2"/>
  <c r="CG473" i="2"/>
  <c r="M472" i="2"/>
  <c r="AJ473" i="2"/>
  <c r="V473" i="2"/>
  <c r="BM473" i="2"/>
  <c r="J473" i="2"/>
  <c r="O473" i="2"/>
  <c r="CL473" i="2" s="1"/>
  <c r="H474" i="2"/>
  <c r="I473" i="2"/>
  <c r="AX473" i="2"/>
  <c r="N473" i="2"/>
  <c r="CK473" i="2" s="1"/>
  <c r="CF238" i="2"/>
  <c r="BN216" i="2" l="1"/>
  <c r="BL216" i="2"/>
  <c r="BO216" i="2"/>
  <c r="BP216" i="2" s="1"/>
  <c r="BQ216" i="2" s="1"/>
  <c r="BS216" i="2" s="1"/>
  <c r="BT216" i="2" s="1"/>
  <c r="AH213" i="2"/>
  <c r="AL213" i="2" s="1"/>
  <c r="AM213" i="2" s="1"/>
  <c r="AN213" i="2" s="1"/>
  <c r="AT219" i="2"/>
  <c r="AU219" i="2" s="1"/>
  <c r="AF213" i="2"/>
  <c r="AG213" i="2" s="1"/>
  <c r="BF218" i="2"/>
  <c r="AW219" i="2"/>
  <c r="BC219" i="2"/>
  <c r="AY219" i="2"/>
  <c r="AZ474" i="2"/>
  <c r="BO474" i="2"/>
  <c r="X474" i="2"/>
  <c r="AL474" i="2"/>
  <c r="BD219" i="2"/>
  <c r="BE219" i="2" s="1"/>
  <c r="BF219" i="2" s="1"/>
  <c r="AA194" i="2"/>
  <c r="CZ474" i="2"/>
  <c r="U194" i="2"/>
  <c r="W194" i="2"/>
  <c r="Y194" i="2"/>
  <c r="Z194" i="2" s="1"/>
  <c r="Q473" i="2"/>
  <c r="AB473" i="2" s="1"/>
  <c r="L473" i="2"/>
  <c r="P473" i="2"/>
  <c r="CC474" i="2"/>
  <c r="AB194" i="2"/>
  <c r="AC194" i="2" s="1"/>
  <c r="AD194" i="2" s="1"/>
  <c r="CN474" i="2"/>
  <c r="CH474" i="2"/>
  <c r="CG474" i="2"/>
  <c r="AX474" i="2"/>
  <c r="N474" i="2"/>
  <c r="CK474" i="2" s="1"/>
  <c r="V474" i="2"/>
  <c r="I474" i="2"/>
  <c r="J474" i="2"/>
  <c r="H475" i="2"/>
  <c r="AJ474" i="2"/>
  <c r="O474" i="2"/>
  <c r="P474" i="2" s="1"/>
  <c r="BM474" i="2"/>
  <c r="M473" i="2"/>
  <c r="CD239" i="2"/>
  <c r="CE239" i="2" s="1"/>
  <c r="BU216" i="2" l="1"/>
  <c r="BK217" i="2"/>
  <c r="BO217" i="2" s="1"/>
  <c r="BP217" i="2" s="1"/>
  <c r="BQ217" i="2" s="1"/>
  <c r="BI217" i="2"/>
  <c r="BJ217" i="2" s="1"/>
  <c r="CM216" i="2"/>
  <c r="AO213" i="2"/>
  <c r="AK213" i="2"/>
  <c r="AP213" i="2" s="1"/>
  <c r="AQ213" i="2" s="1"/>
  <c r="AI213" i="2"/>
  <c r="AZ475" i="2"/>
  <c r="BO475" i="2"/>
  <c r="X475" i="2"/>
  <c r="AL475" i="2"/>
  <c r="AT220" i="2"/>
  <c r="AU220" i="2" s="1"/>
  <c r="BL217" i="2"/>
  <c r="AV220" i="2"/>
  <c r="BN217" i="2"/>
  <c r="BD473" i="2"/>
  <c r="L474" i="2"/>
  <c r="BS473" i="2"/>
  <c r="AP473" i="2"/>
  <c r="CZ475" i="2"/>
  <c r="Q474" i="2"/>
  <c r="BS474" i="2" s="1"/>
  <c r="CL474" i="2"/>
  <c r="CC475" i="2"/>
  <c r="R195" i="2"/>
  <c r="S195" i="2" s="1"/>
  <c r="T195" i="2"/>
  <c r="X195" i="2" s="1"/>
  <c r="CN475" i="2"/>
  <c r="CH475" i="2"/>
  <c r="CG475" i="2"/>
  <c r="AJ475" i="2"/>
  <c r="N475" i="2"/>
  <c r="J475" i="2"/>
  <c r="I475" i="2"/>
  <c r="CK475" i="2"/>
  <c r="BM475" i="2"/>
  <c r="V475" i="2"/>
  <c r="AX475" i="2"/>
  <c r="H476" i="2"/>
  <c r="O475" i="2"/>
  <c r="P475" i="2" s="1"/>
  <c r="M474" i="2"/>
  <c r="CF239" i="2"/>
  <c r="H115" i="1"/>
  <c r="G115" i="1" s="1"/>
  <c r="J115" i="1"/>
  <c r="I115" i="1" s="1"/>
  <c r="BR217" i="2" l="1"/>
  <c r="AR213" i="2"/>
  <c r="AF214" i="2"/>
  <c r="AG214" i="2" s="1"/>
  <c r="AH214" i="2"/>
  <c r="BS217" i="2"/>
  <c r="BT217" i="2" s="1"/>
  <c r="BU217" i="2" s="1"/>
  <c r="AZ476" i="2"/>
  <c r="BO476" i="2"/>
  <c r="AZ220" i="2"/>
  <c r="BA220" i="2" s="1"/>
  <c r="BB220" i="2" s="1"/>
  <c r="X476" i="2"/>
  <c r="AL476" i="2"/>
  <c r="AY220" i="2"/>
  <c r="AW220" i="2"/>
  <c r="BC220" i="2"/>
  <c r="CZ476" i="2"/>
  <c r="Q475" i="2"/>
  <c r="Y195" i="2"/>
  <c r="Z195" i="2" s="1"/>
  <c r="L475" i="2"/>
  <c r="CL475" i="2"/>
  <c r="CC476" i="2"/>
  <c r="W195" i="2"/>
  <c r="U195" i="2"/>
  <c r="AA195" i="2"/>
  <c r="CN476" i="2"/>
  <c r="CH476" i="2"/>
  <c r="CG476" i="2"/>
  <c r="M475" i="2"/>
  <c r="I476" i="2"/>
  <c r="J476" i="2"/>
  <c r="O476" i="2"/>
  <c r="CL476" i="2" s="1"/>
  <c r="H477" i="2"/>
  <c r="N476" i="2"/>
  <c r="AJ476" i="2"/>
  <c r="V476" i="2"/>
  <c r="BM476" i="2"/>
  <c r="CK476" i="2"/>
  <c r="AX476" i="2"/>
  <c r="CD240" i="2"/>
  <c r="CE240" i="2" s="1"/>
  <c r="AO214" i="2" l="1"/>
  <c r="AK214" i="2"/>
  <c r="AL214" i="2"/>
  <c r="AM214" i="2" s="1"/>
  <c r="AN214" i="2" s="1"/>
  <c r="AI214" i="2"/>
  <c r="AQ214" i="2"/>
  <c r="BD220" i="2"/>
  <c r="BE220" i="2" s="1"/>
  <c r="BF220" i="2" s="1"/>
  <c r="BK218" i="2"/>
  <c r="BN218" i="2" s="1"/>
  <c r="BI218" i="2"/>
  <c r="BJ218" i="2" s="1"/>
  <c r="AZ477" i="2"/>
  <c r="BO477" i="2"/>
  <c r="CM217" i="2"/>
  <c r="X477" i="2"/>
  <c r="AL477" i="2"/>
  <c r="AB195" i="2"/>
  <c r="AC195" i="2" s="1"/>
  <c r="R196" i="2" s="1"/>
  <c r="S196" i="2" s="1"/>
  <c r="CZ477" i="2"/>
  <c r="Q476" i="2"/>
  <c r="AB476" i="2" s="1"/>
  <c r="L476" i="2"/>
  <c r="P476" i="2"/>
  <c r="CC477" i="2"/>
  <c r="CN477" i="2"/>
  <c r="CH477" i="2"/>
  <c r="CG477" i="2"/>
  <c r="AX477" i="2"/>
  <c r="BM477" i="2"/>
  <c r="N477" i="2"/>
  <c r="CK477" i="2" s="1"/>
  <c r="AJ477" i="2"/>
  <c r="V477" i="2"/>
  <c r="I477" i="2"/>
  <c r="J477" i="2"/>
  <c r="O477" i="2"/>
  <c r="CL477" i="2" s="1"/>
  <c r="H478" i="2"/>
  <c r="M476" i="2"/>
  <c r="CF240" i="2"/>
  <c r="AR214" i="2" l="1"/>
  <c r="AH215" i="2"/>
  <c r="AF215" i="2"/>
  <c r="AG215" i="2" s="1"/>
  <c r="BL218" i="2"/>
  <c r="BS218" i="2" s="1"/>
  <c r="BT218" i="2" s="1"/>
  <c r="BU218" i="2" s="1"/>
  <c r="BR218" i="2"/>
  <c r="AV221" i="2"/>
  <c r="AZ221" i="2" s="1"/>
  <c r="BA221" i="2" s="1"/>
  <c r="BB221" i="2" s="1"/>
  <c r="AT221" i="2"/>
  <c r="AU221" i="2" s="1"/>
  <c r="AZ478" i="2"/>
  <c r="BO478" i="2"/>
  <c r="BO218" i="2"/>
  <c r="BP218" i="2" s="1"/>
  <c r="BQ218" i="2" s="1"/>
  <c r="X478" i="2"/>
  <c r="AL478" i="2"/>
  <c r="T196" i="2"/>
  <c r="AD195" i="2"/>
  <c r="F115" i="1" s="1"/>
  <c r="AP476" i="2"/>
  <c r="BS476" i="2"/>
  <c r="BD476" i="2"/>
  <c r="CZ478" i="2"/>
  <c r="Q477" i="2"/>
  <c r="BS477" i="2" s="1"/>
  <c r="L477" i="2"/>
  <c r="P477" i="2"/>
  <c r="CC478" i="2"/>
  <c r="CN478" i="2"/>
  <c r="CH478" i="2"/>
  <c r="CG478" i="2"/>
  <c r="M477" i="2"/>
  <c r="BM478" i="2"/>
  <c r="O478" i="2"/>
  <c r="CL478" i="2" s="1"/>
  <c r="H479" i="2"/>
  <c r="N478" i="2"/>
  <c r="CK478" i="2" s="1"/>
  <c r="AJ478" i="2"/>
  <c r="V478" i="2"/>
  <c r="AX478" i="2"/>
  <c r="J478" i="2"/>
  <c r="I478" i="2"/>
  <c r="CD241" i="2"/>
  <c r="CE241" i="2" s="1"/>
  <c r="BI219" i="2" l="1"/>
  <c r="BJ219" i="2" s="1"/>
  <c r="CM218" i="2"/>
  <c r="AW221" i="2"/>
  <c r="AI215" i="2"/>
  <c r="AL215" i="2"/>
  <c r="AM215" i="2" s="1"/>
  <c r="AN215" i="2" s="1"/>
  <c r="AO215" i="2"/>
  <c r="AK215" i="2"/>
  <c r="BK219" i="2"/>
  <c r="BO219" i="2" s="1"/>
  <c r="BP219" i="2" s="1"/>
  <c r="BQ219" i="2" s="1"/>
  <c r="AY221" i="2"/>
  <c r="BC221" i="2"/>
  <c r="E115" i="1"/>
  <c r="AZ479" i="2"/>
  <c r="BO479" i="2"/>
  <c r="X479" i="2"/>
  <c r="AL479" i="2"/>
  <c r="X196" i="2"/>
  <c r="Y196" i="2" s="1"/>
  <c r="Z196" i="2" s="1"/>
  <c r="BD221" i="2"/>
  <c r="BE221" i="2" s="1"/>
  <c r="BF221" i="2" s="1"/>
  <c r="W196" i="2"/>
  <c r="U196" i="2"/>
  <c r="AA196" i="2"/>
  <c r="P478" i="2"/>
  <c r="CZ479" i="2"/>
  <c r="Q478" i="2"/>
  <c r="L478" i="2"/>
  <c r="CC479" i="2"/>
  <c r="CN479" i="2"/>
  <c r="CH479" i="2"/>
  <c r="CG479" i="2"/>
  <c r="AJ479" i="2"/>
  <c r="N479" i="2"/>
  <c r="CK479" i="2" s="1"/>
  <c r="V479" i="2"/>
  <c r="J479" i="2"/>
  <c r="I479" i="2"/>
  <c r="BM479" i="2"/>
  <c r="AX479" i="2"/>
  <c r="O479" i="2"/>
  <c r="M479" i="2" s="1"/>
  <c r="H480" i="2"/>
  <c r="M478" i="2"/>
  <c r="CF241" i="2"/>
  <c r="AP215" i="2" l="1"/>
  <c r="AQ215" i="2" s="1"/>
  <c r="AH216" i="2" s="1"/>
  <c r="BR219" i="2"/>
  <c r="BN219" i="2"/>
  <c r="BL219" i="2"/>
  <c r="AZ480" i="2"/>
  <c r="BO480" i="2"/>
  <c r="AP220" i="2"/>
  <c r="X480" i="2"/>
  <c r="AL480" i="2"/>
  <c r="AB196" i="2"/>
  <c r="AC196" i="2" s="1"/>
  <c r="AD196" i="2" s="1"/>
  <c r="AV222" i="2"/>
  <c r="AT222" i="2"/>
  <c r="AU222" i="2" s="1"/>
  <c r="BS219" i="2"/>
  <c r="BT219" i="2" s="1"/>
  <c r="CZ480" i="2"/>
  <c r="Q479" i="2"/>
  <c r="AB479" i="2" s="1"/>
  <c r="L479" i="2"/>
  <c r="CL479" i="2"/>
  <c r="P479" i="2"/>
  <c r="CC480" i="2"/>
  <c r="CN480" i="2"/>
  <c r="CH480" i="2"/>
  <c r="CG480" i="2"/>
  <c r="AX480" i="2"/>
  <c r="AJ480" i="2"/>
  <c r="V480" i="2"/>
  <c r="O480" i="2"/>
  <c r="CL480" i="2" s="1"/>
  <c r="H481" i="2"/>
  <c r="BO481" i="2" s="1"/>
  <c r="CK480" i="2"/>
  <c r="J480" i="2"/>
  <c r="I480" i="2"/>
  <c r="N480" i="2"/>
  <c r="BM480" i="2"/>
  <c r="CD242" i="2"/>
  <c r="CE242" i="2" s="1"/>
  <c r="AR215" i="2" l="1"/>
  <c r="AF216" i="2"/>
  <c r="AG216" i="2" s="1"/>
  <c r="AK216" i="2"/>
  <c r="AO216" i="2"/>
  <c r="AL216" i="2"/>
  <c r="AM216" i="2" s="1"/>
  <c r="AN216" i="2" s="1"/>
  <c r="AI216" i="2"/>
  <c r="AZ222" i="2"/>
  <c r="BA222" i="2" s="1"/>
  <c r="BB222" i="2" s="1"/>
  <c r="AL481" i="2"/>
  <c r="AZ481" i="2"/>
  <c r="T197" i="2"/>
  <c r="X197" i="2" s="1"/>
  <c r="Y197" i="2" s="1"/>
  <c r="Z197" i="2" s="1"/>
  <c r="X481" i="2"/>
  <c r="R197" i="2"/>
  <c r="S197" i="2" s="1"/>
  <c r="Q480" i="2"/>
  <c r="BS480" i="2" s="1"/>
  <c r="BU219" i="2"/>
  <c r="L116" i="1" s="1"/>
  <c r="K116" i="1" s="1"/>
  <c r="AW222" i="2"/>
  <c r="AY222" i="2"/>
  <c r="BC222" i="2"/>
  <c r="BI220" i="2"/>
  <c r="BJ220" i="2" s="1"/>
  <c r="BK220" i="2"/>
  <c r="BO220" i="2" s="1"/>
  <c r="CM219" i="2"/>
  <c r="CN219" i="2" s="1"/>
  <c r="BD222" i="2"/>
  <c r="BE222" i="2" s="1"/>
  <c r="AT223" i="2" s="1"/>
  <c r="AU223" i="2" s="1"/>
  <c r="L480" i="2"/>
  <c r="BS479" i="2"/>
  <c r="BD479" i="2"/>
  <c r="AP479" i="2"/>
  <c r="CZ481" i="2"/>
  <c r="P480" i="2"/>
  <c r="CC481" i="2"/>
  <c r="CN481" i="2"/>
  <c r="CH481" i="2"/>
  <c r="CG481" i="2"/>
  <c r="AX481" i="2"/>
  <c r="O481" i="2"/>
  <c r="M481" i="2" s="1"/>
  <c r="H482" i="2"/>
  <c r="BO482" i="2" s="1"/>
  <c r="AJ481" i="2"/>
  <c r="J481" i="2"/>
  <c r="I481" i="2"/>
  <c r="N481" i="2"/>
  <c r="BM481" i="2"/>
  <c r="V481" i="2"/>
  <c r="CL481" i="2"/>
  <c r="M480" i="2"/>
  <c r="CF242" i="2"/>
  <c r="AP216" i="2" l="1"/>
  <c r="AQ216" i="2" s="1"/>
  <c r="AH217" i="2" s="1"/>
  <c r="W197" i="2"/>
  <c r="AA197" i="2"/>
  <c r="U197" i="2"/>
  <c r="AB197" i="2" s="1"/>
  <c r="AC197" i="2" s="1"/>
  <c r="AD197" i="2" s="1"/>
  <c r="AL482" i="2"/>
  <c r="AZ482" i="2"/>
  <c r="X482" i="2"/>
  <c r="Q481" i="2"/>
  <c r="BP220" i="2"/>
  <c r="BQ220" i="2" s="1"/>
  <c r="BL220" i="2"/>
  <c r="BS220" i="2" s="1"/>
  <c r="BT220" i="2" s="1"/>
  <c r="BN220" i="2"/>
  <c r="BR220" i="2"/>
  <c r="AV223" i="2"/>
  <c r="BF222" i="2"/>
  <c r="CZ482" i="2"/>
  <c r="L481" i="2"/>
  <c r="P481" i="2"/>
  <c r="CK481" i="2"/>
  <c r="CC482" i="2"/>
  <c r="CN482" i="2"/>
  <c r="CH482" i="2"/>
  <c r="CG482" i="2"/>
  <c r="I482" i="2"/>
  <c r="J482" i="2"/>
  <c r="O482" i="2"/>
  <c r="H483" i="2"/>
  <c r="BO483" i="2" s="1"/>
  <c r="CL482" i="2"/>
  <c r="AX482" i="2"/>
  <c r="N482" i="2"/>
  <c r="AJ482" i="2"/>
  <c r="CK482" i="2"/>
  <c r="BM482" i="2"/>
  <c r="V482" i="2"/>
  <c r="P482" i="2"/>
  <c r="CI242" i="2"/>
  <c r="CD243" i="2"/>
  <c r="CE243" i="2" s="1"/>
  <c r="AR216" i="2" l="1"/>
  <c r="AF217" i="2"/>
  <c r="AG217" i="2" s="1"/>
  <c r="T198" i="2"/>
  <c r="R198" i="2"/>
  <c r="S198" i="2" s="1"/>
  <c r="AO217" i="2"/>
  <c r="AI217" i="2"/>
  <c r="AK217" i="2"/>
  <c r="AL217" i="2"/>
  <c r="AM217" i="2" s="1"/>
  <c r="AN217" i="2" s="1"/>
  <c r="AQ217" i="2"/>
  <c r="AL483" i="2"/>
  <c r="AZ483" i="2"/>
  <c r="AZ223" i="2"/>
  <c r="BA223" i="2" s="1"/>
  <c r="BB223" i="2" s="1"/>
  <c r="X483" i="2"/>
  <c r="X198" i="2"/>
  <c r="Y198" i="2" s="1"/>
  <c r="Z198" i="2" s="1"/>
  <c r="D182" i="1"/>
  <c r="BU220" i="2"/>
  <c r="BK221" i="2"/>
  <c r="BO221" i="2" s="1"/>
  <c r="CM220" i="2"/>
  <c r="BI221" i="2"/>
  <c r="BJ221" i="2" s="1"/>
  <c r="AY223" i="2"/>
  <c r="BC223" i="2"/>
  <c r="W198" i="2"/>
  <c r="U198" i="2"/>
  <c r="AA198" i="2"/>
  <c r="AW223" i="2"/>
  <c r="CZ483" i="2"/>
  <c r="Q482" i="2"/>
  <c r="BD482" i="2" s="1"/>
  <c r="L482" i="2"/>
  <c r="D121" i="1"/>
  <c r="CC483" i="2"/>
  <c r="I483" i="2"/>
  <c r="J483" i="2"/>
  <c r="O483" i="2"/>
  <c r="P483" i="2" s="1"/>
  <c r="H484" i="2"/>
  <c r="BM483" i="2"/>
  <c r="AX483" i="2"/>
  <c r="N483" i="2"/>
  <c r="CK483" i="2" s="1"/>
  <c r="V483" i="2"/>
  <c r="AJ483" i="2"/>
  <c r="M482" i="2"/>
  <c r="CF243" i="2"/>
  <c r="CG243" i="2" s="1"/>
  <c r="CH243" i="2" s="1"/>
  <c r="AR217" i="2" l="1"/>
  <c r="AH218" i="2"/>
  <c r="AF218" i="2"/>
  <c r="AG218" i="2" s="1"/>
  <c r="AZ484" i="2"/>
  <c r="BO484" i="2"/>
  <c r="X484" i="2"/>
  <c r="AL484" i="2"/>
  <c r="BD223" i="2"/>
  <c r="BE223" i="2" s="1"/>
  <c r="BF223" i="2" s="1"/>
  <c r="BP221" i="2"/>
  <c r="BQ221" i="2" s="1"/>
  <c r="BL221" i="2"/>
  <c r="BS221" i="2" s="1"/>
  <c r="BT221" i="2" s="1"/>
  <c r="BR221" i="2"/>
  <c r="BN221" i="2"/>
  <c r="AB198" i="2"/>
  <c r="AC198" i="2" s="1"/>
  <c r="AD198" i="2" s="1"/>
  <c r="AP482" i="2"/>
  <c r="AB482" i="2"/>
  <c r="BS482" i="2"/>
  <c r="CZ484" i="2"/>
  <c r="Q483" i="2"/>
  <c r="L483" i="2"/>
  <c r="CL483" i="2"/>
  <c r="CC484" i="2"/>
  <c r="CN484" i="2"/>
  <c r="CH484" i="2"/>
  <c r="CG484" i="2"/>
  <c r="CK484" i="2"/>
  <c r="AJ484" i="2"/>
  <c r="I484" i="2"/>
  <c r="O484" i="2"/>
  <c r="P484" i="2" s="1"/>
  <c r="H485" i="2"/>
  <c r="BM484" i="2"/>
  <c r="J484" i="2"/>
  <c r="N484" i="2"/>
  <c r="CL484" i="2"/>
  <c r="AX484" i="2"/>
  <c r="V484" i="2"/>
  <c r="M483" i="2"/>
  <c r="CD244" i="2"/>
  <c r="CE244" i="2" s="1"/>
  <c r="AO218" i="2" l="1"/>
  <c r="AI218" i="2"/>
  <c r="AK218" i="2"/>
  <c r="AP218" i="2" s="1"/>
  <c r="AQ218" i="2" s="1"/>
  <c r="AL218" i="2"/>
  <c r="AM218" i="2" s="1"/>
  <c r="AN218" i="2" s="1"/>
  <c r="AP223" i="2"/>
  <c r="AZ485" i="2"/>
  <c r="BO485" i="2"/>
  <c r="X485" i="2"/>
  <c r="AL485" i="2"/>
  <c r="L484" i="2"/>
  <c r="AT224" i="2"/>
  <c r="AU224" i="2" s="1"/>
  <c r="AV224" i="2"/>
  <c r="BU221" i="2"/>
  <c r="CM221" i="2"/>
  <c r="BI222" i="2"/>
  <c r="BJ222" i="2" s="1"/>
  <c r="BK222" i="2"/>
  <c r="BO222" i="2" s="1"/>
  <c r="R199" i="2"/>
  <c r="S199" i="2" s="1"/>
  <c r="T199" i="2"/>
  <c r="X199" i="2" s="1"/>
  <c r="CZ485" i="2"/>
  <c r="Q484" i="2"/>
  <c r="CC485" i="2"/>
  <c r="CN485" i="2"/>
  <c r="CH485" i="2"/>
  <c r="CG485" i="2"/>
  <c r="O485" i="2"/>
  <c r="H486" i="2"/>
  <c r="BO486" i="2" s="1"/>
  <c r="AX485" i="2"/>
  <c r="AJ485" i="2"/>
  <c r="J485" i="2"/>
  <c r="I485" i="2"/>
  <c r="BM485" i="2"/>
  <c r="N485" i="2"/>
  <c r="V485" i="2"/>
  <c r="M484" i="2"/>
  <c r="CI244" i="2"/>
  <c r="CI245" i="2"/>
  <c r="CI246" i="2"/>
  <c r="CI247" i="2"/>
  <c r="CI250" i="2"/>
  <c r="CI248" i="2"/>
  <c r="CI251" i="2"/>
  <c r="CI252" i="2"/>
  <c r="CI249" i="2"/>
  <c r="CI253" i="2"/>
  <c r="CI243" i="2"/>
  <c r="CR24" i="2" s="1"/>
  <c r="CF244" i="2"/>
  <c r="AR218" i="2" l="1"/>
  <c r="AF219" i="2"/>
  <c r="AG219" i="2" s="1"/>
  <c r="AH219" i="2"/>
  <c r="AL486" i="2"/>
  <c r="AZ486" i="2"/>
  <c r="AW224" i="2"/>
  <c r="AZ224" i="2"/>
  <c r="BA224" i="2" s="1"/>
  <c r="BB224" i="2" s="1"/>
  <c r="X486" i="2"/>
  <c r="Q485" i="2"/>
  <c r="BS485" i="2" s="1"/>
  <c r="AY224" i="2"/>
  <c r="BC224" i="2"/>
  <c r="L485" i="2"/>
  <c r="BD224" i="2"/>
  <c r="BE224" i="2" s="1"/>
  <c r="AV225" i="2" s="1"/>
  <c r="AZ225" i="2" s="1"/>
  <c r="BP222" i="2"/>
  <c r="BQ222" i="2" s="1"/>
  <c r="BR222" i="2"/>
  <c r="BN222" i="2"/>
  <c r="BL222" i="2"/>
  <c r="Y199" i="2"/>
  <c r="Z199" i="2" s="1"/>
  <c r="W199" i="2"/>
  <c r="U199" i="2"/>
  <c r="AB199" i="2" s="1"/>
  <c r="AC199" i="2" s="1"/>
  <c r="AA199" i="2"/>
  <c r="CZ486" i="2"/>
  <c r="AB485" i="2"/>
  <c r="AP485" i="2"/>
  <c r="BD485" i="2"/>
  <c r="P485" i="2"/>
  <c r="CK485" i="2"/>
  <c r="CL485" i="2"/>
  <c r="CC486" i="2"/>
  <c r="CN486" i="2"/>
  <c r="CH486" i="2"/>
  <c r="CG486" i="2"/>
  <c r="AJ486" i="2"/>
  <c r="V486" i="2"/>
  <c r="J486" i="2"/>
  <c r="O486" i="2"/>
  <c r="P486" i="2" s="1"/>
  <c r="I486" i="2"/>
  <c r="CL486" i="2"/>
  <c r="BM486" i="2"/>
  <c r="N486" i="2"/>
  <c r="H487" i="2"/>
  <c r="AX486" i="2"/>
  <c r="M485" i="2"/>
  <c r="CD245" i="2"/>
  <c r="CE245" i="2" s="1"/>
  <c r="AO219" i="2" l="1"/>
  <c r="AK219" i="2"/>
  <c r="AP219" i="2" s="1"/>
  <c r="AQ219" i="2" s="1"/>
  <c r="AL219" i="2"/>
  <c r="AM219" i="2" s="1"/>
  <c r="AN219" i="2" s="1"/>
  <c r="AI219" i="2"/>
  <c r="AZ487" i="2"/>
  <c r="BO487" i="2"/>
  <c r="X487" i="2"/>
  <c r="AL487" i="2"/>
  <c r="AD199" i="2"/>
  <c r="R200" i="2"/>
  <c r="S200" i="2" s="1"/>
  <c r="T200" i="2"/>
  <c r="AT225" i="2"/>
  <c r="AU225" i="2" s="1"/>
  <c r="BF224" i="2"/>
  <c r="BA225" i="2"/>
  <c r="BB225" i="2" s="1"/>
  <c r="BC225" i="2"/>
  <c r="AW225" i="2"/>
  <c r="AY225" i="2"/>
  <c r="BS222" i="2"/>
  <c r="BT222" i="2" s="1"/>
  <c r="BU222" i="2" s="1"/>
  <c r="CZ487" i="2"/>
  <c r="Q486" i="2"/>
  <c r="BS486" i="2" s="1"/>
  <c r="L486" i="2"/>
  <c r="CK486" i="2"/>
  <c r="CC487" i="2"/>
  <c r="CN487" i="2"/>
  <c r="CH487" i="2"/>
  <c r="CG487" i="2"/>
  <c r="CK487" i="2"/>
  <c r="J487" i="2"/>
  <c r="I487" i="2"/>
  <c r="O487" i="2"/>
  <c r="P487" i="2" s="1"/>
  <c r="H488" i="2"/>
  <c r="N487" i="2"/>
  <c r="BM487" i="2"/>
  <c r="AX487" i="2"/>
  <c r="AJ487" i="2"/>
  <c r="V487" i="2"/>
  <c r="CL487" i="2"/>
  <c r="M486" i="2"/>
  <c r="CF245" i="2"/>
  <c r="BD225" i="2" l="1"/>
  <c r="BE225" i="2" s="1"/>
  <c r="AV226" i="2" s="1"/>
  <c r="AW226" i="2" s="1"/>
  <c r="AH220" i="2"/>
  <c r="AF220" i="2"/>
  <c r="AG220" i="2" s="1"/>
  <c r="AR219" i="2"/>
  <c r="AZ488" i="2"/>
  <c r="BO488" i="2"/>
  <c r="X488" i="2"/>
  <c r="AL488" i="2"/>
  <c r="X200" i="2"/>
  <c r="Y200" i="2" s="1"/>
  <c r="Z200" i="2" s="1"/>
  <c r="L487" i="2"/>
  <c r="U200" i="2"/>
  <c r="AA200" i="2"/>
  <c r="W200" i="2"/>
  <c r="AB200" i="2"/>
  <c r="AC200" i="2" s="1"/>
  <c r="AD200" i="2" s="1"/>
  <c r="BK223" i="2"/>
  <c r="CM222" i="2"/>
  <c r="BI223" i="2"/>
  <c r="BJ223" i="2" s="1"/>
  <c r="CZ488" i="2"/>
  <c r="Q487" i="2"/>
  <c r="CC488" i="2"/>
  <c r="CN488" i="2"/>
  <c r="CH488" i="2"/>
  <c r="CG488" i="2"/>
  <c r="AJ488" i="2"/>
  <c r="V488" i="2"/>
  <c r="J488" i="2"/>
  <c r="I488" i="2"/>
  <c r="O488" i="2"/>
  <c r="CL488" i="2" s="1"/>
  <c r="H489" i="2"/>
  <c r="BM488" i="2"/>
  <c r="AX488" i="2"/>
  <c r="N488" i="2"/>
  <c r="CK488" i="2" s="1"/>
  <c r="L488" i="2"/>
  <c r="M487" i="2"/>
  <c r="CD246" i="2"/>
  <c r="CE246" i="2" s="1"/>
  <c r="BF225" i="2" l="1"/>
  <c r="AT226" i="2"/>
  <c r="AU226" i="2" s="1"/>
  <c r="AZ226" i="2"/>
  <c r="BA226" i="2" s="1"/>
  <c r="BB226" i="2" s="1"/>
  <c r="BC226" i="2"/>
  <c r="AY226" i="2"/>
  <c r="AL220" i="2"/>
  <c r="AM220" i="2" s="1"/>
  <c r="AN220" i="2" s="1"/>
  <c r="AI220" i="2"/>
  <c r="AO220" i="2"/>
  <c r="AK220" i="2"/>
  <c r="AQ220" i="2"/>
  <c r="BL223" i="2"/>
  <c r="BO223" i="2"/>
  <c r="BP223" i="2" s="1"/>
  <c r="BQ223" i="2" s="1"/>
  <c r="AZ489" i="2"/>
  <c r="BO489" i="2"/>
  <c r="BD226" i="2"/>
  <c r="BE226" i="2" s="1"/>
  <c r="AV227" i="2" s="1"/>
  <c r="AZ227" i="2" s="1"/>
  <c r="BA227" i="2" s="1"/>
  <c r="BB227" i="2" s="1"/>
  <c r="X489" i="2"/>
  <c r="AL489" i="2"/>
  <c r="T201" i="2"/>
  <c r="R201" i="2"/>
  <c r="S201" i="2" s="1"/>
  <c r="BN223" i="2"/>
  <c r="BR223" i="2"/>
  <c r="CZ489" i="2"/>
  <c r="P488" i="2"/>
  <c r="Q488" i="2"/>
  <c r="CC489" i="2"/>
  <c r="CN489" i="2"/>
  <c r="CH489" i="2"/>
  <c r="CG489" i="2"/>
  <c r="V489" i="2"/>
  <c r="H490" i="2"/>
  <c r="BO490" i="2" s="1"/>
  <c r="BM489" i="2"/>
  <c r="J489" i="2"/>
  <c r="I489" i="2"/>
  <c r="AX489" i="2"/>
  <c r="O489" i="2"/>
  <c r="P489" i="2" s="1"/>
  <c r="AJ489" i="2"/>
  <c r="CL489" i="2"/>
  <c r="N489" i="2"/>
  <c r="CK489" i="2" s="1"/>
  <c r="M488" i="2"/>
  <c r="CF246" i="2"/>
  <c r="AH221" i="2" l="1"/>
  <c r="AR220" i="2"/>
  <c r="AF221" i="2"/>
  <c r="AG221" i="2" s="1"/>
  <c r="AT227" i="2"/>
  <c r="AU227" i="2" s="1"/>
  <c r="BC227" i="2"/>
  <c r="BF226" i="2"/>
  <c r="AY227" i="2"/>
  <c r="AW227" i="2"/>
  <c r="AL490" i="2"/>
  <c r="AZ490" i="2"/>
  <c r="X201" i="2"/>
  <c r="Y201" i="2" s="1"/>
  <c r="Z201" i="2" s="1"/>
  <c r="X490" i="2"/>
  <c r="Q489" i="2"/>
  <c r="BS489" i="2" s="1"/>
  <c r="U201" i="2"/>
  <c r="AA201" i="2"/>
  <c r="W201" i="2"/>
  <c r="BS223" i="2"/>
  <c r="BT223" i="2" s="1"/>
  <c r="CM223" i="2" s="1"/>
  <c r="BD227" i="2"/>
  <c r="BE227" i="2" s="1"/>
  <c r="BF227" i="2" s="1"/>
  <c r="AB201" i="2"/>
  <c r="AC201" i="2" s="1"/>
  <c r="AD201" i="2" s="1"/>
  <c r="CZ490" i="2"/>
  <c r="L489" i="2"/>
  <c r="AB488" i="2"/>
  <c r="BD488" i="2"/>
  <c r="BS488" i="2"/>
  <c r="AP488" i="2"/>
  <c r="CC490" i="2"/>
  <c r="CN490" i="2"/>
  <c r="CH490" i="2"/>
  <c r="CG490" i="2"/>
  <c r="BM490" i="2"/>
  <c r="AX490" i="2"/>
  <c r="O490" i="2"/>
  <c r="M490" i="2" s="1"/>
  <c r="H491" i="2"/>
  <c r="BO491" i="2" s="1"/>
  <c r="N490" i="2"/>
  <c r="CK490" i="2"/>
  <c r="J490" i="2"/>
  <c r="I490" i="2"/>
  <c r="AJ490" i="2"/>
  <c r="V490" i="2"/>
  <c r="M489" i="2"/>
  <c r="CD247" i="2"/>
  <c r="CE247" i="2" s="1"/>
  <c r="AK221" i="2" l="1"/>
  <c r="AO221" i="2"/>
  <c r="AI221" i="2"/>
  <c r="AL221" i="2"/>
  <c r="AM221" i="2" s="1"/>
  <c r="AN221" i="2" s="1"/>
  <c r="AL491" i="2"/>
  <c r="AZ491" i="2"/>
  <c r="AP226" i="2"/>
  <c r="X491" i="2"/>
  <c r="Q490" i="2"/>
  <c r="P490" i="2"/>
  <c r="L490" i="2"/>
  <c r="BI224" i="2"/>
  <c r="BJ224" i="2" s="1"/>
  <c r="BK224" i="2"/>
  <c r="BU223" i="2"/>
  <c r="AV228" i="2"/>
  <c r="AT228" i="2"/>
  <c r="AU228" i="2" s="1"/>
  <c r="T202" i="2"/>
  <c r="R202" i="2"/>
  <c r="S202" i="2" s="1"/>
  <c r="CZ491" i="2"/>
  <c r="CL490" i="2"/>
  <c r="CC491" i="2"/>
  <c r="CN491" i="2"/>
  <c r="CH491" i="2"/>
  <c r="CG491" i="2"/>
  <c r="V491" i="2"/>
  <c r="I491" i="2"/>
  <c r="AX491" i="2"/>
  <c r="O491" i="2"/>
  <c r="P491" i="2" s="1"/>
  <c r="H492" i="2"/>
  <c r="N491" i="2"/>
  <c r="CK491" i="2" s="1"/>
  <c r="AJ491" i="2"/>
  <c r="BM491" i="2"/>
  <c r="J491" i="2"/>
  <c r="CF247" i="2"/>
  <c r="AP221" i="2" l="1"/>
  <c r="AQ221" i="2" s="1"/>
  <c r="AH222" i="2" s="1"/>
  <c r="AZ492" i="2"/>
  <c r="BO492" i="2"/>
  <c r="BO224" i="2"/>
  <c r="BP224" i="2" s="1"/>
  <c r="BQ224" i="2" s="1"/>
  <c r="AZ228" i="2"/>
  <c r="BA228" i="2" s="1"/>
  <c r="BB228" i="2" s="1"/>
  <c r="X492" i="2"/>
  <c r="AL492" i="2"/>
  <c r="X202" i="2"/>
  <c r="Y202" i="2" s="1"/>
  <c r="Z202" i="2" s="1"/>
  <c r="BN224" i="2"/>
  <c r="BL224" i="2"/>
  <c r="BR224" i="2"/>
  <c r="AY228" i="2"/>
  <c r="AW228" i="2"/>
  <c r="BC228" i="2"/>
  <c r="BS224" i="2"/>
  <c r="BT224" i="2" s="1"/>
  <c r="BK225" i="2" s="1"/>
  <c r="BO225" i="2" s="1"/>
  <c r="BD228" i="2"/>
  <c r="BE228" i="2" s="1"/>
  <c r="AT229" i="2" s="1"/>
  <c r="AU229" i="2" s="1"/>
  <c r="AA202" i="2"/>
  <c r="U202" i="2"/>
  <c r="W202" i="2"/>
  <c r="CZ492" i="2"/>
  <c r="L491" i="2"/>
  <c r="CL491" i="2"/>
  <c r="Q491" i="2"/>
  <c r="CC492" i="2"/>
  <c r="CN492" i="2"/>
  <c r="CH492" i="2"/>
  <c r="CG492" i="2"/>
  <c r="I492" i="2"/>
  <c r="AX492" i="2"/>
  <c r="O492" i="2"/>
  <c r="P492" i="2" s="1"/>
  <c r="H493" i="2"/>
  <c r="J492" i="2"/>
  <c r="AJ492" i="2"/>
  <c r="N492" i="2"/>
  <c r="BM492" i="2"/>
  <c r="V492" i="2"/>
  <c r="M491" i="2"/>
  <c r="CD248" i="2"/>
  <c r="CE248" i="2" s="1"/>
  <c r="AF222" i="2" l="1"/>
  <c r="AG222" i="2" s="1"/>
  <c r="AR221" i="2"/>
  <c r="AI222" i="2"/>
  <c r="AO222" i="2"/>
  <c r="AL222" i="2"/>
  <c r="AM222" i="2" s="1"/>
  <c r="AN222" i="2" s="1"/>
  <c r="AK222" i="2"/>
  <c r="AP222" i="2" s="1"/>
  <c r="AQ222" i="2" s="1"/>
  <c r="AZ493" i="2"/>
  <c r="BO493" i="2"/>
  <c r="X493" i="2"/>
  <c r="AL493" i="2"/>
  <c r="AB202" i="2"/>
  <c r="AC202" i="2" s="1"/>
  <c r="AD202" i="2" s="1"/>
  <c r="CM224" i="2"/>
  <c r="BU224" i="2"/>
  <c r="BI225" i="2"/>
  <c r="BJ225" i="2" s="1"/>
  <c r="BF228" i="2"/>
  <c r="AV229" i="2"/>
  <c r="BP225" i="2"/>
  <c r="BQ225" i="2" s="1"/>
  <c r="BN225" i="2"/>
  <c r="BR225" i="2"/>
  <c r="BL225" i="2"/>
  <c r="CZ493" i="2"/>
  <c r="L492" i="2"/>
  <c r="CK492" i="2"/>
  <c r="AP491" i="2"/>
  <c r="AB491" i="2"/>
  <c r="BD491" i="2"/>
  <c r="BS491" i="2"/>
  <c r="CL492" i="2"/>
  <c r="Q492" i="2"/>
  <c r="BS492" i="2" s="1"/>
  <c r="CC493" i="2"/>
  <c r="CN493" i="2"/>
  <c r="CH493" i="2"/>
  <c r="CG493" i="2"/>
  <c r="V493" i="2"/>
  <c r="J493" i="2"/>
  <c r="I493" i="2"/>
  <c r="N493" i="2"/>
  <c r="CK493" i="2" s="1"/>
  <c r="BM493" i="2"/>
  <c r="AX493" i="2"/>
  <c r="AJ493" i="2"/>
  <c r="O493" i="2"/>
  <c r="M493" i="2" s="1"/>
  <c r="H494" i="2"/>
  <c r="M492" i="2"/>
  <c r="CF248" i="2"/>
  <c r="AR222" i="2" l="1"/>
  <c r="AF223" i="2"/>
  <c r="AG223" i="2" s="1"/>
  <c r="AH223" i="2"/>
  <c r="AZ494" i="2"/>
  <c r="BO494" i="2"/>
  <c r="AZ229" i="2"/>
  <c r="BA229" i="2" s="1"/>
  <c r="BB229" i="2" s="1"/>
  <c r="X494" i="2"/>
  <c r="AL494" i="2"/>
  <c r="R203" i="2"/>
  <c r="S203" i="2" s="1"/>
  <c r="T203" i="2"/>
  <c r="U203" i="2" s="1"/>
  <c r="BC229" i="2"/>
  <c r="AW229" i="2"/>
  <c r="AY229" i="2"/>
  <c r="BS225" i="2"/>
  <c r="BT225" i="2" s="1"/>
  <c r="BU225" i="2" s="1"/>
  <c r="CZ494" i="2"/>
  <c r="L493" i="2"/>
  <c r="P493" i="2"/>
  <c r="Q493" i="2"/>
  <c r="CL493" i="2"/>
  <c r="CC494" i="2"/>
  <c r="CN494" i="2"/>
  <c r="CH494" i="2"/>
  <c r="CG494" i="2"/>
  <c r="AX494" i="2"/>
  <c r="AJ494" i="2"/>
  <c r="N494" i="2"/>
  <c r="CK494" i="2" s="1"/>
  <c r="V494" i="2"/>
  <c r="I494" i="2"/>
  <c r="J494" i="2"/>
  <c r="O494" i="2"/>
  <c r="P494" i="2" s="1"/>
  <c r="H495" i="2"/>
  <c r="BM494" i="2"/>
  <c r="CD249" i="2"/>
  <c r="CE249" i="2" s="1"/>
  <c r="AL223" i="2" l="1"/>
  <c r="AM223" i="2" s="1"/>
  <c r="AN223" i="2" s="1"/>
  <c r="AO223" i="2"/>
  <c r="AI223" i="2"/>
  <c r="AK223" i="2"/>
  <c r="AQ223" i="2"/>
  <c r="AZ495" i="2"/>
  <c r="BO495" i="2"/>
  <c r="BD229" i="2"/>
  <c r="BE229" i="2" s="1"/>
  <c r="AV230" i="2" s="1"/>
  <c r="AZ230" i="2" s="1"/>
  <c r="BA230" i="2" s="1"/>
  <c r="BB230" i="2" s="1"/>
  <c r="AA203" i="2"/>
  <c r="W203" i="2"/>
  <c r="X495" i="2"/>
  <c r="AL495" i="2"/>
  <c r="X203" i="2"/>
  <c r="Y203" i="2" s="1"/>
  <c r="Z203" i="2" s="1"/>
  <c r="BI226" i="2"/>
  <c r="BJ226" i="2" s="1"/>
  <c r="CM225" i="2"/>
  <c r="BK226" i="2"/>
  <c r="L494" i="2"/>
  <c r="CZ495" i="2"/>
  <c r="Q494" i="2"/>
  <c r="BD494" i="2" s="1"/>
  <c r="CL494" i="2"/>
  <c r="CC495" i="2"/>
  <c r="AJ495" i="2"/>
  <c r="V495" i="2"/>
  <c r="AX495" i="2"/>
  <c r="O495" i="2"/>
  <c r="CL495" i="2" s="1"/>
  <c r="H496" i="2"/>
  <c r="N495" i="2"/>
  <c r="CK495" i="2" s="1"/>
  <c r="J495" i="2"/>
  <c r="I495" i="2"/>
  <c r="BM495" i="2"/>
  <c r="M494" i="2"/>
  <c r="CF249" i="2"/>
  <c r="AB203" i="2" l="1"/>
  <c r="AC203" i="2" s="1"/>
  <c r="AD203" i="2" s="1"/>
  <c r="AF224" i="2"/>
  <c r="AG224" i="2" s="1"/>
  <c r="AH224" i="2"/>
  <c r="AR223" i="2"/>
  <c r="AZ496" i="2"/>
  <c r="BO496" i="2"/>
  <c r="BO226" i="2"/>
  <c r="BP226" i="2" s="1"/>
  <c r="BQ226" i="2" s="1"/>
  <c r="BF229" i="2"/>
  <c r="AT230" i="2"/>
  <c r="AU230" i="2" s="1"/>
  <c r="AW230" i="2"/>
  <c r="AY230" i="2"/>
  <c r="BD230" i="2" s="1"/>
  <c r="BE230" i="2" s="1"/>
  <c r="AV231" i="2" s="1"/>
  <c r="AZ231" i="2" s="1"/>
  <c r="BC230" i="2"/>
  <c r="AP229" i="2"/>
  <c r="X496" i="2"/>
  <c r="AL496" i="2"/>
  <c r="P495" i="2"/>
  <c r="AP494" i="2"/>
  <c r="BN226" i="2"/>
  <c r="BR226" i="2"/>
  <c r="BL226" i="2"/>
  <c r="L495" i="2"/>
  <c r="AB494" i="2"/>
  <c r="BS494" i="2"/>
  <c r="CZ496" i="2"/>
  <c r="Q495" i="2"/>
  <c r="BS495" i="2" s="1"/>
  <c r="CC496" i="2"/>
  <c r="CN496" i="2"/>
  <c r="CH496" i="2"/>
  <c r="CG496" i="2"/>
  <c r="M495" i="2"/>
  <c r="V496" i="2"/>
  <c r="AJ496" i="2"/>
  <c r="I496" i="2"/>
  <c r="BM496" i="2"/>
  <c r="AX496" i="2"/>
  <c r="J496" i="2"/>
  <c r="N496" i="2"/>
  <c r="O496" i="2"/>
  <c r="CL496" i="2" s="1"/>
  <c r="H497" i="2"/>
  <c r="CD250" i="2"/>
  <c r="CE250" i="2" s="1"/>
  <c r="R204" i="2" l="1"/>
  <c r="S204" i="2" s="1"/>
  <c r="T204" i="2"/>
  <c r="W204" i="2" s="1"/>
  <c r="AL224" i="2"/>
  <c r="AM224" i="2" s="1"/>
  <c r="AN224" i="2" s="1"/>
  <c r="AK224" i="2"/>
  <c r="AI224" i="2"/>
  <c r="AO224" i="2"/>
  <c r="X204" i="2"/>
  <c r="Y204" i="2" s="1"/>
  <c r="Z204" i="2" s="1"/>
  <c r="U204" i="2"/>
  <c r="AT231" i="2"/>
  <c r="AU231" i="2" s="1"/>
  <c r="AA204" i="2"/>
  <c r="BS226" i="2"/>
  <c r="BT226" i="2" s="1"/>
  <c r="BU226" i="2" s="1"/>
  <c r="AZ497" i="2"/>
  <c r="BO497" i="2"/>
  <c r="BF230" i="2"/>
  <c r="X497" i="2"/>
  <c r="AL497" i="2"/>
  <c r="AB204" i="2"/>
  <c r="AC204" i="2" s="1"/>
  <c r="AD204" i="2" s="1"/>
  <c r="CZ497" i="2"/>
  <c r="Q496" i="2"/>
  <c r="L496" i="2"/>
  <c r="P496" i="2"/>
  <c r="CK496" i="2"/>
  <c r="AW231" i="2"/>
  <c r="AY231" i="2"/>
  <c r="BC231" i="2"/>
  <c r="BA231" i="2"/>
  <c r="BB231" i="2" s="1"/>
  <c r="CC497" i="2"/>
  <c r="CN497" i="2"/>
  <c r="CH497" i="2"/>
  <c r="CG497" i="2"/>
  <c r="M496" i="2"/>
  <c r="V497" i="2"/>
  <c r="N497" i="2"/>
  <c r="BM497" i="2"/>
  <c r="J497" i="2"/>
  <c r="I497" i="2"/>
  <c r="H498" i="2"/>
  <c r="BO498" i="2" s="1"/>
  <c r="CK497" i="2"/>
  <c r="AX497" i="2"/>
  <c r="O497" i="2"/>
  <c r="P497" i="2" s="1"/>
  <c r="AJ497" i="2"/>
  <c r="CF250" i="2"/>
  <c r="AP224" i="2" l="1"/>
  <c r="AQ224" i="2" s="1"/>
  <c r="CM226" i="2"/>
  <c r="BK227" i="2"/>
  <c r="BL227" i="2" s="1"/>
  <c r="BI227" i="2"/>
  <c r="BJ227" i="2" s="1"/>
  <c r="AL498" i="2"/>
  <c r="AZ498" i="2"/>
  <c r="X498" i="2"/>
  <c r="Q497" i="2"/>
  <c r="BD497" i="2" s="1"/>
  <c r="R205" i="2"/>
  <c r="S205" i="2" s="1"/>
  <c r="T205" i="2"/>
  <c r="BD231" i="2"/>
  <c r="BE231" i="2" s="1"/>
  <c r="AV232" i="2" s="1"/>
  <c r="AZ232" i="2" s="1"/>
  <c r="CZ498" i="2"/>
  <c r="L497" i="2"/>
  <c r="AP497" i="2"/>
  <c r="CL497" i="2"/>
  <c r="BS497" i="2"/>
  <c r="AB497" i="2"/>
  <c r="CC498" i="2"/>
  <c r="CN498" i="2"/>
  <c r="CH498" i="2"/>
  <c r="CG498" i="2"/>
  <c r="M497" i="2"/>
  <c r="J498" i="2"/>
  <c r="I498" i="2"/>
  <c r="N498" i="2"/>
  <c r="V498" i="2"/>
  <c r="AX498" i="2"/>
  <c r="O498" i="2"/>
  <c r="M498" i="2" s="1"/>
  <c r="H499" i="2"/>
  <c r="AJ498" i="2"/>
  <c r="BM498" i="2"/>
  <c r="CK498" i="2"/>
  <c r="CD251" i="2"/>
  <c r="CE251" i="2" s="1"/>
  <c r="AR224" i="2" l="1"/>
  <c r="AH225" i="2"/>
  <c r="AF225" i="2"/>
  <c r="AG225" i="2" s="1"/>
  <c r="BN227" i="2"/>
  <c r="AZ499" i="2"/>
  <c r="BO499" i="2"/>
  <c r="BR227" i="2"/>
  <c r="BO227" i="2"/>
  <c r="BP227" i="2" s="1"/>
  <c r="BQ227" i="2" s="1"/>
  <c r="X499" i="2"/>
  <c r="AL499" i="2"/>
  <c r="X205" i="2"/>
  <c r="Y205" i="2" s="1"/>
  <c r="Z205" i="2" s="1"/>
  <c r="BS227" i="2"/>
  <c r="BT227" i="2" s="1"/>
  <c r="CM227" i="2" s="1"/>
  <c r="U205" i="2"/>
  <c r="AA205" i="2"/>
  <c r="W205" i="2"/>
  <c r="AT232" i="2"/>
  <c r="AU232" i="2" s="1"/>
  <c r="BF231" i="2"/>
  <c r="P498" i="2"/>
  <c r="CZ499" i="2"/>
  <c r="Q498" i="2"/>
  <c r="BS498" i="2" s="1"/>
  <c r="L498" i="2"/>
  <c r="CL498" i="2"/>
  <c r="AY232" i="2"/>
  <c r="BA232" i="2"/>
  <c r="BB232" i="2" s="1"/>
  <c r="BC232" i="2"/>
  <c r="AW232" i="2"/>
  <c r="CC499" i="2"/>
  <c r="CN499" i="2"/>
  <c r="CH499" i="2"/>
  <c r="CG499" i="2"/>
  <c r="J499" i="2"/>
  <c r="V499" i="2"/>
  <c r="AX499" i="2"/>
  <c r="O499" i="2"/>
  <c r="P499" i="2" s="1"/>
  <c r="CK499" i="2"/>
  <c r="CL499" i="2"/>
  <c r="I499" i="2"/>
  <c r="BM499" i="2"/>
  <c r="N499" i="2"/>
  <c r="H500" i="2"/>
  <c r="AJ499" i="2"/>
  <c r="CF251" i="2"/>
  <c r="AL225" i="2" l="1"/>
  <c r="AM225" i="2" s="1"/>
  <c r="AN225" i="2" s="1"/>
  <c r="AI225" i="2"/>
  <c r="AK225" i="2"/>
  <c r="AP225" i="2" s="1"/>
  <c r="AQ225" i="2" s="1"/>
  <c r="AO225" i="2"/>
  <c r="AZ500" i="2"/>
  <c r="BO500" i="2"/>
  <c r="X500" i="2"/>
  <c r="AL500" i="2"/>
  <c r="AB205" i="2"/>
  <c r="AC205" i="2" s="1"/>
  <c r="AD205" i="2" s="1"/>
  <c r="BU227" i="2"/>
  <c r="BK228" i="2"/>
  <c r="BI228" i="2"/>
  <c r="BJ228" i="2" s="1"/>
  <c r="CZ500" i="2"/>
  <c r="L499" i="2"/>
  <c r="Q499" i="2"/>
  <c r="BD232" i="2"/>
  <c r="BE232" i="2" s="1"/>
  <c r="AT233" i="2" s="1"/>
  <c r="AU233" i="2" s="1"/>
  <c r="CC500" i="2"/>
  <c r="CN500" i="2"/>
  <c r="CH500" i="2"/>
  <c r="CG500" i="2"/>
  <c r="BM500" i="2"/>
  <c r="AX500" i="2"/>
  <c r="N500" i="2"/>
  <c r="V500" i="2"/>
  <c r="CK500" i="2"/>
  <c r="AJ500" i="2"/>
  <c r="J500" i="2"/>
  <c r="I500" i="2"/>
  <c r="CL500" i="2"/>
  <c r="O500" i="2"/>
  <c r="P500" i="2" s="1"/>
  <c r="H501" i="2"/>
  <c r="M499" i="2"/>
  <c r="CD252" i="2"/>
  <c r="CE252" i="2" s="1"/>
  <c r="AR225" i="2" l="1"/>
  <c r="AF226" i="2"/>
  <c r="AG226" i="2" s="1"/>
  <c r="AH226" i="2"/>
  <c r="BL228" i="2"/>
  <c r="BO228" i="2"/>
  <c r="AZ501" i="2"/>
  <c r="BO501" i="2"/>
  <c r="X501" i="2"/>
  <c r="AL501" i="2"/>
  <c r="R206" i="2"/>
  <c r="S206" i="2" s="1"/>
  <c r="T206" i="2"/>
  <c r="AA206" i="2" s="1"/>
  <c r="L500" i="2"/>
  <c r="BP228" i="2"/>
  <c r="BQ228" i="2" s="1"/>
  <c r="BN228" i="2"/>
  <c r="BR228" i="2"/>
  <c r="CZ501" i="2"/>
  <c r="Q500" i="2"/>
  <c r="BF232" i="2"/>
  <c r="AV233" i="2"/>
  <c r="AZ233" i="2" s="1"/>
  <c r="CC501" i="2"/>
  <c r="CN501" i="2"/>
  <c r="CH501" i="2"/>
  <c r="CG501" i="2"/>
  <c r="BM501" i="2"/>
  <c r="AX501" i="2"/>
  <c r="AJ501" i="2"/>
  <c r="N501" i="2"/>
  <c r="V501" i="2"/>
  <c r="J501" i="2"/>
  <c r="O501" i="2"/>
  <c r="P501" i="2" s="1"/>
  <c r="H502" i="2"/>
  <c r="BO502" i="2" s="1"/>
  <c r="CK501" i="2"/>
  <c r="I501" i="2"/>
  <c r="M500" i="2"/>
  <c r="CF252" i="2"/>
  <c r="H116" i="1"/>
  <c r="G116" i="1" s="1"/>
  <c r="J116" i="1"/>
  <c r="I116" i="1" s="1"/>
  <c r="AI226" i="2" l="1"/>
  <c r="AK226" i="2"/>
  <c r="AL226" i="2"/>
  <c r="AM226" i="2" s="1"/>
  <c r="AN226" i="2" s="1"/>
  <c r="AO226" i="2"/>
  <c r="AQ226" i="2"/>
  <c r="U206" i="2"/>
  <c r="AB206" i="2" s="1"/>
  <c r="AC206" i="2" s="1"/>
  <c r="AD206" i="2" s="1"/>
  <c r="W206" i="2"/>
  <c r="AL502" i="2"/>
  <c r="AZ502" i="2"/>
  <c r="X502" i="2"/>
  <c r="X206" i="2"/>
  <c r="Y206" i="2" s="1"/>
  <c r="Z206" i="2" s="1"/>
  <c r="Q501" i="2"/>
  <c r="BS501" i="2" s="1"/>
  <c r="L501" i="2"/>
  <c r="BS228" i="2"/>
  <c r="BT228" i="2" s="1"/>
  <c r="BK229" i="2" s="1"/>
  <c r="BO229" i="2" s="1"/>
  <c r="CL501" i="2"/>
  <c r="CZ502" i="2"/>
  <c r="BS500" i="2"/>
  <c r="AB500" i="2"/>
  <c r="AP500" i="2"/>
  <c r="BD500" i="2"/>
  <c r="BA233" i="2"/>
  <c r="BB233" i="2" s="1"/>
  <c r="AY233" i="2"/>
  <c r="BD233" i="2" s="1"/>
  <c r="BE233" i="2" s="1"/>
  <c r="AT234" i="2" s="1"/>
  <c r="AU234" i="2" s="1"/>
  <c r="AW233" i="2"/>
  <c r="BC233" i="2"/>
  <c r="CC502" i="2"/>
  <c r="CN502" i="2"/>
  <c r="CH502" i="2"/>
  <c r="CG502" i="2"/>
  <c r="M501" i="2"/>
  <c r="CL502" i="2"/>
  <c r="O502" i="2"/>
  <c r="H503" i="2"/>
  <c r="BM502" i="2"/>
  <c r="N502" i="2"/>
  <c r="CK502" i="2" s="1"/>
  <c r="V502" i="2"/>
  <c r="AJ502" i="2"/>
  <c r="J502" i="2"/>
  <c r="AX502" i="2"/>
  <c r="I502" i="2"/>
  <c r="P502" i="2"/>
  <c r="CD253" i="2"/>
  <c r="CE253" i="2" s="1"/>
  <c r="AR226" i="2" l="1"/>
  <c r="AH227" i="2"/>
  <c r="AF227" i="2"/>
  <c r="AG227" i="2" s="1"/>
  <c r="T207" i="2"/>
  <c r="AA207" i="2" s="1"/>
  <c r="R207" i="2"/>
  <c r="S207" i="2" s="1"/>
  <c r="AZ503" i="2"/>
  <c r="BO503" i="2"/>
  <c r="X503" i="2"/>
  <c r="AL503" i="2"/>
  <c r="L502" i="2"/>
  <c r="CM228" i="2"/>
  <c r="BP229" i="2"/>
  <c r="BQ229" i="2" s="1"/>
  <c r="BN229" i="2"/>
  <c r="BL229" i="2"/>
  <c r="BR229" i="2"/>
  <c r="BU228" i="2"/>
  <c r="BI229" i="2"/>
  <c r="BJ229" i="2" s="1"/>
  <c r="AV234" i="2"/>
  <c r="CZ503" i="2"/>
  <c r="BF233" i="2"/>
  <c r="Q502" i="2"/>
  <c r="CC503" i="2"/>
  <c r="CN503" i="2"/>
  <c r="CH503" i="2"/>
  <c r="CG503" i="2"/>
  <c r="M502" i="2"/>
  <c r="BM503" i="2"/>
  <c r="J503" i="2"/>
  <c r="I503" i="2"/>
  <c r="CK503" i="2"/>
  <c r="O503" i="2"/>
  <c r="P503" i="2" s="1"/>
  <c r="H504" i="2"/>
  <c r="N503" i="2"/>
  <c r="AJ503" i="2"/>
  <c r="V503" i="2"/>
  <c r="AX503" i="2"/>
  <c r="CL503" i="2"/>
  <c r="CF253" i="2"/>
  <c r="AK227" i="2" l="1"/>
  <c r="AP227" i="2" s="1"/>
  <c r="AQ227" i="2" s="1"/>
  <c r="AO227" i="2"/>
  <c r="AL227" i="2"/>
  <c r="AM227" i="2" s="1"/>
  <c r="AN227" i="2" s="1"/>
  <c r="AI227" i="2"/>
  <c r="W207" i="2"/>
  <c r="X207" i="2"/>
  <c r="Y207" i="2" s="1"/>
  <c r="Z207" i="2" s="1"/>
  <c r="U207" i="2"/>
  <c r="AZ504" i="2"/>
  <c r="BO504" i="2"/>
  <c r="AZ234" i="2"/>
  <c r="BA234" i="2" s="1"/>
  <c r="BB234" i="2" s="1"/>
  <c r="X504" i="2"/>
  <c r="AL504" i="2"/>
  <c r="BS229" i="2"/>
  <c r="BT229" i="2" s="1"/>
  <c r="BU229" i="2" s="1"/>
  <c r="AW234" i="2"/>
  <c r="BC234" i="2"/>
  <c r="AY234" i="2"/>
  <c r="CZ504" i="2"/>
  <c r="L503" i="2"/>
  <c r="Q503" i="2"/>
  <c r="CC504" i="2"/>
  <c r="CN504" i="2"/>
  <c r="CH504" i="2"/>
  <c r="CG504" i="2"/>
  <c r="AX504" i="2"/>
  <c r="O504" i="2"/>
  <c r="M504" i="2" s="1"/>
  <c r="H505" i="2"/>
  <c r="BM504" i="2"/>
  <c r="AJ504" i="2"/>
  <c r="N504" i="2"/>
  <c r="CK504" i="2" s="1"/>
  <c r="V504" i="2"/>
  <c r="J504" i="2"/>
  <c r="I504" i="2"/>
  <c r="M503" i="2"/>
  <c r="CD254" i="2"/>
  <c r="CE254" i="2" s="1"/>
  <c r="AB207" i="2" l="1"/>
  <c r="AC207" i="2" s="1"/>
  <c r="AR227" i="2"/>
  <c r="AF228" i="2"/>
  <c r="AG228" i="2" s="1"/>
  <c r="AH228" i="2"/>
  <c r="AZ505" i="2"/>
  <c r="BO505" i="2"/>
  <c r="X505" i="2"/>
  <c r="AL505" i="2"/>
  <c r="P504" i="2"/>
  <c r="CM229" i="2"/>
  <c r="BI230" i="2"/>
  <c r="BJ230" i="2" s="1"/>
  <c r="BK230" i="2"/>
  <c r="BD234" i="2"/>
  <c r="BE234" i="2" s="1"/>
  <c r="AT235" i="2" s="1"/>
  <c r="AU235" i="2" s="1"/>
  <c r="CZ505" i="2"/>
  <c r="Q504" i="2"/>
  <c r="BS504" i="2" s="1"/>
  <c r="L504" i="2"/>
  <c r="CL504" i="2"/>
  <c r="BS503" i="2"/>
  <c r="AP503" i="2"/>
  <c r="BD503" i="2"/>
  <c r="AB503" i="2"/>
  <c r="CC505" i="2"/>
  <c r="CN505" i="2"/>
  <c r="CH505" i="2"/>
  <c r="CG505" i="2"/>
  <c r="AJ505" i="2"/>
  <c r="N505" i="2"/>
  <c r="CK505" i="2" s="1"/>
  <c r="H506" i="2"/>
  <c r="BO506" i="2" s="1"/>
  <c r="I505" i="2"/>
  <c r="BM505" i="2"/>
  <c r="J505" i="2"/>
  <c r="V505" i="2"/>
  <c r="AX505" i="2"/>
  <c r="O505" i="2"/>
  <c r="P505" i="2" s="1"/>
  <c r="CF254" i="2"/>
  <c r="AK228" i="2" l="1"/>
  <c r="AP228" i="2" s="1"/>
  <c r="AQ228" i="2" s="1"/>
  <c r="AI228" i="2"/>
  <c r="AO228" i="2"/>
  <c r="AL228" i="2"/>
  <c r="AM228" i="2" s="1"/>
  <c r="AN228" i="2" s="1"/>
  <c r="AD207" i="2"/>
  <c r="R208" i="2"/>
  <c r="S208" i="2" s="1"/>
  <c r="T208" i="2"/>
  <c r="BO230" i="2"/>
  <c r="BP230" i="2" s="1"/>
  <c r="BQ230" i="2" s="1"/>
  <c r="AL506" i="2"/>
  <c r="AZ506" i="2"/>
  <c r="X506" i="2"/>
  <c r="Q505" i="2"/>
  <c r="AB208" i="2"/>
  <c r="L505" i="2"/>
  <c r="BN230" i="2"/>
  <c r="BR230" i="2"/>
  <c r="BL230" i="2"/>
  <c r="BS230" i="2" s="1"/>
  <c r="BT230" i="2" s="1"/>
  <c r="AV235" i="2"/>
  <c r="BF234" i="2"/>
  <c r="CL505" i="2"/>
  <c r="CZ506" i="2"/>
  <c r="CC506" i="2"/>
  <c r="CN506" i="2"/>
  <c r="CH506" i="2"/>
  <c r="CG506" i="2"/>
  <c r="M505" i="2"/>
  <c r="AX506" i="2"/>
  <c r="O506" i="2"/>
  <c r="P506" i="2" s="1"/>
  <c r="H507" i="2"/>
  <c r="N506" i="2"/>
  <c r="CK506" i="2" s="1"/>
  <c r="AJ506" i="2"/>
  <c r="V506" i="2"/>
  <c r="BM506" i="2"/>
  <c r="J506" i="2"/>
  <c r="I506" i="2"/>
  <c r="CI254" i="2"/>
  <c r="CD255" i="2"/>
  <c r="CE255" i="2" s="1"/>
  <c r="AC208" i="2" l="1"/>
  <c r="AD208" i="2" s="1"/>
  <c r="AH229" i="2"/>
  <c r="AF229" i="2"/>
  <c r="AG229" i="2" s="1"/>
  <c r="AR228" i="2"/>
  <c r="X208" i="2"/>
  <c r="Y208" i="2" s="1"/>
  <c r="Z208" i="2" s="1"/>
  <c r="W208" i="2"/>
  <c r="U208" i="2"/>
  <c r="AA208" i="2"/>
  <c r="AZ507" i="2"/>
  <c r="BO507" i="2"/>
  <c r="AY235" i="2"/>
  <c r="AZ235" i="2"/>
  <c r="BA235" i="2" s="1"/>
  <c r="BB235" i="2" s="1"/>
  <c r="X507" i="2"/>
  <c r="AL507" i="2"/>
  <c r="CL506" i="2"/>
  <c r="BU230" i="2"/>
  <c r="BK231" i="2"/>
  <c r="CM230" i="2"/>
  <c r="BI231" i="2"/>
  <c r="BJ231" i="2" s="1"/>
  <c r="BC235" i="2"/>
  <c r="AW235" i="2"/>
  <c r="BD235" i="2" s="1"/>
  <c r="BE235" i="2" s="1"/>
  <c r="CZ507" i="2"/>
  <c r="Q506" i="2"/>
  <c r="BS506" i="2" s="1"/>
  <c r="L506" i="2"/>
  <c r="CC507" i="2"/>
  <c r="BM507" i="2"/>
  <c r="AJ507" i="2"/>
  <c r="V507" i="2"/>
  <c r="AX507" i="2"/>
  <c r="O507" i="2"/>
  <c r="P507" i="2" s="1"/>
  <c r="H508" i="2"/>
  <c r="N507" i="2"/>
  <c r="CK507" i="2" s="1"/>
  <c r="J507" i="2"/>
  <c r="I507" i="2"/>
  <c r="M506" i="2"/>
  <c r="CF255" i="2"/>
  <c r="CG255" i="2" s="1"/>
  <c r="CH255" i="2" s="1"/>
  <c r="T209" i="2" l="1"/>
  <c r="W209" i="2" s="1"/>
  <c r="R209" i="2"/>
  <c r="S209" i="2" s="1"/>
  <c r="AI229" i="2"/>
  <c r="AK229" i="2"/>
  <c r="AL229" i="2"/>
  <c r="AM229" i="2" s="1"/>
  <c r="AN229" i="2" s="1"/>
  <c r="AO229" i="2"/>
  <c r="AQ229" i="2"/>
  <c r="AZ508" i="2"/>
  <c r="BO508" i="2"/>
  <c r="BO231" i="2"/>
  <c r="BP231" i="2" s="1"/>
  <c r="BQ231" i="2" s="1"/>
  <c r="M507" i="2"/>
  <c r="X508" i="2"/>
  <c r="AL508" i="2"/>
  <c r="L507" i="2"/>
  <c r="BD506" i="2"/>
  <c r="AP506" i="2"/>
  <c r="AB506" i="2"/>
  <c r="BR231" i="2"/>
  <c r="BL231" i="2"/>
  <c r="BS231" i="2" s="1"/>
  <c r="BT231" i="2" s="1"/>
  <c r="BK232" i="2" s="1"/>
  <c r="BO232" i="2" s="1"/>
  <c r="BN231" i="2"/>
  <c r="BF235" i="2"/>
  <c r="AV236" i="2"/>
  <c r="AT236" i="2"/>
  <c r="AU236" i="2" s="1"/>
  <c r="CZ508" i="2"/>
  <c r="Q507" i="2"/>
  <c r="BS507" i="2" s="1"/>
  <c r="CL507" i="2"/>
  <c r="CC508" i="2"/>
  <c r="CN508" i="2"/>
  <c r="CH508" i="2"/>
  <c r="CG508" i="2"/>
  <c r="J508" i="2"/>
  <c r="O508" i="2"/>
  <c r="P508" i="2" s="1"/>
  <c r="H509" i="2"/>
  <c r="N508" i="2"/>
  <c r="CK508" i="2" s="1"/>
  <c r="AX508" i="2"/>
  <c r="V508" i="2"/>
  <c r="BM508" i="2"/>
  <c r="AJ508" i="2"/>
  <c r="I508" i="2"/>
  <c r="CD256" i="2"/>
  <c r="CE256" i="2" s="1"/>
  <c r="AA209" i="2" l="1"/>
  <c r="X209" i="2"/>
  <c r="Y209" i="2" s="1"/>
  <c r="Z209" i="2" s="1"/>
  <c r="U209" i="2"/>
  <c r="AB209" i="2" s="1"/>
  <c r="AC209" i="2" s="1"/>
  <c r="AD209" i="2" s="1"/>
  <c r="AR229" i="2"/>
  <c r="AF230" i="2"/>
  <c r="AG230" i="2" s="1"/>
  <c r="AH230" i="2"/>
  <c r="AZ509" i="2"/>
  <c r="BO509" i="2"/>
  <c r="BC236" i="2"/>
  <c r="AZ236" i="2"/>
  <c r="BA236" i="2" s="1"/>
  <c r="BB236" i="2" s="1"/>
  <c r="X509" i="2"/>
  <c r="AL509" i="2"/>
  <c r="BI232" i="2"/>
  <c r="BJ232" i="2" s="1"/>
  <c r="CM231" i="2"/>
  <c r="CN231" i="2" s="1"/>
  <c r="BU231" i="2"/>
  <c r="AW236" i="2"/>
  <c r="AY236" i="2"/>
  <c r="BP232" i="2"/>
  <c r="BQ232" i="2" s="1"/>
  <c r="BN232" i="2"/>
  <c r="BL232" i="2"/>
  <c r="BR232" i="2"/>
  <c r="CZ509" i="2"/>
  <c r="Q508" i="2"/>
  <c r="CL508" i="2"/>
  <c r="L508" i="2"/>
  <c r="CC509" i="2"/>
  <c r="CN509" i="2"/>
  <c r="CH509" i="2"/>
  <c r="CG509" i="2"/>
  <c r="M508" i="2"/>
  <c r="AJ509" i="2"/>
  <c r="V509" i="2"/>
  <c r="BM509" i="2"/>
  <c r="I509" i="2"/>
  <c r="AX509" i="2"/>
  <c r="J509" i="2"/>
  <c r="O509" i="2"/>
  <c r="P509" i="2" s="1"/>
  <c r="H510" i="2"/>
  <c r="N509" i="2"/>
  <c r="CI259" i="2"/>
  <c r="CI263" i="2"/>
  <c r="CI256" i="2"/>
  <c r="CI260" i="2"/>
  <c r="CI264" i="2"/>
  <c r="CI257" i="2"/>
  <c r="CI261" i="2"/>
  <c r="CI265" i="2"/>
  <c r="CI258" i="2"/>
  <c r="CI262" i="2"/>
  <c r="CI255" i="2"/>
  <c r="CR25" i="2" s="1"/>
  <c r="CF256" i="2"/>
  <c r="R210" i="2" l="1"/>
  <c r="S210" i="2" s="1"/>
  <c r="T210" i="2"/>
  <c r="AA210" i="2" s="1"/>
  <c r="BD236" i="2"/>
  <c r="BE236" i="2" s="1"/>
  <c r="BF236" i="2" s="1"/>
  <c r="AL230" i="2"/>
  <c r="AM230" i="2" s="1"/>
  <c r="AN230" i="2" s="1"/>
  <c r="AK230" i="2"/>
  <c r="AI230" i="2"/>
  <c r="AO230" i="2"/>
  <c r="AZ510" i="2"/>
  <c r="BO510" i="2"/>
  <c r="X510" i="2"/>
  <c r="AL510" i="2"/>
  <c r="X210" i="2"/>
  <c r="Y210" i="2" s="1"/>
  <c r="Z210" i="2" s="1"/>
  <c r="CL509" i="2"/>
  <c r="AP235" i="2"/>
  <c r="U210" i="2"/>
  <c r="BS232" i="2"/>
  <c r="BT232" i="2" s="1"/>
  <c r="BU232" i="2" s="1"/>
  <c r="CZ510" i="2"/>
  <c r="Q509" i="2"/>
  <c r="BS509" i="2" s="1"/>
  <c r="L509" i="2"/>
  <c r="CK509" i="2"/>
  <c r="CC510" i="2"/>
  <c r="CN510" i="2"/>
  <c r="CH510" i="2"/>
  <c r="CG510" i="2"/>
  <c r="BM510" i="2"/>
  <c r="N510" i="2"/>
  <c r="CK510" i="2" s="1"/>
  <c r="AX510" i="2"/>
  <c r="V510" i="2"/>
  <c r="J510" i="2"/>
  <c r="O510" i="2"/>
  <c r="H511" i="2"/>
  <c r="AJ510" i="2"/>
  <c r="I510" i="2"/>
  <c r="M509" i="2"/>
  <c r="CD257" i="2"/>
  <c r="CE257" i="2" s="1"/>
  <c r="W210" i="2" l="1"/>
  <c r="AB210" i="2" s="1"/>
  <c r="AC210" i="2" s="1"/>
  <c r="AD210" i="2" s="1"/>
  <c r="AV237" i="2"/>
  <c r="AY237" i="2" s="1"/>
  <c r="AT237" i="2"/>
  <c r="AU237" i="2" s="1"/>
  <c r="AP230" i="2"/>
  <c r="AQ230" i="2" s="1"/>
  <c r="AZ511" i="2"/>
  <c r="BO511" i="2"/>
  <c r="X511" i="2"/>
  <c r="AL511" i="2"/>
  <c r="BD509" i="2"/>
  <c r="L510" i="2"/>
  <c r="CM232" i="2"/>
  <c r="BI233" i="2"/>
  <c r="BJ233" i="2" s="1"/>
  <c r="BK233" i="2"/>
  <c r="AP509" i="2"/>
  <c r="AB509" i="2"/>
  <c r="CZ511" i="2"/>
  <c r="Q510" i="2"/>
  <c r="BS510" i="2" s="1"/>
  <c r="P510" i="2"/>
  <c r="CL510" i="2"/>
  <c r="CC511" i="2"/>
  <c r="CN511" i="2"/>
  <c r="CH511" i="2"/>
  <c r="CG511" i="2"/>
  <c r="AJ511" i="2"/>
  <c r="J511" i="2"/>
  <c r="V511" i="2"/>
  <c r="O511" i="2"/>
  <c r="CL511" i="2" s="1"/>
  <c r="I511" i="2"/>
  <c r="BM511" i="2"/>
  <c r="AX511" i="2"/>
  <c r="CK511" i="2"/>
  <c r="N511" i="2"/>
  <c r="H512" i="2"/>
  <c r="M510" i="2"/>
  <c r="CF257" i="2"/>
  <c r="T211" i="2" l="1"/>
  <c r="X211" i="2" s="1"/>
  <c r="R211" i="2"/>
  <c r="S211" i="2" s="1"/>
  <c r="AW237" i="2"/>
  <c r="BD237" i="2" s="1"/>
  <c r="BE237" i="2" s="1"/>
  <c r="BF237" i="2" s="1"/>
  <c r="AZ237" i="2"/>
  <c r="BA237" i="2" s="1"/>
  <c r="BB237" i="2" s="1"/>
  <c r="BC237" i="2"/>
  <c r="AR230" i="2"/>
  <c r="AH231" i="2"/>
  <c r="AF231" i="2"/>
  <c r="AG231" i="2" s="1"/>
  <c r="BL233" i="2"/>
  <c r="BO233" i="2"/>
  <c r="BP233" i="2" s="1"/>
  <c r="BQ233" i="2" s="1"/>
  <c r="AZ512" i="2"/>
  <c r="BO512" i="2"/>
  <c r="X512" i="2"/>
  <c r="AL512" i="2"/>
  <c r="BR233" i="2"/>
  <c r="BN233" i="2"/>
  <c r="BS233" i="2" s="1"/>
  <c r="BT233" i="2" s="1"/>
  <c r="BU233" i="2" s="1"/>
  <c r="Y211" i="2"/>
  <c r="Z211" i="2" s="1"/>
  <c r="AA211" i="2"/>
  <c r="U211" i="2"/>
  <c r="AB211" i="2" s="1"/>
  <c r="AC211" i="2" s="1"/>
  <c r="W211" i="2"/>
  <c r="CZ512" i="2"/>
  <c r="Q511" i="2"/>
  <c r="P511" i="2"/>
  <c r="L511" i="2"/>
  <c r="CC512" i="2"/>
  <c r="CN512" i="2"/>
  <c r="CH512" i="2"/>
  <c r="CG512" i="2"/>
  <c r="J512" i="2"/>
  <c r="I512" i="2"/>
  <c r="AX512" i="2"/>
  <c r="N512" i="2"/>
  <c r="BM512" i="2"/>
  <c r="O512" i="2"/>
  <c r="H513" i="2"/>
  <c r="CK512" i="2"/>
  <c r="AJ512" i="2"/>
  <c r="V512" i="2"/>
  <c r="M511" i="2"/>
  <c r="CD258" i="2"/>
  <c r="CE258" i="2" s="1"/>
  <c r="AV238" i="2" l="1"/>
  <c r="AZ238" i="2" s="1"/>
  <c r="AT238" i="2"/>
  <c r="AU238" i="2" s="1"/>
  <c r="AL231" i="2"/>
  <c r="AM231" i="2" s="1"/>
  <c r="AN231" i="2" s="1"/>
  <c r="AK231" i="2"/>
  <c r="AP231" i="2" s="1"/>
  <c r="AQ231" i="2" s="1"/>
  <c r="AI231" i="2"/>
  <c r="AO231" i="2"/>
  <c r="AZ513" i="2"/>
  <c r="BO513" i="2"/>
  <c r="X513" i="2"/>
  <c r="AL513" i="2"/>
  <c r="L512" i="2"/>
  <c r="BI234" i="2"/>
  <c r="BJ234" i="2" s="1"/>
  <c r="BK234" i="2"/>
  <c r="CM233" i="2"/>
  <c r="AD211" i="2"/>
  <c r="R212" i="2"/>
  <c r="S212" i="2" s="1"/>
  <c r="T212" i="2"/>
  <c r="BA238" i="2"/>
  <c r="BB238" i="2" s="1"/>
  <c r="AY238" i="2"/>
  <c r="AW238" i="2"/>
  <c r="BD238" i="2" s="1"/>
  <c r="BE238" i="2" s="1"/>
  <c r="BC238" i="2"/>
  <c r="CZ513" i="2"/>
  <c r="CL512" i="2"/>
  <c r="Q512" i="2"/>
  <c r="P512" i="2"/>
  <c r="CC513" i="2"/>
  <c r="CN513" i="2"/>
  <c r="CH513" i="2"/>
  <c r="CG513" i="2"/>
  <c r="M512" i="2"/>
  <c r="BM513" i="2"/>
  <c r="J513" i="2"/>
  <c r="O513" i="2"/>
  <c r="P513" i="2" s="1"/>
  <c r="H514" i="2"/>
  <c r="V513" i="2"/>
  <c r="N513" i="2"/>
  <c r="CK513" i="2" s="1"/>
  <c r="AJ513" i="2"/>
  <c r="AX513" i="2"/>
  <c r="I513" i="2"/>
  <c r="CF258" i="2"/>
  <c r="AF232" i="2" l="1"/>
  <c r="AG232" i="2" s="1"/>
  <c r="AH232" i="2"/>
  <c r="AR231" i="2"/>
  <c r="BO234" i="2"/>
  <c r="BP234" i="2" s="1"/>
  <c r="BQ234" i="2" s="1"/>
  <c r="AZ514" i="2"/>
  <c r="BO514" i="2"/>
  <c r="X514" i="2"/>
  <c r="AL514" i="2"/>
  <c r="X212" i="2"/>
  <c r="Y212" i="2" s="1"/>
  <c r="Z212" i="2" s="1"/>
  <c r="L513" i="2"/>
  <c r="CL513" i="2"/>
  <c r="BR234" i="2"/>
  <c r="BL234" i="2"/>
  <c r="AA212" i="2"/>
  <c r="BN234" i="2"/>
  <c r="U212" i="2"/>
  <c r="AV239" i="2"/>
  <c r="AZ239" i="2" s="1"/>
  <c r="AT239" i="2"/>
  <c r="AU239" i="2" s="1"/>
  <c r="BF238" i="2"/>
  <c r="W212" i="2"/>
  <c r="AB212" i="2"/>
  <c r="AC212" i="2" s="1"/>
  <c r="AD212" i="2" s="1"/>
  <c r="CZ514" i="2"/>
  <c r="Q513" i="2"/>
  <c r="BS513" i="2" s="1"/>
  <c r="BS512" i="2"/>
  <c r="AB512" i="2"/>
  <c r="BD512" i="2"/>
  <c r="AP512" i="2"/>
  <c r="CC514" i="2"/>
  <c r="CN514" i="2"/>
  <c r="CH514" i="2"/>
  <c r="CG514" i="2"/>
  <c r="BM514" i="2"/>
  <c r="AX514" i="2"/>
  <c r="J514" i="2"/>
  <c r="O514" i="2"/>
  <c r="CL514" i="2" s="1"/>
  <c r="H515" i="2"/>
  <c r="N514" i="2"/>
  <c r="CK514" i="2" s="1"/>
  <c r="V514" i="2"/>
  <c r="I514" i="2"/>
  <c r="AJ514" i="2"/>
  <c r="M513" i="2"/>
  <c r="CD259" i="2"/>
  <c r="CE259" i="2" s="1"/>
  <c r="BS234" i="2" l="1"/>
  <c r="BT234" i="2" s="1"/>
  <c r="AO232" i="2"/>
  <c r="AL232" i="2"/>
  <c r="AM232" i="2" s="1"/>
  <c r="AN232" i="2" s="1"/>
  <c r="AP232" i="2" s="1"/>
  <c r="AQ232" i="2" s="1"/>
  <c r="AK232" i="2"/>
  <c r="AI232" i="2"/>
  <c r="AZ515" i="2"/>
  <c r="BO515" i="2"/>
  <c r="X515" i="2"/>
  <c r="AL515" i="2"/>
  <c r="P514" i="2"/>
  <c r="BA239" i="2"/>
  <c r="BB239" i="2" s="1"/>
  <c r="AW239" i="2"/>
  <c r="BC239" i="2"/>
  <c r="AY239" i="2"/>
  <c r="BD239" i="2" s="1"/>
  <c r="BE239" i="2" s="1"/>
  <c r="R213" i="2"/>
  <c r="S213" i="2" s="1"/>
  <c r="T213" i="2"/>
  <c r="M514" i="2"/>
  <c r="L514" i="2"/>
  <c r="CZ515" i="2"/>
  <c r="Q514" i="2"/>
  <c r="CC515" i="2"/>
  <c r="CN515" i="2"/>
  <c r="CH515" i="2"/>
  <c r="CG515" i="2"/>
  <c r="V515" i="2"/>
  <c r="J515" i="2"/>
  <c r="I515" i="2"/>
  <c r="CK515" i="2"/>
  <c r="BM515" i="2"/>
  <c r="AX515" i="2"/>
  <c r="O515" i="2"/>
  <c r="P515" i="2" s="1"/>
  <c r="H516" i="2"/>
  <c r="N515" i="2"/>
  <c r="AJ515" i="2"/>
  <c r="CF259" i="2"/>
  <c r="AR232" i="2" l="1"/>
  <c r="AH233" i="2"/>
  <c r="AF233" i="2"/>
  <c r="AG233" i="2" s="1"/>
  <c r="BI235" i="2"/>
  <c r="BJ235" i="2" s="1"/>
  <c r="BU234" i="2"/>
  <c r="BK235" i="2"/>
  <c r="CM234" i="2"/>
  <c r="AZ516" i="2"/>
  <c r="BO516" i="2"/>
  <c r="BS235" i="2"/>
  <c r="X516" i="2"/>
  <c r="AL516" i="2"/>
  <c r="W213" i="2"/>
  <c r="X213" i="2"/>
  <c r="Y213" i="2" s="1"/>
  <c r="Z213" i="2" s="1"/>
  <c r="AV240" i="2"/>
  <c r="AZ240" i="2" s="1"/>
  <c r="BF239" i="2"/>
  <c r="AT240" i="2"/>
  <c r="AU240" i="2" s="1"/>
  <c r="U213" i="2"/>
  <c r="AA213" i="2"/>
  <c r="L515" i="2"/>
  <c r="CZ516" i="2"/>
  <c r="Q515" i="2"/>
  <c r="AP515" i="2" s="1"/>
  <c r="CL515" i="2"/>
  <c r="CC516" i="2"/>
  <c r="CN516" i="2"/>
  <c r="CH516" i="2"/>
  <c r="CG516" i="2"/>
  <c r="AJ516" i="2"/>
  <c r="V516" i="2"/>
  <c r="J516" i="2"/>
  <c r="I516" i="2"/>
  <c r="CL516" i="2"/>
  <c r="O516" i="2"/>
  <c r="P516" i="2" s="1"/>
  <c r="H517" i="2"/>
  <c r="AX516" i="2"/>
  <c r="BM516" i="2"/>
  <c r="N516" i="2"/>
  <c r="CK516" i="2" s="1"/>
  <c r="M515" i="2"/>
  <c r="CD260" i="2"/>
  <c r="CE260" i="2" s="1"/>
  <c r="AB213" i="2" l="1"/>
  <c r="AC213" i="2" s="1"/>
  <c r="AD213" i="2" s="1"/>
  <c r="BL235" i="2"/>
  <c r="BN235" i="2"/>
  <c r="BO235" i="2"/>
  <c r="BP235" i="2" s="1"/>
  <c r="BQ235" i="2" s="1"/>
  <c r="BR235" i="2"/>
  <c r="BT235" i="2"/>
  <c r="BU235" i="2" s="1"/>
  <c r="AL233" i="2"/>
  <c r="AM233" i="2" s="1"/>
  <c r="AN233" i="2" s="1"/>
  <c r="AI233" i="2"/>
  <c r="AK233" i="2"/>
  <c r="AO233" i="2"/>
  <c r="AZ517" i="2"/>
  <c r="BO517" i="2"/>
  <c r="AP238" i="2"/>
  <c r="X517" i="2"/>
  <c r="AL517" i="2"/>
  <c r="AB515" i="2"/>
  <c r="BD515" i="2"/>
  <c r="BS515" i="2"/>
  <c r="BA240" i="2"/>
  <c r="BB240" i="2" s="1"/>
  <c r="BC240" i="2"/>
  <c r="AW240" i="2"/>
  <c r="BD240" i="2" s="1"/>
  <c r="BE240" i="2" s="1"/>
  <c r="AV241" i="2" s="1"/>
  <c r="AY240" i="2"/>
  <c r="CZ517" i="2"/>
  <c r="Q516" i="2"/>
  <c r="BS516" i="2" s="1"/>
  <c r="L516" i="2"/>
  <c r="CC517" i="2"/>
  <c r="CN517" i="2"/>
  <c r="CH517" i="2"/>
  <c r="CG517" i="2"/>
  <c r="M516" i="2"/>
  <c r="AX517" i="2"/>
  <c r="N517" i="2"/>
  <c r="CK517" i="2"/>
  <c r="BM517" i="2"/>
  <c r="J517" i="2"/>
  <c r="I517" i="2"/>
  <c r="O517" i="2"/>
  <c r="P517" i="2" s="1"/>
  <c r="H518" i="2"/>
  <c r="AJ517" i="2"/>
  <c r="V517" i="2"/>
  <c r="CL517" i="2"/>
  <c r="CF260" i="2"/>
  <c r="AP233" i="2" l="1"/>
  <c r="AQ233" i="2" s="1"/>
  <c r="AR233" i="2" s="1"/>
  <c r="R214" i="2"/>
  <c r="S214" i="2" s="1"/>
  <c r="T214" i="2"/>
  <c r="CM235" i="2"/>
  <c r="BK236" i="2"/>
  <c r="BL236" i="2" s="1"/>
  <c r="BI236" i="2"/>
  <c r="BJ236" i="2" s="1"/>
  <c r="AZ518" i="2"/>
  <c r="BO518" i="2"/>
  <c r="AZ241" i="2"/>
  <c r="BA241" i="2" s="1"/>
  <c r="BB241" i="2" s="1"/>
  <c r="BD241" i="2" s="1"/>
  <c r="BE241" i="2" s="1"/>
  <c r="BF241" i="2" s="1"/>
  <c r="X518" i="2"/>
  <c r="AL518" i="2"/>
  <c r="BF240" i="2"/>
  <c r="BC241" i="2"/>
  <c r="AW241" i="2"/>
  <c r="AY241" i="2"/>
  <c r="AT241" i="2"/>
  <c r="AU241" i="2" s="1"/>
  <c r="CZ518" i="2"/>
  <c r="L517" i="2"/>
  <c r="Q517" i="2"/>
  <c r="AB214" i="2"/>
  <c r="CC518" i="2"/>
  <c r="CN518" i="2"/>
  <c r="CH518" i="2"/>
  <c r="CG518" i="2"/>
  <c r="AX518" i="2"/>
  <c r="BM518" i="2"/>
  <c r="J518" i="2"/>
  <c r="L518" i="2" s="1"/>
  <c r="V518" i="2"/>
  <c r="O518" i="2"/>
  <c r="CL518" i="2" s="1"/>
  <c r="I518" i="2"/>
  <c r="N518" i="2"/>
  <c r="CK518" i="2" s="1"/>
  <c r="H519" i="2"/>
  <c r="AJ518" i="2"/>
  <c r="M517" i="2"/>
  <c r="CD261" i="2"/>
  <c r="CE261" i="2" s="1"/>
  <c r="AH234" i="2" l="1"/>
  <c r="AF234" i="2"/>
  <c r="AG234" i="2" s="1"/>
  <c r="AC214" i="2"/>
  <c r="AD214" i="2" s="1"/>
  <c r="X214" i="2"/>
  <c r="Y214" i="2" s="1"/>
  <c r="Z214" i="2" s="1"/>
  <c r="U214" i="2"/>
  <c r="W214" i="2"/>
  <c r="AA214" i="2"/>
  <c r="BO236" i="2"/>
  <c r="BP236" i="2" s="1"/>
  <c r="BQ236" i="2" s="1"/>
  <c r="BR236" i="2"/>
  <c r="BN236" i="2"/>
  <c r="BS236" i="2" s="1"/>
  <c r="BT236" i="2" s="1"/>
  <c r="CM236" i="2" s="1"/>
  <c r="AO234" i="2"/>
  <c r="AI234" i="2"/>
  <c r="AL234" i="2"/>
  <c r="AM234" i="2" s="1"/>
  <c r="AN234" i="2" s="1"/>
  <c r="AK234" i="2"/>
  <c r="AP234" i="2" s="1"/>
  <c r="AQ234" i="2" s="1"/>
  <c r="AZ519" i="2"/>
  <c r="BO519" i="2"/>
  <c r="X519" i="2"/>
  <c r="AL519" i="2"/>
  <c r="CZ519" i="2"/>
  <c r="M518" i="2"/>
  <c r="Q518" i="2"/>
  <c r="BD518" i="2" s="1"/>
  <c r="P518" i="2"/>
  <c r="AV242" i="2"/>
  <c r="AZ242" i="2" s="1"/>
  <c r="AT242" i="2"/>
  <c r="AU242" i="2" s="1"/>
  <c r="CC519" i="2"/>
  <c r="N519" i="2"/>
  <c r="BM519" i="2"/>
  <c r="AJ519" i="2"/>
  <c r="V519" i="2"/>
  <c r="CL519" i="2"/>
  <c r="J519" i="2"/>
  <c r="I519" i="2"/>
  <c r="CK519" i="2"/>
  <c r="AX519" i="2"/>
  <c r="O519" i="2"/>
  <c r="P519" i="2" s="1"/>
  <c r="H520" i="2"/>
  <c r="CF261" i="2"/>
  <c r="T215" i="2" l="1"/>
  <c r="X215" i="2" s="1"/>
  <c r="Y215" i="2" s="1"/>
  <c r="Z215" i="2" s="1"/>
  <c r="R215" i="2"/>
  <c r="S215" i="2" s="1"/>
  <c r="BU236" i="2"/>
  <c r="BK237" i="2"/>
  <c r="BN237" i="2" s="1"/>
  <c r="BI237" i="2"/>
  <c r="BJ237" i="2" s="1"/>
  <c r="BR237" i="2"/>
  <c r="AH235" i="2"/>
  <c r="AR234" i="2"/>
  <c r="AF235" i="2"/>
  <c r="AG235" i="2" s="1"/>
  <c r="AZ520" i="2"/>
  <c r="BO520" i="2"/>
  <c r="X520" i="2"/>
  <c r="AL520" i="2"/>
  <c r="L519" i="2"/>
  <c r="BS518" i="2"/>
  <c r="AP518" i="2"/>
  <c r="AB518" i="2"/>
  <c r="CZ520" i="2"/>
  <c r="BA242" i="2"/>
  <c r="BB242" i="2" s="1"/>
  <c r="Q519" i="2"/>
  <c r="AW242" i="2"/>
  <c r="BC242" i="2"/>
  <c r="AY242" i="2"/>
  <c r="CC520" i="2"/>
  <c r="CN520" i="2"/>
  <c r="CH520" i="2"/>
  <c r="CG520" i="2"/>
  <c r="O520" i="2"/>
  <c r="P520" i="2" s="1"/>
  <c r="H521" i="2"/>
  <c r="BM520" i="2"/>
  <c r="AX520" i="2"/>
  <c r="N520" i="2"/>
  <c r="CK520" i="2" s="1"/>
  <c r="AJ520" i="2"/>
  <c r="V520" i="2"/>
  <c r="J520" i="2"/>
  <c r="I520" i="2"/>
  <c r="M519" i="2"/>
  <c r="CD262" i="2"/>
  <c r="CE262" i="2" s="1"/>
  <c r="U215" i="2" l="1"/>
  <c r="AA215" i="2"/>
  <c r="W215" i="2"/>
  <c r="BL237" i="2"/>
  <c r="BS237" i="2" s="1"/>
  <c r="BT237" i="2" s="1"/>
  <c r="BI238" i="2" s="1"/>
  <c r="BJ238" i="2" s="1"/>
  <c r="BO237" i="2"/>
  <c r="BP237" i="2" s="1"/>
  <c r="BQ237" i="2" s="1"/>
  <c r="AL235" i="2"/>
  <c r="AM235" i="2" s="1"/>
  <c r="AN235" i="2" s="1"/>
  <c r="AI235" i="2"/>
  <c r="AO235" i="2"/>
  <c r="AK235" i="2"/>
  <c r="AQ235" i="2"/>
  <c r="AZ521" i="2"/>
  <c r="BO521" i="2"/>
  <c r="X521" i="2"/>
  <c r="AL521" i="2"/>
  <c r="BD242" i="2"/>
  <c r="BE242" i="2" s="1"/>
  <c r="BF242" i="2" s="1"/>
  <c r="AB215" i="2"/>
  <c r="AC215" i="2" s="1"/>
  <c r="AD215" i="2" s="1"/>
  <c r="CZ521" i="2"/>
  <c r="L520" i="2"/>
  <c r="CL520" i="2"/>
  <c r="Q520" i="2"/>
  <c r="CC521" i="2"/>
  <c r="CN521" i="2"/>
  <c r="CH521" i="2"/>
  <c r="CG521" i="2"/>
  <c r="J521" i="2"/>
  <c r="I521" i="2"/>
  <c r="O521" i="2"/>
  <c r="P521" i="2" s="1"/>
  <c r="H522" i="2"/>
  <c r="BO522" i="2" s="1"/>
  <c r="BM521" i="2"/>
  <c r="AX521" i="2"/>
  <c r="CL521" i="2"/>
  <c r="AJ521" i="2"/>
  <c r="V521" i="2"/>
  <c r="N521" i="2"/>
  <c r="CK521" i="2" s="1"/>
  <c r="M520" i="2"/>
  <c r="CF262" i="2"/>
  <c r="BU237" i="2" l="1"/>
  <c r="CM237" i="2"/>
  <c r="BK238" i="2"/>
  <c r="BN238" i="2" s="1"/>
  <c r="AR235" i="2"/>
  <c r="AH236" i="2"/>
  <c r="AF236" i="2"/>
  <c r="AG236" i="2" s="1"/>
  <c r="BS238" i="2"/>
  <c r="BT238" i="2" s="1"/>
  <c r="BU238" i="2" s="1"/>
  <c r="AL522" i="2"/>
  <c r="AZ522" i="2"/>
  <c r="X522" i="2"/>
  <c r="Q521" i="2"/>
  <c r="BS521" i="2" s="1"/>
  <c r="AV243" i="2"/>
  <c r="AY243" i="2" s="1"/>
  <c r="AT243" i="2"/>
  <c r="AU243" i="2" s="1"/>
  <c r="T216" i="2"/>
  <c r="R216" i="2"/>
  <c r="S216" i="2" s="1"/>
  <c r="CZ522" i="2"/>
  <c r="L521" i="2"/>
  <c r="BD521" i="2"/>
  <c r="AB521" i="2"/>
  <c r="AP521" i="2"/>
  <c r="CC522" i="2"/>
  <c r="CN522" i="2"/>
  <c r="CH522" i="2"/>
  <c r="CG522" i="2"/>
  <c r="BM522" i="2"/>
  <c r="J522" i="2"/>
  <c r="I522" i="2"/>
  <c r="H523" i="2"/>
  <c r="O522" i="2"/>
  <c r="P522" i="2" s="1"/>
  <c r="AX522" i="2"/>
  <c r="N522" i="2"/>
  <c r="CK522" i="2" s="1"/>
  <c r="AJ522" i="2"/>
  <c r="V522" i="2"/>
  <c r="M521" i="2"/>
  <c r="CD263" i="2"/>
  <c r="CE263" i="2" s="1"/>
  <c r="BL238" i="2" l="1"/>
  <c r="BO238" i="2"/>
  <c r="BP238" i="2" s="1"/>
  <c r="BQ238" i="2" s="1"/>
  <c r="BR238" i="2"/>
  <c r="AL236" i="2"/>
  <c r="AM236" i="2" s="1"/>
  <c r="AN236" i="2" s="1"/>
  <c r="AK236" i="2"/>
  <c r="AP236" i="2" s="1"/>
  <c r="AQ236" i="2" s="1"/>
  <c r="AO236" i="2"/>
  <c r="AI236" i="2"/>
  <c r="CM238" i="2"/>
  <c r="BK239" i="2"/>
  <c r="BO239" i="2" s="1"/>
  <c r="BP239" i="2" s="1"/>
  <c r="BQ239" i="2" s="1"/>
  <c r="AZ523" i="2"/>
  <c r="BO523" i="2"/>
  <c r="BI239" i="2"/>
  <c r="BJ239" i="2" s="1"/>
  <c r="AZ243" i="2"/>
  <c r="BA243" i="2" s="1"/>
  <c r="BB243" i="2" s="1"/>
  <c r="X523" i="2"/>
  <c r="AL523" i="2"/>
  <c r="X216" i="2"/>
  <c r="Y216" i="2" s="1"/>
  <c r="Z216" i="2" s="1"/>
  <c r="AW243" i="2"/>
  <c r="BD243" i="2" s="1"/>
  <c r="BE243" i="2" s="1"/>
  <c r="AT244" i="2" s="1"/>
  <c r="AU244" i="2" s="1"/>
  <c r="BC243" i="2"/>
  <c r="W216" i="2"/>
  <c r="AA216" i="2"/>
  <c r="U216" i="2"/>
  <c r="AB216" i="2" s="1"/>
  <c r="AC216" i="2" s="1"/>
  <c r="AD216" i="2" s="1"/>
  <c r="CZ523" i="2"/>
  <c r="Q522" i="2"/>
  <c r="BS522" i="2" s="1"/>
  <c r="L522" i="2"/>
  <c r="CL522" i="2"/>
  <c r="CC523" i="2"/>
  <c r="CN523" i="2"/>
  <c r="CH523" i="2"/>
  <c r="CG523" i="2"/>
  <c r="M522" i="2"/>
  <c r="BM523" i="2"/>
  <c r="AJ523" i="2"/>
  <c r="V523" i="2"/>
  <c r="J523" i="2"/>
  <c r="I523" i="2"/>
  <c r="O523" i="2"/>
  <c r="CL523" i="2" s="1"/>
  <c r="AX523" i="2"/>
  <c r="N523" i="2"/>
  <c r="CK523" i="2" s="1"/>
  <c r="H524" i="2"/>
  <c r="CF263" i="2"/>
  <c r="BR239" i="2" l="1"/>
  <c r="BL239" i="2"/>
  <c r="AR236" i="2"/>
  <c r="AF237" i="2"/>
  <c r="AG237" i="2" s="1"/>
  <c r="AH237" i="2"/>
  <c r="BN239" i="2"/>
  <c r="AZ524" i="2"/>
  <c r="BO524" i="2"/>
  <c r="AP241" i="2"/>
  <c r="X524" i="2"/>
  <c r="AL524" i="2"/>
  <c r="BF243" i="2"/>
  <c r="AV244" i="2"/>
  <c r="BC244" i="2" s="1"/>
  <c r="BS239" i="2"/>
  <c r="BT239" i="2" s="1"/>
  <c r="BU239" i="2" s="1"/>
  <c r="R217" i="2"/>
  <c r="S217" i="2" s="1"/>
  <c r="T217" i="2"/>
  <c r="CZ524" i="2"/>
  <c r="L523" i="2"/>
  <c r="Q523" i="2"/>
  <c r="P523" i="2"/>
  <c r="CC524" i="2"/>
  <c r="CN524" i="2"/>
  <c r="CH524" i="2"/>
  <c r="CG524" i="2"/>
  <c r="M523" i="2"/>
  <c r="AJ524" i="2"/>
  <c r="V524" i="2"/>
  <c r="N524" i="2"/>
  <c r="CK524" i="2" s="1"/>
  <c r="BM524" i="2"/>
  <c r="J524" i="2"/>
  <c r="I524" i="2"/>
  <c r="O524" i="2"/>
  <c r="CL524" i="2" s="1"/>
  <c r="H525" i="2"/>
  <c r="AX524" i="2"/>
  <c r="CD264" i="2"/>
  <c r="CE264" i="2" s="1"/>
  <c r="AL237" i="2" l="1"/>
  <c r="AM237" i="2" s="1"/>
  <c r="AN237" i="2" s="1"/>
  <c r="AK237" i="2"/>
  <c r="AP237" i="2" s="1"/>
  <c r="AQ237" i="2" s="1"/>
  <c r="AI237" i="2"/>
  <c r="AO237" i="2"/>
  <c r="AZ525" i="2"/>
  <c r="BO525" i="2"/>
  <c r="AZ244" i="2"/>
  <c r="BA244" i="2" s="1"/>
  <c r="BB244" i="2" s="1"/>
  <c r="X525" i="2"/>
  <c r="AL525" i="2"/>
  <c r="AA217" i="2"/>
  <c r="X217" i="2"/>
  <c r="Y217" i="2" s="1"/>
  <c r="Z217" i="2" s="1"/>
  <c r="AW244" i="2"/>
  <c r="AY244" i="2"/>
  <c r="BK240" i="2"/>
  <c r="BI240" i="2"/>
  <c r="BJ240" i="2" s="1"/>
  <c r="CM239" i="2"/>
  <c r="W217" i="2"/>
  <c r="U217" i="2"/>
  <c r="CZ525" i="2"/>
  <c r="Q524" i="2"/>
  <c r="BD524" i="2" s="1"/>
  <c r="P524" i="2"/>
  <c r="L524" i="2"/>
  <c r="CC525" i="2"/>
  <c r="CN525" i="2"/>
  <c r="CH525" i="2"/>
  <c r="CG525" i="2"/>
  <c r="AX525" i="2"/>
  <c r="H526" i="2"/>
  <c r="BO526" i="2" s="1"/>
  <c r="CK525" i="2"/>
  <c r="J525" i="2"/>
  <c r="V525" i="2"/>
  <c r="N525" i="2"/>
  <c r="BM525" i="2"/>
  <c r="O525" i="2"/>
  <c r="CL525" i="2" s="1"/>
  <c r="I525" i="2"/>
  <c r="AJ525" i="2"/>
  <c r="M524" i="2"/>
  <c r="CF264" i="2"/>
  <c r="AR237" i="2" l="1"/>
  <c r="AH238" i="2"/>
  <c r="AF238" i="2"/>
  <c r="AG238" i="2" s="1"/>
  <c r="BO240" i="2"/>
  <c r="BP240" i="2" s="1"/>
  <c r="BQ240" i="2" s="1"/>
  <c r="AB217" i="2"/>
  <c r="AC217" i="2" s="1"/>
  <c r="AD217" i="2" s="1"/>
  <c r="AL526" i="2"/>
  <c r="AZ526" i="2"/>
  <c r="BD244" i="2"/>
  <c r="BE244" i="2" s="1"/>
  <c r="AV245" i="2" s="1"/>
  <c r="AY245" i="2" s="1"/>
  <c r="X526" i="2"/>
  <c r="Q525" i="2"/>
  <c r="BS525" i="2" s="1"/>
  <c r="AP524" i="2"/>
  <c r="AB524" i="2"/>
  <c r="BS524" i="2"/>
  <c r="BR240" i="2"/>
  <c r="BL240" i="2"/>
  <c r="BN240" i="2"/>
  <c r="BS240" i="2"/>
  <c r="BT240" i="2" s="1"/>
  <c r="BU240" i="2" s="1"/>
  <c r="CZ526" i="2"/>
  <c r="P525" i="2"/>
  <c r="L525" i="2"/>
  <c r="CC526" i="2"/>
  <c r="CN526" i="2"/>
  <c r="CH526" i="2"/>
  <c r="CG526" i="2"/>
  <c r="M525" i="2"/>
  <c r="AJ526" i="2"/>
  <c r="V526" i="2"/>
  <c r="J526" i="2"/>
  <c r="L526" i="2" s="1"/>
  <c r="O526" i="2"/>
  <c r="P526" i="2" s="1"/>
  <c r="H527" i="2"/>
  <c r="BO527" i="2" s="1"/>
  <c r="AX526" i="2"/>
  <c r="N526" i="2"/>
  <c r="CL526" i="2"/>
  <c r="I526" i="2"/>
  <c r="CK526" i="2"/>
  <c r="BM526" i="2"/>
  <c r="CD265" i="2"/>
  <c r="CE265" i="2" s="1"/>
  <c r="AK238" i="2" l="1"/>
  <c r="AO238" i="2"/>
  <c r="AI238" i="2"/>
  <c r="AL238" i="2"/>
  <c r="AM238" i="2" s="1"/>
  <c r="AN238" i="2" s="1"/>
  <c r="AQ238" i="2"/>
  <c r="BF244" i="2"/>
  <c r="AW245" i="2"/>
  <c r="BD245" i="2" s="1"/>
  <c r="BE245" i="2" s="1"/>
  <c r="AV246" i="2" s="1"/>
  <c r="AZ246" i="2" s="1"/>
  <c r="BA246" i="2" s="1"/>
  <c r="BB246" i="2" s="1"/>
  <c r="AL527" i="2"/>
  <c r="AZ527" i="2"/>
  <c r="T218" i="2"/>
  <c r="AA218" i="2" s="1"/>
  <c r="AZ245" i="2"/>
  <c r="BA245" i="2" s="1"/>
  <c r="BB245" i="2" s="1"/>
  <c r="R218" i="2"/>
  <c r="S218" i="2" s="1"/>
  <c r="AT245" i="2"/>
  <c r="AU245" i="2" s="1"/>
  <c r="BC245" i="2"/>
  <c r="X527" i="2"/>
  <c r="Q526" i="2"/>
  <c r="CM240" i="2"/>
  <c r="BK241" i="2"/>
  <c r="BI241" i="2"/>
  <c r="BJ241" i="2" s="1"/>
  <c r="CZ527" i="2"/>
  <c r="CC527" i="2"/>
  <c r="CN527" i="2"/>
  <c r="CH527" i="2"/>
  <c r="CG527" i="2"/>
  <c r="BM527" i="2"/>
  <c r="AJ527" i="2"/>
  <c r="O527" i="2"/>
  <c r="M527" i="2" s="1"/>
  <c r="CK527" i="2"/>
  <c r="N527" i="2"/>
  <c r="V527" i="2"/>
  <c r="H528" i="2"/>
  <c r="CL527" i="2"/>
  <c r="AX527" i="2"/>
  <c r="J527" i="2"/>
  <c r="I527" i="2"/>
  <c r="L527" i="2" s="1"/>
  <c r="M526" i="2"/>
  <c r="CF265" i="2"/>
  <c r="AR238" i="2" l="1"/>
  <c r="AF239" i="2"/>
  <c r="AG239" i="2" s="1"/>
  <c r="AH239" i="2"/>
  <c r="W218" i="2"/>
  <c r="AZ528" i="2"/>
  <c r="BO528" i="2"/>
  <c r="BR241" i="2"/>
  <c r="BO241" i="2"/>
  <c r="BP241" i="2" s="1"/>
  <c r="BQ241" i="2" s="1"/>
  <c r="BC246" i="2"/>
  <c r="AT246" i="2"/>
  <c r="AU246" i="2" s="1"/>
  <c r="AY246" i="2"/>
  <c r="U218" i="2"/>
  <c r="X218" i="2"/>
  <c r="Y218" i="2" s="1"/>
  <c r="Z218" i="2" s="1"/>
  <c r="AW246" i="2"/>
  <c r="BF245" i="2"/>
  <c r="X528" i="2"/>
  <c r="AL528" i="2"/>
  <c r="AB218" i="2"/>
  <c r="AC218" i="2" s="1"/>
  <c r="T219" i="2" s="1"/>
  <c r="BN241" i="2"/>
  <c r="BL241" i="2"/>
  <c r="BD246" i="2"/>
  <c r="BE246" i="2" s="1"/>
  <c r="AV247" i="2" s="1"/>
  <c r="AZ247" i="2" s="1"/>
  <c r="CZ528" i="2"/>
  <c r="P527" i="2"/>
  <c r="Q527" i="2"/>
  <c r="CC528" i="2"/>
  <c r="CN528" i="2"/>
  <c r="CH528" i="2"/>
  <c r="CG528" i="2"/>
  <c r="AJ528" i="2"/>
  <c r="J528" i="2"/>
  <c r="I528" i="2"/>
  <c r="N528" i="2"/>
  <c r="CK528" i="2" s="1"/>
  <c r="AX528" i="2"/>
  <c r="V528" i="2"/>
  <c r="BM528" i="2"/>
  <c r="O528" i="2"/>
  <c r="P528" i="2" s="1"/>
  <c r="H529" i="2"/>
  <c r="CD266" i="2"/>
  <c r="CE266" i="2" s="1"/>
  <c r="AL239" i="2" l="1"/>
  <c r="AM239" i="2" s="1"/>
  <c r="AN239" i="2" s="1"/>
  <c r="AO239" i="2"/>
  <c r="AK239" i="2"/>
  <c r="AI239" i="2"/>
  <c r="AZ529" i="2"/>
  <c r="BO529" i="2"/>
  <c r="X529" i="2"/>
  <c r="AL529" i="2"/>
  <c r="X219" i="2"/>
  <c r="BS241" i="2"/>
  <c r="BT241" i="2" s="1"/>
  <c r="BU241" i="2" s="1"/>
  <c r="AA219" i="2"/>
  <c r="U219" i="2"/>
  <c r="W219" i="2"/>
  <c r="R219" i="2"/>
  <c r="S219" i="2" s="1"/>
  <c r="AD218" i="2"/>
  <c r="AT247" i="2"/>
  <c r="AU247" i="2" s="1"/>
  <c r="BF246" i="2"/>
  <c r="CZ529" i="2"/>
  <c r="L528" i="2"/>
  <c r="CL528" i="2"/>
  <c r="AP527" i="2"/>
  <c r="AB527" i="2"/>
  <c r="BS527" i="2"/>
  <c r="BD527" i="2"/>
  <c r="Q528" i="2"/>
  <c r="BS528" i="2" s="1"/>
  <c r="AY247" i="2"/>
  <c r="BA247" i="2"/>
  <c r="BB247" i="2" s="1"/>
  <c r="AW247" i="2"/>
  <c r="BC247" i="2"/>
  <c r="CC529" i="2"/>
  <c r="CN529" i="2"/>
  <c r="CH529" i="2"/>
  <c r="CG529" i="2"/>
  <c r="J529" i="2"/>
  <c r="I529" i="2"/>
  <c r="O529" i="2"/>
  <c r="H530" i="2"/>
  <c r="AX529" i="2"/>
  <c r="N529" i="2"/>
  <c r="CK529" i="2" s="1"/>
  <c r="BM529" i="2"/>
  <c r="AJ529" i="2"/>
  <c r="V529" i="2"/>
  <c r="M528" i="2"/>
  <c r="CF266" i="2"/>
  <c r="H117" i="1"/>
  <c r="G117" i="1" s="1"/>
  <c r="J117" i="1"/>
  <c r="I117" i="1" s="1"/>
  <c r="AP239" i="2" l="1"/>
  <c r="AQ239" i="2" s="1"/>
  <c r="AH240" i="2" s="1"/>
  <c r="Y219" i="2"/>
  <c r="Z219" i="2" s="1"/>
  <c r="AB219" i="2" s="1"/>
  <c r="AC219" i="2" s="1"/>
  <c r="T220" i="2" s="1"/>
  <c r="X220" i="2" s="1"/>
  <c r="Y220" i="2" s="1"/>
  <c r="Z220" i="2" s="1"/>
  <c r="AZ530" i="2"/>
  <c r="BO530" i="2"/>
  <c r="X530" i="2"/>
  <c r="AL530" i="2"/>
  <c r="BK242" i="2"/>
  <c r="BI242" i="2"/>
  <c r="BJ242" i="2" s="1"/>
  <c r="CM241" i="2"/>
  <c r="CZ530" i="2"/>
  <c r="Q529" i="2"/>
  <c r="L529" i="2"/>
  <c r="P529" i="2"/>
  <c r="CL529" i="2"/>
  <c r="BD247" i="2"/>
  <c r="BE247" i="2" s="1"/>
  <c r="AT248" i="2" s="1"/>
  <c r="AU248" i="2" s="1"/>
  <c r="CC530" i="2"/>
  <c r="CN530" i="2"/>
  <c r="CH530" i="2"/>
  <c r="CG530" i="2"/>
  <c r="M529" i="2"/>
  <c r="O530" i="2"/>
  <c r="H531" i="2"/>
  <c r="CL530" i="2"/>
  <c r="AX530" i="2"/>
  <c r="V530" i="2"/>
  <c r="BM530" i="2"/>
  <c r="AJ530" i="2"/>
  <c r="J530" i="2"/>
  <c r="I530" i="2"/>
  <c r="N530" i="2"/>
  <c r="CK530" i="2" s="1"/>
  <c r="P530" i="2"/>
  <c r="CI266" i="2"/>
  <c r="CD267" i="2"/>
  <c r="CE267" i="2" s="1"/>
  <c r="AR239" i="2" l="1"/>
  <c r="AF240" i="2"/>
  <c r="AG240" i="2" s="1"/>
  <c r="R220" i="2"/>
  <c r="S220" i="2" s="1"/>
  <c r="AD219" i="2"/>
  <c r="F116" i="1" s="1"/>
  <c r="E116" i="1" s="1"/>
  <c r="U220" i="2"/>
  <c r="AA220" i="2"/>
  <c r="W220" i="2"/>
  <c r="AL240" i="2"/>
  <c r="AM240" i="2" s="1"/>
  <c r="AN240" i="2" s="1"/>
  <c r="AO240" i="2"/>
  <c r="AI240" i="2"/>
  <c r="AK240" i="2"/>
  <c r="AP240" i="2" s="1"/>
  <c r="AQ240" i="2" s="1"/>
  <c r="BR242" i="2"/>
  <c r="BO242" i="2"/>
  <c r="BP242" i="2" s="1"/>
  <c r="BQ242" i="2" s="1"/>
  <c r="AZ531" i="2"/>
  <c r="BO531" i="2"/>
  <c r="AP244" i="2"/>
  <c r="X531" i="2"/>
  <c r="AL531" i="2"/>
  <c r="BN242" i="2"/>
  <c r="BS242" i="2"/>
  <c r="BT242" i="2" s="1"/>
  <c r="BU242" i="2" s="1"/>
  <c r="BL242" i="2"/>
  <c r="CZ531" i="2"/>
  <c r="L530" i="2"/>
  <c r="Q530" i="2"/>
  <c r="BF247" i="2"/>
  <c r="AV248" i="2"/>
  <c r="AZ248" i="2" s="1"/>
  <c r="AB220" i="2"/>
  <c r="AC220" i="2" s="1"/>
  <c r="AD220" i="2" s="1"/>
  <c r="CC531" i="2"/>
  <c r="H532" i="2"/>
  <c r="AX531" i="2"/>
  <c r="CK531" i="2"/>
  <c r="AJ531" i="2"/>
  <c r="V531" i="2"/>
  <c r="BM531" i="2"/>
  <c r="J531" i="2"/>
  <c r="I531" i="2"/>
  <c r="O531" i="2"/>
  <c r="CL531" i="2" s="1"/>
  <c r="N531" i="2"/>
  <c r="M530" i="2"/>
  <c r="CF267" i="2"/>
  <c r="CG267" i="2" s="1"/>
  <c r="CH267" i="2" s="1"/>
  <c r="AF241" i="2" l="1"/>
  <c r="AG241" i="2" s="1"/>
  <c r="AH241" i="2"/>
  <c r="AR240" i="2"/>
  <c r="AZ532" i="2"/>
  <c r="BO532" i="2"/>
  <c r="X532" i="2"/>
  <c r="AL532" i="2"/>
  <c r="L531" i="2"/>
  <c r="BK243" i="2"/>
  <c r="BI243" i="2"/>
  <c r="BJ243" i="2" s="1"/>
  <c r="CM242" i="2"/>
  <c r="CZ532" i="2"/>
  <c r="AW248" i="2"/>
  <c r="BA248" i="2"/>
  <c r="BB248" i="2" s="1"/>
  <c r="P531" i="2"/>
  <c r="Q531" i="2"/>
  <c r="BS531" i="2" s="1"/>
  <c r="AB530" i="2"/>
  <c r="BS530" i="2"/>
  <c r="BD530" i="2"/>
  <c r="AP530" i="2"/>
  <c r="AY248" i="2"/>
  <c r="BC248" i="2"/>
  <c r="R221" i="2"/>
  <c r="S221" i="2" s="1"/>
  <c r="T221" i="2"/>
  <c r="X221" i="2" s="1"/>
  <c r="CC532" i="2"/>
  <c r="CN532" i="2"/>
  <c r="CH532" i="2"/>
  <c r="CG532" i="2"/>
  <c r="M531" i="2"/>
  <c r="V532" i="2"/>
  <c r="BM532" i="2"/>
  <c r="I532" i="2"/>
  <c r="H533" i="2"/>
  <c r="AX532" i="2"/>
  <c r="J532" i="2"/>
  <c r="O532" i="2"/>
  <c r="P532" i="2" s="1"/>
  <c r="AJ532" i="2"/>
  <c r="N532" i="2"/>
  <c r="CK532" i="2" s="1"/>
  <c r="CD268" i="2"/>
  <c r="CE268" i="2" s="1"/>
  <c r="AO241" i="2" l="1"/>
  <c r="AL241" i="2"/>
  <c r="AM241" i="2" s="1"/>
  <c r="AN241" i="2" s="1"/>
  <c r="AI241" i="2"/>
  <c r="AK241" i="2"/>
  <c r="AQ241" i="2"/>
  <c r="BL243" i="2"/>
  <c r="BS243" i="2" s="1"/>
  <c r="BT243" i="2" s="1"/>
  <c r="BO243" i="2"/>
  <c r="BP243" i="2" s="1"/>
  <c r="BQ243" i="2" s="1"/>
  <c r="AZ533" i="2"/>
  <c r="BO533" i="2"/>
  <c r="X533" i="2"/>
  <c r="AL533" i="2"/>
  <c r="BR243" i="2"/>
  <c r="BN243" i="2"/>
  <c r="BD248" i="2"/>
  <c r="BE248" i="2" s="1"/>
  <c r="AV249" i="2" s="1"/>
  <c r="CZ533" i="2"/>
  <c r="Q532" i="2"/>
  <c r="AA221" i="2"/>
  <c r="L532" i="2"/>
  <c r="CL532" i="2"/>
  <c r="W221" i="2"/>
  <c r="U221" i="2"/>
  <c r="Y221" i="2"/>
  <c r="Z221" i="2" s="1"/>
  <c r="CC533" i="2"/>
  <c r="CN533" i="2"/>
  <c r="CH533" i="2"/>
  <c r="CG533" i="2"/>
  <c r="M532" i="2"/>
  <c r="N533" i="2"/>
  <c r="H534" i="2"/>
  <c r="CK533" i="2"/>
  <c r="BM533" i="2"/>
  <c r="AX533" i="2"/>
  <c r="AJ533" i="2"/>
  <c r="V533" i="2"/>
  <c r="J533" i="2"/>
  <c r="O533" i="2"/>
  <c r="CL533" i="2" s="1"/>
  <c r="I533" i="2"/>
  <c r="CI268" i="2"/>
  <c r="CI269" i="2"/>
  <c r="CI270" i="2"/>
  <c r="CI271" i="2"/>
  <c r="CI275" i="2"/>
  <c r="CI272" i="2"/>
  <c r="CI276" i="2"/>
  <c r="CI273" i="2"/>
  <c r="CI277" i="2"/>
  <c r="CI274" i="2"/>
  <c r="CI267" i="2"/>
  <c r="CR26" i="2" s="1"/>
  <c r="CF268" i="2"/>
  <c r="AF242" i="2" l="1"/>
  <c r="AG242" i="2" s="1"/>
  <c r="AR241" i="2"/>
  <c r="AH242" i="2"/>
  <c r="AZ534" i="2"/>
  <c r="BO534" i="2"/>
  <c r="AZ249" i="2"/>
  <c r="BA249" i="2" s="1"/>
  <c r="BB249" i="2" s="1"/>
  <c r="X534" i="2"/>
  <c r="AL534" i="2"/>
  <c r="BU243" i="2"/>
  <c r="L117" i="1" s="1"/>
  <c r="K117" i="1" s="1"/>
  <c r="BI244" i="2"/>
  <c r="BJ244" i="2" s="1"/>
  <c r="CM243" i="2"/>
  <c r="CN243" i="2" s="1"/>
  <c r="BK244" i="2"/>
  <c r="AB221" i="2"/>
  <c r="AC221" i="2" s="1"/>
  <c r="AD221" i="2" s="1"/>
  <c r="BF248" i="2"/>
  <c r="AT249" i="2"/>
  <c r="AU249" i="2" s="1"/>
  <c r="AY249" i="2"/>
  <c r="BC249" i="2"/>
  <c r="AW249" i="2"/>
  <c r="BD249" i="2"/>
  <c r="BE249" i="2" s="1"/>
  <c r="BF249" i="2" s="1"/>
  <c r="CZ534" i="2"/>
  <c r="Q533" i="2"/>
  <c r="BS533" i="2" s="1"/>
  <c r="P533" i="2"/>
  <c r="L533" i="2"/>
  <c r="CC534" i="2"/>
  <c r="CN534" i="2"/>
  <c r="CH534" i="2"/>
  <c r="CG534" i="2"/>
  <c r="M533" i="2"/>
  <c r="AX534" i="2"/>
  <c r="V534" i="2"/>
  <c r="O534" i="2"/>
  <c r="CL534" i="2" s="1"/>
  <c r="H535" i="2"/>
  <c r="BM534" i="2"/>
  <c r="AJ534" i="2"/>
  <c r="J534" i="2"/>
  <c r="I534" i="2"/>
  <c r="N534" i="2"/>
  <c r="CK534" i="2" s="1"/>
  <c r="CD269" i="2"/>
  <c r="CE269" i="2" s="1"/>
  <c r="AL242" i="2" l="1"/>
  <c r="AM242" i="2" s="1"/>
  <c r="AN242" i="2" s="1"/>
  <c r="AI242" i="2"/>
  <c r="AK242" i="2"/>
  <c r="AP242" i="2" s="1"/>
  <c r="AQ242" i="2" s="1"/>
  <c r="AO242" i="2"/>
  <c r="AZ535" i="2"/>
  <c r="BO535" i="2"/>
  <c r="BO244" i="2"/>
  <c r="BP244" i="2" s="1"/>
  <c r="BQ244" i="2" s="1"/>
  <c r="X535" i="2"/>
  <c r="AL535" i="2"/>
  <c r="BR244" i="2"/>
  <c r="BN244" i="2"/>
  <c r="BL244" i="2"/>
  <c r="AB533" i="2"/>
  <c r="BD533" i="2"/>
  <c r="AP533" i="2"/>
  <c r="T222" i="2"/>
  <c r="R222" i="2"/>
  <c r="S222" i="2" s="1"/>
  <c r="AT250" i="2"/>
  <c r="AU250" i="2" s="1"/>
  <c r="AV250" i="2"/>
  <c r="CZ535" i="2"/>
  <c r="Q534" i="2"/>
  <c r="BS534" i="2" s="1"/>
  <c r="L534" i="2"/>
  <c r="P534" i="2"/>
  <c r="CC535" i="2"/>
  <c r="CN535" i="2"/>
  <c r="CH535" i="2"/>
  <c r="CG535" i="2"/>
  <c r="M534" i="2"/>
  <c r="BM535" i="2"/>
  <c r="AX535" i="2"/>
  <c r="O535" i="2"/>
  <c r="P535" i="2" s="1"/>
  <c r="H536" i="2"/>
  <c r="N535" i="2"/>
  <c r="CK535" i="2" s="1"/>
  <c r="AJ535" i="2"/>
  <c r="V535" i="2"/>
  <c r="J535" i="2"/>
  <c r="I535" i="2"/>
  <c r="CF269" i="2"/>
  <c r="AR242" i="2" l="1"/>
  <c r="AF243" i="2"/>
  <c r="AG243" i="2" s="1"/>
  <c r="AH243" i="2"/>
  <c r="AZ536" i="2"/>
  <c r="BO536" i="2"/>
  <c r="BS244" i="2"/>
  <c r="BT244" i="2" s="1"/>
  <c r="BU244" i="2" s="1"/>
  <c r="AZ250" i="2"/>
  <c r="BA250" i="2" s="1"/>
  <c r="BB250" i="2" s="1"/>
  <c r="BD250" i="2" s="1"/>
  <c r="BE250" i="2" s="1"/>
  <c r="AT251" i="2" s="1"/>
  <c r="AU251" i="2" s="1"/>
  <c r="X536" i="2"/>
  <c r="AL536" i="2"/>
  <c r="X222" i="2"/>
  <c r="Y222" i="2" s="1"/>
  <c r="Z222" i="2" s="1"/>
  <c r="W222" i="2"/>
  <c r="U222" i="2"/>
  <c r="AA222" i="2"/>
  <c r="AY250" i="2"/>
  <c r="BC250" i="2"/>
  <c r="AW250" i="2"/>
  <c r="CZ536" i="2"/>
  <c r="Q535" i="2"/>
  <c r="L535" i="2"/>
  <c r="CL535" i="2"/>
  <c r="CC536" i="2"/>
  <c r="CN536" i="2"/>
  <c r="CH536" i="2"/>
  <c r="CG536" i="2"/>
  <c r="CL536" i="2"/>
  <c r="AJ536" i="2"/>
  <c r="J536" i="2"/>
  <c r="I536" i="2"/>
  <c r="N536" i="2"/>
  <c r="CK536" i="2" s="1"/>
  <c r="BM536" i="2"/>
  <c r="O536" i="2"/>
  <c r="P536" i="2" s="1"/>
  <c r="AX536" i="2"/>
  <c r="V536" i="2"/>
  <c r="H537" i="2"/>
  <c r="M535" i="2"/>
  <c r="AB222" i="2"/>
  <c r="AC222" i="2" s="1"/>
  <c r="AD222" i="2" s="1"/>
  <c r="CD270" i="2"/>
  <c r="CE270" i="2" s="1"/>
  <c r="AL243" i="2" l="1"/>
  <c r="AM243" i="2" s="1"/>
  <c r="AN243" i="2" s="1"/>
  <c r="AI243" i="2"/>
  <c r="AK243" i="2"/>
  <c r="AP243" i="2" s="1"/>
  <c r="AQ243" i="2" s="1"/>
  <c r="AO243" i="2"/>
  <c r="CM244" i="2"/>
  <c r="AZ537" i="2"/>
  <c r="BO537" i="2"/>
  <c r="BK245" i="2"/>
  <c r="BL245" i="2" s="1"/>
  <c r="BI245" i="2"/>
  <c r="BJ245" i="2" s="1"/>
  <c r="X537" i="2"/>
  <c r="AL537" i="2"/>
  <c r="CZ537" i="2"/>
  <c r="Q536" i="2"/>
  <c r="AB536" i="2" s="1"/>
  <c r="AV251" i="2"/>
  <c r="AZ251" i="2" s="1"/>
  <c r="BF250" i="2"/>
  <c r="L536" i="2"/>
  <c r="AP247" i="2"/>
  <c r="R223" i="2"/>
  <c r="S223" i="2" s="1"/>
  <c r="CC537" i="2"/>
  <c r="CN537" i="2"/>
  <c r="CH537" i="2"/>
  <c r="CG537" i="2"/>
  <c r="V537" i="2"/>
  <c r="CK537" i="2"/>
  <c r="I537" i="2"/>
  <c r="AX537" i="2"/>
  <c r="N537" i="2"/>
  <c r="AJ537" i="2"/>
  <c r="BM537" i="2"/>
  <c r="J537" i="2"/>
  <c r="O537" i="2"/>
  <c r="P537" i="2" s="1"/>
  <c r="H538" i="2"/>
  <c r="M536" i="2"/>
  <c r="T223" i="2"/>
  <c r="X223" i="2" s="1"/>
  <c r="CF270" i="2"/>
  <c r="AF244" i="2" l="1"/>
  <c r="AG244" i="2" s="1"/>
  <c r="AR243" i="2"/>
  <c r="AH244" i="2"/>
  <c r="BO245" i="2"/>
  <c r="BP245" i="2" s="1"/>
  <c r="BQ245" i="2" s="1"/>
  <c r="AZ538" i="2"/>
  <c r="BO538" i="2"/>
  <c r="BN245" i="2"/>
  <c r="BS245" i="2" s="1"/>
  <c r="BT245" i="2" s="1"/>
  <c r="BU245" i="2" s="1"/>
  <c r="BR245" i="2"/>
  <c r="X538" i="2"/>
  <c r="AL538" i="2"/>
  <c r="BS536" i="2"/>
  <c r="AP536" i="2"/>
  <c r="BD536" i="2"/>
  <c r="AY251" i="2"/>
  <c r="BC251" i="2"/>
  <c r="CZ538" i="2"/>
  <c r="BA251" i="2"/>
  <c r="BB251" i="2" s="1"/>
  <c r="Q537" i="2"/>
  <c r="BS537" i="2" s="1"/>
  <c r="AA223" i="2"/>
  <c r="L537" i="2"/>
  <c r="AW251" i="2"/>
  <c r="CL537" i="2"/>
  <c r="CC538" i="2"/>
  <c r="CN538" i="2"/>
  <c r="CH538" i="2"/>
  <c r="CG538" i="2"/>
  <c r="M537" i="2"/>
  <c r="AJ538" i="2"/>
  <c r="V538" i="2"/>
  <c r="AX538" i="2"/>
  <c r="J538" i="2"/>
  <c r="L538" i="2" s="1"/>
  <c r="I538" i="2"/>
  <c r="O538" i="2"/>
  <c r="H539" i="2"/>
  <c r="N538" i="2"/>
  <c r="CK538" i="2" s="1"/>
  <c r="BM538" i="2"/>
  <c r="P538" i="2"/>
  <c r="Y223" i="2"/>
  <c r="Z223" i="2" s="1"/>
  <c r="U223" i="2"/>
  <c r="W223" i="2"/>
  <c r="CD271" i="2"/>
  <c r="CE271" i="2" s="1"/>
  <c r="AK244" i="2" l="1"/>
  <c r="AO244" i="2"/>
  <c r="AL244" i="2"/>
  <c r="AM244" i="2" s="1"/>
  <c r="AN244" i="2" s="1"/>
  <c r="AI244" i="2"/>
  <c r="AQ244" i="2"/>
  <c r="AZ539" i="2"/>
  <c r="BO539" i="2"/>
  <c r="BI246" i="2"/>
  <c r="BJ246" i="2" s="1"/>
  <c r="CM245" i="2"/>
  <c r="BK246" i="2"/>
  <c r="BN246" i="2" s="1"/>
  <c r="X539" i="2"/>
  <c r="AL539" i="2"/>
  <c r="BD251" i="2"/>
  <c r="BE251" i="2" s="1"/>
  <c r="BF251" i="2" s="1"/>
  <c r="CZ539" i="2"/>
  <c r="Q538" i="2"/>
  <c r="CL538" i="2"/>
  <c r="AB223" i="2"/>
  <c r="AC223" i="2" s="1"/>
  <c r="AD223" i="2" s="1"/>
  <c r="CC539" i="2"/>
  <c r="CN539" i="2"/>
  <c r="CH539" i="2"/>
  <c r="CG539" i="2"/>
  <c r="CK539" i="2"/>
  <c r="BM539" i="2"/>
  <c r="J539" i="2"/>
  <c r="I539" i="2"/>
  <c r="L539" i="2" s="1"/>
  <c r="N539" i="2"/>
  <c r="O539" i="2"/>
  <c r="P539" i="2" s="1"/>
  <c r="H540" i="2"/>
  <c r="CL539" i="2"/>
  <c r="AX539" i="2"/>
  <c r="AJ539" i="2"/>
  <c r="V539" i="2"/>
  <c r="M538" i="2"/>
  <c r="CF271" i="2"/>
  <c r="AR244" i="2" l="1"/>
  <c r="AF245" i="2"/>
  <c r="AG245" i="2" s="1"/>
  <c r="AH245" i="2"/>
  <c r="AZ540" i="2"/>
  <c r="BO540" i="2"/>
  <c r="BO246" i="2"/>
  <c r="BP246" i="2" s="1"/>
  <c r="BQ246" i="2" s="1"/>
  <c r="BR246" i="2"/>
  <c r="BL246" i="2"/>
  <c r="BS246" i="2" s="1"/>
  <c r="BT246" i="2" s="1"/>
  <c r="X540" i="2"/>
  <c r="AL540" i="2"/>
  <c r="AV252" i="2"/>
  <c r="AT252" i="2"/>
  <c r="AU252" i="2" s="1"/>
  <c r="CZ540" i="2"/>
  <c r="Q539" i="2"/>
  <c r="T224" i="2"/>
  <c r="X224" i="2" s="1"/>
  <c r="R224" i="2"/>
  <c r="S224" i="2" s="1"/>
  <c r="CC540" i="2"/>
  <c r="CN540" i="2"/>
  <c r="CH540" i="2"/>
  <c r="CG540" i="2"/>
  <c r="AJ540" i="2"/>
  <c r="BM540" i="2"/>
  <c r="J540" i="2"/>
  <c r="O540" i="2"/>
  <c r="H541" i="2"/>
  <c r="AX540" i="2"/>
  <c r="N540" i="2"/>
  <c r="CK540" i="2" s="1"/>
  <c r="V540" i="2"/>
  <c r="I540" i="2"/>
  <c r="M539" i="2"/>
  <c r="CD272" i="2"/>
  <c r="CE272" i="2" s="1"/>
  <c r="BU246" i="2" l="1"/>
  <c r="BI247" i="2"/>
  <c r="BJ247" i="2" s="1"/>
  <c r="CM246" i="2"/>
  <c r="BK247" i="2"/>
  <c r="BL247" i="2" s="1"/>
  <c r="AL245" i="2"/>
  <c r="AM245" i="2" s="1"/>
  <c r="AN245" i="2" s="1"/>
  <c r="AO245" i="2"/>
  <c r="AK245" i="2"/>
  <c r="AI245" i="2"/>
  <c r="AZ541" i="2"/>
  <c r="BO541" i="2"/>
  <c r="AZ252" i="2"/>
  <c r="BA252" i="2" s="1"/>
  <c r="BB252" i="2" s="1"/>
  <c r="X541" i="2"/>
  <c r="AL541" i="2"/>
  <c r="AY252" i="2"/>
  <c r="BC252" i="2"/>
  <c r="AW252" i="2"/>
  <c r="BD252" i="2"/>
  <c r="BE252" i="2" s="1"/>
  <c r="AT253" i="2" s="1"/>
  <c r="AU253" i="2" s="1"/>
  <c r="CZ541" i="2"/>
  <c r="W224" i="2"/>
  <c r="AA224" i="2"/>
  <c r="AB224" i="2" s="1"/>
  <c r="AC224" i="2" s="1"/>
  <c r="AD224" i="2" s="1"/>
  <c r="U224" i="2"/>
  <c r="L540" i="2"/>
  <c r="CL540" i="2"/>
  <c r="BS539" i="2"/>
  <c r="AP539" i="2"/>
  <c r="AB539" i="2"/>
  <c r="BD539" i="2"/>
  <c r="Q540" i="2"/>
  <c r="BS540" i="2" s="1"/>
  <c r="P540" i="2"/>
  <c r="Y224" i="2"/>
  <c r="Z224" i="2" s="1"/>
  <c r="CC541" i="2"/>
  <c r="CN541" i="2"/>
  <c r="CH541" i="2"/>
  <c r="CG541" i="2"/>
  <c r="M540" i="2"/>
  <c r="BM541" i="2"/>
  <c r="AJ541" i="2"/>
  <c r="O541" i="2"/>
  <c r="CL541" i="2" s="1"/>
  <c r="I541" i="2"/>
  <c r="N541" i="2"/>
  <c r="CK541" i="2" s="1"/>
  <c r="H542" i="2"/>
  <c r="J541" i="2"/>
  <c r="V541" i="2"/>
  <c r="AX541" i="2"/>
  <c r="CF272" i="2"/>
  <c r="AP245" i="2" l="1"/>
  <c r="AQ245" i="2" s="1"/>
  <c r="AF246" i="2" s="1"/>
  <c r="AG246" i="2" s="1"/>
  <c r="BR247" i="2"/>
  <c r="BN247" i="2"/>
  <c r="BO247" i="2"/>
  <c r="BP247" i="2" s="1"/>
  <c r="BQ247" i="2" s="1"/>
  <c r="BS247" i="2"/>
  <c r="BT247" i="2" s="1"/>
  <c r="BU247" i="2" s="1"/>
  <c r="AZ542" i="2"/>
  <c r="BO542" i="2"/>
  <c r="X542" i="2"/>
  <c r="AL542" i="2"/>
  <c r="BF252" i="2"/>
  <c r="AV253" i="2"/>
  <c r="CZ542" i="2"/>
  <c r="L541" i="2"/>
  <c r="P541" i="2"/>
  <c r="Q541" i="2"/>
  <c r="T225" i="2"/>
  <c r="X225" i="2" s="1"/>
  <c r="R225" i="2"/>
  <c r="S225" i="2" s="1"/>
  <c r="CC542" i="2"/>
  <c r="CN542" i="2"/>
  <c r="CH542" i="2"/>
  <c r="CG542" i="2"/>
  <c r="M541" i="2"/>
  <c r="J542" i="2"/>
  <c r="O542" i="2"/>
  <c r="CL542" i="2" s="1"/>
  <c r="H543" i="2"/>
  <c r="BO543" i="2" s="1"/>
  <c r="BM542" i="2"/>
  <c r="AX542" i="2"/>
  <c r="N542" i="2"/>
  <c r="CK542" i="2" s="1"/>
  <c r="AJ542" i="2"/>
  <c r="V542" i="2"/>
  <c r="I542" i="2"/>
  <c r="L542" i="2" s="1"/>
  <c r="CD273" i="2"/>
  <c r="CE273" i="2" s="1"/>
  <c r="AH246" i="2" l="1"/>
  <c r="AL246" i="2" s="1"/>
  <c r="AM246" i="2" s="1"/>
  <c r="AN246" i="2" s="1"/>
  <c r="AR245" i="2"/>
  <c r="CM247" i="2"/>
  <c r="BK248" i="2"/>
  <c r="BN248" i="2" s="1"/>
  <c r="BI248" i="2"/>
  <c r="BJ248" i="2" s="1"/>
  <c r="AL543" i="2"/>
  <c r="AZ543" i="2"/>
  <c r="AZ253" i="2"/>
  <c r="BA253" i="2" s="1"/>
  <c r="BB253" i="2" s="1"/>
  <c r="X543" i="2"/>
  <c r="D183" i="1"/>
  <c r="AW253" i="2"/>
  <c r="BC253" i="2"/>
  <c r="AY253" i="2"/>
  <c r="CZ543" i="2"/>
  <c r="AA225" i="2"/>
  <c r="Q542" i="2"/>
  <c r="BS542" i="2" s="1"/>
  <c r="P542" i="2"/>
  <c r="D122" i="1"/>
  <c r="U225" i="2"/>
  <c r="AB225" i="2" s="1"/>
  <c r="AC225" i="2" s="1"/>
  <c r="AD225" i="2" s="1"/>
  <c r="W225" i="2"/>
  <c r="Y225" i="2"/>
  <c r="Z225" i="2" s="1"/>
  <c r="CC543" i="2"/>
  <c r="AX543" i="2"/>
  <c r="AJ543" i="2"/>
  <c r="V543" i="2"/>
  <c r="I543" i="2"/>
  <c r="J543" i="2"/>
  <c r="O543" i="2"/>
  <c r="M543" i="2" s="1"/>
  <c r="H544" i="2"/>
  <c r="CK543" i="2"/>
  <c r="BM543" i="2"/>
  <c r="N543" i="2"/>
  <c r="M542" i="2"/>
  <c r="CF273" i="2"/>
  <c r="AO246" i="2" l="1"/>
  <c r="AI246" i="2"/>
  <c r="AK246" i="2"/>
  <c r="AP246" i="2" s="1"/>
  <c r="AQ246" i="2" s="1"/>
  <c r="AF247" i="2" s="1"/>
  <c r="AG247" i="2" s="1"/>
  <c r="BL248" i="2"/>
  <c r="BS248" i="2" s="1"/>
  <c r="BT248" i="2" s="1"/>
  <c r="BU248" i="2" s="1"/>
  <c r="AZ544" i="2"/>
  <c r="BO544" i="2"/>
  <c r="BO248" i="2"/>
  <c r="BP248" i="2" s="1"/>
  <c r="BQ248" i="2" s="1"/>
  <c r="BR248" i="2"/>
  <c r="X544" i="2"/>
  <c r="AL544" i="2"/>
  <c r="AB542" i="2"/>
  <c r="BD542" i="2"/>
  <c r="AP542" i="2"/>
  <c r="BD253" i="2"/>
  <c r="BE253" i="2" s="1"/>
  <c r="BF253" i="2" s="1"/>
  <c r="CZ544" i="2"/>
  <c r="Q543" i="2"/>
  <c r="BS543" i="2" s="1"/>
  <c r="L543" i="2"/>
  <c r="AP250" i="2"/>
  <c r="P543" i="2"/>
  <c r="CL543" i="2"/>
  <c r="R226" i="2"/>
  <c r="S226" i="2" s="1"/>
  <c r="CC544" i="2"/>
  <c r="CN544" i="2"/>
  <c r="CH544" i="2"/>
  <c r="CG544" i="2"/>
  <c r="O544" i="2"/>
  <c r="CL544" i="2" s="1"/>
  <c r="H545" i="2"/>
  <c r="BM544" i="2"/>
  <c r="AX544" i="2"/>
  <c r="N544" i="2"/>
  <c r="CK544" i="2" s="1"/>
  <c r="AJ544" i="2"/>
  <c r="V544" i="2"/>
  <c r="J544" i="2"/>
  <c r="I544" i="2"/>
  <c r="CD274" i="2"/>
  <c r="CE274" i="2" s="1"/>
  <c r="T226" i="2"/>
  <c r="X226" i="2" s="1"/>
  <c r="AH247" i="2" l="1"/>
  <c r="AR246" i="2"/>
  <c r="CM248" i="2"/>
  <c r="AL247" i="2"/>
  <c r="AM247" i="2" s="1"/>
  <c r="AN247" i="2" s="1"/>
  <c r="AO247" i="2"/>
  <c r="AI247" i="2"/>
  <c r="AK247" i="2"/>
  <c r="AQ247" i="2"/>
  <c r="BI249" i="2"/>
  <c r="BJ249" i="2" s="1"/>
  <c r="BK249" i="2"/>
  <c r="BO249" i="2" s="1"/>
  <c r="BP249" i="2" s="1"/>
  <c r="BQ249" i="2" s="1"/>
  <c r="AZ545" i="2"/>
  <c r="BO545" i="2"/>
  <c r="X545" i="2"/>
  <c r="AL545" i="2"/>
  <c r="AT254" i="2"/>
  <c r="AU254" i="2" s="1"/>
  <c r="AV254" i="2"/>
  <c r="CZ545" i="2"/>
  <c r="AA226" i="2"/>
  <c r="L544" i="2"/>
  <c r="P544" i="2"/>
  <c r="Q544" i="2"/>
  <c r="CC545" i="2"/>
  <c r="CN545" i="2"/>
  <c r="CH545" i="2"/>
  <c r="CG545" i="2"/>
  <c r="M544" i="2"/>
  <c r="BM545" i="2"/>
  <c r="J545" i="2"/>
  <c r="O545" i="2"/>
  <c r="P545" i="2" s="1"/>
  <c r="H546" i="2"/>
  <c r="CL545" i="2"/>
  <c r="V545" i="2"/>
  <c r="I545" i="2"/>
  <c r="AX545" i="2"/>
  <c r="N545" i="2"/>
  <c r="CK545" i="2" s="1"/>
  <c r="AJ545" i="2"/>
  <c r="CF274" i="2"/>
  <c r="W226" i="2"/>
  <c r="Y226" i="2"/>
  <c r="Z226" i="2" s="1"/>
  <c r="U226" i="2"/>
  <c r="BL249" i="2" l="1"/>
  <c r="BS249" i="2" s="1"/>
  <c r="BT249" i="2" s="1"/>
  <c r="BU249" i="2" s="1"/>
  <c r="BR249" i="2"/>
  <c r="AH248" i="2"/>
  <c r="AF248" i="2"/>
  <c r="AG248" i="2" s="1"/>
  <c r="AR247" i="2"/>
  <c r="BN249" i="2"/>
  <c r="AZ546" i="2"/>
  <c r="BO546" i="2"/>
  <c r="AY254" i="2"/>
  <c r="AZ254" i="2"/>
  <c r="BA254" i="2" s="1"/>
  <c r="BB254" i="2" s="1"/>
  <c r="X546" i="2"/>
  <c r="AL546" i="2"/>
  <c r="BC254" i="2"/>
  <c r="AW254" i="2"/>
  <c r="CZ546" i="2"/>
  <c r="Q545" i="2"/>
  <c r="BD545" i="2" s="1"/>
  <c r="L545" i="2"/>
  <c r="AB226" i="2"/>
  <c r="AC226" i="2" s="1"/>
  <c r="AD226" i="2" s="1"/>
  <c r="CC546" i="2"/>
  <c r="CN546" i="2"/>
  <c r="CH546" i="2"/>
  <c r="CG546" i="2"/>
  <c r="N546" i="2"/>
  <c r="CK546" i="2" s="1"/>
  <c r="AJ546" i="2"/>
  <c r="V546" i="2"/>
  <c r="AX546" i="2"/>
  <c r="O546" i="2"/>
  <c r="M546" i="2" s="1"/>
  <c r="H547" i="2"/>
  <c r="BM546" i="2"/>
  <c r="J546" i="2"/>
  <c r="I546" i="2"/>
  <c r="M545" i="2"/>
  <c r="CD275" i="2"/>
  <c r="CE275" i="2" s="1"/>
  <c r="BD254" i="2" l="1"/>
  <c r="BE254" i="2" s="1"/>
  <c r="AT255" i="2" s="1"/>
  <c r="AU255" i="2" s="1"/>
  <c r="CM249" i="2"/>
  <c r="BK250" i="2"/>
  <c r="BN250" i="2" s="1"/>
  <c r="AL248" i="2"/>
  <c r="AM248" i="2" s="1"/>
  <c r="AN248" i="2" s="1"/>
  <c r="AO248" i="2"/>
  <c r="AI248" i="2"/>
  <c r="AK248" i="2"/>
  <c r="AP248" i="2" s="1"/>
  <c r="AQ248" i="2" s="1"/>
  <c r="BI250" i="2"/>
  <c r="BJ250" i="2" s="1"/>
  <c r="AZ547" i="2"/>
  <c r="BO547" i="2"/>
  <c r="BO250" i="2"/>
  <c r="BP250" i="2" s="1"/>
  <c r="BQ250" i="2" s="1"/>
  <c r="BS250" i="2" s="1"/>
  <c r="BT250" i="2" s="1"/>
  <c r="BU250" i="2" s="1"/>
  <c r="X547" i="2"/>
  <c r="AL547" i="2"/>
  <c r="AB545" i="2"/>
  <c r="BS545" i="2"/>
  <c r="AP545" i="2"/>
  <c r="BR250" i="2"/>
  <c r="CZ547" i="2"/>
  <c r="Q546" i="2"/>
  <c r="BS546" i="2" s="1"/>
  <c r="P546" i="2"/>
  <c r="CL546" i="2"/>
  <c r="L546" i="2"/>
  <c r="T227" i="2"/>
  <c r="X227" i="2" s="1"/>
  <c r="R227" i="2"/>
  <c r="S227" i="2" s="1"/>
  <c r="CC547" i="2"/>
  <c r="CN547" i="2"/>
  <c r="CH547" i="2"/>
  <c r="CG547" i="2"/>
  <c r="O547" i="2"/>
  <c r="CL547" i="2" s="1"/>
  <c r="H548" i="2"/>
  <c r="N547" i="2"/>
  <c r="CK547" i="2" s="1"/>
  <c r="BM547" i="2"/>
  <c r="AX547" i="2"/>
  <c r="AJ547" i="2"/>
  <c r="V547" i="2"/>
  <c r="J547" i="2"/>
  <c r="I547" i="2"/>
  <c r="Q547" i="2"/>
  <c r="CF275" i="2"/>
  <c r="BL250" i="2" l="1"/>
  <c r="AV255" i="2"/>
  <c r="AZ255" i="2" s="1"/>
  <c r="BA255" i="2" s="1"/>
  <c r="BB255" i="2" s="1"/>
  <c r="BF254" i="2"/>
  <c r="AH249" i="2"/>
  <c r="AR248" i="2"/>
  <c r="AF249" i="2"/>
  <c r="AG249" i="2" s="1"/>
  <c r="AZ548" i="2"/>
  <c r="BO548" i="2"/>
  <c r="X548" i="2"/>
  <c r="AL548" i="2"/>
  <c r="BC255" i="2"/>
  <c r="CM250" i="2"/>
  <c r="BI251" i="2"/>
  <c r="BJ251" i="2" s="1"/>
  <c r="BK251" i="2"/>
  <c r="CZ548" i="2"/>
  <c r="AA227" i="2"/>
  <c r="L547" i="2"/>
  <c r="P547" i="2"/>
  <c r="U227" i="2"/>
  <c r="AB227" i="2" s="1"/>
  <c r="AC227" i="2" s="1"/>
  <c r="AD227" i="2" s="1"/>
  <c r="Y227" i="2"/>
  <c r="Z227" i="2" s="1"/>
  <c r="W227" i="2"/>
  <c r="CC548" i="2"/>
  <c r="CN548" i="2"/>
  <c r="CH548" i="2"/>
  <c r="CG548" i="2"/>
  <c r="AJ548" i="2"/>
  <c r="CK548" i="2"/>
  <c r="BM548" i="2"/>
  <c r="AX548" i="2"/>
  <c r="O548" i="2"/>
  <c r="CL548" i="2" s="1"/>
  <c r="I548" i="2"/>
  <c r="N548" i="2"/>
  <c r="H549" i="2"/>
  <c r="J548" i="2"/>
  <c r="V548" i="2"/>
  <c r="M547" i="2"/>
  <c r="CD276" i="2"/>
  <c r="CE276" i="2" s="1"/>
  <c r="AW255" i="2" l="1"/>
  <c r="BD255" i="2" s="1"/>
  <c r="BE255" i="2" s="1"/>
  <c r="AV256" i="2" s="1"/>
  <c r="AZ256" i="2" s="1"/>
  <c r="BA256" i="2" s="1"/>
  <c r="BB256" i="2" s="1"/>
  <c r="AY255" i="2"/>
  <c r="AL249" i="2"/>
  <c r="AM249" i="2" s="1"/>
  <c r="AN249" i="2" s="1"/>
  <c r="AK249" i="2"/>
  <c r="AI249" i="2"/>
  <c r="AO249" i="2"/>
  <c r="BO251" i="2"/>
  <c r="BP251" i="2" s="1"/>
  <c r="BQ251" i="2" s="1"/>
  <c r="AZ549" i="2"/>
  <c r="BO549" i="2"/>
  <c r="X549" i="2"/>
  <c r="AL549" i="2"/>
  <c r="BL251" i="2"/>
  <c r="BN251" i="2"/>
  <c r="BR251" i="2"/>
  <c r="CZ549" i="2"/>
  <c r="Q548" i="2"/>
  <c r="BS548" i="2" s="1"/>
  <c r="L548" i="2"/>
  <c r="P548" i="2"/>
  <c r="CC549" i="2"/>
  <c r="R228" i="2"/>
  <c r="S228" i="2" s="1"/>
  <c r="CN549" i="2"/>
  <c r="CH549" i="2"/>
  <c r="CG549" i="2"/>
  <c r="M548" i="2"/>
  <c r="N549" i="2"/>
  <c r="V549" i="2"/>
  <c r="J549" i="2"/>
  <c r="I549" i="2"/>
  <c r="BM549" i="2"/>
  <c r="AX549" i="2"/>
  <c r="CK549" i="2"/>
  <c r="AJ549" i="2"/>
  <c r="O549" i="2"/>
  <c r="P549" i="2" s="1"/>
  <c r="H550" i="2"/>
  <c r="T228" i="2"/>
  <c r="X228" i="2" s="1"/>
  <c r="CF276" i="2"/>
  <c r="AP249" i="2" l="1"/>
  <c r="AQ249" i="2" s="1"/>
  <c r="AF250" i="2" s="1"/>
  <c r="AG250" i="2" s="1"/>
  <c r="AT256" i="2"/>
  <c r="AU256" i="2" s="1"/>
  <c r="BC256" i="2"/>
  <c r="AY256" i="2"/>
  <c r="AW256" i="2"/>
  <c r="BD256" i="2" s="1"/>
  <c r="BE256" i="2" s="1"/>
  <c r="AV257" i="2" s="1"/>
  <c r="AZ257" i="2" s="1"/>
  <c r="BA257" i="2" s="1"/>
  <c r="BB257" i="2" s="1"/>
  <c r="BF255" i="2"/>
  <c r="AZ550" i="2"/>
  <c r="BO550" i="2"/>
  <c r="X550" i="2"/>
  <c r="AL550" i="2"/>
  <c r="L549" i="2"/>
  <c r="AB548" i="2"/>
  <c r="BD548" i="2"/>
  <c r="AP548" i="2"/>
  <c r="BS251" i="2"/>
  <c r="BT251" i="2" s="1"/>
  <c r="BU251" i="2" s="1"/>
  <c r="CZ550" i="2"/>
  <c r="AA228" i="2"/>
  <c r="Q549" i="2"/>
  <c r="BS549" i="2" s="1"/>
  <c r="CL549" i="2"/>
  <c r="AP253" i="2"/>
  <c r="CC550" i="2"/>
  <c r="CN550" i="2"/>
  <c r="CH550" i="2"/>
  <c r="CG550" i="2"/>
  <c r="Y228" i="2"/>
  <c r="Z228" i="2" s="1"/>
  <c r="U228" i="2"/>
  <c r="W228" i="2"/>
  <c r="AJ550" i="2"/>
  <c r="J550" i="2"/>
  <c r="O550" i="2"/>
  <c r="M550" i="2" s="1"/>
  <c r="H551" i="2"/>
  <c r="BM550" i="2"/>
  <c r="N550" i="2"/>
  <c r="CK550" i="2" s="1"/>
  <c r="V550" i="2"/>
  <c r="I550" i="2"/>
  <c r="AX550" i="2"/>
  <c r="P550" i="2"/>
  <c r="M549" i="2"/>
  <c r="CD277" i="2"/>
  <c r="CE277" i="2" s="1"/>
  <c r="AH250" i="2" l="1"/>
  <c r="AR249" i="2"/>
  <c r="BC257" i="2"/>
  <c r="AY257" i="2"/>
  <c r="BD257" i="2" s="1"/>
  <c r="BE257" i="2" s="1"/>
  <c r="BF257" i="2" s="1"/>
  <c r="BF256" i="2"/>
  <c r="AT257" i="2"/>
  <c r="AU257" i="2" s="1"/>
  <c r="AW257" i="2"/>
  <c r="AL250" i="2"/>
  <c r="AM250" i="2" s="1"/>
  <c r="AN250" i="2" s="1"/>
  <c r="AI250" i="2"/>
  <c r="AO250" i="2"/>
  <c r="AK250" i="2"/>
  <c r="AQ250" i="2"/>
  <c r="AZ551" i="2"/>
  <c r="BO551" i="2"/>
  <c r="X551" i="2"/>
  <c r="AL551" i="2"/>
  <c r="BK252" i="2"/>
  <c r="CM251" i="2"/>
  <c r="BI252" i="2"/>
  <c r="BJ252" i="2" s="1"/>
  <c r="AB228" i="2"/>
  <c r="AC228" i="2" s="1"/>
  <c r="AD228" i="2" s="1"/>
  <c r="CZ551" i="2"/>
  <c r="Q550" i="2"/>
  <c r="L550" i="2"/>
  <c r="CL550" i="2"/>
  <c r="CC551" i="2"/>
  <c r="CN551" i="2"/>
  <c r="CH551" i="2"/>
  <c r="CG551" i="2"/>
  <c r="I551" i="2"/>
  <c r="AJ551" i="2"/>
  <c r="J551" i="2"/>
  <c r="O551" i="2"/>
  <c r="P551" i="2" s="1"/>
  <c r="H552" i="2"/>
  <c r="BO552" i="2" s="1"/>
  <c r="N551" i="2"/>
  <c r="CK551" i="2"/>
  <c r="BM551" i="2"/>
  <c r="V551" i="2"/>
  <c r="AX551" i="2"/>
  <c r="CF277" i="2"/>
  <c r="AT258" i="2" l="1"/>
  <c r="AU258" i="2" s="1"/>
  <c r="AV258" i="2"/>
  <c r="AZ258" i="2" s="1"/>
  <c r="BA258" i="2" s="1"/>
  <c r="BB258" i="2" s="1"/>
  <c r="AH251" i="2"/>
  <c r="AR250" i="2"/>
  <c r="AF251" i="2"/>
  <c r="AG251" i="2" s="1"/>
  <c r="BC258" i="2"/>
  <c r="AY258" i="2"/>
  <c r="BO252" i="2"/>
  <c r="BP252" i="2" s="1"/>
  <c r="BQ252" i="2" s="1"/>
  <c r="AL552" i="2"/>
  <c r="AZ552" i="2"/>
  <c r="X552" i="2"/>
  <c r="Q551" i="2"/>
  <c r="BS551" i="2" s="1"/>
  <c r="L551" i="2"/>
  <c r="BN252" i="2"/>
  <c r="BL252" i="2"/>
  <c r="BR252" i="2"/>
  <c r="R229" i="2"/>
  <c r="S229" i="2" s="1"/>
  <c r="T229" i="2"/>
  <c r="BS252" i="2"/>
  <c r="BT252" i="2" s="1"/>
  <c r="BU252" i="2" s="1"/>
  <c r="CZ552" i="2"/>
  <c r="BD551" i="2"/>
  <c r="AB551" i="2"/>
  <c r="CL551" i="2"/>
  <c r="AP551" i="2"/>
  <c r="CC552" i="2"/>
  <c r="CN552" i="2"/>
  <c r="CH552" i="2"/>
  <c r="CG552" i="2"/>
  <c r="M551" i="2"/>
  <c r="AJ552" i="2"/>
  <c r="V552" i="2"/>
  <c r="J552" i="2"/>
  <c r="I552" i="2"/>
  <c r="AX552" i="2"/>
  <c r="O552" i="2"/>
  <c r="CL552" i="2" s="1"/>
  <c r="H553" i="2"/>
  <c r="N552" i="2"/>
  <c r="CK552" i="2" s="1"/>
  <c r="BM552" i="2"/>
  <c r="CD278" i="2"/>
  <c r="CE278" i="2" s="1"/>
  <c r="AW258" i="2" l="1"/>
  <c r="BD258" i="2" s="1"/>
  <c r="BE258" i="2" s="1"/>
  <c r="AV259" i="2" s="1"/>
  <c r="AZ259" i="2" s="1"/>
  <c r="BA259" i="2" s="1"/>
  <c r="BB259" i="2" s="1"/>
  <c r="AL251" i="2"/>
  <c r="AM251" i="2" s="1"/>
  <c r="AN251" i="2" s="1"/>
  <c r="AO251" i="2"/>
  <c r="AK251" i="2"/>
  <c r="AI251" i="2"/>
  <c r="AZ553" i="2"/>
  <c r="BO553" i="2"/>
  <c r="X553" i="2"/>
  <c r="AL553" i="2"/>
  <c r="X229" i="2"/>
  <c r="Y229" i="2" s="1"/>
  <c r="Z229" i="2" s="1"/>
  <c r="AB229" i="2" s="1"/>
  <c r="AC229" i="2" s="1"/>
  <c r="AD229" i="2" s="1"/>
  <c r="U229" i="2"/>
  <c r="AA229" i="2"/>
  <c r="W229" i="2"/>
  <c r="BK253" i="2"/>
  <c r="CM252" i="2"/>
  <c r="BI253" i="2"/>
  <c r="BJ253" i="2" s="1"/>
  <c r="CZ553" i="2"/>
  <c r="Q552" i="2"/>
  <c r="BS552" i="2" s="1"/>
  <c r="P552" i="2"/>
  <c r="L552" i="2"/>
  <c r="CC553" i="2"/>
  <c r="CN553" i="2"/>
  <c r="CH553" i="2"/>
  <c r="CG553" i="2"/>
  <c r="M552" i="2"/>
  <c r="I553" i="2"/>
  <c r="J553" i="2"/>
  <c r="L553" i="2" s="1"/>
  <c r="O553" i="2"/>
  <c r="P553" i="2" s="1"/>
  <c r="H554" i="2"/>
  <c r="AJ553" i="2"/>
  <c r="CK553" i="2"/>
  <c r="BM553" i="2"/>
  <c r="AX553" i="2"/>
  <c r="N553" i="2"/>
  <c r="V553" i="2"/>
  <c r="CF278" i="2"/>
  <c r="BC259" i="2" l="1"/>
  <c r="BF258" i="2"/>
  <c r="AT259" i="2"/>
  <c r="AU259" i="2" s="1"/>
  <c r="AY259" i="2"/>
  <c r="AW259" i="2"/>
  <c r="AP251" i="2"/>
  <c r="AQ251" i="2" s="1"/>
  <c r="AF252" i="2" s="1"/>
  <c r="AG252" i="2" s="1"/>
  <c r="AZ554" i="2"/>
  <c r="BO554" i="2"/>
  <c r="BL253" i="2"/>
  <c r="BO253" i="2"/>
  <c r="BP253" i="2" s="1"/>
  <c r="BQ253" i="2" s="1"/>
  <c r="X554" i="2"/>
  <c r="AL554" i="2"/>
  <c r="BR253" i="2"/>
  <c r="BN253" i="2"/>
  <c r="CZ554" i="2"/>
  <c r="Q553" i="2"/>
  <c r="CL553" i="2"/>
  <c r="BD259" i="2"/>
  <c r="BE259" i="2" s="1"/>
  <c r="BF259" i="2" s="1"/>
  <c r="T230" i="2"/>
  <c r="X230" i="2" s="1"/>
  <c r="R230" i="2"/>
  <c r="S230" i="2" s="1"/>
  <c r="CC554" i="2"/>
  <c r="CN554" i="2"/>
  <c r="CH554" i="2"/>
  <c r="CG554" i="2"/>
  <c r="O554" i="2"/>
  <c r="CL554" i="2" s="1"/>
  <c r="H555" i="2"/>
  <c r="N554" i="2"/>
  <c r="CK554" i="2" s="1"/>
  <c r="AX554" i="2"/>
  <c r="BM554" i="2"/>
  <c r="AJ554" i="2"/>
  <c r="V554" i="2"/>
  <c r="J554" i="2"/>
  <c r="I554" i="2"/>
  <c r="M553" i="2"/>
  <c r="CI278" i="2"/>
  <c r="CD279" i="2"/>
  <c r="CE279" i="2" s="1"/>
  <c r="AR251" i="2" l="1"/>
  <c r="AH252" i="2"/>
  <c r="AL252" i="2" s="1"/>
  <c r="AM252" i="2" s="1"/>
  <c r="AN252" i="2" s="1"/>
  <c r="AZ555" i="2"/>
  <c r="BO555" i="2"/>
  <c r="BS253" i="2"/>
  <c r="BT253" i="2" s="1"/>
  <c r="BU253" i="2" s="1"/>
  <c r="X555" i="2"/>
  <c r="AL555" i="2"/>
  <c r="M554" i="2"/>
  <c r="CZ555" i="2"/>
  <c r="Q554" i="2"/>
  <c r="BS554" i="2" s="1"/>
  <c r="AA230" i="2"/>
  <c r="W230" i="2"/>
  <c r="L554" i="2"/>
  <c r="P554" i="2"/>
  <c r="AV260" i="2"/>
  <c r="AZ260" i="2" s="1"/>
  <c r="AT260" i="2"/>
  <c r="AU260" i="2" s="1"/>
  <c r="Y230" i="2"/>
  <c r="Z230" i="2" s="1"/>
  <c r="U230" i="2"/>
  <c r="CC555" i="2"/>
  <c r="AB230" i="2"/>
  <c r="AC230" i="2" s="1"/>
  <c r="AD230" i="2" s="1"/>
  <c r="BM555" i="2"/>
  <c r="AX555" i="2"/>
  <c r="V555" i="2"/>
  <c r="CK555" i="2"/>
  <c r="AJ555" i="2"/>
  <c r="J555" i="2"/>
  <c r="O555" i="2"/>
  <c r="I555" i="2"/>
  <c r="N555" i="2"/>
  <c r="H556" i="2"/>
  <c r="CL555" i="2"/>
  <c r="P555" i="2"/>
  <c r="CF279" i="2"/>
  <c r="CG279" i="2" s="1"/>
  <c r="CH279" i="2" s="1"/>
  <c r="AI252" i="2" l="1"/>
  <c r="AK252" i="2"/>
  <c r="AP252" i="2" s="1"/>
  <c r="AQ252" i="2" s="1"/>
  <c r="AH253" i="2" s="1"/>
  <c r="AO252" i="2"/>
  <c r="BI254" i="2"/>
  <c r="BJ254" i="2" s="1"/>
  <c r="AZ556" i="2"/>
  <c r="BO556" i="2"/>
  <c r="BK254" i="2"/>
  <c r="BL254" i="2" s="1"/>
  <c r="CM253" i="2"/>
  <c r="X556" i="2"/>
  <c r="AL556" i="2"/>
  <c r="AB554" i="2"/>
  <c r="BD554" i="2"/>
  <c r="AP554" i="2"/>
  <c r="CZ556" i="2"/>
  <c r="AY260" i="2"/>
  <c r="BA260" i="2"/>
  <c r="BB260" i="2" s="1"/>
  <c r="Q555" i="2"/>
  <c r="BS555" i="2" s="1"/>
  <c r="L555" i="2"/>
  <c r="BC260" i="2"/>
  <c r="AW260" i="2"/>
  <c r="R231" i="2"/>
  <c r="S231" i="2" s="1"/>
  <c r="CC556" i="2"/>
  <c r="CN556" i="2"/>
  <c r="CH556" i="2"/>
  <c r="CG556" i="2"/>
  <c r="T231" i="2"/>
  <c r="X231" i="2" s="1"/>
  <c r="M555" i="2"/>
  <c r="AX556" i="2"/>
  <c r="V556" i="2"/>
  <c r="J556" i="2"/>
  <c r="I556" i="2"/>
  <c r="BM556" i="2"/>
  <c r="AJ556" i="2"/>
  <c r="O556" i="2"/>
  <c r="CL556" i="2" s="1"/>
  <c r="H557" i="2"/>
  <c r="N556" i="2"/>
  <c r="CK556" i="2" s="1"/>
  <c r="CD280" i="2"/>
  <c r="CE280" i="2" s="1"/>
  <c r="AR252" i="2" l="1"/>
  <c r="AF253" i="2"/>
  <c r="AG253" i="2" s="1"/>
  <c r="BN254" i="2"/>
  <c r="BR254" i="2"/>
  <c r="AL253" i="2"/>
  <c r="AM253" i="2" s="1"/>
  <c r="AN253" i="2" s="1"/>
  <c r="AK253" i="2"/>
  <c r="AO253" i="2"/>
  <c r="AI253" i="2"/>
  <c r="AQ253" i="2"/>
  <c r="BO254" i="2"/>
  <c r="BP254" i="2" s="1"/>
  <c r="BQ254" i="2" s="1"/>
  <c r="BS254" i="2" s="1"/>
  <c r="BT254" i="2" s="1"/>
  <c r="BU254" i="2" s="1"/>
  <c r="AZ557" i="2"/>
  <c r="BO557" i="2"/>
  <c r="X557" i="2"/>
  <c r="AL557" i="2"/>
  <c r="L556" i="2"/>
  <c r="BD260" i="2"/>
  <c r="BE260" i="2" s="1"/>
  <c r="AV261" i="2" s="1"/>
  <c r="CZ557" i="2"/>
  <c r="Q556" i="2"/>
  <c r="W231" i="2"/>
  <c r="P556" i="2"/>
  <c r="Y231" i="2"/>
  <c r="Z231" i="2" s="1"/>
  <c r="CC557" i="2"/>
  <c r="CN557" i="2"/>
  <c r="CH557" i="2"/>
  <c r="CG557" i="2"/>
  <c r="AA231" i="2"/>
  <c r="U231" i="2"/>
  <c r="O557" i="2"/>
  <c r="M557" i="2" s="1"/>
  <c r="H558" i="2"/>
  <c r="AX557" i="2"/>
  <c r="N557" i="2"/>
  <c r="CK557" i="2" s="1"/>
  <c r="CL557" i="2"/>
  <c r="BM557" i="2"/>
  <c r="AJ557" i="2"/>
  <c r="V557" i="2"/>
  <c r="J557" i="2"/>
  <c r="L557" i="2" s="1"/>
  <c r="I557" i="2"/>
  <c r="M556" i="2"/>
  <c r="CI280" i="2"/>
  <c r="CI284" i="2"/>
  <c r="CI288" i="2"/>
  <c r="CI281" i="2"/>
  <c r="CI285" i="2"/>
  <c r="CI289" i="2"/>
  <c r="CI282" i="2"/>
  <c r="CI286" i="2"/>
  <c r="CI283" i="2"/>
  <c r="CI287" i="2"/>
  <c r="CI279" i="2"/>
  <c r="CR27" i="2" s="1"/>
  <c r="CF280" i="2"/>
  <c r="AH254" i="2" l="1"/>
  <c r="AF254" i="2"/>
  <c r="AG254" i="2" s="1"/>
  <c r="AR253" i="2"/>
  <c r="AZ558" i="2"/>
  <c r="BO558" i="2"/>
  <c r="AZ261" i="2"/>
  <c r="BA261" i="2" s="1"/>
  <c r="BB261" i="2" s="1"/>
  <c r="X558" i="2"/>
  <c r="AL558" i="2"/>
  <c r="AP256" i="2"/>
  <c r="BK255" i="2"/>
  <c r="AW261" i="2"/>
  <c r="AT261" i="2"/>
  <c r="AU261" i="2" s="1"/>
  <c r="BC261" i="2"/>
  <c r="CM254" i="2"/>
  <c r="AY261" i="2"/>
  <c r="BF260" i="2"/>
  <c r="BI255" i="2"/>
  <c r="BJ255" i="2" s="1"/>
  <c r="AB231" i="2"/>
  <c r="AC231" i="2" s="1"/>
  <c r="AD231" i="2" s="1"/>
  <c r="BD261" i="2"/>
  <c r="BE261" i="2" s="1"/>
  <c r="AT262" i="2" s="1"/>
  <c r="CZ558" i="2"/>
  <c r="Q557" i="2"/>
  <c r="BD557" i="2" s="1"/>
  <c r="P557" i="2"/>
  <c r="CC558" i="2"/>
  <c r="CN558" i="2"/>
  <c r="CH558" i="2"/>
  <c r="CG558" i="2"/>
  <c r="CK558" i="2"/>
  <c r="AX558" i="2"/>
  <c r="V558" i="2"/>
  <c r="AJ558" i="2"/>
  <c r="J558" i="2"/>
  <c r="I558" i="2"/>
  <c r="N558" i="2"/>
  <c r="BM558" i="2"/>
  <c r="O558" i="2"/>
  <c r="P558" i="2" s="1"/>
  <c r="H559" i="2"/>
  <c r="CD281" i="2"/>
  <c r="CE281" i="2" s="1"/>
  <c r="AU262" i="2" l="1"/>
  <c r="AL254" i="2"/>
  <c r="AM254" i="2" s="1"/>
  <c r="AN254" i="2" s="1"/>
  <c r="AO254" i="2"/>
  <c r="AI254" i="2"/>
  <c r="AP254" i="2" s="1"/>
  <c r="AQ254" i="2" s="1"/>
  <c r="AK254" i="2"/>
  <c r="BO255" i="2"/>
  <c r="BP255" i="2" s="1"/>
  <c r="BQ255" i="2" s="1"/>
  <c r="AZ559" i="2"/>
  <c r="BO559" i="2"/>
  <c r="X559" i="2"/>
  <c r="AL559" i="2"/>
  <c r="BN255" i="2"/>
  <c r="AP557" i="2"/>
  <c r="BS557" i="2"/>
  <c r="AB557" i="2"/>
  <c r="BL255" i="2"/>
  <c r="BS255" i="2" s="1"/>
  <c r="BT255" i="2" s="1"/>
  <c r="BK256" i="2" s="1"/>
  <c r="BR255" i="2"/>
  <c r="T232" i="2"/>
  <c r="R232" i="2"/>
  <c r="S232" i="2" s="1"/>
  <c r="BF261" i="2"/>
  <c r="AV262" i="2"/>
  <c r="CZ559" i="2"/>
  <c r="Q558" i="2"/>
  <c r="BS558" i="2" s="1"/>
  <c r="L558" i="2"/>
  <c r="CL558" i="2"/>
  <c r="CC559" i="2"/>
  <c r="CN559" i="2"/>
  <c r="CH559" i="2"/>
  <c r="CG559" i="2"/>
  <c r="M558" i="2"/>
  <c r="AX559" i="2"/>
  <c r="N559" i="2"/>
  <c r="CK559" i="2" s="1"/>
  <c r="H560" i="2"/>
  <c r="AJ559" i="2"/>
  <c r="BM559" i="2"/>
  <c r="V559" i="2"/>
  <c r="J559" i="2"/>
  <c r="O559" i="2"/>
  <c r="M559" i="2" s="1"/>
  <c r="I559" i="2"/>
  <c r="CF281" i="2"/>
  <c r="AF255" i="2" l="1"/>
  <c r="AG255" i="2" s="1"/>
  <c r="AR254" i="2"/>
  <c r="AH255" i="2"/>
  <c r="BR256" i="2"/>
  <c r="BO256" i="2"/>
  <c r="BP256" i="2" s="1"/>
  <c r="BQ256" i="2" s="1"/>
  <c r="AZ560" i="2"/>
  <c r="BO560" i="2"/>
  <c r="AZ262" i="2"/>
  <c r="BA262" i="2" s="1"/>
  <c r="BB262" i="2" s="1"/>
  <c r="BD262" i="2" s="1"/>
  <c r="BE262" i="2" s="1"/>
  <c r="AV263" i="2" s="1"/>
  <c r="AZ263" i="2" s="1"/>
  <c r="X560" i="2"/>
  <c r="AL560" i="2"/>
  <c r="X232" i="2"/>
  <c r="Y232" i="2" s="1"/>
  <c r="Z232" i="2" s="1"/>
  <c r="AB232" i="2" s="1"/>
  <c r="AC232" i="2" s="1"/>
  <c r="AD232" i="2" s="1"/>
  <c r="W232" i="2"/>
  <c r="BI256" i="2"/>
  <c r="BJ256" i="2" s="1"/>
  <c r="BN256" i="2"/>
  <c r="U232" i="2"/>
  <c r="BL256" i="2"/>
  <c r="BU255" i="2"/>
  <c r="CM255" i="2"/>
  <c r="CN255" i="2" s="1"/>
  <c r="AA232" i="2"/>
  <c r="BC262" i="2"/>
  <c r="AY262" i="2"/>
  <c r="AW262" i="2"/>
  <c r="BS256" i="2"/>
  <c r="BT256" i="2" s="1"/>
  <c r="BU256" i="2" s="1"/>
  <c r="CZ560" i="2"/>
  <c r="Q559" i="2"/>
  <c r="P559" i="2"/>
  <c r="L559" i="2"/>
  <c r="CL559" i="2"/>
  <c r="CC560" i="2"/>
  <c r="CN560" i="2"/>
  <c r="CH560" i="2"/>
  <c r="CG560" i="2"/>
  <c r="AJ560" i="2"/>
  <c r="O560" i="2"/>
  <c r="P560" i="2" s="1"/>
  <c r="H561" i="2"/>
  <c r="BM560" i="2"/>
  <c r="AX560" i="2"/>
  <c r="J560" i="2"/>
  <c r="N560" i="2"/>
  <c r="V560" i="2"/>
  <c r="I560" i="2"/>
  <c r="CL560" i="2"/>
  <c r="CD282" i="2"/>
  <c r="CE282" i="2" s="1"/>
  <c r="AK255" i="2" l="1"/>
  <c r="AL255" i="2"/>
  <c r="AM255" i="2" s="1"/>
  <c r="AN255" i="2" s="1"/>
  <c r="AI255" i="2"/>
  <c r="AO255" i="2"/>
  <c r="AZ561" i="2"/>
  <c r="BO561" i="2"/>
  <c r="X561" i="2"/>
  <c r="AL561" i="2"/>
  <c r="BI257" i="2"/>
  <c r="BJ257" i="2" s="1"/>
  <c r="CM256" i="2"/>
  <c r="BK257" i="2"/>
  <c r="CZ561" i="2"/>
  <c r="Q560" i="2"/>
  <c r="AB560" i="2" s="1"/>
  <c r="L560" i="2"/>
  <c r="BS560" i="2"/>
  <c r="AT263" i="2"/>
  <c r="AU263" i="2" s="1"/>
  <c r="BF262" i="2"/>
  <c r="CK560" i="2"/>
  <c r="AY263" i="2"/>
  <c r="BD263" i="2" s="1"/>
  <c r="BE263" i="2" s="1"/>
  <c r="AW263" i="2"/>
  <c r="BC263" i="2"/>
  <c r="BA263" i="2"/>
  <c r="BB263" i="2" s="1"/>
  <c r="T233" i="2"/>
  <c r="X233" i="2" s="1"/>
  <c r="R233" i="2"/>
  <c r="S233" i="2" s="1"/>
  <c r="CC561" i="2"/>
  <c r="CN561" i="2"/>
  <c r="CH561" i="2"/>
  <c r="CG561" i="2"/>
  <c r="AJ561" i="2"/>
  <c r="V561" i="2"/>
  <c r="I561" i="2"/>
  <c r="BM561" i="2"/>
  <c r="J561" i="2"/>
  <c r="O561" i="2"/>
  <c r="CL561" i="2" s="1"/>
  <c r="H562" i="2"/>
  <c r="AX561" i="2"/>
  <c r="N561" i="2"/>
  <c r="CK561" i="2" s="1"/>
  <c r="M560" i="2"/>
  <c r="CF282" i="2"/>
  <c r="AP255" i="2" l="1"/>
  <c r="AQ255" i="2" s="1"/>
  <c r="AR255" i="2" s="1"/>
  <c r="BN257" i="2"/>
  <c r="BO257" i="2"/>
  <c r="BP257" i="2" s="1"/>
  <c r="BQ257" i="2" s="1"/>
  <c r="AZ562" i="2"/>
  <c r="BO562" i="2"/>
  <c r="X562" i="2"/>
  <c r="AL562" i="2"/>
  <c r="BD560" i="2"/>
  <c r="AP560" i="2"/>
  <c r="BR257" i="2"/>
  <c r="BL257" i="2"/>
  <c r="BS257" i="2" s="1"/>
  <c r="BT257" i="2" s="1"/>
  <c r="CZ562" i="2"/>
  <c r="AA233" i="2"/>
  <c r="Q561" i="2"/>
  <c r="BS561" i="2" s="1"/>
  <c r="L561" i="2"/>
  <c r="P561" i="2"/>
  <c r="BF263" i="2"/>
  <c r="AT264" i="2"/>
  <c r="AU264" i="2" s="1"/>
  <c r="AV264" i="2"/>
  <c r="AZ264" i="2" s="1"/>
  <c r="U233" i="2"/>
  <c r="W233" i="2"/>
  <c r="Y233" i="2"/>
  <c r="Z233" i="2" s="1"/>
  <c r="CC562" i="2"/>
  <c r="CN562" i="2"/>
  <c r="CH562" i="2"/>
  <c r="CG562" i="2"/>
  <c r="AJ562" i="2"/>
  <c r="V562" i="2"/>
  <c r="CL562" i="2"/>
  <c r="BM562" i="2"/>
  <c r="AX562" i="2"/>
  <c r="N562" i="2"/>
  <c r="CK562" i="2" s="1"/>
  <c r="H563" i="2"/>
  <c r="J562" i="2"/>
  <c r="O562" i="2"/>
  <c r="P562" i="2" s="1"/>
  <c r="I562" i="2"/>
  <c r="M561" i="2"/>
  <c r="CD283" i="2"/>
  <c r="CE283" i="2" s="1"/>
  <c r="AB233" i="2" l="1"/>
  <c r="AC233" i="2" s="1"/>
  <c r="AD233" i="2" s="1"/>
  <c r="AF256" i="2"/>
  <c r="AG256" i="2" s="1"/>
  <c r="AH256" i="2"/>
  <c r="AO256" i="2" s="1"/>
  <c r="AZ563" i="2"/>
  <c r="BO563" i="2"/>
  <c r="X563" i="2"/>
  <c r="AL563" i="2"/>
  <c r="L562" i="2"/>
  <c r="BU257" i="2"/>
  <c r="CM257" i="2"/>
  <c r="BI258" i="2"/>
  <c r="BJ258" i="2" s="1"/>
  <c r="BK258" i="2"/>
  <c r="BO258" i="2" s="1"/>
  <c r="CZ563" i="2"/>
  <c r="Q562" i="2"/>
  <c r="AW264" i="2"/>
  <c r="AY264" i="2"/>
  <c r="BA264" i="2"/>
  <c r="BB264" i="2" s="1"/>
  <c r="BC264" i="2"/>
  <c r="CC563" i="2"/>
  <c r="CN563" i="2"/>
  <c r="CH563" i="2"/>
  <c r="CG563" i="2"/>
  <c r="O563" i="2"/>
  <c r="P563" i="2" s="1"/>
  <c r="AJ563" i="2"/>
  <c r="V563" i="2"/>
  <c r="J563" i="2"/>
  <c r="I563" i="2"/>
  <c r="BM563" i="2"/>
  <c r="H564" i="2"/>
  <c r="AX563" i="2"/>
  <c r="N563" i="2"/>
  <c r="CK563" i="2" s="1"/>
  <c r="M562" i="2"/>
  <c r="CF283" i="2"/>
  <c r="AQ256" i="2" l="1"/>
  <c r="AR256" i="2" s="1"/>
  <c r="R234" i="2"/>
  <c r="S234" i="2" s="1"/>
  <c r="T234" i="2"/>
  <c r="X234" i="2" s="1"/>
  <c r="AL256" i="2"/>
  <c r="AM256" i="2" s="1"/>
  <c r="AN256" i="2" s="1"/>
  <c r="AI256" i="2"/>
  <c r="AK256" i="2"/>
  <c r="AZ564" i="2"/>
  <c r="BO564" i="2"/>
  <c r="X564" i="2"/>
  <c r="AL564" i="2"/>
  <c r="BD264" i="2"/>
  <c r="BE264" i="2" s="1"/>
  <c r="BF264" i="2" s="1"/>
  <c r="BP258" i="2"/>
  <c r="BQ258" i="2" s="1"/>
  <c r="BN258" i="2"/>
  <c r="BL258" i="2"/>
  <c r="BR258" i="2"/>
  <c r="CZ564" i="2"/>
  <c r="CL563" i="2"/>
  <c r="L563" i="2"/>
  <c r="Q563" i="2"/>
  <c r="U234" i="2"/>
  <c r="Y234" i="2"/>
  <c r="Z234" i="2" s="1"/>
  <c r="W234" i="2"/>
  <c r="CC564" i="2"/>
  <c r="CN564" i="2"/>
  <c r="CH564" i="2"/>
  <c r="CG564" i="2"/>
  <c r="M563" i="2"/>
  <c r="H565" i="2"/>
  <c r="BM564" i="2"/>
  <c r="AJ564" i="2"/>
  <c r="N564" i="2"/>
  <c r="CK564" i="2" s="1"/>
  <c r="V564" i="2"/>
  <c r="AX564" i="2"/>
  <c r="I564" i="2"/>
  <c r="J564" i="2"/>
  <c r="O564" i="2"/>
  <c r="M564" i="2" s="1"/>
  <c r="CD284" i="2"/>
  <c r="CE284" i="2" s="1"/>
  <c r="AA234" i="2" l="1"/>
  <c r="AH257" i="2"/>
  <c r="AL257" i="2" s="1"/>
  <c r="AM257" i="2" s="1"/>
  <c r="AN257" i="2" s="1"/>
  <c r="AF257" i="2"/>
  <c r="AG257" i="2" s="1"/>
  <c r="AZ565" i="2"/>
  <c r="BO565" i="2"/>
  <c r="X565" i="2"/>
  <c r="AL565" i="2"/>
  <c r="AP259" i="2"/>
  <c r="BS258" i="2"/>
  <c r="BT258" i="2" s="1"/>
  <c r="CM258" i="2" s="1"/>
  <c r="AV265" i="2"/>
  <c r="AT265" i="2"/>
  <c r="AU265" i="2" s="1"/>
  <c r="AB234" i="2"/>
  <c r="AC234" i="2" s="1"/>
  <c r="AD234" i="2" s="1"/>
  <c r="CZ565" i="2"/>
  <c r="L564" i="2"/>
  <c r="P564" i="2"/>
  <c r="CL564" i="2"/>
  <c r="AB563" i="2"/>
  <c r="BD563" i="2"/>
  <c r="BS563" i="2"/>
  <c r="AP563" i="2"/>
  <c r="Q564" i="2"/>
  <c r="BS564" i="2" s="1"/>
  <c r="CC565" i="2"/>
  <c r="CN565" i="2"/>
  <c r="CH565" i="2"/>
  <c r="CG565" i="2"/>
  <c r="CK565" i="2"/>
  <c r="BM565" i="2"/>
  <c r="AX565" i="2"/>
  <c r="AJ565" i="2"/>
  <c r="I565" i="2"/>
  <c r="CL565" i="2"/>
  <c r="N565" i="2"/>
  <c r="V565" i="2"/>
  <c r="J565" i="2"/>
  <c r="O565" i="2"/>
  <c r="M565" i="2" s="1"/>
  <c r="H566" i="2"/>
  <c r="BO566" i="2" s="1"/>
  <c r="CF284" i="2"/>
  <c r="AI257" i="2" l="1"/>
  <c r="AP257" i="2" s="1"/>
  <c r="AQ257" i="2" s="1"/>
  <c r="AH258" i="2" s="1"/>
  <c r="AO257" i="2"/>
  <c r="AK257" i="2"/>
  <c r="AZ265" i="2"/>
  <c r="BA265" i="2" s="1"/>
  <c r="BB265" i="2" s="1"/>
  <c r="AL566" i="2"/>
  <c r="AZ566" i="2"/>
  <c r="X566" i="2"/>
  <c r="Q565" i="2"/>
  <c r="AW265" i="2"/>
  <c r="BC265" i="2"/>
  <c r="AY265" i="2"/>
  <c r="BK259" i="2"/>
  <c r="BI259" i="2"/>
  <c r="BJ259" i="2" s="1"/>
  <c r="BU258" i="2"/>
  <c r="T235" i="2"/>
  <c r="R235" i="2"/>
  <c r="S235" i="2" s="1"/>
  <c r="CZ566" i="2"/>
  <c r="L565" i="2"/>
  <c r="P565" i="2"/>
  <c r="CC566" i="2"/>
  <c r="CN566" i="2"/>
  <c r="CH566" i="2"/>
  <c r="CG566" i="2"/>
  <c r="AX566" i="2"/>
  <c r="I566" i="2"/>
  <c r="H567" i="2"/>
  <c r="BO567" i="2" s="1"/>
  <c r="N566" i="2"/>
  <c r="BM566" i="2"/>
  <c r="AJ566" i="2"/>
  <c r="V566" i="2"/>
  <c r="CK566" i="2"/>
  <c r="J566" i="2"/>
  <c r="O566" i="2"/>
  <c r="CD285" i="2"/>
  <c r="CE285" i="2" s="1"/>
  <c r="AF258" i="2" l="1"/>
  <c r="AG258" i="2" s="1"/>
  <c r="AR257" i="2"/>
  <c r="AL258" i="2"/>
  <c r="AM258" i="2" s="1"/>
  <c r="AN258" i="2" s="1"/>
  <c r="AK258" i="2"/>
  <c r="AI258" i="2"/>
  <c r="AO258" i="2"/>
  <c r="BO259" i="2"/>
  <c r="BP259" i="2" s="1"/>
  <c r="BQ259" i="2" s="1"/>
  <c r="BD265" i="2"/>
  <c r="BE265" i="2" s="1"/>
  <c r="BF265" i="2" s="1"/>
  <c r="AL567" i="2"/>
  <c r="AZ567" i="2"/>
  <c r="X567" i="2"/>
  <c r="X235" i="2"/>
  <c r="Y235" i="2" s="1"/>
  <c r="Z235" i="2" s="1"/>
  <c r="D187" i="1"/>
  <c r="BR259" i="2"/>
  <c r="BL259" i="2"/>
  <c r="U235" i="2"/>
  <c r="BN259" i="2"/>
  <c r="W235" i="2"/>
  <c r="AA235" i="2"/>
  <c r="CZ567" i="2"/>
  <c r="Q566" i="2"/>
  <c r="BD566" i="2" s="1"/>
  <c r="L566" i="2"/>
  <c r="P566" i="2"/>
  <c r="CL566" i="2"/>
  <c r="AB566" i="2"/>
  <c r="CC567" i="2"/>
  <c r="M566" i="2"/>
  <c r="CK567" i="2"/>
  <c r="I567" i="2"/>
  <c r="AX567" i="2"/>
  <c r="O567" i="2"/>
  <c r="CL567" i="2" s="1"/>
  <c r="AJ567" i="2"/>
  <c r="J567" i="2"/>
  <c r="N567" i="2"/>
  <c r="V567" i="2"/>
  <c r="BM567" i="2"/>
  <c r="H568" i="2"/>
  <c r="CF285" i="2"/>
  <c r="AP258" i="2" l="1"/>
  <c r="AQ258" i="2" s="1"/>
  <c r="AR258" i="2" s="1"/>
  <c r="AZ568" i="2"/>
  <c r="BO568" i="2"/>
  <c r="AT266" i="2"/>
  <c r="AU266" i="2" s="1"/>
  <c r="AV266" i="2"/>
  <c r="AY266" i="2" s="1"/>
  <c r="X568" i="2"/>
  <c r="AL568" i="2"/>
  <c r="AB235" i="2"/>
  <c r="AC235" i="2" s="1"/>
  <c r="AD235" i="2" s="1"/>
  <c r="BS566" i="2"/>
  <c r="AP566" i="2"/>
  <c r="BS259" i="2"/>
  <c r="BT259" i="2" s="1"/>
  <c r="BU259" i="2" s="1"/>
  <c r="CZ568" i="2"/>
  <c r="Q567" i="2"/>
  <c r="BS567" i="2" s="1"/>
  <c r="P567" i="2"/>
  <c r="L567" i="2"/>
  <c r="CC568" i="2"/>
  <c r="CN568" i="2"/>
  <c r="CH568" i="2"/>
  <c r="CG568" i="2"/>
  <c r="AJ568" i="2"/>
  <c r="V568" i="2"/>
  <c r="J568" i="2"/>
  <c r="I568" i="2"/>
  <c r="AX568" i="2"/>
  <c r="O568" i="2"/>
  <c r="CL568" i="2" s="1"/>
  <c r="H569" i="2"/>
  <c r="BM568" i="2"/>
  <c r="N568" i="2"/>
  <c r="CK568" i="2" s="1"/>
  <c r="M567" i="2"/>
  <c r="CD286" i="2"/>
  <c r="CE286" i="2" s="1"/>
  <c r="AH259" i="2" l="1"/>
  <c r="AL259" i="2" s="1"/>
  <c r="AM259" i="2" s="1"/>
  <c r="AN259" i="2" s="1"/>
  <c r="AF259" i="2"/>
  <c r="AG259" i="2" s="1"/>
  <c r="AW266" i="2"/>
  <c r="BC266" i="2"/>
  <c r="AZ569" i="2"/>
  <c r="BO569" i="2"/>
  <c r="AZ266" i="2"/>
  <c r="BA266" i="2" s="1"/>
  <c r="BB266" i="2" s="1"/>
  <c r="X569" i="2"/>
  <c r="AL569" i="2"/>
  <c r="T236" i="2"/>
  <c r="AA236" i="2" s="1"/>
  <c r="R236" i="2"/>
  <c r="S236" i="2" s="1"/>
  <c r="BK260" i="2"/>
  <c r="CM259" i="2"/>
  <c r="BI260" i="2"/>
  <c r="BJ260" i="2" s="1"/>
  <c r="BD266" i="2"/>
  <c r="BE266" i="2" s="1"/>
  <c r="BF266" i="2" s="1"/>
  <c r="CZ569" i="2"/>
  <c r="Q568" i="2"/>
  <c r="L568" i="2"/>
  <c r="P568" i="2"/>
  <c r="CC569" i="2"/>
  <c r="CN569" i="2"/>
  <c r="CH569" i="2"/>
  <c r="CG569" i="2"/>
  <c r="M568" i="2"/>
  <c r="BM569" i="2"/>
  <c r="J569" i="2"/>
  <c r="V569" i="2"/>
  <c r="AX569" i="2"/>
  <c r="O569" i="2"/>
  <c r="P569" i="2" s="1"/>
  <c r="I569" i="2"/>
  <c r="H570" i="2"/>
  <c r="AJ569" i="2"/>
  <c r="N569" i="2"/>
  <c r="CF286" i="2"/>
  <c r="AQ259" i="2" l="1"/>
  <c r="AH260" i="2" s="1"/>
  <c r="AO259" i="2"/>
  <c r="AK259" i="2"/>
  <c r="AI259" i="2"/>
  <c r="U236" i="2"/>
  <c r="BR260" i="2"/>
  <c r="BO260" i="2"/>
  <c r="BP260" i="2" s="1"/>
  <c r="BQ260" i="2" s="1"/>
  <c r="AZ570" i="2"/>
  <c r="BO570" i="2"/>
  <c r="X570" i="2"/>
  <c r="AL570" i="2"/>
  <c r="W236" i="2"/>
  <c r="AB236" i="2" s="1"/>
  <c r="AC236" i="2" s="1"/>
  <c r="AD236" i="2" s="1"/>
  <c r="X236" i="2"/>
  <c r="Y236" i="2" s="1"/>
  <c r="Z236" i="2" s="1"/>
  <c r="BL260" i="2"/>
  <c r="BN260" i="2"/>
  <c r="BS260" i="2" s="1"/>
  <c r="BT260" i="2" s="1"/>
  <c r="BU260" i="2" s="1"/>
  <c r="AV267" i="2"/>
  <c r="AT267" i="2"/>
  <c r="AU267" i="2" s="1"/>
  <c r="CZ570" i="2"/>
  <c r="Q569" i="2"/>
  <c r="BS569" i="2" s="1"/>
  <c r="L569" i="2"/>
  <c r="CK569" i="2"/>
  <c r="CL569" i="2"/>
  <c r="CC570" i="2"/>
  <c r="CN570" i="2"/>
  <c r="CH570" i="2"/>
  <c r="CG570" i="2"/>
  <c r="AX570" i="2"/>
  <c r="BM570" i="2"/>
  <c r="AJ570" i="2"/>
  <c r="J570" i="2"/>
  <c r="I570" i="2"/>
  <c r="O570" i="2"/>
  <c r="M570" i="2" s="1"/>
  <c r="H571" i="2"/>
  <c r="N570" i="2"/>
  <c r="CK570" i="2" s="1"/>
  <c r="V570" i="2"/>
  <c r="M569" i="2"/>
  <c r="CD287" i="2"/>
  <c r="CE287" i="2" s="1"/>
  <c r="AF260" i="2" l="1"/>
  <c r="AG260" i="2" s="1"/>
  <c r="AR259" i="2"/>
  <c r="AL260" i="2"/>
  <c r="AM260" i="2" s="1"/>
  <c r="AN260" i="2" s="1"/>
  <c r="AK260" i="2"/>
  <c r="AO260" i="2"/>
  <c r="AI260" i="2"/>
  <c r="AP260" i="2" s="1"/>
  <c r="AQ260" i="2" s="1"/>
  <c r="R237" i="2"/>
  <c r="S237" i="2" s="1"/>
  <c r="AZ571" i="2"/>
  <c r="BO571" i="2"/>
  <c r="T237" i="2"/>
  <c r="X237" i="2" s="1"/>
  <c r="Y237" i="2" s="1"/>
  <c r="Z237" i="2" s="1"/>
  <c r="AZ267" i="2"/>
  <c r="BA267" i="2" s="1"/>
  <c r="BB267" i="2" s="1"/>
  <c r="X571" i="2"/>
  <c r="AL571" i="2"/>
  <c r="AP262" i="2"/>
  <c r="AB569" i="2"/>
  <c r="AP569" i="2"/>
  <c r="BD569" i="2"/>
  <c r="BC267" i="2"/>
  <c r="AW267" i="2"/>
  <c r="AY267" i="2"/>
  <c r="BK261" i="2"/>
  <c r="BI261" i="2"/>
  <c r="BJ261" i="2" s="1"/>
  <c r="CM260" i="2"/>
  <c r="BD267" i="2"/>
  <c r="BE267" i="2" s="1"/>
  <c r="AT268" i="2" s="1"/>
  <c r="AU268" i="2" s="1"/>
  <c r="CZ571" i="2"/>
  <c r="L570" i="2"/>
  <c r="CL570" i="2"/>
  <c r="P570" i="2"/>
  <c r="Q570" i="2"/>
  <c r="BS570" i="2" s="1"/>
  <c r="CC571" i="2"/>
  <c r="CN571" i="2"/>
  <c r="CH571" i="2"/>
  <c r="CG571" i="2"/>
  <c r="AJ571" i="2"/>
  <c r="J571" i="2"/>
  <c r="O571" i="2"/>
  <c r="H572" i="2"/>
  <c r="BO572" i="2" s="1"/>
  <c r="N571" i="2"/>
  <c r="CK571" i="2" s="1"/>
  <c r="V571" i="2"/>
  <c r="CL571" i="2"/>
  <c r="BM571" i="2"/>
  <c r="AX571" i="2"/>
  <c r="I571" i="2"/>
  <c r="P571" i="2"/>
  <c r="CF287" i="2"/>
  <c r="AA237" i="2" l="1"/>
  <c r="U237" i="2"/>
  <c r="AR260" i="2"/>
  <c r="AH261" i="2"/>
  <c r="AF261" i="2"/>
  <c r="AG261" i="2" s="1"/>
  <c r="W237" i="2"/>
  <c r="BO261" i="2"/>
  <c r="BP261" i="2" s="1"/>
  <c r="BQ261" i="2" s="1"/>
  <c r="AL572" i="2"/>
  <c r="AZ572" i="2"/>
  <c r="X572" i="2"/>
  <c r="Q571" i="2"/>
  <c r="BN261" i="2"/>
  <c r="BS261" i="2" s="1"/>
  <c r="BT261" i="2" s="1"/>
  <c r="BK262" i="2" s="1"/>
  <c r="BR261" i="2"/>
  <c r="BL261" i="2"/>
  <c r="AV268" i="2"/>
  <c r="BF267" i="2"/>
  <c r="CZ572" i="2"/>
  <c r="L571" i="2"/>
  <c r="CC572" i="2"/>
  <c r="CN572" i="2"/>
  <c r="CH572" i="2"/>
  <c r="CG572" i="2"/>
  <c r="H573" i="2"/>
  <c r="CL572" i="2"/>
  <c r="J572" i="2"/>
  <c r="N572" i="2"/>
  <c r="AJ572" i="2"/>
  <c r="CK572" i="2"/>
  <c r="BM572" i="2"/>
  <c r="AX572" i="2"/>
  <c r="V572" i="2"/>
  <c r="I572" i="2"/>
  <c r="O572" i="2"/>
  <c r="P572" i="2" s="1"/>
  <c r="M571" i="2"/>
  <c r="CD288" i="2"/>
  <c r="CE288" i="2" s="1"/>
  <c r="AB237" i="2"/>
  <c r="AC237" i="2" s="1"/>
  <c r="AD237" i="2" s="1"/>
  <c r="AK261" i="2" l="1"/>
  <c r="AO261" i="2"/>
  <c r="AI261" i="2"/>
  <c r="AP261" i="2" s="1"/>
  <c r="AQ261" i="2" s="1"/>
  <c r="AL261" i="2"/>
  <c r="AM261" i="2" s="1"/>
  <c r="AN261" i="2" s="1"/>
  <c r="AZ573" i="2"/>
  <c r="BO573" i="2"/>
  <c r="BR262" i="2"/>
  <c r="BO262" i="2"/>
  <c r="BP262" i="2" s="1"/>
  <c r="BQ262" i="2" s="1"/>
  <c r="AZ268" i="2"/>
  <c r="BA268" i="2" s="1"/>
  <c r="BB268" i="2" s="1"/>
  <c r="X573" i="2"/>
  <c r="AL573" i="2"/>
  <c r="L572" i="2"/>
  <c r="BI262" i="2"/>
  <c r="BJ262" i="2" s="1"/>
  <c r="BU261" i="2"/>
  <c r="BN262" i="2"/>
  <c r="BS262" i="2" s="1"/>
  <c r="BT262" i="2" s="1"/>
  <c r="CM261" i="2"/>
  <c r="BL262" i="2"/>
  <c r="AW268" i="2"/>
  <c r="AY268" i="2"/>
  <c r="BC268" i="2"/>
  <c r="CZ573" i="2"/>
  <c r="Q572" i="2"/>
  <c r="CC573" i="2"/>
  <c r="R238" i="2"/>
  <c r="S238" i="2" s="1"/>
  <c r="CN573" i="2"/>
  <c r="CH573" i="2"/>
  <c r="CG573" i="2"/>
  <c r="M572" i="2"/>
  <c r="AJ573" i="2"/>
  <c r="V573" i="2"/>
  <c r="I573" i="2"/>
  <c r="BM573" i="2"/>
  <c r="J573" i="2"/>
  <c r="O573" i="2"/>
  <c r="P573" i="2" s="1"/>
  <c r="H574" i="2"/>
  <c r="N573" i="2"/>
  <c r="CK573" i="2" s="1"/>
  <c r="AX573" i="2"/>
  <c r="CL573" i="2"/>
  <c r="CF288" i="2"/>
  <c r="T238" i="2"/>
  <c r="X238" i="2" s="1"/>
  <c r="AR261" i="2" l="1"/>
  <c r="AH262" i="2"/>
  <c r="AF262" i="2"/>
  <c r="AG262" i="2" s="1"/>
  <c r="AZ574" i="2"/>
  <c r="BO574" i="2"/>
  <c r="X574" i="2"/>
  <c r="AL574" i="2"/>
  <c r="BU262" i="2"/>
  <c r="BI263" i="2"/>
  <c r="BJ263" i="2" s="1"/>
  <c r="BK263" i="2"/>
  <c r="BO263" i="2" s="1"/>
  <c r="CM262" i="2"/>
  <c r="BD268" i="2"/>
  <c r="BE268" i="2" s="1"/>
  <c r="AT269" i="2" s="1"/>
  <c r="AU269" i="2" s="1"/>
  <c r="CZ574" i="2"/>
  <c r="AA238" i="2"/>
  <c r="L573" i="2"/>
  <c r="Q573" i="2"/>
  <c r="BS573" i="2" s="1"/>
  <c r="AB572" i="2"/>
  <c r="BD572" i="2"/>
  <c r="AP572" i="2"/>
  <c r="BS572" i="2"/>
  <c r="CC574" i="2"/>
  <c r="CN574" i="2"/>
  <c r="CH574" i="2"/>
  <c r="CG574" i="2"/>
  <c r="Y238" i="2"/>
  <c r="Z238" i="2" s="1"/>
  <c r="O574" i="2"/>
  <c r="M574" i="2" s="1"/>
  <c r="H575" i="2"/>
  <c r="AX574" i="2"/>
  <c r="N574" i="2"/>
  <c r="AJ574" i="2"/>
  <c r="CK574" i="2"/>
  <c r="V574" i="2"/>
  <c r="I574" i="2"/>
  <c r="BM574" i="2"/>
  <c r="J574" i="2"/>
  <c r="M573" i="2"/>
  <c r="CD289" i="2"/>
  <c r="CE289" i="2" s="1"/>
  <c r="U238" i="2"/>
  <c r="W238" i="2"/>
  <c r="AO262" i="2" l="1"/>
  <c r="AL262" i="2"/>
  <c r="AM262" i="2" s="1"/>
  <c r="AN262" i="2" s="1"/>
  <c r="AK262" i="2"/>
  <c r="AI262" i="2"/>
  <c r="AQ262" i="2"/>
  <c r="AZ575" i="2"/>
  <c r="BO575" i="2"/>
  <c r="X575" i="2"/>
  <c r="AL575" i="2"/>
  <c r="L574" i="2"/>
  <c r="AV269" i="2"/>
  <c r="BF268" i="2"/>
  <c r="BP263" i="2"/>
  <c r="BQ263" i="2" s="1"/>
  <c r="BN263" i="2"/>
  <c r="BL263" i="2"/>
  <c r="BS263" i="2" s="1"/>
  <c r="BT263" i="2" s="1"/>
  <c r="BR263" i="2"/>
  <c r="CZ575" i="2"/>
  <c r="Q574" i="2"/>
  <c r="P574" i="2"/>
  <c r="CL574" i="2"/>
  <c r="AB238" i="2"/>
  <c r="AC238" i="2" s="1"/>
  <c r="AD238" i="2" s="1"/>
  <c r="CC575" i="2"/>
  <c r="CN575" i="2"/>
  <c r="CH575" i="2"/>
  <c r="CG575" i="2"/>
  <c r="BM575" i="2"/>
  <c r="J575" i="2"/>
  <c r="O575" i="2"/>
  <c r="CL575" i="2" s="1"/>
  <c r="H576" i="2"/>
  <c r="AX575" i="2"/>
  <c r="N575" i="2"/>
  <c r="CK575" i="2" s="1"/>
  <c r="V575" i="2"/>
  <c r="I575" i="2"/>
  <c r="AJ575" i="2"/>
  <c r="CF289" i="2"/>
  <c r="AF263" i="2" l="1"/>
  <c r="AG263" i="2" s="1"/>
  <c r="AR262" i="2"/>
  <c r="AH263" i="2"/>
  <c r="AZ576" i="2"/>
  <c r="BO576" i="2"/>
  <c r="AZ269" i="2"/>
  <c r="BA269" i="2" s="1"/>
  <c r="BB269" i="2" s="1"/>
  <c r="X576" i="2"/>
  <c r="AL576" i="2"/>
  <c r="BC269" i="2"/>
  <c r="BU263" i="2"/>
  <c r="CM263" i="2"/>
  <c r="BI264" i="2"/>
  <c r="BJ264" i="2" s="1"/>
  <c r="BK264" i="2"/>
  <c r="AW269" i="2"/>
  <c r="AY269" i="2"/>
  <c r="BD269" i="2" s="1"/>
  <c r="BE269" i="2" s="1"/>
  <c r="BF269" i="2" s="1"/>
  <c r="CZ576" i="2"/>
  <c r="Q575" i="2"/>
  <c r="AP575" i="2" s="1"/>
  <c r="P575" i="2"/>
  <c r="L575" i="2"/>
  <c r="T239" i="2"/>
  <c r="X239" i="2" s="1"/>
  <c r="R239" i="2"/>
  <c r="S239" i="2" s="1"/>
  <c r="CC576" i="2"/>
  <c r="CN576" i="2"/>
  <c r="CH576" i="2"/>
  <c r="CG576" i="2"/>
  <c r="I576" i="2"/>
  <c r="BM576" i="2"/>
  <c r="AX576" i="2"/>
  <c r="J576" i="2"/>
  <c r="O576" i="2"/>
  <c r="H577" i="2"/>
  <c r="CL576" i="2"/>
  <c r="AJ576" i="2"/>
  <c r="V576" i="2"/>
  <c r="N576" i="2"/>
  <c r="M575" i="2"/>
  <c r="CD290" i="2"/>
  <c r="CE290" i="2" s="1"/>
  <c r="AO263" i="2" l="1"/>
  <c r="AK263" i="2"/>
  <c r="AP263" i="2" s="1"/>
  <c r="AQ263" i="2" s="1"/>
  <c r="AI263" i="2"/>
  <c r="AL263" i="2"/>
  <c r="AM263" i="2" s="1"/>
  <c r="AN263" i="2" s="1"/>
  <c r="BN264" i="2"/>
  <c r="BO264" i="2"/>
  <c r="AZ577" i="2"/>
  <c r="BO577" i="2"/>
  <c r="X577" i="2"/>
  <c r="AL577" i="2"/>
  <c r="AB575" i="2"/>
  <c r="BS575" i="2"/>
  <c r="BD575" i="2"/>
  <c r="BP264" i="2"/>
  <c r="BQ264" i="2" s="1"/>
  <c r="BL264" i="2"/>
  <c r="BS264" i="2" s="1"/>
  <c r="BT264" i="2" s="1"/>
  <c r="BR264" i="2"/>
  <c r="AV270" i="2"/>
  <c r="AT270" i="2"/>
  <c r="AU270" i="2" s="1"/>
  <c r="CZ577" i="2"/>
  <c r="Y239" i="2"/>
  <c r="Z239" i="2" s="1"/>
  <c r="Q576" i="2"/>
  <c r="BS576" i="2" s="1"/>
  <c r="L576" i="2"/>
  <c r="U239" i="2"/>
  <c r="AA239" i="2"/>
  <c r="CK576" i="2"/>
  <c r="P576" i="2"/>
  <c r="W239" i="2"/>
  <c r="CC577" i="2"/>
  <c r="AB239" i="2"/>
  <c r="AC239" i="2" s="1"/>
  <c r="AD239" i="2" s="1"/>
  <c r="CN577" i="2"/>
  <c r="CH577" i="2"/>
  <c r="CG577" i="2"/>
  <c r="CK577" i="2"/>
  <c r="AX577" i="2"/>
  <c r="V577" i="2"/>
  <c r="I577" i="2"/>
  <c r="AJ577" i="2"/>
  <c r="BM577" i="2"/>
  <c r="J577" i="2"/>
  <c r="O577" i="2"/>
  <c r="H578" i="2"/>
  <c r="N577" i="2"/>
  <c r="M576" i="2"/>
  <c r="CF290" i="2"/>
  <c r="AR263" i="2" l="1"/>
  <c r="AF264" i="2"/>
  <c r="AG264" i="2" s="1"/>
  <c r="AH264" i="2"/>
  <c r="AZ578" i="2"/>
  <c r="BO578" i="2"/>
  <c r="AZ270" i="2"/>
  <c r="BA270" i="2" s="1"/>
  <c r="BB270" i="2" s="1"/>
  <c r="X578" i="2"/>
  <c r="AL578" i="2"/>
  <c r="AW270" i="2"/>
  <c r="BD270" i="2" s="1"/>
  <c r="BE270" i="2" s="1"/>
  <c r="AT271" i="2" s="1"/>
  <c r="AU271" i="2" s="1"/>
  <c r="BC270" i="2"/>
  <c r="AY270" i="2"/>
  <c r="BU264" i="2"/>
  <c r="BK265" i="2"/>
  <c r="BO265" i="2" s="1"/>
  <c r="CM264" i="2"/>
  <c r="BI265" i="2"/>
  <c r="BJ265" i="2" s="1"/>
  <c r="CZ578" i="2"/>
  <c r="Q577" i="2"/>
  <c r="L577" i="2"/>
  <c r="CL577" i="2"/>
  <c r="P577" i="2"/>
  <c r="T240" i="2"/>
  <c r="X240" i="2" s="1"/>
  <c r="R240" i="2"/>
  <c r="S240" i="2" s="1"/>
  <c r="CC578" i="2"/>
  <c r="CN578" i="2"/>
  <c r="CH578" i="2"/>
  <c r="CG578" i="2"/>
  <c r="AX578" i="2"/>
  <c r="N578" i="2"/>
  <c r="V578" i="2"/>
  <c r="BM578" i="2"/>
  <c r="AJ578" i="2"/>
  <c r="CK578" i="2"/>
  <c r="I578" i="2"/>
  <c r="J578" i="2"/>
  <c r="O578" i="2"/>
  <c r="P578" i="2" s="1"/>
  <c r="H579" i="2"/>
  <c r="M577" i="2"/>
  <c r="CI290" i="2"/>
  <c r="CD291" i="2"/>
  <c r="CE291" i="2" s="1"/>
  <c r="AO264" i="2" l="1"/>
  <c r="AL264" i="2"/>
  <c r="AM264" i="2" s="1"/>
  <c r="AN264" i="2" s="1"/>
  <c r="AI264" i="2"/>
  <c r="AP264" i="2" s="1"/>
  <c r="AQ264" i="2" s="1"/>
  <c r="AK264" i="2"/>
  <c r="AZ579" i="2"/>
  <c r="BO579" i="2"/>
  <c r="X579" i="2"/>
  <c r="AL579" i="2"/>
  <c r="BF270" i="2"/>
  <c r="AV271" i="2"/>
  <c r="BP265" i="2"/>
  <c r="BQ265" i="2" s="1"/>
  <c r="BR265" i="2"/>
  <c r="BN265" i="2"/>
  <c r="BL265" i="2"/>
  <c r="CZ579" i="2"/>
  <c r="AA240" i="2"/>
  <c r="Q578" i="2"/>
  <c r="BS578" i="2" s="1"/>
  <c r="CL578" i="2"/>
  <c r="L578" i="2"/>
  <c r="Y240" i="2"/>
  <c r="Z240" i="2" s="1"/>
  <c r="W240" i="2"/>
  <c r="U240" i="2"/>
  <c r="CC579" i="2"/>
  <c r="AJ579" i="2"/>
  <c r="V579" i="2"/>
  <c r="I579" i="2"/>
  <c r="J579" i="2"/>
  <c r="O579" i="2"/>
  <c r="CL579" i="2" s="1"/>
  <c r="H580" i="2"/>
  <c r="BM579" i="2"/>
  <c r="AX579" i="2"/>
  <c r="N579" i="2"/>
  <c r="CK579" i="2" s="1"/>
  <c r="M578" i="2"/>
  <c r="CF291" i="2"/>
  <c r="CG291" i="2" s="1"/>
  <c r="CH291" i="2" s="1"/>
  <c r="AH265" i="2" l="1"/>
  <c r="AR264" i="2"/>
  <c r="AF265" i="2"/>
  <c r="AG265" i="2" s="1"/>
  <c r="AZ580" i="2"/>
  <c r="BO580" i="2"/>
  <c r="AZ271" i="2"/>
  <c r="BA271" i="2" s="1"/>
  <c r="BB271" i="2" s="1"/>
  <c r="BD271" i="2" s="1"/>
  <c r="BE271" i="2" s="1"/>
  <c r="AV272" i="2" s="1"/>
  <c r="AZ272" i="2" s="1"/>
  <c r="X580" i="2"/>
  <c r="AL580" i="2"/>
  <c r="BS265" i="2"/>
  <c r="BT265" i="2" s="1"/>
  <c r="BI266" i="2" s="1"/>
  <c r="BJ266" i="2" s="1"/>
  <c r="AW271" i="2"/>
  <c r="AY271" i="2"/>
  <c r="BC271" i="2"/>
  <c r="AB578" i="2"/>
  <c r="P579" i="2"/>
  <c r="AP578" i="2"/>
  <c r="BD578" i="2"/>
  <c r="AB240" i="2"/>
  <c r="AC240" i="2" s="1"/>
  <c r="AD240" i="2" s="1"/>
  <c r="CZ580" i="2"/>
  <c r="Q579" i="2"/>
  <c r="BS579" i="2" s="1"/>
  <c r="L579" i="2"/>
  <c r="CC580" i="2"/>
  <c r="CN580" i="2"/>
  <c r="CH580" i="2"/>
  <c r="CG580" i="2"/>
  <c r="CK580" i="2"/>
  <c r="AX580" i="2"/>
  <c r="I580" i="2"/>
  <c r="J580" i="2"/>
  <c r="L580" i="2" s="1"/>
  <c r="BM580" i="2"/>
  <c r="O580" i="2"/>
  <c r="CL580" i="2" s="1"/>
  <c r="H581" i="2"/>
  <c r="BO581" i="2" s="1"/>
  <c r="N580" i="2"/>
  <c r="AJ580" i="2"/>
  <c r="V580" i="2"/>
  <c r="M579" i="2"/>
  <c r="CD292" i="2"/>
  <c r="CE292" i="2" s="1"/>
  <c r="AK265" i="2" l="1"/>
  <c r="AO265" i="2"/>
  <c r="AI265" i="2"/>
  <c r="AL265" i="2"/>
  <c r="AM265" i="2" s="1"/>
  <c r="AN265" i="2" s="1"/>
  <c r="AP265" i="2" s="1"/>
  <c r="AQ265" i="2" s="1"/>
  <c r="AL581" i="2"/>
  <c r="AZ581" i="2"/>
  <c r="X581" i="2"/>
  <c r="BK266" i="2"/>
  <c r="BU265" i="2"/>
  <c r="CM265" i="2"/>
  <c r="Q580" i="2"/>
  <c r="AT272" i="2"/>
  <c r="AU272" i="2" s="1"/>
  <c r="BF271" i="2"/>
  <c r="BA272" i="2"/>
  <c r="BB272" i="2" s="1"/>
  <c r="AY272" i="2"/>
  <c r="BD272" i="2" s="1"/>
  <c r="BE272" i="2" s="1"/>
  <c r="AW272" i="2"/>
  <c r="BC272" i="2"/>
  <c r="T241" i="2"/>
  <c r="R241" i="2"/>
  <c r="S241" i="2" s="1"/>
  <c r="CZ581" i="2"/>
  <c r="P580" i="2"/>
  <c r="CC581" i="2"/>
  <c r="CN581" i="2"/>
  <c r="CH581" i="2"/>
  <c r="CG581" i="2"/>
  <c r="CK581" i="2"/>
  <c r="BM581" i="2"/>
  <c r="O581" i="2"/>
  <c r="CL581" i="2" s="1"/>
  <c r="H582" i="2"/>
  <c r="BO582" i="2" s="1"/>
  <c r="AX581" i="2"/>
  <c r="N581" i="2"/>
  <c r="AJ581" i="2"/>
  <c r="V581" i="2"/>
  <c r="J581" i="2"/>
  <c r="I581" i="2"/>
  <c r="M580" i="2"/>
  <c r="CI293" i="2"/>
  <c r="CI294" i="2"/>
  <c r="CI295" i="2"/>
  <c r="CI292" i="2"/>
  <c r="CI297" i="2"/>
  <c r="CI301" i="2"/>
  <c r="CI298" i="2"/>
  <c r="CI299" i="2"/>
  <c r="CI296" i="2"/>
  <c r="CI300" i="2"/>
  <c r="CI291" i="2"/>
  <c r="CR28" i="2" s="1"/>
  <c r="CF292" i="2"/>
  <c r="AR265" i="2" l="1"/>
  <c r="AH266" i="2"/>
  <c r="AF266" i="2"/>
  <c r="AG266" i="2" s="1"/>
  <c r="BO266" i="2"/>
  <c r="BP266" i="2" s="1"/>
  <c r="BQ266" i="2" s="1"/>
  <c r="AL582" i="2"/>
  <c r="AZ582" i="2"/>
  <c r="BR266" i="2"/>
  <c r="BN266" i="2"/>
  <c r="X582" i="2"/>
  <c r="X241" i="2"/>
  <c r="Y241" i="2" s="1"/>
  <c r="Z241" i="2" s="1"/>
  <c r="AB241" i="2" s="1"/>
  <c r="AC241" i="2" s="1"/>
  <c r="AD241" i="2" s="1"/>
  <c r="BL266" i="2"/>
  <c r="BS266" i="2" s="1"/>
  <c r="BT266" i="2" s="1"/>
  <c r="BU266" i="2" s="1"/>
  <c r="Q581" i="2"/>
  <c r="AP581" i="2" s="1"/>
  <c r="L581" i="2"/>
  <c r="W241" i="2"/>
  <c r="BF272" i="2"/>
  <c r="AV273" i="2"/>
  <c r="AZ273" i="2" s="1"/>
  <c r="AT273" i="2"/>
  <c r="AU273" i="2" s="1"/>
  <c r="U241" i="2"/>
  <c r="AA241" i="2"/>
  <c r="CZ582" i="2"/>
  <c r="BD581" i="2"/>
  <c r="P581" i="2"/>
  <c r="AB581" i="2"/>
  <c r="BS581" i="2"/>
  <c r="CC582" i="2"/>
  <c r="CN582" i="2"/>
  <c r="CH582" i="2"/>
  <c r="CG582" i="2"/>
  <c r="BM582" i="2"/>
  <c r="O582" i="2"/>
  <c r="CL582" i="2" s="1"/>
  <c r="H583" i="2"/>
  <c r="N582" i="2"/>
  <c r="I582" i="2"/>
  <c r="AX582" i="2"/>
  <c r="AJ582" i="2"/>
  <c r="V582" i="2"/>
  <c r="CK582" i="2"/>
  <c r="J582" i="2"/>
  <c r="M581" i="2"/>
  <c r="CD293" i="2"/>
  <c r="CE293" i="2" s="1"/>
  <c r="AL266" i="2" l="1"/>
  <c r="AM266" i="2" s="1"/>
  <c r="AN266" i="2" s="1"/>
  <c r="AO266" i="2"/>
  <c r="AI266" i="2"/>
  <c r="AK266" i="2"/>
  <c r="AP266" i="2" s="1"/>
  <c r="AQ266" i="2" s="1"/>
  <c r="AZ583" i="2"/>
  <c r="BO583" i="2"/>
  <c r="X583" i="2"/>
  <c r="AL583" i="2"/>
  <c r="BI267" i="2"/>
  <c r="BJ267" i="2" s="1"/>
  <c r="BK267" i="2"/>
  <c r="CM266" i="2"/>
  <c r="BA273" i="2"/>
  <c r="BB273" i="2" s="1"/>
  <c r="AW273" i="2"/>
  <c r="BD273" i="2" s="1"/>
  <c r="BE273" i="2" s="1"/>
  <c r="AT274" i="2" s="1"/>
  <c r="AU274" i="2" s="1"/>
  <c r="AY273" i="2"/>
  <c r="BC273" i="2"/>
  <c r="CZ583" i="2"/>
  <c r="Q582" i="2"/>
  <c r="BS582" i="2" s="1"/>
  <c r="L582" i="2"/>
  <c r="P582" i="2"/>
  <c r="R242" i="2"/>
  <c r="S242" i="2" s="1"/>
  <c r="T242" i="2"/>
  <c r="X242" i="2" s="1"/>
  <c r="CC583" i="2"/>
  <c r="CN583" i="2"/>
  <c r="CH583" i="2"/>
  <c r="CG583" i="2"/>
  <c r="M582" i="2"/>
  <c r="AX583" i="2"/>
  <c r="AJ583" i="2"/>
  <c r="J583" i="2"/>
  <c r="V583" i="2"/>
  <c r="BM583" i="2"/>
  <c r="H584" i="2"/>
  <c r="O583" i="2"/>
  <c r="P583" i="2" s="1"/>
  <c r="I583" i="2"/>
  <c r="N583" i="2"/>
  <c r="CK583" i="2" s="1"/>
  <c r="Q583" i="2"/>
  <c r="CF293" i="2"/>
  <c r="AR266" i="2" l="1"/>
  <c r="AH267" i="2"/>
  <c r="AF267" i="2"/>
  <c r="AG267" i="2" s="1"/>
  <c r="BO267" i="2"/>
  <c r="BP267" i="2" s="1"/>
  <c r="BQ267" i="2" s="1"/>
  <c r="AZ584" i="2"/>
  <c r="BO584" i="2"/>
  <c r="BL267" i="2"/>
  <c r="BS267" i="2" s="1"/>
  <c r="BT267" i="2" s="1"/>
  <c r="BU267" i="2" s="1"/>
  <c r="BR267" i="2"/>
  <c r="X584" i="2"/>
  <c r="AL584" i="2"/>
  <c r="BN267" i="2"/>
  <c r="AV274" i="2"/>
  <c r="BF273" i="2"/>
  <c r="AP268" i="2"/>
  <c r="U242" i="2"/>
  <c r="CZ584" i="2"/>
  <c r="AA242" i="2"/>
  <c r="Y242" i="2"/>
  <c r="Z242" i="2" s="1"/>
  <c r="W242" i="2"/>
  <c r="CL583" i="2"/>
  <c r="L583" i="2"/>
  <c r="CC584" i="2"/>
  <c r="CN584" i="2"/>
  <c r="CH584" i="2"/>
  <c r="CG584" i="2"/>
  <c r="M583" i="2"/>
  <c r="N584" i="2"/>
  <c r="CK584" i="2" s="1"/>
  <c r="AJ584" i="2"/>
  <c r="V584" i="2"/>
  <c r="I584" i="2"/>
  <c r="J584" i="2"/>
  <c r="O584" i="2"/>
  <c r="M584" i="2" s="1"/>
  <c r="H585" i="2"/>
  <c r="AX584" i="2"/>
  <c r="BM584" i="2"/>
  <c r="AB242" i="2"/>
  <c r="AC242" i="2" s="1"/>
  <c r="AD242" i="2" s="1"/>
  <c r="CD294" i="2"/>
  <c r="CE294" i="2" s="1"/>
  <c r="BI268" i="2" l="1"/>
  <c r="BJ268" i="2" s="1"/>
  <c r="CM267" i="2"/>
  <c r="CN267" i="2" s="1"/>
  <c r="BK268" i="2"/>
  <c r="BN268" i="2" s="1"/>
  <c r="AO267" i="2"/>
  <c r="AI267" i="2"/>
  <c r="AP267" i="2" s="1"/>
  <c r="AQ267" i="2" s="1"/>
  <c r="AL267" i="2"/>
  <c r="AM267" i="2" s="1"/>
  <c r="AN267" i="2" s="1"/>
  <c r="AK267" i="2"/>
  <c r="AZ585" i="2"/>
  <c r="BO585" i="2"/>
  <c r="BR268" i="2"/>
  <c r="AZ274" i="2"/>
  <c r="BA274" i="2" s="1"/>
  <c r="BB274" i="2" s="1"/>
  <c r="BD274" i="2" s="1"/>
  <c r="BE274" i="2" s="1"/>
  <c r="AV275" i="2" s="1"/>
  <c r="X585" i="2"/>
  <c r="AL585" i="2"/>
  <c r="BC274" i="2"/>
  <c r="AW274" i="2"/>
  <c r="AY274" i="2"/>
  <c r="CZ585" i="2"/>
  <c r="Q584" i="2"/>
  <c r="AP584" i="2" s="1"/>
  <c r="L584" i="2"/>
  <c r="P584" i="2"/>
  <c r="CL584" i="2"/>
  <c r="R243" i="2"/>
  <c r="S243" i="2" s="1"/>
  <c r="CC585" i="2"/>
  <c r="CN585" i="2"/>
  <c r="CH585" i="2"/>
  <c r="CG585" i="2"/>
  <c r="J585" i="2"/>
  <c r="AJ585" i="2"/>
  <c r="V585" i="2"/>
  <c r="BM585" i="2"/>
  <c r="I585" i="2"/>
  <c r="O585" i="2"/>
  <c r="CL585" i="2" s="1"/>
  <c r="H586" i="2"/>
  <c r="AX585" i="2"/>
  <c r="N585" i="2"/>
  <c r="T243" i="2"/>
  <c r="X243" i="2" s="1"/>
  <c r="CF294" i="2"/>
  <c r="BL268" i="2" l="1"/>
  <c r="BO268" i="2"/>
  <c r="BP268" i="2" s="1"/>
  <c r="BQ268" i="2" s="1"/>
  <c r="BS268" i="2" s="1"/>
  <c r="BT268" i="2" s="1"/>
  <c r="BU268" i="2" s="1"/>
  <c r="AR267" i="2"/>
  <c r="AF268" i="2"/>
  <c r="AG268" i="2" s="1"/>
  <c r="AH268" i="2"/>
  <c r="AZ586" i="2"/>
  <c r="BO586" i="2"/>
  <c r="AZ275" i="2"/>
  <c r="BA275" i="2" s="1"/>
  <c r="BB275" i="2" s="1"/>
  <c r="X586" i="2"/>
  <c r="AL586" i="2"/>
  <c r="BS584" i="2"/>
  <c r="AB584" i="2"/>
  <c r="BD584" i="2"/>
  <c r="AY275" i="2"/>
  <c r="AT275" i="2"/>
  <c r="AU275" i="2" s="1"/>
  <c r="AW275" i="2"/>
  <c r="BC275" i="2"/>
  <c r="BF274" i="2"/>
  <c r="BD275" i="2"/>
  <c r="BE275" i="2" s="1"/>
  <c r="AT276" i="2" s="1"/>
  <c r="CZ586" i="2"/>
  <c r="AA243" i="2"/>
  <c r="L585" i="2"/>
  <c r="P585" i="2"/>
  <c r="CK585" i="2"/>
  <c r="Q585" i="2"/>
  <c r="BS585" i="2" s="1"/>
  <c r="CC586" i="2"/>
  <c r="CN586" i="2"/>
  <c r="CH586" i="2"/>
  <c r="CG586" i="2"/>
  <c r="W243" i="2"/>
  <c r="Y243" i="2"/>
  <c r="Z243" i="2" s="1"/>
  <c r="U243" i="2"/>
  <c r="O586" i="2"/>
  <c r="P586" i="2" s="1"/>
  <c r="H587" i="2"/>
  <c r="AX586" i="2"/>
  <c r="N586" i="2"/>
  <c r="CK586" i="2" s="1"/>
  <c r="CL586" i="2"/>
  <c r="AJ586" i="2"/>
  <c r="V586" i="2"/>
  <c r="BM586" i="2"/>
  <c r="J586" i="2"/>
  <c r="I586" i="2"/>
  <c r="M585" i="2"/>
  <c r="CD295" i="2"/>
  <c r="CE295" i="2" s="1"/>
  <c r="BI269" i="2" l="1"/>
  <c r="BJ269" i="2" s="1"/>
  <c r="BK269" i="2"/>
  <c r="BO269" i="2" s="1"/>
  <c r="BP269" i="2" s="1"/>
  <c r="BQ269" i="2" s="1"/>
  <c r="CM268" i="2"/>
  <c r="AL268" i="2"/>
  <c r="AM268" i="2" s="1"/>
  <c r="AN268" i="2" s="1"/>
  <c r="AI268" i="2"/>
  <c r="AO268" i="2"/>
  <c r="AK268" i="2"/>
  <c r="AQ268" i="2"/>
  <c r="BR269" i="2"/>
  <c r="AZ587" i="2"/>
  <c r="BO587" i="2"/>
  <c r="X587" i="2"/>
  <c r="AL587" i="2"/>
  <c r="L586" i="2"/>
  <c r="AU276" i="2"/>
  <c r="BS269" i="2"/>
  <c r="BT269" i="2" s="1"/>
  <c r="BU269" i="2" s="1"/>
  <c r="AV276" i="2"/>
  <c r="BF275" i="2"/>
  <c r="AB243" i="2"/>
  <c r="AC243" i="2" s="1"/>
  <c r="R244" i="2" s="1"/>
  <c r="S244" i="2" s="1"/>
  <c r="CZ587" i="2"/>
  <c r="Q586" i="2"/>
  <c r="CC587" i="2"/>
  <c r="CN587" i="2"/>
  <c r="CH587" i="2"/>
  <c r="CG587" i="2"/>
  <c r="AX587" i="2"/>
  <c r="V587" i="2"/>
  <c r="CK587" i="2"/>
  <c r="AJ587" i="2"/>
  <c r="I587" i="2"/>
  <c r="O587" i="2"/>
  <c r="P587" i="2" s="1"/>
  <c r="H588" i="2"/>
  <c r="BM587" i="2"/>
  <c r="J587" i="2"/>
  <c r="N587" i="2"/>
  <c r="M586" i="2"/>
  <c r="CF295" i="2"/>
  <c r="BN269" i="2" l="1"/>
  <c r="BL269" i="2"/>
  <c r="AF269" i="2"/>
  <c r="AG269" i="2" s="1"/>
  <c r="AH269" i="2"/>
  <c r="AR268" i="2"/>
  <c r="AZ588" i="2"/>
  <c r="BO588" i="2"/>
  <c r="AZ276" i="2"/>
  <c r="BA276" i="2" s="1"/>
  <c r="BB276" i="2" s="1"/>
  <c r="X588" i="2"/>
  <c r="AL588" i="2"/>
  <c r="AW276" i="2"/>
  <c r="AY276" i="2"/>
  <c r="BK270" i="2"/>
  <c r="BI270" i="2"/>
  <c r="BJ270" i="2" s="1"/>
  <c r="BC276" i="2"/>
  <c r="CM269" i="2"/>
  <c r="AD243" i="2"/>
  <c r="F117" i="1" s="1"/>
  <c r="T244" i="2"/>
  <c r="BD276" i="2"/>
  <c r="BE276" i="2" s="1"/>
  <c r="BF276" i="2" s="1"/>
  <c r="CZ588" i="2"/>
  <c r="Q587" i="2"/>
  <c r="BD587" i="2" s="1"/>
  <c r="L587" i="2"/>
  <c r="CL587" i="2"/>
  <c r="CC588" i="2"/>
  <c r="CN588" i="2"/>
  <c r="CH588" i="2"/>
  <c r="CG588" i="2"/>
  <c r="BM588" i="2"/>
  <c r="AX588" i="2"/>
  <c r="O588" i="2"/>
  <c r="CL588" i="2" s="1"/>
  <c r="H589" i="2"/>
  <c r="J588" i="2"/>
  <c r="I588" i="2"/>
  <c r="CK588" i="2"/>
  <c r="N588" i="2"/>
  <c r="AJ588" i="2"/>
  <c r="V588" i="2"/>
  <c r="P588" i="2"/>
  <c r="M587" i="2"/>
  <c r="CD296" i="2"/>
  <c r="CE296" i="2" s="1"/>
  <c r="AK269" i="2" l="1"/>
  <c r="AL269" i="2"/>
  <c r="AM269" i="2" s="1"/>
  <c r="AN269" i="2" s="1"/>
  <c r="AO269" i="2"/>
  <c r="AI269" i="2"/>
  <c r="AP269" i="2" s="1"/>
  <c r="AQ269" i="2" s="1"/>
  <c r="E117" i="1"/>
  <c r="BO270" i="2"/>
  <c r="BP270" i="2" s="1"/>
  <c r="BQ270" i="2" s="1"/>
  <c r="AZ589" i="2"/>
  <c r="BO589" i="2"/>
  <c r="X589" i="2"/>
  <c r="AL589" i="2"/>
  <c r="X244" i="2"/>
  <c r="Y244" i="2" s="1"/>
  <c r="Z244" i="2" s="1"/>
  <c r="AB244" i="2" s="1"/>
  <c r="AC244" i="2" s="1"/>
  <c r="AD244" i="2" s="1"/>
  <c r="L588" i="2"/>
  <c r="AP587" i="2"/>
  <c r="AB587" i="2"/>
  <c r="BS587" i="2"/>
  <c r="BL270" i="2"/>
  <c r="BR270" i="2"/>
  <c r="BN270" i="2"/>
  <c r="W244" i="2"/>
  <c r="U244" i="2"/>
  <c r="AA244" i="2"/>
  <c r="BS270" i="2"/>
  <c r="BT270" i="2" s="1"/>
  <c r="CM270" i="2" s="1"/>
  <c r="AT277" i="2"/>
  <c r="AU277" i="2" s="1"/>
  <c r="AV277" i="2"/>
  <c r="CZ589" i="2"/>
  <c r="Q588" i="2"/>
  <c r="BS588" i="2" s="1"/>
  <c r="CC589" i="2"/>
  <c r="CN589" i="2"/>
  <c r="CH589" i="2"/>
  <c r="CG589" i="2"/>
  <c r="I589" i="2"/>
  <c r="N589" i="2"/>
  <c r="CK589" i="2" s="1"/>
  <c r="J589" i="2"/>
  <c r="O589" i="2"/>
  <c r="CL589" i="2" s="1"/>
  <c r="H590" i="2"/>
  <c r="BM589" i="2"/>
  <c r="AX589" i="2"/>
  <c r="V589" i="2"/>
  <c r="AJ589" i="2"/>
  <c r="M588" i="2"/>
  <c r="CF296" i="2"/>
  <c r="AF270" i="2" l="1"/>
  <c r="AG270" i="2" s="1"/>
  <c r="AH270" i="2"/>
  <c r="AR269" i="2"/>
  <c r="AZ590" i="2"/>
  <c r="BO590" i="2"/>
  <c r="AZ277" i="2"/>
  <c r="BA277" i="2" s="1"/>
  <c r="BB277" i="2" s="1"/>
  <c r="X590" i="2"/>
  <c r="AL590" i="2"/>
  <c r="BC277" i="2"/>
  <c r="BU270" i="2"/>
  <c r="AY277" i="2"/>
  <c r="BI271" i="2"/>
  <c r="BJ271" i="2" s="1"/>
  <c r="BK271" i="2"/>
  <c r="AW277" i="2"/>
  <c r="CZ590" i="2"/>
  <c r="Q589" i="2"/>
  <c r="P589" i="2"/>
  <c r="L589" i="2"/>
  <c r="T245" i="2"/>
  <c r="X245" i="2" s="1"/>
  <c r="R245" i="2"/>
  <c r="S245" i="2" s="1"/>
  <c r="CC590" i="2"/>
  <c r="CN590" i="2"/>
  <c r="CH590" i="2"/>
  <c r="CG590" i="2"/>
  <c r="M589" i="2"/>
  <c r="AX590" i="2"/>
  <c r="BM590" i="2"/>
  <c r="AJ590" i="2"/>
  <c r="N590" i="2"/>
  <c r="CK590" i="2" s="1"/>
  <c r="H591" i="2"/>
  <c r="J590" i="2"/>
  <c r="V590" i="2"/>
  <c r="O590" i="2"/>
  <c r="P590" i="2" s="1"/>
  <c r="I590" i="2"/>
  <c r="CD297" i="2"/>
  <c r="CE297" i="2" s="1"/>
  <c r="AL270" i="2" l="1"/>
  <c r="AM270" i="2" s="1"/>
  <c r="AN270" i="2" s="1"/>
  <c r="AK270" i="2"/>
  <c r="AI270" i="2"/>
  <c r="AP270" i="2" s="1"/>
  <c r="AQ270" i="2" s="1"/>
  <c r="AO270" i="2"/>
  <c r="BO271" i="2"/>
  <c r="BP271" i="2" s="1"/>
  <c r="BQ271" i="2" s="1"/>
  <c r="AZ591" i="2"/>
  <c r="BO591" i="2"/>
  <c r="AP271" i="2"/>
  <c r="X591" i="2"/>
  <c r="AL591" i="2"/>
  <c r="L590" i="2"/>
  <c r="BD277" i="2"/>
  <c r="BE277" i="2" s="1"/>
  <c r="BF277" i="2" s="1"/>
  <c r="BR271" i="2"/>
  <c r="BL271" i="2"/>
  <c r="BN271" i="2"/>
  <c r="CZ591" i="2"/>
  <c r="AA245" i="2"/>
  <c r="CL590" i="2"/>
  <c r="Q590" i="2"/>
  <c r="Y245" i="2"/>
  <c r="Z245" i="2" s="1"/>
  <c r="W245" i="2"/>
  <c r="U245" i="2"/>
  <c r="CC591" i="2"/>
  <c r="AB245" i="2"/>
  <c r="AC245" i="2" s="1"/>
  <c r="AD245" i="2" s="1"/>
  <c r="M590" i="2"/>
  <c r="AJ591" i="2"/>
  <c r="O591" i="2"/>
  <c r="CL591" i="2" s="1"/>
  <c r="H592" i="2"/>
  <c r="BO592" i="2" s="1"/>
  <c r="BM591" i="2"/>
  <c r="V591" i="2"/>
  <c r="AX591" i="2"/>
  <c r="J591" i="2"/>
  <c r="I591" i="2"/>
  <c r="N591" i="2"/>
  <c r="CK591" i="2" s="1"/>
  <c r="CF297" i="2"/>
  <c r="AF271" i="2" l="1"/>
  <c r="AG271" i="2" s="1"/>
  <c r="AR270" i="2"/>
  <c r="AH271" i="2"/>
  <c r="BS271" i="2"/>
  <c r="BT271" i="2" s="1"/>
  <c r="BU271" i="2" s="1"/>
  <c r="AL592" i="2"/>
  <c r="AZ592" i="2"/>
  <c r="X592" i="2"/>
  <c r="Q591" i="2"/>
  <c r="BS591" i="2" s="1"/>
  <c r="AT278" i="2"/>
  <c r="AU278" i="2" s="1"/>
  <c r="AV278" i="2"/>
  <c r="CZ592" i="2"/>
  <c r="P591" i="2"/>
  <c r="L591" i="2"/>
  <c r="BS590" i="2"/>
  <c r="BD590" i="2"/>
  <c r="AB590" i="2"/>
  <c r="AP590" i="2"/>
  <c r="R246" i="2"/>
  <c r="S246" i="2" s="1"/>
  <c r="CC592" i="2"/>
  <c r="CN592" i="2"/>
  <c r="T246" i="2"/>
  <c r="X246" i="2" s="1"/>
  <c r="CH592" i="2"/>
  <c r="CG592" i="2"/>
  <c r="V592" i="2"/>
  <c r="AX592" i="2"/>
  <c r="AJ592" i="2"/>
  <c r="J592" i="2"/>
  <c r="L592" i="2" s="1"/>
  <c r="O592" i="2"/>
  <c r="P592" i="2" s="1"/>
  <c r="N592" i="2"/>
  <c r="I592" i="2"/>
  <c r="CL592" i="2"/>
  <c r="BM592" i="2"/>
  <c r="H593" i="2"/>
  <c r="M591" i="2"/>
  <c r="CD298" i="2"/>
  <c r="CE298" i="2" s="1"/>
  <c r="AO271" i="2" l="1"/>
  <c r="AL271" i="2"/>
  <c r="AM271" i="2" s="1"/>
  <c r="AN271" i="2" s="1"/>
  <c r="AI271" i="2"/>
  <c r="AK271" i="2"/>
  <c r="AQ271" i="2"/>
  <c r="BI272" i="2"/>
  <c r="BJ272" i="2" s="1"/>
  <c r="AZ593" i="2"/>
  <c r="BO593" i="2"/>
  <c r="CM271" i="2"/>
  <c r="BK272" i="2"/>
  <c r="BN272" i="2" s="1"/>
  <c r="AZ278" i="2"/>
  <c r="BA278" i="2" s="1"/>
  <c r="BB278" i="2" s="1"/>
  <c r="X593" i="2"/>
  <c r="AL593" i="2"/>
  <c r="BC278" i="2"/>
  <c r="AY278" i="2"/>
  <c r="BD278" i="2" s="1"/>
  <c r="BE278" i="2" s="1"/>
  <c r="AT279" i="2" s="1"/>
  <c r="AU279" i="2" s="1"/>
  <c r="AW278" i="2"/>
  <c r="CZ593" i="2"/>
  <c r="AA246" i="2"/>
  <c r="CK592" i="2"/>
  <c r="Q592" i="2"/>
  <c r="W246" i="2"/>
  <c r="Y246" i="2"/>
  <c r="Z246" i="2" s="1"/>
  <c r="U246" i="2"/>
  <c r="CC593" i="2"/>
  <c r="CN593" i="2"/>
  <c r="CH593" i="2"/>
  <c r="CG593" i="2"/>
  <c r="AX593" i="2"/>
  <c r="AJ593" i="2"/>
  <c r="N593" i="2"/>
  <c r="CK593" i="2" s="1"/>
  <c r="BM593" i="2"/>
  <c r="J593" i="2"/>
  <c r="I593" i="2"/>
  <c r="O593" i="2"/>
  <c r="CL593" i="2" s="1"/>
  <c r="H594" i="2"/>
  <c r="V593" i="2"/>
  <c r="M592" i="2"/>
  <c r="CF298" i="2"/>
  <c r="BL272" i="2" l="1"/>
  <c r="BS272" i="2" s="1"/>
  <c r="BT272" i="2" s="1"/>
  <c r="BU272" i="2" s="1"/>
  <c r="AH272" i="2"/>
  <c r="AF272" i="2"/>
  <c r="AG272" i="2" s="1"/>
  <c r="AR271" i="2"/>
  <c r="BR272" i="2"/>
  <c r="BO272" i="2"/>
  <c r="BP272" i="2" s="1"/>
  <c r="BQ272" i="2" s="1"/>
  <c r="AZ594" i="2"/>
  <c r="BO594" i="2"/>
  <c r="X594" i="2"/>
  <c r="AL594" i="2"/>
  <c r="AV279" i="2"/>
  <c r="L593" i="2"/>
  <c r="BF278" i="2"/>
  <c r="AB246" i="2"/>
  <c r="AC246" i="2" s="1"/>
  <c r="AD246" i="2" s="1"/>
  <c r="CZ594" i="2"/>
  <c r="P593" i="2"/>
  <c r="Q593" i="2"/>
  <c r="CC594" i="2"/>
  <c r="CN594" i="2"/>
  <c r="CH594" i="2"/>
  <c r="CG594" i="2"/>
  <c r="N594" i="2"/>
  <c r="CK594" i="2" s="1"/>
  <c r="V594" i="2"/>
  <c r="BM594" i="2"/>
  <c r="I594" i="2"/>
  <c r="AX594" i="2"/>
  <c r="O594" i="2"/>
  <c r="P594" i="2" s="1"/>
  <c r="H595" i="2"/>
  <c r="BO595" i="2" s="1"/>
  <c r="AJ594" i="2"/>
  <c r="J594" i="2"/>
  <c r="M593" i="2"/>
  <c r="CD299" i="2"/>
  <c r="CE299" i="2" s="1"/>
  <c r="BK273" i="2" l="1"/>
  <c r="BN273" i="2" s="1"/>
  <c r="CM272" i="2"/>
  <c r="BI273" i="2"/>
  <c r="BJ273" i="2" s="1"/>
  <c r="AI272" i="2"/>
  <c r="AP272" i="2" s="1"/>
  <c r="AQ272" i="2" s="1"/>
  <c r="AL272" i="2"/>
  <c r="AM272" i="2" s="1"/>
  <c r="AN272" i="2" s="1"/>
  <c r="AO272" i="2"/>
  <c r="AK272" i="2"/>
  <c r="BO273" i="2"/>
  <c r="BP273" i="2" s="1"/>
  <c r="BQ273" i="2" s="1"/>
  <c r="AZ279" i="2"/>
  <c r="BA279" i="2" s="1"/>
  <c r="BB279" i="2" s="1"/>
  <c r="AL595" i="2"/>
  <c r="AZ595" i="2"/>
  <c r="X595" i="2"/>
  <c r="Q594" i="2"/>
  <c r="BS594" i="2" s="1"/>
  <c r="BC279" i="2"/>
  <c r="AW279" i="2"/>
  <c r="AY279" i="2"/>
  <c r="R247" i="2"/>
  <c r="S247" i="2" s="1"/>
  <c r="BD279" i="2"/>
  <c r="BE279" i="2" s="1"/>
  <c r="AT280" i="2" s="1"/>
  <c r="AU280" i="2" s="1"/>
  <c r="T247" i="2"/>
  <c r="CZ595" i="2"/>
  <c r="CL594" i="2"/>
  <c r="L594" i="2"/>
  <c r="BD593" i="2"/>
  <c r="AB593" i="2"/>
  <c r="BS593" i="2"/>
  <c r="AP593" i="2"/>
  <c r="CC595" i="2"/>
  <c r="CN595" i="2"/>
  <c r="CH595" i="2"/>
  <c r="CG595" i="2"/>
  <c r="M594" i="2"/>
  <c r="J595" i="2"/>
  <c r="I595" i="2"/>
  <c r="AJ595" i="2"/>
  <c r="V595" i="2"/>
  <c r="CL595" i="2"/>
  <c r="BM595" i="2"/>
  <c r="O595" i="2"/>
  <c r="P595" i="2" s="1"/>
  <c r="H596" i="2"/>
  <c r="BO596" i="2" s="1"/>
  <c r="AX595" i="2"/>
  <c r="N595" i="2"/>
  <c r="CK595" i="2" s="1"/>
  <c r="CF299" i="2"/>
  <c r="BL273" i="2" l="1"/>
  <c r="BS273" i="2" s="1"/>
  <c r="BT273" i="2" s="1"/>
  <c r="CM273" i="2" s="1"/>
  <c r="BR273" i="2"/>
  <c r="AR272" i="2"/>
  <c r="AH273" i="2"/>
  <c r="AF273" i="2"/>
  <c r="AG273" i="2" s="1"/>
  <c r="AL596" i="2"/>
  <c r="AZ596" i="2"/>
  <c r="X247" i="2"/>
  <c r="Y247" i="2" s="1"/>
  <c r="Z247" i="2" s="1"/>
  <c r="X596" i="2"/>
  <c r="Q595" i="2"/>
  <c r="L595" i="2"/>
  <c r="AA247" i="2"/>
  <c r="W247" i="2"/>
  <c r="U247" i="2"/>
  <c r="BF279" i="2"/>
  <c r="AV280" i="2"/>
  <c r="AZ280" i="2" s="1"/>
  <c r="CZ596" i="2"/>
  <c r="CC596" i="2"/>
  <c r="CN596" i="2"/>
  <c r="CH596" i="2"/>
  <c r="CG596" i="2"/>
  <c r="AX596" i="2"/>
  <c r="N596" i="2"/>
  <c r="BM596" i="2"/>
  <c r="AJ596" i="2"/>
  <c r="I596" i="2"/>
  <c r="CK596" i="2"/>
  <c r="J596" i="2"/>
  <c r="O596" i="2"/>
  <c r="H597" i="2"/>
  <c r="V596" i="2"/>
  <c r="M595" i="2"/>
  <c r="CD300" i="2"/>
  <c r="CE300" i="2" s="1"/>
  <c r="BU273" i="2" l="1"/>
  <c r="BK274" i="2"/>
  <c r="BO274" i="2" s="1"/>
  <c r="BP274" i="2" s="1"/>
  <c r="BQ274" i="2" s="1"/>
  <c r="BS274" i="2" s="1"/>
  <c r="BT274" i="2" s="1"/>
  <c r="BU274" i="2" s="1"/>
  <c r="BI274" i="2"/>
  <c r="BJ274" i="2" s="1"/>
  <c r="AI273" i="2"/>
  <c r="AP273" i="2" s="1"/>
  <c r="AQ273" i="2" s="1"/>
  <c r="AL273" i="2"/>
  <c r="AM273" i="2" s="1"/>
  <c r="AN273" i="2" s="1"/>
  <c r="AO273" i="2"/>
  <c r="AK273" i="2"/>
  <c r="AZ597" i="2"/>
  <c r="BO597" i="2"/>
  <c r="X597" i="2"/>
  <c r="AL597" i="2"/>
  <c r="AB247" i="2"/>
  <c r="AC247" i="2" s="1"/>
  <c r="AD247" i="2" s="1"/>
  <c r="L596" i="2"/>
  <c r="BA280" i="2"/>
  <c r="BB280" i="2" s="1"/>
  <c r="AW280" i="2"/>
  <c r="AY280" i="2"/>
  <c r="BC280" i="2"/>
  <c r="CZ597" i="2"/>
  <c r="BN274" i="2"/>
  <c r="Q596" i="2"/>
  <c r="AB596" i="2" s="1"/>
  <c r="P596" i="2"/>
  <c r="CL596" i="2"/>
  <c r="CC597" i="2"/>
  <c r="CN597" i="2"/>
  <c r="CH597" i="2"/>
  <c r="CG597" i="2"/>
  <c r="BM597" i="2"/>
  <c r="N597" i="2"/>
  <c r="V597" i="2"/>
  <c r="CL597" i="2"/>
  <c r="AJ597" i="2"/>
  <c r="J597" i="2"/>
  <c r="I597" i="2"/>
  <c r="L597" i="2" s="1"/>
  <c r="CK597" i="2"/>
  <c r="O597" i="2"/>
  <c r="H598" i="2"/>
  <c r="AX597" i="2"/>
  <c r="P597" i="2"/>
  <c r="M596" i="2"/>
  <c r="CF300" i="2"/>
  <c r="BR274" i="2" l="1"/>
  <c r="BL274" i="2"/>
  <c r="AR273" i="2"/>
  <c r="AH274" i="2"/>
  <c r="AF274" i="2"/>
  <c r="AG274" i="2" s="1"/>
  <c r="AZ598" i="2"/>
  <c r="BO598" i="2"/>
  <c r="X598" i="2"/>
  <c r="AL598" i="2"/>
  <c r="T248" i="2"/>
  <c r="X248" i="2" s="1"/>
  <c r="Y248" i="2" s="1"/>
  <c r="Z248" i="2" s="1"/>
  <c r="R248" i="2"/>
  <c r="S248" i="2" s="1"/>
  <c r="AP596" i="2"/>
  <c r="BD596" i="2"/>
  <c r="BS596" i="2"/>
  <c r="BD280" i="2"/>
  <c r="BE280" i="2" s="1"/>
  <c r="BF280" i="2" s="1"/>
  <c r="CZ598" i="2"/>
  <c r="Q597" i="2"/>
  <c r="BS597" i="2" s="1"/>
  <c r="BI275" i="2"/>
  <c r="BJ275" i="2" s="1"/>
  <c r="BK275" i="2"/>
  <c r="BO275" i="2" s="1"/>
  <c r="CM274" i="2"/>
  <c r="CC598" i="2"/>
  <c r="CN598" i="2"/>
  <c r="CH598" i="2"/>
  <c r="CG598" i="2"/>
  <c r="AJ598" i="2"/>
  <c r="J598" i="2"/>
  <c r="O598" i="2"/>
  <c r="P598" i="2" s="1"/>
  <c r="I598" i="2"/>
  <c r="BM598" i="2"/>
  <c r="AX598" i="2"/>
  <c r="N598" i="2"/>
  <c r="CK598" i="2" s="1"/>
  <c r="H599" i="2"/>
  <c r="V598" i="2"/>
  <c r="M597" i="2"/>
  <c r="CD301" i="2"/>
  <c r="CE301" i="2" s="1"/>
  <c r="U248" i="2" l="1"/>
  <c r="AL274" i="2"/>
  <c r="AM274" i="2" s="1"/>
  <c r="AN274" i="2" s="1"/>
  <c r="AP274" i="2" s="1"/>
  <c r="AQ274" i="2" s="1"/>
  <c r="AI274" i="2"/>
  <c r="AO274" i="2"/>
  <c r="AK274" i="2"/>
  <c r="AZ599" i="2"/>
  <c r="BO599" i="2"/>
  <c r="W248" i="2"/>
  <c r="X599" i="2"/>
  <c r="AL599" i="2"/>
  <c r="AA248" i="2"/>
  <c r="AT281" i="2"/>
  <c r="AU281" i="2" s="1"/>
  <c r="AV281" i="2"/>
  <c r="AZ281" i="2" s="1"/>
  <c r="AB248" i="2"/>
  <c r="AC248" i="2" s="1"/>
  <c r="AD248" i="2" s="1"/>
  <c r="CZ599" i="2"/>
  <c r="BN275" i="2"/>
  <c r="Q598" i="2"/>
  <c r="CL598" i="2"/>
  <c r="L598" i="2"/>
  <c r="BR275" i="2"/>
  <c r="BP275" i="2"/>
  <c r="BQ275" i="2" s="1"/>
  <c r="BL275" i="2"/>
  <c r="BS275" i="2" s="1"/>
  <c r="BT275" i="2" s="1"/>
  <c r="BU275" i="2" s="1"/>
  <c r="CC599" i="2"/>
  <c r="CN599" i="2"/>
  <c r="CH599" i="2"/>
  <c r="CG599" i="2"/>
  <c r="M598" i="2"/>
  <c r="AX599" i="2"/>
  <c r="O599" i="2"/>
  <c r="CL599" i="2" s="1"/>
  <c r="I599" i="2"/>
  <c r="N599" i="2"/>
  <c r="H600" i="2"/>
  <c r="BM599" i="2"/>
  <c r="AJ599" i="2"/>
  <c r="CK599" i="2"/>
  <c r="J599" i="2"/>
  <c r="V599" i="2"/>
  <c r="CF301" i="2"/>
  <c r="AR274" i="2" l="1"/>
  <c r="AF275" i="2"/>
  <c r="AG275" i="2" s="1"/>
  <c r="AH275" i="2"/>
  <c r="AZ600" i="2"/>
  <c r="BO600" i="2"/>
  <c r="X600" i="2"/>
  <c r="AL600" i="2"/>
  <c r="L599" i="2"/>
  <c r="BA281" i="2"/>
  <c r="BB281" i="2" s="1"/>
  <c r="AW281" i="2"/>
  <c r="BD281" i="2" s="1"/>
  <c r="BE281" i="2" s="1"/>
  <c r="BC281" i="2"/>
  <c r="AY281" i="2"/>
  <c r="T249" i="2"/>
  <c r="R249" i="2"/>
  <c r="S249" i="2" s="1"/>
  <c r="CZ600" i="2"/>
  <c r="P599" i="2"/>
  <c r="Q599" i="2"/>
  <c r="BK276" i="2"/>
  <c r="BO276" i="2" s="1"/>
  <c r="BI276" i="2"/>
  <c r="BJ276" i="2" s="1"/>
  <c r="CM275" i="2"/>
  <c r="CC600" i="2"/>
  <c r="CN600" i="2"/>
  <c r="CH600" i="2"/>
  <c r="CG600" i="2"/>
  <c r="CK600" i="2"/>
  <c r="N600" i="2"/>
  <c r="BM600" i="2"/>
  <c r="AJ600" i="2"/>
  <c r="V600" i="2"/>
  <c r="J600" i="2"/>
  <c r="I600" i="2"/>
  <c r="AX600" i="2"/>
  <c r="O600" i="2"/>
  <c r="M600" i="2" s="1"/>
  <c r="H601" i="2"/>
  <c r="M599" i="2"/>
  <c r="CD302" i="2"/>
  <c r="CE302" i="2" s="1"/>
  <c r="AL275" i="2" l="1"/>
  <c r="AM275" i="2" s="1"/>
  <c r="AN275" i="2" s="1"/>
  <c r="AO275" i="2"/>
  <c r="AK275" i="2"/>
  <c r="AP275" i="2" s="1"/>
  <c r="AQ275" i="2" s="1"/>
  <c r="AI275" i="2"/>
  <c r="AZ601" i="2"/>
  <c r="BO601" i="2"/>
  <c r="X601" i="2"/>
  <c r="AL601" i="2"/>
  <c r="X249" i="2"/>
  <c r="Y249" i="2" s="1"/>
  <c r="Z249" i="2" s="1"/>
  <c r="L600" i="2"/>
  <c r="AT282" i="2"/>
  <c r="AU282" i="2" s="1"/>
  <c r="AV282" i="2"/>
  <c r="BF281" i="2"/>
  <c r="W249" i="2"/>
  <c r="AA249" i="2"/>
  <c r="U249" i="2"/>
  <c r="AB249" i="2" s="1"/>
  <c r="AC249" i="2" s="1"/>
  <c r="AD249" i="2" s="1"/>
  <c r="CZ601" i="2"/>
  <c r="BP276" i="2"/>
  <c r="BQ276" i="2" s="1"/>
  <c r="Q600" i="2"/>
  <c r="BS600" i="2" s="1"/>
  <c r="AB599" i="2"/>
  <c r="BS599" i="2"/>
  <c r="BD599" i="2"/>
  <c r="AP599" i="2"/>
  <c r="P600" i="2"/>
  <c r="CL600" i="2"/>
  <c r="BN276" i="2"/>
  <c r="BR276" i="2"/>
  <c r="BL276" i="2"/>
  <c r="CC601" i="2"/>
  <c r="CN601" i="2"/>
  <c r="CH601" i="2"/>
  <c r="CG601" i="2"/>
  <c r="CK601" i="2"/>
  <c r="V601" i="2"/>
  <c r="BM601" i="2"/>
  <c r="AJ601" i="2"/>
  <c r="J601" i="2"/>
  <c r="I601" i="2"/>
  <c r="N601" i="2"/>
  <c r="AX601" i="2"/>
  <c r="CL601" i="2"/>
  <c r="O601" i="2"/>
  <c r="P601" i="2" s="1"/>
  <c r="H602" i="2"/>
  <c r="CF302" i="2"/>
  <c r="AR275" i="2" l="1"/>
  <c r="AH276" i="2"/>
  <c r="AF276" i="2"/>
  <c r="AG276" i="2" s="1"/>
  <c r="AZ602" i="2"/>
  <c r="BO602" i="2"/>
  <c r="AY282" i="2"/>
  <c r="AZ282" i="2"/>
  <c r="BA282" i="2" s="1"/>
  <c r="BB282" i="2" s="1"/>
  <c r="X602" i="2"/>
  <c r="AL602" i="2"/>
  <c r="AW282" i="2"/>
  <c r="BD282" i="2" s="1"/>
  <c r="BE282" i="2" s="1"/>
  <c r="AV283" i="2" s="1"/>
  <c r="BC282" i="2"/>
  <c r="BS276" i="2"/>
  <c r="BT276" i="2" s="1"/>
  <c r="BU276" i="2" s="1"/>
  <c r="R250" i="2"/>
  <c r="S250" i="2" s="1"/>
  <c r="T250" i="2"/>
  <c r="CZ602" i="2"/>
  <c r="Q601" i="2"/>
  <c r="L601" i="2"/>
  <c r="CC602" i="2"/>
  <c r="CN602" i="2"/>
  <c r="CH602" i="2"/>
  <c r="CG602" i="2"/>
  <c r="AJ602" i="2"/>
  <c r="J602" i="2"/>
  <c r="V602" i="2"/>
  <c r="O602" i="2"/>
  <c r="P602" i="2" s="1"/>
  <c r="I602" i="2"/>
  <c r="N602" i="2"/>
  <c r="H603" i="2"/>
  <c r="CK602" i="2"/>
  <c r="BM602" i="2"/>
  <c r="AX602" i="2"/>
  <c r="M601" i="2"/>
  <c r="CI302" i="2"/>
  <c r="CD303" i="2"/>
  <c r="CE303" i="2" s="1"/>
  <c r="AI276" i="2" l="1"/>
  <c r="AO276" i="2"/>
  <c r="AK276" i="2"/>
  <c r="AP276" i="2" s="1"/>
  <c r="AQ276" i="2" s="1"/>
  <c r="AL276" i="2"/>
  <c r="AM276" i="2" s="1"/>
  <c r="AN276" i="2" s="1"/>
  <c r="AP277" i="2"/>
  <c r="AZ603" i="2"/>
  <c r="BO603" i="2"/>
  <c r="AZ283" i="2"/>
  <c r="BA283" i="2" s="1"/>
  <c r="BB283" i="2" s="1"/>
  <c r="X603" i="2"/>
  <c r="AL603" i="2"/>
  <c r="W250" i="2"/>
  <c r="X250" i="2"/>
  <c r="Y250" i="2" s="1"/>
  <c r="Z250" i="2" s="1"/>
  <c r="D188" i="1"/>
  <c r="D184" i="1"/>
  <c r="L602" i="2"/>
  <c r="BF282" i="2"/>
  <c r="AT283" i="2"/>
  <c r="AU283" i="2" s="1"/>
  <c r="AW283" i="2"/>
  <c r="BC283" i="2"/>
  <c r="AY283" i="2"/>
  <c r="BK277" i="2"/>
  <c r="BI277" i="2"/>
  <c r="BJ277" i="2" s="1"/>
  <c r="CM276" i="2"/>
  <c r="AA250" i="2"/>
  <c r="U250" i="2"/>
  <c r="CZ603" i="2"/>
  <c r="D127" i="1"/>
  <c r="CL602" i="2"/>
  <c r="D123" i="1"/>
  <c r="Q602" i="2"/>
  <c r="CC603" i="2"/>
  <c r="M602" i="2"/>
  <c r="H604" i="2"/>
  <c r="V603" i="2"/>
  <c r="BM603" i="2"/>
  <c r="AX603" i="2"/>
  <c r="I603" i="2"/>
  <c r="J603" i="2"/>
  <c r="AJ603" i="2"/>
  <c r="O603" i="2"/>
  <c r="P603" i="2" s="1"/>
  <c r="N603" i="2"/>
  <c r="CK603" i="2" s="1"/>
  <c r="CF303" i="2"/>
  <c r="AR276" i="2" l="1"/>
  <c r="AH277" i="2"/>
  <c r="AF277" i="2"/>
  <c r="AG277" i="2" s="1"/>
  <c r="BR277" i="2"/>
  <c r="BO277" i="2"/>
  <c r="BP277" i="2" s="1"/>
  <c r="BQ277" i="2" s="1"/>
  <c r="AZ604" i="2"/>
  <c r="BO604" i="2"/>
  <c r="BD283" i="2"/>
  <c r="BE283" i="2" s="1"/>
  <c r="AV284" i="2" s="1"/>
  <c r="AY284" i="2" s="1"/>
  <c r="X604" i="2"/>
  <c r="AL604" i="2"/>
  <c r="AB250" i="2"/>
  <c r="AC250" i="2" s="1"/>
  <c r="AD250" i="2" s="1"/>
  <c r="BN277" i="2"/>
  <c r="BL277" i="2"/>
  <c r="CZ604" i="2"/>
  <c r="L603" i="2"/>
  <c r="Q603" i="2"/>
  <c r="CL603" i="2"/>
  <c r="CG303" i="2"/>
  <c r="CH303" i="2" s="1"/>
  <c r="CI303" i="2" s="1"/>
  <c r="CR29" i="2" s="1"/>
  <c r="CD304" i="2"/>
  <c r="CE304" i="2" s="1"/>
  <c r="AB602" i="2"/>
  <c r="BS602" i="2"/>
  <c r="AP602" i="2"/>
  <c r="BD602" i="2"/>
  <c r="CC604" i="2"/>
  <c r="CN604" i="2"/>
  <c r="CH604" i="2"/>
  <c r="CG604" i="2"/>
  <c r="M603" i="2"/>
  <c r="J604" i="2"/>
  <c r="I604" i="2"/>
  <c r="BM604" i="2"/>
  <c r="CK604" i="2"/>
  <c r="O604" i="2"/>
  <c r="CL604" i="2" s="1"/>
  <c r="H605" i="2"/>
  <c r="N604" i="2"/>
  <c r="V604" i="2"/>
  <c r="AX604" i="2"/>
  <c r="AJ604" i="2"/>
  <c r="AL277" i="2" l="1"/>
  <c r="AM277" i="2" s="1"/>
  <c r="AN277" i="2" s="1"/>
  <c r="AK277" i="2"/>
  <c r="AI277" i="2"/>
  <c r="AO277" i="2"/>
  <c r="AQ277" i="2"/>
  <c r="AZ605" i="2"/>
  <c r="BO605" i="2"/>
  <c r="BC284" i="2"/>
  <c r="AT284" i="2"/>
  <c r="AU284" i="2" s="1"/>
  <c r="BF283" i="2"/>
  <c r="AW284" i="2"/>
  <c r="BD284" i="2" s="1"/>
  <c r="BE284" i="2" s="1"/>
  <c r="BF284" i="2" s="1"/>
  <c r="AZ284" i="2"/>
  <c r="BA284" i="2" s="1"/>
  <c r="BB284" i="2" s="1"/>
  <c r="X605" i="2"/>
  <c r="AL605" i="2"/>
  <c r="L604" i="2"/>
  <c r="P604" i="2"/>
  <c r="R251" i="2"/>
  <c r="S251" i="2" s="1"/>
  <c r="T251" i="2"/>
  <c r="BS277" i="2"/>
  <c r="BT277" i="2" s="1"/>
  <c r="CM277" i="2" s="1"/>
  <c r="CZ605" i="2"/>
  <c r="Q604" i="2"/>
  <c r="CI305" i="2"/>
  <c r="CI307" i="2"/>
  <c r="CI308" i="2"/>
  <c r="CI310" i="2"/>
  <c r="CI312" i="2"/>
  <c r="CI304" i="2"/>
  <c r="CI314" i="2"/>
  <c r="CI311" i="2"/>
  <c r="CI309" i="2"/>
  <c r="CI306" i="2"/>
  <c r="CI313" i="2"/>
  <c r="CF304" i="2"/>
  <c r="CC605" i="2"/>
  <c r="CN605" i="2"/>
  <c r="CH605" i="2"/>
  <c r="CG605" i="2"/>
  <c r="BM605" i="2"/>
  <c r="J605" i="2"/>
  <c r="O605" i="2"/>
  <c r="M605" i="2" s="1"/>
  <c r="AX605" i="2"/>
  <c r="N605" i="2"/>
  <c r="V605" i="2"/>
  <c r="AJ605" i="2"/>
  <c r="CK605" i="2"/>
  <c r="I605" i="2"/>
  <c r="H606" i="2"/>
  <c r="CL605" i="2"/>
  <c r="M604" i="2"/>
  <c r="AR277" i="2" l="1"/>
  <c r="AH278" i="2"/>
  <c r="AF278" i="2"/>
  <c r="AG278" i="2" s="1"/>
  <c r="AV285" i="2"/>
  <c r="BC285" i="2" s="1"/>
  <c r="AZ606" i="2"/>
  <c r="BO606" i="2"/>
  <c r="AT285" i="2"/>
  <c r="AU285" i="2" s="1"/>
  <c r="X606" i="2"/>
  <c r="AL606" i="2"/>
  <c r="U251" i="2"/>
  <c r="X251" i="2"/>
  <c r="Y251" i="2" s="1"/>
  <c r="Z251" i="2" s="1"/>
  <c r="W251" i="2"/>
  <c r="P605" i="2"/>
  <c r="BK278" i="2"/>
  <c r="BO278" i="2" s="1"/>
  <c r="BU277" i="2"/>
  <c r="BI278" i="2"/>
  <c r="BJ278" i="2" s="1"/>
  <c r="AA251" i="2"/>
  <c r="CZ606" i="2"/>
  <c r="Q605" i="2"/>
  <c r="BD605" i="2" s="1"/>
  <c r="L605" i="2"/>
  <c r="CD305" i="2"/>
  <c r="CE305" i="2" s="1"/>
  <c r="AB251" i="2"/>
  <c r="AC251" i="2" s="1"/>
  <c r="AD251" i="2" s="1"/>
  <c r="CC606" i="2"/>
  <c r="CN606" i="2"/>
  <c r="CH606" i="2"/>
  <c r="CG606" i="2"/>
  <c r="J606" i="2"/>
  <c r="V606" i="2"/>
  <c r="O606" i="2"/>
  <c r="N606" i="2"/>
  <c r="H607" i="2"/>
  <c r="BM606" i="2"/>
  <c r="CK606" i="2"/>
  <c r="I606" i="2"/>
  <c r="AX606" i="2"/>
  <c r="AJ606" i="2"/>
  <c r="AZ285" i="2" l="1"/>
  <c r="BA285" i="2" s="1"/>
  <c r="BB285" i="2" s="1"/>
  <c r="AW285" i="2"/>
  <c r="AY285" i="2"/>
  <c r="BD285" i="2" s="1"/>
  <c r="BE285" i="2" s="1"/>
  <c r="AV286" i="2" s="1"/>
  <c r="AZ286" i="2" s="1"/>
  <c r="BA286" i="2" s="1"/>
  <c r="BB286" i="2" s="1"/>
  <c r="AL278" i="2"/>
  <c r="AM278" i="2" s="1"/>
  <c r="AN278" i="2" s="1"/>
  <c r="AI278" i="2"/>
  <c r="AK278" i="2"/>
  <c r="AO278" i="2"/>
  <c r="AZ607" i="2"/>
  <c r="BO607" i="2"/>
  <c r="X607" i="2"/>
  <c r="AL607" i="2"/>
  <c r="AB605" i="2"/>
  <c r="AP605" i="2"/>
  <c r="BS605" i="2"/>
  <c r="BP278" i="2"/>
  <c r="BQ278" i="2" s="1"/>
  <c r="BR278" i="2"/>
  <c r="BN278" i="2"/>
  <c r="BL278" i="2"/>
  <c r="BS278" i="2" s="1"/>
  <c r="BT278" i="2" s="1"/>
  <c r="BU278" i="2" s="1"/>
  <c r="CZ607" i="2"/>
  <c r="L606" i="2"/>
  <c r="Q606" i="2"/>
  <c r="BS606" i="2" s="1"/>
  <c r="P606" i="2"/>
  <c r="CL606" i="2"/>
  <c r="CF305" i="2"/>
  <c r="T252" i="2"/>
  <c r="X252" i="2" s="1"/>
  <c r="R252" i="2"/>
  <c r="S252" i="2" s="1"/>
  <c r="CC607" i="2"/>
  <c r="CN607" i="2"/>
  <c r="CH607" i="2"/>
  <c r="CG607" i="2"/>
  <c r="V607" i="2"/>
  <c r="AX607" i="2"/>
  <c r="J607" i="2"/>
  <c r="O607" i="2"/>
  <c r="M607" i="2" s="1"/>
  <c r="I607" i="2"/>
  <c r="BM607" i="2"/>
  <c r="AJ607" i="2"/>
  <c r="N607" i="2"/>
  <c r="CK607" i="2" s="1"/>
  <c r="H608" i="2"/>
  <c r="M606" i="2"/>
  <c r="BC286" i="2" l="1"/>
  <c r="AY286" i="2"/>
  <c r="AT286" i="2"/>
  <c r="AU286" i="2" s="1"/>
  <c r="AW286" i="2"/>
  <c r="BF285" i="2"/>
  <c r="AP278" i="2"/>
  <c r="AQ278" i="2" s="1"/>
  <c r="AF279" i="2" s="1"/>
  <c r="AG279" i="2" s="1"/>
  <c r="AZ608" i="2"/>
  <c r="BO608" i="2"/>
  <c r="X608" i="2"/>
  <c r="AL608" i="2"/>
  <c r="BK279" i="2"/>
  <c r="BI279" i="2"/>
  <c r="BJ279" i="2" s="1"/>
  <c r="CM278" i="2"/>
  <c r="CZ608" i="2"/>
  <c r="AA252" i="2"/>
  <c r="L607" i="2"/>
  <c r="P607" i="2"/>
  <c r="CL607" i="2"/>
  <c r="Q607" i="2"/>
  <c r="CD306" i="2"/>
  <c r="BD286" i="2"/>
  <c r="BE286" i="2" s="1"/>
  <c r="BF286" i="2" s="1"/>
  <c r="W252" i="2"/>
  <c r="U252" i="2"/>
  <c r="Y252" i="2"/>
  <c r="Z252" i="2" s="1"/>
  <c r="CC608" i="2"/>
  <c r="CN608" i="2"/>
  <c r="CH608" i="2"/>
  <c r="CG608" i="2"/>
  <c r="AJ608" i="2"/>
  <c r="V608" i="2"/>
  <c r="CL608" i="2"/>
  <c r="O608" i="2"/>
  <c r="H609" i="2"/>
  <c r="N608" i="2"/>
  <c r="CK608" i="2"/>
  <c r="AX608" i="2"/>
  <c r="BM608" i="2"/>
  <c r="J608" i="2"/>
  <c r="I608" i="2"/>
  <c r="AH279" i="2" l="1"/>
  <c r="AK279" i="2" s="1"/>
  <c r="AR278" i="2"/>
  <c r="BO279" i="2"/>
  <c r="BP279" i="2" s="1"/>
  <c r="BQ279" i="2" s="1"/>
  <c r="AZ609" i="2"/>
  <c r="BO609" i="2"/>
  <c r="AP280" i="2"/>
  <c r="X609" i="2"/>
  <c r="AL609" i="2"/>
  <c r="BN279" i="2"/>
  <c r="BS279" i="2" s="1"/>
  <c r="BT279" i="2" s="1"/>
  <c r="BK280" i="2" s="1"/>
  <c r="BR279" i="2"/>
  <c r="BL279" i="2"/>
  <c r="AB252" i="2"/>
  <c r="AC252" i="2" s="1"/>
  <c r="AD252" i="2" s="1"/>
  <c r="CZ609" i="2"/>
  <c r="L608" i="2"/>
  <c r="P608" i="2"/>
  <c r="Q608" i="2"/>
  <c r="CE306" i="2"/>
  <c r="CF306" i="2" s="1"/>
  <c r="AV287" i="2"/>
  <c r="AZ287" i="2" s="1"/>
  <c r="AT287" i="2"/>
  <c r="AU287" i="2" s="1"/>
  <c r="CC609" i="2"/>
  <c r="CN609" i="2"/>
  <c r="CH609" i="2"/>
  <c r="CG609" i="2"/>
  <c r="AJ609" i="2"/>
  <c r="J609" i="2"/>
  <c r="I609" i="2"/>
  <c r="CL609" i="2"/>
  <c r="BM609" i="2"/>
  <c r="O609" i="2"/>
  <c r="P609" i="2" s="1"/>
  <c r="H610" i="2"/>
  <c r="AX609" i="2"/>
  <c r="N609" i="2"/>
  <c r="V609" i="2"/>
  <c r="M608" i="2"/>
  <c r="AL279" i="2" l="1"/>
  <c r="AM279" i="2" s="1"/>
  <c r="AN279" i="2" s="1"/>
  <c r="AO279" i="2"/>
  <c r="AI279" i="2"/>
  <c r="AP279" i="2" s="1"/>
  <c r="AQ279" i="2" s="1"/>
  <c r="AR279" i="2" s="1"/>
  <c r="BO280" i="2"/>
  <c r="BP280" i="2" s="1"/>
  <c r="BQ280" i="2" s="1"/>
  <c r="BS280" i="2" s="1"/>
  <c r="BT280" i="2" s="1"/>
  <c r="BU280" i="2" s="1"/>
  <c r="AZ610" i="2"/>
  <c r="BO610" i="2"/>
  <c r="X610" i="2"/>
  <c r="AL610" i="2"/>
  <c r="CM279" i="2"/>
  <c r="CN279" i="2" s="1"/>
  <c r="BI280" i="2"/>
  <c r="BJ280" i="2" s="1"/>
  <c r="BU279" i="2"/>
  <c r="L609" i="2"/>
  <c r="R253" i="2"/>
  <c r="S253" i="2" s="1"/>
  <c r="T253" i="2"/>
  <c r="BR280" i="2"/>
  <c r="BL280" i="2"/>
  <c r="BN280" i="2"/>
  <c r="CZ610" i="2"/>
  <c r="BA287" i="2"/>
  <c r="BB287" i="2" s="1"/>
  <c r="BC287" i="2"/>
  <c r="Q609" i="2"/>
  <c r="BS609" i="2" s="1"/>
  <c r="CD307" i="2"/>
  <c r="CE307" i="2" s="1"/>
  <c r="CK609" i="2"/>
  <c r="BS608" i="2"/>
  <c r="AP608" i="2"/>
  <c r="AB608" i="2"/>
  <c r="BD608" i="2"/>
  <c r="AY287" i="2"/>
  <c r="AW287" i="2"/>
  <c r="CC610" i="2"/>
  <c r="CN610" i="2"/>
  <c r="CH610" i="2"/>
  <c r="CG610" i="2"/>
  <c r="AJ610" i="2"/>
  <c r="V610" i="2"/>
  <c r="J610" i="2"/>
  <c r="I610" i="2"/>
  <c r="H611" i="2"/>
  <c r="N610" i="2"/>
  <c r="CK610" i="2" s="1"/>
  <c r="O610" i="2"/>
  <c r="P610" i="2" s="1"/>
  <c r="AX610" i="2"/>
  <c r="BM610" i="2"/>
  <c r="M609" i="2"/>
  <c r="AF280" i="2" l="1"/>
  <c r="AG280" i="2" s="1"/>
  <c r="AH280" i="2"/>
  <c r="AI280" i="2" s="1"/>
  <c r="AZ611" i="2"/>
  <c r="BO611" i="2"/>
  <c r="X611" i="2"/>
  <c r="AL611" i="2"/>
  <c r="X253" i="2"/>
  <c r="Y253" i="2" s="1"/>
  <c r="Z253" i="2" s="1"/>
  <c r="AB253" i="2" s="1"/>
  <c r="AC253" i="2" s="1"/>
  <c r="AD253" i="2" s="1"/>
  <c r="L610" i="2"/>
  <c r="U253" i="2"/>
  <c r="W253" i="2"/>
  <c r="AA253" i="2"/>
  <c r="BD287" i="2"/>
  <c r="BE287" i="2" s="1"/>
  <c r="AV288" i="2" s="1"/>
  <c r="CZ611" i="2"/>
  <c r="CL610" i="2"/>
  <c r="Q610" i="2"/>
  <c r="CF307" i="2"/>
  <c r="BI281" i="2"/>
  <c r="BJ281" i="2" s="1"/>
  <c r="BK281" i="2"/>
  <c r="BO281" i="2" s="1"/>
  <c r="CM280" i="2"/>
  <c r="CC611" i="2"/>
  <c r="CN611" i="2"/>
  <c r="CH611" i="2"/>
  <c r="CG611" i="2"/>
  <c r="M610" i="2"/>
  <c r="O611" i="2"/>
  <c r="P611" i="2" s="1"/>
  <c r="H612" i="2"/>
  <c r="BO612" i="2" s="1"/>
  <c r="N611" i="2"/>
  <c r="CK611" i="2"/>
  <c r="BM611" i="2"/>
  <c r="AX611" i="2"/>
  <c r="AJ611" i="2"/>
  <c r="V611" i="2"/>
  <c r="J611" i="2"/>
  <c r="I611" i="2"/>
  <c r="AQ280" i="2" l="1"/>
  <c r="AF281" i="2" s="1"/>
  <c r="AG281" i="2" s="1"/>
  <c r="AO280" i="2"/>
  <c r="AK280" i="2"/>
  <c r="AL280" i="2"/>
  <c r="AM280" i="2" s="1"/>
  <c r="AN280" i="2" s="1"/>
  <c r="AR280" i="2"/>
  <c r="AL612" i="2"/>
  <c r="AZ612" i="2"/>
  <c r="AZ288" i="2"/>
  <c r="BA288" i="2" s="1"/>
  <c r="BB288" i="2" s="1"/>
  <c r="X612" i="2"/>
  <c r="Q611" i="2"/>
  <c r="BS611" i="2" s="1"/>
  <c r="L611" i="2"/>
  <c r="AY288" i="2"/>
  <c r="BD288" i="2" s="1"/>
  <c r="BE288" i="2" s="1"/>
  <c r="AV289" i="2" s="1"/>
  <c r="AZ289" i="2" s="1"/>
  <c r="BC288" i="2"/>
  <c r="AT288" i="2"/>
  <c r="AU288" i="2" s="1"/>
  <c r="AW288" i="2"/>
  <c r="BF287" i="2"/>
  <c r="CZ612" i="2"/>
  <c r="AP611" i="2"/>
  <c r="BD611" i="2"/>
  <c r="CL611" i="2"/>
  <c r="AB611" i="2"/>
  <c r="CD308" i="2"/>
  <c r="T254" i="2"/>
  <c r="X254" i="2" s="1"/>
  <c r="R254" i="2"/>
  <c r="S254" i="2" s="1"/>
  <c r="BR281" i="2"/>
  <c r="BL281" i="2"/>
  <c r="BN281" i="2"/>
  <c r="BP281" i="2"/>
  <c r="BQ281" i="2" s="1"/>
  <c r="CC612" i="2"/>
  <c r="CN612" i="2"/>
  <c r="CH612" i="2"/>
  <c r="CG612" i="2"/>
  <c r="J612" i="2"/>
  <c r="I612" i="2"/>
  <c r="AJ612" i="2"/>
  <c r="V612" i="2"/>
  <c r="O612" i="2"/>
  <c r="M612" i="2" s="1"/>
  <c r="H613" i="2"/>
  <c r="BO613" i="2" s="1"/>
  <c r="CL612" i="2"/>
  <c r="AX612" i="2"/>
  <c r="N612" i="2"/>
  <c r="BM612" i="2"/>
  <c r="M611" i="2"/>
  <c r="AH281" i="2" l="1"/>
  <c r="AL281" i="2" s="1"/>
  <c r="AM281" i="2" s="1"/>
  <c r="AN281" i="2" s="1"/>
  <c r="AL613" i="2"/>
  <c r="AZ613" i="2"/>
  <c r="X613" i="2"/>
  <c r="Q612" i="2"/>
  <c r="BS612" i="2" s="1"/>
  <c r="P612" i="2"/>
  <c r="AT289" i="2"/>
  <c r="AU289" i="2" s="1"/>
  <c r="BF288" i="2"/>
  <c r="BS281" i="2"/>
  <c r="BT281" i="2" s="1"/>
  <c r="BI282" i="2" s="1"/>
  <c r="BJ282" i="2" s="1"/>
  <c r="U254" i="2"/>
  <c r="CZ613" i="2"/>
  <c r="W254" i="2"/>
  <c r="AA254" i="2"/>
  <c r="Y254" i="2"/>
  <c r="Z254" i="2" s="1"/>
  <c r="L612" i="2"/>
  <c r="CK612" i="2"/>
  <c r="CE308" i="2"/>
  <c r="CF308" i="2" s="1"/>
  <c r="AW289" i="2"/>
  <c r="AY289" i="2"/>
  <c r="BC289" i="2"/>
  <c r="BA289" i="2"/>
  <c r="BB289" i="2" s="1"/>
  <c r="CC613" i="2"/>
  <c r="CN613" i="2"/>
  <c r="CH613" i="2"/>
  <c r="CG613" i="2"/>
  <c r="CL613" i="2"/>
  <c r="BM613" i="2"/>
  <c r="AX613" i="2"/>
  <c r="AJ613" i="2"/>
  <c r="J613" i="2"/>
  <c r="V613" i="2"/>
  <c r="O613" i="2"/>
  <c r="I613" i="2"/>
  <c r="N613" i="2"/>
  <c r="H614" i="2"/>
  <c r="P613" i="2"/>
  <c r="AK281" i="2" l="1"/>
  <c r="AO281" i="2"/>
  <c r="AI281" i="2"/>
  <c r="AP281" i="2" s="1"/>
  <c r="AQ281" i="2" s="1"/>
  <c r="AR281" i="2" s="1"/>
  <c r="AZ614" i="2"/>
  <c r="BO614" i="2"/>
  <c r="X614" i="2"/>
  <c r="AL614" i="2"/>
  <c r="L613" i="2"/>
  <c r="AB254" i="2"/>
  <c r="AC254" i="2" s="1"/>
  <c r="AD254" i="2" s="1"/>
  <c r="CM281" i="2"/>
  <c r="BU281" i="2"/>
  <c r="BK282" i="2"/>
  <c r="CZ614" i="2"/>
  <c r="Q613" i="2"/>
  <c r="BD289" i="2"/>
  <c r="BE289" i="2" s="1"/>
  <c r="AT290" i="2" s="1"/>
  <c r="AU290" i="2" s="1"/>
  <c r="CD309" i="2"/>
  <c r="CE309" i="2" s="1"/>
  <c r="CK613" i="2"/>
  <c r="CC614" i="2"/>
  <c r="CN614" i="2"/>
  <c r="CH614" i="2"/>
  <c r="CG614" i="2"/>
  <c r="M613" i="2"/>
  <c r="J614" i="2"/>
  <c r="I614" i="2"/>
  <c r="O614" i="2"/>
  <c r="P614" i="2" s="1"/>
  <c r="H615" i="2"/>
  <c r="BM614" i="2"/>
  <c r="AJ614" i="2"/>
  <c r="V614" i="2"/>
  <c r="AX614" i="2"/>
  <c r="N614" i="2"/>
  <c r="CK614" i="2" s="1"/>
  <c r="L614" i="2"/>
  <c r="AH282" i="2" l="1"/>
  <c r="AF282" i="2"/>
  <c r="AG282" i="2" s="1"/>
  <c r="AL282" i="2"/>
  <c r="AM282" i="2" s="1"/>
  <c r="AN282" i="2" s="1"/>
  <c r="AI282" i="2"/>
  <c r="AP282" i="2" s="1"/>
  <c r="AQ282" i="2" s="1"/>
  <c r="AH283" i="2" s="1"/>
  <c r="AO283" i="2" s="1"/>
  <c r="AO282" i="2"/>
  <c r="AK282" i="2"/>
  <c r="BL282" i="2"/>
  <c r="BO282" i="2"/>
  <c r="BP282" i="2" s="1"/>
  <c r="BQ282" i="2" s="1"/>
  <c r="BS282" i="2" s="1"/>
  <c r="BT282" i="2" s="1"/>
  <c r="BU282" i="2" s="1"/>
  <c r="AZ615" i="2"/>
  <c r="BO615" i="2"/>
  <c r="X615" i="2"/>
  <c r="AL615" i="2"/>
  <c r="BR282" i="2"/>
  <c r="BN282" i="2"/>
  <c r="T255" i="2"/>
  <c r="R255" i="2"/>
  <c r="S255" i="2" s="1"/>
  <c r="CZ615" i="2"/>
  <c r="Q614" i="2"/>
  <c r="BS614" i="2" s="1"/>
  <c r="BF289" i="2"/>
  <c r="AV290" i="2"/>
  <c r="AZ290" i="2" s="1"/>
  <c r="CL614" i="2"/>
  <c r="CF309" i="2"/>
  <c r="CC615" i="2"/>
  <c r="CL615" i="2"/>
  <c r="BM615" i="2"/>
  <c r="J615" i="2"/>
  <c r="O615" i="2"/>
  <c r="M615" i="2" s="1"/>
  <c r="I615" i="2"/>
  <c r="AX615" i="2"/>
  <c r="N615" i="2"/>
  <c r="H616" i="2"/>
  <c r="CK615" i="2"/>
  <c r="AJ615" i="2"/>
  <c r="V615" i="2"/>
  <c r="M614" i="2"/>
  <c r="AF283" i="2" l="1"/>
  <c r="AG283" i="2" s="1"/>
  <c r="AL283" i="2"/>
  <c r="AM283" i="2" s="1"/>
  <c r="AN283" i="2" s="1"/>
  <c r="AK283" i="2"/>
  <c r="AP283" i="2" s="1"/>
  <c r="AQ283" i="2" s="1"/>
  <c r="AH284" i="2" s="1"/>
  <c r="AL284" i="2" s="1"/>
  <c r="AM284" i="2" s="1"/>
  <c r="AN284" i="2" s="1"/>
  <c r="AI283" i="2"/>
  <c r="AR282" i="2"/>
  <c r="AZ616" i="2"/>
  <c r="BO616" i="2"/>
  <c r="X616" i="2"/>
  <c r="AL616" i="2"/>
  <c r="X255" i="2"/>
  <c r="L615" i="2"/>
  <c r="AB614" i="2"/>
  <c r="AP614" i="2"/>
  <c r="P615" i="2"/>
  <c r="BD614" i="2"/>
  <c r="AA255" i="2"/>
  <c r="W255" i="2"/>
  <c r="U255" i="2"/>
  <c r="BK283" i="2"/>
  <c r="BI283" i="2"/>
  <c r="BJ283" i="2" s="1"/>
  <c r="CM282" i="2"/>
  <c r="AY290" i="2"/>
  <c r="CZ616" i="2"/>
  <c r="BA290" i="2"/>
  <c r="BB290" i="2" s="1"/>
  <c r="AW290" i="2"/>
  <c r="BC290" i="2"/>
  <c r="CD310" i="2"/>
  <c r="CE310" i="2" s="1"/>
  <c r="Q615" i="2"/>
  <c r="BS615" i="2" s="1"/>
  <c r="CC616" i="2"/>
  <c r="CN616" i="2"/>
  <c r="CH616" i="2"/>
  <c r="CG616" i="2"/>
  <c r="CK616" i="2"/>
  <c r="BM616" i="2"/>
  <c r="O616" i="2"/>
  <c r="P616" i="2" s="1"/>
  <c r="H617" i="2"/>
  <c r="BO617" i="2" s="1"/>
  <c r="N616" i="2"/>
  <c r="AX616" i="2"/>
  <c r="AJ616" i="2"/>
  <c r="V616" i="2"/>
  <c r="CL616" i="2"/>
  <c r="J616" i="2"/>
  <c r="I616" i="2"/>
  <c r="AI284" i="2" l="1"/>
  <c r="AP284" i="2" s="1"/>
  <c r="AQ284" i="2" s="1"/>
  <c r="AH285" i="2" s="1"/>
  <c r="AL285" i="2" s="1"/>
  <c r="AM285" i="2" s="1"/>
  <c r="AN285" i="2" s="1"/>
  <c r="AK284" i="2"/>
  <c r="AO284" i="2"/>
  <c r="AR283" i="2"/>
  <c r="AF284" i="2"/>
  <c r="AG284" i="2" s="1"/>
  <c r="Y255" i="2"/>
  <c r="Z255" i="2" s="1"/>
  <c r="AB255" i="2" s="1"/>
  <c r="AC255" i="2" s="1"/>
  <c r="AD255" i="2" s="1"/>
  <c r="BO283" i="2"/>
  <c r="BP283" i="2" s="1"/>
  <c r="BQ283" i="2" s="1"/>
  <c r="AL617" i="2"/>
  <c r="AZ617" i="2"/>
  <c r="X617" i="2"/>
  <c r="Q616" i="2"/>
  <c r="BD290" i="2"/>
  <c r="BE290" i="2" s="1"/>
  <c r="BF290" i="2" s="1"/>
  <c r="BR283" i="2"/>
  <c r="BN283" i="2"/>
  <c r="BL283" i="2"/>
  <c r="CZ617" i="2"/>
  <c r="L616" i="2"/>
  <c r="CF310" i="2"/>
  <c r="CC617" i="2"/>
  <c r="CN617" i="2"/>
  <c r="CH617" i="2"/>
  <c r="CG617" i="2"/>
  <c r="CK617" i="2"/>
  <c r="J617" i="2"/>
  <c r="H618" i="2"/>
  <c r="CL617" i="2"/>
  <c r="O617" i="2"/>
  <c r="P617" i="2" s="1"/>
  <c r="N617" i="2"/>
  <c r="V617" i="2"/>
  <c r="BM617" i="2"/>
  <c r="AX617" i="2"/>
  <c r="AJ617" i="2"/>
  <c r="I617" i="2"/>
  <c r="Q617" i="2"/>
  <c r="BD617" i="2" s="1"/>
  <c r="M616" i="2"/>
  <c r="AI285" i="2" l="1"/>
  <c r="AF285" i="2"/>
  <c r="AG285" i="2" s="1"/>
  <c r="AK285" i="2"/>
  <c r="AR284" i="2"/>
  <c r="AO285" i="2"/>
  <c r="T256" i="2"/>
  <c r="X256" i="2" s="1"/>
  <c r="Y256" i="2" s="1"/>
  <c r="Z256" i="2" s="1"/>
  <c r="R256" i="2"/>
  <c r="S256" i="2" s="1"/>
  <c r="BS283" i="2"/>
  <c r="BT283" i="2" s="1"/>
  <c r="CM283" i="2" s="1"/>
  <c r="AZ618" i="2"/>
  <c r="BO618" i="2"/>
  <c r="X618" i="2"/>
  <c r="AL618" i="2"/>
  <c r="BS617" i="2"/>
  <c r="L617" i="2"/>
  <c r="AT291" i="2"/>
  <c r="AU291" i="2" s="1"/>
  <c r="AV291" i="2"/>
  <c r="CZ618" i="2"/>
  <c r="AP617" i="2"/>
  <c r="AB617" i="2"/>
  <c r="AP285" i="2"/>
  <c r="AQ285" i="2" s="1"/>
  <c r="CD311" i="2"/>
  <c r="CC618" i="2"/>
  <c r="CN618" i="2"/>
  <c r="CH618" i="2"/>
  <c r="CG618" i="2"/>
  <c r="M617" i="2"/>
  <c r="BM618" i="2"/>
  <c r="AX618" i="2"/>
  <c r="O618" i="2"/>
  <c r="P618" i="2" s="1"/>
  <c r="H619" i="2"/>
  <c r="N618" i="2"/>
  <c r="V618" i="2"/>
  <c r="J618" i="2"/>
  <c r="I618" i="2"/>
  <c r="CL618" i="2"/>
  <c r="AJ618" i="2"/>
  <c r="AA256" i="2" l="1"/>
  <c r="U256" i="2"/>
  <c r="W256" i="2"/>
  <c r="AZ619" i="2"/>
  <c r="BO619" i="2"/>
  <c r="BI284" i="2"/>
  <c r="BJ284" i="2" s="1"/>
  <c r="BU283" i="2"/>
  <c r="BK284" i="2"/>
  <c r="BN284" i="2" s="1"/>
  <c r="AZ291" i="2"/>
  <c r="BA291" i="2" s="1"/>
  <c r="BB291" i="2" s="1"/>
  <c r="X619" i="2"/>
  <c r="AL619" i="2"/>
  <c r="AB256" i="2"/>
  <c r="AC256" i="2" s="1"/>
  <c r="AD256" i="2" s="1"/>
  <c r="AW291" i="2"/>
  <c r="AY291" i="2"/>
  <c r="BC291" i="2"/>
  <c r="BD291" i="2"/>
  <c r="BE291" i="2" s="1"/>
  <c r="AV292" i="2" s="1"/>
  <c r="CZ619" i="2"/>
  <c r="Q618" i="2"/>
  <c r="BS618" i="2" s="1"/>
  <c r="L618" i="2"/>
  <c r="AR285" i="2"/>
  <c r="AF286" i="2"/>
  <c r="AG286" i="2" s="1"/>
  <c r="AH286" i="2"/>
  <c r="AL286" i="2" s="1"/>
  <c r="CK618" i="2"/>
  <c r="CE311" i="2"/>
  <c r="CF311" i="2" s="1"/>
  <c r="CC619" i="2"/>
  <c r="CN619" i="2"/>
  <c r="CH619" i="2"/>
  <c r="CG619" i="2"/>
  <c r="CK619" i="2"/>
  <c r="V619" i="2"/>
  <c r="N619" i="2"/>
  <c r="J619" i="2"/>
  <c r="I619" i="2"/>
  <c r="BM619" i="2"/>
  <c r="AX619" i="2"/>
  <c r="O619" i="2"/>
  <c r="CL619" i="2" s="1"/>
  <c r="H620" i="2"/>
  <c r="AJ619" i="2"/>
  <c r="M618" i="2"/>
  <c r="BR284" i="2" l="1"/>
  <c r="BL284" i="2"/>
  <c r="BO284" i="2"/>
  <c r="BP284" i="2" s="1"/>
  <c r="BQ284" i="2" s="1"/>
  <c r="AZ620" i="2"/>
  <c r="BO620" i="2"/>
  <c r="AZ292" i="2"/>
  <c r="BA292" i="2" s="1"/>
  <c r="BB292" i="2" s="1"/>
  <c r="BD292" i="2" s="1"/>
  <c r="BE292" i="2" s="1"/>
  <c r="BF292" i="2" s="1"/>
  <c r="X620" i="2"/>
  <c r="AL620" i="2"/>
  <c r="T257" i="2"/>
  <c r="R257" i="2"/>
  <c r="S257" i="2" s="1"/>
  <c r="BS284" i="2"/>
  <c r="BT284" i="2" s="1"/>
  <c r="BU284" i="2" s="1"/>
  <c r="AT292" i="2"/>
  <c r="AU292" i="2" s="1"/>
  <c r="BF291" i="2"/>
  <c r="AY292" i="2"/>
  <c r="BC292" i="2"/>
  <c r="AW292" i="2"/>
  <c r="CZ620" i="2"/>
  <c r="Q619" i="2"/>
  <c r="L619" i="2"/>
  <c r="CD312" i="2"/>
  <c r="P619" i="2"/>
  <c r="AK286" i="2"/>
  <c r="AM286" i="2"/>
  <c r="AN286" i="2" s="1"/>
  <c r="AO286" i="2"/>
  <c r="AI286" i="2"/>
  <c r="CC620" i="2"/>
  <c r="CN620" i="2"/>
  <c r="CH620" i="2"/>
  <c r="CG620" i="2"/>
  <c r="J620" i="2"/>
  <c r="O620" i="2"/>
  <c r="P620" i="2" s="1"/>
  <c r="AJ620" i="2"/>
  <c r="AX620" i="2"/>
  <c r="N620" i="2"/>
  <c r="CK620" i="2" s="1"/>
  <c r="V620" i="2"/>
  <c r="BM620" i="2"/>
  <c r="H621" i="2"/>
  <c r="BO621" i="2" s="1"/>
  <c r="I620" i="2"/>
  <c r="L620" i="2" s="1"/>
  <c r="M619" i="2"/>
  <c r="AL621" i="2" l="1"/>
  <c r="AZ621" i="2"/>
  <c r="X257" i="2"/>
  <c r="Y257" i="2" s="1"/>
  <c r="Z257" i="2" s="1"/>
  <c r="X621" i="2"/>
  <c r="Q620" i="2"/>
  <c r="BS620" i="2" s="1"/>
  <c r="AA257" i="2"/>
  <c r="W257" i="2"/>
  <c r="U257" i="2"/>
  <c r="BK285" i="2"/>
  <c r="CM284" i="2"/>
  <c r="BI285" i="2"/>
  <c r="BJ285" i="2" s="1"/>
  <c r="AP286" i="2"/>
  <c r="AQ286" i="2" s="1"/>
  <c r="AH287" i="2" s="1"/>
  <c r="AL287" i="2" s="1"/>
  <c r="CZ621" i="2"/>
  <c r="BD620" i="2"/>
  <c r="CL620" i="2"/>
  <c r="AB620" i="2"/>
  <c r="AP620" i="2"/>
  <c r="CE312" i="2"/>
  <c r="CF312" i="2" s="1"/>
  <c r="AT293" i="2"/>
  <c r="AU293" i="2" s="1"/>
  <c r="AV293" i="2"/>
  <c r="AZ293" i="2" s="1"/>
  <c r="CC621" i="2"/>
  <c r="CN621" i="2"/>
  <c r="CH621" i="2"/>
  <c r="CG621" i="2"/>
  <c r="AJ621" i="2"/>
  <c r="J621" i="2"/>
  <c r="V621" i="2"/>
  <c r="BM621" i="2"/>
  <c r="O621" i="2"/>
  <c r="CL621" i="2" s="1"/>
  <c r="I621" i="2"/>
  <c r="AX621" i="2"/>
  <c r="N621" i="2"/>
  <c r="CK621" i="2" s="1"/>
  <c r="H622" i="2"/>
  <c r="M620" i="2"/>
  <c r="AB257" i="2" l="1"/>
  <c r="AC257" i="2" s="1"/>
  <c r="AD257" i="2" s="1"/>
  <c r="AZ622" i="2"/>
  <c r="BO622" i="2"/>
  <c r="BO285" i="2"/>
  <c r="BP285" i="2" s="1"/>
  <c r="BQ285" i="2" s="1"/>
  <c r="X622" i="2"/>
  <c r="AL622" i="2"/>
  <c r="P621" i="2"/>
  <c r="BR285" i="2"/>
  <c r="BN285" i="2"/>
  <c r="BL285" i="2"/>
  <c r="BS285" i="2" s="1"/>
  <c r="BT285" i="2" s="1"/>
  <c r="BI286" i="2" s="1"/>
  <c r="BJ286" i="2" s="1"/>
  <c r="AR286" i="2"/>
  <c r="AF287" i="2"/>
  <c r="AG287" i="2" s="1"/>
  <c r="CZ622" i="2"/>
  <c r="AW293" i="2"/>
  <c r="Q621" i="2"/>
  <c r="BS621" i="2" s="1"/>
  <c r="L621" i="2"/>
  <c r="CD313" i="2"/>
  <c r="CE313" i="2" s="1"/>
  <c r="AK287" i="2"/>
  <c r="AP287" i="2" s="1"/>
  <c r="AQ287" i="2" s="1"/>
  <c r="AM287" i="2"/>
  <c r="AN287" i="2" s="1"/>
  <c r="AI287" i="2"/>
  <c r="AO287" i="2"/>
  <c r="BC293" i="2"/>
  <c r="AY293" i="2"/>
  <c r="BA293" i="2"/>
  <c r="BB293" i="2" s="1"/>
  <c r="CC622" i="2"/>
  <c r="CN622" i="2"/>
  <c r="CH622" i="2"/>
  <c r="CG622" i="2"/>
  <c r="AX622" i="2"/>
  <c r="I622" i="2"/>
  <c r="N622" i="2"/>
  <c r="CK622" i="2"/>
  <c r="CL622" i="2"/>
  <c r="AJ622" i="2"/>
  <c r="BM622" i="2"/>
  <c r="J622" i="2"/>
  <c r="V622" i="2"/>
  <c r="O622" i="2"/>
  <c r="P622" i="2" s="1"/>
  <c r="H623" i="2"/>
  <c r="BO623" i="2" s="1"/>
  <c r="M621" i="2"/>
  <c r="R258" i="2" l="1"/>
  <c r="S258" i="2" s="1"/>
  <c r="T258" i="2"/>
  <c r="U258" i="2" s="1"/>
  <c r="AL623" i="2"/>
  <c r="AZ623" i="2"/>
  <c r="X623" i="2"/>
  <c r="Q622" i="2"/>
  <c r="AA258" i="2"/>
  <c r="L622" i="2"/>
  <c r="BU285" i="2"/>
  <c r="BK286" i="2"/>
  <c r="CM285" i="2"/>
  <c r="BD293" i="2"/>
  <c r="BE293" i="2" s="1"/>
  <c r="BF293" i="2" s="1"/>
  <c r="CZ623" i="2"/>
  <c r="CF313" i="2"/>
  <c r="AR287" i="2"/>
  <c r="AH288" i="2"/>
  <c r="AL288" i="2" s="1"/>
  <c r="AF288" i="2"/>
  <c r="AG288" i="2" s="1"/>
  <c r="CC623" i="2"/>
  <c r="CN623" i="2"/>
  <c r="CH623" i="2"/>
  <c r="CG623" i="2"/>
  <c r="M622" i="2"/>
  <c r="AX623" i="2"/>
  <c r="N623" i="2"/>
  <c r="V623" i="2"/>
  <c r="I623" i="2"/>
  <c r="CL623" i="2"/>
  <c r="AJ623" i="2"/>
  <c r="H624" i="2"/>
  <c r="BM623" i="2"/>
  <c r="J623" i="2"/>
  <c r="O623" i="2"/>
  <c r="P623" i="2" s="1"/>
  <c r="W258" i="2" l="1"/>
  <c r="AB258" i="2" s="1"/>
  <c r="AC258" i="2" s="1"/>
  <c r="X258" i="2"/>
  <c r="Y258" i="2" s="1"/>
  <c r="Z258" i="2" s="1"/>
  <c r="BN286" i="2"/>
  <c r="BO286" i="2"/>
  <c r="BP286" i="2" s="1"/>
  <c r="BQ286" i="2" s="1"/>
  <c r="AZ624" i="2"/>
  <c r="BO624" i="2"/>
  <c r="X624" i="2"/>
  <c r="AL624" i="2"/>
  <c r="L623" i="2"/>
  <c r="BR286" i="2"/>
  <c r="BL286" i="2"/>
  <c r="BS286" i="2" s="1"/>
  <c r="BT286" i="2" s="1"/>
  <c r="CM286" i="2" s="1"/>
  <c r="AT294" i="2"/>
  <c r="AU294" i="2" s="1"/>
  <c r="AV294" i="2"/>
  <c r="CZ624" i="2"/>
  <c r="Q623" i="2"/>
  <c r="BS623" i="2" s="1"/>
  <c r="CK623" i="2"/>
  <c r="AK288" i="2"/>
  <c r="AO288" i="2"/>
  <c r="AI288" i="2"/>
  <c r="AM288" i="2"/>
  <c r="AN288" i="2" s="1"/>
  <c r="CD314" i="2"/>
  <c r="CE314" i="2" s="1"/>
  <c r="CC624" i="2"/>
  <c r="CN624" i="2"/>
  <c r="CH624" i="2"/>
  <c r="CG624" i="2"/>
  <c r="M623" i="2"/>
  <c r="BM624" i="2"/>
  <c r="J624" i="2"/>
  <c r="O624" i="2"/>
  <c r="P624" i="2" s="1"/>
  <c r="H625" i="2"/>
  <c r="AJ624" i="2"/>
  <c r="V624" i="2"/>
  <c r="I624" i="2"/>
  <c r="AX624" i="2"/>
  <c r="N624" i="2"/>
  <c r="CL624" i="2"/>
  <c r="AD258" i="2" l="1"/>
  <c r="R259" i="2"/>
  <c r="S259" i="2" s="1"/>
  <c r="T259" i="2"/>
  <c r="X259" i="2" s="1"/>
  <c r="Y259" i="2" s="1"/>
  <c r="Z259" i="2" s="1"/>
  <c r="AZ625" i="2"/>
  <c r="BO625" i="2"/>
  <c r="AZ294" i="2"/>
  <c r="BA294" i="2" s="1"/>
  <c r="BB294" i="2" s="1"/>
  <c r="X625" i="2"/>
  <c r="AL625" i="2"/>
  <c r="BD623" i="2"/>
  <c r="AP623" i="2"/>
  <c r="L624" i="2"/>
  <c r="AB623" i="2"/>
  <c r="U259" i="2"/>
  <c r="W259" i="2"/>
  <c r="AA259" i="2"/>
  <c r="BI287" i="2"/>
  <c r="BJ287" i="2" s="1"/>
  <c r="BU286" i="2"/>
  <c r="BK287" i="2"/>
  <c r="BO287" i="2" s="1"/>
  <c r="AP288" i="2"/>
  <c r="AQ288" i="2" s="1"/>
  <c r="AF289" i="2" s="1"/>
  <c r="AG289" i="2" s="1"/>
  <c r="BC294" i="2"/>
  <c r="AY294" i="2"/>
  <c r="AW294" i="2"/>
  <c r="CZ625" i="2"/>
  <c r="Q624" i="2"/>
  <c r="BS624" i="2" s="1"/>
  <c r="CK624" i="2"/>
  <c r="CF314" i="2"/>
  <c r="CC625" i="2"/>
  <c r="CN625" i="2"/>
  <c r="CH625" i="2"/>
  <c r="CG625" i="2"/>
  <c r="CL625" i="2"/>
  <c r="AJ625" i="2"/>
  <c r="BM625" i="2"/>
  <c r="J625" i="2"/>
  <c r="H626" i="2"/>
  <c r="N625" i="2"/>
  <c r="V625" i="2"/>
  <c r="I625" i="2"/>
  <c r="O625" i="2"/>
  <c r="P625" i="2" s="1"/>
  <c r="AX625" i="2"/>
  <c r="M624" i="2"/>
  <c r="AZ626" i="2" l="1"/>
  <c r="BO626" i="2"/>
  <c r="X626" i="2"/>
  <c r="AL626" i="2"/>
  <c r="AB259" i="2"/>
  <c r="AC259" i="2" s="1"/>
  <c r="AD259" i="2" s="1"/>
  <c r="BP287" i="2"/>
  <c r="BQ287" i="2" s="1"/>
  <c r="BL287" i="2"/>
  <c r="BS287" i="2" s="1"/>
  <c r="BT287" i="2" s="1"/>
  <c r="BU287" i="2" s="1"/>
  <c r="BR287" i="2"/>
  <c r="BN287" i="2"/>
  <c r="AH289" i="2"/>
  <c r="BD294" i="2"/>
  <c r="BE294" i="2" s="1"/>
  <c r="BF294" i="2" s="1"/>
  <c r="AR288" i="2"/>
  <c r="CZ626" i="2"/>
  <c r="Q625" i="2"/>
  <c r="L625" i="2"/>
  <c r="CK625" i="2"/>
  <c r="CD315" i="2"/>
  <c r="CC626" i="2"/>
  <c r="CN626" i="2"/>
  <c r="CH626" i="2"/>
  <c r="CG626" i="2"/>
  <c r="M625" i="2"/>
  <c r="CK626" i="2"/>
  <c r="AX626" i="2"/>
  <c r="N626" i="2"/>
  <c r="V626" i="2"/>
  <c r="BM626" i="2"/>
  <c r="AJ626" i="2"/>
  <c r="I626" i="2"/>
  <c r="J626" i="2"/>
  <c r="L626" i="2" s="1"/>
  <c r="O626" i="2"/>
  <c r="H627" i="2"/>
  <c r="AZ627" i="2" l="1"/>
  <c r="BO627" i="2"/>
  <c r="AL289" i="2"/>
  <c r="AM289" i="2" s="1"/>
  <c r="AN289" i="2" s="1"/>
  <c r="AP289" i="2" s="1"/>
  <c r="AQ289" i="2" s="1"/>
  <c r="AH290" i="2" s="1"/>
  <c r="AL290" i="2" s="1"/>
  <c r="X627" i="2"/>
  <c r="AL627" i="2"/>
  <c r="T260" i="2"/>
  <c r="X260" i="2" s="1"/>
  <c r="Y260" i="2" s="1"/>
  <c r="Z260" i="2" s="1"/>
  <c r="R260" i="2"/>
  <c r="S260" i="2" s="1"/>
  <c r="BK288" i="2"/>
  <c r="CM287" i="2"/>
  <c r="BI288" i="2"/>
  <c r="BJ288" i="2" s="1"/>
  <c r="AK289" i="2"/>
  <c r="AI289" i="2"/>
  <c r="AO289" i="2"/>
  <c r="AT295" i="2"/>
  <c r="AU295" i="2" s="1"/>
  <c r="AV295" i="2"/>
  <c r="CZ627" i="2"/>
  <c r="Q626" i="2"/>
  <c r="AP626" i="2" s="1"/>
  <c r="CE315" i="2"/>
  <c r="CF315" i="2" s="1"/>
  <c r="CL626" i="2"/>
  <c r="P626" i="2"/>
  <c r="CC627" i="2"/>
  <c r="AX627" i="2"/>
  <c r="J627" i="2"/>
  <c r="O627" i="2"/>
  <c r="M627" i="2" s="1"/>
  <c r="H628" i="2"/>
  <c r="BO628" i="2" s="1"/>
  <c r="AJ627" i="2"/>
  <c r="N627" i="2"/>
  <c r="V627" i="2"/>
  <c r="CK627" i="2"/>
  <c r="BM627" i="2"/>
  <c r="I627" i="2"/>
  <c r="L627" i="2" s="1"/>
  <c r="CL627" i="2"/>
  <c r="M626" i="2"/>
  <c r="U260" i="2" l="1"/>
  <c r="BL288" i="2"/>
  <c r="BS288" i="2" s="1"/>
  <c r="BT288" i="2" s="1"/>
  <c r="BO288" i="2"/>
  <c r="BP288" i="2" s="1"/>
  <c r="BQ288" i="2" s="1"/>
  <c r="W260" i="2"/>
  <c r="BC295" i="2"/>
  <c r="AZ295" i="2"/>
  <c r="BA295" i="2" s="1"/>
  <c r="BB295" i="2" s="1"/>
  <c r="AL628" i="2"/>
  <c r="AZ628" i="2"/>
  <c r="AA260" i="2"/>
  <c r="X628" i="2"/>
  <c r="Q627" i="2"/>
  <c r="BS627" i="2" s="1"/>
  <c r="AB626" i="2"/>
  <c r="BS626" i="2"/>
  <c r="BD626" i="2"/>
  <c r="BR288" i="2"/>
  <c r="BN288" i="2"/>
  <c r="AY295" i="2"/>
  <c r="AW295" i="2"/>
  <c r="AR289" i="2"/>
  <c r="AF290" i="2"/>
  <c r="AG290" i="2" s="1"/>
  <c r="CZ628" i="2"/>
  <c r="CG315" i="2"/>
  <c r="CD316" i="2"/>
  <c r="P627" i="2"/>
  <c r="AM290" i="2"/>
  <c r="AN290" i="2" s="1"/>
  <c r="AK290" i="2"/>
  <c r="AP290" i="2" s="1"/>
  <c r="AQ290" i="2" s="1"/>
  <c r="AO290" i="2"/>
  <c r="AI290" i="2"/>
  <c r="CC628" i="2"/>
  <c r="CN628" i="2"/>
  <c r="AB260" i="2"/>
  <c r="AC260" i="2" s="1"/>
  <c r="AD260" i="2" s="1"/>
  <c r="CH628" i="2"/>
  <c r="CG628" i="2"/>
  <c r="AX628" i="2"/>
  <c r="J628" i="2"/>
  <c r="I628" i="2"/>
  <c r="V628" i="2"/>
  <c r="BM628" i="2"/>
  <c r="O628" i="2"/>
  <c r="P628" i="2" s="1"/>
  <c r="AJ628" i="2"/>
  <c r="N628" i="2"/>
  <c r="H629" i="2"/>
  <c r="AZ629" i="2" l="1"/>
  <c r="BO629" i="2"/>
  <c r="X629" i="2"/>
  <c r="AL629" i="2"/>
  <c r="L628" i="2"/>
  <c r="BD295" i="2"/>
  <c r="BE295" i="2" s="1"/>
  <c r="AV296" i="2" s="1"/>
  <c r="BU288" i="2"/>
  <c r="BI289" i="2"/>
  <c r="BJ289" i="2" s="1"/>
  <c r="BK289" i="2"/>
  <c r="BO289" i="2" s="1"/>
  <c r="CM288" i="2"/>
  <c r="CZ629" i="2"/>
  <c r="Q628" i="2"/>
  <c r="CL628" i="2"/>
  <c r="CK628" i="2"/>
  <c r="CE316" i="2"/>
  <c r="CF316" i="2" s="1"/>
  <c r="AR290" i="2"/>
  <c r="AF291" i="2"/>
  <c r="AG291" i="2" s="1"/>
  <c r="AH291" i="2"/>
  <c r="AL291" i="2" s="1"/>
  <c r="CH315" i="2"/>
  <c r="CI315" i="2" s="1"/>
  <c r="R261" i="2"/>
  <c r="S261" i="2" s="1"/>
  <c r="CC629" i="2"/>
  <c r="CN629" i="2"/>
  <c r="T261" i="2"/>
  <c r="X261" i="2" s="1"/>
  <c r="CH629" i="2"/>
  <c r="CG629" i="2"/>
  <c r="M628" i="2"/>
  <c r="BM629" i="2"/>
  <c r="AX629" i="2"/>
  <c r="J629" i="2"/>
  <c r="O629" i="2"/>
  <c r="P629" i="2" s="1"/>
  <c r="I629" i="2"/>
  <c r="H630" i="2"/>
  <c r="V629" i="2"/>
  <c r="CL629" i="2"/>
  <c r="AJ629" i="2"/>
  <c r="N629" i="2"/>
  <c r="CK629" i="2" s="1"/>
  <c r="Q629" i="2"/>
  <c r="BS629" i="2" s="1"/>
  <c r="AZ630" i="2" l="1"/>
  <c r="BO630" i="2"/>
  <c r="BC296" i="2"/>
  <c r="AZ296" i="2"/>
  <c r="BA296" i="2" s="1"/>
  <c r="BB296" i="2" s="1"/>
  <c r="X630" i="2"/>
  <c r="AL630" i="2"/>
  <c r="L629" i="2"/>
  <c r="AY296" i="2"/>
  <c r="AT296" i="2"/>
  <c r="AU296" i="2" s="1"/>
  <c r="AW296" i="2"/>
  <c r="BF295" i="2"/>
  <c r="BP289" i="2"/>
  <c r="BQ289" i="2" s="1"/>
  <c r="BL289" i="2"/>
  <c r="BN289" i="2"/>
  <c r="BR289" i="2"/>
  <c r="CZ630" i="2"/>
  <c r="AA261" i="2"/>
  <c r="AB629" i="2"/>
  <c r="BD629" i="2"/>
  <c r="AP629" i="2"/>
  <c r="CD317" i="2"/>
  <c r="CE317" i="2" s="1"/>
  <c r="CI326" i="2"/>
  <c r="CI320" i="2"/>
  <c r="CI318" i="2"/>
  <c r="CI317" i="2"/>
  <c r="CI322" i="2"/>
  <c r="CI321" i="2"/>
  <c r="CI324" i="2"/>
  <c r="CI323" i="2"/>
  <c r="CI325" i="2"/>
  <c r="CI319" i="2"/>
  <c r="CI316" i="2"/>
  <c r="AI291" i="2"/>
  <c r="AO291" i="2"/>
  <c r="AK291" i="2"/>
  <c r="AM291" i="2"/>
  <c r="AN291" i="2" s="1"/>
  <c r="CC630" i="2"/>
  <c r="Y261" i="2"/>
  <c r="Z261" i="2" s="1"/>
  <c r="U261" i="2"/>
  <c r="W261" i="2"/>
  <c r="CN630" i="2"/>
  <c r="CH630" i="2"/>
  <c r="CG630" i="2"/>
  <c r="M629" i="2"/>
  <c r="AX630" i="2"/>
  <c r="N630" i="2"/>
  <c r="V630" i="2"/>
  <c r="CK630" i="2"/>
  <c r="BM630" i="2"/>
  <c r="J630" i="2"/>
  <c r="O630" i="2"/>
  <c r="CL630" i="2" s="1"/>
  <c r="H631" i="2"/>
  <c r="AJ630" i="2"/>
  <c r="I630" i="2"/>
  <c r="L630" i="2" s="1"/>
  <c r="P630" i="2"/>
  <c r="BD296" i="2" l="1"/>
  <c r="BE296" i="2" s="1"/>
  <c r="AT297" i="2" s="1"/>
  <c r="AU297" i="2" s="1"/>
  <c r="AZ631" i="2"/>
  <c r="BO631" i="2"/>
  <c r="X631" i="2"/>
  <c r="AL631" i="2"/>
  <c r="BS289" i="2"/>
  <c r="BT289" i="2" s="1"/>
  <c r="BU289" i="2" s="1"/>
  <c r="AB261" i="2"/>
  <c r="AC261" i="2" s="1"/>
  <c r="AD261" i="2" s="1"/>
  <c r="CZ631" i="2"/>
  <c r="Q630" i="2"/>
  <c r="BS630" i="2" s="1"/>
  <c r="AP291" i="2"/>
  <c r="AQ291" i="2" s="1"/>
  <c r="CF317" i="2"/>
  <c r="CC631" i="2"/>
  <c r="CN631" i="2"/>
  <c r="CH631" i="2"/>
  <c r="CG631" i="2"/>
  <c r="AJ631" i="2"/>
  <c r="J631" i="2"/>
  <c r="I631" i="2"/>
  <c r="N631" i="2"/>
  <c r="AX631" i="2"/>
  <c r="V631" i="2"/>
  <c r="CK631" i="2"/>
  <c r="O631" i="2"/>
  <c r="M631" i="2" s="1"/>
  <c r="H632" i="2"/>
  <c r="BO632" i="2" s="1"/>
  <c r="BM631" i="2"/>
  <c r="M630" i="2"/>
  <c r="AV297" i="2" l="1"/>
  <c r="AY297" i="2" s="1"/>
  <c r="BF296" i="2"/>
  <c r="AL632" i="2"/>
  <c r="AZ632" i="2"/>
  <c r="X632" i="2"/>
  <c r="Q631" i="2"/>
  <c r="L631" i="2"/>
  <c r="CM289" i="2"/>
  <c r="BK290" i="2"/>
  <c r="BI290" i="2"/>
  <c r="BJ290" i="2" s="1"/>
  <c r="T262" i="2"/>
  <c r="R262" i="2"/>
  <c r="S262" i="2" s="1"/>
  <c r="CZ632" i="2"/>
  <c r="AR291" i="2"/>
  <c r="AH292" i="2"/>
  <c r="AL292" i="2" s="1"/>
  <c r="AF292" i="2"/>
  <c r="AG292" i="2" s="1"/>
  <c r="P631" i="2"/>
  <c r="CL631" i="2"/>
  <c r="CD318" i="2"/>
  <c r="CE318" i="2" s="1"/>
  <c r="CC632" i="2"/>
  <c r="CN632" i="2"/>
  <c r="CH632" i="2"/>
  <c r="CG632" i="2"/>
  <c r="O632" i="2"/>
  <c r="CL632" i="2" s="1"/>
  <c r="H633" i="2"/>
  <c r="AX632" i="2"/>
  <c r="N632" i="2"/>
  <c r="CK632" i="2" s="1"/>
  <c r="AJ632" i="2"/>
  <c r="V632" i="2"/>
  <c r="BM632" i="2"/>
  <c r="J632" i="2"/>
  <c r="I632" i="2"/>
  <c r="AW297" i="2" l="1"/>
  <c r="BD297" i="2" s="1"/>
  <c r="BE297" i="2" s="1"/>
  <c r="AV298" i="2" s="1"/>
  <c r="AZ298" i="2" s="1"/>
  <c r="BA298" i="2" s="1"/>
  <c r="BB298" i="2" s="1"/>
  <c r="BC297" i="2"/>
  <c r="AZ297" i="2"/>
  <c r="BA297" i="2" s="1"/>
  <c r="BB297" i="2" s="1"/>
  <c r="AZ633" i="2"/>
  <c r="BO633" i="2"/>
  <c r="BN290" i="2"/>
  <c r="BO290" i="2"/>
  <c r="BP290" i="2" s="1"/>
  <c r="BQ290" i="2" s="1"/>
  <c r="X633" i="2"/>
  <c r="AL633" i="2"/>
  <c r="X262" i="2"/>
  <c r="Y262" i="2" s="1"/>
  <c r="Z262" i="2" s="1"/>
  <c r="AB262" i="2" s="1"/>
  <c r="AC262" i="2" s="1"/>
  <c r="AD262" i="2" s="1"/>
  <c r="BR290" i="2"/>
  <c r="BL290" i="2"/>
  <c r="BS290" i="2" s="1"/>
  <c r="BT290" i="2" s="1"/>
  <c r="BU290" i="2" s="1"/>
  <c r="W262" i="2"/>
  <c r="AA262" i="2"/>
  <c r="U262" i="2"/>
  <c r="CZ633" i="2"/>
  <c r="Q632" i="2"/>
  <c r="BD632" i="2" s="1"/>
  <c r="L632" i="2"/>
  <c r="P632" i="2"/>
  <c r="CF318" i="2"/>
  <c r="AO292" i="2"/>
  <c r="AK292" i="2"/>
  <c r="AM292" i="2"/>
  <c r="AN292" i="2" s="1"/>
  <c r="AI292" i="2"/>
  <c r="CC633" i="2"/>
  <c r="CN633" i="2"/>
  <c r="CH633" i="2"/>
  <c r="CG633" i="2"/>
  <c r="J633" i="2"/>
  <c r="O633" i="2"/>
  <c r="CL633" i="2" s="1"/>
  <c r="H634" i="2"/>
  <c r="BO634" i="2" s="1"/>
  <c r="AX633" i="2"/>
  <c r="N633" i="2"/>
  <c r="CK633" i="2"/>
  <c r="BM633" i="2"/>
  <c r="AJ633" i="2"/>
  <c r="V633" i="2"/>
  <c r="I633" i="2"/>
  <c r="L633" i="2" s="1"/>
  <c r="M632" i="2"/>
  <c r="BC298" i="2" l="1"/>
  <c r="BF297" i="2"/>
  <c r="AT298" i="2"/>
  <c r="AU298" i="2" s="1"/>
  <c r="AY298" i="2"/>
  <c r="AW298" i="2"/>
  <c r="BD298" i="2"/>
  <c r="BE298" i="2" s="1"/>
  <c r="BF298" i="2" s="1"/>
  <c r="AL634" i="2"/>
  <c r="AZ634" i="2"/>
  <c r="X634" i="2"/>
  <c r="Q633" i="2"/>
  <c r="BS633" i="2" s="1"/>
  <c r="BS632" i="2"/>
  <c r="AP632" i="2"/>
  <c r="AB632" i="2"/>
  <c r="P633" i="2"/>
  <c r="BI291" i="2"/>
  <c r="BJ291" i="2" s="1"/>
  <c r="CM290" i="2"/>
  <c r="BK291" i="2"/>
  <c r="CZ634" i="2"/>
  <c r="R263" i="2"/>
  <c r="S263" i="2" s="1"/>
  <c r="T263" i="2"/>
  <c r="AP292" i="2"/>
  <c r="AQ292" i="2" s="1"/>
  <c r="AR292" i="2" s="1"/>
  <c r="CD319" i="2"/>
  <c r="CE319" i="2" s="1"/>
  <c r="CC634" i="2"/>
  <c r="CN634" i="2"/>
  <c r="CH634" i="2"/>
  <c r="CG634" i="2"/>
  <c r="M633" i="2"/>
  <c r="AX634" i="2"/>
  <c r="N634" i="2"/>
  <c r="CK634" i="2" s="1"/>
  <c r="V634" i="2"/>
  <c r="I634" i="2"/>
  <c r="J634" i="2"/>
  <c r="O634" i="2"/>
  <c r="CL634" i="2" s="1"/>
  <c r="H635" i="2"/>
  <c r="BM634" i="2"/>
  <c r="AJ634" i="2"/>
  <c r="AZ635" i="2" l="1"/>
  <c r="BO635" i="2"/>
  <c r="BR291" i="2"/>
  <c r="BO291" i="2"/>
  <c r="AT299" i="2"/>
  <c r="AU299" i="2" s="1"/>
  <c r="AV299" i="2"/>
  <c r="AW299" i="2" s="1"/>
  <c r="X635" i="2"/>
  <c r="AL635" i="2"/>
  <c r="X263" i="2"/>
  <c r="Y263" i="2" s="1"/>
  <c r="Z263" i="2" s="1"/>
  <c r="P634" i="2"/>
  <c r="BN291" i="2"/>
  <c r="BP291" i="2"/>
  <c r="BQ291" i="2" s="1"/>
  <c r="BL291" i="2"/>
  <c r="BS291" i="2" s="1"/>
  <c r="BT291" i="2" s="1"/>
  <c r="BK292" i="2" s="1"/>
  <c r="W263" i="2"/>
  <c r="U263" i="2"/>
  <c r="CZ635" i="2"/>
  <c r="AA263" i="2"/>
  <c r="AH293" i="2"/>
  <c r="AL293" i="2" s="1"/>
  <c r="AF293" i="2"/>
  <c r="AG293" i="2" s="1"/>
  <c r="L634" i="2"/>
  <c r="Q634" i="2"/>
  <c r="CF319" i="2"/>
  <c r="CC635" i="2"/>
  <c r="AB263" i="2"/>
  <c r="AC263" i="2" s="1"/>
  <c r="AD263" i="2" s="1"/>
  <c r="CN635" i="2"/>
  <c r="CH635" i="2"/>
  <c r="CG635" i="2"/>
  <c r="J635" i="2"/>
  <c r="H636" i="2"/>
  <c r="AJ635" i="2"/>
  <c r="I635" i="2"/>
  <c r="CK635" i="2"/>
  <c r="BM635" i="2"/>
  <c r="AX635" i="2"/>
  <c r="O635" i="2"/>
  <c r="P635" i="2" s="1"/>
  <c r="N635" i="2"/>
  <c r="V635" i="2"/>
  <c r="CL635" i="2"/>
  <c r="M634" i="2"/>
  <c r="AY299" i="2" l="1"/>
  <c r="BD299" i="2" s="1"/>
  <c r="BE299" i="2" s="1"/>
  <c r="AV300" i="2" s="1"/>
  <c r="AW300" i="2" s="1"/>
  <c r="BC299" i="2"/>
  <c r="BO292" i="2"/>
  <c r="BP292" i="2" s="1"/>
  <c r="BQ292" i="2" s="1"/>
  <c r="AZ636" i="2"/>
  <c r="BO636" i="2"/>
  <c r="AZ299" i="2"/>
  <c r="BA299" i="2" s="1"/>
  <c r="BB299" i="2" s="1"/>
  <c r="X636" i="2"/>
  <c r="AL636" i="2"/>
  <c r="BU291" i="2"/>
  <c r="CM291" i="2"/>
  <c r="CN291" i="2" s="1"/>
  <c r="BI292" i="2"/>
  <c r="BJ292" i="2" s="1"/>
  <c r="BR292" i="2"/>
  <c r="L635" i="2"/>
  <c r="BN292" i="2"/>
  <c r="BL292" i="2"/>
  <c r="AO293" i="2"/>
  <c r="CZ636" i="2"/>
  <c r="AI293" i="2"/>
  <c r="AM293" i="2"/>
  <c r="AN293" i="2" s="1"/>
  <c r="AK293" i="2"/>
  <c r="Q635" i="2"/>
  <c r="CD320" i="2"/>
  <c r="CE320" i="2" s="1"/>
  <c r="R264" i="2"/>
  <c r="S264" i="2" s="1"/>
  <c r="CC636" i="2"/>
  <c r="T264" i="2"/>
  <c r="X264" i="2" s="1"/>
  <c r="CN636" i="2"/>
  <c r="CH636" i="2"/>
  <c r="CG636" i="2"/>
  <c r="AX636" i="2"/>
  <c r="N636" i="2"/>
  <c r="H637" i="2"/>
  <c r="J636" i="2"/>
  <c r="V636" i="2"/>
  <c r="O636" i="2"/>
  <c r="P636" i="2" s="1"/>
  <c r="AJ636" i="2"/>
  <c r="I636" i="2"/>
  <c r="CK636" i="2"/>
  <c r="BM636" i="2"/>
  <c r="M635" i="2"/>
  <c r="BC300" i="2" l="1"/>
  <c r="BF299" i="2"/>
  <c r="AT300" i="2"/>
  <c r="AU300" i="2" s="1"/>
  <c r="AZ300" i="2"/>
  <c r="BA300" i="2" s="1"/>
  <c r="BB300" i="2" s="1"/>
  <c r="AY300" i="2"/>
  <c r="BD300" i="2" s="1"/>
  <c r="BE300" i="2" s="1"/>
  <c r="BF300" i="2" s="1"/>
  <c r="AZ637" i="2"/>
  <c r="BO637" i="2"/>
  <c r="X637" i="2"/>
  <c r="AL637" i="2"/>
  <c r="BS292" i="2"/>
  <c r="BT292" i="2" s="1"/>
  <c r="BU292" i="2" s="1"/>
  <c r="L636" i="2"/>
  <c r="AP293" i="2"/>
  <c r="AQ293" i="2" s="1"/>
  <c r="AH294" i="2" s="1"/>
  <c r="CZ637" i="2"/>
  <c r="AA264" i="2"/>
  <c r="Q636" i="2"/>
  <c r="BS636" i="2" s="1"/>
  <c r="CL636" i="2"/>
  <c r="AP635" i="2"/>
  <c r="BS635" i="2"/>
  <c r="AB635" i="2"/>
  <c r="BD635" i="2"/>
  <c r="CF320" i="2"/>
  <c r="U264" i="2"/>
  <c r="AB264" i="2" s="1"/>
  <c r="AC264" i="2" s="1"/>
  <c r="AD264" i="2" s="1"/>
  <c r="W264" i="2"/>
  <c r="Y264" i="2"/>
  <c r="Z264" i="2" s="1"/>
  <c r="CC637" i="2"/>
  <c r="CN637" i="2"/>
  <c r="CH637" i="2"/>
  <c r="CG637" i="2"/>
  <c r="CK637" i="2"/>
  <c r="J637" i="2"/>
  <c r="V637" i="2"/>
  <c r="BM637" i="2"/>
  <c r="AX637" i="2"/>
  <c r="O637" i="2"/>
  <c r="P637" i="2" s="1"/>
  <c r="I637" i="2"/>
  <c r="N637" i="2"/>
  <c r="CL637" i="2"/>
  <c r="AJ637" i="2"/>
  <c r="H638" i="2"/>
  <c r="M636" i="2"/>
  <c r="AT301" i="2" l="1"/>
  <c r="AU301" i="2" s="1"/>
  <c r="AV301" i="2"/>
  <c r="BC301" i="2" s="1"/>
  <c r="AZ638" i="2"/>
  <c r="BO638" i="2"/>
  <c r="X638" i="2"/>
  <c r="AL638" i="2"/>
  <c r="AL294" i="2"/>
  <c r="AM294" i="2" s="1"/>
  <c r="AN294" i="2" s="1"/>
  <c r="CM292" i="2"/>
  <c r="BK293" i="2"/>
  <c r="BI293" i="2"/>
  <c r="BJ293" i="2" s="1"/>
  <c r="AK294" i="2"/>
  <c r="AO294" i="2"/>
  <c r="AF294" i="2"/>
  <c r="AG294" i="2" s="1"/>
  <c r="AI294" i="2"/>
  <c r="AR293" i="2"/>
  <c r="CZ638" i="2"/>
  <c r="Q637" i="2"/>
  <c r="L637" i="2"/>
  <c r="CD321" i="2"/>
  <c r="CE321" i="2" s="1"/>
  <c r="CC638" i="2"/>
  <c r="R265" i="2"/>
  <c r="S265" i="2" s="1"/>
  <c r="CN638" i="2"/>
  <c r="CH638" i="2"/>
  <c r="CG638" i="2"/>
  <c r="H639" i="2"/>
  <c r="CK638" i="2"/>
  <c r="BM638" i="2"/>
  <c r="O638" i="2"/>
  <c r="M638" i="2" s="1"/>
  <c r="N638" i="2"/>
  <c r="V638" i="2"/>
  <c r="AX638" i="2"/>
  <c r="AJ638" i="2"/>
  <c r="I638" i="2"/>
  <c r="J638" i="2"/>
  <c r="M637" i="2"/>
  <c r="T265" i="2"/>
  <c r="X265" i="2" s="1"/>
  <c r="AW301" i="2" l="1"/>
  <c r="AY301" i="2"/>
  <c r="AZ301" i="2"/>
  <c r="BA301" i="2" s="1"/>
  <c r="BB301" i="2" s="1"/>
  <c r="BD301" i="2" s="1"/>
  <c r="BE301" i="2" s="1"/>
  <c r="AT302" i="2" s="1"/>
  <c r="AU302" i="2" s="1"/>
  <c r="BO293" i="2"/>
  <c r="BP293" i="2" s="1"/>
  <c r="BQ293" i="2" s="1"/>
  <c r="AZ639" i="2"/>
  <c r="BO639" i="2"/>
  <c r="X639" i="2"/>
  <c r="AL639" i="2"/>
  <c r="BN293" i="2"/>
  <c r="BR293" i="2"/>
  <c r="BL293" i="2"/>
  <c r="BS293" i="2" s="1"/>
  <c r="BT293" i="2" s="1"/>
  <c r="CM293" i="2" s="1"/>
  <c r="AP294" i="2"/>
  <c r="AQ294" i="2" s="1"/>
  <c r="AR294" i="2" s="1"/>
  <c r="CZ639" i="2"/>
  <c r="Q638" i="2"/>
  <c r="BS638" i="2" s="1"/>
  <c r="AA265" i="2"/>
  <c r="L638" i="2"/>
  <c r="P638" i="2"/>
  <c r="CL638" i="2"/>
  <c r="CF321" i="2"/>
  <c r="CC639" i="2"/>
  <c r="V639" i="2"/>
  <c r="CK639" i="2"/>
  <c r="J639" i="2"/>
  <c r="I639" i="2"/>
  <c r="AX639" i="2"/>
  <c r="O639" i="2"/>
  <c r="P639" i="2" s="1"/>
  <c r="H640" i="2"/>
  <c r="BM639" i="2"/>
  <c r="N639" i="2"/>
  <c r="AJ639" i="2"/>
  <c r="Y265" i="2"/>
  <c r="Z265" i="2" s="1"/>
  <c r="W265" i="2"/>
  <c r="U265" i="2"/>
  <c r="AV302" i="2" l="1"/>
  <c r="AZ302" i="2" s="1"/>
  <c r="BA302" i="2" s="1"/>
  <c r="BB302" i="2" s="1"/>
  <c r="BF301" i="2"/>
  <c r="AZ640" i="2"/>
  <c r="BO640" i="2"/>
  <c r="X640" i="2"/>
  <c r="AL640" i="2"/>
  <c r="BI294" i="2"/>
  <c r="BJ294" i="2" s="1"/>
  <c r="BU293" i="2"/>
  <c r="BK294" i="2"/>
  <c r="AP638" i="2"/>
  <c r="BD638" i="2"/>
  <c r="AB638" i="2"/>
  <c r="AF295" i="2"/>
  <c r="AG295" i="2" s="1"/>
  <c r="AH295" i="2"/>
  <c r="CZ640" i="2"/>
  <c r="Q639" i="2"/>
  <c r="BS639" i="2" s="1"/>
  <c r="L639" i="2"/>
  <c r="CL639" i="2"/>
  <c r="CD322" i="2"/>
  <c r="CE322" i="2" s="1"/>
  <c r="AB265" i="2"/>
  <c r="AC265" i="2" s="1"/>
  <c r="AD265" i="2" s="1"/>
  <c r="CC640" i="2"/>
  <c r="CN640" i="2"/>
  <c r="CH640" i="2"/>
  <c r="CG640" i="2"/>
  <c r="H641" i="2"/>
  <c r="CK640" i="2"/>
  <c r="AX640" i="2"/>
  <c r="N640" i="2"/>
  <c r="V640" i="2"/>
  <c r="BM640" i="2"/>
  <c r="I640" i="2"/>
  <c r="AJ640" i="2"/>
  <c r="J640" i="2"/>
  <c r="O640" i="2"/>
  <c r="CL640" i="2" s="1"/>
  <c r="M639" i="2"/>
  <c r="AW302" i="2" l="1"/>
  <c r="AY302" i="2"/>
  <c r="BC302" i="2"/>
  <c r="BO294" i="2"/>
  <c r="BP294" i="2" s="1"/>
  <c r="BQ294" i="2" s="1"/>
  <c r="AZ641" i="2"/>
  <c r="BO641" i="2"/>
  <c r="AO295" i="2"/>
  <c r="AL295" i="2"/>
  <c r="AM295" i="2" s="1"/>
  <c r="AN295" i="2" s="1"/>
  <c r="X641" i="2"/>
  <c r="AL641" i="2"/>
  <c r="BN294" i="2"/>
  <c r="BL294" i="2"/>
  <c r="BS294" i="2" s="1"/>
  <c r="BT294" i="2" s="1"/>
  <c r="BU294" i="2" s="1"/>
  <c r="BR294" i="2"/>
  <c r="L640" i="2"/>
  <c r="AK295" i="2"/>
  <c r="AI295" i="2"/>
  <c r="CZ641" i="2"/>
  <c r="Q640" i="2"/>
  <c r="P640" i="2"/>
  <c r="BD302" i="2"/>
  <c r="BE302" i="2" s="1"/>
  <c r="AV303" i="2" s="1"/>
  <c r="AZ303" i="2" s="1"/>
  <c r="CF322" i="2"/>
  <c r="T266" i="2"/>
  <c r="X266" i="2" s="1"/>
  <c r="R266" i="2"/>
  <c r="S266" i="2" s="1"/>
  <c r="CC641" i="2"/>
  <c r="CN641" i="2"/>
  <c r="CH641" i="2"/>
  <c r="CG641" i="2"/>
  <c r="AJ641" i="2"/>
  <c r="V641" i="2"/>
  <c r="I641" i="2"/>
  <c r="O641" i="2"/>
  <c r="CL641" i="2" s="1"/>
  <c r="N641" i="2"/>
  <c r="CK641" i="2"/>
  <c r="BM641" i="2"/>
  <c r="AX641" i="2"/>
  <c r="J641" i="2"/>
  <c r="H642" i="2"/>
  <c r="M640" i="2"/>
  <c r="CM294" i="2" l="1"/>
  <c r="BI295" i="2"/>
  <c r="BJ295" i="2" s="1"/>
  <c r="BK295" i="2"/>
  <c r="BL295" i="2" s="1"/>
  <c r="AZ642" i="2"/>
  <c r="BO642" i="2"/>
  <c r="X642" i="2"/>
  <c r="AL642" i="2"/>
  <c r="P641" i="2"/>
  <c r="AP295" i="2"/>
  <c r="AQ295" i="2" s="1"/>
  <c r="AR295" i="2" s="1"/>
  <c r="U266" i="2"/>
  <c r="W266" i="2"/>
  <c r="CZ642" i="2"/>
  <c r="BA303" i="2"/>
  <c r="BB303" i="2" s="1"/>
  <c r="Q641" i="2"/>
  <c r="BD641" i="2" s="1"/>
  <c r="AA266" i="2"/>
  <c r="Y266" i="2"/>
  <c r="Z266" i="2" s="1"/>
  <c r="AW303" i="2"/>
  <c r="AY303" i="2"/>
  <c r="BD303" i="2" s="1"/>
  <c r="BE303" i="2" s="1"/>
  <c r="L641" i="2"/>
  <c r="BC303" i="2"/>
  <c r="BF302" i="2"/>
  <c r="AT303" i="2"/>
  <c r="AU303" i="2" s="1"/>
  <c r="CD323" i="2"/>
  <c r="CE323" i="2" s="1"/>
  <c r="CC642" i="2"/>
  <c r="CN642" i="2"/>
  <c r="CH642" i="2"/>
  <c r="CG642" i="2"/>
  <c r="M641" i="2"/>
  <c r="BM642" i="2"/>
  <c r="N642" i="2"/>
  <c r="V642" i="2"/>
  <c r="CK642" i="2"/>
  <c r="J642" i="2"/>
  <c r="I642" i="2"/>
  <c r="O642" i="2"/>
  <c r="P642" i="2" s="1"/>
  <c r="H643" i="2"/>
  <c r="AJ642" i="2"/>
  <c r="AX642" i="2"/>
  <c r="AB266" i="2" l="1"/>
  <c r="AC266" i="2" s="1"/>
  <c r="AD266" i="2" s="1"/>
  <c r="BO295" i="2"/>
  <c r="BP295" i="2" s="1"/>
  <c r="BQ295" i="2" s="1"/>
  <c r="BR295" i="2"/>
  <c r="BN295" i="2"/>
  <c r="AZ643" i="2"/>
  <c r="BO643" i="2"/>
  <c r="BS295" i="2"/>
  <c r="BT295" i="2" s="1"/>
  <c r="BU295" i="2" s="1"/>
  <c r="X643" i="2"/>
  <c r="AL643" i="2"/>
  <c r="AP641" i="2"/>
  <c r="AB641" i="2"/>
  <c r="BS641" i="2"/>
  <c r="AH296" i="2"/>
  <c r="AF296" i="2"/>
  <c r="AG296" i="2" s="1"/>
  <c r="BF303" i="2"/>
  <c r="J118" i="1" s="1"/>
  <c r="I118" i="1" s="1"/>
  <c r="CZ643" i="2"/>
  <c r="Q642" i="2"/>
  <c r="BS642" i="2" s="1"/>
  <c r="L642" i="2"/>
  <c r="CL642" i="2"/>
  <c r="CF323" i="2"/>
  <c r="AT304" i="2"/>
  <c r="AV304" i="2"/>
  <c r="CC643" i="2"/>
  <c r="CN643" i="2"/>
  <c r="CH643" i="2"/>
  <c r="CG643" i="2"/>
  <c r="M642" i="2"/>
  <c r="BM643" i="2"/>
  <c r="AX643" i="2"/>
  <c r="V643" i="2"/>
  <c r="CK643" i="2"/>
  <c r="AJ643" i="2"/>
  <c r="J643" i="2"/>
  <c r="I643" i="2"/>
  <c r="O643" i="2"/>
  <c r="M643" i="2" s="1"/>
  <c r="H644" i="2"/>
  <c r="BO644" i="2" s="1"/>
  <c r="N643" i="2"/>
  <c r="R267" i="2" l="1"/>
  <c r="S267" i="2" s="1"/>
  <c r="T267" i="2"/>
  <c r="X267" i="2" s="1"/>
  <c r="BI296" i="2"/>
  <c r="BJ296" i="2" s="1"/>
  <c r="BK296" i="2"/>
  <c r="BL296" i="2" s="1"/>
  <c r="CM295" i="2"/>
  <c r="AL644" i="2"/>
  <c r="AZ644" i="2"/>
  <c r="AL296" i="2"/>
  <c r="AM296" i="2" s="1"/>
  <c r="AN296" i="2" s="1"/>
  <c r="X644" i="2"/>
  <c r="Q643" i="2"/>
  <c r="AK296" i="2"/>
  <c r="AP296" i="2" s="1"/>
  <c r="AQ296" i="2" s="1"/>
  <c r="AR296" i="2" s="1"/>
  <c r="AO296" i="2"/>
  <c r="AI296" i="2"/>
  <c r="CZ644" i="2"/>
  <c r="L643" i="2"/>
  <c r="P643" i="2"/>
  <c r="AU304" i="2"/>
  <c r="CD324" i="2"/>
  <c r="BC304" i="2"/>
  <c r="AW304" i="2"/>
  <c r="BA304" i="2"/>
  <c r="BB304" i="2" s="1"/>
  <c r="AY304" i="2"/>
  <c r="CL643" i="2"/>
  <c r="CC644" i="2"/>
  <c r="CN644" i="2"/>
  <c r="CH644" i="2"/>
  <c r="CG644" i="2"/>
  <c r="AJ644" i="2"/>
  <c r="O644" i="2"/>
  <c r="CL644" i="2" s="1"/>
  <c r="H645" i="2"/>
  <c r="BM644" i="2"/>
  <c r="N644" i="2"/>
  <c r="CK644" i="2" s="1"/>
  <c r="AX644" i="2"/>
  <c r="J644" i="2"/>
  <c r="I644" i="2"/>
  <c r="V644" i="2"/>
  <c r="BR296" i="2" l="1"/>
  <c r="U267" i="2"/>
  <c r="AA267" i="2"/>
  <c r="W267" i="2"/>
  <c r="BS296" i="2"/>
  <c r="BT296" i="2" s="1"/>
  <c r="BU296" i="2" s="1"/>
  <c r="Y267" i="2"/>
  <c r="Z267" i="2" s="1"/>
  <c r="AB267" i="2" s="1"/>
  <c r="AC267" i="2" s="1"/>
  <c r="AD267" i="2" s="1"/>
  <c r="AZ645" i="2"/>
  <c r="BO645" i="2"/>
  <c r="BN296" i="2"/>
  <c r="BO296" i="2"/>
  <c r="BP296" i="2" s="1"/>
  <c r="BQ296" i="2" s="1"/>
  <c r="X645" i="2"/>
  <c r="AL645" i="2"/>
  <c r="P644" i="2"/>
  <c r="AF297" i="2"/>
  <c r="AG297" i="2" s="1"/>
  <c r="AH297" i="2"/>
  <c r="BD304" i="2"/>
  <c r="BE304" i="2" s="1"/>
  <c r="AV305" i="2" s="1"/>
  <c r="CZ645" i="2"/>
  <c r="Q644" i="2"/>
  <c r="AB644" i="2" s="1"/>
  <c r="L644" i="2"/>
  <c r="AP644" i="2"/>
  <c r="CE324" i="2"/>
  <c r="CF324" i="2" s="1"/>
  <c r="CC645" i="2"/>
  <c r="CN645" i="2"/>
  <c r="CH645" i="2"/>
  <c r="CG645" i="2"/>
  <c r="J645" i="2"/>
  <c r="O645" i="2"/>
  <c r="H646" i="2"/>
  <c r="BO646" i="2" s="1"/>
  <c r="CK645" i="2"/>
  <c r="BM645" i="2"/>
  <c r="N645" i="2"/>
  <c r="V645" i="2"/>
  <c r="CL645" i="2"/>
  <c r="AJ645" i="2"/>
  <c r="AX645" i="2"/>
  <c r="I645" i="2"/>
  <c r="P645" i="2"/>
  <c r="M644" i="2"/>
  <c r="CM296" i="2" l="1"/>
  <c r="BK297" i="2"/>
  <c r="BR297" i="2" s="1"/>
  <c r="BI297" i="2"/>
  <c r="BJ297" i="2" s="1"/>
  <c r="R268" i="2"/>
  <c r="S268" i="2" s="1"/>
  <c r="T268" i="2"/>
  <c r="X268" i="2" s="1"/>
  <c r="Y268" i="2" s="1"/>
  <c r="Z268" i="2" s="1"/>
  <c r="BO297" i="2"/>
  <c r="BP297" i="2" s="1"/>
  <c r="BQ297" i="2" s="1"/>
  <c r="AL646" i="2"/>
  <c r="AZ646" i="2"/>
  <c r="AL297" i="2"/>
  <c r="AM297" i="2" s="1"/>
  <c r="AN297" i="2" s="1"/>
  <c r="X646" i="2"/>
  <c r="Q645" i="2"/>
  <c r="BS645" i="2" s="1"/>
  <c r="BL297" i="2"/>
  <c r="BN297" i="2"/>
  <c r="BS644" i="2"/>
  <c r="BD644" i="2"/>
  <c r="AK297" i="2"/>
  <c r="AI297" i="2"/>
  <c r="AP297" i="2" s="1"/>
  <c r="AQ297" i="2" s="1"/>
  <c r="AR297" i="2" s="1"/>
  <c r="AO297" i="2"/>
  <c r="BF304" i="2"/>
  <c r="AT305" i="2"/>
  <c r="AU305" i="2" s="1"/>
  <c r="CZ646" i="2"/>
  <c r="L645" i="2"/>
  <c r="CD325" i="2"/>
  <c r="CE325" i="2" s="1"/>
  <c r="BC305" i="2"/>
  <c r="BA305" i="2"/>
  <c r="BB305" i="2" s="1"/>
  <c r="AY305" i="2"/>
  <c r="BD305" i="2" s="1"/>
  <c r="BE305" i="2" s="1"/>
  <c r="AW305" i="2"/>
  <c r="CC646" i="2"/>
  <c r="CN646" i="2"/>
  <c r="CH646" i="2"/>
  <c r="CG646" i="2"/>
  <c r="N646" i="2"/>
  <c r="BM646" i="2"/>
  <c r="AJ646" i="2"/>
  <c r="V646" i="2"/>
  <c r="J646" i="2"/>
  <c r="L646" i="2" s="1"/>
  <c r="I646" i="2"/>
  <c r="CK646" i="2"/>
  <c r="O646" i="2"/>
  <c r="H647" i="2"/>
  <c r="AX646" i="2"/>
  <c r="M645" i="2"/>
  <c r="AB268" i="2"/>
  <c r="BS297" i="2" l="1"/>
  <c r="BT297" i="2" s="1"/>
  <c r="BU297" i="2" s="1"/>
  <c r="AC268" i="2"/>
  <c r="AD268" i="2" s="1"/>
  <c r="U268" i="2"/>
  <c r="AA268" i="2"/>
  <c r="W268" i="2"/>
  <c r="AZ647" i="2"/>
  <c r="BO647" i="2"/>
  <c r="X647" i="2"/>
  <c r="AL647" i="2"/>
  <c r="AH298" i="2"/>
  <c r="AF298" i="2"/>
  <c r="AG298" i="2" s="1"/>
  <c r="CZ647" i="2"/>
  <c r="Q646" i="2"/>
  <c r="CL646" i="2"/>
  <c r="P646" i="2"/>
  <c r="BF305" i="2"/>
  <c r="AT306" i="2"/>
  <c r="AV306" i="2"/>
  <c r="CF325" i="2"/>
  <c r="CC647" i="2"/>
  <c r="CN647" i="2"/>
  <c r="CH647" i="2"/>
  <c r="CG647" i="2"/>
  <c r="O647" i="2"/>
  <c r="P647" i="2" s="1"/>
  <c r="CK647" i="2"/>
  <c r="AX647" i="2"/>
  <c r="N647" i="2"/>
  <c r="V647" i="2"/>
  <c r="AJ647" i="2"/>
  <c r="I647" i="2"/>
  <c r="J647" i="2"/>
  <c r="H648" i="2"/>
  <c r="BM647" i="2"/>
  <c r="M646" i="2"/>
  <c r="BI298" i="2" l="1"/>
  <c r="BJ298" i="2" s="1"/>
  <c r="CM297" i="2"/>
  <c r="BK298" i="2"/>
  <c r="R269" i="2"/>
  <c r="S269" i="2" s="1"/>
  <c r="T269" i="2"/>
  <c r="X269" i="2" s="1"/>
  <c r="AZ648" i="2"/>
  <c r="BO648" i="2"/>
  <c r="BN298" i="2"/>
  <c r="BO298" i="2"/>
  <c r="BP298" i="2" s="1"/>
  <c r="BQ298" i="2" s="1"/>
  <c r="BS298" i="2" s="1"/>
  <c r="BT298" i="2" s="1"/>
  <c r="BU298" i="2" s="1"/>
  <c r="AL298" i="2"/>
  <c r="AM298" i="2" s="1"/>
  <c r="AN298" i="2" s="1"/>
  <c r="X648" i="2"/>
  <c r="AL648" i="2"/>
  <c r="BL298" i="2"/>
  <c r="BR298" i="2"/>
  <c r="AK298" i="2"/>
  <c r="AO298" i="2"/>
  <c r="AI298" i="2"/>
  <c r="CZ648" i="2"/>
  <c r="Q647" i="2"/>
  <c r="AP647" i="2" s="1"/>
  <c r="AA269" i="2"/>
  <c r="L647" i="2"/>
  <c r="CL647" i="2"/>
  <c r="CD326" i="2"/>
  <c r="CE326" i="2" s="1"/>
  <c r="BC306" i="2"/>
  <c r="BA306" i="2"/>
  <c r="BB306" i="2" s="1"/>
  <c r="AY306" i="2"/>
  <c r="AW306" i="2"/>
  <c r="AU306" i="2"/>
  <c r="CC648" i="2"/>
  <c r="CN648" i="2"/>
  <c r="CH648" i="2"/>
  <c r="CG648" i="2"/>
  <c r="M647" i="2"/>
  <c r="V648" i="2"/>
  <c r="J648" i="2"/>
  <c r="I648" i="2"/>
  <c r="L648" i="2" s="1"/>
  <c r="BM648" i="2"/>
  <c r="AX648" i="2"/>
  <c r="O648" i="2"/>
  <c r="P648" i="2" s="1"/>
  <c r="H649" i="2"/>
  <c r="N648" i="2"/>
  <c r="CL648" i="2"/>
  <c r="AJ648" i="2"/>
  <c r="AZ649" i="2" l="1"/>
  <c r="BO649" i="2"/>
  <c r="AP298" i="2"/>
  <c r="AQ298" i="2" s="1"/>
  <c r="AR298" i="2" s="1"/>
  <c r="X649" i="2"/>
  <c r="AL649" i="2"/>
  <c r="BK299" i="2"/>
  <c r="BI299" i="2"/>
  <c r="BJ299" i="2" s="1"/>
  <c r="CM298" i="2"/>
  <c r="BS647" i="2"/>
  <c r="BD647" i="2"/>
  <c r="AB647" i="2"/>
  <c r="BD306" i="2"/>
  <c r="BE306" i="2" s="1"/>
  <c r="BF306" i="2" s="1"/>
  <c r="CZ649" i="2"/>
  <c r="Q648" i="2"/>
  <c r="BS648" i="2" s="1"/>
  <c r="CK648" i="2"/>
  <c r="CF326" i="2"/>
  <c r="CC649" i="2"/>
  <c r="CN649" i="2"/>
  <c r="CH649" i="2"/>
  <c r="CG649" i="2"/>
  <c r="CL649" i="2"/>
  <c r="BM649" i="2"/>
  <c r="J649" i="2"/>
  <c r="I649" i="2"/>
  <c r="AX649" i="2"/>
  <c r="O649" i="2"/>
  <c r="M649" i="2" s="1"/>
  <c r="H650" i="2"/>
  <c r="AJ649" i="2"/>
  <c r="N649" i="2"/>
  <c r="CK649" i="2" s="1"/>
  <c r="V649" i="2"/>
  <c r="M648" i="2"/>
  <c r="U269" i="2"/>
  <c r="W269" i="2"/>
  <c r="Y269" i="2"/>
  <c r="Z269" i="2" s="1"/>
  <c r="BO299" i="2" l="1"/>
  <c r="BP299" i="2" s="1"/>
  <c r="BQ299" i="2" s="1"/>
  <c r="AZ650" i="2"/>
  <c r="BO650" i="2"/>
  <c r="BR299" i="2"/>
  <c r="BN299" i="2"/>
  <c r="AF299" i="2"/>
  <c r="AG299" i="2" s="1"/>
  <c r="AH299" i="2"/>
  <c r="AO299" i="2" s="1"/>
  <c r="X650" i="2"/>
  <c r="AL650" i="2"/>
  <c r="BL299" i="2"/>
  <c r="BS299" i="2" s="1"/>
  <c r="BT299" i="2" s="1"/>
  <c r="BU299" i="2" s="1"/>
  <c r="AT307" i="2"/>
  <c r="AU307" i="2" s="1"/>
  <c r="AV307" i="2"/>
  <c r="BA307" i="2" s="1"/>
  <c r="BB307" i="2" s="1"/>
  <c r="CZ650" i="2"/>
  <c r="Q649" i="2"/>
  <c r="P649" i="2"/>
  <c r="L649" i="2"/>
  <c r="CD327" i="2"/>
  <c r="CC650" i="2"/>
  <c r="AB269" i="2"/>
  <c r="AC269" i="2" s="1"/>
  <c r="AD269" i="2" s="1"/>
  <c r="CN650" i="2"/>
  <c r="CH650" i="2"/>
  <c r="CG650" i="2"/>
  <c r="AX650" i="2"/>
  <c r="V650" i="2"/>
  <c r="I650" i="2"/>
  <c r="BM650" i="2"/>
  <c r="AJ650" i="2"/>
  <c r="J650" i="2"/>
  <c r="O650" i="2"/>
  <c r="P650" i="2" s="1"/>
  <c r="N650" i="2"/>
  <c r="H651" i="2"/>
  <c r="BO651" i="2" s="1"/>
  <c r="CL650" i="2"/>
  <c r="BK300" i="2" l="1"/>
  <c r="BL300" i="2" s="1"/>
  <c r="BI300" i="2"/>
  <c r="BJ300" i="2" s="1"/>
  <c r="CM299" i="2"/>
  <c r="AL651" i="2"/>
  <c r="AZ651" i="2"/>
  <c r="AI299" i="2"/>
  <c r="AK299" i="2"/>
  <c r="AL299" i="2"/>
  <c r="AM299" i="2" s="1"/>
  <c r="AN299" i="2" s="1"/>
  <c r="X651" i="2"/>
  <c r="Q650" i="2"/>
  <c r="BS650" i="2" s="1"/>
  <c r="AW307" i="2"/>
  <c r="BC307" i="2"/>
  <c r="AY307" i="2"/>
  <c r="CZ651" i="2"/>
  <c r="BD650" i="2"/>
  <c r="L650" i="2"/>
  <c r="CK650" i="2"/>
  <c r="AB650" i="2"/>
  <c r="AP650" i="2"/>
  <c r="CE327" i="2"/>
  <c r="CF327" i="2" s="1"/>
  <c r="R270" i="2"/>
  <c r="S270" i="2" s="1"/>
  <c r="CC651" i="2"/>
  <c r="T270" i="2"/>
  <c r="X270" i="2" s="1"/>
  <c r="AJ651" i="2"/>
  <c r="BM651" i="2"/>
  <c r="CL651" i="2"/>
  <c r="H652" i="2"/>
  <c r="J651" i="2"/>
  <c r="V651" i="2"/>
  <c r="AX651" i="2"/>
  <c r="O651" i="2"/>
  <c r="P651" i="2" s="1"/>
  <c r="I651" i="2"/>
  <c r="N651" i="2"/>
  <c r="CK651" i="2" s="1"/>
  <c r="M650" i="2"/>
  <c r="BR300" i="2" l="1"/>
  <c r="BN300" i="2"/>
  <c r="BS300" i="2" s="1"/>
  <c r="BT300" i="2" s="1"/>
  <c r="BU300" i="2" s="1"/>
  <c r="AP299" i="2"/>
  <c r="AQ299" i="2" s="1"/>
  <c r="AF300" i="2" s="1"/>
  <c r="AG300" i="2" s="1"/>
  <c r="BO300" i="2"/>
  <c r="BP300" i="2" s="1"/>
  <c r="BQ300" i="2" s="1"/>
  <c r="AZ652" i="2"/>
  <c r="BO652" i="2"/>
  <c r="X652" i="2"/>
  <c r="AL652" i="2"/>
  <c r="BD307" i="2"/>
  <c r="BE307" i="2" s="1"/>
  <c r="BF307" i="2" s="1"/>
  <c r="CZ652" i="2"/>
  <c r="Q651" i="2"/>
  <c r="BS651" i="2" s="1"/>
  <c r="AA270" i="2"/>
  <c r="L651" i="2"/>
  <c r="CG327" i="2"/>
  <c r="CD328" i="2"/>
  <c r="W270" i="2"/>
  <c r="Y270" i="2"/>
  <c r="Z270" i="2" s="1"/>
  <c r="CC652" i="2"/>
  <c r="U270" i="2"/>
  <c r="CN652" i="2"/>
  <c r="CH652" i="2"/>
  <c r="CG652" i="2"/>
  <c r="BM652" i="2"/>
  <c r="O652" i="2"/>
  <c r="P652" i="2" s="1"/>
  <c r="AJ652" i="2"/>
  <c r="V652" i="2"/>
  <c r="AX652" i="2"/>
  <c r="N652" i="2"/>
  <c r="CK652" i="2" s="1"/>
  <c r="J652" i="2"/>
  <c r="I652" i="2"/>
  <c r="H653" i="2"/>
  <c r="CL652" i="2"/>
  <c r="M651" i="2"/>
  <c r="CM300" i="2" l="1"/>
  <c r="BK301" i="2"/>
  <c r="BR301" i="2" s="1"/>
  <c r="AH300" i="2"/>
  <c r="BI301" i="2"/>
  <c r="BJ301" i="2" s="1"/>
  <c r="AR299" i="2"/>
  <c r="AZ653" i="2"/>
  <c r="BO653" i="2"/>
  <c r="X653" i="2"/>
  <c r="AL653" i="2"/>
  <c r="AT308" i="2"/>
  <c r="AU308" i="2" s="1"/>
  <c r="AV308" i="2"/>
  <c r="BA308" i="2" s="1"/>
  <c r="BB308" i="2" s="1"/>
  <c r="AB270" i="2"/>
  <c r="AC270" i="2" s="1"/>
  <c r="AD270" i="2" s="1"/>
  <c r="CZ653" i="2"/>
  <c r="Q652" i="2"/>
  <c r="L652" i="2"/>
  <c r="CE328" i="2"/>
  <c r="CF328" i="2" s="1"/>
  <c r="CH327" i="2"/>
  <c r="CC653" i="2"/>
  <c r="CN653" i="2"/>
  <c r="CH653" i="2"/>
  <c r="CG653" i="2"/>
  <c r="AJ653" i="2"/>
  <c r="J653" i="2"/>
  <c r="I653" i="2"/>
  <c r="L653" i="2" s="1"/>
  <c r="BM653" i="2"/>
  <c r="O653" i="2"/>
  <c r="CL653" i="2" s="1"/>
  <c r="H654" i="2"/>
  <c r="AX653" i="2"/>
  <c r="V653" i="2"/>
  <c r="N653" i="2"/>
  <c r="M652" i="2"/>
  <c r="BO301" i="2" l="1"/>
  <c r="BP301" i="2" s="1"/>
  <c r="BQ301" i="2" s="1"/>
  <c r="BL301" i="2"/>
  <c r="BN301" i="2"/>
  <c r="AI300" i="2"/>
  <c r="AK300" i="2"/>
  <c r="AO300" i="2"/>
  <c r="AP300" i="2" s="1"/>
  <c r="AQ300" i="2" s="1"/>
  <c r="AF301" i="2" s="1"/>
  <c r="AG301" i="2" s="1"/>
  <c r="AL300" i="2"/>
  <c r="AM300" i="2" s="1"/>
  <c r="AN300" i="2" s="1"/>
  <c r="AZ654" i="2"/>
  <c r="BO654" i="2"/>
  <c r="BS301" i="2"/>
  <c r="BT301" i="2" s="1"/>
  <c r="BU301" i="2" s="1"/>
  <c r="X654" i="2"/>
  <c r="AL654" i="2"/>
  <c r="AW308" i="2"/>
  <c r="AY308" i="2"/>
  <c r="BC308" i="2"/>
  <c r="BD308" i="2"/>
  <c r="BE308" i="2" s="1"/>
  <c r="AV309" i="2" s="1"/>
  <c r="BA309" i="2" s="1"/>
  <c r="BB309" i="2" s="1"/>
  <c r="T271" i="2"/>
  <c r="R271" i="2"/>
  <c r="S271" i="2" s="1"/>
  <c r="CZ654" i="2"/>
  <c r="CD329" i="2"/>
  <c r="CK653" i="2"/>
  <c r="CI328" i="2"/>
  <c r="CI338" i="2"/>
  <c r="CI333" i="2"/>
  <c r="CI331" i="2"/>
  <c r="CI335" i="2"/>
  <c r="CI336" i="2"/>
  <c r="CI337" i="2"/>
  <c r="CI332" i="2"/>
  <c r="CI330" i="2"/>
  <c r="CI334" i="2"/>
  <c r="CI329" i="2"/>
  <c r="Q653" i="2"/>
  <c r="P653" i="2"/>
  <c r="CI327" i="2"/>
  <c r="CC654" i="2"/>
  <c r="CN654" i="2"/>
  <c r="CH654" i="2"/>
  <c r="CG654" i="2"/>
  <c r="AX654" i="2"/>
  <c r="N654" i="2"/>
  <c r="AJ654" i="2"/>
  <c r="V654" i="2"/>
  <c r="CK654" i="2"/>
  <c r="BM654" i="2"/>
  <c r="I654" i="2"/>
  <c r="J654" i="2"/>
  <c r="O654" i="2"/>
  <c r="CL654" i="2" s="1"/>
  <c r="H655" i="2"/>
  <c r="M653" i="2"/>
  <c r="AR300" i="2" l="1"/>
  <c r="AH301" i="2"/>
  <c r="BK302" i="2"/>
  <c r="BN302" i="2" s="1"/>
  <c r="CM301" i="2"/>
  <c r="AZ655" i="2"/>
  <c r="BO655" i="2"/>
  <c r="BI302" i="2"/>
  <c r="BJ302" i="2" s="1"/>
  <c r="AP301" i="2"/>
  <c r="X655" i="2"/>
  <c r="AL655" i="2"/>
  <c r="X271" i="2"/>
  <c r="Y271" i="2" s="1"/>
  <c r="Z271" i="2" s="1"/>
  <c r="AB271" i="2" s="1"/>
  <c r="AC271" i="2" s="1"/>
  <c r="AD271" i="2" s="1"/>
  <c r="L654" i="2"/>
  <c r="AW309" i="2"/>
  <c r="AT309" i="2"/>
  <c r="AU309" i="2" s="1"/>
  <c r="AY309" i="2"/>
  <c r="BC309" i="2"/>
  <c r="BF308" i="2"/>
  <c r="U271" i="2"/>
  <c r="W271" i="2"/>
  <c r="AA271" i="2"/>
  <c r="BD309" i="2"/>
  <c r="BE309" i="2" s="1"/>
  <c r="AV310" i="2" s="1"/>
  <c r="CZ655" i="2"/>
  <c r="Q654" i="2"/>
  <c r="BS654" i="2" s="1"/>
  <c r="P654" i="2"/>
  <c r="AP653" i="2"/>
  <c r="AB653" i="2"/>
  <c r="BS653" i="2"/>
  <c r="BD653" i="2"/>
  <c r="CE329" i="2"/>
  <c r="CF329" i="2" s="1"/>
  <c r="CC655" i="2"/>
  <c r="CN655" i="2"/>
  <c r="CH655" i="2"/>
  <c r="CG655" i="2"/>
  <c r="AX655" i="2"/>
  <c r="AJ655" i="2"/>
  <c r="V655" i="2"/>
  <c r="O655" i="2"/>
  <c r="P655" i="2" s="1"/>
  <c r="H656" i="2"/>
  <c r="BM655" i="2"/>
  <c r="N655" i="2"/>
  <c r="J655" i="2"/>
  <c r="I655" i="2"/>
  <c r="M654" i="2"/>
  <c r="AQ301" i="2" l="1"/>
  <c r="AF302" i="2" s="1"/>
  <c r="AG302" i="2" s="1"/>
  <c r="BR302" i="2"/>
  <c r="BL302" i="2"/>
  <c r="AI301" i="2"/>
  <c r="AK301" i="2"/>
  <c r="AL301" i="2"/>
  <c r="AM301" i="2" s="1"/>
  <c r="AN301" i="2" s="1"/>
  <c r="AO301" i="2"/>
  <c r="AZ656" i="2"/>
  <c r="BO656" i="2"/>
  <c r="BO302" i="2"/>
  <c r="BP302" i="2" s="1"/>
  <c r="BQ302" i="2" s="1"/>
  <c r="BS302" i="2" s="1"/>
  <c r="BT302" i="2" s="1"/>
  <c r="BU302" i="2" s="1"/>
  <c r="X656" i="2"/>
  <c r="AL656" i="2"/>
  <c r="AT310" i="2"/>
  <c r="AU310" i="2" s="1"/>
  <c r="BF309" i="2"/>
  <c r="CZ656" i="2"/>
  <c r="Q655" i="2"/>
  <c r="L655" i="2"/>
  <c r="CL655" i="2"/>
  <c r="CD330" i="2"/>
  <c r="CE330" i="2" s="1"/>
  <c r="CK655" i="2"/>
  <c r="BC310" i="2"/>
  <c r="AW310" i="2"/>
  <c r="BA310" i="2"/>
  <c r="BB310" i="2" s="1"/>
  <c r="AY310" i="2"/>
  <c r="R272" i="2"/>
  <c r="S272" i="2" s="1"/>
  <c r="T272" i="2"/>
  <c r="X272" i="2" s="1"/>
  <c r="CC656" i="2"/>
  <c r="CN656" i="2"/>
  <c r="CH656" i="2"/>
  <c r="CG656" i="2"/>
  <c r="AJ656" i="2"/>
  <c r="I656" i="2"/>
  <c r="J656" i="2"/>
  <c r="O656" i="2"/>
  <c r="CL656" i="2" s="1"/>
  <c r="H657" i="2"/>
  <c r="BM656" i="2"/>
  <c r="AX656" i="2"/>
  <c r="N656" i="2"/>
  <c r="V656" i="2"/>
  <c r="M655" i="2"/>
  <c r="AH302" i="2" l="1"/>
  <c r="AL302" i="2" s="1"/>
  <c r="AM302" i="2" s="1"/>
  <c r="AN302" i="2" s="1"/>
  <c r="AR301" i="2"/>
  <c r="BI303" i="2"/>
  <c r="BJ303" i="2" s="1"/>
  <c r="BK303" i="2"/>
  <c r="BO303" i="2" s="1"/>
  <c r="BP303" i="2" s="1"/>
  <c r="BQ303" i="2" s="1"/>
  <c r="CM302" i="2"/>
  <c r="AZ657" i="2"/>
  <c r="BO657" i="2"/>
  <c r="X657" i="2"/>
  <c r="AL657" i="2"/>
  <c r="AP302" i="2"/>
  <c r="L656" i="2"/>
  <c r="W272" i="2"/>
  <c r="BD310" i="2"/>
  <c r="BE310" i="2" s="1"/>
  <c r="AV311" i="2" s="1"/>
  <c r="CZ657" i="2"/>
  <c r="Q656" i="2"/>
  <c r="AP656" i="2" s="1"/>
  <c r="AA272" i="2"/>
  <c r="Y272" i="2"/>
  <c r="Z272" i="2" s="1"/>
  <c r="P656" i="2"/>
  <c r="AB656" i="2"/>
  <c r="CK656" i="2"/>
  <c r="CF330" i="2"/>
  <c r="U272" i="2"/>
  <c r="CC657" i="2"/>
  <c r="AB272" i="2"/>
  <c r="AC272" i="2" s="1"/>
  <c r="AD272" i="2" s="1"/>
  <c r="CN657" i="2"/>
  <c r="CH657" i="2"/>
  <c r="CG657" i="2"/>
  <c r="CK657" i="2"/>
  <c r="BM657" i="2"/>
  <c r="AJ657" i="2"/>
  <c r="N657" i="2"/>
  <c r="H658" i="2"/>
  <c r="CL657" i="2"/>
  <c r="V657" i="2"/>
  <c r="AX657" i="2"/>
  <c r="J657" i="2"/>
  <c r="L657" i="2" s="1"/>
  <c r="O657" i="2"/>
  <c r="P657" i="2" s="1"/>
  <c r="I657" i="2"/>
  <c r="M656" i="2"/>
  <c r="AO302" i="2" l="1"/>
  <c r="AI302" i="2"/>
  <c r="AQ302" i="2"/>
  <c r="AR302" i="2" s="1"/>
  <c r="AK302" i="2"/>
  <c r="BL303" i="2"/>
  <c r="BN303" i="2"/>
  <c r="BR303" i="2"/>
  <c r="BS303" i="2"/>
  <c r="BT303" i="2" s="1"/>
  <c r="BK304" i="2" s="1"/>
  <c r="AZ658" i="2"/>
  <c r="BO658" i="2"/>
  <c r="X658" i="2"/>
  <c r="AL658" i="2"/>
  <c r="AF303" i="2"/>
  <c r="AG303" i="2" s="1"/>
  <c r="AH303" i="2"/>
  <c r="BI304" i="2"/>
  <c r="BJ304" i="2" s="1"/>
  <c r="BD656" i="2"/>
  <c r="BS656" i="2"/>
  <c r="BF310" i="2"/>
  <c r="AT311" i="2"/>
  <c r="AU311" i="2" s="1"/>
  <c r="CZ658" i="2"/>
  <c r="Q657" i="2"/>
  <c r="BS657" i="2" s="1"/>
  <c r="CD331" i="2"/>
  <c r="CE331" i="2" s="1"/>
  <c r="BP304" i="2"/>
  <c r="BQ304" i="2" s="1"/>
  <c r="BL304" i="2"/>
  <c r="BN304" i="2"/>
  <c r="BR304" i="2"/>
  <c r="BC311" i="2"/>
  <c r="AW311" i="2"/>
  <c r="BA311" i="2"/>
  <c r="BB311" i="2" s="1"/>
  <c r="AY311" i="2"/>
  <c r="BD311" i="2" s="1"/>
  <c r="BE311" i="2" s="1"/>
  <c r="R273" i="2"/>
  <c r="S273" i="2" s="1"/>
  <c r="CC658" i="2"/>
  <c r="T273" i="2"/>
  <c r="X273" i="2" s="1"/>
  <c r="CN658" i="2"/>
  <c r="CH658" i="2"/>
  <c r="CG658" i="2"/>
  <c r="AX658" i="2"/>
  <c r="O658" i="2"/>
  <c r="M658" i="2" s="1"/>
  <c r="I658" i="2"/>
  <c r="N658" i="2"/>
  <c r="H659" i="2"/>
  <c r="CL658" i="2"/>
  <c r="BM658" i="2"/>
  <c r="AJ658" i="2"/>
  <c r="CK658" i="2"/>
  <c r="J658" i="2"/>
  <c r="V658" i="2"/>
  <c r="M657" i="2"/>
  <c r="CM303" i="2" l="1"/>
  <c r="CN303" i="2" s="1"/>
  <c r="BU303" i="2"/>
  <c r="L118" i="1" s="1"/>
  <c r="K118" i="1" s="1"/>
  <c r="AZ659" i="2"/>
  <c r="BO659" i="2"/>
  <c r="AK303" i="2"/>
  <c r="AL303" i="2"/>
  <c r="X659" i="2"/>
  <c r="AL659" i="2"/>
  <c r="AI303" i="2"/>
  <c r="AM303" i="2"/>
  <c r="AN303" i="2" s="1"/>
  <c r="AO303" i="2"/>
  <c r="L658" i="2"/>
  <c r="AP303" i="2"/>
  <c r="AQ303" i="2" s="1"/>
  <c r="CZ659" i="2"/>
  <c r="AA273" i="2"/>
  <c r="Q658" i="2"/>
  <c r="BS304" i="2"/>
  <c r="BT304" i="2" s="1"/>
  <c r="BU304" i="2" s="1"/>
  <c r="BF311" i="2"/>
  <c r="AT312" i="2"/>
  <c r="AU312" i="2" s="1"/>
  <c r="AV312" i="2"/>
  <c r="P658" i="2"/>
  <c r="CF331" i="2"/>
  <c r="Y273" i="2"/>
  <c r="Z273" i="2" s="1"/>
  <c r="U273" i="2"/>
  <c r="W273" i="2"/>
  <c r="CC659" i="2"/>
  <c r="CN659" i="2"/>
  <c r="CH659" i="2"/>
  <c r="CG659" i="2"/>
  <c r="BM659" i="2"/>
  <c r="O659" i="2"/>
  <c r="H660" i="2"/>
  <c r="BO660" i="2" s="1"/>
  <c r="J659" i="2"/>
  <c r="I659" i="2"/>
  <c r="AX659" i="2"/>
  <c r="N659" i="2"/>
  <c r="AJ659" i="2"/>
  <c r="V659" i="2"/>
  <c r="CL659" i="2"/>
  <c r="P659" i="2"/>
  <c r="AL660" i="2" l="1"/>
  <c r="AZ660" i="2"/>
  <c r="X660" i="2"/>
  <c r="Q659" i="2"/>
  <c r="AB659" i="2" s="1"/>
  <c r="AH304" i="2"/>
  <c r="AM304" i="2" s="1"/>
  <c r="AN304" i="2" s="1"/>
  <c r="AB273" i="2"/>
  <c r="AC273" i="2" s="1"/>
  <c r="AD273" i="2" s="1"/>
  <c r="AF304" i="2"/>
  <c r="AG304" i="2" s="1"/>
  <c r="AR303" i="2"/>
  <c r="H118" i="1" s="1"/>
  <c r="G118" i="1" s="1"/>
  <c r="CZ660" i="2"/>
  <c r="BK305" i="2"/>
  <c r="CM304" i="2"/>
  <c r="BI305" i="2"/>
  <c r="BJ305" i="2" s="1"/>
  <c r="L659" i="2"/>
  <c r="BD659" i="2"/>
  <c r="BS659" i="2"/>
  <c r="AP659" i="2"/>
  <c r="CK659" i="2"/>
  <c r="CD332" i="2"/>
  <c r="BC312" i="2"/>
  <c r="AW312" i="2"/>
  <c r="BA312" i="2"/>
  <c r="BB312" i="2" s="1"/>
  <c r="AY312" i="2"/>
  <c r="CC660" i="2"/>
  <c r="CN660" i="2"/>
  <c r="CH660" i="2"/>
  <c r="CG660" i="2"/>
  <c r="AJ660" i="2"/>
  <c r="J660" i="2"/>
  <c r="I660" i="2"/>
  <c r="N660" i="2"/>
  <c r="CK660" i="2" s="1"/>
  <c r="O660" i="2"/>
  <c r="CL660" i="2" s="1"/>
  <c r="H661" i="2"/>
  <c r="BM660" i="2"/>
  <c r="AX660" i="2"/>
  <c r="V660" i="2"/>
  <c r="M659" i="2"/>
  <c r="AZ661" i="2" l="1"/>
  <c r="BO661" i="2"/>
  <c r="X661" i="2"/>
  <c r="AL661" i="2"/>
  <c r="AK304" i="2"/>
  <c r="AI304" i="2"/>
  <c r="AP304" i="2" s="1"/>
  <c r="AQ304" i="2" s="1"/>
  <c r="AO304" i="2"/>
  <c r="L660" i="2"/>
  <c r="R274" i="2"/>
  <c r="S274" i="2" s="1"/>
  <c r="T274" i="2"/>
  <c r="BN305" i="2"/>
  <c r="BS305" i="2" s="1"/>
  <c r="BT305" i="2" s="1"/>
  <c r="CM305" i="2" s="1"/>
  <c r="BD312" i="2"/>
  <c r="BE312" i="2" s="1"/>
  <c r="AV313" i="2" s="1"/>
  <c r="CZ661" i="2"/>
  <c r="BP305" i="2"/>
  <c r="BQ305" i="2" s="1"/>
  <c r="BR305" i="2"/>
  <c r="BL305" i="2"/>
  <c r="P660" i="2"/>
  <c r="CE332" i="2"/>
  <c r="CF332" i="2" s="1"/>
  <c r="Q660" i="2"/>
  <c r="BS660" i="2" s="1"/>
  <c r="CC661" i="2"/>
  <c r="CN661" i="2"/>
  <c r="CH661" i="2"/>
  <c r="CG661" i="2"/>
  <c r="M660" i="2"/>
  <c r="AJ661" i="2"/>
  <c r="V661" i="2"/>
  <c r="BM661" i="2"/>
  <c r="O661" i="2"/>
  <c r="H662" i="2"/>
  <c r="BO662" i="2" s="1"/>
  <c r="N661" i="2"/>
  <c r="CL661" i="2"/>
  <c r="J661" i="2"/>
  <c r="I661" i="2"/>
  <c r="AX661" i="2"/>
  <c r="AL662" i="2" l="1"/>
  <c r="AZ662" i="2"/>
  <c r="X662" i="2"/>
  <c r="X274" i="2"/>
  <c r="Y274" i="2" s="1"/>
  <c r="Z274" i="2" s="1"/>
  <c r="Q661" i="2"/>
  <c r="AF305" i="2"/>
  <c r="AG305" i="2" s="1"/>
  <c r="AR304" i="2"/>
  <c r="AH305" i="2"/>
  <c r="AA274" i="2"/>
  <c r="W274" i="2"/>
  <c r="U274" i="2"/>
  <c r="AT313" i="2"/>
  <c r="AU313" i="2" s="1"/>
  <c r="BF312" i="2"/>
  <c r="CZ662" i="2"/>
  <c r="BI306" i="2"/>
  <c r="BJ306" i="2" s="1"/>
  <c r="BK306" i="2"/>
  <c r="BP306" i="2" s="1"/>
  <c r="BQ306" i="2" s="1"/>
  <c r="BU305" i="2"/>
  <c r="L661" i="2"/>
  <c r="AO305" i="2"/>
  <c r="AI305" i="2"/>
  <c r="AM305" i="2"/>
  <c r="AN305" i="2" s="1"/>
  <c r="AK305" i="2"/>
  <c r="AP305" i="2" s="1"/>
  <c r="AQ305" i="2" s="1"/>
  <c r="BC313" i="2"/>
  <c r="BA313" i="2"/>
  <c r="BB313" i="2" s="1"/>
  <c r="AY313" i="2"/>
  <c r="AW313" i="2"/>
  <c r="P661" i="2"/>
  <c r="CK661" i="2"/>
  <c r="CD333" i="2"/>
  <c r="CE333" i="2" s="1"/>
  <c r="CC662" i="2"/>
  <c r="CN662" i="2"/>
  <c r="CH662" i="2"/>
  <c r="CG662" i="2"/>
  <c r="AX662" i="2"/>
  <c r="AJ662" i="2"/>
  <c r="V662" i="2"/>
  <c r="O662" i="2"/>
  <c r="P662" i="2" s="1"/>
  <c r="H663" i="2"/>
  <c r="BO663" i="2" s="1"/>
  <c r="N662" i="2"/>
  <c r="CK662" i="2"/>
  <c r="BM662" i="2"/>
  <c r="J662" i="2"/>
  <c r="I662" i="2"/>
  <c r="M661" i="2"/>
  <c r="AL663" i="2" l="1"/>
  <c r="AZ663" i="2"/>
  <c r="AB274" i="2"/>
  <c r="AC274" i="2" s="1"/>
  <c r="AD274" i="2" s="1"/>
  <c r="X663" i="2"/>
  <c r="D185" i="1"/>
  <c r="BD313" i="2"/>
  <c r="BE313" i="2" s="1"/>
  <c r="AT314" i="2" s="1"/>
  <c r="AU314" i="2" s="1"/>
  <c r="CZ663" i="2"/>
  <c r="BN306" i="2"/>
  <c r="BL306" i="2"/>
  <c r="BR306" i="2"/>
  <c r="Q662" i="2"/>
  <c r="BS662" i="2" s="1"/>
  <c r="L662" i="2"/>
  <c r="M662" i="2"/>
  <c r="CL662" i="2"/>
  <c r="D124" i="1"/>
  <c r="AR305" i="2"/>
  <c r="AF306" i="2"/>
  <c r="AG306" i="2" s="1"/>
  <c r="AH306" i="2"/>
  <c r="CF333" i="2"/>
  <c r="CC663" i="2"/>
  <c r="BM663" i="2"/>
  <c r="I663" i="2"/>
  <c r="L663" i="2" s="1"/>
  <c r="AJ663" i="2"/>
  <c r="N663" i="2"/>
  <c r="CK663" i="2"/>
  <c r="CL663" i="2"/>
  <c r="AX663" i="2"/>
  <c r="J663" i="2"/>
  <c r="O663" i="2"/>
  <c r="P663" i="2" s="1"/>
  <c r="H664" i="2"/>
  <c r="V663" i="2"/>
  <c r="AZ664" i="2" l="1"/>
  <c r="BO664" i="2"/>
  <c r="X664" i="2"/>
  <c r="AL664" i="2"/>
  <c r="T275" i="2"/>
  <c r="U275" i="2" s="1"/>
  <c r="R275" i="2"/>
  <c r="S275" i="2" s="1"/>
  <c r="AP662" i="2"/>
  <c r="AB662" i="2"/>
  <c r="BD662" i="2"/>
  <c r="BS306" i="2"/>
  <c r="BT306" i="2" s="1"/>
  <c r="BK307" i="2" s="1"/>
  <c r="BP307" i="2" s="1"/>
  <c r="BQ307" i="2" s="1"/>
  <c r="AV314" i="2"/>
  <c r="BA314" i="2" s="1"/>
  <c r="BB314" i="2" s="1"/>
  <c r="BF313" i="2"/>
  <c r="CZ664" i="2"/>
  <c r="AO306" i="2"/>
  <c r="AI306" i="2"/>
  <c r="AK306" i="2"/>
  <c r="AM306" i="2"/>
  <c r="AN306" i="2" s="1"/>
  <c r="Q663" i="2"/>
  <c r="BS663" i="2" s="1"/>
  <c r="CD334" i="2"/>
  <c r="CC664" i="2"/>
  <c r="CN664" i="2"/>
  <c r="CH664" i="2"/>
  <c r="CG664" i="2"/>
  <c r="AX664" i="2"/>
  <c r="V664" i="2"/>
  <c r="N664" i="2"/>
  <c r="H665" i="2"/>
  <c r="BO665" i="2" s="1"/>
  <c r="AJ664" i="2"/>
  <c r="J664" i="2"/>
  <c r="O664" i="2"/>
  <c r="CL664" i="2" s="1"/>
  <c r="I664" i="2"/>
  <c r="BM664" i="2"/>
  <c r="M663" i="2"/>
  <c r="AL665" i="2" l="1"/>
  <c r="AZ665" i="2"/>
  <c r="AA275" i="2"/>
  <c r="W275" i="2"/>
  <c r="AB275" i="2" s="1"/>
  <c r="AC275" i="2" s="1"/>
  <c r="AD275" i="2" s="1"/>
  <c r="X665" i="2"/>
  <c r="X275" i="2"/>
  <c r="Y275" i="2" s="1"/>
  <c r="Z275" i="2" s="1"/>
  <c r="Q664" i="2"/>
  <c r="L664" i="2"/>
  <c r="P664" i="2"/>
  <c r="BI307" i="2"/>
  <c r="BJ307" i="2" s="1"/>
  <c r="BU306" i="2"/>
  <c r="BL307" i="2"/>
  <c r="BR307" i="2"/>
  <c r="BN307" i="2"/>
  <c r="BS307" i="2" s="1"/>
  <c r="BT307" i="2" s="1"/>
  <c r="BK308" i="2" s="1"/>
  <c r="CM306" i="2"/>
  <c r="AP306" i="2"/>
  <c r="AQ306" i="2" s="1"/>
  <c r="AR306" i="2" s="1"/>
  <c r="AW314" i="2"/>
  <c r="AY314" i="2"/>
  <c r="BD314" i="2" s="1"/>
  <c r="BE314" i="2" s="1"/>
  <c r="AT315" i="2" s="1"/>
  <c r="AU315" i="2" s="1"/>
  <c r="BC314" i="2"/>
  <c r="CZ665" i="2"/>
  <c r="CK664" i="2"/>
  <c r="CE334" i="2"/>
  <c r="CF334" i="2" s="1"/>
  <c r="CC665" i="2"/>
  <c r="CN665" i="2"/>
  <c r="CH665" i="2"/>
  <c r="CG665" i="2"/>
  <c r="M664" i="2"/>
  <c r="BM665" i="2"/>
  <c r="AJ665" i="2"/>
  <c r="N665" i="2"/>
  <c r="CK665" i="2" s="1"/>
  <c r="J665" i="2"/>
  <c r="V665" i="2"/>
  <c r="AX665" i="2"/>
  <c r="O665" i="2"/>
  <c r="P665" i="2" s="1"/>
  <c r="I665" i="2"/>
  <c r="H666" i="2"/>
  <c r="AZ666" i="2" l="1"/>
  <c r="BO666" i="2"/>
  <c r="T276" i="2"/>
  <c r="U276" i="2" s="1"/>
  <c r="R276" i="2"/>
  <c r="S276" i="2" s="1"/>
  <c r="X666" i="2"/>
  <c r="AL666" i="2"/>
  <c r="L665" i="2"/>
  <c r="CL665" i="2"/>
  <c r="BU307" i="2"/>
  <c r="CM307" i="2"/>
  <c r="BI308" i="2"/>
  <c r="AF307" i="2"/>
  <c r="AG307" i="2" s="1"/>
  <c r="AH307" i="2"/>
  <c r="AM307" i="2" s="1"/>
  <c r="AN307" i="2" s="1"/>
  <c r="BF314" i="2"/>
  <c r="AV315" i="2"/>
  <c r="BA315" i="2" s="1"/>
  <c r="BB315" i="2" s="1"/>
  <c r="CZ666" i="2"/>
  <c r="CD335" i="2"/>
  <c r="Q665" i="2"/>
  <c r="BJ308" i="2"/>
  <c r="BN308" i="2"/>
  <c r="BS308" i="2" s="1"/>
  <c r="BT308" i="2" s="1"/>
  <c r="BP308" i="2"/>
  <c r="BQ308" i="2" s="1"/>
  <c r="BR308" i="2"/>
  <c r="BL308" i="2"/>
  <c r="CC666" i="2"/>
  <c r="CN666" i="2"/>
  <c r="CH666" i="2"/>
  <c r="CG666" i="2"/>
  <c r="J666" i="2"/>
  <c r="I666" i="2"/>
  <c r="L666" i="2" s="1"/>
  <c r="O666" i="2"/>
  <c r="M666" i="2" s="1"/>
  <c r="H667" i="2"/>
  <c r="BM666" i="2"/>
  <c r="AX666" i="2"/>
  <c r="N666" i="2"/>
  <c r="AJ666" i="2"/>
  <c r="V666" i="2"/>
  <c r="P666" i="2"/>
  <c r="M665" i="2"/>
  <c r="X276" i="2" l="1"/>
  <c r="Y276" i="2" s="1"/>
  <c r="Z276" i="2" s="1"/>
  <c r="AA276" i="2"/>
  <c r="W276" i="2"/>
  <c r="AB276" i="2" s="1"/>
  <c r="AC276" i="2" s="1"/>
  <c r="AD276" i="2" s="1"/>
  <c r="AZ667" i="2"/>
  <c r="BO667" i="2"/>
  <c r="X667" i="2"/>
  <c r="AL667" i="2"/>
  <c r="AI307" i="2"/>
  <c r="AK307" i="2"/>
  <c r="AO307" i="2"/>
  <c r="BC315" i="2"/>
  <c r="AW315" i="2"/>
  <c r="AY315" i="2"/>
  <c r="BD315" i="2" s="1"/>
  <c r="BE315" i="2" s="1"/>
  <c r="CZ667" i="2"/>
  <c r="AP307" i="2"/>
  <c r="AQ307" i="2" s="1"/>
  <c r="AR307" i="2" s="1"/>
  <c r="CM308" i="2"/>
  <c r="BU308" i="2"/>
  <c r="BI309" i="2"/>
  <c r="BJ309" i="2" s="1"/>
  <c r="BK309" i="2"/>
  <c r="CE335" i="2"/>
  <c r="CF335" i="2" s="1"/>
  <c r="CK666" i="2"/>
  <c r="Q666" i="2"/>
  <c r="BS666" i="2" s="1"/>
  <c r="CL666" i="2"/>
  <c r="BS665" i="2"/>
  <c r="AP665" i="2"/>
  <c r="AB665" i="2"/>
  <c r="BD665" i="2"/>
  <c r="CC667" i="2"/>
  <c r="CN667" i="2"/>
  <c r="CH667" i="2"/>
  <c r="CG667" i="2"/>
  <c r="CL667" i="2"/>
  <c r="AJ667" i="2"/>
  <c r="J667" i="2"/>
  <c r="I667" i="2"/>
  <c r="N667" i="2"/>
  <c r="BM667" i="2"/>
  <c r="O667" i="2"/>
  <c r="P667" i="2" s="1"/>
  <c r="H668" i="2"/>
  <c r="CK667" i="2"/>
  <c r="AX667" i="2"/>
  <c r="V667" i="2"/>
  <c r="T277" i="2" l="1"/>
  <c r="X277" i="2" s="1"/>
  <c r="Y277" i="2" s="1"/>
  <c r="Z277" i="2" s="1"/>
  <c r="R277" i="2"/>
  <c r="S277" i="2" s="1"/>
  <c r="AZ668" i="2"/>
  <c r="BO668" i="2"/>
  <c r="X668" i="2"/>
  <c r="AL668" i="2"/>
  <c r="L667" i="2"/>
  <c r="AT316" i="2"/>
  <c r="AU316" i="2" s="1"/>
  <c r="AV316" i="2"/>
  <c r="BA316" i="2" s="1"/>
  <c r="BB316" i="2" s="1"/>
  <c r="BF315" i="2"/>
  <c r="CZ668" i="2"/>
  <c r="AH308" i="2"/>
  <c r="AF308" i="2"/>
  <c r="AG308" i="2" s="1"/>
  <c r="Q667" i="2"/>
  <c r="AA277" i="2"/>
  <c r="CD336" i="2"/>
  <c r="CE336" i="2" s="1"/>
  <c r="BL309" i="2"/>
  <c r="BN309" i="2"/>
  <c r="BS309" i="2" s="1"/>
  <c r="BT309" i="2" s="1"/>
  <c r="BP309" i="2"/>
  <c r="BQ309" i="2" s="1"/>
  <c r="BR309" i="2"/>
  <c r="CC668" i="2"/>
  <c r="CN668" i="2"/>
  <c r="CH668" i="2"/>
  <c r="CG668" i="2"/>
  <c r="M667" i="2"/>
  <c r="BM668" i="2"/>
  <c r="I668" i="2"/>
  <c r="J668" i="2"/>
  <c r="O668" i="2"/>
  <c r="CL668" i="2" s="1"/>
  <c r="H669" i="2"/>
  <c r="AX668" i="2"/>
  <c r="N668" i="2"/>
  <c r="AJ668" i="2"/>
  <c r="V668" i="2"/>
  <c r="U277" i="2"/>
  <c r="W277" i="2"/>
  <c r="AZ669" i="2" l="1"/>
  <c r="BO669" i="2"/>
  <c r="X669" i="2"/>
  <c r="AL669" i="2"/>
  <c r="AW316" i="2"/>
  <c r="BC316" i="2"/>
  <c r="AY316" i="2"/>
  <c r="AO308" i="2"/>
  <c r="CZ669" i="2"/>
  <c r="AB277" i="2"/>
  <c r="AC277" i="2" s="1"/>
  <c r="AD277" i="2" s="1"/>
  <c r="BD316" i="2"/>
  <c r="BE316" i="2" s="1"/>
  <c r="BF316" i="2" s="1"/>
  <c r="AI308" i="2"/>
  <c r="AM308" i="2"/>
  <c r="AN308" i="2" s="1"/>
  <c r="AK308" i="2"/>
  <c r="AP308" i="2" s="1"/>
  <c r="AQ308" i="2" s="1"/>
  <c r="AR308" i="2" s="1"/>
  <c r="L668" i="2"/>
  <c r="P668" i="2"/>
  <c r="Q668" i="2"/>
  <c r="CK668" i="2"/>
  <c r="CM309" i="2"/>
  <c r="BU309" i="2"/>
  <c r="BK310" i="2"/>
  <c r="BI310" i="2"/>
  <c r="BJ310" i="2" s="1"/>
  <c r="CF336" i="2"/>
  <c r="CC669" i="2"/>
  <c r="CN669" i="2"/>
  <c r="CH669" i="2"/>
  <c r="CG669" i="2"/>
  <c r="CL669" i="2"/>
  <c r="V669" i="2"/>
  <c r="AJ669" i="2"/>
  <c r="BM669" i="2"/>
  <c r="O669" i="2"/>
  <c r="P669" i="2" s="1"/>
  <c r="H670" i="2"/>
  <c r="BO670" i="2" s="1"/>
  <c r="N669" i="2"/>
  <c r="CK669" i="2" s="1"/>
  <c r="AX669" i="2"/>
  <c r="J669" i="2"/>
  <c r="I669" i="2"/>
  <c r="M668" i="2"/>
  <c r="M669" i="2"/>
  <c r="AL670" i="2" l="1"/>
  <c r="AZ670" i="2"/>
  <c r="X670" i="2"/>
  <c r="Q669" i="2"/>
  <c r="BS669" i="2" s="1"/>
  <c r="L669" i="2"/>
  <c r="CZ670" i="2"/>
  <c r="AF309" i="2"/>
  <c r="AG309" i="2" s="1"/>
  <c r="R278" i="2"/>
  <c r="S278" i="2" s="1"/>
  <c r="T278" i="2"/>
  <c r="X278" i="2" s="1"/>
  <c r="AV317" i="2"/>
  <c r="AY317" i="2" s="1"/>
  <c r="AT317" i="2"/>
  <c r="AU317" i="2" s="1"/>
  <c r="AH309" i="2"/>
  <c r="AO309" i="2" s="1"/>
  <c r="CD337" i="2"/>
  <c r="BD668" i="2"/>
  <c r="BS668" i="2"/>
  <c r="AP668" i="2"/>
  <c r="AB668" i="2"/>
  <c r="BP310" i="2"/>
  <c r="BQ310" i="2" s="1"/>
  <c r="BL310" i="2"/>
  <c r="BN310" i="2"/>
  <c r="BS310" i="2" s="1"/>
  <c r="BT310" i="2" s="1"/>
  <c r="BR310" i="2"/>
  <c r="CC670" i="2"/>
  <c r="CN670" i="2"/>
  <c r="CH670" i="2"/>
  <c r="CG670" i="2"/>
  <c r="N670" i="2"/>
  <c r="CL670" i="2"/>
  <c r="J670" i="2"/>
  <c r="L670" i="2" s="1"/>
  <c r="I670" i="2"/>
  <c r="BM670" i="2"/>
  <c r="O670" i="2"/>
  <c r="P670" i="2" s="1"/>
  <c r="H671" i="2"/>
  <c r="CK670" i="2"/>
  <c r="AX670" i="2"/>
  <c r="AJ670" i="2"/>
  <c r="V670" i="2"/>
  <c r="AZ671" i="2" l="1"/>
  <c r="BO671" i="2"/>
  <c r="X671" i="2"/>
  <c r="AL671" i="2"/>
  <c r="BD317" i="2"/>
  <c r="BE317" i="2" s="1"/>
  <c r="AV318" i="2" s="1"/>
  <c r="BC317" i="2"/>
  <c r="CZ671" i="2"/>
  <c r="AA278" i="2"/>
  <c r="BA317" i="2"/>
  <c r="BB317" i="2" s="1"/>
  <c r="AM309" i="2"/>
  <c r="AN309" i="2" s="1"/>
  <c r="AI309" i="2"/>
  <c r="AW317" i="2"/>
  <c r="AK309" i="2"/>
  <c r="Q670" i="2"/>
  <c r="BU310" i="2"/>
  <c r="CM310" i="2"/>
  <c r="BK311" i="2"/>
  <c r="BI311" i="2"/>
  <c r="BJ311" i="2" s="1"/>
  <c r="CE337" i="2"/>
  <c r="CF337" i="2" s="1"/>
  <c r="CC671" i="2"/>
  <c r="CN671" i="2"/>
  <c r="CH671" i="2"/>
  <c r="CG671" i="2"/>
  <c r="M670" i="2"/>
  <c r="I671" i="2"/>
  <c r="J671" i="2"/>
  <c r="H672" i="2"/>
  <c r="AJ671" i="2"/>
  <c r="N671" i="2"/>
  <c r="V671" i="2"/>
  <c r="BM671" i="2"/>
  <c r="AX671" i="2"/>
  <c r="O671" i="2"/>
  <c r="P671" i="2" s="1"/>
  <c r="CL671" i="2"/>
  <c r="Q671" i="2"/>
  <c r="AP671" i="2" s="1"/>
  <c r="Y278" i="2"/>
  <c r="Z278" i="2" s="1"/>
  <c r="U278" i="2"/>
  <c r="W278" i="2"/>
  <c r="AZ672" i="2" l="1"/>
  <c r="BO672" i="2"/>
  <c r="X672" i="2"/>
  <c r="AL672" i="2"/>
  <c r="AB278" i="2"/>
  <c r="AC278" i="2" s="1"/>
  <c r="AD278" i="2" s="1"/>
  <c r="AT318" i="2"/>
  <c r="AU318" i="2" s="1"/>
  <c r="BF317" i="2"/>
  <c r="AP309" i="2"/>
  <c r="AQ309" i="2" s="1"/>
  <c r="AR309" i="2" s="1"/>
  <c r="CZ672" i="2"/>
  <c r="BS671" i="2"/>
  <c r="L671" i="2"/>
  <c r="BD671" i="2"/>
  <c r="CD338" i="2"/>
  <c r="CE338" i="2" s="1"/>
  <c r="AB671" i="2"/>
  <c r="CK671" i="2"/>
  <c r="BL311" i="2"/>
  <c r="BN311" i="2"/>
  <c r="BS311" i="2" s="1"/>
  <c r="BT311" i="2" s="1"/>
  <c r="BP311" i="2"/>
  <c r="BQ311" i="2" s="1"/>
  <c r="BR311" i="2"/>
  <c r="BC318" i="2"/>
  <c r="AW318" i="2"/>
  <c r="AY318" i="2"/>
  <c r="BA318" i="2"/>
  <c r="BB318" i="2" s="1"/>
  <c r="CC672" i="2"/>
  <c r="CN672" i="2"/>
  <c r="CH672" i="2"/>
  <c r="CG672" i="2"/>
  <c r="M671" i="2"/>
  <c r="N672" i="2"/>
  <c r="CK672" i="2" s="1"/>
  <c r="AX672" i="2"/>
  <c r="J672" i="2"/>
  <c r="V672" i="2"/>
  <c r="H673" i="2"/>
  <c r="BM672" i="2"/>
  <c r="AJ672" i="2"/>
  <c r="O672" i="2"/>
  <c r="P672" i="2" s="1"/>
  <c r="I672" i="2"/>
  <c r="CL672" i="2"/>
  <c r="AZ673" i="2" l="1"/>
  <c r="BO673" i="2"/>
  <c r="X673" i="2"/>
  <c r="AL673" i="2"/>
  <c r="L672" i="2"/>
  <c r="R279" i="2"/>
  <c r="S279" i="2" s="1"/>
  <c r="T279" i="2"/>
  <c r="AH310" i="2"/>
  <c r="AK310" i="2" s="1"/>
  <c r="AF310" i="2"/>
  <c r="AG310" i="2" s="1"/>
  <c r="BD318" i="2"/>
  <c r="BE318" i="2" s="1"/>
  <c r="BF318" i="2" s="1"/>
  <c r="CZ673" i="2"/>
  <c r="Q672" i="2"/>
  <c r="BS672" i="2" s="1"/>
  <c r="BU311" i="2"/>
  <c r="CM311" i="2"/>
  <c r="BK312" i="2"/>
  <c r="BI312" i="2"/>
  <c r="BJ312" i="2" s="1"/>
  <c r="CF338" i="2"/>
  <c r="CC673" i="2"/>
  <c r="CN673" i="2"/>
  <c r="CH673" i="2"/>
  <c r="CG673" i="2"/>
  <c r="J673" i="2"/>
  <c r="V673" i="2"/>
  <c r="AX673" i="2"/>
  <c r="O673" i="2"/>
  <c r="M673" i="2" s="1"/>
  <c r="I673" i="2"/>
  <c r="BM673" i="2"/>
  <c r="CL673" i="2"/>
  <c r="AJ673" i="2"/>
  <c r="N673" i="2"/>
  <c r="CK673" i="2" s="1"/>
  <c r="H674" i="2"/>
  <c r="BO674" i="2" s="1"/>
  <c r="M672" i="2"/>
  <c r="AL674" i="2" l="1"/>
  <c r="AZ674" i="2"/>
  <c r="X279" i="2"/>
  <c r="X674" i="2"/>
  <c r="Q673" i="2"/>
  <c r="L673" i="2"/>
  <c r="P673" i="2"/>
  <c r="W279" i="2"/>
  <c r="U279" i="2"/>
  <c r="AA279" i="2"/>
  <c r="AI310" i="2"/>
  <c r="AP310" i="2" s="1"/>
  <c r="AQ310" i="2" s="1"/>
  <c r="AF311" i="2" s="1"/>
  <c r="AG311" i="2" s="1"/>
  <c r="AM310" i="2"/>
  <c r="AN310" i="2" s="1"/>
  <c r="AO310" i="2"/>
  <c r="AT319" i="2"/>
  <c r="AU319" i="2" s="1"/>
  <c r="AV319" i="2"/>
  <c r="BA319" i="2" s="1"/>
  <c r="BB319" i="2" s="1"/>
  <c r="CZ674" i="2"/>
  <c r="CD339" i="2"/>
  <c r="CE339" i="2" s="1"/>
  <c r="BP312" i="2"/>
  <c r="BQ312" i="2" s="1"/>
  <c r="BL312" i="2"/>
  <c r="BN312" i="2"/>
  <c r="BR312" i="2"/>
  <c r="CC674" i="2"/>
  <c r="CN674" i="2"/>
  <c r="CH674" i="2"/>
  <c r="CG674" i="2"/>
  <c r="CK674" i="2"/>
  <c r="AJ674" i="2"/>
  <c r="V674" i="2"/>
  <c r="O674" i="2"/>
  <c r="P674" i="2" s="1"/>
  <c r="H675" i="2"/>
  <c r="N674" i="2"/>
  <c r="BM674" i="2"/>
  <c r="J674" i="2"/>
  <c r="I674" i="2"/>
  <c r="CL674" i="2"/>
  <c r="AX674" i="2"/>
  <c r="Y279" i="2" l="1"/>
  <c r="Z279" i="2" s="1"/>
  <c r="AB279" i="2" s="1"/>
  <c r="AC279" i="2" s="1"/>
  <c r="R280" i="2" s="1"/>
  <c r="S280" i="2" s="1"/>
  <c r="AZ675" i="2"/>
  <c r="BO675" i="2"/>
  <c r="X675" i="2"/>
  <c r="AL675" i="2"/>
  <c r="L674" i="2"/>
  <c r="AH311" i="2"/>
  <c r="AM311" i="2" s="1"/>
  <c r="AN311" i="2" s="1"/>
  <c r="BS312" i="2"/>
  <c r="BT312" i="2" s="1"/>
  <c r="CM312" i="2" s="1"/>
  <c r="AR310" i="2"/>
  <c r="AW319" i="2"/>
  <c r="BC319" i="2"/>
  <c r="AY319" i="2"/>
  <c r="BD319" i="2" s="1"/>
  <c r="BE319" i="2" s="1"/>
  <c r="BF319" i="2" s="1"/>
  <c r="CZ675" i="2"/>
  <c r="Q674" i="2"/>
  <c r="BD674" i="2" s="1"/>
  <c r="CF339" i="2"/>
  <c r="CC675" i="2"/>
  <c r="M674" i="2"/>
  <c r="CL675" i="2"/>
  <c r="O675" i="2"/>
  <c r="P675" i="2" s="1"/>
  <c r="H676" i="2"/>
  <c r="BO676" i="2" s="1"/>
  <c r="AX675" i="2"/>
  <c r="V675" i="2"/>
  <c r="BM675" i="2"/>
  <c r="N675" i="2"/>
  <c r="CK675" i="2"/>
  <c r="AJ675" i="2"/>
  <c r="J675" i="2"/>
  <c r="I675" i="2"/>
  <c r="T280" i="2" l="1"/>
  <c r="X280" i="2" s="1"/>
  <c r="Y280" i="2" s="1"/>
  <c r="Z280" i="2" s="1"/>
  <c r="AD279" i="2"/>
  <c r="AL676" i="2"/>
  <c r="AZ676" i="2"/>
  <c r="X676" i="2"/>
  <c r="Q675" i="2"/>
  <c r="BS675" i="2" s="1"/>
  <c r="L675" i="2"/>
  <c r="AB674" i="2"/>
  <c r="AP674" i="2"/>
  <c r="BS674" i="2"/>
  <c r="AI311" i="2"/>
  <c r="AK311" i="2"/>
  <c r="AP311" i="2" s="1"/>
  <c r="AQ311" i="2" s="1"/>
  <c r="AR311" i="2" s="1"/>
  <c r="AO311" i="2"/>
  <c r="BU312" i="2"/>
  <c r="BI313" i="2"/>
  <c r="BJ313" i="2" s="1"/>
  <c r="BK313" i="2"/>
  <c r="BP313" i="2" s="1"/>
  <c r="BQ313" i="2" s="1"/>
  <c r="AT320" i="2"/>
  <c r="AU320" i="2" s="1"/>
  <c r="AV320" i="2"/>
  <c r="BA320" i="2" s="1"/>
  <c r="BB320" i="2" s="1"/>
  <c r="CZ676" i="2"/>
  <c r="CG339" i="2"/>
  <c r="CD340" i="2"/>
  <c r="CE340" i="2" s="1"/>
  <c r="CC676" i="2"/>
  <c r="CN676" i="2"/>
  <c r="CH676" i="2"/>
  <c r="CG676" i="2"/>
  <c r="AX676" i="2"/>
  <c r="J676" i="2"/>
  <c r="I676" i="2"/>
  <c r="N676" i="2"/>
  <c r="CK676" i="2" s="1"/>
  <c r="BM676" i="2"/>
  <c r="O676" i="2"/>
  <c r="M676" i="2" s="1"/>
  <c r="H677" i="2"/>
  <c r="AJ676" i="2"/>
  <c r="V676" i="2"/>
  <c r="M675" i="2"/>
  <c r="U280" i="2" l="1"/>
  <c r="AA280" i="2"/>
  <c r="W280" i="2"/>
  <c r="AZ677" i="2"/>
  <c r="BO677" i="2"/>
  <c r="X677" i="2"/>
  <c r="AL677" i="2"/>
  <c r="AH312" i="2"/>
  <c r="AM312" i="2" s="1"/>
  <c r="AN312" i="2" s="1"/>
  <c r="AF312" i="2"/>
  <c r="AG312" i="2" s="1"/>
  <c r="BN313" i="2"/>
  <c r="BL313" i="2"/>
  <c r="BR313" i="2"/>
  <c r="AY320" i="2"/>
  <c r="BD320" i="2" s="1"/>
  <c r="BE320" i="2" s="1"/>
  <c r="AV321" i="2" s="1"/>
  <c r="AW320" i="2"/>
  <c r="BC320" i="2"/>
  <c r="CZ677" i="2"/>
  <c r="BS313" i="2"/>
  <c r="BT313" i="2" s="1"/>
  <c r="BI314" i="2" s="1"/>
  <c r="BJ314" i="2" s="1"/>
  <c r="Q676" i="2"/>
  <c r="AB280" i="2"/>
  <c r="AC280" i="2" s="1"/>
  <c r="AD280" i="2" s="1"/>
  <c r="P676" i="2"/>
  <c r="L676" i="2"/>
  <c r="CL676" i="2"/>
  <c r="CH339" i="2"/>
  <c r="CF340" i="2"/>
  <c r="CC677" i="2"/>
  <c r="CN677" i="2"/>
  <c r="CH677" i="2"/>
  <c r="CG677" i="2"/>
  <c r="CL677" i="2"/>
  <c r="N677" i="2"/>
  <c r="CK677" i="2" s="1"/>
  <c r="V677" i="2"/>
  <c r="BM677" i="2"/>
  <c r="I677" i="2"/>
  <c r="AX677" i="2"/>
  <c r="J677" i="2"/>
  <c r="O677" i="2"/>
  <c r="P677" i="2" s="1"/>
  <c r="H678" i="2"/>
  <c r="BO678" i="2" s="1"/>
  <c r="AJ677" i="2"/>
  <c r="AL678" i="2" l="1"/>
  <c r="AZ678" i="2"/>
  <c r="X678" i="2"/>
  <c r="Q677" i="2"/>
  <c r="BS677" i="2" s="1"/>
  <c r="AO312" i="2"/>
  <c r="AI312" i="2"/>
  <c r="BF320" i="2"/>
  <c r="AK312" i="2"/>
  <c r="AP312" i="2" s="1"/>
  <c r="AQ312" i="2" s="1"/>
  <c r="AR312" i="2" s="1"/>
  <c r="AT321" i="2"/>
  <c r="AU321" i="2" s="1"/>
  <c r="CZ678" i="2"/>
  <c r="BU313" i="2"/>
  <c r="BK314" i="2"/>
  <c r="BP314" i="2" s="1"/>
  <c r="BQ314" i="2" s="1"/>
  <c r="CM313" i="2"/>
  <c r="T281" i="2"/>
  <c r="X281" i="2" s="1"/>
  <c r="R281" i="2"/>
  <c r="S281" i="2" s="1"/>
  <c r="BD677" i="2"/>
  <c r="AP677" i="2"/>
  <c r="L677" i="2"/>
  <c r="CD341" i="2"/>
  <c r="CE341" i="2" s="1"/>
  <c r="AB677" i="2"/>
  <c r="CI348" i="2"/>
  <c r="CI341" i="2"/>
  <c r="CI342" i="2"/>
  <c r="CI349" i="2"/>
  <c r="CI347" i="2"/>
  <c r="CI345" i="2"/>
  <c r="CI350" i="2"/>
  <c r="CI343" i="2"/>
  <c r="CI346" i="2"/>
  <c r="CI340" i="2"/>
  <c r="CI344" i="2"/>
  <c r="BC321" i="2"/>
  <c r="BA321" i="2"/>
  <c r="BB321" i="2" s="1"/>
  <c r="AW321" i="2"/>
  <c r="AY321" i="2"/>
  <c r="CI339" i="2"/>
  <c r="CC678" i="2"/>
  <c r="CN678" i="2"/>
  <c r="CH678" i="2"/>
  <c r="CG678" i="2"/>
  <c r="AJ678" i="2"/>
  <c r="V678" i="2"/>
  <c r="J678" i="2"/>
  <c r="I678" i="2"/>
  <c r="BM678" i="2"/>
  <c r="O678" i="2"/>
  <c r="P678" i="2" s="1"/>
  <c r="H679" i="2"/>
  <c r="AX678" i="2"/>
  <c r="N678" i="2"/>
  <c r="CK678" i="2" s="1"/>
  <c r="M677" i="2"/>
  <c r="AZ679" i="2" l="1"/>
  <c r="BO679" i="2"/>
  <c r="X679" i="2"/>
  <c r="AL679" i="2"/>
  <c r="W281" i="2"/>
  <c r="AF313" i="2"/>
  <c r="AG313" i="2" s="1"/>
  <c r="AH313" i="2"/>
  <c r="AK313" i="2" s="1"/>
  <c r="BD321" i="2"/>
  <c r="BE321" i="2" s="1"/>
  <c r="AT322" i="2" s="1"/>
  <c r="AU322" i="2" s="1"/>
  <c r="BN314" i="2"/>
  <c r="BS314" i="2" s="1"/>
  <c r="BT314" i="2" s="1"/>
  <c r="CM314" i="2" s="1"/>
  <c r="CZ679" i="2"/>
  <c r="BR314" i="2"/>
  <c r="BL314" i="2"/>
  <c r="U281" i="2"/>
  <c r="AB281" i="2" s="1"/>
  <c r="AC281" i="2" s="1"/>
  <c r="AD281" i="2" s="1"/>
  <c r="Q678" i="2"/>
  <c r="BS678" i="2" s="1"/>
  <c r="AA281" i="2"/>
  <c r="Y281" i="2"/>
  <c r="Z281" i="2" s="1"/>
  <c r="L678" i="2"/>
  <c r="CL678" i="2"/>
  <c r="CF341" i="2"/>
  <c r="CC679" i="2"/>
  <c r="CN679" i="2"/>
  <c r="CH679" i="2"/>
  <c r="CG679" i="2"/>
  <c r="M678" i="2"/>
  <c r="N679" i="2"/>
  <c r="H680" i="2"/>
  <c r="BO680" i="2" s="1"/>
  <c r="J679" i="2"/>
  <c r="V679" i="2"/>
  <c r="CK679" i="2"/>
  <c r="AX679" i="2"/>
  <c r="O679" i="2"/>
  <c r="P679" i="2" s="1"/>
  <c r="I679" i="2"/>
  <c r="BM679" i="2"/>
  <c r="AJ679" i="2"/>
  <c r="AL680" i="2" l="1"/>
  <c r="AZ680" i="2"/>
  <c r="X680" i="2"/>
  <c r="Q679" i="2"/>
  <c r="BU314" i="2"/>
  <c r="AM313" i="2"/>
  <c r="AN313" i="2" s="1"/>
  <c r="AO313" i="2"/>
  <c r="AI313" i="2"/>
  <c r="AP313" i="2" s="1"/>
  <c r="AQ313" i="2" s="1"/>
  <c r="AH314" i="2" s="1"/>
  <c r="AM314" i="2" s="1"/>
  <c r="AN314" i="2" s="1"/>
  <c r="AV322" i="2"/>
  <c r="BA322" i="2" s="1"/>
  <c r="BB322" i="2" s="1"/>
  <c r="BF321" i="2"/>
  <c r="T282" i="2"/>
  <c r="R282" i="2"/>
  <c r="S282" i="2" s="1"/>
  <c r="BK315" i="2"/>
  <c r="BP315" i="2" s="1"/>
  <c r="BQ315" i="2" s="1"/>
  <c r="BI315" i="2"/>
  <c r="BJ315" i="2" s="1"/>
  <c r="CZ680" i="2"/>
  <c r="L679" i="2"/>
  <c r="CL679" i="2"/>
  <c r="CD342" i="2"/>
  <c r="CE342" i="2" s="1"/>
  <c r="CC680" i="2"/>
  <c r="CN680" i="2"/>
  <c r="CH680" i="2"/>
  <c r="CG680" i="2"/>
  <c r="M679" i="2"/>
  <c r="CL680" i="2"/>
  <c r="J680" i="2"/>
  <c r="O680" i="2"/>
  <c r="M680" i="2" s="1"/>
  <c r="H681" i="2"/>
  <c r="V680" i="2"/>
  <c r="BM680" i="2"/>
  <c r="N680" i="2"/>
  <c r="CK680" i="2"/>
  <c r="AX680" i="2"/>
  <c r="AJ680" i="2"/>
  <c r="I680" i="2"/>
  <c r="L680" i="2" s="1"/>
  <c r="AZ681" i="2" l="1"/>
  <c r="BO681" i="2"/>
  <c r="X681" i="2"/>
  <c r="AL681" i="2"/>
  <c r="X282" i="2"/>
  <c r="Y282" i="2" s="1"/>
  <c r="Z282" i="2" s="1"/>
  <c r="P680" i="2"/>
  <c r="U282" i="2"/>
  <c r="AK314" i="2"/>
  <c r="AF314" i="2"/>
  <c r="AG314" i="2" s="1"/>
  <c r="AI314" i="2"/>
  <c r="AO314" i="2"/>
  <c r="AR313" i="2"/>
  <c r="AP314" i="2"/>
  <c r="AQ314" i="2" s="1"/>
  <c r="AR314" i="2" s="1"/>
  <c r="AA282" i="2"/>
  <c r="W282" i="2"/>
  <c r="AY322" i="2"/>
  <c r="BC322" i="2"/>
  <c r="AW322" i="2"/>
  <c r="BL315" i="2"/>
  <c r="BR315" i="2"/>
  <c r="BN315" i="2"/>
  <c r="CZ681" i="2"/>
  <c r="BD322" i="2"/>
  <c r="BE322" i="2" s="1"/>
  <c r="CF342" i="2"/>
  <c r="Q680" i="2"/>
  <c r="CC681" i="2"/>
  <c r="CN681" i="2"/>
  <c r="CH681" i="2"/>
  <c r="CG681" i="2"/>
  <c r="AX681" i="2"/>
  <c r="J681" i="2"/>
  <c r="L681" i="2" s="1"/>
  <c r="O681" i="2"/>
  <c r="H682" i="2"/>
  <c r="CK681" i="2"/>
  <c r="N681" i="2"/>
  <c r="AJ681" i="2"/>
  <c r="V681" i="2"/>
  <c r="I681" i="2"/>
  <c r="CL681" i="2"/>
  <c r="BM681" i="2"/>
  <c r="P681" i="2"/>
  <c r="AB282" i="2"/>
  <c r="AC282" i="2" s="1"/>
  <c r="AD282" i="2" s="1"/>
  <c r="AZ682" i="2" l="1"/>
  <c r="BO682" i="2"/>
  <c r="X682" i="2"/>
  <c r="AL682" i="2"/>
  <c r="AF315" i="2"/>
  <c r="AG315" i="2" s="1"/>
  <c r="AH315" i="2"/>
  <c r="AM315" i="2" s="1"/>
  <c r="AN315" i="2" s="1"/>
  <c r="BS315" i="2"/>
  <c r="BT315" i="2" s="1"/>
  <c r="CZ682" i="2"/>
  <c r="BD680" i="2"/>
  <c r="AB680" i="2"/>
  <c r="BS680" i="2"/>
  <c r="AP680" i="2"/>
  <c r="CD343" i="2"/>
  <c r="Q681" i="2"/>
  <c r="BS681" i="2" s="1"/>
  <c r="BF322" i="2"/>
  <c r="AV323" i="2"/>
  <c r="AT323" i="2"/>
  <c r="AU323" i="2" s="1"/>
  <c r="CC682" i="2"/>
  <c r="CN682" i="2"/>
  <c r="CH682" i="2"/>
  <c r="CG682" i="2"/>
  <c r="AX682" i="2"/>
  <c r="CL682" i="2"/>
  <c r="J682" i="2"/>
  <c r="I682" i="2"/>
  <c r="BM682" i="2"/>
  <c r="N682" i="2"/>
  <c r="CK682" i="2" s="1"/>
  <c r="AJ682" i="2"/>
  <c r="V682" i="2"/>
  <c r="O682" i="2"/>
  <c r="P682" i="2" s="1"/>
  <c r="H683" i="2"/>
  <c r="M681" i="2"/>
  <c r="R283" i="2"/>
  <c r="S283" i="2" s="1"/>
  <c r="T283" i="2"/>
  <c r="X283" i="2" s="1"/>
  <c r="AZ683" i="2" l="1"/>
  <c r="BO683" i="2"/>
  <c r="X683" i="2"/>
  <c r="AL683" i="2"/>
  <c r="BK316" i="2"/>
  <c r="BP316" i="2" s="1"/>
  <c r="BQ316" i="2" s="1"/>
  <c r="AO315" i="2"/>
  <c r="AK315" i="2"/>
  <c r="AI315" i="2"/>
  <c r="BU315" i="2"/>
  <c r="CM315" i="2"/>
  <c r="CN315" i="2" s="1"/>
  <c r="BI316" i="2"/>
  <c r="BJ316" i="2" s="1"/>
  <c r="BR316" i="2"/>
  <c r="AP315" i="2"/>
  <c r="AQ315" i="2" s="1"/>
  <c r="AH316" i="2" s="1"/>
  <c r="CZ683" i="2"/>
  <c r="AA283" i="2"/>
  <c r="Q682" i="2"/>
  <c r="L682" i="2"/>
  <c r="BC323" i="2"/>
  <c r="AY323" i="2"/>
  <c r="BD323" i="2" s="1"/>
  <c r="BE323" i="2" s="1"/>
  <c r="BA323" i="2"/>
  <c r="BB323" i="2" s="1"/>
  <c r="AW323" i="2"/>
  <c r="CE343" i="2"/>
  <c r="CF343" i="2" s="1"/>
  <c r="CC683" i="2"/>
  <c r="CN683" i="2"/>
  <c r="CH683" i="2"/>
  <c r="CG683" i="2"/>
  <c r="M682" i="2"/>
  <c r="J683" i="2"/>
  <c r="I683" i="2"/>
  <c r="L683" i="2" s="1"/>
  <c r="BM683" i="2"/>
  <c r="O683" i="2"/>
  <c r="CL683" i="2" s="1"/>
  <c r="H684" i="2"/>
  <c r="BO684" i="2" s="1"/>
  <c r="AX683" i="2"/>
  <c r="N683" i="2"/>
  <c r="CK683" i="2" s="1"/>
  <c r="AJ683" i="2"/>
  <c r="V683" i="2"/>
  <c r="W283" i="2"/>
  <c r="U283" i="2"/>
  <c r="Y283" i="2"/>
  <c r="Z283" i="2" s="1"/>
  <c r="AL684" i="2" l="1"/>
  <c r="AZ684" i="2"/>
  <c r="X684" i="2"/>
  <c r="Q683" i="2"/>
  <c r="AB683" i="2" s="1"/>
  <c r="BL316" i="2"/>
  <c r="BS316" i="2" s="1"/>
  <c r="BT316" i="2" s="1"/>
  <c r="BN316" i="2"/>
  <c r="AF316" i="2"/>
  <c r="AG316" i="2" s="1"/>
  <c r="AR315" i="2"/>
  <c r="CZ684" i="2"/>
  <c r="CD344" i="2"/>
  <c r="CE344" i="2" s="1"/>
  <c r="AP683" i="2"/>
  <c r="P683" i="2"/>
  <c r="BD683" i="2"/>
  <c r="BS683" i="2"/>
  <c r="AO316" i="2"/>
  <c r="AM316" i="2"/>
  <c r="AN316" i="2" s="1"/>
  <c r="AK316" i="2"/>
  <c r="AI316" i="2"/>
  <c r="BF323" i="2"/>
  <c r="AT324" i="2"/>
  <c r="AU324" i="2" s="1"/>
  <c r="AV324" i="2"/>
  <c r="AB283" i="2"/>
  <c r="AC283" i="2" s="1"/>
  <c r="AD283" i="2" s="1"/>
  <c r="CC684" i="2"/>
  <c r="CN684" i="2"/>
  <c r="CH684" i="2"/>
  <c r="CG684" i="2"/>
  <c r="BM684" i="2"/>
  <c r="AJ684" i="2"/>
  <c r="J684" i="2"/>
  <c r="O684" i="2"/>
  <c r="CL684" i="2" s="1"/>
  <c r="H685" i="2"/>
  <c r="BO685" i="2" s="1"/>
  <c r="V684" i="2"/>
  <c r="AX684" i="2"/>
  <c r="N684" i="2"/>
  <c r="I684" i="2"/>
  <c r="M683" i="2"/>
  <c r="AL685" i="2" l="1"/>
  <c r="AZ685" i="2"/>
  <c r="X685" i="2"/>
  <c r="Q684" i="2"/>
  <c r="BS684" i="2" s="1"/>
  <c r="BI317" i="2"/>
  <c r="BJ317" i="2" s="1"/>
  <c r="CM316" i="2"/>
  <c r="BU316" i="2"/>
  <c r="BK317" i="2"/>
  <c r="BP317" i="2" s="1"/>
  <c r="BQ317" i="2" s="1"/>
  <c r="L684" i="2"/>
  <c r="CZ685" i="2"/>
  <c r="AP316" i="2"/>
  <c r="AQ316" i="2" s="1"/>
  <c r="AR316" i="2" s="1"/>
  <c r="P684" i="2"/>
  <c r="CK684" i="2"/>
  <c r="CF344" i="2"/>
  <c r="BC324" i="2"/>
  <c r="AY324" i="2"/>
  <c r="AW324" i="2"/>
  <c r="BA324" i="2"/>
  <c r="BB324" i="2" s="1"/>
  <c r="T284" i="2"/>
  <c r="X284" i="2" s="1"/>
  <c r="R284" i="2"/>
  <c r="S284" i="2" s="1"/>
  <c r="CC685" i="2"/>
  <c r="CN685" i="2"/>
  <c r="CH685" i="2"/>
  <c r="CG685" i="2"/>
  <c r="M684" i="2"/>
  <c r="AX685" i="2"/>
  <c r="N685" i="2"/>
  <c r="CK685" i="2" s="1"/>
  <c r="H686" i="2"/>
  <c r="AJ685" i="2"/>
  <c r="BM685" i="2"/>
  <c r="V685" i="2"/>
  <c r="J685" i="2"/>
  <c r="O685" i="2"/>
  <c r="P685" i="2" s="1"/>
  <c r="I685" i="2"/>
  <c r="AZ686" i="2" l="1"/>
  <c r="BO686" i="2"/>
  <c r="X686" i="2"/>
  <c r="AL686" i="2"/>
  <c r="BN317" i="2"/>
  <c r="BL317" i="2"/>
  <c r="BR317" i="2"/>
  <c r="BS317" i="2"/>
  <c r="BT317" i="2" s="1"/>
  <c r="BU317" i="2" s="1"/>
  <c r="BD324" i="2"/>
  <c r="BE324" i="2" s="1"/>
  <c r="BF324" i="2" s="1"/>
  <c r="CZ686" i="2"/>
  <c r="AH317" i="2"/>
  <c r="AF317" i="2"/>
  <c r="AG317" i="2" s="1"/>
  <c r="Q685" i="2"/>
  <c r="AA284" i="2"/>
  <c r="CL685" i="2"/>
  <c r="L685" i="2"/>
  <c r="CD345" i="2"/>
  <c r="CE345" i="2" s="1"/>
  <c r="U284" i="2"/>
  <c r="Y284" i="2"/>
  <c r="Z284" i="2" s="1"/>
  <c r="W284" i="2"/>
  <c r="CC686" i="2"/>
  <c r="CN686" i="2"/>
  <c r="CH686" i="2"/>
  <c r="CG686" i="2"/>
  <c r="M685" i="2"/>
  <c r="BM686" i="2"/>
  <c r="I686" i="2"/>
  <c r="AX686" i="2"/>
  <c r="N686" i="2"/>
  <c r="CK686" i="2" s="1"/>
  <c r="J686" i="2"/>
  <c r="O686" i="2"/>
  <c r="M686" i="2" s="1"/>
  <c r="H687" i="2"/>
  <c r="BO687" i="2" s="1"/>
  <c r="CL686" i="2"/>
  <c r="AJ686" i="2"/>
  <c r="V686" i="2"/>
  <c r="AL687" i="2" l="1"/>
  <c r="AZ687" i="2"/>
  <c r="X687" i="2"/>
  <c r="Q686" i="2"/>
  <c r="BI318" i="2"/>
  <c r="BJ318" i="2" s="1"/>
  <c r="BK318" i="2"/>
  <c r="BP318" i="2" s="1"/>
  <c r="BQ318" i="2" s="1"/>
  <c r="CM317" i="2"/>
  <c r="L686" i="2"/>
  <c r="BS686" i="2"/>
  <c r="AP686" i="2"/>
  <c r="AB284" i="2"/>
  <c r="AC284" i="2" s="1"/>
  <c r="AD284" i="2" s="1"/>
  <c r="BS318" i="2"/>
  <c r="AV325" i="2"/>
  <c r="BA325" i="2" s="1"/>
  <c r="BB325" i="2" s="1"/>
  <c r="AT325" i="2"/>
  <c r="AU325" i="2" s="1"/>
  <c r="CZ687" i="2"/>
  <c r="AK317" i="2"/>
  <c r="AP317" i="2" s="1"/>
  <c r="AQ317" i="2" s="1"/>
  <c r="AH318" i="2" s="1"/>
  <c r="AO317" i="2"/>
  <c r="AM317" i="2"/>
  <c r="AN317" i="2" s="1"/>
  <c r="AI317" i="2"/>
  <c r="AB686" i="2"/>
  <c r="P686" i="2"/>
  <c r="BD686" i="2"/>
  <c r="CF345" i="2"/>
  <c r="CC687" i="2"/>
  <c r="AX687" i="2"/>
  <c r="AJ687" i="2"/>
  <c r="V687" i="2"/>
  <c r="I687" i="2"/>
  <c r="J687" i="2"/>
  <c r="O687" i="2"/>
  <c r="H688" i="2"/>
  <c r="BO688" i="2" s="1"/>
  <c r="CL687" i="2"/>
  <c r="N687" i="2"/>
  <c r="CK687" i="2" s="1"/>
  <c r="BM687" i="2"/>
  <c r="AL688" i="2" l="1"/>
  <c r="AZ688" i="2"/>
  <c r="X688" i="2"/>
  <c r="Q687" i="2"/>
  <c r="BS687" i="2" s="1"/>
  <c r="BT318" i="2"/>
  <c r="BK319" i="2" s="1"/>
  <c r="BL318" i="2"/>
  <c r="BN318" i="2"/>
  <c r="BR318" i="2"/>
  <c r="T285" i="2"/>
  <c r="R285" i="2"/>
  <c r="S285" i="2" s="1"/>
  <c r="BC325" i="2"/>
  <c r="AY325" i="2"/>
  <c r="BD325" i="2" s="1"/>
  <c r="BE325" i="2" s="1"/>
  <c r="AT326" i="2" s="1"/>
  <c r="AU326" i="2" s="1"/>
  <c r="CM318" i="2"/>
  <c r="BU318" i="2"/>
  <c r="BI319" i="2"/>
  <c r="BJ319" i="2" s="1"/>
  <c r="AW325" i="2"/>
  <c r="AF318" i="2"/>
  <c r="AG318" i="2" s="1"/>
  <c r="AR317" i="2"/>
  <c r="CZ688" i="2"/>
  <c r="L687" i="2"/>
  <c r="AO318" i="2"/>
  <c r="AM318" i="2"/>
  <c r="AN318" i="2" s="1"/>
  <c r="AI318" i="2"/>
  <c r="AK318" i="2"/>
  <c r="P687" i="2"/>
  <c r="CD346" i="2"/>
  <c r="CE346" i="2" s="1"/>
  <c r="BP319" i="2"/>
  <c r="BQ319" i="2" s="1"/>
  <c r="BL319" i="2"/>
  <c r="BN319" i="2"/>
  <c r="BR319" i="2"/>
  <c r="CC688" i="2"/>
  <c r="CN688" i="2"/>
  <c r="CH688" i="2"/>
  <c r="CG688" i="2"/>
  <c r="M687" i="2"/>
  <c r="CL688" i="2"/>
  <c r="I688" i="2"/>
  <c r="AX688" i="2"/>
  <c r="BM688" i="2"/>
  <c r="J688" i="2"/>
  <c r="O688" i="2"/>
  <c r="P688" i="2" s="1"/>
  <c r="H689" i="2"/>
  <c r="BO689" i="2" s="1"/>
  <c r="CK688" i="2"/>
  <c r="N688" i="2"/>
  <c r="AJ688" i="2"/>
  <c r="V688" i="2"/>
  <c r="AL689" i="2" l="1"/>
  <c r="AZ689" i="2"/>
  <c r="X689" i="2"/>
  <c r="X285" i="2"/>
  <c r="Y285" i="2" s="1"/>
  <c r="Z285" i="2" s="1"/>
  <c r="Q688" i="2"/>
  <c r="L688" i="2"/>
  <c r="AA285" i="2"/>
  <c r="W285" i="2"/>
  <c r="U285" i="2"/>
  <c r="AP318" i="2"/>
  <c r="AQ318" i="2" s="1"/>
  <c r="AR318" i="2" s="1"/>
  <c r="BF325" i="2"/>
  <c r="AB285" i="2"/>
  <c r="AC285" i="2" s="1"/>
  <c r="AD285" i="2" s="1"/>
  <c r="AV326" i="2"/>
  <c r="BA326" i="2" s="1"/>
  <c r="BB326" i="2" s="1"/>
  <c r="CZ689" i="2"/>
  <c r="BS319" i="2"/>
  <c r="BT319" i="2" s="1"/>
  <c r="CF346" i="2"/>
  <c r="CC689" i="2"/>
  <c r="CN689" i="2"/>
  <c r="CH689" i="2"/>
  <c r="CG689" i="2"/>
  <c r="AJ689" i="2"/>
  <c r="V689" i="2"/>
  <c r="BM689" i="2"/>
  <c r="J689" i="2"/>
  <c r="I689" i="2"/>
  <c r="N689" i="2"/>
  <c r="CK689" i="2" s="1"/>
  <c r="O689" i="2"/>
  <c r="P689" i="2" s="1"/>
  <c r="H690" i="2"/>
  <c r="CL689" i="2"/>
  <c r="AX689" i="2"/>
  <c r="M688" i="2"/>
  <c r="AZ690" i="2" l="1"/>
  <c r="BO690" i="2"/>
  <c r="X690" i="2"/>
  <c r="AL690" i="2"/>
  <c r="AH319" i="2"/>
  <c r="AM319" i="2" s="1"/>
  <c r="AN319" i="2" s="1"/>
  <c r="AF319" i="2"/>
  <c r="AG319" i="2" s="1"/>
  <c r="AW326" i="2"/>
  <c r="BC326" i="2"/>
  <c r="AY326" i="2"/>
  <c r="BD326" i="2" s="1"/>
  <c r="BE326" i="2" s="1"/>
  <c r="AT327" i="2" s="1"/>
  <c r="AU327" i="2" s="1"/>
  <c r="R286" i="2"/>
  <c r="S286" i="2" s="1"/>
  <c r="T286" i="2"/>
  <c r="CZ690" i="2"/>
  <c r="L689" i="2"/>
  <c r="Q689" i="2"/>
  <c r="CD347" i="2"/>
  <c r="BU319" i="2"/>
  <c r="CM319" i="2"/>
  <c r="BK320" i="2"/>
  <c r="BI320" i="2"/>
  <c r="BJ320" i="2" s="1"/>
  <c r="CC690" i="2"/>
  <c r="CN690" i="2"/>
  <c r="CH690" i="2"/>
  <c r="CG690" i="2"/>
  <c r="AJ690" i="2"/>
  <c r="V690" i="2"/>
  <c r="BM690" i="2"/>
  <c r="AX690" i="2"/>
  <c r="N690" i="2"/>
  <c r="CK690" i="2" s="1"/>
  <c r="J690" i="2"/>
  <c r="I690" i="2"/>
  <c r="O690" i="2"/>
  <c r="P690" i="2" s="1"/>
  <c r="H691" i="2"/>
  <c r="M689" i="2"/>
  <c r="AZ691" i="2" l="1"/>
  <c r="BO691" i="2"/>
  <c r="X691" i="2"/>
  <c r="AL691" i="2"/>
  <c r="X286" i="2"/>
  <c r="Y286" i="2" s="1"/>
  <c r="Z286" i="2" s="1"/>
  <c r="AK319" i="2"/>
  <c r="AP319" i="2" s="1"/>
  <c r="AQ319" i="2" s="1"/>
  <c r="AR319" i="2" s="1"/>
  <c r="AO319" i="2"/>
  <c r="AI319" i="2"/>
  <c r="AA286" i="2"/>
  <c r="BF326" i="2"/>
  <c r="U286" i="2"/>
  <c r="AV327" i="2"/>
  <c r="BA327" i="2" s="1"/>
  <c r="BB327" i="2" s="1"/>
  <c r="W286" i="2"/>
  <c r="CZ691" i="2"/>
  <c r="Q690" i="2"/>
  <c r="BS690" i="2" s="1"/>
  <c r="L690" i="2"/>
  <c r="CL690" i="2"/>
  <c r="BP320" i="2"/>
  <c r="BQ320" i="2" s="1"/>
  <c r="BL320" i="2"/>
  <c r="BN320" i="2"/>
  <c r="BS320" i="2" s="1"/>
  <c r="BT320" i="2" s="1"/>
  <c r="BR320" i="2"/>
  <c r="CE347" i="2"/>
  <c r="CF347" i="2" s="1"/>
  <c r="BS689" i="2"/>
  <c r="BD689" i="2"/>
  <c r="AP689" i="2"/>
  <c r="AB689" i="2"/>
  <c r="CC691" i="2"/>
  <c r="CN691" i="2"/>
  <c r="CH691" i="2"/>
  <c r="CG691" i="2"/>
  <c r="BM691" i="2"/>
  <c r="O691" i="2"/>
  <c r="P691" i="2" s="1"/>
  <c r="H692" i="2"/>
  <c r="BO692" i="2" s="1"/>
  <c r="AX691" i="2"/>
  <c r="AJ691" i="2"/>
  <c r="V691" i="2"/>
  <c r="CL691" i="2"/>
  <c r="J691" i="2"/>
  <c r="I691" i="2"/>
  <c r="N691" i="2"/>
  <c r="CK691" i="2" s="1"/>
  <c r="M690" i="2"/>
  <c r="AL692" i="2" l="1"/>
  <c r="AZ692" i="2"/>
  <c r="AB286" i="2"/>
  <c r="AC286" i="2" s="1"/>
  <c r="T287" i="2" s="1"/>
  <c r="X692" i="2"/>
  <c r="Q691" i="2"/>
  <c r="AF320" i="2"/>
  <c r="AG320" i="2" s="1"/>
  <c r="AH320" i="2"/>
  <c r="AM320" i="2" s="1"/>
  <c r="AN320" i="2" s="1"/>
  <c r="AY327" i="2"/>
  <c r="AW327" i="2"/>
  <c r="BC327" i="2"/>
  <c r="BD327" i="2"/>
  <c r="BE327" i="2" s="1"/>
  <c r="AT328" i="2" s="1"/>
  <c r="AU328" i="2" s="1"/>
  <c r="CZ692" i="2"/>
  <c r="L691" i="2"/>
  <c r="CD348" i="2"/>
  <c r="CE348" i="2" s="1"/>
  <c r="CM320" i="2"/>
  <c r="BU320" i="2"/>
  <c r="BK321" i="2"/>
  <c r="BI321" i="2"/>
  <c r="BJ321" i="2" s="1"/>
  <c r="CC692" i="2"/>
  <c r="CN692" i="2"/>
  <c r="CH692" i="2"/>
  <c r="CG692" i="2"/>
  <c r="I692" i="2"/>
  <c r="J692" i="2"/>
  <c r="O692" i="2"/>
  <c r="H693" i="2"/>
  <c r="BM692" i="2"/>
  <c r="AX692" i="2"/>
  <c r="N692" i="2"/>
  <c r="AJ692" i="2"/>
  <c r="V692" i="2"/>
  <c r="M691" i="2"/>
  <c r="AZ693" i="2" l="1"/>
  <c r="BO693" i="2"/>
  <c r="X693" i="2"/>
  <c r="AL693" i="2"/>
  <c r="X287" i="2"/>
  <c r="Y287" i="2" s="1"/>
  <c r="Z287" i="2" s="1"/>
  <c r="R287" i="2"/>
  <c r="S287" i="2" s="1"/>
  <c r="AD286" i="2"/>
  <c r="W287" i="2"/>
  <c r="L692" i="2"/>
  <c r="AK320" i="2"/>
  <c r="AI320" i="2"/>
  <c r="AO320" i="2"/>
  <c r="U287" i="2"/>
  <c r="AA287" i="2"/>
  <c r="AB287" i="2"/>
  <c r="AC287" i="2" s="1"/>
  <c r="AD287" i="2" s="1"/>
  <c r="AP320" i="2"/>
  <c r="AQ320" i="2" s="1"/>
  <c r="AR320" i="2" s="1"/>
  <c r="AV328" i="2"/>
  <c r="BA328" i="2" s="1"/>
  <c r="BB328" i="2" s="1"/>
  <c r="BF327" i="2"/>
  <c r="CZ693" i="2"/>
  <c r="Q692" i="2"/>
  <c r="BS692" i="2" s="1"/>
  <c r="CK692" i="2"/>
  <c r="BP321" i="2"/>
  <c r="BQ321" i="2" s="1"/>
  <c r="BN321" i="2"/>
  <c r="BL321" i="2"/>
  <c r="BR321" i="2"/>
  <c r="P692" i="2"/>
  <c r="CL692" i="2"/>
  <c r="CF348" i="2"/>
  <c r="CC693" i="2"/>
  <c r="CN693" i="2"/>
  <c r="CH693" i="2"/>
  <c r="CG693" i="2"/>
  <c r="BM693" i="2"/>
  <c r="O693" i="2"/>
  <c r="I693" i="2"/>
  <c r="AX693" i="2"/>
  <c r="N693" i="2"/>
  <c r="H694" i="2"/>
  <c r="J693" i="2"/>
  <c r="V693" i="2"/>
  <c r="AJ693" i="2"/>
  <c r="M692" i="2"/>
  <c r="AZ694" i="2" l="1"/>
  <c r="BO694" i="2"/>
  <c r="X694" i="2"/>
  <c r="AL694" i="2"/>
  <c r="L693" i="2"/>
  <c r="BD692" i="2"/>
  <c r="AB692" i="2"/>
  <c r="AP692" i="2"/>
  <c r="BC328" i="2"/>
  <c r="AF321" i="2"/>
  <c r="AG321" i="2" s="1"/>
  <c r="AH321" i="2"/>
  <c r="AM321" i="2" s="1"/>
  <c r="AN321" i="2" s="1"/>
  <c r="T288" i="2"/>
  <c r="R288" i="2"/>
  <c r="S288" i="2" s="1"/>
  <c r="AY328" i="2"/>
  <c r="AW328" i="2"/>
  <c r="BD328" i="2" s="1"/>
  <c r="BE328" i="2" s="1"/>
  <c r="AV329" i="2" s="1"/>
  <c r="BS321" i="2"/>
  <c r="BT321" i="2" s="1"/>
  <c r="BU321" i="2" s="1"/>
  <c r="CZ694" i="2"/>
  <c r="Q693" i="2"/>
  <c r="BS693" i="2" s="1"/>
  <c r="CK693" i="2"/>
  <c r="CL693" i="2"/>
  <c r="P693" i="2"/>
  <c r="CD349" i="2"/>
  <c r="CE349" i="2" s="1"/>
  <c r="CC694" i="2"/>
  <c r="CN694" i="2"/>
  <c r="CH694" i="2"/>
  <c r="CG694" i="2"/>
  <c r="AJ694" i="2"/>
  <c r="J694" i="2"/>
  <c r="L694" i="2" s="1"/>
  <c r="V694" i="2"/>
  <c r="H695" i="2"/>
  <c r="CL694" i="2"/>
  <c r="BM694" i="2"/>
  <c r="O694" i="2"/>
  <c r="P694" i="2" s="1"/>
  <c r="I694" i="2"/>
  <c r="AX694" i="2"/>
  <c r="CK694" i="2"/>
  <c r="N694" i="2"/>
  <c r="Q694" i="2"/>
  <c r="M693" i="2"/>
  <c r="AZ695" i="2" l="1"/>
  <c r="BO695" i="2"/>
  <c r="X695" i="2"/>
  <c r="AL695" i="2"/>
  <c r="X288" i="2"/>
  <c r="Y288" i="2" s="1"/>
  <c r="Z288" i="2" s="1"/>
  <c r="AO321" i="2"/>
  <c r="AK321" i="2"/>
  <c r="AI321" i="2"/>
  <c r="AA288" i="2"/>
  <c r="W288" i="2"/>
  <c r="U288" i="2"/>
  <c r="AB288" i="2"/>
  <c r="AC288" i="2" s="1"/>
  <c r="AD288" i="2" s="1"/>
  <c r="AP321" i="2"/>
  <c r="AQ321" i="2" s="1"/>
  <c r="AR321" i="2" s="1"/>
  <c r="CM321" i="2"/>
  <c r="BK322" i="2"/>
  <c r="BP322" i="2" s="1"/>
  <c r="BQ322" i="2" s="1"/>
  <c r="BI322" i="2"/>
  <c r="BJ322" i="2" s="1"/>
  <c r="AT329" i="2"/>
  <c r="AU329" i="2" s="1"/>
  <c r="BF328" i="2"/>
  <c r="CZ695" i="2"/>
  <c r="BC329" i="2"/>
  <c r="AW329" i="2"/>
  <c r="AY329" i="2"/>
  <c r="BA329" i="2"/>
  <c r="BB329" i="2" s="1"/>
  <c r="CF349" i="2"/>
  <c r="CC695" i="2"/>
  <c r="CN695" i="2"/>
  <c r="CH695" i="2"/>
  <c r="CG695" i="2"/>
  <c r="AX695" i="2"/>
  <c r="N695" i="2"/>
  <c r="V695" i="2"/>
  <c r="CK695" i="2"/>
  <c r="AJ695" i="2"/>
  <c r="I695" i="2"/>
  <c r="BM695" i="2"/>
  <c r="J695" i="2"/>
  <c r="L695" i="2" s="1"/>
  <c r="O695" i="2"/>
  <c r="P695" i="2" s="1"/>
  <c r="H696" i="2"/>
  <c r="CL695" i="2"/>
  <c r="M694" i="2"/>
  <c r="AZ696" i="2" l="1"/>
  <c r="BO696" i="2"/>
  <c r="X696" i="2"/>
  <c r="AL696" i="2"/>
  <c r="BD329" i="2"/>
  <c r="BE329" i="2" s="1"/>
  <c r="BF329" i="2" s="1"/>
  <c r="BN322" i="2"/>
  <c r="BR322" i="2"/>
  <c r="BL322" i="2"/>
  <c r="AF322" i="2"/>
  <c r="AG322" i="2" s="1"/>
  <c r="AH322" i="2"/>
  <c r="AM322" i="2" s="1"/>
  <c r="AN322" i="2" s="1"/>
  <c r="CZ696" i="2"/>
  <c r="BS322" i="2"/>
  <c r="BT322" i="2" s="1"/>
  <c r="BI323" i="2" s="1"/>
  <c r="BJ323" i="2" s="1"/>
  <c r="CD350" i="2"/>
  <c r="Q695" i="2"/>
  <c r="CC696" i="2"/>
  <c r="CN696" i="2"/>
  <c r="CH696" i="2"/>
  <c r="CG696" i="2"/>
  <c r="BM696" i="2"/>
  <c r="V696" i="2"/>
  <c r="J696" i="2"/>
  <c r="L696" i="2" s="1"/>
  <c r="O696" i="2"/>
  <c r="I696" i="2"/>
  <c r="CK696" i="2"/>
  <c r="AX696" i="2"/>
  <c r="N696" i="2"/>
  <c r="H697" i="2"/>
  <c r="AJ696" i="2"/>
  <c r="Q696" i="2"/>
  <c r="BS696" i="2" s="1"/>
  <c r="M695" i="2"/>
  <c r="R289" i="2"/>
  <c r="S289" i="2" s="1"/>
  <c r="T289" i="2"/>
  <c r="X289" i="2" s="1"/>
  <c r="AZ697" i="2" l="1"/>
  <c r="BO697" i="2"/>
  <c r="X697" i="2"/>
  <c r="AL697" i="2"/>
  <c r="AV330" i="2"/>
  <c r="BA330" i="2" s="1"/>
  <c r="BB330" i="2" s="1"/>
  <c r="AT330" i="2"/>
  <c r="AU330" i="2" s="1"/>
  <c r="AI322" i="2"/>
  <c r="AO322" i="2"/>
  <c r="AK322" i="2"/>
  <c r="AP322" i="2"/>
  <c r="AQ322" i="2" s="1"/>
  <c r="AR322" i="2" s="1"/>
  <c r="CZ697" i="2"/>
  <c r="BK323" i="2"/>
  <c r="BU322" i="2"/>
  <c r="CM322" i="2"/>
  <c r="AA289" i="2"/>
  <c r="P696" i="2"/>
  <c r="CL696" i="2"/>
  <c r="AB695" i="2"/>
  <c r="BS695" i="2"/>
  <c r="BD695" i="2"/>
  <c r="AP695" i="2"/>
  <c r="CE350" i="2"/>
  <c r="CF350" i="2" s="1"/>
  <c r="CC697" i="2"/>
  <c r="CN697" i="2"/>
  <c r="CH697" i="2"/>
  <c r="CG697" i="2"/>
  <c r="M696" i="2"/>
  <c r="N697" i="2"/>
  <c r="AX697" i="2"/>
  <c r="CL697" i="2"/>
  <c r="H698" i="2"/>
  <c r="J697" i="2"/>
  <c r="CK697" i="2"/>
  <c r="BM697" i="2"/>
  <c r="O697" i="2"/>
  <c r="M697" i="2" s="1"/>
  <c r="V697" i="2"/>
  <c r="I697" i="2"/>
  <c r="AJ697" i="2"/>
  <c r="W289" i="2"/>
  <c r="Y289" i="2"/>
  <c r="Z289" i="2" s="1"/>
  <c r="U289" i="2"/>
  <c r="AZ698" i="2" l="1"/>
  <c r="BO698" i="2"/>
  <c r="X698" i="2"/>
  <c r="AL698" i="2"/>
  <c r="P697" i="2"/>
  <c r="L697" i="2"/>
  <c r="AY330" i="2"/>
  <c r="BC330" i="2"/>
  <c r="AW330" i="2"/>
  <c r="BD330" i="2"/>
  <c r="BE330" i="2" s="1"/>
  <c r="BF330" i="2" s="1"/>
  <c r="AH323" i="2"/>
  <c r="AM323" i="2" s="1"/>
  <c r="AN323" i="2" s="1"/>
  <c r="AF323" i="2"/>
  <c r="AG323" i="2" s="1"/>
  <c r="CZ698" i="2"/>
  <c r="BP323" i="2"/>
  <c r="BQ323" i="2" s="1"/>
  <c r="BL323" i="2"/>
  <c r="BR323" i="2"/>
  <c r="BN323" i="2"/>
  <c r="BS323" i="2" s="1"/>
  <c r="BT323" i="2" s="1"/>
  <c r="CM323" i="2" s="1"/>
  <c r="AB289" i="2"/>
  <c r="AC289" i="2" s="1"/>
  <c r="AD289" i="2" s="1"/>
  <c r="CD351" i="2"/>
  <c r="CE351" i="2" s="1"/>
  <c r="Q697" i="2"/>
  <c r="CC698" i="2"/>
  <c r="CN698" i="2"/>
  <c r="CH698" i="2"/>
  <c r="CG698" i="2"/>
  <c r="AX698" i="2"/>
  <c r="O698" i="2"/>
  <c r="P698" i="2" s="1"/>
  <c r="H699" i="2"/>
  <c r="AJ698" i="2"/>
  <c r="N698" i="2"/>
  <c r="BM698" i="2"/>
  <c r="V698" i="2"/>
  <c r="CL698" i="2"/>
  <c r="J698" i="2"/>
  <c r="I698" i="2"/>
  <c r="AZ699" i="2" l="1"/>
  <c r="BO699" i="2"/>
  <c r="X699" i="2"/>
  <c r="AL699" i="2"/>
  <c r="BI324" i="2"/>
  <c r="BJ324" i="2" s="1"/>
  <c r="BU323" i="2"/>
  <c r="AK323" i="2"/>
  <c r="AP323" i="2" s="1"/>
  <c r="AQ323" i="2" s="1"/>
  <c r="AR323" i="2" s="1"/>
  <c r="AV331" i="2"/>
  <c r="BA331" i="2" s="1"/>
  <c r="BB331" i="2" s="1"/>
  <c r="AT331" i="2"/>
  <c r="AU331" i="2" s="1"/>
  <c r="AO323" i="2"/>
  <c r="AI323" i="2"/>
  <c r="BK324" i="2"/>
  <c r="BP324" i="2" s="1"/>
  <c r="BQ324" i="2" s="1"/>
  <c r="CZ699" i="2"/>
  <c r="R290" i="2"/>
  <c r="S290" i="2" s="1"/>
  <c r="T290" i="2"/>
  <c r="Q698" i="2"/>
  <c r="BD698" i="2" s="1"/>
  <c r="L698" i="2"/>
  <c r="CK698" i="2"/>
  <c r="CF351" i="2"/>
  <c r="CC699" i="2"/>
  <c r="V699" i="2"/>
  <c r="I699" i="2"/>
  <c r="AX699" i="2"/>
  <c r="J699" i="2"/>
  <c r="O699" i="2"/>
  <c r="P699" i="2" s="1"/>
  <c r="H700" i="2"/>
  <c r="BM699" i="2"/>
  <c r="AJ699" i="2"/>
  <c r="N699" i="2"/>
  <c r="CL699" i="2"/>
  <c r="M698" i="2"/>
  <c r="AZ700" i="2" l="1"/>
  <c r="BO700" i="2"/>
  <c r="X700" i="2"/>
  <c r="AL700" i="2"/>
  <c r="X290" i="2"/>
  <c r="Y290" i="2" s="1"/>
  <c r="Z290" i="2" s="1"/>
  <c r="AB698" i="2"/>
  <c r="AP698" i="2"/>
  <c r="BS698" i="2"/>
  <c r="BC331" i="2"/>
  <c r="AW331" i="2"/>
  <c r="AY331" i="2"/>
  <c r="BD331" i="2" s="1"/>
  <c r="BE331" i="2" s="1"/>
  <c r="AT332" i="2" s="1"/>
  <c r="AU332" i="2" s="1"/>
  <c r="AF324" i="2"/>
  <c r="AG324" i="2" s="1"/>
  <c r="AH324" i="2"/>
  <c r="AM324" i="2" s="1"/>
  <c r="AN324" i="2" s="1"/>
  <c r="BL324" i="2"/>
  <c r="BR324" i="2"/>
  <c r="BN324" i="2"/>
  <c r="BS324" i="2"/>
  <c r="BT324" i="2" s="1"/>
  <c r="BI325" i="2" s="1"/>
  <c r="BJ325" i="2" s="1"/>
  <c r="W290" i="2"/>
  <c r="U290" i="2"/>
  <c r="CZ700" i="2"/>
  <c r="AA290" i="2"/>
  <c r="Q699" i="2"/>
  <c r="BS699" i="2" s="1"/>
  <c r="L699" i="2"/>
  <c r="CG351" i="2"/>
  <c r="CD352" i="2"/>
  <c r="CE352" i="2" s="1"/>
  <c r="CK699" i="2"/>
  <c r="CC700" i="2"/>
  <c r="CN700" i="2"/>
  <c r="CH700" i="2"/>
  <c r="CG700" i="2"/>
  <c r="AX700" i="2"/>
  <c r="J700" i="2"/>
  <c r="N700" i="2"/>
  <c r="CK700" i="2" s="1"/>
  <c r="H701" i="2"/>
  <c r="AJ700" i="2"/>
  <c r="V700" i="2"/>
  <c r="BM700" i="2"/>
  <c r="O700" i="2"/>
  <c r="CL700" i="2" s="1"/>
  <c r="I700" i="2"/>
  <c r="M699" i="2"/>
  <c r="AZ701" i="2" l="1"/>
  <c r="BO701" i="2"/>
  <c r="X701" i="2"/>
  <c r="AL701" i="2"/>
  <c r="L700" i="2"/>
  <c r="AB290" i="2"/>
  <c r="AC290" i="2" s="1"/>
  <c r="AD290" i="2" s="1"/>
  <c r="AV332" i="2"/>
  <c r="BA332" i="2" s="1"/>
  <c r="BB332" i="2" s="1"/>
  <c r="BF331" i="2"/>
  <c r="AO324" i="2"/>
  <c r="AK324" i="2"/>
  <c r="AI324" i="2"/>
  <c r="AP324" i="2"/>
  <c r="AQ324" i="2" s="1"/>
  <c r="AR324" i="2" s="1"/>
  <c r="CM324" i="2"/>
  <c r="BK325" i="2"/>
  <c r="BP325" i="2" s="1"/>
  <c r="BQ325" i="2" s="1"/>
  <c r="BU324" i="2"/>
  <c r="CZ701" i="2"/>
  <c r="Q700" i="2"/>
  <c r="P700" i="2"/>
  <c r="CH351" i="2"/>
  <c r="CI351" i="2" s="1"/>
  <c r="CF352" i="2"/>
  <c r="CC701" i="2"/>
  <c r="CN701" i="2"/>
  <c r="CH701" i="2"/>
  <c r="CG701" i="2"/>
  <c r="M700" i="2"/>
  <c r="J701" i="2"/>
  <c r="I701" i="2"/>
  <c r="AX701" i="2"/>
  <c r="CL701" i="2"/>
  <c r="AJ701" i="2"/>
  <c r="O701" i="2"/>
  <c r="P701" i="2" s="1"/>
  <c r="H702" i="2"/>
  <c r="BO702" i="2" s="1"/>
  <c r="N701" i="2"/>
  <c r="BM701" i="2"/>
  <c r="V701" i="2"/>
  <c r="AL702" i="2" l="1"/>
  <c r="AZ702" i="2"/>
  <c r="X702" i="2"/>
  <c r="Q701" i="2"/>
  <c r="AP701" i="2" s="1"/>
  <c r="AW332" i="2"/>
  <c r="BC332" i="2"/>
  <c r="T291" i="2"/>
  <c r="AY332" i="2"/>
  <c r="BD332" i="2" s="1"/>
  <c r="BE332" i="2" s="1"/>
  <c r="AV333" i="2" s="1"/>
  <c r="R291" i="2"/>
  <c r="S291" i="2" s="1"/>
  <c r="BN325" i="2"/>
  <c r="BL325" i="2"/>
  <c r="BR325" i="2"/>
  <c r="AH325" i="2"/>
  <c r="AM325" i="2" s="1"/>
  <c r="AN325" i="2" s="1"/>
  <c r="AF325" i="2"/>
  <c r="AG325" i="2" s="1"/>
  <c r="BS325" i="2"/>
  <c r="BT325" i="2" s="1"/>
  <c r="BU325" i="2" s="1"/>
  <c r="CZ702" i="2"/>
  <c r="L701" i="2"/>
  <c r="BD701" i="2"/>
  <c r="CK701" i="2"/>
  <c r="BS701" i="2"/>
  <c r="AB701" i="2"/>
  <c r="CI362" i="2"/>
  <c r="CI352" i="2"/>
  <c r="CI354" i="2"/>
  <c r="CI355" i="2"/>
  <c r="CI358" i="2"/>
  <c r="CI357" i="2"/>
  <c r="CI353" i="2"/>
  <c r="CI356" i="2"/>
  <c r="CI360" i="2"/>
  <c r="CI359" i="2"/>
  <c r="CI361" i="2"/>
  <c r="CD353" i="2"/>
  <c r="CE353" i="2" s="1"/>
  <c r="CC702" i="2"/>
  <c r="CN702" i="2"/>
  <c r="CH702" i="2"/>
  <c r="CG702" i="2"/>
  <c r="M701" i="2"/>
  <c r="CK702" i="2"/>
  <c r="AX702" i="2"/>
  <c r="BM702" i="2"/>
  <c r="AJ702" i="2"/>
  <c r="V702" i="2"/>
  <c r="J702" i="2"/>
  <c r="I702" i="2"/>
  <c r="O702" i="2"/>
  <c r="CL702" i="2" s="1"/>
  <c r="H703" i="2"/>
  <c r="N702" i="2"/>
  <c r="AZ703" i="2" l="1"/>
  <c r="BO703" i="2"/>
  <c r="X703" i="2"/>
  <c r="AL703" i="2"/>
  <c r="X291" i="2"/>
  <c r="U291" i="2"/>
  <c r="BF332" i="2"/>
  <c r="AT333" i="2"/>
  <c r="AU333" i="2" s="1"/>
  <c r="AA291" i="2"/>
  <c r="W291" i="2"/>
  <c r="AI325" i="2"/>
  <c r="AK325" i="2"/>
  <c r="AO325" i="2"/>
  <c r="BK326" i="2"/>
  <c r="BP326" i="2" s="1"/>
  <c r="BQ326" i="2" s="1"/>
  <c r="CM325" i="2"/>
  <c r="BI326" i="2"/>
  <c r="BJ326" i="2" s="1"/>
  <c r="CZ703" i="2"/>
  <c r="Q702" i="2"/>
  <c r="BS702" i="2" s="1"/>
  <c r="P702" i="2"/>
  <c r="L702" i="2"/>
  <c r="BC333" i="2"/>
  <c r="AW333" i="2"/>
  <c r="AY333" i="2"/>
  <c r="BA333" i="2"/>
  <c r="BB333" i="2" s="1"/>
  <c r="AP325" i="2"/>
  <c r="AQ325" i="2" s="1"/>
  <c r="CF353" i="2"/>
  <c r="CC703" i="2"/>
  <c r="CN703" i="2"/>
  <c r="CH703" i="2"/>
  <c r="CG703" i="2"/>
  <c r="BM703" i="2"/>
  <c r="AX703" i="2"/>
  <c r="AJ703" i="2"/>
  <c r="J703" i="2"/>
  <c r="I703" i="2"/>
  <c r="O703" i="2"/>
  <c r="M703" i="2" s="1"/>
  <c r="H704" i="2"/>
  <c r="N703" i="2"/>
  <c r="CK703" i="2" s="1"/>
  <c r="V703" i="2"/>
  <c r="M702" i="2"/>
  <c r="Y291" i="2" l="1"/>
  <c r="Z291" i="2" s="1"/>
  <c r="AB291" i="2" s="1"/>
  <c r="AC291" i="2" s="1"/>
  <c r="AD291" i="2" s="1"/>
  <c r="AZ704" i="2"/>
  <c r="BO704" i="2"/>
  <c r="X704" i="2"/>
  <c r="AL704" i="2"/>
  <c r="BN326" i="2"/>
  <c r="BS326" i="2" s="1"/>
  <c r="BT326" i="2" s="1"/>
  <c r="BU326" i="2" s="1"/>
  <c r="BL326" i="2"/>
  <c r="BR326" i="2"/>
  <c r="BD333" i="2"/>
  <c r="BE333" i="2" s="1"/>
  <c r="BF333" i="2" s="1"/>
  <c r="CZ704" i="2"/>
  <c r="L703" i="2"/>
  <c r="CL703" i="2"/>
  <c r="P703" i="2"/>
  <c r="Q703" i="2"/>
  <c r="AR325" i="2"/>
  <c r="AF326" i="2"/>
  <c r="AG326" i="2" s="1"/>
  <c r="AH326" i="2"/>
  <c r="CD354" i="2"/>
  <c r="CE354" i="2" s="1"/>
  <c r="CC704" i="2"/>
  <c r="CN704" i="2"/>
  <c r="CH704" i="2"/>
  <c r="CG704" i="2"/>
  <c r="AJ704" i="2"/>
  <c r="J704" i="2"/>
  <c r="O704" i="2"/>
  <c r="CL704" i="2" s="1"/>
  <c r="H705" i="2"/>
  <c r="BO705" i="2" s="1"/>
  <c r="BM704" i="2"/>
  <c r="I704" i="2"/>
  <c r="AX704" i="2"/>
  <c r="N704" i="2"/>
  <c r="CK704" i="2" s="1"/>
  <c r="V704" i="2"/>
  <c r="T292" i="2" l="1"/>
  <c r="W292" i="2" s="1"/>
  <c r="R292" i="2"/>
  <c r="S292" i="2" s="1"/>
  <c r="AL705" i="2"/>
  <c r="AZ705" i="2"/>
  <c r="X705" i="2"/>
  <c r="Q704" i="2"/>
  <c r="BS704" i="2" s="1"/>
  <c r="CM326" i="2"/>
  <c r="AA292" i="2"/>
  <c r="BI327" i="2"/>
  <c r="BJ327" i="2" s="1"/>
  <c r="AV334" i="2"/>
  <c r="BA334" i="2" s="1"/>
  <c r="BB334" i="2" s="1"/>
  <c r="AT334" i="2"/>
  <c r="AU334" i="2" s="1"/>
  <c r="BK327" i="2"/>
  <c r="BP327" i="2" s="1"/>
  <c r="BQ327" i="2" s="1"/>
  <c r="CZ705" i="2"/>
  <c r="P704" i="2"/>
  <c r="L704" i="2"/>
  <c r="AB704" i="2"/>
  <c r="AO326" i="2"/>
  <c r="AI326" i="2"/>
  <c r="AK326" i="2"/>
  <c r="AP326" i="2" s="1"/>
  <c r="AQ326" i="2" s="1"/>
  <c r="AM326" i="2"/>
  <c r="AN326" i="2" s="1"/>
  <c r="AP704" i="2"/>
  <c r="BD704" i="2"/>
  <c r="CF354" i="2"/>
  <c r="CC705" i="2"/>
  <c r="CN705" i="2"/>
  <c r="CH705" i="2"/>
  <c r="CG705" i="2"/>
  <c r="M704" i="2"/>
  <c r="AJ705" i="2"/>
  <c r="I705" i="2"/>
  <c r="AX705" i="2"/>
  <c r="O705" i="2"/>
  <c r="H706" i="2"/>
  <c r="CL705" i="2"/>
  <c r="BM705" i="2"/>
  <c r="N705" i="2"/>
  <c r="CK705" i="2" s="1"/>
  <c r="V705" i="2"/>
  <c r="J705" i="2"/>
  <c r="L705" i="2" s="1"/>
  <c r="U292" i="2" l="1"/>
  <c r="X292" i="2"/>
  <c r="Y292" i="2" s="1"/>
  <c r="Z292" i="2" s="1"/>
  <c r="AZ706" i="2"/>
  <c r="BO706" i="2"/>
  <c r="X706" i="2"/>
  <c r="AL706" i="2"/>
  <c r="AB292" i="2"/>
  <c r="AC292" i="2" s="1"/>
  <c r="AD292" i="2" s="1"/>
  <c r="BL327" i="2"/>
  <c r="BN327" i="2"/>
  <c r="BR327" i="2"/>
  <c r="BS327" i="2"/>
  <c r="BT327" i="2" s="1"/>
  <c r="BU327" i="2" s="1"/>
  <c r="AW334" i="2"/>
  <c r="BC334" i="2"/>
  <c r="AY334" i="2"/>
  <c r="BD334" i="2" s="1"/>
  <c r="BE334" i="2" s="1"/>
  <c r="AV335" i="2" s="1"/>
  <c r="CZ706" i="2"/>
  <c r="Q705" i="2"/>
  <c r="BS705" i="2" s="1"/>
  <c r="CD355" i="2"/>
  <c r="CE355" i="2" s="1"/>
  <c r="P705" i="2"/>
  <c r="AR326" i="2"/>
  <c r="AH327" i="2"/>
  <c r="AF327" i="2"/>
  <c r="AG327" i="2" s="1"/>
  <c r="CC706" i="2"/>
  <c r="CN706" i="2"/>
  <c r="CH706" i="2"/>
  <c r="CG706" i="2"/>
  <c r="BM706" i="2"/>
  <c r="AJ706" i="2"/>
  <c r="J706" i="2"/>
  <c r="I706" i="2"/>
  <c r="L706" i="2" s="1"/>
  <c r="AX706" i="2"/>
  <c r="O706" i="2"/>
  <c r="M706" i="2" s="1"/>
  <c r="H707" i="2"/>
  <c r="N706" i="2"/>
  <c r="CK706" i="2" s="1"/>
  <c r="V706" i="2"/>
  <c r="M705" i="2"/>
  <c r="AZ707" i="2" l="1"/>
  <c r="BO707" i="2"/>
  <c r="X707" i="2"/>
  <c r="AL707" i="2"/>
  <c r="R293" i="2"/>
  <c r="S293" i="2" s="1"/>
  <c r="T293" i="2"/>
  <c r="W293" i="2" s="1"/>
  <c r="BI328" i="2"/>
  <c r="BJ328" i="2" s="1"/>
  <c r="BK328" i="2"/>
  <c r="BP328" i="2" s="1"/>
  <c r="BQ328" i="2" s="1"/>
  <c r="CM327" i="2"/>
  <c r="CN327" i="2" s="1"/>
  <c r="BF334" i="2"/>
  <c r="AT335" i="2"/>
  <c r="AU335" i="2" s="1"/>
  <c r="CZ707" i="2"/>
  <c r="Q706" i="2"/>
  <c r="P706" i="2"/>
  <c r="CL706" i="2"/>
  <c r="AO327" i="2"/>
  <c r="AI327" i="2"/>
  <c r="AK327" i="2"/>
  <c r="AM327" i="2"/>
  <c r="AN327" i="2" s="1"/>
  <c r="CF355" i="2"/>
  <c r="BC335" i="2"/>
  <c r="BA335" i="2"/>
  <c r="BB335" i="2" s="1"/>
  <c r="AW335" i="2"/>
  <c r="AY335" i="2"/>
  <c r="BD335" i="2" s="1"/>
  <c r="BE335" i="2" s="1"/>
  <c r="CC707" i="2"/>
  <c r="CN707" i="2"/>
  <c r="CH707" i="2"/>
  <c r="CG707" i="2"/>
  <c r="N707" i="2"/>
  <c r="H708" i="2"/>
  <c r="CK707" i="2"/>
  <c r="AJ707" i="2"/>
  <c r="O707" i="2"/>
  <c r="P707" i="2" s="1"/>
  <c r="I707" i="2"/>
  <c r="BM707" i="2"/>
  <c r="AX707" i="2"/>
  <c r="J707" i="2"/>
  <c r="V707" i="2"/>
  <c r="AZ708" i="2" l="1"/>
  <c r="BO708" i="2"/>
  <c r="U293" i="2"/>
  <c r="AB293" i="2" s="1"/>
  <c r="AC293" i="2" s="1"/>
  <c r="AA293" i="2"/>
  <c r="X708" i="2"/>
  <c r="AL708" i="2"/>
  <c r="X293" i="2"/>
  <c r="Y293" i="2" s="1"/>
  <c r="Z293" i="2" s="1"/>
  <c r="CL707" i="2"/>
  <c r="BR328" i="2"/>
  <c r="BN328" i="2"/>
  <c r="BL328" i="2"/>
  <c r="AP327" i="2"/>
  <c r="AQ327" i="2" s="1"/>
  <c r="AR327" i="2" s="1"/>
  <c r="CZ708" i="2"/>
  <c r="Q707" i="2"/>
  <c r="AB707" i="2" s="1"/>
  <c r="L707" i="2"/>
  <c r="BF335" i="2"/>
  <c r="AV336" i="2"/>
  <c r="AT336" i="2"/>
  <c r="AU336" i="2" s="1"/>
  <c r="BS328" i="2"/>
  <c r="BT328" i="2" s="1"/>
  <c r="CD356" i="2"/>
  <c r="CE356" i="2" s="1"/>
  <c r="CC708" i="2"/>
  <c r="CN708" i="2"/>
  <c r="CH708" i="2"/>
  <c r="CG708" i="2"/>
  <c r="BM708" i="2"/>
  <c r="AJ708" i="2"/>
  <c r="N708" i="2"/>
  <c r="CK708" i="2" s="1"/>
  <c r="H709" i="2"/>
  <c r="V708" i="2"/>
  <c r="AX708" i="2"/>
  <c r="J708" i="2"/>
  <c r="O708" i="2"/>
  <c r="M708" i="2" s="1"/>
  <c r="I708" i="2"/>
  <c r="CL708" i="2"/>
  <c r="M707" i="2"/>
  <c r="AD293" i="2" l="1"/>
  <c r="T294" i="2"/>
  <c r="X294" i="2" s="1"/>
  <c r="Y294" i="2" s="1"/>
  <c r="Z294" i="2" s="1"/>
  <c r="R294" i="2"/>
  <c r="S294" i="2" s="1"/>
  <c r="AZ709" i="2"/>
  <c r="BO709" i="2"/>
  <c r="X709" i="2"/>
  <c r="AL709" i="2"/>
  <c r="L708" i="2"/>
  <c r="BD707" i="2"/>
  <c r="BS707" i="2"/>
  <c r="AP707" i="2"/>
  <c r="AF328" i="2"/>
  <c r="AG328" i="2" s="1"/>
  <c r="AH328" i="2"/>
  <c r="AM328" i="2" s="1"/>
  <c r="AN328" i="2" s="1"/>
  <c r="CZ709" i="2"/>
  <c r="Q708" i="2"/>
  <c r="BS708" i="2" s="1"/>
  <c r="P708" i="2"/>
  <c r="BU328" i="2"/>
  <c r="CM328" i="2"/>
  <c r="BK329" i="2"/>
  <c r="BI329" i="2"/>
  <c r="BJ329" i="2" s="1"/>
  <c r="BC336" i="2"/>
  <c r="AW336" i="2"/>
  <c r="AY336" i="2"/>
  <c r="BD336" i="2" s="1"/>
  <c r="BE336" i="2" s="1"/>
  <c r="BA336" i="2"/>
  <c r="BB336" i="2" s="1"/>
  <c r="CF356" i="2"/>
  <c r="CC709" i="2"/>
  <c r="CN709" i="2"/>
  <c r="CH709" i="2"/>
  <c r="CG709" i="2"/>
  <c r="AX709" i="2"/>
  <c r="N709" i="2"/>
  <c r="AJ709" i="2"/>
  <c r="J709" i="2"/>
  <c r="I709" i="2"/>
  <c r="BM709" i="2"/>
  <c r="V709" i="2"/>
  <c r="CK709" i="2"/>
  <c r="O709" i="2"/>
  <c r="P709" i="2" s="1"/>
  <c r="H710" i="2"/>
  <c r="BO710" i="2" s="1"/>
  <c r="U294" i="2"/>
  <c r="AA294" i="2" l="1"/>
  <c r="W294" i="2"/>
  <c r="AL710" i="2"/>
  <c r="AZ710" i="2"/>
  <c r="X710" i="2"/>
  <c r="Q709" i="2"/>
  <c r="L709" i="2"/>
  <c r="AI328" i="2"/>
  <c r="AK328" i="2"/>
  <c r="AO328" i="2"/>
  <c r="AP328" i="2"/>
  <c r="AQ328" i="2" s="1"/>
  <c r="AH329" i="2" s="1"/>
  <c r="CZ710" i="2"/>
  <c r="CL709" i="2"/>
  <c r="BF336" i="2"/>
  <c r="AT337" i="2"/>
  <c r="AU337" i="2" s="1"/>
  <c r="AV337" i="2"/>
  <c r="BN329" i="2"/>
  <c r="BL329" i="2"/>
  <c r="BP329" i="2"/>
  <c r="BQ329" i="2" s="1"/>
  <c r="BR329" i="2"/>
  <c r="CD357" i="2"/>
  <c r="CE357" i="2" s="1"/>
  <c r="CC710" i="2"/>
  <c r="CN710" i="2"/>
  <c r="CH710" i="2"/>
  <c r="CG710" i="2"/>
  <c r="N710" i="2"/>
  <c r="AX710" i="2"/>
  <c r="V710" i="2"/>
  <c r="CK710" i="2"/>
  <c r="AJ710" i="2"/>
  <c r="J710" i="2"/>
  <c r="L710" i="2" s="1"/>
  <c r="I710" i="2"/>
  <c r="BM710" i="2"/>
  <c r="O710" i="2"/>
  <c r="CL710" i="2" s="1"/>
  <c r="H711" i="2"/>
  <c r="M709" i="2"/>
  <c r="AB294" i="2"/>
  <c r="AC294" i="2" s="1"/>
  <c r="AD294" i="2" s="1"/>
  <c r="AZ711" i="2" l="1"/>
  <c r="BO711" i="2"/>
  <c r="X711" i="2"/>
  <c r="AL711" i="2"/>
  <c r="BS329" i="2"/>
  <c r="BT329" i="2" s="1"/>
  <c r="BK330" i="2" s="1"/>
  <c r="AF329" i="2"/>
  <c r="AG329" i="2" s="1"/>
  <c r="AR328" i="2"/>
  <c r="CZ711" i="2"/>
  <c r="AO329" i="2"/>
  <c r="AI329" i="2"/>
  <c r="AK329" i="2"/>
  <c r="AP329" i="2" s="1"/>
  <c r="AQ329" i="2" s="1"/>
  <c r="AM329" i="2"/>
  <c r="AN329" i="2" s="1"/>
  <c r="BC337" i="2"/>
  <c r="AW337" i="2"/>
  <c r="AY337" i="2"/>
  <c r="BA337" i="2"/>
  <c r="BB337" i="2" s="1"/>
  <c r="P710" i="2"/>
  <c r="Q710" i="2"/>
  <c r="CF357" i="2"/>
  <c r="CC711" i="2"/>
  <c r="M710" i="2"/>
  <c r="O711" i="2"/>
  <c r="P711" i="2" s="1"/>
  <c r="H712" i="2"/>
  <c r="BM711" i="2"/>
  <c r="AJ711" i="2"/>
  <c r="I711" i="2"/>
  <c r="CK711" i="2"/>
  <c r="J711" i="2"/>
  <c r="N711" i="2"/>
  <c r="AX711" i="2"/>
  <c r="V711" i="2"/>
  <c r="CL711" i="2"/>
  <c r="R295" i="2"/>
  <c r="S295" i="2" s="1"/>
  <c r="T295" i="2"/>
  <c r="X295" i="2" s="1"/>
  <c r="AZ712" i="2" l="1"/>
  <c r="BO712" i="2"/>
  <c r="X712" i="2"/>
  <c r="AL712" i="2"/>
  <c r="CM329" i="2"/>
  <c r="BU329" i="2"/>
  <c r="BI330" i="2"/>
  <c r="BJ330" i="2" s="1"/>
  <c r="BD337" i="2"/>
  <c r="BE337" i="2" s="1"/>
  <c r="BF337" i="2" s="1"/>
  <c r="CZ712" i="2"/>
  <c r="AA295" i="2"/>
  <c r="Q711" i="2"/>
  <c r="BS711" i="2" s="1"/>
  <c r="L711" i="2"/>
  <c r="CD358" i="2"/>
  <c r="BP330" i="2"/>
  <c r="BQ330" i="2" s="1"/>
  <c r="BN330" i="2"/>
  <c r="BS330" i="2" s="1"/>
  <c r="BT330" i="2" s="1"/>
  <c r="BL330" i="2"/>
  <c r="BR330" i="2"/>
  <c r="AB710" i="2"/>
  <c r="AP710" i="2"/>
  <c r="BS710" i="2"/>
  <c r="BD710" i="2"/>
  <c r="AR329" i="2"/>
  <c r="AF330" i="2"/>
  <c r="AG330" i="2" s="1"/>
  <c r="AH330" i="2"/>
  <c r="CC712" i="2"/>
  <c r="CN712" i="2"/>
  <c r="CH712" i="2"/>
  <c r="CG712" i="2"/>
  <c r="M711" i="2"/>
  <c r="AX712" i="2"/>
  <c r="N712" i="2"/>
  <c r="I712" i="2"/>
  <c r="CK712" i="2"/>
  <c r="J712" i="2"/>
  <c r="O712" i="2"/>
  <c r="M712" i="2" s="1"/>
  <c r="H713" i="2"/>
  <c r="CL712" i="2"/>
  <c r="AJ712" i="2"/>
  <c r="V712" i="2"/>
  <c r="BM712" i="2"/>
  <c r="U295" i="2"/>
  <c r="W295" i="2"/>
  <c r="Y295" i="2"/>
  <c r="Z295" i="2" s="1"/>
  <c r="AZ713" i="2" l="1"/>
  <c r="BO713" i="2"/>
  <c r="X713" i="2"/>
  <c r="AL713" i="2"/>
  <c r="L712" i="2"/>
  <c r="P712" i="2"/>
  <c r="AT338" i="2"/>
  <c r="AU338" i="2" s="1"/>
  <c r="AV338" i="2"/>
  <c r="BA338" i="2" s="1"/>
  <c r="BB338" i="2" s="1"/>
  <c r="CZ713" i="2"/>
  <c r="Q712" i="2"/>
  <c r="BU330" i="2"/>
  <c r="CM330" i="2"/>
  <c r="BK331" i="2"/>
  <c r="BI331" i="2"/>
  <c r="BJ331" i="2" s="1"/>
  <c r="AO330" i="2"/>
  <c r="AI330" i="2"/>
  <c r="AM330" i="2"/>
  <c r="AN330" i="2" s="1"/>
  <c r="AK330" i="2"/>
  <c r="AP330" i="2" s="1"/>
  <c r="AQ330" i="2" s="1"/>
  <c r="CE358" i="2"/>
  <c r="CF358" i="2" s="1"/>
  <c r="AB295" i="2"/>
  <c r="AC295" i="2" s="1"/>
  <c r="AD295" i="2" s="1"/>
  <c r="CC713" i="2"/>
  <c r="CN713" i="2"/>
  <c r="CH713" i="2"/>
  <c r="CG713" i="2"/>
  <c r="O713" i="2"/>
  <c r="P713" i="2" s="1"/>
  <c r="H714" i="2"/>
  <c r="BO714" i="2" s="1"/>
  <c r="AX713" i="2"/>
  <c r="BM713" i="2"/>
  <c r="J713" i="2"/>
  <c r="I713" i="2"/>
  <c r="N713" i="2"/>
  <c r="CK713" i="2" s="1"/>
  <c r="AJ713" i="2"/>
  <c r="V713" i="2"/>
  <c r="AL714" i="2" l="1"/>
  <c r="AZ714" i="2"/>
  <c r="X714" i="2"/>
  <c r="Q713" i="2"/>
  <c r="AB713" i="2" s="1"/>
  <c r="L713" i="2"/>
  <c r="BC338" i="2"/>
  <c r="AY338" i="2"/>
  <c r="BD338" i="2" s="1"/>
  <c r="BE338" i="2" s="1"/>
  <c r="BF338" i="2" s="1"/>
  <c r="AW338" i="2"/>
  <c r="CZ714" i="2"/>
  <c r="CD359" i="2"/>
  <c r="CE359" i="2" s="1"/>
  <c r="AP713" i="2"/>
  <c r="BS713" i="2"/>
  <c r="BD713" i="2"/>
  <c r="CL713" i="2"/>
  <c r="AR330" i="2"/>
  <c r="AF331" i="2"/>
  <c r="AG331" i="2" s="1"/>
  <c r="AH331" i="2"/>
  <c r="BL331" i="2"/>
  <c r="BP331" i="2"/>
  <c r="BQ331" i="2" s="1"/>
  <c r="BN331" i="2"/>
  <c r="BS331" i="2" s="1"/>
  <c r="BT331" i="2" s="1"/>
  <c r="BR331" i="2"/>
  <c r="R296" i="2"/>
  <c r="S296" i="2" s="1"/>
  <c r="T296" i="2"/>
  <c r="X296" i="2" s="1"/>
  <c r="CC714" i="2"/>
  <c r="CN714" i="2"/>
  <c r="CH714" i="2"/>
  <c r="CG714" i="2"/>
  <c r="AX714" i="2"/>
  <c r="BM714" i="2"/>
  <c r="J714" i="2"/>
  <c r="V714" i="2"/>
  <c r="H715" i="2"/>
  <c r="O714" i="2"/>
  <c r="I714" i="2"/>
  <c r="N714" i="2"/>
  <c r="CK714" i="2" s="1"/>
  <c r="AJ714" i="2"/>
  <c r="M713" i="2"/>
  <c r="AZ715" i="2" l="1"/>
  <c r="BO715" i="2"/>
  <c r="X715" i="2"/>
  <c r="AL715" i="2"/>
  <c r="AV339" i="2"/>
  <c r="BA339" i="2" s="1"/>
  <c r="BB339" i="2" s="1"/>
  <c r="AT339" i="2"/>
  <c r="AU339" i="2" s="1"/>
  <c r="CZ715" i="2"/>
  <c r="Q714" i="2"/>
  <c r="BS714" i="2" s="1"/>
  <c r="AA296" i="2"/>
  <c r="L714" i="2"/>
  <c r="CM331" i="2"/>
  <c r="BU331" i="2"/>
  <c r="BK332" i="2"/>
  <c r="BI332" i="2"/>
  <c r="BJ332" i="2" s="1"/>
  <c r="P714" i="2"/>
  <c r="CF359" i="2"/>
  <c r="CL714" i="2"/>
  <c r="AO331" i="2"/>
  <c r="AK331" i="2"/>
  <c r="AI331" i="2"/>
  <c r="AM331" i="2"/>
  <c r="AN331" i="2" s="1"/>
  <c r="BC339" i="2"/>
  <c r="W296" i="2"/>
  <c r="AB296" i="2" s="1"/>
  <c r="AC296" i="2" s="1"/>
  <c r="AD296" i="2" s="1"/>
  <c r="Y296" i="2"/>
  <c r="Z296" i="2" s="1"/>
  <c r="U296" i="2"/>
  <c r="CC715" i="2"/>
  <c r="CN715" i="2"/>
  <c r="CH715" i="2"/>
  <c r="CG715" i="2"/>
  <c r="M714" i="2"/>
  <c r="J715" i="2"/>
  <c r="I715" i="2"/>
  <c r="BM715" i="2"/>
  <c r="AX715" i="2"/>
  <c r="N715" i="2"/>
  <c r="CK715" i="2"/>
  <c r="AJ715" i="2"/>
  <c r="V715" i="2"/>
  <c r="O715" i="2"/>
  <c r="P715" i="2" s="1"/>
  <c r="H716" i="2"/>
  <c r="AZ716" i="2" l="1"/>
  <c r="BO716" i="2"/>
  <c r="X716" i="2"/>
  <c r="AL716" i="2"/>
  <c r="AY339" i="2"/>
  <c r="AW339" i="2"/>
  <c r="BD339" i="2" s="1"/>
  <c r="BE339" i="2" s="1"/>
  <c r="AT340" i="2" s="1"/>
  <c r="AU340" i="2" s="1"/>
  <c r="AP331" i="2"/>
  <c r="AQ331" i="2" s="1"/>
  <c r="AR331" i="2" s="1"/>
  <c r="CZ716" i="2"/>
  <c r="Q715" i="2"/>
  <c r="L715" i="2"/>
  <c r="BL332" i="2"/>
  <c r="BN332" i="2"/>
  <c r="BS332" i="2" s="1"/>
  <c r="BT332" i="2" s="1"/>
  <c r="BP332" i="2"/>
  <c r="BQ332" i="2" s="1"/>
  <c r="BR332" i="2"/>
  <c r="CL715" i="2"/>
  <c r="CD360" i="2"/>
  <c r="CE360" i="2" s="1"/>
  <c r="T297" i="2"/>
  <c r="X297" i="2" s="1"/>
  <c r="R297" i="2"/>
  <c r="S297" i="2" s="1"/>
  <c r="CC716" i="2"/>
  <c r="CN716" i="2"/>
  <c r="CH716" i="2"/>
  <c r="CG716" i="2"/>
  <c r="N716" i="2"/>
  <c r="AJ716" i="2"/>
  <c r="V716" i="2"/>
  <c r="CK716" i="2"/>
  <c r="BM716" i="2"/>
  <c r="J716" i="2"/>
  <c r="I716" i="2"/>
  <c r="O716" i="2"/>
  <c r="CL716" i="2" s="1"/>
  <c r="H717" i="2"/>
  <c r="AX716" i="2"/>
  <c r="M715" i="2"/>
  <c r="AZ717" i="2" l="1"/>
  <c r="BO717" i="2"/>
  <c r="X717" i="2"/>
  <c r="AL717" i="2"/>
  <c r="M716" i="2"/>
  <c r="AV340" i="2"/>
  <c r="AF332" i="2"/>
  <c r="AG332" i="2" s="1"/>
  <c r="AH332" i="2"/>
  <c r="AM332" i="2" s="1"/>
  <c r="AN332" i="2" s="1"/>
  <c r="BF339" i="2"/>
  <c r="CZ717" i="2"/>
  <c r="Q716" i="2"/>
  <c r="AB716" i="2" s="1"/>
  <c r="AA297" i="2"/>
  <c r="Y297" i="2"/>
  <c r="Z297" i="2" s="1"/>
  <c r="U297" i="2"/>
  <c r="W297" i="2"/>
  <c r="P716" i="2"/>
  <c r="L716" i="2"/>
  <c r="CF360" i="2"/>
  <c r="BC340" i="2"/>
  <c r="AW340" i="2"/>
  <c r="BA340" i="2"/>
  <c r="BB340" i="2" s="1"/>
  <c r="AY340" i="2"/>
  <c r="BD340" i="2" s="1"/>
  <c r="BE340" i="2" s="1"/>
  <c r="CM332" i="2"/>
  <c r="BU332" i="2"/>
  <c r="BK333" i="2"/>
  <c r="BI333" i="2"/>
  <c r="BJ333" i="2" s="1"/>
  <c r="CC717" i="2"/>
  <c r="CN717" i="2"/>
  <c r="CH717" i="2"/>
  <c r="CG717" i="2"/>
  <c r="AX717" i="2"/>
  <c r="BM717" i="2"/>
  <c r="AJ717" i="2"/>
  <c r="V717" i="2"/>
  <c r="J717" i="2"/>
  <c r="I717" i="2"/>
  <c r="O717" i="2"/>
  <c r="CL717" i="2" s="1"/>
  <c r="H718" i="2"/>
  <c r="N717" i="2"/>
  <c r="AZ718" i="2" l="1"/>
  <c r="BO718" i="2"/>
  <c r="X718" i="2"/>
  <c r="AL718" i="2"/>
  <c r="L717" i="2"/>
  <c r="AP716" i="2"/>
  <c r="BS716" i="2"/>
  <c r="BD716" i="2"/>
  <c r="AB297" i="2"/>
  <c r="AC297" i="2" s="1"/>
  <c r="AD297" i="2" s="1"/>
  <c r="AK332" i="2"/>
  <c r="AP332" i="2" s="1"/>
  <c r="AQ332" i="2" s="1"/>
  <c r="AR332" i="2" s="1"/>
  <c r="AO332" i="2"/>
  <c r="AI332" i="2"/>
  <c r="CZ718" i="2"/>
  <c r="P717" i="2"/>
  <c r="BF340" i="2"/>
  <c r="AT341" i="2"/>
  <c r="AU341" i="2" s="1"/>
  <c r="AV341" i="2"/>
  <c r="CK717" i="2"/>
  <c r="CD361" i="2"/>
  <c r="CE361" i="2" s="1"/>
  <c r="BN333" i="2"/>
  <c r="BS333" i="2" s="1"/>
  <c r="BT333" i="2" s="1"/>
  <c r="BL333" i="2"/>
  <c r="BP333" i="2"/>
  <c r="BQ333" i="2" s="1"/>
  <c r="BR333" i="2"/>
  <c r="Q717" i="2"/>
  <c r="BS717" i="2" s="1"/>
  <c r="CC718" i="2"/>
  <c r="CN718" i="2"/>
  <c r="CH718" i="2"/>
  <c r="CG718" i="2"/>
  <c r="M717" i="2"/>
  <c r="BM718" i="2"/>
  <c r="AJ718" i="2"/>
  <c r="V718" i="2"/>
  <c r="AX718" i="2"/>
  <c r="CK718" i="2"/>
  <c r="J718" i="2"/>
  <c r="I718" i="2"/>
  <c r="CL718" i="2"/>
  <c r="O718" i="2"/>
  <c r="M718" i="2" s="1"/>
  <c r="H719" i="2"/>
  <c r="N718" i="2"/>
  <c r="Q718" i="2"/>
  <c r="AZ719" i="2" l="1"/>
  <c r="BO719" i="2"/>
  <c r="X719" i="2"/>
  <c r="AL719" i="2"/>
  <c r="L718" i="2"/>
  <c r="R298" i="2"/>
  <c r="S298" i="2" s="1"/>
  <c r="T298" i="2"/>
  <c r="AF333" i="2"/>
  <c r="AG333" i="2" s="1"/>
  <c r="AH333" i="2"/>
  <c r="AM333" i="2" s="1"/>
  <c r="AN333" i="2" s="1"/>
  <c r="CZ719" i="2"/>
  <c r="P718" i="2"/>
  <c r="BC341" i="2"/>
  <c r="AW341" i="2"/>
  <c r="BA341" i="2"/>
  <c r="BB341" i="2" s="1"/>
  <c r="BE341" i="2"/>
  <c r="AY341" i="2"/>
  <c r="CM333" i="2"/>
  <c r="BU333" i="2"/>
  <c r="BK334" i="2"/>
  <c r="BI334" i="2"/>
  <c r="BJ334" i="2" s="1"/>
  <c r="CF361" i="2"/>
  <c r="CC719" i="2"/>
  <c r="CN719" i="2"/>
  <c r="CH719" i="2"/>
  <c r="CG719" i="2"/>
  <c r="BM719" i="2"/>
  <c r="V719" i="2"/>
  <c r="I719" i="2"/>
  <c r="AX719" i="2"/>
  <c r="CK719" i="2"/>
  <c r="AJ719" i="2"/>
  <c r="J719" i="2"/>
  <c r="O719" i="2"/>
  <c r="M719" i="2" s="1"/>
  <c r="H720" i="2"/>
  <c r="N719" i="2"/>
  <c r="AZ720" i="2" l="1"/>
  <c r="BO720" i="2"/>
  <c r="X720" i="2"/>
  <c r="AL720" i="2"/>
  <c r="X298" i="2"/>
  <c r="Y298" i="2" s="1"/>
  <c r="Z298" i="2" s="1"/>
  <c r="L719" i="2"/>
  <c r="U298" i="2"/>
  <c r="W298" i="2"/>
  <c r="AA298" i="2"/>
  <c r="AK333" i="2"/>
  <c r="AP333" i="2" s="1"/>
  <c r="AQ333" i="2" s="1"/>
  <c r="AH334" i="2" s="1"/>
  <c r="AI333" i="2"/>
  <c r="AO333" i="2"/>
  <c r="CZ720" i="2"/>
  <c r="CL719" i="2"/>
  <c r="CD362" i="2"/>
  <c r="CE362" i="2" s="1"/>
  <c r="BF341" i="2"/>
  <c r="AV342" i="2"/>
  <c r="AT342" i="2"/>
  <c r="AU342" i="2" s="1"/>
  <c r="P719" i="2"/>
  <c r="Q719" i="2"/>
  <c r="BN334" i="2"/>
  <c r="BP334" i="2"/>
  <c r="BQ334" i="2" s="1"/>
  <c r="BL334" i="2"/>
  <c r="BR334" i="2"/>
  <c r="CC720" i="2"/>
  <c r="CN720" i="2"/>
  <c r="CH720" i="2"/>
  <c r="CG720" i="2"/>
  <c r="BM720" i="2"/>
  <c r="AX720" i="2"/>
  <c r="J720" i="2"/>
  <c r="O720" i="2"/>
  <c r="P720" i="2" s="1"/>
  <c r="H721" i="2"/>
  <c r="V720" i="2"/>
  <c r="I720" i="2"/>
  <c r="L720" i="2" s="1"/>
  <c r="CL720" i="2"/>
  <c r="AJ720" i="2"/>
  <c r="N720" i="2"/>
  <c r="CK720" i="2" s="1"/>
  <c r="BD351" i="2"/>
  <c r="AZ721" i="2" l="1"/>
  <c r="BO721" i="2"/>
  <c r="X721" i="2"/>
  <c r="AL721" i="2"/>
  <c r="AB298" i="2"/>
  <c r="AC298" i="2" s="1"/>
  <c r="AD298" i="2" s="1"/>
  <c r="AR333" i="2"/>
  <c r="AF334" i="2"/>
  <c r="AG334" i="2" s="1"/>
  <c r="CZ721" i="2"/>
  <c r="BS334" i="2"/>
  <c r="BT334" i="2" s="1"/>
  <c r="CM334" i="2" s="1"/>
  <c r="BS719" i="2"/>
  <c r="AP719" i="2"/>
  <c r="AB719" i="2"/>
  <c r="BD719" i="2"/>
  <c r="AO334" i="2"/>
  <c r="AI334" i="2"/>
  <c r="AM334" i="2"/>
  <c r="AN334" i="2" s="1"/>
  <c r="AK334" i="2"/>
  <c r="Q720" i="2"/>
  <c r="BS720" i="2" s="1"/>
  <c r="BC342" i="2"/>
  <c r="AY342" i="2"/>
  <c r="BD342" i="2" s="1"/>
  <c r="BE342" i="2" s="1"/>
  <c r="AW342" i="2"/>
  <c r="BA342" i="2"/>
  <c r="BB342" i="2" s="1"/>
  <c r="CF362" i="2"/>
  <c r="CC721" i="2"/>
  <c r="CN721" i="2"/>
  <c r="CH721" i="2"/>
  <c r="CG721" i="2"/>
  <c r="J721" i="2"/>
  <c r="BM721" i="2"/>
  <c r="N721" i="2"/>
  <c r="CK721" i="2" s="1"/>
  <c r="AJ721" i="2"/>
  <c r="V721" i="2"/>
  <c r="CL721" i="2"/>
  <c r="O721" i="2"/>
  <c r="P721" i="2" s="1"/>
  <c r="I721" i="2"/>
  <c r="AX721" i="2"/>
  <c r="H722" i="2"/>
  <c r="M720" i="2"/>
  <c r="AZ722" i="2" l="1"/>
  <c r="BO722" i="2"/>
  <c r="X722" i="2"/>
  <c r="AL722" i="2"/>
  <c r="T299" i="2"/>
  <c r="W299" i="2" s="1"/>
  <c r="R299" i="2"/>
  <c r="S299" i="2" s="1"/>
  <c r="L721" i="2"/>
  <c r="CZ722" i="2"/>
  <c r="BU334" i="2"/>
  <c r="BK335" i="2"/>
  <c r="BR335" i="2" s="1"/>
  <c r="AP334" i="2"/>
  <c r="AQ334" i="2" s="1"/>
  <c r="AF335" i="2" s="1"/>
  <c r="AG335" i="2" s="1"/>
  <c r="BI335" i="2"/>
  <c r="BJ335" i="2" s="1"/>
  <c r="BF342" i="2"/>
  <c r="AT343" i="2"/>
  <c r="AU343" i="2" s="1"/>
  <c r="AV343" i="2"/>
  <c r="Q721" i="2"/>
  <c r="CD363" i="2"/>
  <c r="CC722" i="2"/>
  <c r="CN722" i="2"/>
  <c r="CH722" i="2"/>
  <c r="CG722" i="2"/>
  <c r="M721" i="2"/>
  <c r="CK722" i="2"/>
  <c r="AX722" i="2"/>
  <c r="V722" i="2"/>
  <c r="AJ722" i="2"/>
  <c r="J722" i="2"/>
  <c r="I722" i="2"/>
  <c r="N722" i="2"/>
  <c r="O722" i="2"/>
  <c r="P722" i="2" s="1"/>
  <c r="H723" i="2"/>
  <c r="BO723" i="2" s="1"/>
  <c r="BM722" i="2"/>
  <c r="U299" i="2" l="1"/>
  <c r="AB299" i="2" s="1"/>
  <c r="AC299" i="2" s="1"/>
  <c r="R300" i="2" s="1"/>
  <c r="S300" i="2" s="1"/>
  <c r="AL723" i="2"/>
  <c r="AZ723" i="2"/>
  <c r="AA299" i="2"/>
  <c r="X723" i="2"/>
  <c r="X299" i="2"/>
  <c r="Y299" i="2" s="1"/>
  <c r="Z299" i="2" s="1"/>
  <c r="D186" i="1"/>
  <c r="L722" i="2"/>
  <c r="CZ723" i="2"/>
  <c r="BP335" i="2"/>
  <c r="BQ335" i="2" s="1"/>
  <c r="BL335" i="2"/>
  <c r="BN335" i="2"/>
  <c r="BS335" i="2" s="1"/>
  <c r="BT335" i="2" s="1"/>
  <c r="BU335" i="2" s="1"/>
  <c r="AH335" i="2"/>
  <c r="AM335" i="2" s="1"/>
  <c r="AN335" i="2" s="1"/>
  <c r="AR334" i="2"/>
  <c r="Q722" i="2"/>
  <c r="AP722" i="2" s="1"/>
  <c r="CL722" i="2"/>
  <c r="BC343" i="2"/>
  <c r="BA343" i="2"/>
  <c r="BB343" i="2" s="1"/>
  <c r="AY343" i="2"/>
  <c r="AW343" i="2"/>
  <c r="D125" i="1"/>
  <c r="CE363" i="2"/>
  <c r="CF363" i="2" s="1"/>
  <c r="CC723" i="2"/>
  <c r="BM723" i="2"/>
  <c r="CK723" i="2"/>
  <c r="AJ723" i="2"/>
  <c r="N723" i="2"/>
  <c r="V723" i="2"/>
  <c r="J723" i="2"/>
  <c r="H724" i="2"/>
  <c r="BO724" i="2" s="1"/>
  <c r="I723" i="2"/>
  <c r="AX723" i="2"/>
  <c r="O723" i="2"/>
  <c r="M723" i="2" s="1"/>
  <c r="M722" i="2"/>
  <c r="AD299" i="2" l="1"/>
  <c r="T300" i="2"/>
  <c r="W300" i="2" s="1"/>
  <c r="AL724" i="2"/>
  <c r="AZ724" i="2"/>
  <c r="X724" i="2"/>
  <c r="Q723" i="2"/>
  <c r="L723" i="2"/>
  <c r="BD722" i="2"/>
  <c r="BS722" i="2"/>
  <c r="AB722" i="2"/>
  <c r="CM335" i="2"/>
  <c r="AO335" i="2"/>
  <c r="BD343" i="2"/>
  <c r="BE343" i="2" s="1"/>
  <c r="AT344" i="2" s="1"/>
  <c r="AU344" i="2" s="1"/>
  <c r="AK335" i="2"/>
  <c r="AP335" i="2" s="1"/>
  <c r="AQ335" i="2" s="1"/>
  <c r="AR335" i="2" s="1"/>
  <c r="AI335" i="2"/>
  <c r="BK336" i="2"/>
  <c r="BP336" i="2" s="1"/>
  <c r="BQ336" i="2" s="1"/>
  <c r="CZ724" i="2"/>
  <c r="BI336" i="2"/>
  <c r="BJ336" i="2" s="1"/>
  <c r="CL723" i="2"/>
  <c r="CG363" i="2"/>
  <c r="CD364" i="2"/>
  <c r="CE364" i="2" s="1"/>
  <c r="P723" i="2"/>
  <c r="CC724" i="2"/>
  <c r="CN724" i="2"/>
  <c r="CH724" i="2"/>
  <c r="CG724" i="2"/>
  <c r="V724" i="2"/>
  <c r="BM724" i="2"/>
  <c r="J724" i="2"/>
  <c r="O724" i="2"/>
  <c r="P724" i="2" s="1"/>
  <c r="H725" i="2"/>
  <c r="AX724" i="2"/>
  <c r="N724" i="2"/>
  <c r="CK724" i="2" s="1"/>
  <c r="CL724" i="2"/>
  <c r="AJ724" i="2"/>
  <c r="I724" i="2"/>
  <c r="L724" i="2"/>
  <c r="U300" i="2" l="1"/>
  <c r="AB300" i="2" s="1"/>
  <c r="AC300" i="2" s="1"/>
  <c r="AA300" i="2"/>
  <c r="X300" i="2"/>
  <c r="Y300" i="2" s="1"/>
  <c r="Z300" i="2" s="1"/>
  <c r="AZ725" i="2"/>
  <c r="BO725" i="2"/>
  <c r="X725" i="2"/>
  <c r="AL725" i="2"/>
  <c r="AH336" i="2"/>
  <c r="AM336" i="2" s="1"/>
  <c r="AN336" i="2" s="1"/>
  <c r="AF336" i="2"/>
  <c r="AG336" i="2" s="1"/>
  <c r="BR336" i="2"/>
  <c r="AV344" i="2"/>
  <c r="BA344" i="2" s="1"/>
  <c r="BB344" i="2" s="1"/>
  <c r="BL336" i="2"/>
  <c r="BF343" i="2"/>
  <c r="BN336" i="2"/>
  <c r="CZ725" i="2"/>
  <c r="Q724" i="2"/>
  <c r="CH363" i="2"/>
  <c r="CI363" i="2" s="1"/>
  <c r="BC344" i="2"/>
  <c r="AY344" i="2"/>
  <c r="AW344" i="2"/>
  <c r="BE344" i="2"/>
  <c r="CF364" i="2"/>
  <c r="CC725" i="2"/>
  <c r="CN725" i="2"/>
  <c r="CH725" i="2"/>
  <c r="CG725" i="2"/>
  <c r="I725" i="2"/>
  <c r="J725" i="2"/>
  <c r="L725" i="2" s="1"/>
  <c r="O725" i="2"/>
  <c r="H726" i="2"/>
  <c r="AX725" i="2"/>
  <c r="N725" i="2"/>
  <c r="CK725" i="2" s="1"/>
  <c r="BM725" i="2"/>
  <c r="V725" i="2"/>
  <c r="AJ725" i="2"/>
  <c r="Q725" i="2"/>
  <c r="AP725" i="2" s="1"/>
  <c r="M724" i="2"/>
  <c r="AD300" i="2" l="1"/>
  <c r="R301" i="2"/>
  <c r="S301" i="2" s="1"/>
  <c r="T301" i="2"/>
  <c r="W301" i="2" s="1"/>
  <c r="AZ726" i="2"/>
  <c r="BO726" i="2"/>
  <c r="X726" i="2"/>
  <c r="AL726" i="2"/>
  <c r="X301" i="2"/>
  <c r="Y301" i="2" s="1"/>
  <c r="Z301" i="2" s="1"/>
  <c r="BS336" i="2"/>
  <c r="BT336" i="2" s="1"/>
  <c r="CM336" i="2" s="1"/>
  <c r="AO336" i="2"/>
  <c r="U301" i="2"/>
  <c r="AI336" i="2"/>
  <c r="AK336" i="2"/>
  <c r="CZ726" i="2"/>
  <c r="AB725" i="2"/>
  <c r="BD725" i="2"/>
  <c r="P725" i="2"/>
  <c r="BS725" i="2"/>
  <c r="CD365" i="2"/>
  <c r="BF344" i="2"/>
  <c r="AT345" i="2"/>
  <c r="AU345" i="2" s="1"/>
  <c r="AV345" i="2"/>
  <c r="CI365" i="2"/>
  <c r="CI374" i="2"/>
  <c r="CI366" i="2"/>
  <c r="CI364" i="2"/>
  <c r="CI370" i="2"/>
  <c r="CI373" i="2"/>
  <c r="CI368" i="2"/>
  <c r="CI372" i="2"/>
  <c r="CI367" i="2"/>
  <c r="CI369" i="2"/>
  <c r="CI371" i="2"/>
  <c r="CL725" i="2"/>
  <c r="CC726" i="2"/>
  <c r="CN726" i="2"/>
  <c r="CH726" i="2"/>
  <c r="CG726" i="2"/>
  <c r="M725" i="2"/>
  <c r="N726" i="2"/>
  <c r="AJ726" i="2"/>
  <c r="I726" i="2"/>
  <c r="J726" i="2"/>
  <c r="L726" i="2" s="1"/>
  <c r="O726" i="2"/>
  <c r="P726" i="2" s="1"/>
  <c r="H727" i="2"/>
  <c r="AX726" i="2"/>
  <c r="V726" i="2"/>
  <c r="CL726" i="2"/>
  <c r="BM726" i="2"/>
  <c r="AA301" i="2" l="1"/>
  <c r="AZ727" i="2"/>
  <c r="BO727" i="2"/>
  <c r="X727" i="2"/>
  <c r="AL727" i="2"/>
  <c r="AB301" i="2"/>
  <c r="AC301" i="2" s="1"/>
  <c r="AD301" i="2" s="1"/>
  <c r="AP336" i="2"/>
  <c r="AQ336" i="2" s="1"/>
  <c r="AR336" i="2" s="1"/>
  <c r="BK337" i="2"/>
  <c r="BP337" i="2" s="1"/>
  <c r="BQ337" i="2" s="1"/>
  <c r="BI337" i="2"/>
  <c r="BJ337" i="2" s="1"/>
  <c r="BU336" i="2"/>
  <c r="CZ727" i="2"/>
  <c r="BC345" i="2"/>
  <c r="BA345" i="2"/>
  <c r="BB345" i="2" s="1"/>
  <c r="AW345" i="2"/>
  <c r="AY345" i="2"/>
  <c r="BD345" i="2" s="1"/>
  <c r="BE345" i="2" s="1"/>
  <c r="CE365" i="2"/>
  <c r="CF365" i="2" s="1"/>
  <c r="CK726" i="2"/>
  <c r="Q726" i="2"/>
  <c r="BS726" i="2" s="1"/>
  <c r="CC727" i="2"/>
  <c r="CN727" i="2"/>
  <c r="CH727" i="2"/>
  <c r="CG727" i="2"/>
  <c r="M726" i="2"/>
  <c r="AJ727" i="2"/>
  <c r="V727" i="2"/>
  <c r="I727" i="2"/>
  <c r="L727" i="2" s="1"/>
  <c r="BM727" i="2"/>
  <c r="J727" i="2"/>
  <c r="O727" i="2"/>
  <c r="M727" i="2" s="1"/>
  <c r="H728" i="2"/>
  <c r="AX727" i="2"/>
  <c r="N727" i="2"/>
  <c r="AZ728" i="2" l="1"/>
  <c r="BO728" i="2"/>
  <c r="X728" i="2"/>
  <c r="AL728" i="2"/>
  <c r="T302" i="2"/>
  <c r="U302" i="2" s="1"/>
  <c r="R302" i="2"/>
  <c r="S302" i="2" s="1"/>
  <c r="BL337" i="2"/>
  <c r="BS337" i="2"/>
  <c r="BT337" i="2" s="1"/>
  <c r="BN337" i="2"/>
  <c r="AF337" i="2"/>
  <c r="AG337" i="2" s="1"/>
  <c r="AH337" i="2"/>
  <c r="AK337" i="2" s="1"/>
  <c r="BR337" i="2"/>
  <c r="CZ728" i="2"/>
  <c r="CD366" i="2"/>
  <c r="P727" i="2"/>
  <c r="Q727" i="2"/>
  <c r="CK727" i="2"/>
  <c r="BF345" i="2"/>
  <c r="AV346" i="2"/>
  <c r="AT346" i="2"/>
  <c r="AU346" i="2" s="1"/>
  <c r="CL727" i="2"/>
  <c r="CC728" i="2"/>
  <c r="CN728" i="2"/>
  <c r="CH728" i="2"/>
  <c r="CG728" i="2"/>
  <c r="AX728" i="2"/>
  <c r="O728" i="2"/>
  <c r="P728" i="2" s="1"/>
  <c r="H729" i="2"/>
  <c r="CL728" i="2"/>
  <c r="BM728" i="2"/>
  <c r="AJ728" i="2"/>
  <c r="N728" i="2"/>
  <c r="V728" i="2"/>
  <c r="CK728" i="2"/>
  <c r="J728" i="2"/>
  <c r="I728" i="2"/>
  <c r="L728" i="2" s="1"/>
  <c r="Q728" i="2"/>
  <c r="BS728" i="2" s="1"/>
  <c r="W302" i="2"/>
  <c r="AB302" i="2" l="1"/>
  <c r="AC302" i="2" s="1"/>
  <c r="AD302" i="2" s="1"/>
  <c r="AZ729" i="2"/>
  <c r="BO729" i="2"/>
  <c r="AA302" i="2"/>
  <c r="X729" i="2"/>
  <c r="AL729" i="2"/>
  <c r="X302" i="2"/>
  <c r="Y302" i="2" s="1"/>
  <c r="Z302" i="2" s="1"/>
  <c r="AI337" i="2"/>
  <c r="BI338" i="2"/>
  <c r="BJ338" i="2" s="1"/>
  <c r="BU337" i="2"/>
  <c r="BK338" i="2"/>
  <c r="BP338" i="2" s="1"/>
  <c r="BQ338" i="2" s="1"/>
  <c r="CM337" i="2"/>
  <c r="AM337" i="2"/>
  <c r="AN337" i="2" s="1"/>
  <c r="AP337" i="2" s="1"/>
  <c r="AQ337" i="2" s="1"/>
  <c r="AO337" i="2"/>
  <c r="CZ729" i="2"/>
  <c r="BD728" i="2"/>
  <c r="AP728" i="2"/>
  <c r="AB728" i="2"/>
  <c r="BC346" i="2"/>
  <c r="BA346" i="2"/>
  <c r="BB346" i="2" s="1"/>
  <c r="AW346" i="2"/>
  <c r="AY346" i="2"/>
  <c r="BD346" i="2" s="1"/>
  <c r="BE346" i="2" s="1"/>
  <c r="CE366" i="2"/>
  <c r="CF366" i="2" s="1"/>
  <c r="CC729" i="2"/>
  <c r="CN729" i="2"/>
  <c r="CH729" i="2"/>
  <c r="CG729" i="2"/>
  <c r="CL729" i="2"/>
  <c r="J729" i="2"/>
  <c r="O729" i="2"/>
  <c r="N729" i="2"/>
  <c r="H730" i="2"/>
  <c r="AX729" i="2"/>
  <c r="CK729" i="2"/>
  <c r="AJ729" i="2"/>
  <c r="V729" i="2"/>
  <c r="I729" i="2"/>
  <c r="BM729" i="2"/>
  <c r="P729" i="2"/>
  <c r="M728" i="2"/>
  <c r="T303" i="2" l="1"/>
  <c r="X303" i="2" s="1"/>
  <c r="R303" i="2"/>
  <c r="S303" i="2" s="1"/>
  <c r="AZ730" i="2"/>
  <c r="BO730" i="2"/>
  <c r="X730" i="2"/>
  <c r="AL730" i="2"/>
  <c r="BN338" i="2"/>
  <c r="BS338" i="2"/>
  <c r="BT338" i="2" s="1"/>
  <c r="BK339" i="2" s="1"/>
  <c r="BL338" i="2"/>
  <c r="BR338" i="2"/>
  <c r="AR337" i="2"/>
  <c r="AF338" i="2"/>
  <c r="AG338" i="2" s="1"/>
  <c r="AH338" i="2"/>
  <c r="AM338" i="2" s="1"/>
  <c r="AN338" i="2" s="1"/>
  <c r="CZ730" i="2"/>
  <c r="AA303" i="2"/>
  <c r="Q729" i="2"/>
  <c r="BS729" i="2" s="1"/>
  <c r="L729" i="2"/>
  <c r="CD367" i="2"/>
  <c r="BF346" i="2"/>
  <c r="AV347" i="2"/>
  <c r="AT347" i="2"/>
  <c r="AU347" i="2" s="1"/>
  <c r="CC730" i="2"/>
  <c r="CN730" i="2"/>
  <c r="CH730" i="2"/>
  <c r="CG730" i="2"/>
  <c r="J730" i="2"/>
  <c r="L730" i="2" s="1"/>
  <c r="V730" i="2"/>
  <c r="AX730" i="2"/>
  <c r="O730" i="2"/>
  <c r="P730" i="2" s="1"/>
  <c r="I730" i="2"/>
  <c r="BM730" i="2"/>
  <c r="AJ730" i="2"/>
  <c r="N730" i="2"/>
  <c r="CK730" i="2" s="1"/>
  <c r="H731" i="2"/>
  <c r="CL730" i="2"/>
  <c r="M729" i="2"/>
  <c r="U303" i="2"/>
  <c r="Y303" i="2"/>
  <c r="Z303" i="2" s="1"/>
  <c r="W303" i="2"/>
  <c r="AZ731" i="2" l="1"/>
  <c r="BO731" i="2"/>
  <c r="X731" i="2"/>
  <c r="AL731" i="2"/>
  <c r="AO338" i="2"/>
  <c r="CM338" i="2"/>
  <c r="BU338" i="2"/>
  <c r="BI339" i="2"/>
  <c r="BJ339" i="2" s="1"/>
  <c r="AI338" i="2"/>
  <c r="AK338" i="2"/>
  <c r="AP338" i="2" s="1"/>
  <c r="AQ338" i="2" s="1"/>
  <c r="AR338" i="2" s="1"/>
  <c r="CZ731" i="2"/>
  <c r="Q730" i="2"/>
  <c r="BC347" i="2"/>
  <c r="AW347" i="2"/>
  <c r="AY347" i="2"/>
  <c r="BE347" i="2"/>
  <c r="BA347" i="2"/>
  <c r="BB347" i="2" s="1"/>
  <c r="BL339" i="2"/>
  <c r="BP339" i="2"/>
  <c r="BQ339" i="2" s="1"/>
  <c r="BN339" i="2"/>
  <c r="BR339" i="2"/>
  <c r="CE367" i="2"/>
  <c r="CF367" i="2" s="1"/>
  <c r="CC731" i="2"/>
  <c r="CN731" i="2"/>
  <c r="CH731" i="2"/>
  <c r="CG731" i="2"/>
  <c r="CK731" i="2"/>
  <c r="AJ731" i="2"/>
  <c r="H732" i="2"/>
  <c r="AX731" i="2"/>
  <c r="I731" i="2"/>
  <c r="BM731" i="2"/>
  <c r="J731" i="2"/>
  <c r="O731" i="2"/>
  <c r="CL731" i="2" s="1"/>
  <c r="V731" i="2"/>
  <c r="N731" i="2"/>
  <c r="Q731" i="2"/>
  <c r="AB731" i="2" s="1"/>
  <c r="AP731" i="2"/>
  <c r="M730" i="2"/>
  <c r="AB303" i="2"/>
  <c r="AC303" i="2" s="1"/>
  <c r="AZ732" i="2" l="1"/>
  <c r="BO732" i="2"/>
  <c r="X732" i="2"/>
  <c r="AL732" i="2"/>
  <c r="AF339" i="2"/>
  <c r="AG339" i="2" s="1"/>
  <c r="AH339" i="2"/>
  <c r="AM339" i="2" s="1"/>
  <c r="AN339" i="2" s="1"/>
  <c r="BS339" i="2"/>
  <c r="BT339" i="2" s="1"/>
  <c r="BU339" i="2" s="1"/>
  <c r="CZ732" i="2"/>
  <c r="BD731" i="2"/>
  <c r="L731" i="2"/>
  <c r="CD368" i="2"/>
  <c r="BS731" i="2"/>
  <c r="AD303" i="2"/>
  <c r="P731" i="2"/>
  <c r="BK340" i="2"/>
  <c r="BI340" i="2"/>
  <c r="BJ340" i="2" s="1"/>
  <c r="BF347" i="2"/>
  <c r="AV348" i="2"/>
  <c r="AT348" i="2"/>
  <c r="AU348" i="2" s="1"/>
  <c r="CC732" i="2"/>
  <c r="CN732" i="2"/>
  <c r="CH732" i="2"/>
  <c r="CG732" i="2"/>
  <c r="M731" i="2"/>
  <c r="V732" i="2"/>
  <c r="BM732" i="2"/>
  <c r="I732" i="2"/>
  <c r="AX732" i="2"/>
  <c r="J732" i="2"/>
  <c r="O732" i="2"/>
  <c r="CL732" i="2" s="1"/>
  <c r="H733" i="2"/>
  <c r="AJ732" i="2"/>
  <c r="N732" i="2"/>
  <c r="CK732" i="2" s="1"/>
  <c r="L732" i="2"/>
  <c r="P732" i="2"/>
  <c r="R304" i="2"/>
  <c r="S304" i="2" s="1"/>
  <c r="T304" i="2"/>
  <c r="F118" i="1"/>
  <c r="E118" i="1" l="1"/>
  <c r="AZ733" i="2"/>
  <c r="BO733" i="2"/>
  <c r="X733" i="2"/>
  <c r="AL733" i="2"/>
  <c r="AO339" i="2"/>
  <c r="AK339" i="2"/>
  <c r="AI339" i="2"/>
  <c r="AP339" i="2"/>
  <c r="AQ339" i="2" s="1"/>
  <c r="AH340" i="2" s="1"/>
  <c r="AM340" i="2" s="1"/>
  <c r="AN340" i="2" s="1"/>
  <c r="CM339" i="2"/>
  <c r="CN339" i="2" s="1"/>
  <c r="CZ733" i="2"/>
  <c r="Q732" i="2"/>
  <c r="BS732" i="2" s="1"/>
  <c r="BR340" i="2"/>
  <c r="BN340" i="2"/>
  <c r="BP340" i="2"/>
  <c r="BQ340" i="2" s="1"/>
  <c r="BL340" i="2"/>
  <c r="BC348" i="2"/>
  <c r="BA348" i="2"/>
  <c r="BB348" i="2" s="1"/>
  <c r="AY348" i="2"/>
  <c r="BD348" i="2" s="1"/>
  <c r="BE348" i="2" s="1"/>
  <c r="AW348" i="2"/>
  <c r="AO340" i="2"/>
  <c r="AI340" i="2"/>
  <c r="AK340" i="2"/>
  <c r="CE368" i="2"/>
  <c r="CF368" i="2" s="1"/>
  <c r="CC733" i="2"/>
  <c r="CN733" i="2"/>
  <c r="CH733" i="2"/>
  <c r="CG733" i="2"/>
  <c r="M732" i="2"/>
  <c r="AJ733" i="2"/>
  <c r="V733" i="2"/>
  <c r="CL733" i="2"/>
  <c r="J733" i="2"/>
  <c r="I733" i="2"/>
  <c r="O733" i="2"/>
  <c r="M733" i="2" s="1"/>
  <c r="H734" i="2"/>
  <c r="BM733" i="2"/>
  <c r="N733" i="2"/>
  <c r="CK733" i="2"/>
  <c r="AX733" i="2"/>
  <c r="Y304" i="2"/>
  <c r="Z304" i="2" s="1"/>
  <c r="AA304" i="2"/>
  <c r="W304" i="2"/>
  <c r="U304" i="2"/>
  <c r="AZ734" i="2" l="1"/>
  <c r="BO734" i="2"/>
  <c r="X734" i="2"/>
  <c r="AL734" i="2"/>
  <c r="AF340" i="2"/>
  <c r="AG340" i="2" s="1"/>
  <c r="AR339" i="2"/>
  <c r="BS340" i="2"/>
  <c r="BT340" i="2" s="1"/>
  <c r="BU340" i="2" s="1"/>
  <c r="AB304" i="2"/>
  <c r="AC304" i="2" s="1"/>
  <c r="AD304" i="2" s="1"/>
  <c r="CZ734" i="2"/>
  <c r="Q733" i="2"/>
  <c r="L733" i="2"/>
  <c r="CD369" i="2"/>
  <c r="P733" i="2"/>
  <c r="AP340" i="2"/>
  <c r="AQ340" i="2" s="1"/>
  <c r="BF348" i="2"/>
  <c r="AT349" i="2"/>
  <c r="AU349" i="2" s="1"/>
  <c r="AV349" i="2"/>
  <c r="CC734" i="2"/>
  <c r="CN734" i="2"/>
  <c r="CH734" i="2"/>
  <c r="CG734" i="2"/>
  <c r="I734" i="2"/>
  <c r="J734" i="2"/>
  <c r="H735" i="2"/>
  <c r="BM734" i="2"/>
  <c r="O734" i="2"/>
  <c r="AX734" i="2"/>
  <c r="CL734" i="2"/>
  <c r="N734" i="2"/>
  <c r="AJ734" i="2"/>
  <c r="V734" i="2"/>
  <c r="AZ735" i="2" l="1"/>
  <c r="BO735" i="2"/>
  <c r="X735" i="2"/>
  <c r="AL735" i="2"/>
  <c r="BK341" i="2"/>
  <c r="CM340" i="2"/>
  <c r="BI341" i="2"/>
  <c r="BJ341" i="2" s="1"/>
  <c r="R305" i="2"/>
  <c r="S305" i="2" s="1"/>
  <c r="T305" i="2"/>
  <c r="Y305" i="2" s="1"/>
  <c r="Z305" i="2" s="1"/>
  <c r="CZ735" i="2"/>
  <c r="L734" i="2"/>
  <c r="CK734" i="2"/>
  <c r="BR341" i="2"/>
  <c r="BP341" i="2"/>
  <c r="BQ341" i="2" s="1"/>
  <c r="BN341" i="2"/>
  <c r="BT341" i="2"/>
  <c r="BL341" i="2"/>
  <c r="P734" i="2"/>
  <c r="Q734" i="2"/>
  <c r="BC349" i="2"/>
  <c r="AW349" i="2"/>
  <c r="AY349" i="2"/>
  <c r="BD349" i="2" s="1"/>
  <c r="BE349" i="2" s="1"/>
  <c r="BA349" i="2"/>
  <c r="BB349" i="2" s="1"/>
  <c r="AR340" i="2"/>
  <c r="AF341" i="2"/>
  <c r="AG341" i="2" s="1"/>
  <c r="AH341" i="2"/>
  <c r="CE369" i="2"/>
  <c r="CF369" i="2" s="1"/>
  <c r="CC735" i="2"/>
  <c r="M734" i="2"/>
  <c r="BM735" i="2"/>
  <c r="AJ735" i="2"/>
  <c r="V735" i="2"/>
  <c r="J735" i="2"/>
  <c r="I735" i="2"/>
  <c r="L735" i="2" s="1"/>
  <c r="AX735" i="2"/>
  <c r="O735" i="2"/>
  <c r="M735" i="2" s="1"/>
  <c r="H736" i="2"/>
  <c r="N735" i="2"/>
  <c r="CL735" i="2"/>
  <c r="P735" i="2"/>
  <c r="AZ736" i="2" l="1"/>
  <c r="BO736" i="2"/>
  <c r="X736" i="2"/>
  <c r="AL736" i="2"/>
  <c r="U305" i="2"/>
  <c r="W305" i="2"/>
  <c r="AB305" i="2" s="1"/>
  <c r="AC305" i="2" s="1"/>
  <c r="AD305" i="2" s="1"/>
  <c r="AA305" i="2"/>
  <c r="CZ736" i="2"/>
  <c r="Q735" i="2"/>
  <c r="BS735" i="2" s="1"/>
  <c r="CD370" i="2"/>
  <c r="BF349" i="2"/>
  <c r="AT350" i="2"/>
  <c r="AU350" i="2" s="1"/>
  <c r="AV350" i="2"/>
  <c r="BD734" i="2"/>
  <c r="BS734" i="2"/>
  <c r="AB734" i="2"/>
  <c r="AP734" i="2"/>
  <c r="CK735" i="2"/>
  <c r="AO341" i="2"/>
  <c r="AM341" i="2"/>
  <c r="AN341" i="2" s="1"/>
  <c r="AI341" i="2"/>
  <c r="AK341" i="2"/>
  <c r="AQ341" i="2"/>
  <c r="BU341" i="2"/>
  <c r="CM341" i="2"/>
  <c r="BK342" i="2"/>
  <c r="BI342" i="2"/>
  <c r="BJ342" i="2" s="1"/>
  <c r="CC736" i="2"/>
  <c r="CN736" i="2"/>
  <c r="CH736" i="2"/>
  <c r="CG736" i="2"/>
  <c r="CL736" i="2"/>
  <c r="J736" i="2"/>
  <c r="H737" i="2"/>
  <c r="AJ736" i="2"/>
  <c r="N736" i="2"/>
  <c r="O736" i="2"/>
  <c r="V736" i="2"/>
  <c r="AX736" i="2"/>
  <c r="I736" i="2"/>
  <c r="L736" i="2" s="1"/>
  <c r="BM736" i="2"/>
  <c r="P736" i="2"/>
  <c r="AP351" i="2"/>
  <c r="AZ737" i="2" l="1"/>
  <c r="BO737" i="2"/>
  <c r="X737" i="2"/>
  <c r="AL737" i="2"/>
  <c r="R306" i="2"/>
  <c r="S306" i="2" s="1"/>
  <c r="T306" i="2"/>
  <c r="CZ737" i="2"/>
  <c r="Q736" i="2"/>
  <c r="AA306" i="2"/>
  <c r="AR341" i="2"/>
  <c r="AH342" i="2"/>
  <c r="AF342" i="2"/>
  <c r="AG342" i="2" s="1"/>
  <c r="CK736" i="2"/>
  <c r="BT342" i="2"/>
  <c r="BP342" i="2"/>
  <c r="BQ342" i="2" s="1"/>
  <c r="BN342" i="2"/>
  <c r="BL342" i="2"/>
  <c r="BR342" i="2"/>
  <c r="BC350" i="2"/>
  <c r="AY350" i="2"/>
  <c r="BA350" i="2"/>
  <c r="BB350" i="2" s="1"/>
  <c r="BE350" i="2"/>
  <c r="AW350" i="2"/>
  <c r="CE370" i="2"/>
  <c r="CF370" i="2" s="1"/>
  <c r="CC737" i="2"/>
  <c r="CN737" i="2"/>
  <c r="CH737" i="2"/>
  <c r="CG737" i="2"/>
  <c r="M736" i="2"/>
  <c r="AX737" i="2"/>
  <c r="J737" i="2"/>
  <c r="I737" i="2"/>
  <c r="V737" i="2"/>
  <c r="BM737" i="2"/>
  <c r="CL737" i="2"/>
  <c r="AJ737" i="2"/>
  <c r="O737" i="2"/>
  <c r="P737" i="2" s="1"/>
  <c r="H738" i="2"/>
  <c r="N737" i="2"/>
  <c r="L737" i="2"/>
  <c r="U306" i="2"/>
  <c r="Y306" i="2"/>
  <c r="Z306" i="2" s="1"/>
  <c r="W306" i="2"/>
  <c r="AZ738" i="2" l="1"/>
  <c r="BO738" i="2"/>
  <c r="X738" i="2"/>
  <c r="AL738" i="2"/>
  <c r="AB306" i="2"/>
  <c r="AC306" i="2" s="1"/>
  <c r="AD306" i="2" s="1"/>
  <c r="CZ738" i="2"/>
  <c r="CD371" i="2"/>
  <c r="CE371" i="2" s="1"/>
  <c r="AO342" i="2"/>
  <c r="AK342" i="2"/>
  <c r="AP342" i="2" s="1"/>
  <c r="AQ342" i="2" s="1"/>
  <c r="AM342" i="2"/>
  <c r="AN342" i="2" s="1"/>
  <c r="AI342" i="2"/>
  <c r="Q737" i="2"/>
  <c r="CK737" i="2"/>
  <c r="BF350" i="2"/>
  <c r="AV351" i="2"/>
  <c r="AT351" i="2"/>
  <c r="AU351" i="2" s="1"/>
  <c r="CM342" i="2"/>
  <c r="BU342" i="2"/>
  <c r="BK343" i="2"/>
  <c r="BI343" i="2"/>
  <c r="BJ343" i="2" s="1"/>
  <c r="CC738" i="2"/>
  <c r="CN738" i="2"/>
  <c r="CH738" i="2"/>
  <c r="CG738" i="2"/>
  <c r="AX738" i="2"/>
  <c r="J738" i="2"/>
  <c r="I738" i="2"/>
  <c r="AJ738" i="2"/>
  <c r="O738" i="2"/>
  <c r="CL738" i="2" s="1"/>
  <c r="H739" i="2"/>
  <c r="V738" i="2"/>
  <c r="BM738" i="2"/>
  <c r="N738" i="2"/>
  <c r="L738" i="2"/>
  <c r="M737" i="2"/>
  <c r="AZ739" i="2" l="1"/>
  <c r="BO739" i="2"/>
  <c r="X739" i="2"/>
  <c r="AL739" i="2"/>
  <c r="T307" i="2"/>
  <c r="Y307" i="2" s="1"/>
  <c r="Z307" i="2" s="1"/>
  <c r="R307" i="2"/>
  <c r="S307" i="2" s="1"/>
  <c r="M738" i="2"/>
  <c r="CZ739" i="2"/>
  <c r="Q738" i="2"/>
  <c r="BS738" i="2" s="1"/>
  <c r="P738" i="2"/>
  <c r="BP343" i="2"/>
  <c r="BQ343" i="2" s="1"/>
  <c r="BL343" i="2"/>
  <c r="BN343" i="2"/>
  <c r="BS343" i="2" s="1"/>
  <c r="BT343" i="2" s="1"/>
  <c r="BR343" i="2"/>
  <c r="BC351" i="2"/>
  <c r="AW351" i="2"/>
  <c r="AY351" i="2"/>
  <c r="BA351" i="2"/>
  <c r="BB351" i="2" s="1"/>
  <c r="BE351" i="2"/>
  <c r="CK738" i="2"/>
  <c r="BD737" i="2"/>
  <c r="AP737" i="2"/>
  <c r="BS737" i="2"/>
  <c r="AB737" i="2"/>
  <c r="AR342" i="2"/>
  <c r="AH343" i="2"/>
  <c r="AF343" i="2"/>
  <c r="AG343" i="2" s="1"/>
  <c r="CF371" i="2"/>
  <c r="CC739" i="2"/>
  <c r="CN739" i="2"/>
  <c r="CH739" i="2"/>
  <c r="CG739" i="2"/>
  <c r="J739" i="2"/>
  <c r="O739" i="2"/>
  <c r="P739" i="2" s="1"/>
  <c r="H740" i="2"/>
  <c r="BM739" i="2"/>
  <c r="AX739" i="2"/>
  <c r="N739" i="2"/>
  <c r="CK739" i="2" s="1"/>
  <c r="AJ739" i="2"/>
  <c r="I739" i="2"/>
  <c r="CL739" i="2"/>
  <c r="V739" i="2"/>
  <c r="AZ740" i="2" l="1"/>
  <c r="BO740" i="2"/>
  <c r="X740" i="2"/>
  <c r="AL740" i="2"/>
  <c r="AA307" i="2"/>
  <c r="U307" i="2"/>
  <c r="W307" i="2"/>
  <c r="AB307" i="2" s="1"/>
  <c r="AC307" i="2" s="1"/>
  <c r="AD307" i="2" s="1"/>
  <c r="CZ740" i="2"/>
  <c r="L739" i="2"/>
  <c r="CM343" i="2"/>
  <c r="BU343" i="2"/>
  <c r="BK344" i="2"/>
  <c r="BI344" i="2"/>
  <c r="BJ344" i="2" s="1"/>
  <c r="CD372" i="2"/>
  <c r="Q739" i="2"/>
  <c r="BF351" i="2"/>
  <c r="AV352" i="2"/>
  <c r="AT352" i="2"/>
  <c r="AU352" i="2" s="1"/>
  <c r="AO343" i="2"/>
  <c r="AI343" i="2"/>
  <c r="AM343" i="2"/>
  <c r="AN343" i="2" s="1"/>
  <c r="AK343" i="2"/>
  <c r="AP343" i="2" s="1"/>
  <c r="AQ343" i="2" s="1"/>
  <c r="CC740" i="2"/>
  <c r="CN740" i="2"/>
  <c r="CH740" i="2"/>
  <c r="CG740" i="2"/>
  <c r="BM740" i="2"/>
  <c r="AX740" i="2"/>
  <c r="O740" i="2"/>
  <c r="H741" i="2"/>
  <c r="AJ740" i="2"/>
  <c r="CL740" i="2"/>
  <c r="N740" i="2"/>
  <c r="CK740" i="2" s="1"/>
  <c r="V740" i="2"/>
  <c r="J740" i="2"/>
  <c r="I740" i="2"/>
  <c r="P740" i="2"/>
  <c r="M739" i="2"/>
  <c r="AZ741" i="2" l="1"/>
  <c r="BO741" i="2"/>
  <c r="X741" i="2"/>
  <c r="AL741" i="2"/>
  <c r="R308" i="2"/>
  <c r="S308" i="2" s="1"/>
  <c r="T308" i="2"/>
  <c r="Y308" i="2" s="1"/>
  <c r="Z308" i="2" s="1"/>
  <c r="CZ741" i="2"/>
  <c r="L740" i="2"/>
  <c r="AR343" i="2"/>
  <c r="AF344" i="2"/>
  <c r="AG344" i="2" s="1"/>
  <c r="AH344" i="2"/>
  <c r="BC352" i="2"/>
  <c r="AW352" i="2"/>
  <c r="BA352" i="2"/>
  <c r="BB352" i="2" s="1"/>
  <c r="AY352" i="2"/>
  <c r="BD352" i="2" s="1"/>
  <c r="BE352" i="2" s="1"/>
  <c r="Q740" i="2"/>
  <c r="BL344" i="2"/>
  <c r="BT344" i="2"/>
  <c r="BN344" i="2"/>
  <c r="BP344" i="2"/>
  <c r="BQ344" i="2" s="1"/>
  <c r="BR344" i="2"/>
  <c r="CE372" i="2"/>
  <c r="CF372" i="2" s="1"/>
  <c r="CC741" i="2"/>
  <c r="CN741" i="2"/>
  <c r="CH741" i="2"/>
  <c r="CG741" i="2"/>
  <c r="O741" i="2"/>
  <c r="CL741" i="2" s="1"/>
  <c r="H742" i="2"/>
  <c r="AX741" i="2"/>
  <c r="V741" i="2"/>
  <c r="AJ741" i="2"/>
  <c r="J741" i="2"/>
  <c r="I741" i="2"/>
  <c r="BM741" i="2"/>
  <c r="N741" i="2"/>
  <c r="CK741" i="2" s="1"/>
  <c r="Q741" i="2"/>
  <c r="BS741" i="2" s="1"/>
  <c r="M740" i="2"/>
  <c r="AZ742" i="2" l="1"/>
  <c r="BO742" i="2"/>
  <c r="X742" i="2"/>
  <c r="AL742" i="2"/>
  <c r="U308" i="2"/>
  <c r="W308" i="2"/>
  <c r="AB308" i="2" s="1"/>
  <c r="AC308" i="2" s="1"/>
  <c r="AD308" i="2" s="1"/>
  <c r="AA308" i="2"/>
  <c r="CZ742" i="2"/>
  <c r="P741" i="2"/>
  <c r="L741" i="2"/>
  <c r="BF352" i="2"/>
  <c r="AT353" i="2"/>
  <c r="AU353" i="2" s="1"/>
  <c r="AV353" i="2"/>
  <c r="CD373" i="2"/>
  <c r="AO344" i="2"/>
  <c r="AI344" i="2"/>
  <c r="AK344" i="2"/>
  <c r="AQ344" i="2"/>
  <c r="AM344" i="2"/>
  <c r="AN344" i="2" s="1"/>
  <c r="CM344" i="2"/>
  <c r="BU344" i="2"/>
  <c r="BK345" i="2"/>
  <c r="BI345" i="2"/>
  <c r="BJ345" i="2" s="1"/>
  <c r="AP740" i="2"/>
  <c r="AB740" i="2"/>
  <c r="BS740" i="2"/>
  <c r="BD740" i="2"/>
  <c r="CC742" i="2"/>
  <c r="CN742" i="2"/>
  <c r="CH742" i="2"/>
  <c r="CG742" i="2"/>
  <c r="AX742" i="2"/>
  <c r="O742" i="2"/>
  <c r="P742" i="2" s="1"/>
  <c r="H743" i="2"/>
  <c r="AJ742" i="2"/>
  <c r="V742" i="2"/>
  <c r="CL742" i="2"/>
  <c r="BM742" i="2"/>
  <c r="J742" i="2"/>
  <c r="I742" i="2"/>
  <c r="N742" i="2"/>
  <c r="Q742" i="2"/>
  <c r="M741" i="2"/>
  <c r="AZ743" i="2" l="1"/>
  <c r="BO743" i="2"/>
  <c r="X743" i="2"/>
  <c r="AL743" i="2"/>
  <c r="R309" i="2"/>
  <c r="S309" i="2" s="1"/>
  <c r="T309" i="2"/>
  <c r="Y309" i="2" s="1"/>
  <c r="Z309" i="2" s="1"/>
  <c r="CZ743" i="2"/>
  <c r="L742" i="2"/>
  <c r="CK742" i="2"/>
  <c r="BN345" i="2"/>
  <c r="BP345" i="2"/>
  <c r="BQ345" i="2" s="1"/>
  <c r="BT345" i="2"/>
  <c r="BL345" i="2"/>
  <c r="BR345" i="2"/>
  <c r="AR344" i="2"/>
  <c r="AH345" i="2"/>
  <c r="AF345" i="2"/>
  <c r="AG345" i="2" s="1"/>
  <c r="CE373" i="2"/>
  <c r="CF373" i="2" s="1"/>
  <c r="BC353" i="2"/>
  <c r="AW353" i="2"/>
  <c r="BE353" i="2"/>
  <c r="AY353" i="2"/>
  <c r="BA353" i="2"/>
  <c r="BB353" i="2" s="1"/>
  <c r="CC743" i="2"/>
  <c r="CN743" i="2"/>
  <c r="CH743" i="2"/>
  <c r="CG743" i="2"/>
  <c r="AJ743" i="2"/>
  <c r="BM743" i="2"/>
  <c r="J743" i="2"/>
  <c r="O743" i="2"/>
  <c r="H744" i="2"/>
  <c r="AX743" i="2"/>
  <c r="I743" i="2"/>
  <c r="CL743" i="2"/>
  <c r="N743" i="2"/>
  <c r="CK743" i="2" s="1"/>
  <c r="V743" i="2"/>
  <c r="L743" i="2"/>
  <c r="P743" i="2"/>
  <c r="M742" i="2"/>
  <c r="AZ744" i="2" l="1"/>
  <c r="BO744" i="2"/>
  <c r="X744" i="2"/>
  <c r="AL744" i="2"/>
  <c r="W309" i="2"/>
  <c r="AB309" i="2" s="1"/>
  <c r="AC309" i="2" s="1"/>
  <c r="AD309" i="2" s="1"/>
  <c r="U309" i="2"/>
  <c r="AA309" i="2"/>
  <c r="CZ744" i="2"/>
  <c r="Q743" i="2"/>
  <c r="BS743" i="2"/>
  <c r="BD743" i="2"/>
  <c r="AP743" i="2"/>
  <c r="AB743" i="2"/>
  <c r="CD374" i="2"/>
  <c r="CE374" i="2" s="1"/>
  <c r="BF353" i="2"/>
  <c r="AV354" i="2"/>
  <c r="AT354" i="2"/>
  <c r="AU354" i="2" s="1"/>
  <c r="AO345" i="2"/>
  <c r="AI345" i="2"/>
  <c r="AK345" i="2"/>
  <c r="AP345" i="2" s="1"/>
  <c r="AQ345" i="2" s="1"/>
  <c r="AM345" i="2"/>
  <c r="AN345" i="2" s="1"/>
  <c r="BU345" i="2"/>
  <c r="CM345" i="2"/>
  <c r="BI346" i="2"/>
  <c r="BJ346" i="2" s="1"/>
  <c r="BK346" i="2"/>
  <c r="CC744" i="2"/>
  <c r="CN744" i="2"/>
  <c r="CH744" i="2"/>
  <c r="CG744" i="2"/>
  <c r="CL744" i="2"/>
  <c r="AX744" i="2"/>
  <c r="J744" i="2"/>
  <c r="L744" i="2" s="1"/>
  <c r="O744" i="2"/>
  <c r="H745" i="2"/>
  <c r="I744" i="2"/>
  <c r="CK744" i="2"/>
  <c r="BM744" i="2"/>
  <c r="AJ744" i="2"/>
  <c r="N744" i="2"/>
  <c r="V744" i="2"/>
  <c r="M743" i="2"/>
  <c r="AZ745" i="2" l="1"/>
  <c r="BO745" i="2"/>
  <c r="X745" i="2"/>
  <c r="AL745" i="2"/>
  <c r="T310" i="2"/>
  <c r="Y310" i="2" s="1"/>
  <c r="Z310" i="2" s="1"/>
  <c r="R310" i="2"/>
  <c r="S310" i="2" s="1"/>
  <c r="CZ745" i="2"/>
  <c r="Q744" i="2"/>
  <c r="BS744" i="2" s="1"/>
  <c r="P744" i="2"/>
  <c r="BL346" i="2"/>
  <c r="BP346" i="2"/>
  <c r="BQ346" i="2" s="1"/>
  <c r="BN346" i="2"/>
  <c r="BS346" i="2" s="1"/>
  <c r="BT346" i="2" s="1"/>
  <c r="BR346" i="2"/>
  <c r="AR345" i="2"/>
  <c r="AF346" i="2"/>
  <c r="AG346" i="2" s="1"/>
  <c r="AH346" i="2"/>
  <c r="BC354" i="2"/>
  <c r="BA354" i="2"/>
  <c r="BB354" i="2" s="1"/>
  <c r="AW354" i="2"/>
  <c r="AY354" i="2"/>
  <c r="BD354" i="2" s="1"/>
  <c r="BE354" i="2" s="1"/>
  <c r="CF374" i="2"/>
  <c r="CC745" i="2"/>
  <c r="CN745" i="2"/>
  <c r="CH745" i="2"/>
  <c r="CG745" i="2"/>
  <c r="AJ745" i="2"/>
  <c r="CL745" i="2"/>
  <c r="V745" i="2"/>
  <c r="J745" i="2"/>
  <c r="I745" i="2"/>
  <c r="AX745" i="2"/>
  <c r="CK745" i="2"/>
  <c r="O745" i="2"/>
  <c r="H746" i="2"/>
  <c r="BM745" i="2"/>
  <c r="N745" i="2"/>
  <c r="P745" i="2"/>
  <c r="M744" i="2"/>
  <c r="U310" i="2"/>
  <c r="AZ746" i="2" l="1"/>
  <c r="BO746" i="2"/>
  <c r="X746" i="2"/>
  <c r="AL746" i="2"/>
  <c r="AA310" i="2"/>
  <c r="W310" i="2"/>
  <c r="AB310" i="2" s="1"/>
  <c r="AC310" i="2" s="1"/>
  <c r="AD310" i="2" s="1"/>
  <c r="CZ746" i="2"/>
  <c r="Q745" i="2"/>
  <c r="L745" i="2"/>
  <c r="CM346" i="2"/>
  <c r="BU346" i="2"/>
  <c r="BK347" i="2"/>
  <c r="BI347" i="2"/>
  <c r="BJ347" i="2" s="1"/>
  <c r="BF354" i="2"/>
  <c r="AV355" i="2"/>
  <c r="AT355" i="2"/>
  <c r="AU355" i="2" s="1"/>
  <c r="AO346" i="2"/>
  <c r="AM346" i="2"/>
  <c r="AN346" i="2" s="1"/>
  <c r="AK346" i="2"/>
  <c r="AI346" i="2"/>
  <c r="CD375" i="2"/>
  <c r="CE375" i="2" s="1"/>
  <c r="CC746" i="2"/>
  <c r="CN746" i="2"/>
  <c r="CH746" i="2"/>
  <c r="CG746" i="2"/>
  <c r="BM746" i="2"/>
  <c r="V746" i="2"/>
  <c r="J746" i="2"/>
  <c r="I746" i="2"/>
  <c r="N746" i="2"/>
  <c r="AX746" i="2"/>
  <c r="O746" i="2"/>
  <c r="CL746" i="2" s="1"/>
  <c r="H747" i="2"/>
  <c r="AJ746" i="2"/>
  <c r="M745" i="2"/>
  <c r="AZ747" i="2" l="1"/>
  <c r="BO747" i="2"/>
  <c r="X747" i="2"/>
  <c r="AL747" i="2"/>
  <c r="T311" i="2"/>
  <c r="Y311" i="2" s="1"/>
  <c r="Z311" i="2" s="1"/>
  <c r="R311" i="2"/>
  <c r="S311" i="2" s="1"/>
  <c r="CZ747" i="2"/>
  <c r="Q746" i="2"/>
  <c r="AB746" i="2" s="1"/>
  <c r="P746" i="2"/>
  <c r="L746" i="2"/>
  <c r="BD746" i="2"/>
  <c r="AP746" i="2"/>
  <c r="AP346" i="2"/>
  <c r="AQ346" i="2" s="1"/>
  <c r="BC355" i="2"/>
  <c r="BA355" i="2"/>
  <c r="BB355" i="2" s="1"/>
  <c r="AW355" i="2"/>
  <c r="AY355" i="2"/>
  <c r="BD355" i="2" s="1"/>
  <c r="BE355" i="2" s="1"/>
  <c r="BT347" i="2"/>
  <c r="BL347" i="2"/>
  <c r="BP347" i="2"/>
  <c r="BQ347" i="2" s="1"/>
  <c r="BN347" i="2"/>
  <c r="BR347" i="2"/>
  <c r="BS746" i="2"/>
  <c r="CK746" i="2"/>
  <c r="CF375" i="2"/>
  <c r="CC747" i="2"/>
  <c r="N747" i="2"/>
  <c r="V747" i="2"/>
  <c r="CK747" i="2"/>
  <c r="AX747" i="2"/>
  <c r="BM747" i="2"/>
  <c r="AJ747" i="2"/>
  <c r="J747" i="2"/>
  <c r="I747" i="2"/>
  <c r="O747" i="2"/>
  <c r="CL747" i="2" s="1"/>
  <c r="H748" i="2"/>
  <c r="L747" i="2"/>
  <c r="P747" i="2"/>
  <c r="M746" i="2"/>
  <c r="U311" i="2"/>
  <c r="AZ748" i="2" l="1"/>
  <c r="BO748" i="2"/>
  <c r="X748" i="2"/>
  <c r="AL748" i="2"/>
  <c r="W311" i="2"/>
  <c r="AA311" i="2"/>
  <c r="AB311" i="2"/>
  <c r="AC311" i="2" s="1"/>
  <c r="AD311" i="2" s="1"/>
  <c r="CZ748" i="2"/>
  <c r="BF355" i="2"/>
  <c r="AV356" i="2"/>
  <c r="AT356" i="2"/>
  <c r="AU356" i="2" s="1"/>
  <c r="BU347" i="2"/>
  <c r="CM347" i="2"/>
  <c r="BK348" i="2"/>
  <c r="BI348" i="2"/>
  <c r="BJ348" i="2" s="1"/>
  <c r="Q747" i="2"/>
  <c r="BS747" i="2" s="1"/>
  <c r="CG375" i="2"/>
  <c r="CD376" i="2"/>
  <c r="AR346" i="2"/>
  <c r="AH347" i="2"/>
  <c r="AF347" i="2"/>
  <c r="AG347" i="2" s="1"/>
  <c r="CC748" i="2"/>
  <c r="CN748" i="2"/>
  <c r="CH748" i="2"/>
  <c r="CG748" i="2"/>
  <c r="V748" i="2"/>
  <c r="I748" i="2"/>
  <c r="BM748" i="2"/>
  <c r="AX748" i="2"/>
  <c r="J748" i="2"/>
  <c r="O748" i="2"/>
  <c r="CL748" i="2" s="1"/>
  <c r="H749" i="2"/>
  <c r="AJ748" i="2"/>
  <c r="N748" i="2"/>
  <c r="CK748" i="2" s="1"/>
  <c r="L748" i="2"/>
  <c r="M747" i="2"/>
  <c r="AZ749" i="2" l="1"/>
  <c r="BO749" i="2"/>
  <c r="X749" i="2"/>
  <c r="AL749" i="2"/>
  <c r="T312" i="2"/>
  <c r="Y312" i="2" s="1"/>
  <c r="Z312" i="2" s="1"/>
  <c r="R312" i="2"/>
  <c r="S312" i="2" s="1"/>
  <c r="CZ749" i="2"/>
  <c r="Q748" i="2"/>
  <c r="AA312" i="2"/>
  <c r="P748" i="2"/>
  <c r="CE376" i="2"/>
  <c r="CF376" i="2" s="1"/>
  <c r="BP348" i="2"/>
  <c r="BQ348" i="2" s="1"/>
  <c r="BN348" i="2"/>
  <c r="BT348" i="2"/>
  <c r="BL348" i="2"/>
  <c r="BR348" i="2"/>
  <c r="BC356" i="2"/>
  <c r="BA356" i="2"/>
  <c r="BB356" i="2" s="1"/>
  <c r="AW356" i="2"/>
  <c r="AY356" i="2"/>
  <c r="BE356" i="2"/>
  <c r="AO347" i="2"/>
  <c r="AK347" i="2"/>
  <c r="AM347" i="2"/>
  <c r="AN347" i="2" s="1"/>
  <c r="AQ347" i="2"/>
  <c r="AI347" i="2"/>
  <c r="CH375" i="2"/>
  <c r="CI375" i="2" s="1"/>
  <c r="CC749" i="2"/>
  <c r="CN749" i="2"/>
  <c r="CH749" i="2"/>
  <c r="CG749" i="2"/>
  <c r="AX749" i="2"/>
  <c r="V749" i="2"/>
  <c r="BM749" i="2"/>
  <c r="AJ749" i="2"/>
  <c r="J749" i="2"/>
  <c r="L749" i="2" s="1"/>
  <c r="I749" i="2"/>
  <c r="O749" i="2"/>
  <c r="CL749" i="2" s="1"/>
  <c r="H750" i="2"/>
  <c r="N749" i="2"/>
  <c r="M748" i="2"/>
  <c r="W312" i="2"/>
  <c r="AB312" i="2" s="1"/>
  <c r="AC312" i="2" s="1"/>
  <c r="AD312" i="2" s="1"/>
  <c r="AZ750" i="2" l="1"/>
  <c r="BO750" i="2"/>
  <c r="X750" i="2"/>
  <c r="AL750" i="2"/>
  <c r="U312" i="2"/>
  <c r="CZ750" i="2"/>
  <c r="Q749" i="2"/>
  <c r="BS749" i="2"/>
  <c r="BD749" i="2"/>
  <c r="AP749" i="2"/>
  <c r="CK749" i="2"/>
  <c r="AB749" i="2"/>
  <c r="P749" i="2"/>
  <c r="AR347" i="2"/>
  <c r="AH348" i="2"/>
  <c r="AF348" i="2"/>
  <c r="AG348" i="2" s="1"/>
  <c r="BU348" i="2"/>
  <c r="CM348" i="2"/>
  <c r="BK349" i="2"/>
  <c r="BI349" i="2"/>
  <c r="BJ349" i="2" s="1"/>
  <c r="BF356" i="2"/>
  <c r="AV357" i="2"/>
  <c r="AT357" i="2"/>
  <c r="AU357" i="2" s="1"/>
  <c r="CI386" i="2"/>
  <c r="CI380" i="2"/>
  <c r="CI376" i="2"/>
  <c r="CI383" i="2"/>
  <c r="CI385" i="2"/>
  <c r="CI377" i="2"/>
  <c r="CI384" i="2"/>
  <c r="CI382" i="2"/>
  <c r="CI378" i="2"/>
  <c r="CI381" i="2"/>
  <c r="CI379" i="2"/>
  <c r="CD377" i="2"/>
  <c r="CE377" i="2" s="1"/>
  <c r="CC750" i="2"/>
  <c r="CN750" i="2"/>
  <c r="CH750" i="2"/>
  <c r="CG750" i="2"/>
  <c r="BM750" i="2"/>
  <c r="AX750" i="2"/>
  <c r="O750" i="2"/>
  <c r="CL750" i="2" s="1"/>
  <c r="H751" i="2"/>
  <c r="AJ750" i="2"/>
  <c r="J750" i="2"/>
  <c r="I750" i="2"/>
  <c r="L750" i="2" s="1"/>
  <c r="CK750" i="2"/>
  <c r="N750" i="2"/>
  <c r="V750" i="2"/>
  <c r="M749" i="2"/>
  <c r="R313" i="2"/>
  <c r="S313" i="2" s="1"/>
  <c r="T313" i="2"/>
  <c r="AZ751" i="2" l="1"/>
  <c r="BO751" i="2"/>
  <c r="X751" i="2"/>
  <c r="AL751" i="2"/>
  <c r="CZ751" i="2"/>
  <c r="AA313" i="2"/>
  <c r="Q750" i="2"/>
  <c r="BS750" i="2" s="1"/>
  <c r="BL349" i="2"/>
  <c r="BN349" i="2"/>
  <c r="BS349" i="2" s="1"/>
  <c r="BT349" i="2" s="1"/>
  <c r="BP349" i="2"/>
  <c r="BQ349" i="2" s="1"/>
  <c r="BR349" i="2"/>
  <c r="AO348" i="2"/>
  <c r="AI348" i="2"/>
  <c r="AM348" i="2"/>
  <c r="AN348" i="2" s="1"/>
  <c r="AK348" i="2"/>
  <c r="AP348" i="2" s="1"/>
  <c r="AQ348" i="2" s="1"/>
  <c r="P750" i="2"/>
  <c r="BC357" i="2"/>
  <c r="BA357" i="2"/>
  <c r="BB357" i="2" s="1"/>
  <c r="AW357" i="2"/>
  <c r="AY357" i="2"/>
  <c r="BD357" i="2" s="1"/>
  <c r="BE357" i="2" s="1"/>
  <c r="CF377" i="2"/>
  <c r="CC751" i="2"/>
  <c r="CN751" i="2"/>
  <c r="CH751" i="2"/>
  <c r="CG751" i="2"/>
  <c r="BM751" i="2"/>
  <c r="AX751" i="2"/>
  <c r="J751" i="2"/>
  <c r="I751" i="2"/>
  <c r="O751" i="2"/>
  <c r="H752" i="2"/>
  <c r="N751" i="2"/>
  <c r="CK751" i="2" s="1"/>
  <c r="CL751" i="2"/>
  <c r="AJ751" i="2"/>
  <c r="V751" i="2"/>
  <c r="P751" i="2"/>
  <c r="M750" i="2"/>
  <c r="Y313" i="2"/>
  <c r="Z313" i="2" s="1"/>
  <c r="W313" i="2"/>
  <c r="U313" i="2"/>
  <c r="AZ752" i="2" l="1"/>
  <c r="BO752" i="2"/>
  <c r="X752" i="2"/>
  <c r="AL752" i="2"/>
  <c r="AB313" i="2"/>
  <c r="AC313" i="2" s="1"/>
  <c r="AD313" i="2" s="1"/>
  <c r="CZ752" i="2"/>
  <c r="Q751" i="2"/>
  <c r="L751" i="2"/>
  <c r="CM349" i="2"/>
  <c r="BU349" i="2"/>
  <c r="BK350" i="2"/>
  <c r="BI350" i="2"/>
  <c r="BJ350" i="2" s="1"/>
  <c r="CD378" i="2"/>
  <c r="CE378" i="2" s="1"/>
  <c r="BF357" i="2"/>
  <c r="AV358" i="2"/>
  <c r="AT358" i="2"/>
  <c r="AU358" i="2" s="1"/>
  <c r="AR348" i="2"/>
  <c r="AH349" i="2"/>
  <c r="AF349" i="2"/>
  <c r="AG349" i="2" s="1"/>
  <c r="CC752" i="2"/>
  <c r="CN752" i="2"/>
  <c r="CH752" i="2"/>
  <c r="CG752" i="2"/>
  <c r="M751" i="2"/>
  <c r="V752" i="2"/>
  <c r="CK752" i="2"/>
  <c r="BM752" i="2"/>
  <c r="J752" i="2"/>
  <c r="L752" i="2" s="1"/>
  <c r="I752" i="2"/>
  <c r="AX752" i="2"/>
  <c r="O752" i="2"/>
  <c r="H753" i="2"/>
  <c r="AJ752" i="2"/>
  <c r="N752" i="2"/>
  <c r="AZ753" i="2" l="1"/>
  <c r="BO753" i="2"/>
  <c r="X753" i="2"/>
  <c r="AL753" i="2"/>
  <c r="T314" i="2"/>
  <c r="R314" i="2"/>
  <c r="S314" i="2" s="1"/>
  <c r="CZ753" i="2"/>
  <c r="AA314" i="2"/>
  <c r="P752" i="2"/>
  <c r="CF378" i="2"/>
  <c r="Q752" i="2"/>
  <c r="AO349" i="2"/>
  <c r="AI349" i="2"/>
  <c r="AM349" i="2"/>
  <c r="AN349" i="2" s="1"/>
  <c r="AK349" i="2"/>
  <c r="AP349" i="2" s="1"/>
  <c r="AQ349" i="2" s="1"/>
  <c r="CL752" i="2"/>
  <c r="BC358" i="2"/>
  <c r="BA358" i="2"/>
  <c r="BB358" i="2" s="1"/>
  <c r="AW358" i="2"/>
  <c r="AY358" i="2"/>
  <c r="BD358" i="2" s="1"/>
  <c r="BE358" i="2" s="1"/>
  <c r="BL350" i="2"/>
  <c r="BP350" i="2"/>
  <c r="BQ350" i="2" s="1"/>
  <c r="BN350" i="2"/>
  <c r="BT350" i="2"/>
  <c r="BR350" i="2"/>
  <c r="CC753" i="2"/>
  <c r="CN753" i="2"/>
  <c r="CH753" i="2"/>
  <c r="CG753" i="2"/>
  <c r="O753" i="2"/>
  <c r="P753" i="2" s="1"/>
  <c r="H754" i="2"/>
  <c r="J753" i="2"/>
  <c r="I753" i="2"/>
  <c r="N753" i="2"/>
  <c r="CK753" i="2" s="1"/>
  <c r="V753" i="2"/>
  <c r="AJ753" i="2"/>
  <c r="AX753" i="2"/>
  <c r="BM753" i="2"/>
  <c r="M752" i="2"/>
  <c r="U314" i="2"/>
  <c r="W314" i="2"/>
  <c r="AB314" i="2" s="1"/>
  <c r="AC314" i="2" s="1"/>
  <c r="AD314" i="2" s="1"/>
  <c r="Y314" i="2"/>
  <c r="Z314" i="2" s="1"/>
  <c r="AZ754" i="2" l="1"/>
  <c r="BO754" i="2"/>
  <c r="X754" i="2"/>
  <c r="AL754" i="2"/>
  <c r="CZ754" i="2"/>
  <c r="CL753" i="2"/>
  <c r="L753" i="2"/>
  <c r="BF358" i="2"/>
  <c r="AV359" i="2"/>
  <c r="AT359" i="2"/>
  <c r="AU359" i="2" s="1"/>
  <c r="AR349" i="2"/>
  <c r="AF350" i="2"/>
  <c r="AG350" i="2" s="1"/>
  <c r="AH350" i="2"/>
  <c r="BU350" i="2"/>
  <c r="CM350" i="2"/>
  <c r="BK351" i="2"/>
  <c r="BI351" i="2"/>
  <c r="BJ351" i="2" s="1"/>
  <c r="Q753" i="2"/>
  <c r="BS753" i="2" s="1"/>
  <c r="CD379" i="2"/>
  <c r="CE379" i="2" s="1"/>
  <c r="BS752" i="2"/>
  <c r="AP752" i="2"/>
  <c r="AB752" i="2"/>
  <c r="BD752" i="2"/>
  <c r="CC754" i="2"/>
  <c r="CN754" i="2"/>
  <c r="CH754" i="2"/>
  <c r="CG754" i="2"/>
  <c r="N754" i="2"/>
  <c r="V754" i="2"/>
  <c r="CL754" i="2"/>
  <c r="BM754" i="2"/>
  <c r="J754" i="2"/>
  <c r="L754" i="2" s="1"/>
  <c r="I754" i="2"/>
  <c r="CK754" i="2"/>
  <c r="AX754" i="2"/>
  <c r="O754" i="2"/>
  <c r="H755" i="2"/>
  <c r="AJ754" i="2"/>
  <c r="M753" i="2"/>
  <c r="R315" i="2"/>
  <c r="S315" i="2" s="1"/>
  <c r="T315" i="2"/>
  <c r="AZ755" i="2" l="1"/>
  <c r="BO755" i="2"/>
  <c r="X755" i="2"/>
  <c r="AL755" i="2"/>
  <c r="CZ755" i="2"/>
  <c r="AA315" i="2"/>
  <c r="P754" i="2"/>
  <c r="Q754" i="2"/>
  <c r="BT351" i="2"/>
  <c r="BN351" i="2"/>
  <c r="BP351" i="2"/>
  <c r="BQ351" i="2" s="1"/>
  <c r="BL351" i="2"/>
  <c r="BR351" i="2"/>
  <c r="CF379" i="2"/>
  <c r="AO350" i="2"/>
  <c r="AI350" i="2"/>
  <c r="AK350" i="2"/>
  <c r="AQ350" i="2"/>
  <c r="AM350" i="2"/>
  <c r="AN350" i="2" s="1"/>
  <c r="BC359" i="2"/>
  <c r="AY359" i="2"/>
  <c r="AW359" i="2"/>
  <c r="BE359" i="2"/>
  <c r="BA359" i="2"/>
  <c r="BB359" i="2" s="1"/>
  <c r="CC755" i="2"/>
  <c r="CN755" i="2"/>
  <c r="CH755" i="2"/>
  <c r="CG755" i="2"/>
  <c r="CK755" i="2"/>
  <c r="AJ755" i="2"/>
  <c r="J755" i="2"/>
  <c r="I755" i="2"/>
  <c r="BM755" i="2"/>
  <c r="O755" i="2"/>
  <c r="H756" i="2"/>
  <c r="CL755" i="2"/>
  <c r="N755" i="2"/>
  <c r="AX755" i="2"/>
  <c r="V755" i="2"/>
  <c r="P755" i="2"/>
  <c r="M754" i="2"/>
  <c r="U315" i="2"/>
  <c r="Y315" i="2"/>
  <c r="Z315" i="2" s="1"/>
  <c r="W315" i="2"/>
  <c r="AZ756" i="2" l="1"/>
  <c r="BO756" i="2"/>
  <c r="X756" i="2"/>
  <c r="AL756" i="2"/>
  <c r="AB315" i="2"/>
  <c r="AC315" i="2" s="1"/>
  <c r="CZ756" i="2"/>
  <c r="BF359" i="2"/>
  <c r="AT360" i="2"/>
  <c r="AU360" i="2" s="1"/>
  <c r="AV360" i="2"/>
  <c r="Q755" i="2"/>
  <c r="AR350" i="2"/>
  <c r="AH351" i="2"/>
  <c r="AF351" i="2"/>
  <c r="AG351" i="2" s="1"/>
  <c r="CD380" i="2"/>
  <c r="CE380" i="2" s="1"/>
  <c r="L755" i="2"/>
  <c r="BU351" i="2"/>
  <c r="CN351" i="2"/>
  <c r="CM351" i="2"/>
  <c r="BK352" i="2"/>
  <c r="BI352" i="2"/>
  <c r="BJ352" i="2" s="1"/>
  <c r="CC756" i="2"/>
  <c r="CN756" i="2"/>
  <c r="CH756" i="2"/>
  <c r="CG756" i="2"/>
  <c r="M755" i="2"/>
  <c r="AX756" i="2"/>
  <c r="N756" i="2"/>
  <c r="I756" i="2"/>
  <c r="CK756" i="2"/>
  <c r="BM756" i="2"/>
  <c r="AJ756" i="2"/>
  <c r="V756" i="2"/>
  <c r="J756" i="2"/>
  <c r="L756" i="2" s="1"/>
  <c r="O756" i="2"/>
  <c r="H757" i="2"/>
  <c r="Q756" i="2"/>
  <c r="BS756" i="2" s="1"/>
  <c r="AZ757" i="2" l="1"/>
  <c r="BO757" i="2"/>
  <c r="X757" i="2"/>
  <c r="AL757" i="2"/>
  <c r="T316" i="2"/>
  <c r="R316" i="2"/>
  <c r="S316" i="2" s="1"/>
  <c r="AD315" i="2"/>
  <c r="CZ757" i="2"/>
  <c r="AA316" i="2"/>
  <c r="AO351" i="2"/>
  <c r="AI351" i="2"/>
  <c r="AK351" i="2"/>
  <c r="AM351" i="2"/>
  <c r="AN351" i="2" s="1"/>
  <c r="AQ351" i="2"/>
  <c r="BC360" i="2"/>
  <c r="AY360" i="2"/>
  <c r="BD360" i="2" s="1"/>
  <c r="BE360" i="2" s="1"/>
  <c r="BA360" i="2"/>
  <c r="BB360" i="2" s="1"/>
  <c r="AW360" i="2"/>
  <c r="P756" i="2"/>
  <c r="BL352" i="2"/>
  <c r="BN352" i="2"/>
  <c r="BS352" i="2" s="1"/>
  <c r="BT352" i="2" s="1"/>
  <c r="BP352" i="2"/>
  <c r="BQ352" i="2" s="1"/>
  <c r="BR352" i="2"/>
  <c r="CF380" i="2"/>
  <c r="CL756" i="2"/>
  <c r="AB755" i="2"/>
  <c r="BS755" i="2"/>
  <c r="AP755" i="2"/>
  <c r="BD755" i="2"/>
  <c r="CC757" i="2"/>
  <c r="CN757" i="2"/>
  <c r="CH757" i="2"/>
  <c r="CG757" i="2"/>
  <c r="J757" i="2"/>
  <c r="I757" i="2"/>
  <c r="O757" i="2"/>
  <c r="P757" i="2" s="1"/>
  <c r="H758" i="2"/>
  <c r="BM757" i="2"/>
  <c r="AX757" i="2"/>
  <c r="N757" i="2"/>
  <c r="CK757" i="2" s="1"/>
  <c r="AJ757" i="2"/>
  <c r="V757" i="2"/>
  <c r="L757" i="2"/>
  <c r="M756" i="2"/>
  <c r="W316" i="2"/>
  <c r="U316" i="2"/>
  <c r="Y316" i="2"/>
  <c r="Z316" i="2" s="1"/>
  <c r="AZ758" i="2" l="1"/>
  <c r="BO758" i="2"/>
  <c r="X758" i="2"/>
  <c r="AL758" i="2"/>
  <c r="AB316" i="2"/>
  <c r="AC316" i="2" s="1"/>
  <c r="AD316" i="2" s="1"/>
  <c r="CZ758" i="2"/>
  <c r="Q757" i="2"/>
  <c r="BU352" i="2"/>
  <c r="CM352" i="2"/>
  <c r="BK353" i="2"/>
  <c r="BI353" i="2"/>
  <c r="BJ353" i="2" s="1"/>
  <c r="CL757" i="2"/>
  <c r="BF360" i="2"/>
  <c r="AV361" i="2"/>
  <c r="AT361" i="2"/>
  <c r="AU361" i="2" s="1"/>
  <c r="CD381" i="2"/>
  <c r="AR351" i="2"/>
  <c r="AF352" i="2"/>
  <c r="AG352" i="2" s="1"/>
  <c r="AH352" i="2"/>
  <c r="CC758" i="2"/>
  <c r="CN758" i="2"/>
  <c r="CH758" i="2"/>
  <c r="CG758" i="2"/>
  <c r="BM758" i="2"/>
  <c r="V758" i="2"/>
  <c r="J758" i="2"/>
  <c r="I758" i="2"/>
  <c r="CK758" i="2"/>
  <c r="O758" i="2"/>
  <c r="CL758" i="2"/>
  <c r="N758" i="2"/>
  <c r="AX758" i="2"/>
  <c r="H759" i="2"/>
  <c r="AJ758" i="2"/>
  <c r="L758" i="2"/>
  <c r="P758" i="2"/>
  <c r="M757" i="2"/>
  <c r="AZ759" i="2" l="1"/>
  <c r="BO759" i="2"/>
  <c r="X759" i="2"/>
  <c r="AL759" i="2"/>
  <c r="T317" i="2"/>
  <c r="Y317" i="2" s="1"/>
  <c r="Z317" i="2" s="1"/>
  <c r="R317" i="2"/>
  <c r="S317" i="2" s="1"/>
  <c r="CZ759" i="2"/>
  <c r="E129" i="1"/>
  <c r="D126" i="1"/>
  <c r="Q758" i="2"/>
  <c r="CE381" i="2"/>
  <c r="CF381" i="2" s="1"/>
  <c r="BC361" i="2"/>
  <c r="AW361" i="2"/>
  <c r="AY361" i="2"/>
  <c r="BD361" i="2" s="1"/>
  <c r="BE361" i="2" s="1"/>
  <c r="BA361" i="2"/>
  <c r="BB361" i="2" s="1"/>
  <c r="BP353" i="2"/>
  <c r="BQ353" i="2" s="1"/>
  <c r="BL353" i="2"/>
  <c r="BT353" i="2"/>
  <c r="BN353" i="2"/>
  <c r="BR353" i="2"/>
  <c r="AO352" i="2"/>
  <c r="AM352" i="2"/>
  <c r="AN352" i="2" s="1"/>
  <c r="AI352" i="2"/>
  <c r="AK352" i="2"/>
  <c r="CC759" i="2"/>
  <c r="M758" i="2"/>
  <c r="AX759" i="2"/>
  <c r="V759" i="2"/>
  <c r="BM759" i="2"/>
  <c r="AJ759" i="2"/>
  <c r="J759" i="2"/>
  <c r="I759" i="2"/>
  <c r="O759" i="2"/>
  <c r="CL759" i="2" s="1"/>
  <c r="H760" i="2"/>
  <c r="N759" i="2"/>
  <c r="CK759" i="2" s="1"/>
  <c r="P759" i="2"/>
  <c r="AZ760" i="2" l="1"/>
  <c r="BO760" i="2"/>
  <c r="X760" i="2"/>
  <c r="AL760" i="2"/>
  <c r="U317" i="2"/>
  <c r="AP352" i="2"/>
  <c r="AQ352" i="2" s="1"/>
  <c r="AF353" i="2" s="1"/>
  <c r="AG353" i="2" s="1"/>
  <c r="W317" i="2"/>
  <c r="AB317" i="2" s="1"/>
  <c r="AC317" i="2" s="1"/>
  <c r="AD317" i="2" s="1"/>
  <c r="AA317" i="2"/>
  <c r="CZ760" i="2"/>
  <c r="BU760" i="2"/>
  <c r="Q759" i="2"/>
  <c r="L759" i="2"/>
  <c r="CD382" i="2"/>
  <c r="CE382" i="2" s="1"/>
  <c r="BF361" i="2"/>
  <c r="AV362" i="2"/>
  <c r="AT362" i="2"/>
  <c r="AU362" i="2" s="1"/>
  <c r="BD758" i="2"/>
  <c r="BS758" i="2"/>
  <c r="AP758" i="2"/>
  <c r="AB758" i="2"/>
  <c r="CM353" i="2"/>
  <c r="BU353" i="2"/>
  <c r="BK354" i="2"/>
  <c r="BI354" i="2"/>
  <c r="BJ354" i="2" s="1"/>
  <c r="AR760" i="2"/>
  <c r="BF760" i="2"/>
  <c r="AD760" i="2"/>
  <c r="CC760" i="2"/>
  <c r="CN760" i="2"/>
  <c r="CH760" i="2"/>
  <c r="CG760" i="2"/>
  <c r="CE760" i="2"/>
  <c r="CL760" i="2"/>
  <c r="BC760" i="2"/>
  <c r="CD760" i="2"/>
  <c r="BT760" i="2"/>
  <c r="BQ760" i="2"/>
  <c r="AA760" i="2"/>
  <c r="I760" i="2"/>
  <c r="BS760" i="2"/>
  <c r="CK760" i="2"/>
  <c r="CI760" i="2"/>
  <c r="BP760" i="2"/>
  <c r="BR760" i="2"/>
  <c r="BM760" i="2"/>
  <c r="AO760" i="2"/>
  <c r="AX760" i="2"/>
  <c r="J760" i="2"/>
  <c r="O760" i="2"/>
  <c r="H761" i="2"/>
  <c r="CM760" i="2"/>
  <c r="CF760" i="2"/>
  <c r="BK760" i="2"/>
  <c r="BL760" i="2"/>
  <c r="BN760" i="2"/>
  <c r="BI760" i="2"/>
  <c r="AJ760" i="2"/>
  <c r="N760" i="2"/>
  <c r="V760" i="2"/>
  <c r="Q760" i="2"/>
  <c r="P760" i="2"/>
  <c r="L760" i="2"/>
  <c r="BD760" i="2"/>
  <c r="AP760" i="2"/>
  <c r="M759" i="2"/>
  <c r="AZ761" i="2" l="1"/>
  <c r="BO761" i="2"/>
  <c r="X761" i="2"/>
  <c r="AL761" i="2"/>
  <c r="T318" i="2"/>
  <c r="Y318" i="2" s="1"/>
  <c r="Z318" i="2" s="1"/>
  <c r="R318" i="2"/>
  <c r="S318" i="2" s="1"/>
  <c r="AH353" i="2"/>
  <c r="AR352" i="2"/>
  <c r="CZ761" i="2"/>
  <c r="BU761" i="2"/>
  <c r="BC362" i="2"/>
  <c r="BE362" i="2"/>
  <c r="BA362" i="2"/>
  <c r="BB362" i="2" s="1"/>
  <c r="AW362" i="2"/>
  <c r="AY362" i="2"/>
  <c r="BT354" i="2"/>
  <c r="BL354" i="2"/>
  <c r="BP354" i="2"/>
  <c r="BQ354" i="2" s="1"/>
  <c r="BN354" i="2"/>
  <c r="BR354" i="2"/>
  <c r="AO353" i="2"/>
  <c r="AK353" i="2"/>
  <c r="AQ353" i="2"/>
  <c r="AM353" i="2"/>
  <c r="AN353" i="2" s="1"/>
  <c r="AI353" i="2"/>
  <c r="CF382" i="2"/>
  <c r="AR761" i="2"/>
  <c r="BF761" i="2"/>
  <c r="AD761" i="2"/>
  <c r="CC761" i="2"/>
  <c r="CN761" i="2"/>
  <c r="CH761" i="2"/>
  <c r="CG761" i="2"/>
  <c r="CE761" i="2"/>
  <c r="CF761" i="2"/>
  <c r="CK761" i="2"/>
  <c r="BQ761" i="2"/>
  <c r="BP761" i="2"/>
  <c r="BC761" i="2"/>
  <c r="AJ761" i="2"/>
  <c r="J761" i="2"/>
  <c r="I761" i="2"/>
  <c r="CM761" i="2"/>
  <c r="CD761" i="2"/>
  <c r="BK761" i="2"/>
  <c r="BR761" i="2"/>
  <c r="BM761" i="2"/>
  <c r="BL761" i="2"/>
  <c r="AA761" i="2"/>
  <c r="O761" i="2"/>
  <c r="H762" i="2"/>
  <c r="CI761" i="2"/>
  <c r="BN761" i="2"/>
  <c r="BI761" i="2"/>
  <c r="AO761" i="2"/>
  <c r="AX761" i="2"/>
  <c r="V761" i="2"/>
  <c r="CL761" i="2"/>
  <c r="N761" i="2"/>
  <c r="BS761" i="2"/>
  <c r="BT761" i="2"/>
  <c r="P761" i="2"/>
  <c r="Q761" i="2"/>
  <c r="L761" i="2"/>
  <c r="AB761" i="2"/>
  <c r="AP761" i="2"/>
  <c r="BD761" i="2"/>
  <c r="M760" i="2"/>
  <c r="U318" i="2"/>
  <c r="AZ762" i="2" l="1"/>
  <c r="BO762" i="2"/>
  <c r="X762" i="2"/>
  <c r="AL762" i="2"/>
  <c r="W318" i="2"/>
  <c r="AA318" i="2"/>
  <c r="CZ762" i="2"/>
  <c r="BU762" i="2"/>
  <c r="BU354" i="2"/>
  <c r="CM354" i="2"/>
  <c r="BK355" i="2"/>
  <c r="BI355" i="2"/>
  <c r="BF362" i="2"/>
  <c r="AV363" i="2"/>
  <c r="AT363" i="2"/>
  <c r="AU363" i="2" s="1"/>
  <c r="AR353" i="2"/>
  <c r="AF354" i="2"/>
  <c r="AG354" i="2" s="1"/>
  <c r="AH354" i="2"/>
  <c r="CD383" i="2"/>
  <c r="CE383" i="2" s="1"/>
  <c r="AR762" i="2"/>
  <c r="BF762" i="2"/>
  <c r="AD762" i="2"/>
  <c r="CC762" i="2"/>
  <c r="CN762" i="2"/>
  <c r="CH762" i="2"/>
  <c r="CG762" i="2"/>
  <c r="CE762" i="2"/>
  <c r="CL762" i="2"/>
  <c r="BQ762" i="2"/>
  <c r="BC762" i="2"/>
  <c r="CD762" i="2"/>
  <c r="BR762" i="2"/>
  <c r="BM762" i="2"/>
  <c r="BL762" i="2"/>
  <c r="AA762" i="2"/>
  <c r="AX762" i="2"/>
  <c r="O762" i="2"/>
  <c r="H763" i="2"/>
  <c r="AJ762" i="2"/>
  <c r="J762" i="2"/>
  <c r="I762" i="2"/>
  <c r="CK762" i="2"/>
  <c r="CI762" i="2"/>
  <c r="BN762" i="2"/>
  <c r="BI762" i="2"/>
  <c r="BS762" i="2"/>
  <c r="AO762" i="2"/>
  <c r="N762" i="2"/>
  <c r="CM762" i="2"/>
  <c r="CF762" i="2"/>
  <c r="BK762" i="2"/>
  <c r="BT762" i="2"/>
  <c r="V762" i="2"/>
  <c r="BP762" i="2"/>
  <c r="Q762" i="2"/>
  <c r="P762" i="2"/>
  <c r="L762" i="2"/>
  <c r="M761" i="2"/>
  <c r="AB318" i="2"/>
  <c r="AC318" i="2" s="1"/>
  <c r="AD318" i="2" s="1"/>
  <c r="AZ763" i="2" l="1"/>
  <c r="BO763" i="2"/>
  <c r="X763" i="2"/>
  <c r="AL763" i="2"/>
  <c r="CZ763" i="2"/>
  <c r="BU763" i="2"/>
  <c r="AO354" i="2"/>
  <c r="AM354" i="2"/>
  <c r="AN354" i="2" s="1"/>
  <c r="AI354" i="2"/>
  <c r="AK354" i="2"/>
  <c r="AP354" i="2" s="1"/>
  <c r="AQ354" i="2" s="1"/>
  <c r="BP355" i="2"/>
  <c r="BQ355" i="2" s="1"/>
  <c r="BL355" i="2"/>
  <c r="BN355" i="2"/>
  <c r="BS355" i="2" s="1"/>
  <c r="BT355" i="2" s="1"/>
  <c r="BR355" i="2"/>
  <c r="BC363" i="2"/>
  <c r="AW363" i="2"/>
  <c r="AY363" i="2"/>
  <c r="BD363" i="2" s="1"/>
  <c r="BE363" i="2" s="1"/>
  <c r="BA363" i="2"/>
  <c r="BB363" i="2" s="1"/>
  <c r="CF383" i="2"/>
  <c r="BJ355" i="2"/>
  <c r="AR763" i="2"/>
  <c r="BF763" i="2"/>
  <c r="AD763" i="2"/>
  <c r="CC763" i="2"/>
  <c r="CN763" i="2"/>
  <c r="CH763" i="2"/>
  <c r="CG763" i="2"/>
  <c r="CE763" i="2"/>
  <c r="CM763" i="2"/>
  <c r="CD763" i="2"/>
  <c r="BK763" i="2"/>
  <c r="BM763" i="2"/>
  <c r="BL763" i="2"/>
  <c r="AA763" i="2"/>
  <c r="N763" i="2"/>
  <c r="CL763" i="2"/>
  <c r="CI763" i="2"/>
  <c r="BI763" i="2"/>
  <c r="BS763" i="2"/>
  <c r="AO763" i="2"/>
  <c r="CF763" i="2"/>
  <c r="BT763" i="2"/>
  <c r="J763" i="2"/>
  <c r="I763" i="2"/>
  <c r="CK763" i="2"/>
  <c r="BQ763" i="2"/>
  <c r="BP763" i="2"/>
  <c r="BR763" i="2"/>
  <c r="BC763" i="2"/>
  <c r="O763" i="2"/>
  <c r="H764" i="2"/>
  <c r="AJ763" i="2"/>
  <c r="V763" i="2"/>
  <c r="BN763" i="2"/>
  <c r="AX763" i="2"/>
  <c r="Q763" i="2"/>
  <c r="L763" i="2"/>
  <c r="P763" i="2"/>
  <c r="BD763" i="2"/>
  <c r="AP763" i="2"/>
  <c r="M762" i="2"/>
  <c r="R319" i="2"/>
  <c r="S319" i="2" s="1"/>
  <c r="T319" i="2"/>
  <c r="AZ764" i="2" l="1"/>
  <c r="BO764" i="2"/>
  <c r="X764" i="2"/>
  <c r="AL764" i="2"/>
  <c r="CZ764" i="2"/>
  <c r="AA319" i="2"/>
  <c r="BU764" i="2"/>
  <c r="BU355" i="2"/>
  <c r="CM355" i="2"/>
  <c r="BK356" i="2"/>
  <c r="BI356" i="2"/>
  <c r="AR354" i="2"/>
  <c r="AH355" i="2"/>
  <c r="AF355" i="2"/>
  <c r="AG355" i="2" s="1"/>
  <c r="CD384" i="2"/>
  <c r="BF363" i="2"/>
  <c r="J119" i="1" s="1"/>
  <c r="I119" i="1" s="1"/>
  <c r="AV364" i="2"/>
  <c r="AT364" i="2"/>
  <c r="AU364" i="2" s="1"/>
  <c r="AR764" i="2"/>
  <c r="BF764" i="2"/>
  <c r="AD764" i="2"/>
  <c r="CC764" i="2"/>
  <c r="CN764" i="2"/>
  <c r="CH764" i="2"/>
  <c r="CG764" i="2"/>
  <c r="M763" i="2"/>
  <c r="CE764" i="2"/>
  <c r="BT764" i="2"/>
  <c r="V764" i="2"/>
  <c r="CK764" i="2"/>
  <c r="CI764" i="2"/>
  <c r="BP764" i="2"/>
  <c r="BR764" i="2"/>
  <c r="BM764" i="2"/>
  <c r="AO764" i="2"/>
  <c r="I764" i="2"/>
  <c r="CM764" i="2"/>
  <c r="CF764" i="2"/>
  <c r="BK764" i="2"/>
  <c r="BL764" i="2"/>
  <c r="BN764" i="2"/>
  <c r="BI764" i="2"/>
  <c r="AX764" i="2"/>
  <c r="J764" i="2"/>
  <c r="O764" i="2"/>
  <c r="H765" i="2"/>
  <c r="BC764" i="2"/>
  <c r="AJ764" i="2"/>
  <c r="N764" i="2"/>
  <c r="CD764" i="2"/>
  <c r="BQ764" i="2"/>
  <c r="AA764" i="2"/>
  <c r="CL764" i="2"/>
  <c r="BS764" i="2"/>
  <c r="L764" i="2"/>
  <c r="Q764" i="2"/>
  <c r="P764" i="2"/>
  <c r="AB764" i="2"/>
  <c r="BD764" i="2"/>
  <c r="AP764" i="2"/>
  <c r="W319" i="2"/>
  <c r="U319" i="2"/>
  <c r="Y319" i="2"/>
  <c r="Z319" i="2" s="1"/>
  <c r="AZ765" i="2" l="1"/>
  <c r="BO765" i="2"/>
  <c r="X765" i="2"/>
  <c r="AL765" i="2"/>
  <c r="AB319" i="2"/>
  <c r="AC319" i="2" s="1"/>
  <c r="AD319" i="2" s="1"/>
  <c r="CZ765" i="2"/>
  <c r="BU765" i="2"/>
  <c r="BC364" i="2"/>
  <c r="AW364" i="2"/>
  <c r="AY364" i="2"/>
  <c r="BA364" i="2"/>
  <c r="BB364" i="2" s="1"/>
  <c r="BJ356" i="2"/>
  <c r="BT356" i="2"/>
  <c r="BL356" i="2"/>
  <c r="BP356" i="2"/>
  <c r="BQ356" i="2" s="1"/>
  <c r="BN356" i="2"/>
  <c r="BR356" i="2"/>
  <c r="AO355" i="2"/>
  <c r="AI355" i="2"/>
  <c r="AK355" i="2"/>
  <c r="AP355" i="2" s="1"/>
  <c r="AQ355" i="2" s="1"/>
  <c r="AM355" i="2"/>
  <c r="AN355" i="2" s="1"/>
  <c r="CE384" i="2"/>
  <c r="CF384" i="2" s="1"/>
  <c r="AR765" i="2"/>
  <c r="BF765" i="2"/>
  <c r="AD765" i="2"/>
  <c r="CC765" i="2"/>
  <c r="CN765" i="2"/>
  <c r="CH765" i="2"/>
  <c r="CG765" i="2"/>
  <c r="CE765" i="2"/>
  <c r="CL765" i="2"/>
  <c r="CI765" i="2"/>
  <c r="BN765" i="2"/>
  <c r="AO765" i="2"/>
  <c r="CF765" i="2"/>
  <c r="BS765" i="2"/>
  <c r="BT765" i="2"/>
  <c r="CK765" i="2"/>
  <c r="BQ765" i="2"/>
  <c r="BP765" i="2"/>
  <c r="BC765" i="2"/>
  <c r="AX765" i="2"/>
  <c r="V765" i="2"/>
  <c r="CM765" i="2"/>
  <c r="CD765" i="2"/>
  <c r="BK765" i="2"/>
  <c r="BR765" i="2"/>
  <c r="BM765" i="2"/>
  <c r="BL765" i="2"/>
  <c r="AA765" i="2"/>
  <c r="AJ765" i="2"/>
  <c r="J765" i="2"/>
  <c r="I765" i="2"/>
  <c r="BI765" i="2"/>
  <c r="O765" i="2"/>
  <c r="M765" i="2" s="1"/>
  <c r="H766" i="2"/>
  <c r="N765" i="2"/>
  <c r="L765" i="2"/>
  <c r="Q765" i="2"/>
  <c r="P765" i="2"/>
  <c r="M764" i="2"/>
  <c r="AZ766" i="2" l="1"/>
  <c r="BO766" i="2"/>
  <c r="X766" i="2"/>
  <c r="AL766" i="2"/>
  <c r="BD364" i="2"/>
  <c r="BE364" i="2" s="1"/>
  <c r="BF364" i="2" s="1"/>
  <c r="T320" i="2"/>
  <c r="Y320" i="2" s="1"/>
  <c r="Z320" i="2" s="1"/>
  <c r="R320" i="2"/>
  <c r="S320" i="2" s="1"/>
  <c r="CZ766" i="2"/>
  <c r="BU766" i="2"/>
  <c r="CD385" i="2"/>
  <c r="CE385" i="2" s="1"/>
  <c r="AR355" i="2"/>
  <c r="AF356" i="2"/>
  <c r="AG356" i="2" s="1"/>
  <c r="AH356" i="2"/>
  <c r="CM356" i="2"/>
  <c r="BU356" i="2"/>
  <c r="BI357" i="2"/>
  <c r="BK357" i="2"/>
  <c r="AR766" i="2"/>
  <c r="BF766" i="2"/>
  <c r="AD766" i="2"/>
  <c r="CC766" i="2"/>
  <c r="CN766" i="2"/>
  <c r="CH766" i="2"/>
  <c r="CG766" i="2"/>
  <c r="CE766" i="2"/>
  <c r="CM766" i="2"/>
  <c r="CF766" i="2"/>
  <c r="BK766" i="2"/>
  <c r="BT766" i="2"/>
  <c r="AA766" i="2"/>
  <c r="BP766" i="2"/>
  <c r="CD766" i="2"/>
  <c r="BR766" i="2"/>
  <c r="BM766" i="2"/>
  <c r="BL766" i="2"/>
  <c r="AJ766" i="2"/>
  <c r="CK766" i="2"/>
  <c r="CI766" i="2"/>
  <c r="BN766" i="2"/>
  <c r="BI766" i="2"/>
  <c r="BS766" i="2"/>
  <c r="BC766" i="2"/>
  <c r="V766" i="2"/>
  <c r="J766" i="2"/>
  <c r="I766" i="2"/>
  <c r="CL766" i="2"/>
  <c r="BQ766" i="2"/>
  <c r="AO766" i="2"/>
  <c r="AX766" i="2"/>
  <c r="O766" i="2"/>
  <c r="H767" i="2"/>
  <c r="N766" i="2"/>
  <c r="Q766" i="2"/>
  <c r="L766" i="2"/>
  <c r="P766" i="2"/>
  <c r="AP766" i="2"/>
  <c r="BD766" i="2"/>
  <c r="W320" i="2"/>
  <c r="AZ767" i="2" l="1"/>
  <c r="BO767" i="2"/>
  <c r="X767" i="2"/>
  <c r="AL767" i="2"/>
  <c r="AB320" i="2"/>
  <c r="AC320" i="2" s="1"/>
  <c r="AD320" i="2" s="1"/>
  <c r="AA320" i="2"/>
  <c r="U320" i="2"/>
  <c r="AT365" i="2"/>
  <c r="AU365" i="2" s="1"/>
  <c r="AV365" i="2"/>
  <c r="BA365" i="2" s="1"/>
  <c r="BB365" i="2" s="1"/>
  <c r="CZ767" i="2"/>
  <c r="BU767" i="2"/>
  <c r="AO356" i="2"/>
  <c r="AM356" i="2"/>
  <c r="AN356" i="2" s="1"/>
  <c r="AI356" i="2"/>
  <c r="AK356" i="2"/>
  <c r="AQ356" i="2"/>
  <c r="BL357" i="2"/>
  <c r="BN357" i="2"/>
  <c r="BT357" i="2"/>
  <c r="BR357" i="2"/>
  <c r="BP357" i="2"/>
  <c r="BQ357" i="2" s="1"/>
  <c r="BJ357" i="2"/>
  <c r="CF385" i="2"/>
  <c r="AR767" i="2"/>
  <c r="BF767" i="2"/>
  <c r="AD767" i="2"/>
  <c r="CC767" i="2"/>
  <c r="CN767" i="2"/>
  <c r="CH767" i="2"/>
  <c r="CG767" i="2"/>
  <c r="CE767" i="2"/>
  <c r="CF767" i="2"/>
  <c r="BT767" i="2"/>
  <c r="AA767" i="2"/>
  <c r="CK767" i="2"/>
  <c r="BQ767" i="2"/>
  <c r="BP767" i="2"/>
  <c r="BR767" i="2"/>
  <c r="AO767" i="2"/>
  <c r="I767" i="2"/>
  <c r="CM767" i="2"/>
  <c r="CD767" i="2"/>
  <c r="BK767" i="2"/>
  <c r="BM767" i="2"/>
  <c r="BL767" i="2"/>
  <c r="BN767" i="2"/>
  <c r="AX767" i="2"/>
  <c r="J767" i="2"/>
  <c r="O767" i="2"/>
  <c r="H768" i="2"/>
  <c r="BC767" i="2"/>
  <c r="AJ767" i="2"/>
  <c r="N767" i="2"/>
  <c r="V767" i="2"/>
  <c r="CL767" i="2"/>
  <c r="CI767" i="2"/>
  <c r="BI767" i="2"/>
  <c r="BS767" i="2"/>
  <c r="P767" i="2"/>
  <c r="Q767" i="2"/>
  <c r="L767" i="2"/>
  <c r="AB767" i="2"/>
  <c r="BD767" i="2"/>
  <c r="AP767" i="2"/>
  <c r="M766" i="2"/>
  <c r="AZ768" i="2" l="1"/>
  <c r="BO768" i="2"/>
  <c r="X768" i="2"/>
  <c r="AL768" i="2"/>
  <c r="BE365" i="2"/>
  <c r="AY365" i="2"/>
  <c r="AW365" i="2"/>
  <c r="BC365" i="2"/>
  <c r="R321" i="2"/>
  <c r="S321" i="2" s="1"/>
  <c r="T321" i="2"/>
  <c r="U321" i="2" s="1"/>
  <c r="CZ768" i="2"/>
  <c r="BU768" i="2"/>
  <c r="BU357" i="2"/>
  <c r="CM357" i="2"/>
  <c r="BK358" i="2"/>
  <c r="BI358" i="2"/>
  <c r="BF365" i="2"/>
  <c r="AT366" i="2"/>
  <c r="AU366" i="2" s="1"/>
  <c r="AV366" i="2"/>
  <c r="AR356" i="2"/>
  <c r="AH357" i="2"/>
  <c r="AF357" i="2"/>
  <c r="AG357" i="2" s="1"/>
  <c r="CD386" i="2"/>
  <c r="CE386" i="2" s="1"/>
  <c r="AR768" i="2"/>
  <c r="BF768" i="2"/>
  <c r="AD768" i="2"/>
  <c r="CC768" i="2"/>
  <c r="CN768" i="2"/>
  <c r="CH768" i="2"/>
  <c r="CG768" i="2"/>
  <c r="CE768" i="2"/>
  <c r="CL768" i="2"/>
  <c r="BS768" i="2"/>
  <c r="AO768" i="2"/>
  <c r="CD768" i="2"/>
  <c r="BT768" i="2"/>
  <c r="BQ768" i="2"/>
  <c r="O768" i="2"/>
  <c r="H769" i="2"/>
  <c r="N768" i="2"/>
  <c r="AJ768" i="2"/>
  <c r="J768" i="2"/>
  <c r="I768" i="2"/>
  <c r="CK768" i="2"/>
  <c r="CI768" i="2"/>
  <c r="BP768" i="2"/>
  <c r="BR768" i="2"/>
  <c r="BM768" i="2"/>
  <c r="BC768" i="2"/>
  <c r="CM768" i="2"/>
  <c r="CF768" i="2"/>
  <c r="BK768" i="2"/>
  <c r="BL768" i="2"/>
  <c r="BN768" i="2"/>
  <c r="BI768" i="2"/>
  <c r="AA768" i="2"/>
  <c r="AX768" i="2"/>
  <c r="V768" i="2"/>
  <c r="P768" i="2"/>
  <c r="Q768" i="2"/>
  <c r="L768" i="2"/>
  <c r="M767" i="2"/>
  <c r="AZ769" i="2" l="1"/>
  <c r="BO769" i="2"/>
  <c r="X769" i="2"/>
  <c r="AL769" i="2"/>
  <c r="AA321" i="2"/>
  <c r="Y321" i="2"/>
  <c r="Z321" i="2" s="1"/>
  <c r="W321" i="2"/>
  <c r="AB321" i="2"/>
  <c r="AC321" i="2" s="1"/>
  <c r="AD321" i="2" s="1"/>
  <c r="CZ769" i="2"/>
  <c r="BU769" i="2"/>
  <c r="AO357" i="2"/>
  <c r="AM357" i="2"/>
  <c r="AN357" i="2" s="1"/>
  <c r="AI357" i="2"/>
  <c r="AK357" i="2"/>
  <c r="AP357" i="2" s="1"/>
  <c r="AQ357" i="2" s="1"/>
  <c r="CF386" i="2"/>
  <c r="BJ358" i="2"/>
  <c r="BC366" i="2"/>
  <c r="AW366" i="2"/>
  <c r="AY366" i="2"/>
  <c r="BD366" i="2" s="1"/>
  <c r="BE366" i="2" s="1"/>
  <c r="BA366" i="2"/>
  <c r="BB366" i="2" s="1"/>
  <c r="BL358" i="2"/>
  <c r="BN358" i="2"/>
  <c r="BS358" i="2" s="1"/>
  <c r="BT358" i="2" s="1"/>
  <c r="BP358" i="2"/>
  <c r="BQ358" i="2" s="1"/>
  <c r="BR358" i="2"/>
  <c r="AR769" i="2"/>
  <c r="BF769" i="2"/>
  <c r="AD769" i="2"/>
  <c r="CC769" i="2"/>
  <c r="CN769" i="2"/>
  <c r="CH769" i="2"/>
  <c r="CG769" i="2"/>
  <c r="M768" i="2"/>
  <c r="CE769" i="2"/>
  <c r="CK769" i="2"/>
  <c r="BQ769" i="2"/>
  <c r="BP769" i="2"/>
  <c r="AO769" i="2"/>
  <c r="AJ769" i="2"/>
  <c r="N769" i="2"/>
  <c r="CM769" i="2"/>
  <c r="CD769" i="2"/>
  <c r="BK769" i="2"/>
  <c r="BR769" i="2"/>
  <c r="BM769" i="2"/>
  <c r="BL769" i="2"/>
  <c r="V769" i="2"/>
  <c r="CL769" i="2"/>
  <c r="CI769" i="2"/>
  <c r="BN769" i="2"/>
  <c r="BI769" i="2"/>
  <c r="CF769" i="2"/>
  <c r="BS769" i="2"/>
  <c r="BT769" i="2"/>
  <c r="AA769" i="2"/>
  <c r="AX769" i="2"/>
  <c r="J769" i="2"/>
  <c r="O769" i="2"/>
  <c r="M769" i="2" s="1"/>
  <c r="H770" i="2"/>
  <c r="BC769" i="2"/>
  <c r="I769" i="2"/>
  <c r="P769" i="2"/>
  <c r="Q769" i="2"/>
  <c r="L769" i="2"/>
  <c r="AP769" i="2"/>
  <c r="BD769" i="2"/>
  <c r="AZ770" i="2" l="1"/>
  <c r="BO770" i="2"/>
  <c r="X770" i="2"/>
  <c r="AL770" i="2"/>
  <c r="T322" i="2"/>
  <c r="W322" i="2" s="1"/>
  <c r="R322" i="2"/>
  <c r="S322" i="2" s="1"/>
  <c r="CZ770" i="2"/>
  <c r="BU770" i="2"/>
  <c r="BU358" i="2"/>
  <c r="CM358" i="2"/>
  <c r="BK359" i="2"/>
  <c r="BI359" i="2"/>
  <c r="BF366" i="2"/>
  <c r="AV367" i="2"/>
  <c r="AT367" i="2"/>
  <c r="AU367" i="2" s="1"/>
  <c r="CD387" i="2"/>
  <c r="CE387" i="2" s="1"/>
  <c r="AR357" i="2"/>
  <c r="AF358" i="2"/>
  <c r="AG358" i="2" s="1"/>
  <c r="AH358" i="2"/>
  <c r="AR770" i="2"/>
  <c r="BF770" i="2"/>
  <c r="AD770" i="2"/>
  <c r="CC770" i="2"/>
  <c r="CN770" i="2"/>
  <c r="CH770" i="2"/>
  <c r="CG770" i="2"/>
  <c r="CE770" i="2"/>
  <c r="CK770" i="2"/>
  <c r="CI770" i="2"/>
  <c r="BI770" i="2"/>
  <c r="CM770" i="2"/>
  <c r="CF770" i="2"/>
  <c r="BK770" i="2"/>
  <c r="BT770" i="2"/>
  <c r="AX770" i="2"/>
  <c r="N770" i="2"/>
  <c r="CL770" i="2"/>
  <c r="BQ770" i="2"/>
  <c r="BP770" i="2"/>
  <c r="BC770" i="2"/>
  <c r="AJ770" i="2"/>
  <c r="CD770" i="2"/>
  <c r="BR770" i="2"/>
  <c r="BM770" i="2"/>
  <c r="BL770" i="2"/>
  <c r="AA770" i="2"/>
  <c r="I770" i="2"/>
  <c r="BN770" i="2"/>
  <c r="BS770" i="2"/>
  <c r="AO770" i="2"/>
  <c r="J770" i="2"/>
  <c r="O770" i="2"/>
  <c r="H771" i="2"/>
  <c r="V770" i="2"/>
  <c r="Q770" i="2"/>
  <c r="L770" i="2"/>
  <c r="P770" i="2"/>
  <c r="BD770" i="2"/>
  <c r="AP770" i="2"/>
  <c r="AB770" i="2"/>
  <c r="AZ771" i="2" l="1"/>
  <c r="BO771" i="2"/>
  <c r="X771" i="2"/>
  <c r="AL771" i="2"/>
  <c r="AA322" i="2"/>
  <c r="Y322" i="2"/>
  <c r="Z322" i="2" s="1"/>
  <c r="U322" i="2"/>
  <c r="AB322" i="2" s="1"/>
  <c r="AC322" i="2" s="1"/>
  <c r="AD322" i="2" s="1"/>
  <c r="CZ771" i="2"/>
  <c r="BU771" i="2"/>
  <c r="BJ359" i="2"/>
  <c r="BC367" i="2"/>
  <c r="AW367" i="2"/>
  <c r="AY367" i="2"/>
  <c r="BD367" i="2" s="1"/>
  <c r="BE367" i="2" s="1"/>
  <c r="BA367" i="2"/>
  <c r="BB367" i="2" s="1"/>
  <c r="BP359" i="2"/>
  <c r="BQ359" i="2" s="1"/>
  <c r="BL359" i="2"/>
  <c r="BN359" i="2"/>
  <c r="BT359" i="2"/>
  <c r="BR359" i="2"/>
  <c r="AO358" i="2"/>
  <c r="AK358" i="2"/>
  <c r="AP358" i="2" s="1"/>
  <c r="AQ358" i="2" s="1"/>
  <c r="AM358" i="2"/>
  <c r="AN358" i="2" s="1"/>
  <c r="AI358" i="2"/>
  <c r="CF387" i="2"/>
  <c r="AR771" i="2"/>
  <c r="BF771" i="2"/>
  <c r="AD771" i="2"/>
  <c r="CC771" i="2"/>
  <c r="CN771" i="2"/>
  <c r="CH771" i="2"/>
  <c r="CG771" i="2"/>
  <c r="CE771" i="2"/>
  <c r="CI771" i="2"/>
  <c r="BS771" i="2"/>
  <c r="BC771" i="2"/>
  <c r="AX771" i="2"/>
  <c r="CF771" i="2"/>
  <c r="BT771" i="2"/>
  <c r="AA771" i="2"/>
  <c r="AJ771" i="2"/>
  <c r="I771" i="2"/>
  <c r="CK771" i="2"/>
  <c r="BQ771" i="2"/>
  <c r="BP771" i="2"/>
  <c r="BR771" i="2"/>
  <c r="AO771" i="2"/>
  <c r="J771" i="2"/>
  <c r="O771" i="2"/>
  <c r="H772" i="2"/>
  <c r="CM771" i="2"/>
  <c r="CD771" i="2"/>
  <c r="BK771" i="2"/>
  <c r="BM771" i="2"/>
  <c r="BL771" i="2"/>
  <c r="BN771" i="2"/>
  <c r="N771" i="2"/>
  <c r="CL771" i="2"/>
  <c r="BI771" i="2"/>
  <c r="V771" i="2"/>
  <c r="P771" i="2"/>
  <c r="Q771" i="2"/>
  <c r="L771" i="2"/>
  <c r="M770" i="2"/>
  <c r="AZ772" i="2" l="1"/>
  <c r="BO772" i="2"/>
  <c r="X772" i="2"/>
  <c r="AL772" i="2"/>
  <c r="R323" i="2"/>
  <c r="S323" i="2" s="1"/>
  <c r="T323" i="2"/>
  <c r="Y323" i="2" s="1"/>
  <c r="Z323" i="2" s="1"/>
  <c r="CZ772" i="2"/>
  <c r="BU772" i="2"/>
  <c r="BF367" i="2"/>
  <c r="AV368" i="2"/>
  <c r="AT368" i="2"/>
  <c r="AU368" i="2" s="1"/>
  <c r="AR358" i="2"/>
  <c r="AH359" i="2"/>
  <c r="AF359" i="2"/>
  <c r="AG359" i="2" s="1"/>
  <c r="BU359" i="2"/>
  <c r="CM359" i="2"/>
  <c r="BK360" i="2"/>
  <c r="BI360" i="2"/>
  <c r="CG387" i="2"/>
  <c r="CD388" i="2"/>
  <c r="AR772" i="2"/>
  <c r="BF772" i="2"/>
  <c r="AD772" i="2"/>
  <c r="CC772" i="2"/>
  <c r="CN772" i="2"/>
  <c r="CH772" i="2"/>
  <c r="CG772" i="2"/>
  <c r="M771" i="2"/>
  <c r="CE772" i="2"/>
  <c r="BC772" i="2"/>
  <c r="I772" i="2"/>
  <c r="CD772" i="2"/>
  <c r="BT772" i="2"/>
  <c r="BQ772" i="2"/>
  <c r="AA772" i="2"/>
  <c r="O772" i="2"/>
  <c r="H773" i="2"/>
  <c r="AX772" i="2"/>
  <c r="J772" i="2"/>
  <c r="N772" i="2"/>
  <c r="CM772" i="2"/>
  <c r="CF772" i="2"/>
  <c r="BK772" i="2"/>
  <c r="BL772" i="2"/>
  <c r="BN772" i="2"/>
  <c r="BI772" i="2"/>
  <c r="AJ772" i="2"/>
  <c r="V772" i="2"/>
  <c r="CK772" i="2"/>
  <c r="CI772" i="2"/>
  <c r="BP772" i="2"/>
  <c r="BR772" i="2"/>
  <c r="BM772" i="2"/>
  <c r="AO772" i="2"/>
  <c r="CL772" i="2"/>
  <c r="BS772" i="2"/>
  <c r="P772" i="2"/>
  <c r="L772" i="2"/>
  <c r="Q772" i="2"/>
  <c r="BD772" i="2"/>
  <c r="AP772" i="2"/>
  <c r="AZ773" i="2" l="1"/>
  <c r="BO773" i="2"/>
  <c r="X773" i="2"/>
  <c r="AL773" i="2"/>
  <c r="W323" i="2"/>
  <c r="AB323" i="2" s="1"/>
  <c r="AC323" i="2" s="1"/>
  <c r="U323" i="2"/>
  <c r="AA323" i="2"/>
  <c r="CZ773" i="2"/>
  <c r="BU773" i="2"/>
  <c r="CH387" i="2"/>
  <c r="CI387" i="2" s="1"/>
  <c r="BJ360" i="2"/>
  <c r="BC368" i="2"/>
  <c r="BE368" i="2"/>
  <c r="BA368" i="2"/>
  <c r="BB368" i="2" s="1"/>
  <c r="AW368" i="2"/>
  <c r="AY368" i="2"/>
  <c r="CE388" i="2"/>
  <c r="CF388" i="2" s="1"/>
  <c r="BT360" i="2"/>
  <c r="BR360" i="2"/>
  <c r="BN360" i="2"/>
  <c r="BP360" i="2"/>
  <c r="BQ360" i="2" s="1"/>
  <c r="BL360" i="2"/>
  <c r="AO359" i="2"/>
  <c r="AI359" i="2"/>
  <c r="AK359" i="2"/>
  <c r="AQ359" i="2"/>
  <c r="AM359" i="2"/>
  <c r="AN359" i="2" s="1"/>
  <c r="AR773" i="2"/>
  <c r="BF773" i="2"/>
  <c r="AD773" i="2"/>
  <c r="CC773" i="2"/>
  <c r="CN773" i="2"/>
  <c r="CH773" i="2"/>
  <c r="CG773" i="2"/>
  <c r="CE773" i="2"/>
  <c r="AX773" i="2"/>
  <c r="BP773" i="2"/>
  <c r="CM773" i="2"/>
  <c r="CD773" i="2"/>
  <c r="BK773" i="2"/>
  <c r="BR773" i="2"/>
  <c r="BM773" i="2"/>
  <c r="BL773" i="2"/>
  <c r="AA773" i="2"/>
  <c r="O773" i="2"/>
  <c r="M773" i="2" s="1"/>
  <c r="H774" i="2"/>
  <c r="CL773" i="2"/>
  <c r="CI773" i="2"/>
  <c r="BN773" i="2"/>
  <c r="BI773" i="2"/>
  <c r="AO773" i="2"/>
  <c r="N773" i="2"/>
  <c r="CF773" i="2"/>
  <c r="BS773" i="2"/>
  <c r="BT773" i="2"/>
  <c r="V773" i="2"/>
  <c r="CK773" i="2"/>
  <c r="BQ773" i="2"/>
  <c r="BC773" i="2"/>
  <c r="AJ773" i="2"/>
  <c r="J773" i="2"/>
  <c r="I773" i="2"/>
  <c r="L773" i="2"/>
  <c r="Q773" i="2"/>
  <c r="P773" i="2"/>
  <c r="AB773" i="2"/>
  <c r="AP773" i="2"/>
  <c r="BD773" i="2"/>
  <c r="M772" i="2"/>
  <c r="AZ774" i="2" l="1"/>
  <c r="BO774" i="2"/>
  <c r="X774" i="2"/>
  <c r="AL774" i="2"/>
  <c r="AD323" i="2"/>
  <c r="R324" i="2"/>
  <c r="S324" i="2" s="1"/>
  <c r="T324" i="2"/>
  <c r="CZ774" i="2"/>
  <c r="BU774" i="2"/>
  <c r="CD389" i="2"/>
  <c r="CE389" i="2" s="1"/>
  <c r="AR359" i="2"/>
  <c r="AH360" i="2"/>
  <c r="AF360" i="2"/>
  <c r="AG360" i="2" s="1"/>
  <c r="BU360" i="2"/>
  <c r="CM360" i="2"/>
  <c r="BK361" i="2"/>
  <c r="BI361" i="2"/>
  <c r="BF368" i="2"/>
  <c r="AV369" i="2"/>
  <c r="AT369" i="2"/>
  <c r="AU369" i="2" s="1"/>
  <c r="CI394" i="2"/>
  <c r="CI397" i="2"/>
  <c r="CI395" i="2"/>
  <c r="CI396" i="2"/>
  <c r="CI391" i="2"/>
  <c r="CI392" i="2"/>
  <c r="CI388" i="2"/>
  <c r="CI393" i="2"/>
  <c r="CI389" i="2"/>
  <c r="CI390" i="2"/>
  <c r="CI398" i="2"/>
  <c r="AR774" i="2"/>
  <c r="BF774" i="2"/>
  <c r="AD774" i="2"/>
  <c r="CC774" i="2"/>
  <c r="CN774" i="2"/>
  <c r="CH774" i="2"/>
  <c r="CG774" i="2"/>
  <c r="CE774" i="2"/>
  <c r="CK774" i="2"/>
  <c r="CI774" i="2"/>
  <c r="BN774" i="2"/>
  <c r="BI774" i="2"/>
  <c r="BS774" i="2"/>
  <c r="AO774" i="2"/>
  <c r="AJ774" i="2"/>
  <c r="CM774" i="2"/>
  <c r="CF774" i="2"/>
  <c r="BK774" i="2"/>
  <c r="BT774" i="2"/>
  <c r="V774" i="2"/>
  <c r="BC774" i="2"/>
  <c r="CL774" i="2"/>
  <c r="BQ774" i="2"/>
  <c r="BP774" i="2"/>
  <c r="J774" i="2"/>
  <c r="I774" i="2"/>
  <c r="CD774" i="2"/>
  <c r="BR774" i="2"/>
  <c r="BL774" i="2"/>
  <c r="AX774" i="2"/>
  <c r="O774" i="2"/>
  <c r="M774" i="2" s="1"/>
  <c r="H775" i="2"/>
  <c r="N774" i="2"/>
  <c r="BM774" i="2"/>
  <c r="AA774" i="2"/>
  <c r="L774" i="2"/>
  <c r="Q774" i="2"/>
  <c r="P774" i="2"/>
  <c r="BD378" i="2"/>
  <c r="AZ775" i="2" l="1"/>
  <c r="BO775" i="2"/>
  <c r="X775" i="2"/>
  <c r="AL775" i="2"/>
  <c r="Y324" i="2"/>
  <c r="Z324" i="2" s="1"/>
  <c r="AA324" i="2"/>
  <c r="W324" i="2"/>
  <c r="U324" i="2"/>
  <c r="AB324" i="2" s="1"/>
  <c r="AC324" i="2" s="1"/>
  <c r="AD324" i="2" s="1"/>
  <c r="CZ775" i="2"/>
  <c r="BU775" i="2"/>
  <c r="BN361" i="2"/>
  <c r="BS361" i="2" s="1"/>
  <c r="BT361" i="2" s="1"/>
  <c r="BP361" i="2"/>
  <c r="BQ361" i="2" s="1"/>
  <c r="BL361" i="2"/>
  <c r="BR361" i="2"/>
  <c r="AO360" i="2"/>
  <c r="AM360" i="2"/>
  <c r="AN360" i="2" s="1"/>
  <c r="AI360" i="2"/>
  <c r="AK360" i="2"/>
  <c r="AP360" i="2" s="1"/>
  <c r="AQ360" i="2" s="1"/>
  <c r="BC369" i="2"/>
  <c r="BA369" i="2"/>
  <c r="BB369" i="2" s="1"/>
  <c r="AW369" i="2"/>
  <c r="AY369" i="2"/>
  <c r="BD369" i="2" s="1"/>
  <c r="BE369" i="2" s="1"/>
  <c r="BJ361" i="2"/>
  <c r="CF389" i="2"/>
  <c r="AR775" i="2"/>
  <c r="BF775" i="2"/>
  <c r="AD775" i="2"/>
  <c r="CC775" i="2"/>
  <c r="CN775" i="2"/>
  <c r="CH775" i="2"/>
  <c r="CG775" i="2"/>
  <c r="CE775" i="2"/>
  <c r="AX775" i="2"/>
  <c r="N775" i="2"/>
  <c r="CL775" i="2"/>
  <c r="CI775" i="2"/>
  <c r="BI775" i="2"/>
  <c r="BS775" i="2"/>
  <c r="AO775" i="2"/>
  <c r="CF775" i="2"/>
  <c r="BT775" i="2"/>
  <c r="J775" i="2"/>
  <c r="I775" i="2"/>
  <c r="CK775" i="2"/>
  <c r="BQ775" i="2"/>
  <c r="BP775" i="2"/>
  <c r="BR775" i="2"/>
  <c r="BC775" i="2"/>
  <c r="O775" i="2"/>
  <c r="H776" i="2"/>
  <c r="CM775" i="2"/>
  <c r="CD775" i="2"/>
  <c r="BK775" i="2"/>
  <c r="BM775" i="2"/>
  <c r="BL775" i="2"/>
  <c r="BN775" i="2"/>
  <c r="AA775" i="2"/>
  <c r="AJ775" i="2"/>
  <c r="V775" i="2"/>
  <c r="L775" i="2"/>
  <c r="Q775" i="2"/>
  <c r="P775" i="2"/>
  <c r="AP775" i="2"/>
  <c r="BD775" i="2"/>
  <c r="M775" i="2"/>
  <c r="AZ776" i="2" l="1"/>
  <c r="BO776" i="2"/>
  <c r="X776" i="2"/>
  <c r="AL776" i="2"/>
  <c r="R325" i="2"/>
  <c r="S325" i="2" s="1"/>
  <c r="T325" i="2"/>
  <c r="Y325" i="2" s="1"/>
  <c r="Z325" i="2" s="1"/>
  <c r="CZ776" i="2"/>
  <c r="BU776" i="2"/>
  <c r="BU361" i="2"/>
  <c r="CM361" i="2"/>
  <c r="BK362" i="2"/>
  <c r="BI362" i="2"/>
  <c r="AR360" i="2"/>
  <c r="AH361" i="2"/>
  <c r="AF361" i="2"/>
  <c r="AG361" i="2" s="1"/>
  <c r="CD390" i="2"/>
  <c r="BF369" i="2"/>
  <c r="AV370" i="2"/>
  <c r="AT370" i="2"/>
  <c r="AU370" i="2" s="1"/>
  <c r="AR776" i="2"/>
  <c r="BF776" i="2"/>
  <c r="AD776" i="2"/>
  <c r="CC776" i="2"/>
  <c r="CN776" i="2"/>
  <c r="CH776" i="2"/>
  <c r="CG776" i="2"/>
  <c r="CE776" i="2"/>
  <c r="CD776" i="2"/>
  <c r="BT776" i="2"/>
  <c r="BQ776" i="2"/>
  <c r="AA776" i="2"/>
  <c r="V776" i="2"/>
  <c r="J776" i="2"/>
  <c r="I776" i="2"/>
  <c r="CK776" i="2"/>
  <c r="CI776" i="2"/>
  <c r="BP776" i="2"/>
  <c r="BR776" i="2"/>
  <c r="BM776" i="2"/>
  <c r="AO776" i="2"/>
  <c r="CM776" i="2"/>
  <c r="CF776" i="2"/>
  <c r="BK776" i="2"/>
  <c r="BL776" i="2"/>
  <c r="BN776" i="2"/>
  <c r="BI776" i="2"/>
  <c r="AX776" i="2"/>
  <c r="O776" i="2"/>
  <c r="H777" i="2"/>
  <c r="N776" i="2"/>
  <c r="CL776" i="2"/>
  <c r="BS776" i="2"/>
  <c r="BC776" i="2"/>
  <c r="AJ776" i="2"/>
  <c r="L776" i="2"/>
  <c r="Q776" i="2"/>
  <c r="P776" i="2"/>
  <c r="AB776" i="2"/>
  <c r="BD776" i="2"/>
  <c r="AP776" i="2"/>
  <c r="AZ777" i="2" l="1"/>
  <c r="BO777" i="2"/>
  <c r="X777" i="2"/>
  <c r="AL777" i="2"/>
  <c r="W325" i="2"/>
  <c r="AA325" i="2"/>
  <c r="U325" i="2"/>
  <c r="AB325" i="2" s="1"/>
  <c r="AC325" i="2" s="1"/>
  <c r="AD325" i="2" s="1"/>
  <c r="CZ777" i="2"/>
  <c r="BU777" i="2"/>
  <c r="BC370" i="2"/>
  <c r="AW370" i="2"/>
  <c r="BA370" i="2"/>
  <c r="BB370" i="2" s="1"/>
  <c r="AY370" i="2"/>
  <c r="BJ362" i="2"/>
  <c r="AO361" i="2"/>
  <c r="AM361" i="2"/>
  <c r="AN361" i="2" s="1"/>
  <c r="AK361" i="2"/>
  <c r="AP361" i="2" s="1"/>
  <c r="AQ361" i="2" s="1"/>
  <c r="AI361" i="2"/>
  <c r="BP362" i="2"/>
  <c r="BQ362" i="2" s="1"/>
  <c r="BL362" i="2"/>
  <c r="BN362" i="2"/>
  <c r="BT362" i="2"/>
  <c r="BR362" i="2"/>
  <c r="CE390" i="2"/>
  <c r="CF390" i="2" s="1"/>
  <c r="AR777" i="2"/>
  <c r="BF777" i="2"/>
  <c r="AD777" i="2"/>
  <c r="CC777" i="2"/>
  <c r="CN777" i="2"/>
  <c r="CH777" i="2"/>
  <c r="CG777" i="2"/>
  <c r="M776" i="2"/>
  <c r="CE777" i="2"/>
  <c r="CF777" i="2"/>
  <c r="BS777" i="2"/>
  <c r="BT777" i="2"/>
  <c r="V777" i="2"/>
  <c r="CK777" i="2"/>
  <c r="BQ777" i="2"/>
  <c r="BP777" i="2"/>
  <c r="BC777" i="2"/>
  <c r="AX777" i="2"/>
  <c r="I777" i="2"/>
  <c r="CM777" i="2"/>
  <c r="BK777" i="2"/>
  <c r="BR777" i="2"/>
  <c r="BL777" i="2"/>
  <c r="AJ777" i="2"/>
  <c r="O777" i="2"/>
  <c r="H778" i="2"/>
  <c r="CD777" i="2"/>
  <c r="BM777" i="2"/>
  <c r="AA777" i="2"/>
  <c r="CL777" i="2"/>
  <c r="CI777" i="2"/>
  <c r="BN777" i="2"/>
  <c r="BI777" i="2"/>
  <c r="AO777" i="2"/>
  <c r="J777" i="2"/>
  <c r="N777" i="2"/>
  <c r="L777" i="2"/>
  <c r="Q777" i="2"/>
  <c r="P777" i="2"/>
  <c r="AZ778" i="2" l="1"/>
  <c r="BO778" i="2"/>
  <c r="X778" i="2"/>
  <c r="AL778" i="2"/>
  <c r="BD370" i="2"/>
  <c r="BE370" i="2" s="1"/>
  <c r="BF370" i="2" s="1"/>
  <c r="CZ778" i="2"/>
  <c r="R326" i="2"/>
  <c r="S326" i="2" s="1"/>
  <c r="BU778" i="2"/>
  <c r="T326" i="2"/>
  <c r="CD391" i="2"/>
  <c r="AR361" i="2"/>
  <c r="AH362" i="2"/>
  <c r="AF362" i="2"/>
  <c r="AG362" i="2" s="1"/>
  <c r="CM362" i="2"/>
  <c r="BU362" i="2"/>
  <c r="BK363" i="2"/>
  <c r="BI363" i="2"/>
  <c r="AR778" i="2"/>
  <c r="BF778" i="2"/>
  <c r="AD778" i="2"/>
  <c r="CC778" i="2"/>
  <c r="CN778" i="2"/>
  <c r="CH778" i="2"/>
  <c r="CG778" i="2"/>
  <c r="CE778" i="2"/>
  <c r="CL778" i="2"/>
  <c r="BQ778" i="2"/>
  <c r="BP778" i="2"/>
  <c r="BC778" i="2"/>
  <c r="CD778" i="2"/>
  <c r="BR778" i="2"/>
  <c r="BM778" i="2"/>
  <c r="BL778" i="2"/>
  <c r="AA778" i="2"/>
  <c r="AJ778" i="2"/>
  <c r="N778" i="2"/>
  <c r="CI778" i="2"/>
  <c r="BI778" i="2"/>
  <c r="BS778" i="2"/>
  <c r="AO778" i="2"/>
  <c r="J778" i="2"/>
  <c r="V778" i="2"/>
  <c r="AX778" i="2"/>
  <c r="O778" i="2"/>
  <c r="M778" i="2" s="1"/>
  <c r="H779" i="2"/>
  <c r="CK778" i="2"/>
  <c r="BN778" i="2"/>
  <c r="CM778" i="2"/>
  <c r="CF778" i="2"/>
  <c r="BK778" i="2"/>
  <c r="BT778" i="2"/>
  <c r="I778" i="2"/>
  <c r="P778" i="2"/>
  <c r="L778" i="2"/>
  <c r="Q778" i="2"/>
  <c r="BD778" i="2"/>
  <c r="AP778" i="2"/>
  <c r="M777" i="2"/>
  <c r="AZ779" i="2" l="1"/>
  <c r="BO779" i="2"/>
  <c r="X779" i="2"/>
  <c r="AL779" i="2"/>
  <c r="AT371" i="2"/>
  <c r="AU371" i="2" s="1"/>
  <c r="AV371" i="2"/>
  <c r="BA371" i="2" s="1"/>
  <c r="BB371" i="2" s="1"/>
  <c r="CZ779" i="2"/>
  <c r="U326" i="2"/>
  <c r="W326" i="2"/>
  <c r="Y326" i="2"/>
  <c r="Z326" i="2" s="1"/>
  <c r="AA326" i="2"/>
  <c r="BU779" i="2"/>
  <c r="BP363" i="2"/>
  <c r="BQ363" i="2" s="1"/>
  <c r="BR363" i="2"/>
  <c r="BL363" i="2"/>
  <c r="BN363" i="2"/>
  <c r="BS363" i="2" s="1"/>
  <c r="BT363" i="2" s="1"/>
  <c r="BC371" i="2"/>
  <c r="AY371" i="2"/>
  <c r="AO362" i="2"/>
  <c r="AK362" i="2"/>
  <c r="AQ362" i="2"/>
  <c r="AI362" i="2"/>
  <c r="AM362" i="2"/>
  <c r="AN362" i="2" s="1"/>
  <c r="BJ363" i="2"/>
  <c r="CE391" i="2"/>
  <c r="CF391" i="2" s="1"/>
  <c r="AR779" i="2"/>
  <c r="BF779" i="2"/>
  <c r="AD779" i="2"/>
  <c r="CC779" i="2"/>
  <c r="CN779" i="2"/>
  <c r="CH779" i="2"/>
  <c r="CG779" i="2"/>
  <c r="CE779" i="2"/>
  <c r="CK779" i="2"/>
  <c r="BQ779" i="2"/>
  <c r="BP779" i="2"/>
  <c r="BR779" i="2"/>
  <c r="AO779" i="2"/>
  <c r="N779" i="2"/>
  <c r="O779" i="2"/>
  <c r="CM779" i="2"/>
  <c r="CD779" i="2"/>
  <c r="BK779" i="2"/>
  <c r="BM779" i="2"/>
  <c r="BL779" i="2"/>
  <c r="BN779" i="2"/>
  <c r="AX779" i="2"/>
  <c r="V779" i="2"/>
  <c r="CL779" i="2"/>
  <c r="CI779" i="2"/>
  <c r="BI779" i="2"/>
  <c r="BS779" i="2"/>
  <c r="BC779" i="2"/>
  <c r="AJ779" i="2"/>
  <c r="J779" i="2"/>
  <c r="I779" i="2"/>
  <c r="AA779" i="2"/>
  <c r="H780" i="2"/>
  <c r="CF779" i="2"/>
  <c r="BT779" i="2"/>
  <c r="Q779" i="2"/>
  <c r="L779" i="2"/>
  <c r="P779" i="2"/>
  <c r="BD779" i="2"/>
  <c r="AP779" i="2"/>
  <c r="AB779" i="2"/>
  <c r="AZ780" i="2" l="1"/>
  <c r="BO780" i="2"/>
  <c r="X780" i="2"/>
  <c r="AL780" i="2"/>
  <c r="AB326" i="2"/>
  <c r="AC326" i="2" s="1"/>
  <c r="T327" i="2" s="1"/>
  <c r="Y327" i="2" s="1"/>
  <c r="Z327" i="2" s="1"/>
  <c r="AW371" i="2"/>
  <c r="BE371" i="2"/>
  <c r="AV372" i="2" s="1"/>
  <c r="CZ780" i="2"/>
  <c r="BU780" i="2"/>
  <c r="CD392" i="2"/>
  <c r="AR362" i="2"/>
  <c r="AF363" i="2"/>
  <c r="AG363" i="2" s="1"/>
  <c r="AH363" i="2"/>
  <c r="BF371" i="2"/>
  <c r="AT372" i="2"/>
  <c r="AU372" i="2" s="1"/>
  <c r="BU363" i="2"/>
  <c r="L119" i="1" s="1"/>
  <c r="K119" i="1" s="1"/>
  <c r="CN363" i="2"/>
  <c r="CM363" i="2"/>
  <c r="BK364" i="2"/>
  <c r="BI364" i="2"/>
  <c r="AR780" i="2"/>
  <c r="BF780" i="2"/>
  <c r="AD780" i="2"/>
  <c r="CC780" i="2"/>
  <c r="CN780" i="2"/>
  <c r="CH780" i="2"/>
  <c r="CG780" i="2"/>
  <c r="CE780" i="2"/>
  <c r="CD780" i="2"/>
  <c r="BT780" i="2"/>
  <c r="BQ780" i="2"/>
  <c r="AA780" i="2"/>
  <c r="AX780" i="2"/>
  <c r="J780" i="2"/>
  <c r="O780" i="2"/>
  <c r="H781" i="2"/>
  <c r="I780" i="2"/>
  <c r="CK780" i="2"/>
  <c r="CI780" i="2"/>
  <c r="BP780" i="2"/>
  <c r="BR780" i="2"/>
  <c r="BM780" i="2"/>
  <c r="AO780" i="2"/>
  <c r="AJ780" i="2"/>
  <c r="N780" i="2"/>
  <c r="V780" i="2"/>
  <c r="CL780" i="2"/>
  <c r="BS780" i="2"/>
  <c r="CM780" i="2"/>
  <c r="CF780" i="2"/>
  <c r="BK780" i="2"/>
  <c r="BL780" i="2"/>
  <c r="BN780" i="2"/>
  <c r="BI780" i="2"/>
  <c r="BC780" i="2"/>
  <c r="L780" i="2"/>
  <c r="Q780" i="2"/>
  <c r="P780" i="2"/>
  <c r="M779" i="2"/>
  <c r="AZ781" i="2" l="1"/>
  <c r="BO781" i="2"/>
  <c r="X781" i="2"/>
  <c r="AL781" i="2"/>
  <c r="AA327" i="2"/>
  <c r="R327" i="2"/>
  <c r="S327" i="2" s="1"/>
  <c r="U327" i="2"/>
  <c r="W327" i="2"/>
  <c r="AD326" i="2"/>
  <c r="AB327" i="2"/>
  <c r="AC327" i="2" s="1"/>
  <c r="AD327" i="2" s="1"/>
  <c r="CZ781" i="2"/>
  <c r="BU781" i="2"/>
  <c r="BP364" i="2"/>
  <c r="BQ364" i="2" s="1"/>
  <c r="BN364" i="2"/>
  <c r="BL364" i="2"/>
  <c r="BR364" i="2"/>
  <c r="BC372" i="2"/>
  <c r="AY372" i="2"/>
  <c r="BD372" i="2" s="1"/>
  <c r="BE372" i="2" s="1"/>
  <c r="AW372" i="2"/>
  <c r="BA372" i="2"/>
  <c r="BB372" i="2" s="1"/>
  <c r="BJ364" i="2"/>
  <c r="AO363" i="2"/>
  <c r="AM363" i="2"/>
  <c r="AN363" i="2" s="1"/>
  <c r="AK363" i="2"/>
  <c r="AP363" i="2" s="1"/>
  <c r="AQ363" i="2" s="1"/>
  <c r="AI363" i="2"/>
  <c r="CE392" i="2"/>
  <c r="CF392" i="2" s="1"/>
  <c r="AR781" i="2"/>
  <c r="BF781" i="2"/>
  <c r="AD781" i="2"/>
  <c r="CC781" i="2"/>
  <c r="CN781" i="2"/>
  <c r="CH781" i="2"/>
  <c r="CG781" i="2"/>
  <c r="CE781" i="2"/>
  <c r="CM781" i="2"/>
  <c r="BK781" i="2"/>
  <c r="BM781" i="2"/>
  <c r="CL781" i="2"/>
  <c r="CI781" i="2"/>
  <c r="BN781" i="2"/>
  <c r="BI781" i="2"/>
  <c r="BC781" i="2"/>
  <c r="CF781" i="2"/>
  <c r="BS781" i="2"/>
  <c r="BT781" i="2"/>
  <c r="AA781" i="2"/>
  <c r="AX781" i="2"/>
  <c r="J781" i="2"/>
  <c r="O781" i="2"/>
  <c r="H782" i="2"/>
  <c r="CK781" i="2"/>
  <c r="BQ781" i="2"/>
  <c r="BP781" i="2"/>
  <c r="AO781" i="2"/>
  <c r="I781" i="2"/>
  <c r="AJ781" i="2"/>
  <c r="N781" i="2"/>
  <c r="CD781" i="2"/>
  <c r="BR781" i="2"/>
  <c r="BL781" i="2"/>
  <c r="V781" i="2"/>
  <c r="P781" i="2"/>
  <c r="L781" i="2"/>
  <c r="Q781" i="2"/>
  <c r="AP781" i="2"/>
  <c r="BD781" i="2"/>
  <c r="M780" i="2"/>
  <c r="AZ782" i="2" l="1"/>
  <c r="BO782" i="2"/>
  <c r="X782" i="2"/>
  <c r="AL782" i="2"/>
  <c r="T328" i="2"/>
  <c r="Y328" i="2" s="1"/>
  <c r="Z328" i="2" s="1"/>
  <c r="R328" i="2"/>
  <c r="S328" i="2" s="1"/>
  <c r="CZ782" i="2"/>
  <c r="BU782" i="2"/>
  <c r="BS364" i="2"/>
  <c r="BT364" i="2" s="1"/>
  <c r="BU364" i="2" s="1"/>
  <c r="AR363" i="2"/>
  <c r="H119" i="1" s="1"/>
  <c r="G119" i="1" s="1"/>
  <c r="AH364" i="2"/>
  <c r="AF364" i="2"/>
  <c r="AG364" i="2" s="1"/>
  <c r="BF372" i="2"/>
  <c r="AV373" i="2"/>
  <c r="AT373" i="2"/>
  <c r="AU373" i="2" s="1"/>
  <c r="CD393" i="2"/>
  <c r="AA328" i="2"/>
  <c r="AR782" i="2"/>
  <c r="BF782" i="2"/>
  <c r="AD782" i="2"/>
  <c r="CC782" i="2"/>
  <c r="CN782" i="2"/>
  <c r="CH782" i="2"/>
  <c r="CG782" i="2"/>
  <c r="CE782" i="2"/>
  <c r="CL782" i="2"/>
  <c r="BQ782" i="2"/>
  <c r="BP782" i="2"/>
  <c r="BC782" i="2"/>
  <c r="AJ782" i="2"/>
  <c r="O782" i="2"/>
  <c r="H783" i="2"/>
  <c r="N782" i="2"/>
  <c r="V782" i="2"/>
  <c r="AX782" i="2"/>
  <c r="J782" i="2"/>
  <c r="I782" i="2"/>
  <c r="CD782" i="2"/>
  <c r="BR782" i="2"/>
  <c r="BM782" i="2"/>
  <c r="BL782" i="2"/>
  <c r="AA782" i="2"/>
  <c r="CK782" i="2"/>
  <c r="CI782" i="2"/>
  <c r="BS782" i="2"/>
  <c r="BI782" i="2"/>
  <c r="BT782" i="2"/>
  <c r="AO782" i="2"/>
  <c r="CM782" i="2"/>
  <c r="CF782" i="2"/>
  <c r="BK782" i="2"/>
  <c r="BN782" i="2"/>
  <c r="Q782" i="2"/>
  <c r="P782" i="2"/>
  <c r="L782" i="2"/>
  <c r="AP782" i="2"/>
  <c r="AB782" i="2"/>
  <c r="BD782" i="2"/>
  <c r="M781" i="2"/>
  <c r="AZ783" i="2" l="1"/>
  <c r="BO783" i="2"/>
  <c r="X783" i="2"/>
  <c r="AL783" i="2"/>
  <c r="W328" i="2"/>
  <c r="U328" i="2"/>
  <c r="AB328" i="2" s="1"/>
  <c r="AC328" i="2" s="1"/>
  <c r="R329" i="2" s="1"/>
  <c r="S329" i="2" s="1"/>
  <c r="CZ783" i="2"/>
  <c r="BU783" i="2"/>
  <c r="BK365" i="2"/>
  <c r="BR365" i="2" s="1"/>
  <c r="BI365" i="2"/>
  <c r="BJ365" i="2" s="1"/>
  <c r="CM364" i="2"/>
  <c r="AO364" i="2"/>
  <c r="AM364" i="2"/>
  <c r="AN364" i="2" s="1"/>
  <c r="AI364" i="2"/>
  <c r="AK364" i="2"/>
  <c r="AP364" i="2" s="1"/>
  <c r="AQ364" i="2" s="1"/>
  <c r="BC373" i="2"/>
  <c r="AW373" i="2"/>
  <c r="AY373" i="2"/>
  <c r="BA373" i="2"/>
  <c r="BB373" i="2" s="1"/>
  <c r="CE393" i="2"/>
  <c r="CF393" i="2" s="1"/>
  <c r="AR783" i="2"/>
  <c r="BF783" i="2"/>
  <c r="AD783" i="2"/>
  <c r="CC783" i="2"/>
  <c r="CN783" i="2"/>
  <c r="CH783" i="2"/>
  <c r="CG783" i="2"/>
  <c r="CE783" i="2"/>
  <c r="CK783" i="2"/>
  <c r="BQ783" i="2"/>
  <c r="BT783" i="2"/>
  <c r="BR783" i="2"/>
  <c r="AO783" i="2"/>
  <c r="CM783" i="2"/>
  <c r="CD783" i="2"/>
  <c r="BK783" i="2"/>
  <c r="BM783" i="2"/>
  <c r="BL783" i="2"/>
  <c r="J783" i="2"/>
  <c r="I783" i="2"/>
  <c r="BC783" i="2"/>
  <c r="CF783" i="2"/>
  <c r="BN783" i="2"/>
  <c r="AA783" i="2"/>
  <c r="AJ783" i="2"/>
  <c r="N783" i="2"/>
  <c r="V783" i="2"/>
  <c r="CL783" i="2"/>
  <c r="CI783" i="2"/>
  <c r="BI783" i="2"/>
  <c r="BS783" i="2"/>
  <c r="AX783" i="2"/>
  <c r="O783" i="2"/>
  <c r="H784" i="2"/>
  <c r="BP783" i="2"/>
  <c r="Q783" i="2"/>
  <c r="L783" i="2"/>
  <c r="P783" i="2"/>
  <c r="M782" i="2"/>
  <c r="AZ784" i="2" l="1"/>
  <c r="BO784" i="2"/>
  <c r="X784" i="2"/>
  <c r="AL784" i="2"/>
  <c r="BT365" i="2"/>
  <c r="BP365" i="2"/>
  <c r="BQ365" i="2" s="1"/>
  <c r="BD373" i="2"/>
  <c r="BE373" i="2" s="1"/>
  <c r="AT374" i="2" s="1"/>
  <c r="AU374" i="2" s="1"/>
  <c r="AD328" i="2"/>
  <c r="T329" i="2"/>
  <c r="Y329" i="2" s="1"/>
  <c r="Z329" i="2" s="1"/>
  <c r="CZ784" i="2"/>
  <c r="BU784" i="2"/>
  <c r="BL365" i="2"/>
  <c r="BN365" i="2"/>
  <c r="CD394" i="2"/>
  <c r="CE394" i="2" s="1"/>
  <c r="AR364" i="2"/>
  <c r="AH365" i="2"/>
  <c r="AF365" i="2"/>
  <c r="AG365" i="2" s="1"/>
  <c r="BU365" i="2"/>
  <c r="CM365" i="2"/>
  <c r="BK366" i="2"/>
  <c r="BI366" i="2"/>
  <c r="AR784" i="2"/>
  <c r="BF784" i="2"/>
  <c r="AD784" i="2"/>
  <c r="CC784" i="2"/>
  <c r="CN784" i="2"/>
  <c r="CH784" i="2"/>
  <c r="CG784" i="2"/>
  <c r="CE784" i="2"/>
  <c r="CF784" i="2"/>
  <c r="BL784" i="2"/>
  <c r="AA784" i="2"/>
  <c r="V784" i="2"/>
  <c r="AJ784" i="2"/>
  <c r="CL784" i="2"/>
  <c r="BS784" i="2"/>
  <c r="BM784" i="2"/>
  <c r="AO784" i="2"/>
  <c r="CD784" i="2"/>
  <c r="BT784" i="2"/>
  <c r="BN784" i="2"/>
  <c r="BQ784" i="2"/>
  <c r="I784" i="2"/>
  <c r="CK784" i="2"/>
  <c r="CI784" i="2"/>
  <c r="BP784" i="2"/>
  <c r="BI784" i="2"/>
  <c r="BC784" i="2"/>
  <c r="J784" i="2"/>
  <c r="O784" i="2"/>
  <c r="H785" i="2"/>
  <c r="CM784" i="2"/>
  <c r="BK784" i="2"/>
  <c r="BR784" i="2"/>
  <c r="N784" i="2"/>
  <c r="AX784" i="2"/>
  <c r="L784" i="2"/>
  <c r="Q784" i="2"/>
  <c r="P784" i="2"/>
  <c r="BD784" i="2"/>
  <c r="AP784" i="2"/>
  <c r="M783" i="2"/>
  <c r="AP375" i="2"/>
  <c r="AZ785" i="2" l="1"/>
  <c r="BO785" i="2"/>
  <c r="X785" i="2"/>
  <c r="AL785" i="2"/>
  <c r="U329" i="2"/>
  <c r="AA329" i="2"/>
  <c r="W329" i="2"/>
  <c r="AB329" i="2" s="1"/>
  <c r="AC329" i="2" s="1"/>
  <c r="R330" i="2" s="1"/>
  <c r="S330" i="2" s="1"/>
  <c r="AV374" i="2"/>
  <c r="BF373" i="2"/>
  <c r="CZ785" i="2"/>
  <c r="BU785" i="2"/>
  <c r="BJ366" i="2"/>
  <c r="BT366" i="2"/>
  <c r="BL366" i="2"/>
  <c r="BN366" i="2"/>
  <c r="BP366" i="2"/>
  <c r="BQ366" i="2" s="1"/>
  <c r="BR366" i="2"/>
  <c r="AO365" i="2"/>
  <c r="AQ365" i="2"/>
  <c r="AM365" i="2"/>
  <c r="AN365" i="2" s="1"/>
  <c r="AI365" i="2"/>
  <c r="AK365" i="2"/>
  <c r="BC374" i="2"/>
  <c r="BA374" i="2"/>
  <c r="BB374" i="2" s="1"/>
  <c r="AW374" i="2"/>
  <c r="AY374" i="2"/>
  <c r="CF394" i="2"/>
  <c r="AR785" i="2"/>
  <c r="BF785" i="2"/>
  <c r="AD785" i="2"/>
  <c r="CC785" i="2"/>
  <c r="CN785" i="2"/>
  <c r="CH785" i="2"/>
  <c r="CG785" i="2"/>
  <c r="CE785" i="2"/>
  <c r="CF785" i="2"/>
  <c r="BS785" i="2"/>
  <c r="BI785" i="2"/>
  <c r="AA785" i="2"/>
  <c r="V785" i="2"/>
  <c r="BP785" i="2"/>
  <c r="BR785" i="2"/>
  <c r="AO785" i="2"/>
  <c r="J785" i="2"/>
  <c r="I785" i="2"/>
  <c r="CM785" i="2"/>
  <c r="CD785" i="2"/>
  <c r="BK785" i="2"/>
  <c r="BT785" i="2"/>
  <c r="BM785" i="2"/>
  <c r="AX785" i="2"/>
  <c r="O785" i="2"/>
  <c r="H786" i="2"/>
  <c r="AJ785" i="2"/>
  <c r="CK785" i="2"/>
  <c r="BQ785" i="2"/>
  <c r="BC785" i="2"/>
  <c r="N785" i="2"/>
  <c r="CL785" i="2"/>
  <c r="CI785" i="2"/>
  <c r="BL785" i="2"/>
  <c r="BN785" i="2"/>
  <c r="Q785" i="2"/>
  <c r="P785" i="2"/>
  <c r="L785" i="2"/>
  <c r="AP785" i="2"/>
  <c r="BD785" i="2"/>
  <c r="AB785" i="2"/>
  <c r="M784" i="2"/>
  <c r="AZ786" i="2" l="1"/>
  <c r="BO786" i="2"/>
  <c r="X786" i="2"/>
  <c r="AL786" i="2"/>
  <c r="BE374" i="2"/>
  <c r="AD329" i="2"/>
  <c r="T330" i="2"/>
  <c r="Y330" i="2" s="1"/>
  <c r="Z330" i="2" s="1"/>
  <c r="CZ786" i="2"/>
  <c r="BU786" i="2"/>
  <c r="CD395" i="2"/>
  <c r="CE395" i="2" s="1"/>
  <c r="BF374" i="2"/>
  <c r="AV375" i="2"/>
  <c r="AT375" i="2"/>
  <c r="AU375" i="2" s="1"/>
  <c r="BU366" i="2"/>
  <c r="CM366" i="2"/>
  <c r="BK367" i="2"/>
  <c r="BI367" i="2"/>
  <c r="AR365" i="2"/>
  <c r="AH366" i="2"/>
  <c r="AF366" i="2"/>
  <c r="AG366" i="2" s="1"/>
  <c r="AR786" i="2"/>
  <c r="BF786" i="2"/>
  <c r="AD786" i="2"/>
  <c r="CC786" i="2"/>
  <c r="CN786" i="2"/>
  <c r="CH786" i="2"/>
  <c r="CG786" i="2"/>
  <c r="M785" i="2"/>
  <c r="CE786" i="2"/>
  <c r="CL786" i="2"/>
  <c r="BQ786" i="2"/>
  <c r="BC786" i="2"/>
  <c r="CD786" i="2"/>
  <c r="BR786" i="2"/>
  <c r="BI786" i="2"/>
  <c r="BL786" i="2"/>
  <c r="AA786" i="2"/>
  <c r="AX786" i="2"/>
  <c r="N786" i="2"/>
  <c r="AJ786" i="2"/>
  <c r="CK786" i="2"/>
  <c r="CI786" i="2"/>
  <c r="BN786" i="2"/>
  <c r="BS786" i="2"/>
  <c r="AO786" i="2"/>
  <c r="CM786" i="2"/>
  <c r="CF786" i="2"/>
  <c r="BK786" i="2"/>
  <c r="BT786" i="2"/>
  <c r="BM786" i="2"/>
  <c r="BP786" i="2"/>
  <c r="J786" i="2"/>
  <c r="I786" i="2"/>
  <c r="O786" i="2"/>
  <c r="H787" i="2"/>
  <c r="V786" i="2"/>
  <c r="Q786" i="2"/>
  <c r="L786" i="2"/>
  <c r="P786" i="2"/>
  <c r="AZ787" i="2" l="1"/>
  <c r="BO787" i="2"/>
  <c r="X787" i="2"/>
  <c r="AL787" i="2"/>
  <c r="W330" i="2"/>
  <c r="AB330" i="2" s="1"/>
  <c r="AC330" i="2" s="1"/>
  <c r="T331" i="2" s="1"/>
  <c r="Y331" i="2" s="1"/>
  <c r="Z331" i="2" s="1"/>
  <c r="U330" i="2"/>
  <c r="AA330" i="2"/>
  <c r="CZ787" i="2"/>
  <c r="BU787" i="2"/>
  <c r="AO366" i="2"/>
  <c r="AK366" i="2"/>
  <c r="AP366" i="2" s="1"/>
  <c r="AQ366" i="2" s="1"/>
  <c r="AI366" i="2"/>
  <c r="AM366" i="2"/>
  <c r="AN366" i="2" s="1"/>
  <c r="BC375" i="2"/>
  <c r="BA375" i="2"/>
  <c r="BB375" i="2" s="1"/>
  <c r="AW375" i="2"/>
  <c r="AY375" i="2"/>
  <c r="BD375" i="2" s="1"/>
  <c r="BE375" i="2" s="1"/>
  <c r="BJ367" i="2"/>
  <c r="CF395" i="2"/>
  <c r="BP367" i="2"/>
  <c r="BQ367" i="2" s="1"/>
  <c r="BN367" i="2"/>
  <c r="BS367" i="2" s="1"/>
  <c r="BT367" i="2" s="1"/>
  <c r="BL367" i="2"/>
  <c r="BR367" i="2"/>
  <c r="AR787" i="2"/>
  <c r="BF787" i="2"/>
  <c r="AD787" i="2"/>
  <c r="CC787" i="2"/>
  <c r="CN787" i="2"/>
  <c r="CH787" i="2"/>
  <c r="CG787" i="2"/>
  <c r="M786" i="2"/>
  <c r="CE787" i="2"/>
  <c r="CM787" i="2"/>
  <c r="CD787" i="2"/>
  <c r="BK787" i="2"/>
  <c r="BQ787" i="2"/>
  <c r="BL787" i="2"/>
  <c r="BN787" i="2"/>
  <c r="CL787" i="2"/>
  <c r="CI787" i="2"/>
  <c r="BM787" i="2"/>
  <c r="BP787" i="2"/>
  <c r="BC787" i="2"/>
  <c r="J787" i="2"/>
  <c r="N787" i="2"/>
  <c r="CF787" i="2"/>
  <c r="BT787" i="2"/>
  <c r="BI787" i="2"/>
  <c r="AA787" i="2"/>
  <c r="AX787" i="2"/>
  <c r="V787" i="2"/>
  <c r="CK787" i="2"/>
  <c r="BR787" i="2"/>
  <c r="BS787" i="2"/>
  <c r="AO787" i="2"/>
  <c r="AJ787" i="2"/>
  <c r="I787" i="2"/>
  <c r="O787" i="2"/>
  <c r="H788" i="2"/>
  <c r="L787" i="2"/>
  <c r="Q787" i="2"/>
  <c r="P787" i="2"/>
  <c r="AP787" i="2"/>
  <c r="BD787" i="2"/>
  <c r="AZ788" i="2" l="1"/>
  <c r="BO788" i="2"/>
  <c r="X788" i="2"/>
  <c r="AL788" i="2"/>
  <c r="AD330" i="2"/>
  <c r="AA331" i="2"/>
  <c r="U331" i="2"/>
  <c r="W331" i="2"/>
  <c r="AB331" i="2" s="1"/>
  <c r="AC331" i="2" s="1"/>
  <c r="AD331" i="2" s="1"/>
  <c r="R331" i="2"/>
  <c r="S331" i="2" s="1"/>
  <c r="CZ788" i="2"/>
  <c r="BU788" i="2"/>
  <c r="BU367" i="2"/>
  <c r="CM367" i="2"/>
  <c r="BK368" i="2"/>
  <c r="BI368" i="2"/>
  <c r="BF375" i="2"/>
  <c r="AT376" i="2"/>
  <c r="AU376" i="2" s="1"/>
  <c r="AV376" i="2"/>
  <c r="CD396" i="2"/>
  <c r="CE396" i="2" s="1"/>
  <c r="AR366" i="2"/>
  <c r="AF367" i="2"/>
  <c r="AG367" i="2" s="1"/>
  <c r="AH367" i="2"/>
  <c r="AR788" i="2"/>
  <c r="BF788" i="2"/>
  <c r="AD788" i="2"/>
  <c r="CC788" i="2"/>
  <c r="CN788" i="2"/>
  <c r="CH788" i="2"/>
  <c r="CG788" i="2"/>
  <c r="CE788" i="2"/>
  <c r="CD788" i="2"/>
  <c r="BS788" i="2"/>
  <c r="BL788" i="2"/>
  <c r="BQ788" i="2"/>
  <c r="AX788" i="2"/>
  <c r="N788" i="2"/>
  <c r="CK788" i="2"/>
  <c r="CI788" i="2"/>
  <c r="BI788" i="2"/>
  <c r="BC788" i="2"/>
  <c r="AJ788" i="2"/>
  <c r="V788" i="2"/>
  <c r="J788" i="2"/>
  <c r="I788" i="2"/>
  <c r="O788" i="2"/>
  <c r="H789" i="2"/>
  <c r="CM788" i="2"/>
  <c r="CF788" i="2"/>
  <c r="BK788" i="2"/>
  <c r="BT788" i="2"/>
  <c r="BM788" i="2"/>
  <c r="BN788" i="2"/>
  <c r="AA788" i="2"/>
  <c r="CL788" i="2"/>
  <c r="BP788" i="2"/>
  <c r="BR788" i="2"/>
  <c r="AO788" i="2"/>
  <c r="Q788" i="2"/>
  <c r="L788" i="2"/>
  <c r="P788" i="2"/>
  <c r="AB788" i="2"/>
  <c r="BD788" i="2"/>
  <c r="AP788" i="2"/>
  <c r="M787" i="2"/>
  <c r="M788" i="2"/>
  <c r="AZ789" i="2" l="1"/>
  <c r="BO789" i="2"/>
  <c r="X789" i="2"/>
  <c r="AL789" i="2"/>
  <c r="CZ789" i="2"/>
  <c r="R332" i="2"/>
  <c r="S332" i="2" s="1"/>
  <c r="T332" i="2"/>
  <c r="BU789" i="2"/>
  <c r="BJ368" i="2"/>
  <c r="BC376" i="2"/>
  <c r="AY376" i="2"/>
  <c r="BD376" i="2" s="1"/>
  <c r="BE376" i="2" s="1"/>
  <c r="BA376" i="2"/>
  <c r="BB376" i="2" s="1"/>
  <c r="AW376" i="2"/>
  <c r="BN368" i="2"/>
  <c r="BP368" i="2"/>
  <c r="BQ368" i="2" s="1"/>
  <c r="BL368" i="2"/>
  <c r="BR368" i="2"/>
  <c r="BT368" i="2"/>
  <c r="AO367" i="2"/>
  <c r="AI367" i="2"/>
  <c r="AK367" i="2"/>
  <c r="AP367" i="2" s="1"/>
  <c r="AQ367" i="2" s="1"/>
  <c r="AM367" i="2"/>
  <c r="AN367" i="2" s="1"/>
  <c r="CF396" i="2"/>
  <c r="AR789" i="2"/>
  <c r="BF789" i="2"/>
  <c r="AD789" i="2"/>
  <c r="CC789" i="2"/>
  <c r="CN789" i="2"/>
  <c r="CH789" i="2"/>
  <c r="CG789" i="2"/>
  <c r="CE789" i="2"/>
  <c r="V789" i="2"/>
  <c r="CF789" i="2"/>
  <c r="BR789" i="2"/>
  <c r="BP789" i="2"/>
  <c r="BL789" i="2"/>
  <c r="AA789" i="2"/>
  <c r="I789" i="2"/>
  <c r="CK789" i="2"/>
  <c r="BN789" i="2"/>
  <c r="BQ789" i="2"/>
  <c r="AO789" i="2"/>
  <c r="AX789" i="2"/>
  <c r="J789" i="2"/>
  <c r="O789" i="2"/>
  <c r="H790" i="2"/>
  <c r="CM789" i="2"/>
  <c r="CD789" i="2"/>
  <c r="BK789" i="2"/>
  <c r="BS789" i="2"/>
  <c r="BM789" i="2"/>
  <c r="BI789" i="2"/>
  <c r="AJ789" i="2"/>
  <c r="N789" i="2"/>
  <c r="CL789" i="2"/>
  <c r="CI789" i="2"/>
  <c r="BT789" i="2"/>
  <c r="BC789" i="2"/>
  <c r="Q789" i="2"/>
  <c r="P789" i="2"/>
  <c r="L789" i="2"/>
  <c r="AZ790" i="2" l="1"/>
  <c r="BO790" i="2"/>
  <c r="X790" i="2"/>
  <c r="AL790" i="2"/>
  <c r="CZ790" i="2"/>
  <c r="Y332" i="2"/>
  <c r="Z332" i="2" s="1"/>
  <c r="W332" i="2"/>
  <c r="AA332" i="2"/>
  <c r="U332" i="2"/>
  <c r="BU790" i="2"/>
  <c r="BF376" i="2"/>
  <c r="AV377" i="2"/>
  <c r="AT377" i="2"/>
  <c r="AU377" i="2" s="1"/>
  <c r="AR367" i="2"/>
  <c r="AH368" i="2"/>
  <c r="AF368" i="2"/>
  <c r="AG368" i="2" s="1"/>
  <c r="BU368" i="2"/>
  <c r="CM368" i="2"/>
  <c r="BK369" i="2"/>
  <c r="BI369" i="2"/>
  <c r="CD397" i="2"/>
  <c r="AR790" i="2"/>
  <c r="BF790" i="2"/>
  <c r="AD790" i="2"/>
  <c r="CC790" i="2"/>
  <c r="CN790" i="2"/>
  <c r="CH790" i="2"/>
  <c r="CG790" i="2"/>
  <c r="CE790" i="2"/>
  <c r="BC790" i="2"/>
  <c r="CD790" i="2"/>
  <c r="BR790" i="2"/>
  <c r="AA790" i="2"/>
  <c r="AJ790" i="2"/>
  <c r="J790" i="2"/>
  <c r="I790" i="2"/>
  <c r="O790" i="2"/>
  <c r="M790" i="2" s="1"/>
  <c r="H791" i="2"/>
  <c r="N790" i="2"/>
  <c r="CL790" i="2"/>
  <c r="BI790" i="2"/>
  <c r="BP790" i="2"/>
  <c r="AX790" i="2"/>
  <c r="V790" i="2"/>
  <c r="CK790" i="2"/>
  <c r="CI790" i="2"/>
  <c r="BQ790" i="2"/>
  <c r="BN790" i="2"/>
  <c r="BT790" i="2"/>
  <c r="AO790" i="2"/>
  <c r="CM790" i="2"/>
  <c r="CF790" i="2"/>
  <c r="BK790" i="2"/>
  <c r="BM790" i="2"/>
  <c r="BS790" i="2"/>
  <c r="BL790" i="2"/>
  <c r="Q790" i="2"/>
  <c r="P790" i="2"/>
  <c r="L790" i="2"/>
  <c r="BD790" i="2"/>
  <c r="AP790" i="2"/>
  <c r="M789" i="2"/>
  <c r="AZ791" i="2" l="1"/>
  <c r="BO791" i="2"/>
  <c r="X791" i="2"/>
  <c r="AL791" i="2"/>
  <c r="AB332" i="2"/>
  <c r="AC332" i="2" s="1"/>
  <c r="AD332" i="2" s="1"/>
  <c r="CZ791" i="2"/>
  <c r="BU791" i="2"/>
  <c r="CE397" i="2"/>
  <c r="CF397" i="2" s="1"/>
  <c r="BJ369" i="2"/>
  <c r="BT369" i="2"/>
  <c r="BR369" i="2"/>
  <c r="BP369" i="2"/>
  <c r="BQ369" i="2" s="1"/>
  <c r="BL369" i="2"/>
  <c r="BN369" i="2"/>
  <c r="BC377" i="2"/>
  <c r="BE377" i="2"/>
  <c r="AW377" i="2"/>
  <c r="AY377" i="2"/>
  <c r="BA377" i="2"/>
  <c r="BB377" i="2" s="1"/>
  <c r="AO368" i="2"/>
  <c r="AK368" i="2"/>
  <c r="AQ368" i="2"/>
  <c r="AM368" i="2"/>
  <c r="AN368" i="2" s="1"/>
  <c r="AI368" i="2"/>
  <c r="AR791" i="2"/>
  <c r="BF791" i="2"/>
  <c r="AD791" i="2"/>
  <c r="CC791" i="2"/>
  <c r="CN791" i="2"/>
  <c r="CH791" i="2"/>
  <c r="CG791" i="2"/>
  <c r="CE791" i="2"/>
  <c r="CK791" i="2"/>
  <c r="BP791" i="2"/>
  <c r="BM791" i="2"/>
  <c r="BR791" i="2"/>
  <c r="AO791" i="2"/>
  <c r="AJ791" i="2"/>
  <c r="V791" i="2"/>
  <c r="I791" i="2"/>
  <c r="BT791" i="2"/>
  <c r="BS791" i="2"/>
  <c r="AA791" i="2"/>
  <c r="CM791" i="2"/>
  <c r="CD791" i="2"/>
  <c r="BK791" i="2"/>
  <c r="BL791" i="2"/>
  <c r="BI791" i="2"/>
  <c r="J791" i="2"/>
  <c r="O791" i="2"/>
  <c r="CL791" i="2"/>
  <c r="CI791" i="2"/>
  <c r="BN791" i="2"/>
  <c r="BC791" i="2"/>
  <c r="H792" i="2"/>
  <c r="CF791" i="2"/>
  <c r="BQ791" i="2"/>
  <c r="AX791" i="2"/>
  <c r="N791" i="2"/>
  <c r="P791" i="2"/>
  <c r="Q791" i="2"/>
  <c r="L791" i="2"/>
  <c r="BD791" i="2"/>
  <c r="AP791" i="2"/>
  <c r="AB791" i="2"/>
  <c r="AZ792" i="2" l="1"/>
  <c r="BO792" i="2"/>
  <c r="X792" i="2"/>
  <c r="AL792" i="2"/>
  <c r="R333" i="2"/>
  <c r="S333" i="2" s="1"/>
  <c r="T333" i="2"/>
  <c r="Y333" i="2" s="1"/>
  <c r="Z333" i="2" s="1"/>
  <c r="CZ792" i="2"/>
  <c r="AA333" i="2"/>
  <c r="W333" i="2"/>
  <c r="AB333" i="2" s="1"/>
  <c r="AC333" i="2" s="1"/>
  <c r="U333" i="2"/>
  <c r="BU792" i="2"/>
  <c r="CD398" i="2"/>
  <c r="BF377" i="2"/>
  <c r="AT378" i="2"/>
  <c r="AU378" i="2" s="1"/>
  <c r="AV378" i="2"/>
  <c r="AR368" i="2"/>
  <c r="AH369" i="2"/>
  <c r="AF369" i="2"/>
  <c r="AG369" i="2" s="1"/>
  <c r="BU369" i="2"/>
  <c r="CM369" i="2"/>
  <c r="BK370" i="2"/>
  <c r="BI370" i="2"/>
  <c r="AR792" i="2"/>
  <c r="BF792" i="2"/>
  <c r="AD792" i="2"/>
  <c r="CC792" i="2"/>
  <c r="CN792" i="2"/>
  <c r="CH792" i="2"/>
  <c r="CG792" i="2"/>
  <c r="M791" i="2"/>
  <c r="CE792" i="2"/>
  <c r="BI792" i="2"/>
  <c r="N792" i="2"/>
  <c r="AJ792" i="2"/>
  <c r="CL792" i="2"/>
  <c r="BP792" i="2"/>
  <c r="BN792" i="2"/>
  <c r="BC792" i="2"/>
  <c r="CD792" i="2"/>
  <c r="BS792" i="2"/>
  <c r="BL792" i="2"/>
  <c r="AA792" i="2"/>
  <c r="J792" i="2"/>
  <c r="I792" i="2"/>
  <c r="V792" i="2"/>
  <c r="CK792" i="2"/>
  <c r="CI792" i="2"/>
  <c r="BQ792" i="2"/>
  <c r="BM792" i="2"/>
  <c r="AO792" i="2"/>
  <c r="O792" i="2"/>
  <c r="H793" i="2"/>
  <c r="CM792" i="2"/>
  <c r="CF792" i="2"/>
  <c r="BK792" i="2"/>
  <c r="BT792" i="2"/>
  <c r="BR792" i="2"/>
  <c r="AX792" i="2"/>
  <c r="Q792" i="2"/>
  <c r="P792" i="2"/>
  <c r="L792" i="2"/>
  <c r="BD387" i="2"/>
  <c r="AZ793" i="2" l="1"/>
  <c r="BO793" i="2"/>
  <c r="X793" i="2"/>
  <c r="AL793" i="2"/>
  <c r="CZ793" i="2"/>
  <c r="AD333" i="2"/>
  <c r="R334" i="2"/>
  <c r="S334" i="2" s="1"/>
  <c r="T334" i="2"/>
  <c r="BU793" i="2"/>
  <c r="BJ370" i="2"/>
  <c r="BP370" i="2"/>
  <c r="BQ370" i="2" s="1"/>
  <c r="BN370" i="2"/>
  <c r="BS370" i="2" s="1"/>
  <c r="BT370" i="2" s="1"/>
  <c r="BL370" i="2"/>
  <c r="BR370" i="2"/>
  <c r="AO369" i="2"/>
  <c r="AK369" i="2"/>
  <c r="AP369" i="2" s="1"/>
  <c r="AQ369" i="2" s="1"/>
  <c r="AM369" i="2"/>
  <c r="AN369" i="2" s="1"/>
  <c r="AI369" i="2"/>
  <c r="BC378" i="2"/>
  <c r="BA378" i="2"/>
  <c r="BB378" i="2" s="1"/>
  <c r="AW378" i="2"/>
  <c r="AY378" i="2"/>
  <c r="BE378" i="2"/>
  <c r="CF398" i="2"/>
  <c r="CE398" i="2"/>
  <c r="AR793" i="2"/>
  <c r="BF793" i="2"/>
  <c r="AD793" i="2"/>
  <c r="CC793" i="2"/>
  <c r="CN793" i="2"/>
  <c r="CH793" i="2"/>
  <c r="CG793" i="2"/>
  <c r="CE793" i="2"/>
  <c r="CK793" i="2"/>
  <c r="BN793" i="2"/>
  <c r="BL793" i="2"/>
  <c r="AO793" i="2"/>
  <c r="N793" i="2"/>
  <c r="I793" i="2"/>
  <c r="CF793" i="2"/>
  <c r="BT793" i="2"/>
  <c r="AJ793" i="2"/>
  <c r="O793" i="2"/>
  <c r="H794" i="2"/>
  <c r="CM793" i="2"/>
  <c r="CD793" i="2"/>
  <c r="BK793" i="2"/>
  <c r="BS793" i="2"/>
  <c r="BQ793" i="2"/>
  <c r="BM793" i="2"/>
  <c r="J793" i="2"/>
  <c r="V793" i="2"/>
  <c r="AX793" i="2"/>
  <c r="BR793" i="2"/>
  <c r="BP793" i="2"/>
  <c r="AA793" i="2"/>
  <c r="CL793" i="2"/>
  <c r="CI793" i="2"/>
  <c r="BI793" i="2"/>
  <c r="BC793" i="2"/>
  <c r="Q793" i="2"/>
  <c r="P793" i="2"/>
  <c r="L793" i="2"/>
  <c r="BD793" i="2"/>
  <c r="AP793" i="2"/>
  <c r="M792" i="2"/>
  <c r="AZ794" i="2" l="1"/>
  <c r="BO794" i="2"/>
  <c r="X794" i="2"/>
  <c r="AL794" i="2"/>
  <c r="CZ794" i="2"/>
  <c r="Y334" i="2"/>
  <c r="Z334" i="2" s="1"/>
  <c r="W334" i="2"/>
  <c r="AA334" i="2"/>
  <c r="U334" i="2"/>
  <c r="BU794" i="2"/>
  <c r="CM370" i="2"/>
  <c r="BU370" i="2"/>
  <c r="BK371" i="2"/>
  <c r="BI371" i="2"/>
  <c r="CD399" i="2"/>
  <c r="CE399" i="2" s="1"/>
  <c r="AR369" i="2"/>
  <c r="AH370" i="2"/>
  <c r="AF370" i="2"/>
  <c r="AG370" i="2" s="1"/>
  <c r="BF378" i="2"/>
  <c r="AT379" i="2"/>
  <c r="AU379" i="2" s="1"/>
  <c r="AV379" i="2"/>
  <c r="AR794" i="2"/>
  <c r="BF794" i="2"/>
  <c r="AD794" i="2"/>
  <c r="CC794" i="2"/>
  <c r="CN794" i="2"/>
  <c r="CH794" i="2"/>
  <c r="CG794" i="2"/>
  <c r="CE794" i="2"/>
  <c r="CD794" i="2"/>
  <c r="BR794" i="2"/>
  <c r="BL794" i="2"/>
  <c r="J794" i="2"/>
  <c r="I794" i="2"/>
  <c r="CK794" i="2"/>
  <c r="CI794" i="2"/>
  <c r="BQ794" i="2"/>
  <c r="BN794" i="2"/>
  <c r="BS794" i="2"/>
  <c r="BC794" i="2"/>
  <c r="AJ794" i="2"/>
  <c r="AX794" i="2"/>
  <c r="O794" i="2"/>
  <c r="H795" i="2"/>
  <c r="CM794" i="2"/>
  <c r="CF794" i="2"/>
  <c r="BK794" i="2"/>
  <c r="BM794" i="2"/>
  <c r="BP794" i="2"/>
  <c r="AA794" i="2"/>
  <c r="N794" i="2"/>
  <c r="CL794" i="2"/>
  <c r="BI794" i="2"/>
  <c r="BT794" i="2"/>
  <c r="AO794" i="2"/>
  <c r="V794" i="2"/>
  <c r="L794" i="2"/>
  <c r="Q794" i="2"/>
  <c r="P794" i="2"/>
  <c r="AP794" i="2"/>
  <c r="AB794" i="2"/>
  <c r="BD794" i="2"/>
  <c r="M793" i="2"/>
  <c r="AZ795" i="2" l="1"/>
  <c r="BO795" i="2"/>
  <c r="X795" i="2"/>
  <c r="AL795" i="2"/>
  <c r="CZ795" i="2"/>
  <c r="AB334" i="2"/>
  <c r="AC334" i="2" s="1"/>
  <c r="AD334" i="2" s="1"/>
  <c r="BU795" i="2"/>
  <c r="BJ371" i="2"/>
  <c r="BL371" i="2"/>
  <c r="BP371" i="2"/>
  <c r="BQ371" i="2" s="1"/>
  <c r="BN371" i="2"/>
  <c r="BT371" i="2"/>
  <c r="BR371" i="2"/>
  <c r="CF399" i="2"/>
  <c r="BC379" i="2"/>
  <c r="BA379" i="2"/>
  <c r="BB379" i="2" s="1"/>
  <c r="AW379" i="2"/>
  <c r="AY379" i="2"/>
  <c r="BD379" i="2" s="1"/>
  <c r="BE379" i="2" s="1"/>
  <c r="AO370" i="2"/>
  <c r="AK370" i="2"/>
  <c r="AM370" i="2"/>
  <c r="AN370" i="2" s="1"/>
  <c r="AI370" i="2"/>
  <c r="AR795" i="2"/>
  <c r="BF795" i="2"/>
  <c r="AD795" i="2"/>
  <c r="CC795" i="2"/>
  <c r="CN795" i="2"/>
  <c r="CH795" i="2"/>
  <c r="CG795" i="2"/>
  <c r="M794" i="2"/>
  <c r="CE795" i="2"/>
  <c r="CK795" i="2"/>
  <c r="BP795" i="2"/>
  <c r="AX795" i="2"/>
  <c r="H796" i="2"/>
  <c r="CM795" i="2"/>
  <c r="CD795" i="2"/>
  <c r="BK795" i="2"/>
  <c r="BI795" i="2"/>
  <c r="N795" i="2"/>
  <c r="BC795" i="2"/>
  <c r="CL795" i="2"/>
  <c r="CI795" i="2"/>
  <c r="BR795" i="2"/>
  <c r="V795" i="2"/>
  <c r="CF795" i="2"/>
  <c r="BT795" i="2"/>
  <c r="BQ795" i="2"/>
  <c r="AA795" i="2"/>
  <c r="J795" i="2"/>
  <c r="I795" i="2"/>
  <c r="BM795" i="2"/>
  <c r="BN795" i="2"/>
  <c r="AO795" i="2"/>
  <c r="O795" i="2"/>
  <c r="BL795" i="2"/>
  <c r="BS795" i="2"/>
  <c r="AJ795" i="2"/>
  <c r="Q795" i="2"/>
  <c r="L795" i="2"/>
  <c r="P795" i="2"/>
  <c r="AZ796" i="2" l="1"/>
  <c r="BO796" i="2"/>
  <c r="X796" i="2"/>
  <c r="AL796" i="2"/>
  <c r="AP370" i="2"/>
  <c r="AQ370" i="2" s="1"/>
  <c r="AH371" i="2" s="1"/>
  <c r="CZ796" i="2"/>
  <c r="T335" i="2"/>
  <c r="R335" i="2"/>
  <c r="S335" i="2" s="1"/>
  <c r="BU796" i="2"/>
  <c r="BF379" i="2"/>
  <c r="AV380" i="2"/>
  <c r="AT380" i="2"/>
  <c r="AU380" i="2" s="1"/>
  <c r="BU371" i="2"/>
  <c r="CM371" i="2"/>
  <c r="BK372" i="2"/>
  <c r="BI372" i="2"/>
  <c r="CG399" i="2"/>
  <c r="CD400" i="2"/>
  <c r="AR796" i="2"/>
  <c r="BF796" i="2"/>
  <c r="AD796" i="2"/>
  <c r="CC796" i="2"/>
  <c r="CN796" i="2"/>
  <c r="CH796" i="2"/>
  <c r="CG796" i="2"/>
  <c r="CE796" i="2"/>
  <c r="CL796" i="2"/>
  <c r="BT796" i="2"/>
  <c r="CD796" i="2"/>
  <c r="BS796" i="2"/>
  <c r="BP796" i="2"/>
  <c r="BQ796" i="2"/>
  <c r="AJ796" i="2"/>
  <c r="I796" i="2"/>
  <c r="CI796" i="2"/>
  <c r="BL796" i="2"/>
  <c r="J796" i="2"/>
  <c r="O796" i="2"/>
  <c r="H797" i="2"/>
  <c r="CM796" i="2"/>
  <c r="CF796" i="2"/>
  <c r="BK796" i="2"/>
  <c r="BR796" i="2"/>
  <c r="BM796" i="2"/>
  <c r="BN796" i="2"/>
  <c r="AA796" i="2"/>
  <c r="N796" i="2"/>
  <c r="AX796" i="2"/>
  <c r="V796" i="2"/>
  <c r="CK796" i="2"/>
  <c r="BI796" i="2"/>
  <c r="BC796" i="2"/>
  <c r="AO796" i="2"/>
  <c r="P796" i="2"/>
  <c r="Q796" i="2"/>
  <c r="L796" i="2"/>
  <c r="AP796" i="2"/>
  <c r="BD796" i="2"/>
  <c r="M795" i="2"/>
  <c r="AZ797" i="2" l="1"/>
  <c r="BO797" i="2"/>
  <c r="X797" i="2"/>
  <c r="AL797" i="2"/>
  <c r="AF371" i="2"/>
  <c r="AG371" i="2" s="1"/>
  <c r="AR370" i="2"/>
  <c r="CZ797" i="2"/>
  <c r="Y335" i="2"/>
  <c r="Z335" i="2" s="1"/>
  <c r="AA335" i="2"/>
  <c r="U335" i="2"/>
  <c r="W335" i="2"/>
  <c r="AB335" i="2" s="1"/>
  <c r="AC335" i="2" s="1"/>
  <c r="AD335" i="2" s="1"/>
  <c r="BU797" i="2"/>
  <c r="CH399" i="2"/>
  <c r="CI399" i="2" s="1"/>
  <c r="BJ372" i="2"/>
  <c r="BC380" i="2"/>
  <c r="BA380" i="2"/>
  <c r="BB380" i="2" s="1"/>
  <c r="AW380" i="2"/>
  <c r="AY380" i="2"/>
  <c r="BE380" i="2"/>
  <c r="CE400" i="2"/>
  <c r="CF400" i="2" s="1"/>
  <c r="BT372" i="2"/>
  <c r="BP372" i="2"/>
  <c r="BQ372" i="2" s="1"/>
  <c r="BN372" i="2"/>
  <c r="BL372" i="2"/>
  <c r="BR372" i="2"/>
  <c r="AO371" i="2"/>
  <c r="AQ371" i="2"/>
  <c r="AI371" i="2"/>
  <c r="AK371" i="2"/>
  <c r="AM371" i="2"/>
  <c r="AN371" i="2" s="1"/>
  <c r="AR797" i="2"/>
  <c r="BF797" i="2"/>
  <c r="AD797" i="2"/>
  <c r="CC797" i="2"/>
  <c r="CN797" i="2"/>
  <c r="CH797" i="2"/>
  <c r="CG797" i="2"/>
  <c r="CE797" i="2"/>
  <c r="CF797" i="2"/>
  <c r="BR797" i="2"/>
  <c r="BM797" i="2"/>
  <c r="BL797" i="2"/>
  <c r="AJ797" i="2"/>
  <c r="N797" i="2"/>
  <c r="BC797" i="2"/>
  <c r="V797" i="2"/>
  <c r="AA797" i="2"/>
  <c r="CL797" i="2"/>
  <c r="AO797" i="2"/>
  <c r="AX797" i="2"/>
  <c r="J797" i="2"/>
  <c r="O797" i="2"/>
  <c r="H798" i="2"/>
  <c r="CK797" i="2"/>
  <c r="BN797" i="2"/>
  <c r="BI797" i="2"/>
  <c r="BT797" i="2"/>
  <c r="CM797" i="2"/>
  <c r="CD797" i="2"/>
  <c r="BK797" i="2"/>
  <c r="BS797" i="2"/>
  <c r="BP797" i="2"/>
  <c r="I797" i="2"/>
  <c r="CI797" i="2"/>
  <c r="BQ797" i="2"/>
  <c r="L797" i="2"/>
  <c r="Q797" i="2"/>
  <c r="P797" i="2"/>
  <c r="AP797" i="2"/>
  <c r="BD797" i="2"/>
  <c r="AB797" i="2"/>
  <c r="M796" i="2"/>
  <c r="AP381" i="2"/>
  <c r="AZ798" i="2" l="1"/>
  <c r="BO798" i="2"/>
  <c r="X798" i="2"/>
  <c r="AL798" i="2"/>
  <c r="CZ798" i="2"/>
  <c r="T336" i="2"/>
  <c r="R336" i="2"/>
  <c r="S336" i="2" s="1"/>
  <c r="BU798" i="2"/>
  <c r="CD401" i="2"/>
  <c r="BU372" i="2"/>
  <c r="CM372" i="2"/>
  <c r="BK373" i="2"/>
  <c r="BI373" i="2"/>
  <c r="CI406" i="2"/>
  <c r="CI404" i="2"/>
  <c r="CI402" i="2"/>
  <c r="CI405" i="2"/>
  <c r="CI407" i="2"/>
  <c r="CI408" i="2"/>
  <c r="CI410" i="2"/>
  <c r="CI403" i="2"/>
  <c r="CI409" i="2"/>
  <c r="CI400" i="2"/>
  <c r="CI401" i="2"/>
  <c r="AR371" i="2"/>
  <c r="AH372" i="2"/>
  <c r="AF372" i="2"/>
  <c r="AG372" i="2" s="1"/>
  <c r="BF380" i="2"/>
  <c r="AT381" i="2"/>
  <c r="AU381" i="2" s="1"/>
  <c r="AV381" i="2"/>
  <c r="AR798" i="2"/>
  <c r="BF798" i="2"/>
  <c r="AD798" i="2"/>
  <c r="CC798" i="2"/>
  <c r="CN798" i="2"/>
  <c r="CH798" i="2"/>
  <c r="CG798" i="2"/>
  <c r="CE798" i="2"/>
  <c r="N798" i="2"/>
  <c r="CD798" i="2"/>
  <c r="BT798" i="2"/>
  <c r="BN798" i="2"/>
  <c r="AO798" i="2"/>
  <c r="AJ798" i="2"/>
  <c r="V798" i="2"/>
  <c r="J798" i="2"/>
  <c r="I798" i="2"/>
  <c r="CM798" i="2"/>
  <c r="CF798" i="2"/>
  <c r="BK798" i="2"/>
  <c r="BM798" i="2"/>
  <c r="BL798" i="2"/>
  <c r="BS798" i="2"/>
  <c r="BC798" i="2"/>
  <c r="O798" i="2"/>
  <c r="H799" i="2"/>
  <c r="CL798" i="2"/>
  <c r="BI798" i="2"/>
  <c r="BR798" i="2"/>
  <c r="AA798" i="2"/>
  <c r="CK798" i="2"/>
  <c r="CI798" i="2"/>
  <c r="BQ798" i="2"/>
  <c r="BP798" i="2"/>
  <c r="AX798" i="2"/>
  <c r="Q798" i="2"/>
  <c r="L798" i="2"/>
  <c r="P798" i="2"/>
  <c r="M797" i="2"/>
  <c r="AZ799" i="2" l="1"/>
  <c r="BO799" i="2"/>
  <c r="X799" i="2"/>
  <c r="AL799" i="2"/>
  <c r="CZ799" i="2"/>
  <c r="Y336" i="2"/>
  <c r="Z336" i="2" s="1"/>
  <c r="U336" i="2"/>
  <c r="W336" i="2"/>
  <c r="AA336" i="2"/>
  <c r="BU799" i="2"/>
  <c r="BC381" i="2"/>
  <c r="AY381" i="2"/>
  <c r="BD381" i="2" s="1"/>
  <c r="BE381" i="2" s="1"/>
  <c r="BA381" i="2"/>
  <c r="BB381" i="2" s="1"/>
  <c r="AW381" i="2"/>
  <c r="AO372" i="2"/>
  <c r="AK372" i="2"/>
  <c r="AP372" i="2" s="1"/>
  <c r="AQ372" i="2" s="1"/>
  <c r="AM372" i="2"/>
  <c r="AN372" i="2" s="1"/>
  <c r="AI372" i="2"/>
  <c r="BJ373" i="2"/>
  <c r="BN373" i="2"/>
  <c r="BL373" i="2"/>
  <c r="BP373" i="2"/>
  <c r="BQ373" i="2" s="1"/>
  <c r="BR373" i="2"/>
  <c r="CE401" i="2"/>
  <c r="CF401" i="2" s="1"/>
  <c r="AR799" i="2"/>
  <c r="BF799" i="2"/>
  <c r="AD799" i="2"/>
  <c r="CC799" i="2"/>
  <c r="CN799" i="2"/>
  <c r="CH799" i="2"/>
  <c r="CG799" i="2"/>
  <c r="CE799" i="2"/>
  <c r="CD799" i="2"/>
  <c r="BN799" i="2"/>
  <c r="AA799" i="2"/>
  <c r="V799" i="2"/>
  <c r="AO799" i="2"/>
  <c r="CL799" i="2"/>
  <c r="CI799" i="2"/>
  <c r="BS799" i="2"/>
  <c r="BM799" i="2"/>
  <c r="CF799" i="2"/>
  <c r="BT799" i="2"/>
  <c r="BI799" i="2"/>
  <c r="J799" i="2"/>
  <c r="O799" i="2"/>
  <c r="H800" i="2"/>
  <c r="CK799" i="2"/>
  <c r="BP799" i="2"/>
  <c r="AX799" i="2"/>
  <c r="N799" i="2"/>
  <c r="CM799" i="2"/>
  <c r="BK799" i="2"/>
  <c r="BL799" i="2"/>
  <c r="BQ799" i="2"/>
  <c r="AJ799" i="2"/>
  <c r="BR799" i="2"/>
  <c r="BC799" i="2"/>
  <c r="I799" i="2"/>
  <c r="L799" i="2"/>
  <c r="Q799" i="2"/>
  <c r="P799" i="2"/>
  <c r="BD799" i="2"/>
  <c r="AP799" i="2"/>
  <c r="M798" i="2"/>
  <c r="AZ800" i="2" l="1"/>
  <c r="BO800" i="2"/>
  <c r="X800" i="2"/>
  <c r="AL800" i="2"/>
  <c r="AB336" i="2"/>
  <c r="AC336" i="2" s="1"/>
  <c r="T337" i="2" s="1"/>
  <c r="Y337" i="2" s="1"/>
  <c r="Z337" i="2" s="1"/>
  <c r="CZ800" i="2"/>
  <c r="BU800" i="2"/>
  <c r="BS373" i="2"/>
  <c r="BT373" i="2" s="1"/>
  <c r="BI374" i="2" s="1"/>
  <c r="CD402" i="2"/>
  <c r="AR372" i="2"/>
  <c r="AH373" i="2"/>
  <c r="AF373" i="2"/>
  <c r="AG373" i="2" s="1"/>
  <c r="BF381" i="2"/>
  <c r="AT382" i="2"/>
  <c r="AU382" i="2" s="1"/>
  <c r="AV382" i="2"/>
  <c r="AR800" i="2"/>
  <c r="BF800" i="2"/>
  <c r="AD800" i="2"/>
  <c r="CC800" i="2"/>
  <c r="CN800" i="2"/>
  <c r="CH800" i="2"/>
  <c r="CG800" i="2"/>
  <c r="CE800" i="2"/>
  <c r="AX800" i="2"/>
  <c r="CK800" i="2"/>
  <c r="CI800" i="2"/>
  <c r="BP800" i="2"/>
  <c r="BM800" i="2"/>
  <c r="AA800" i="2"/>
  <c r="AJ800" i="2"/>
  <c r="V800" i="2"/>
  <c r="CM800" i="2"/>
  <c r="CF800" i="2"/>
  <c r="BK800" i="2"/>
  <c r="BR800" i="2"/>
  <c r="BL800" i="2"/>
  <c r="BI800" i="2"/>
  <c r="AO800" i="2"/>
  <c r="J800" i="2"/>
  <c r="I800" i="2"/>
  <c r="CL800" i="2"/>
  <c r="BN800" i="2"/>
  <c r="O800" i="2"/>
  <c r="H801" i="2"/>
  <c r="CD800" i="2"/>
  <c r="BS800" i="2"/>
  <c r="BT800" i="2"/>
  <c r="BQ800" i="2"/>
  <c r="BC800" i="2"/>
  <c r="N800" i="2"/>
  <c r="Q800" i="2"/>
  <c r="L800" i="2"/>
  <c r="P800" i="2"/>
  <c r="AB800" i="2"/>
  <c r="AP800" i="2"/>
  <c r="BD800" i="2"/>
  <c r="M799" i="2"/>
  <c r="AZ801" i="2" l="1"/>
  <c r="BO801" i="2"/>
  <c r="X801" i="2"/>
  <c r="AL801" i="2"/>
  <c r="U337" i="2"/>
  <c r="AD336" i="2"/>
  <c r="W337" i="2"/>
  <c r="R337" i="2"/>
  <c r="S337" i="2" s="1"/>
  <c r="AA337" i="2"/>
  <c r="CZ801" i="2"/>
  <c r="AB337" i="2"/>
  <c r="AC337" i="2" s="1"/>
  <c r="AD337" i="2" s="1"/>
  <c r="BU801" i="2"/>
  <c r="BK374" i="2"/>
  <c r="BP374" i="2" s="1"/>
  <c r="BQ374" i="2" s="1"/>
  <c r="BU373" i="2"/>
  <c r="CM373" i="2"/>
  <c r="BC382" i="2"/>
  <c r="AY382" i="2"/>
  <c r="BA382" i="2"/>
  <c r="BB382" i="2" s="1"/>
  <c r="AW382" i="2"/>
  <c r="AO373" i="2"/>
  <c r="AM373" i="2"/>
  <c r="AN373" i="2" s="1"/>
  <c r="AI373" i="2"/>
  <c r="AK373" i="2"/>
  <c r="AP373" i="2" s="1"/>
  <c r="AQ373" i="2" s="1"/>
  <c r="BJ374" i="2"/>
  <c r="CE402" i="2"/>
  <c r="CF402" i="2" s="1"/>
  <c r="AR801" i="2"/>
  <c r="BF801" i="2"/>
  <c r="AD801" i="2"/>
  <c r="CC801" i="2"/>
  <c r="CN801" i="2"/>
  <c r="CH801" i="2"/>
  <c r="CG801" i="2"/>
  <c r="M800" i="2"/>
  <c r="CE801" i="2"/>
  <c r="CL801" i="2"/>
  <c r="CI801" i="2"/>
  <c r="BQ801" i="2"/>
  <c r="CF801" i="2"/>
  <c r="BR801" i="2"/>
  <c r="BM801" i="2"/>
  <c r="BT801" i="2"/>
  <c r="BC801" i="2"/>
  <c r="AX801" i="2"/>
  <c r="O801" i="2"/>
  <c r="H802" i="2"/>
  <c r="CK801" i="2"/>
  <c r="BN801" i="2"/>
  <c r="BP801" i="2"/>
  <c r="AJ801" i="2"/>
  <c r="N801" i="2"/>
  <c r="BI801" i="2"/>
  <c r="AA801" i="2"/>
  <c r="J801" i="2"/>
  <c r="I801" i="2"/>
  <c r="CM801" i="2"/>
  <c r="CD801" i="2"/>
  <c r="BK801" i="2"/>
  <c r="BS801" i="2"/>
  <c r="BL801" i="2"/>
  <c r="AO801" i="2"/>
  <c r="V801" i="2"/>
  <c r="Q801" i="2"/>
  <c r="L801" i="2"/>
  <c r="P801" i="2"/>
  <c r="AZ802" i="2" l="1"/>
  <c r="BO802" i="2"/>
  <c r="X802" i="2"/>
  <c r="AL802" i="2"/>
  <c r="BR374" i="2"/>
  <c r="BL374" i="2"/>
  <c r="BT374" i="2"/>
  <c r="BN374" i="2"/>
  <c r="BD382" i="2"/>
  <c r="BE382" i="2" s="1"/>
  <c r="BF382" i="2" s="1"/>
  <c r="CZ802" i="2"/>
  <c r="R338" i="2"/>
  <c r="S338" i="2" s="1"/>
  <c r="T338" i="2"/>
  <c r="BU802" i="2"/>
  <c r="AR373" i="2"/>
  <c r="AH374" i="2"/>
  <c r="AF374" i="2"/>
  <c r="AG374" i="2" s="1"/>
  <c r="CD403" i="2"/>
  <c r="BU374" i="2"/>
  <c r="CM374" i="2"/>
  <c r="BK375" i="2"/>
  <c r="BI375" i="2"/>
  <c r="AR802" i="2"/>
  <c r="BF802" i="2"/>
  <c r="AD802" i="2"/>
  <c r="CC802" i="2"/>
  <c r="CN802" i="2"/>
  <c r="CH802" i="2"/>
  <c r="CG802" i="2"/>
  <c r="CE802" i="2"/>
  <c r="CM802" i="2"/>
  <c r="CF802" i="2"/>
  <c r="BK802" i="2"/>
  <c r="BM802" i="2"/>
  <c r="BL802" i="2"/>
  <c r="AA802" i="2"/>
  <c r="AJ802" i="2"/>
  <c r="J802" i="2"/>
  <c r="O802" i="2"/>
  <c r="H803" i="2"/>
  <c r="N802" i="2"/>
  <c r="CD802" i="2"/>
  <c r="BT802" i="2"/>
  <c r="BN802" i="2"/>
  <c r="CK802" i="2"/>
  <c r="CI802" i="2"/>
  <c r="BQ802" i="2"/>
  <c r="BP802" i="2"/>
  <c r="BS802" i="2"/>
  <c r="BC802" i="2"/>
  <c r="AX802" i="2"/>
  <c r="I802" i="2"/>
  <c r="CL802" i="2"/>
  <c r="BI802" i="2"/>
  <c r="BR802" i="2"/>
  <c r="AO802" i="2"/>
  <c r="V802" i="2"/>
  <c r="P802" i="2"/>
  <c r="L802" i="2"/>
  <c r="Q802" i="2"/>
  <c r="BD802" i="2"/>
  <c r="AP802" i="2"/>
  <c r="M801" i="2"/>
  <c r="M802" i="2"/>
  <c r="AZ803" i="2" l="1"/>
  <c r="BO803" i="2"/>
  <c r="X803" i="2"/>
  <c r="AL803" i="2"/>
  <c r="AV383" i="2"/>
  <c r="AT383" i="2"/>
  <c r="AU383" i="2" s="1"/>
  <c r="CZ803" i="2"/>
  <c r="Y338" i="2"/>
  <c r="Z338" i="2" s="1"/>
  <c r="AA338" i="2"/>
  <c r="U338" i="2"/>
  <c r="W338" i="2"/>
  <c r="AB338" i="2" s="1"/>
  <c r="AC338" i="2" s="1"/>
  <c r="AD338" i="2" s="1"/>
  <c r="BU803" i="2"/>
  <c r="BP375" i="2"/>
  <c r="BQ375" i="2" s="1"/>
  <c r="BL375" i="2"/>
  <c r="BN375" i="2"/>
  <c r="BT375" i="2"/>
  <c r="BR375" i="2"/>
  <c r="BC383" i="2"/>
  <c r="AY383" i="2"/>
  <c r="AW383" i="2"/>
  <c r="BE383" i="2"/>
  <c r="BA383" i="2"/>
  <c r="BB383" i="2" s="1"/>
  <c r="AO374" i="2"/>
  <c r="AI374" i="2"/>
  <c r="AK374" i="2"/>
  <c r="AQ374" i="2"/>
  <c r="AM374" i="2"/>
  <c r="AN374" i="2" s="1"/>
  <c r="BJ375" i="2"/>
  <c r="CE403" i="2"/>
  <c r="CF403" i="2" s="1"/>
  <c r="AR803" i="2"/>
  <c r="BF803" i="2"/>
  <c r="AD803" i="2"/>
  <c r="CC803" i="2"/>
  <c r="CN803" i="2"/>
  <c r="CH803" i="2"/>
  <c r="CG803" i="2"/>
  <c r="CE803" i="2"/>
  <c r="CF803" i="2"/>
  <c r="BT803" i="2"/>
  <c r="BI803" i="2"/>
  <c r="AA803" i="2"/>
  <c r="AX803" i="2"/>
  <c r="O803" i="2"/>
  <c r="H804" i="2"/>
  <c r="CK803" i="2"/>
  <c r="BP803" i="2"/>
  <c r="BN803" i="2"/>
  <c r="AO803" i="2"/>
  <c r="AJ803" i="2"/>
  <c r="N803" i="2"/>
  <c r="CM803" i="2"/>
  <c r="CD803" i="2"/>
  <c r="BK803" i="2"/>
  <c r="BL803" i="2"/>
  <c r="BQ803" i="2"/>
  <c r="BR803" i="2"/>
  <c r="V803" i="2"/>
  <c r="BC803" i="2"/>
  <c r="J803" i="2"/>
  <c r="I803" i="2"/>
  <c r="CL803" i="2"/>
  <c r="CI803" i="2"/>
  <c r="BS803" i="2"/>
  <c r="BM803" i="2"/>
  <c r="L803" i="2"/>
  <c r="Q803" i="2"/>
  <c r="P803" i="2"/>
  <c r="BD803" i="2"/>
  <c r="AP803" i="2"/>
  <c r="AB803" i="2"/>
  <c r="AZ804" i="2" l="1"/>
  <c r="BO804" i="2"/>
  <c r="X804" i="2"/>
  <c r="AL804" i="2"/>
  <c r="CZ804" i="2"/>
  <c r="T339" i="2"/>
  <c r="Y339" i="2" s="1"/>
  <c r="Z339" i="2" s="1"/>
  <c r="R339" i="2"/>
  <c r="S339" i="2" s="1"/>
  <c r="BU804" i="2"/>
  <c r="CD404" i="2"/>
  <c r="AR374" i="2"/>
  <c r="AH375" i="2"/>
  <c r="AF375" i="2"/>
  <c r="AG375" i="2" s="1"/>
  <c r="BU375" i="2"/>
  <c r="CM375" i="2"/>
  <c r="CN375" i="2" s="1"/>
  <c r="BK376" i="2"/>
  <c r="BI376" i="2"/>
  <c r="BF383" i="2"/>
  <c r="AV384" i="2"/>
  <c r="AT384" i="2"/>
  <c r="AU384" i="2" s="1"/>
  <c r="AR804" i="2"/>
  <c r="BF804" i="2"/>
  <c r="AD804" i="2"/>
  <c r="CC804" i="2"/>
  <c r="CN804" i="2"/>
  <c r="CH804" i="2"/>
  <c r="CG804" i="2"/>
  <c r="CE804" i="2"/>
  <c r="CL804" i="2"/>
  <c r="BQ804" i="2"/>
  <c r="BC804" i="2"/>
  <c r="AJ804" i="2"/>
  <c r="CD804" i="2"/>
  <c r="BS804" i="2"/>
  <c r="BT804" i="2"/>
  <c r="BM804" i="2"/>
  <c r="AA804" i="2"/>
  <c r="I804" i="2"/>
  <c r="J804" i="2"/>
  <c r="O804" i="2"/>
  <c r="H805" i="2"/>
  <c r="CM804" i="2"/>
  <c r="CF804" i="2"/>
  <c r="BK804" i="2"/>
  <c r="BR804" i="2"/>
  <c r="BL804" i="2"/>
  <c r="AX804" i="2"/>
  <c r="N804" i="2"/>
  <c r="BN804" i="2"/>
  <c r="V804" i="2"/>
  <c r="CK804" i="2"/>
  <c r="CI804" i="2"/>
  <c r="BP804" i="2"/>
  <c r="BI804" i="2"/>
  <c r="AO804" i="2"/>
  <c r="P804" i="2"/>
  <c r="L804" i="2"/>
  <c r="Q804" i="2"/>
  <c r="M803" i="2"/>
  <c r="AZ805" i="2" l="1"/>
  <c r="BO805" i="2"/>
  <c r="X805" i="2"/>
  <c r="AL805" i="2"/>
  <c r="AA339" i="2"/>
  <c r="CZ805" i="2"/>
  <c r="W339" i="2"/>
  <c r="U339" i="2"/>
  <c r="AB339" i="2"/>
  <c r="AC339" i="2" s="1"/>
  <c r="BU805" i="2"/>
  <c r="BJ376" i="2"/>
  <c r="BL376" i="2"/>
  <c r="BP376" i="2"/>
  <c r="BQ376" i="2" s="1"/>
  <c r="BR376" i="2"/>
  <c r="BN376" i="2"/>
  <c r="BS376" i="2" s="1"/>
  <c r="BT376" i="2" s="1"/>
  <c r="BC384" i="2"/>
  <c r="BA384" i="2"/>
  <c r="BB384" i="2" s="1"/>
  <c r="AW384" i="2"/>
  <c r="AY384" i="2"/>
  <c r="BD384" i="2" s="1"/>
  <c r="BE384" i="2" s="1"/>
  <c r="AO375" i="2"/>
  <c r="AI375" i="2"/>
  <c r="AK375" i="2"/>
  <c r="AM375" i="2"/>
  <c r="AN375" i="2" s="1"/>
  <c r="AQ375" i="2"/>
  <c r="CE404" i="2"/>
  <c r="CF404" i="2" s="1"/>
  <c r="AR805" i="2"/>
  <c r="BF805" i="2"/>
  <c r="AD805" i="2"/>
  <c r="CC805" i="2"/>
  <c r="CN805" i="2"/>
  <c r="CH805" i="2"/>
  <c r="CG805" i="2"/>
  <c r="M804" i="2"/>
  <c r="CE805" i="2"/>
  <c r="N805" i="2"/>
  <c r="CL805" i="2"/>
  <c r="CI805" i="2"/>
  <c r="BQ805" i="2"/>
  <c r="AX805" i="2"/>
  <c r="BC805" i="2"/>
  <c r="V805" i="2"/>
  <c r="BR805" i="2"/>
  <c r="BT805" i="2"/>
  <c r="AA805" i="2"/>
  <c r="I805" i="2"/>
  <c r="CF805" i="2"/>
  <c r="BM805" i="2"/>
  <c r="AJ805" i="2"/>
  <c r="CK805" i="2"/>
  <c r="BN805" i="2"/>
  <c r="BI805" i="2"/>
  <c r="BP805" i="2"/>
  <c r="AO805" i="2"/>
  <c r="J805" i="2"/>
  <c r="O805" i="2"/>
  <c r="H806" i="2"/>
  <c r="CM805" i="2"/>
  <c r="CD805" i="2"/>
  <c r="BK805" i="2"/>
  <c r="BS805" i="2"/>
  <c r="BL805" i="2"/>
  <c r="Q805" i="2"/>
  <c r="L805" i="2"/>
  <c r="P805" i="2"/>
  <c r="AP805" i="2"/>
  <c r="BD805" i="2"/>
  <c r="AZ806" i="2" l="1"/>
  <c r="BO806" i="2"/>
  <c r="X806" i="2"/>
  <c r="AL806" i="2"/>
  <c r="R340" i="2"/>
  <c r="S340" i="2" s="1"/>
  <c r="T340" i="2"/>
  <c r="AD339" i="2"/>
  <c r="CZ806" i="2"/>
  <c r="BU806" i="2"/>
  <c r="CD405" i="2"/>
  <c r="CE405" i="2" s="1"/>
  <c r="BU376" i="2"/>
  <c r="CM376" i="2"/>
  <c r="BK377" i="2"/>
  <c r="BI377" i="2"/>
  <c r="AR375" i="2"/>
  <c r="AH376" i="2"/>
  <c r="AF376" i="2"/>
  <c r="AG376" i="2" s="1"/>
  <c r="BF384" i="2"/>
  <c r="AT385" i="2"/>
  <c r="AU385" i="2" s="1"/>
  <c r="AV385" i="2"/>
  <c r="AR806" i="2"/>
  <c r="BF806" i="2"/>
  <c r="AD806" i="2"/>
  <c r="CC806" i="2"/>
  <c r="CN806" i="2"/>
  <c r="CH806" i="2"/>
  <c r="CG806" i="2"/>
  <c r="M805" i="2"/>
  <c r="CE806" i="2"/>
  <c r="CD806" i="2"/>
  <c r="BT806" i="2"/>
  <c r="BN806" i="2"/>
  <c r="I806" i="2"/>
  <c r="CK806" i="2"/>
  <c r="CI806" i="2"/>
  <c r="BQ806" i="2"/>
  <c r="BP806" i="2"/>
  <c r="BS806" i="2"/>
  <c r="BC806" i="2"/>
  <c r="AX806" i="2"/>
  <c r="J806" i="2"/>
  <c r="O806" i="2"/>
  <c r="M806" i="2" s="1"/>
  <c r="H807" i="2"/>
  <c r="CM806" i="2"/>
  <c r="CF806" i="2"/>
  <c r="BK806" i="2"/>
  <c r="BM806" i="2"/>
  <c r="BL806" i="2"/>
  <c r="AA806" i="2"/>
  <c r="AJ806" i="2"/>
  <c r="N806" i="2"/>
  <c r="CL806" i="2"/>
  <c r="BI806" i="2"/>
  <c r="BR806" i="2"/>
  <c r="AO806" i="2"/>
  <c r="V806" i="2"/>
  <c r="P806" i="2"/>
  <c r="L806" i="2"/>
  <c r="Q806" i="2"/>
  <c r="AB806" i="2"/>
  <c r="BD806" i="2"/>
  <c r="AP806" i="2"/>
  <c r="AZ807" i="2" l="1"/>
  <c r="BO807" i="2"/>
  <c r="X807" i="2"/>
  <c r="AL807" i="2"/>
  <c r="Y340" i="2"/>
  <c r="Z340" i="2" s="1"/>
  <c r="W340" i="2"/>
  <c r="U340" i="2"/>
  <c r="AB340" i="2" s="1"/>
  <c r="AC340" i="2" s="1"/>
  <c r="AD340" i="2" s="1"/>
  <c r="AA340" i="2"/>
  <c r="CZ807" i="2"/>
  <c r="BU807" i="2"/>
  <c r="BJ377" i="2"/>
  <c r="BC385" i="2"/>
  <c r="BA385" i="2"/>
  <c r="BB385" i="2" s="1"/>
  <c r="AW385" i="2"/>
  <c r="AY385" i="2"/>
  <c r="BD385" i="2" s="1"/>
  <c r="BE385" i="2" s="1"/>
  <c r="AO376" i="2"/>
  <c r="AI376" i="2"/>
  <c r="AK376" i="2"/>
  <c r="AM376" i="2"/>
  <c r="AN376" i="2" s="1"/>
  <c r="BT377" i="2"/>
  <c r="BR377" i="2"/>
  <c r="BN377" i="2"/>
  <c r="BP377" i="2"/>
  <c r="BQ377" i="2" s="1"/>
  <c r="BL377" i="2"/>
  <c r="CF405" i="2"/>
  <c r="AR807" i="2"/>
  <c r="BF807" i="2"/>
  <c r="AD807" i="2"/>
  <c r="CC807" i="2"/>
  <c r="CN807" i="2"/>
  <c r="CH807" i="2"/>
  <c r="CG807" i="2"/>
  <c r="CE807" i="2"/>
  <c r="CF807" i="2"/>
  <c r="BT807" i="2"/>
  <c r="BI807" i="2"/>
  <c r="AJ807" i="2"/>
  <c r="N807" i="2"/>
  <c r="CK807" i="2"/>
  <c r="BP807" i="2"/>
  <c r="BR807" i="2"/>
  <c r="BC807" i="2"/>
  <c r="V807" i="2"/>
  <c r="BK807" i="2"/>
  <c r="BQ807" i="2"/>
  <c r="BN807" i="2"/>
  <c r="I807" i="2"/>
  <c r="AO807" i="2"/>
  <c r="AX807" i="2"/>
  <c r="O807" i="2"/>
  <c r="M807" i="2" s="1"/>
  <c r="H808" i="2"/>
  <c r="CM807" i="2"/>
  <c r="CD807" i="2"/>
  <c r="BL807" i="2"/>
  <c r="AA807" i="2"/>
  <c r="CL807" i="2"/>
  <c r="CI807" i="2"/>
  <c r="BS807" i="2"/>
  <c r="BM807" i="2"/>
  <c r="J807" i="2"/>
  <c r="L807" i="2"/>
  <c r="P807" i="2"/>
  <c r="Q807" i="2"/>
  <c r="AZ808" i="2" l="1"/>
  <c r="BO808" i="2"/>
  <c r="X808" i="2"/>
  <c r="AL808" i="2"/>
  <c r="AP376" i="2"/>
  <c r="AQ376" i="2" s="1"/>
  <c r="AR376" i="2" s="1"/>
  <c r="R341" i="2"/>
  <c r="S341" i="2" s="1"/>
  <c r="T341" i="2"/>
  <c r="CZ808" i="2"/>
  <c r="BU808" i="2"/>
  <c r="BF385" i="2"/>
  <c r="AT386" i="2"/>
  <c r="AU386" i="2" s="1"/>
  <c r="AV386" i="2"/>
  <c r="CM377" i="2"/>
  <c r="BU377" i="2"/>
  <c r="BK378" i="2"/>
  <c r="BI378" i="2"/>
  <c r="CD406" i="2"/>
  <c r="CE406" i="2" s="1"/>
  <c r="AR808" i="2"/>
  <c r="BF808" i="2"/>
  <c r="AD808" i="2"/>
  <c r="CC808" i="2"/>
  <c r="CN808" i="2"/>
  <c r="CH808" i="2"/>
  <c r="CG808" i="2"/>
  <c r="CE808" i="2"/>
  <c r="I808" i="2"/>
  <c r="BC808" i="2"/>
  <c r="CL808" i="2"/>
  <c r="BN808" i="2"/>
  <c r="BM808" i="2"/>
  <c r="CD808" i="2"/>
  <c r="BS808" i="2"/>
  <c r="BT808" i="2"/>
  <c r="BI808" i="2"/>
  <c r="AA808" i="2"/>
  <c r="AJ808" i="2"/>
  <c r="N808" i="2"/>
  <c r="J808" i="2"/>
  <c r="CK808" i="2"/>
  <c r="CI808" i="2"/>
  <c r="BP808" i="2"/>
  <c r="AO808" i="2"/>
  <c r="V808" i="2"/>
  <c r="CM808" i="2"/>
  <c r="CF808" i="2"/>
  <c r="BK808" i="2"/>
  <c r="BR808" i="2"/>
  <c r="BL808" i="2"/>
  <c r="BQ808" i="2"/>
  <c r="AX808" i="2"/>
  <c r="O808" i="2"/>
  <c r="H809" i="2"/>
  <c r="P808" i="2"/>
  <c r="Q808" i="2"/>
  <c r="L808" i="2"/>
  <c r="AP808" i="2"/>
  <c r="BD808" i="2"/>
  <c r="AZ809" i="2" l="1"/>
  <c r="BO809" i="2"/>
  <c r="X809" i="2"/>
  <c r="AL809" i="2"/>
  <c r="AF377" i="2"/>
  <c r="AG377" i="2" s="1"/>
  <c r="AH377" i="2"/>
  <c r="AA341" i="2"/>
  <c r="Y341" i="2"/>
  <c r="Z341" i="2" s="1"/>
  <c r="AC341" i="2"/>
  <c r="W341" i="2"/>
  <c r="U341" i="2"/>
  <c r="CZ809" i="2"/>
  <c r="BU809" i="2"/>
  <c r="CF406" i="2"/>
  <c r="BJ378" i="2"/>
  <c r="BC386" i="2"/>
  <c r="BA386" i="2"/>
  <c r="BB386" i="2" s="1"/>
  <c r="AW386" i="2"/>
  <c r="AY386" i="2"/>
  <c r="BE386" i="2"/>
  <c r="AO377" i="2"/>
  <c r="AM377" i="2"/>
  <c r="AN377" i="2" s="1"/>
  <c r="AK377" i="2"/>
  <c r="AQ377" i="2"/>
  <c r="AI377" i="2"/>
  <c r="BT378" i="2"/>
  <c r="BL378" i="2"/>
  <c r="BN378" i="2"/>
  <c r="BP378" i="2"/>
  <c r="BQ378" i="2" s="1"/>
  <c r="BR378" i="2"/>
  <c r="AR809" i="2"/>
  <c r="BF809" i="2"/>
  <c r="AD809" i="2"/>
  <c r="CC809" i="2"/>
  <c r="CN809" i="2"/>
  <c r="CH809" i="2"/>
  <c r="CG809" i="2"/>
  <c r="M808" i="2"/>
  <c r="CE809" i="2"/>
  <c r="BR809" i="2"/>
  <c r="AA809" i="2"/>
  <c r="I809" i="2"/>
  <c r="CK809" i="2"/>
  <c r="BN809" i="2"/>
  <c r="BI809" i="2"/>
  <c r="BL809" i="2"/>
  <c r="AO809" i="2"/>
  <c r="AJ809" i="2"/>
  <c r="O809" i="2"/>
  <c r="H810" i="2"/>
  <c r="N809" i="2"/>
  <c r="CM809" i="2"/>
  <c r="CD809" i="2"/>
  <c r="BK809" i="2"/>
  <c r="BS809" i="2"/>
  <c r="BT809" i="2"/>
  <c r="J809" i="2"/>
  <c r="CL809" i="2"/>
  <c r="CI809" i="2"/>
  <c r="BQ809" i="2"/>
  <c r="BC809" i="2"/>
  <c r="V809" i="2"/>
  <c r="CF809" i="2"/>
  <c r="BM809" i="2"/>
  <c r="BP809" i="2"/>
  <c r="AX809" i="2"/>
  <c r="Q809" i="2"/>
  <c r="P809" i="2"/>
  <c r="L809" i="2"/>
  <c r="AP809" i="2"/>
  <c r="AB809" i="2"/>
  <c r="BD809" i="2"/>
  <c r="AP387" i="2"/>
  <c r="AZ810" i="2" l="1"/>
  <c r="BO810" i="2"/>
  <c r="X810" i="2"/>
  <c r="AL810" i="2"/>
  <c r="AD341" i="2"/>
  <c r="T342" i="2"/>
  <c r="R342" i="2"/>
  <c r="S342" i="2" s="1"/>
  <c r="CZ810" i="2"/>
  <c r="BU810" i="2"/>
  <c r="AR377" i="2"/>
  <c r="AH378" i="2"/>
  <c r="AF378" i="2"/>
  <c r="AG378" i="2" s="1"/>
  <c r="BF386" i="2"/>
  <c r="AV387" i="2"/>
  <c r="AT387" i="2"/>
  <c r="AU387" i="2" s="1"/>
  <c r="BU378" i="2"/>
  <c r="CM378" i="2"/>
  <c r="BK379" i="2"/>
  <c r="BI379" i="2"/>
  <c r="CD407" i="2"/>
  <c r="AR810" i="2"/>
  <c r="BF810" i="2"/>
  <c r="AD810" i="2"/>
  <c r="CC810" i="2"/>
  <c r="CN810" i="2"/>
  <c r="CH810" i="2"/>
  <c r="CG810" i="2"/>
  <c r="CE810" i="2"/>
  <c r="CD810" i="2"/>
  <c r="BT810" i="2"/>
  <c r="BN810" i="2"/>
  <c r="AX810" i="2"/>
  <c r="J810" i="2"/>
  <c r="I810" i="2"/>
  <c r="CI810" i="2"/>
  <c r="BP810" i="2"/>
  <c r="BC810" i="2"/>
  <c r="AJ810" i="2"/>
  <c r="O810" i="2"/>
  <c r="H811" i="2"/>
  <c r="N810" i="2"/>
  <c r="CL810" i="2"/>
  <c r="BI810" i="2"/>
  <c r="CK810" i="2"/>
  <c r="BQ810" i="2"/>
  <c r="BS810" i="2"/>
  <c r="BR810" i="2"/>
  <c r="AO810" i="2"/>
  <c r="V810" i="2"/>
  <c r="CM810" i="2"/>
  <c r="CF810" i="2"/>
  <c r="BK810" i="2"/>
  <c r="BM810" i="2"/>
  <c r="BL810" i="2"/>
  <c r="AA810" i="2"/>
  <c r="Q810" i="2"/>
  <c r="L810" i="2"/>
  <c r="P810" i="2"/>
  <c r="M809" i="2"/>
  <c r="BD396" i="2"/>
  <c r="AB342" i="2"/>
  <c r="AC342" i="2" s="1"/>
  <c r="AD342" i="2" s="1"/>
  <c r="AZ811" i="2" l="1"/>
  <c r="BO811" i="2"/>
  <c r="X811" i="2"/>
  <c r="AL811" i="2"/>
  <c r="AA342" i="2"/>
  <c r="Y342" i="2"/>
  <c r="Z342" i="2" s="1"/>
  <c r="U342" i="2"/>
  <c r="W342" i="2"/>
  <c r="CZ811" i="2"/>
  <c r="BU811" i="2"/>
  <c r="BJ379" i="2"/>
  <c r="BN379" i="2"/>
  <c r="BP379" i="2"/>
  <c r="BQ379" i="2" s="1"/>
  <c r="BL379" i="2"/>
  <c r="BR379" i="2"/>
  <c r="AO378" i="2"/>
  <c r="AI378" i="2"/>
  <c r="AK378" i="2"/>
  <c r="AP378" i="2" s="1"/>
  <c r="AQ378" i="2" s="1"/>
  <c r="AM378" i="2"/>
  <c r="AN378" i="2" s="1"/>
  <c r="CE407" i="2"/>
  <c r="CF407" i="2" s="1"/>
  <c r="BC387" i="2"/>
  <c r="AY387" i="2"/>
  <c r="AW387" i="2"/>
  <c r="BA387" i="2"/>
  <c r="BB387" i="2" s="1"/>
  <c r="BE387" i="2"/>
  <c r="AR811" i="2"/>
  <c r="BF811" i="2"/>
  <c r="AD811" i="2"/>
  <c r="CC811" i="2"/>
  <c r="CN811" i="2"/>
  <c r="CH811" i="2"/>
  <c r="CG811" i="2"/>
  <c r="M810" i="2"/>
  <c r="CE811" i="2"/>
  <c r="CL811" i="2"/>
  <c r="CI811" i="2"/>
  <c r="BS811" i="2"/>
  <c r="BM811" i="2"/>
  <c r="AO811" i="2"/>
  <c r="I811" i="2"/>
  <c r="CF811" i="2"/>
  <c r="BT811" i="2"/>
  <c r="BI811" i="2"/>
  <c r="J811" i="2"/>
  <c r="O811" i="2"/>
  <c r="H812" i="2"/>
  <c r="CK811" i="2"/>
  <c r="BP811" i="2"/>
  <c r="BR811" i="2"/>
  <c r="BC811" i="2"/>
  <c r="AX811" i="2"/>
  <c r="N811" i="2"/>
  <c r="V811" i="2"/>
  <c r="CM811" i="2"/>
  <c r="CD811" i="2"/>
  <c r="BK811" i="2"/>
  <c r="BL811" i="2"/>
  <c r="BQ811" i="2"/>
  <c r="BN811" i="2"/>
  <c r="AA811" i="2"/>
  <c r="AJ811" i="2"/>
  <c r="L811" i="2"/>
  <c r="Q811" i="2"/>
  <c r="P811" i="2"/>
  <c r="AP811" i="2"/>
  <c r="BD811" i="2"/>
  <c r="R343" i="2"/>
  <c r="S343" i="2" s="1"/>
  <c r="T343" i="2"/>
  <c r="AZ812" i="2" l="1"/>
  <c r="BO812" i="2"/>
  <c r="X812" i="2"/>
  <c r="AL812" i="2"/>
  <c r="AA343" i="2"/>
  <c r="CZ812" i="2"/>
  <c r="BU812" i="2"/>
  <c r="BS379" i="2"/>
  <c r="BT379" i="2" s="1"/>
  <c r="BI380" i="2" s="1"/>
  <c r="CD408" i="2"/>
  <c r="CE408" i="2" s="1"/>
  <c r="BF387" i="2"/>
  <c r="AT388" i="2"/>
  <c r="AU388" i="2" s="1"/>
  <c r="AV388" i="2"/>
  <c r="AR378" i="2"/>
  <c r="AF379" i="2"/>
  <c r="AG379" i="2" s="1"/>
  <c r="AH379" i="2"/>
  <c r="AR812" i="2"/>
  <c r="BF812" i="2"/>
  <c r="AD812" i="2"/>
  <c r="CC812" i="2"/>
  <c r="CN812" i="2"/>
  <c r="CH812" i="2"/>
  <c r="CG812" i="2"/>
  <c r="CE812" i="2"/>
  <c r="CK812" i="2"/>
  <c r="CI812" i="2"/>
  <c r="BP812" i="2"/>
  <c r="BQ812" i="2"/>
  <c r="BC812" i="2"/>
  <c r="N812" i="2"/>
  <c r="CD812" i="2"/>
  <c r="BS812" i="2"/>
  <c r="BT812" i="2"/>
  <c r="V812" i="2"/>
  <c r="AX812" i="2"/>
  <c r="J812" i="2"/>
  <c r="I812" i="2"/>
  <c r="CM812" i="2"/>
  <c r="CF812" i="2"/>
  <c r="BK812" i="2"/>
  <c r="BR812" i="2"/>
  <c r="BL812" i="2"/>
  <c r="BM812" i="2"/>
  <c r="AA812" i="2"/>
  <c r="AJ812" i="2"/>
  <c r="O812" i="2"/>
  <c r="H813" i="2"/>
  <c r="CL812" i="2"/>
  <c r="BN812" i="2"/>
  <c r="BI812" i="2"/>
  <c r="AO812" i="2"/>
  <c r="Q812" i="2"/>
  <c r="L812" i="2"/>
  <c r="P812" i="2"/>
  <c r="BD812" i="2"/>
  <c r="AB812" i="2"/>
  <c r="AP812" i="2"/>
  <c r="M811" i="2"/>
  <c r="U343" i="2"/>
  <c r="Y343" i="2"/>
  <c r="Z343" i="2" s="1"/>
  <c r="W343" i="2"/>
  <c r="AZ813" i="2" l="1"/>
  <c r="BO813" i="2"/>
  <c r="X813" i="2"/>
  <c r="AL813" i="2"/>
  <c r="CZ813" i="2"/>
  <c r="BU813" i="2"/>
  <c r="BK380" i="2"/>
  <c r="BN380" i="2" s="1"/>
  <c r="BU379" i="2"/>
  <c r="CM379" i="2"/>
  <c r="AB343" i="2"/>
  <c r="AC343" i="2" s="1"/>
  <c r="AD343" i="2" s="1"/>
  <c r="BC388" i="2"/>
  <c r="AW388" i="2"/>
  <c r="AY388" i="2"/>
  <c r="BA388" i="2"/>
  <c r="BB388" i="2" s="1"/>
  <c r="BJ380" i="2"/>
  <c r="AO379" i="2"/>
  <c r="AK379" i="2"/>
  <c r="AP379" i="2" s="1"/>
  <c r="AQ379" i="2" s="1"/>
  <c r="AM379" i="2"/>
  <c r="AN379" i="2" s="1"/>
  <c r="AI379" i="2"/>
  <c r="CF408" i="2"/>
  <c r="AR813" i="2"/>
  <c r="BF813" i="2"/>
  <c r="AD813" i="2"/>
  <c r="CC813" i="2"/>
  <c r="CN813" i="2"/>
  <c r="CH813" i="2"/>
  <c r="CG813" i="2"/>
  <c r="CE813" i="2"/>
  <c r="AX813" i="2"/>
  <c r="V813" i="2"/>
  <c r="BM813" i="2"/>
  <c r="CF813" i="2"/>
  <c r="BR813" i="2"/>
  <c r="BL813" i="2"/>
  <c r="AA813" i="2"/>
  <c r="AJ813" i="2"/>
  <c r="J813" i="2"/>
  <c r="I813" i="2"/>
  <c r="CK813" i="2"/>
  <c r="BI813" i="2"/>
  <c r="BT813" i="2"/>
  <c r="O813" i="2"/>
  <c r="BN813" i="2"/>
  <c r="AO813" i="2"/>
  <c r="H814" i="2"/>
  <c r="CM813" i="2"/>
  <c r="CD813" i="2"/>
  <c r="BK813" i="2"/>
  <c r="BS813" i="2"/>
  <c r="BP813" i="2"/>
  <c r="N813" i="2"/>
  <c r="CL813" i="2"/>
  <c r="CI813" i="2"/>
  <c r="BQ813" i="2"/>
  <c r="BC813" i="2"/>
  <c r="P813" i="2"/>
  <c r="Q813" i="2"/>
  <c r="L813" i="2"/>
  <c r="M812" i="2"/>
  <c r="AZ814" i="2" l="1"/>
  <c r="BO814" i="2"/>
  <c r="X814" i="2"/>
  <c r="AL814" i="2"/>
  <c r="BR380" i="2"/>
  <c r="BT380" i="2"/>
  <c r="BL380" i="2"/>
  <c r="BP380" i="2"/>
  <c r="BQ380" i="2" s="1"/>
  <c r="CZ814" i="2"/>
  <c r="BU814" i="2"/>
  <c r="BD388" i="2"/>
  <c r="BE388" i="2" s="1"/>
  <c r="AT389" i="2" s="1"/>
  <c r="AU389" i="2" s="1"/>
  <c r="AR379" i="2"/>
  <c r="AF380" i="2"/>
  <c r="AG380" i="2" s="1"/>
  <c r="AH380" i="2"/>
  <c r="CM380" i="2"/>
  <c r="BU380" i="2"/>
  <c r="BK381" i="2"/>
  <c r="BI381" i="2"/>
  <c r="CD409" i="2"/>
  <c r="CE409" i="2" s="1"/>
  <c r="AR814" i="2"/>
  <c r="BF814" i="2"/>
  <c r="AD814" i="2"/>
  <c r="CC814" i="2"/>
  <c r="CN814" i="2"/>
  <c r="CH814" i="2"/>
  <c r="CG814" i="2"/>
  <c r="M813" i="2"/>
  <c r="CE814" i="2"/>
  <c r="CM814" i="2"/>
  <c r="CF814" i="2"/>
  <c r="BK814" i="2"/>
  <c r="BM814" i="2"/>
  <c r="BL814" i="2"/>
  <c r="BS814" i="2"/>
  <c r="AO814" i="2"/>
  <c r="J814" i="2"/>
  <c r="O814" i="2"/>
  <c r="H815" i="2"/>
  <c r="AX814" i="2"/>
  <c r="V814" i="2"/>
  <c r="CL814" i="2"/>
  <c r="BI814" i="2"/>
  <c r="BR814" i="2"/>
  <c r="N814" i="2"/>
  <c r="CD814" i="2"/>
  <c r="BT814" i="2"/>
  <c r="BN814" i="2"/>
  <c r="BC814" i="2"/>
  <c r="AJ814" i="2"/>
  <c r="CK814" i="2"/>
  <c r="CI814" i="2"/>
  <c r="BQ814" i="2"/>
  <c r="BP814" i="2"/>
  <c r="AA814" i="2"/>
  <c r="I814" i="2"/>
  <c r="Q814" i="2"/>
  <c r="P814" i="2"/>
  <c r="L814" i="2"/>
  <c r="BD814" i="2"/>
  <c r="AP814" i="2"/>
  <c r="R344" i="2"/>
  <c r="S344" i="2" s="1"/>
  <c r="T344" i="2"/>
  <c r="AZ815" i="2" l="1"/>
  <c r="BO815" i="2"/>
  <c r="X815" i="2"/>
  <c r="AL815" i="2"/>
  <c r="AA344" i="2"/>
  <c r="CZ815" i="2"/>
  <c r="BU815" i="2"/>
  <c r="BF388" i="2"/>
  <c r="AV389" i="2"/>
  <c r="BE389" i="2" s="1"/>
  <c r="CF409" i="2"/>
  <c r="AO380" i="2"/>
  <c r="AM380" i="2"/>
  <c r="AN380" i="2" s="1"/>
  <c r="AK380" i="2"/>
  <c r="AQ380" i="2"/>
  <c r="AI380" i="2"/>
  <c r="BJ381" i="2"/>
  <c r="BC389" i="2"/>
  <c r="BN381" i="2"/>
  <c r="BL381" i="2"/>
  <c r="BT381" i="2"/>
  <c r="BP381" i="2"/>
  <c r="BQ381" i="2" s="1"/>
  <c r="BR381" i="2"/>
  <c r="AR815" i="2"/>
  <c r="BF815" i="2"/>
  <c r="AD815" i="2"/>
  <c r="CC815" i="2"/>
  <c r="CN815" i="2"/>
  <c r="CH815" i="2"/>
  <c r="CG815" i="2"/>
  <c r="CE815" i="2"/>
  <c r="CF815" i="2"/>
  <c r="BT815" i="2"/>
  <c r="BI815" i="2"/>
  <c r="AA815" i="2"/>
  <c r="AX815" i="2"/>
  <c r="J815" i="2"/>
  <c r="I815" i="2"/>
  <c r="AO815" i="2"/>
  <c r="AJ815" i="2"/>
  <c r="O815" i="2"/>
  <c r="H816" i="2"/>
  <c r="N815" i="2"/>
  <c r="V815" i="2"/>
  <c r="CK815" i="2"/>
  <c r="BP815" i="2"/>
  <c r="BR815" i="2"/>
  <c r="CM815" i="2"/>
  <c r="CD815" i="2"/>
  <c r="BK815" i="2"/>
  <c r="BL815" i="2"/>
  <c r="BQ815" i="2"/>
  <c r="BN815" i="2"/>
  <c r="CL815" i="2"/>
  <c r="CI815" i="2"/>
  <c r="BS815" i="2"/>
  <c r="BM815" i="2"/>
  <c r="BC815" i="2"/>
  <c r="P815" i="2"/>
  <c r="Q815" i="2"/>
  <c r="L815" i="2"/>
  <c r="BD815" i="2"/>
  <c r="AB815" i="2"/>
  <c r="AP815" i="2"/>
  <c r="M814" i="2"/>
  <c r="M815" i="2"/>
  <c r="AC344" i="2"/>
  <c r="AD344" i="2" s="1"/>
  <c r="Y344" i="2"/>
  <c r="Z344" i="2" s="1"/>
  <c r="W344" i="2"/>
  <c r="U344" i="2"/>
  <c r="AZ816" i="2" l="1"/>
  <c r="BO816" i="2"/>
  <c r="X816" i="2"/>
  <c r="AL816" i="2"/>
  <c r="AY389" i="2"/>
  <c r="AW389" i="2"/>
  <c r="BA389" i="2"/>
  <c r="BB389" i="2" s="1"/>
  <c r="CZ816" i="2"/>
  <c r="BU816" i="2"/>
  <c r="BU381" i="2"/>
  <c r="CM381" i="2"/>
  <c r="BK382" i="2"/>
  <c r="BI382" i="2"/>
  <c r="BF389" i="2"/>
  <c r="AT390" i="2"/>
  <c r="AU390" i="2" s="1"/>
  <c r="AV390" i="2"/>
  <c r="AR380" i="2"/>
  <c r="AH381" i="2"/>
  <c r="AF381" i="2"/>
  <c r="AG381" i="2" s="1"/>
  <c r="CD410" i="2"/>
  <c r="CE410" i="2" s="1"/>
  <c r="AR816" i="2"/>
  <c r="BF816" i="2"/>
  <c r="AD816" i="2"/>
  <c r="CC816" i="2"/>
  <c r="CN816" i="2"/>
  <c r="CH816" i="2"/>
  <c r="CG816" i="2"/>
  <c r="CE816" i="2"/>
  <c r="CL816" i="2"/>
  <c r="BN816" i="2"/>
  <c r="N816" i="2"/>
  <c r="AJ816" i="2"/>
  <c r="CD816" i="2"/>
  <c r="BS816" i="2"/>
  <c r="BT816" i="2"/>
  <c r="BQ816" i="2"/>
  <c r="AX816" i="2"/>
  <c r="CK816" i="2"/>
  <c r="CI816" i="2"/>
  <c r="BP816" i="2"/>
  <c r="BM816" i="2"/>
  <c r="BC816" i="2"/>
  <c r="CM816" i="2"/>
  <c r="CF816" i="2"/>
  <c r="BK816" i="2"/>
  <c r="BR816" i="2"/>
  <c r="BL816" i="2"/>
  <c r="BI816" i="2"/>
  <c r="AA816" i="2"/>
  <c r="J816" i="2"/>
  <c r="O816" i="2"/>
  <c r="H817" i="2"/>
  <c r="AO816" i="2"/>
  <c r="V816" i="2"/>
  <c r="I816" i="2"/>
  <c r="L816" i="2"/>
  <c r="Q816" i="2"/>
  <c r="P816" i="2"/>
  <c r="R345" i="2"/>
  <c r="S345" i="2" s="1"/>
  <c r="T345" i="2"/>
  <c r="AZ817" i="2" l="1"/>
  <c r="BO817" i="2"/>
  <c r="X817" i="2"/>
  <c r="AL817" i="2"/>
  <c r="AA345" i="2"/>
  <c r="CZ817" i="2"/>
  <c r="BU817" i="2"/>
  <c r="BC390" i="2"/>
  <c r="BA390" i="2"/>
  <c r="BB390" i="2" s="1"/>
  <c r="AW390" i="2"/>
  <c r="AY390" i="2"/>
  <c r="BD390" i="2" s="1"/>
  <c r="BE390" i="2" s="1"/>
  <c r="BJ382" i="2"/>
  <c r="BP382" i="2"/>
  <c r="BQ382" i="2" s="1"/>
  <c r="BN382" i="2"/>
  <c r="BS382" i="2" s="1"/>
  <c r="BT382" i="2" s="1"/>
  <c r="BL382" i="2"/>
  <c r="BR382" i="2"/>
  <c r="AO381" i="2"/>
  <c r="AK381" i="2"/>
  <c r="AM381" i="2"/>
  <c r="AN381" i="2" s="1"/>
  <c r="AI381" i="2"/>
  <c r="AQ381" i="2"/>
  <c r="CF410" i="2"/>
  <c r="AR817" i="2"/>
  <c r="BF817" i="2"/>
  <c r="AD817" i="2"/>
  <c r="CC817" i="2"/>
  <c r="CN817" i="2"/>
  <c r="CH817" i="2"/>
  <c r="CG817" i="2"/>
  <c r="CE817" i="2"/>
  <c r="CM817" i="2"/>
  <c r="CD817" i="2"/>
  <c r="BK817" i="2"/>
  <c r="BS817" i="2"/>
  <c r="BL817" i="2"/>
  <c r="AA817" i="2"/>
  <c r="V817" i="2"/>
  <c r="CI817" i="2"/>
  <c r="BR817" i="2"/>
  <c r="BM817" i="2"/>
  <c r="BT817" i="2"/>
  <c r="J817" i="2"/>
  <c r="I817" i="2"/>
  <c r="AJ817" i="2"/>
  <c r="N817" i="2"/>
  <c r="CL817" i="2"/>
  <c r="BQ817" i="2"/>
  <c r="AO817" i="2"/>
  <c r="CK817" i="2"/>
  <c r="CF817" i="2"/>
  <c r="BN817" i="2"/>
  <c r="BI817" i="2"/>
  <c r="BP817" i="2"/>
  <c r="BC817" i="2"/>
  <c r="AX817" i="2"/>
  <c r="O817" i="2"/>
  <c r="H818" i="2"/>
  <c r="P817" i="2"/>
  <c r="Q817" i="2"/>
  <c r="L817" i="2"/>
  <c r="AP817" i="2"/>
  <c r="BD817" i="2"/>
  <c r="M816" i="2"/>
  <c r="W345" i="2"/>
  <c r="AB345" i="2" s="1"/>
  <c r="Y345" i="2"/>
  <c r="Z345" i="2" s="1"/>
  <c r="U345" i="2"/>
  <c r="AZ818" i="2" l="1"/>
  <c r="BO818" i="2"/>
  <c r="X818" i="2"/>
  <c r="AL818" i="2"/>
  <c r="CZ818" i="2"/>
  <c r="BU818" i="2"/>
  <c r="BU382" i="2"/>
  <c r="CM382" i="2"/>
  <c r="BK383" i="2"/>
  <c r="BI383" i="2"/>
  <c r="CD411" i="2"/>
  <c r="CE411" i="2" s="1"/>
  <c r="BF390" i="2"/>
  <c r="AV391" i="2"/>
  <c r="AT391" i="2"/>
  <c r="AU391" i="2" s="1"/>
  <c r="AR381" i="2"/>
  <c r="AH382" i="2"/>
  <c r="AF382" i="2"/>
  <c r="AG382" i="2" s="1"/>
  <c r="AR818" i="2"/>
  <c r="BF818" i="2"/>
  <c r="AD818" i="2"/>
  <c r="CC818" i="2"/>
  <c r="CN818" i="2"/>
  <c r="CH818" i="2"/>
  <c r="CG818" i="2"/>
  <c r="M817" i="2"/>
  <c r="CE818" i="2"/>
  <c r="BN818" i="2"/>
  <c r="I818" i="2"/>
  <c r="CK818" i="2"/>
  <c r="CF818" i="2"/>
  <c r="BQ818" i="2"/>
  <c r="BP818" i="2"/>
  <c r="BS818" i="2"/>
  <c r="BC818" i="2"/>
  <c r="CM818" i="2"/>
  <c r="CD818" i="2"/>
  <c r="BK818" i="2"/>
  <c r="BM818" i="2"/>
  <c r="BL818" i="2"/>
  <c r="AA818" i="2"/>
  <c r="AJ818" i="2"/>
  <c r="J818" i="2"/>
  <c r="O818" i="2"/>
  <c r="H819" i="2"/>
  <c r="CL818" i="2"/>
  <c r="BI818" i="2"/>
  <c r="BR818" i="2"/>
  <c r="AO818" i="2"/>
  <c r="N818" i="2"/>
  <c r="CI818" i="2"/>
  <c r="BT818" i="2"/>
  <c r="V818" i="2"/>
  <c r="AX818" i="2"/>
  <c r="L818" i="2"/>
  <c r="P818" i="2"/>
  <c r="Q818" i="2"/>
  <c r="AB818" i="2"/>
  <c r="BD818" i="2"/>
  <c r="AP818" i="2"/>
  <c r="AC345" i="2"/>
  <c r="AD345" i="2" s="1"/>
  <c r="AZ819" i="2" l="1"/>
  <c r="BO819" i="2"/>
  <c r="X819" i="2"/>
  <c r="AL819" i="2"/>
  <c r="CZ819" i="2"/>
  <c r="BU819" i="2"/>
  <c r="AO382" i="2"/>
  <c r="AM382" i="2"/>
  <c r="AN382" i="2" s="1"/>
  <c r="AK382" i="2"/>
  <c r="AP382" i="2" s="1"/>
  <c r="AQ382" i="2" s="1"/>
  <c r="AI382" i="2"/>
  <c r="BC391" i="2"/>
  <c r="AW391" i="2"/>
  <c r="AY391" i="2"/>
  <c r="BA391" i="2"/>
  <c r="BB391" i="2" s="1"/>
  <c r="BJ383" i="2"/>
  <c r="BR383" i="2"/>
  <c r="BT383" i="2"/>
  <c r="BP383" i="2"/>
  <c r="BQ383" i="2" s="1"/>
  <c r="BL383" i="2"/>
  <c r="BN383" i="2"/>
  <c r="CF411" i="2"/>
  <c r="AR819" i="2"/>
  <c r="BF819" i="2"/>
  <c r="AD819" i="2"/>
  <c r="CC819" i="2"/>
  <c r="CN819" i="2"/>
  <c r="CH819" i="2"/>
  <c r="CG819" i="2"/>
  <c r="M818" i="2"/>
  <c r="CE819" i="2"/>
  <c r="CM819" i="2"/>
  <c r="CD819" i="2"/>
  <c r="BK819" i="2"/>
  <c r="BL819" i="2"/>
  <c r="BQ819" i="2"/>
  <c r="BR819" i="2"/>
  <c r="AA819" i="2"/>
  <c r="J819" i="2"/>
  <c r="O819" i="2"/>
  <c r="H820" i="2"/>
  <c r="BT819" i="2"/>
  <c r="BI819" i="2"/>
  <c r="AJ819" i="2"/>
  <c r="V819" i="2"/>
  <c r="CL819" i="2"/>
  <c r="BS819" i="2"/>
  <c r="BM819" i="2"/>
  <c r="AO819" i="2"/>
  <c r="AX819" i="2"/>
  <c r="N819" i="2"/>
  <c r="CI819" i="2"/>
  <c r="CK819" i="2"/>
  <c r="CF819" i="2"/>
  <c r="BP819" i="2"/>
  <c r="BN819" i="2"/>
  <c r="BC819" i="2"/>
  <c r="I819" i="2"/>
  <c r="P819" i="2"/>
  <c r="Q819" i="2"/>
  <c r="L819" i="2"/>
  <c r="R346" i="2"/>
  <c r="S346" i="2" s="1"/>
  <c r="T346" i="2"/>
  <c r="AZ820" i="2" l="1"/>
  <c r="BO820" i="2"/>
  <c r="X820" i="2"/>
  <c r="AL820" i="2"/>
  <c r="AA346" i="2"/>
  <c r="CZ820" i="2"/>
  <c r="BU820" i="2"/>
  <c r="AR382" i="2"/>
  <c r="AH383" i="2"/>
  <c r="AF383" i="2"/>
  <c r="AG383" i="2" s="1"/>
  <c r="CG411" i="2"/>
  <c r="CD412" i="2"/>
  <c r="CM383" i="2"/>
  <c r="BU383" i="2"/>
  <c r="BK384" i="2"/>
  <c r="BI384" i="2"/>
  <c r="BD391" i="2"/>
  <c r="BE391" i="2" s="1"/>
  <c r="AR820" i="2"/>
  <c r="BF820" i="2"/>
  <c r="AD820" i="2"/>
  <c r="CC820" i="2"/>
  <c r="CN820" i="2"/>
  <c r="CH820" i="2"/>
  <c r="CG820" i="2"/>
  <c r="CE820" i="2"/>
  <c r="N820" i="2"/>
  <c r="BS820" i="2"/>
  <c r="CI820" i="2"/>
  <c r="BT820" i="2"/>
  <c r="CK820" i="2"/>
  <c r="CF820" i="2"/>
  <c r="BP820" i="2"/>
  <c r="BI820" i="2"/>
  <c r="BC820" i="2"/>
  <c r="AX820" i="2"/>
  <c r="J820" i="2"/>
  <c r="I820" i="2"/>
  <c r="V820" i="2"/>
  <c r="CM820" i="2"/>
  <c r="CD820" i="2"/>
  <c r="BK820" i="2"/>
  <c r="BR820" i="2"/>
  <c r="BL820" i="2"/>
  <c r="AA820" i="2"/>
  <c r="AJ820" i="2"/>
  <c r="O820" i="2"/>
  <c r="M820" i="2" s="1"/>
  <c r="H821" i="2"/>
  <c r="CL820" i="2"/>
  <c r="BN820" i="2"/>
  <c r="BQ820" i="2"/>
  <c r="AO820" i="2"/>
  <c r="BM820" i="2"/>
  <c r="Q820" i="2"/>
  <c r="P820" i="2"/>
  <c r="L820" i="2"/>
  <c r="AP820" i="2"/>
  <c r="BD820" i="2"/>
  <c r="M819" i="2"/>
  <c r="U346" i="2"/>
  <c r="Y346" i="2"/>
  <c r="Z346" i="2" s="1"/>
  <c r="W346" i="2"/>
  <c r="AZ821" i="2" l="1"/>
  <c r="BO821" i="2"/>
  <c r="X821" i="2"/>
  <c r="AL821" i="2"/>
  <c r="AB346" i="2"/>
  <c r="AC346" i="2" s="1"/>
  <c r="AD346" i="2" s="1"/>
  <c r="CZ821" i="2"/>
  <c r="BU821" i="2"/>
  <c r="BF391" i="2"/>
  <c r="AV392" i="2"/>
  <c r="AT392" i="2"/>
  <c r="AU392" i="2" s="1"/>
  <c r="BJ384" i="2"/>
  <c r="BL384" i="2"/>
  <c r="BN384" i="2"/>
  <c r="BT384" i="2"/>
  <c r="BP384" i="2"/>
  <c r="BQ384" i="2" s="1"/>
  <c r="BR384" i="2"/>
  <c r="CE412" i="2"/>
  <c r="CF412" i="2" s="1"/>
  <c r="AO383" i="2"/>
  <c r="AK383" i="2"/>
  <c r="AQ383" i="2"/>
  <c r="AM383" i="2"/>
  <c r="AN383" i="2" s="1"/>
  <c r="AI383" i="2"/>
  <c r="CH411" i="2"/>
  <c r="CI411" i="2" s="1"/>
  <c r="AR821" i="2"/>
  <c r="BF821" i="2"/>
  <c r="AD821" i="2"/>
  <c r="CC821" i="2"/>
  <c r="CN821" i="2"/>
  <c r="CH821" i="2"/>
  <c r="CG821" i="2"/>
  <c r="CE821" i="2"/>
  <c r="CI821" i="2"/>
  <c r="BR821" i="2"/>
  <c r="BM821" i="2"/>
  <c r="BT821" i="2"/>
  <c r="O821" i="2"/>
  <c r="H822" i="2"/>
  <c r="J821" i="2"/>
  <c r="N821" i="2"/>
  <c r="CM821" i="2"/>
  <c r="CD821" i="2"/>
  <c r="BK821" i="2"/>
  <c r="BS821" i="2"/>
  <c r="BL821" i="2"/>
  <c r="AA821" i="2"/>
  <c r="AX821" i="2"/>
  <c r="V821" i="2"/>
  <c r="CK821" i="2"/>
  <c r="CF821" i="2"/>
  <c r="BN821" i="2"/>
  <c r="BI821" i="2"/>
  <c r="BP821" i="2"/>
  <c r="BC821" i="2"/>
  <c r="CL821" i="2"/>
  <c r="BQ821" i="2"/>
  <c r="AO821" i="2"/>
  <c r="I821" i="2"/>
  <c r="AJ821" i="2"/>
  <c r="L821" i="2"/>
  <c r="P821" i="2"/>
  <c r="Q821" i="2"/>
  <c r="AP821" i="2"/>
  <c r="AB821" i="2"/>
  <c r="BD821" i="2"/>
  <c r="AZ822" i="2" l="1"/>
  <c r="BO822" i="2"/>
  <c r="X822" i="2"/>
  <c r="AL822" i="2"/>
  <c r="CZ822" i="2"/>
  <c r="BU822" i="2"/>
  <c r="CD413" i="2"/>
  <c r="CI421" i="2"/>
  <c r="CI418" i="2"/>
  <c r="CI417" i="2"/>
  <c r="CI415" i="2"/>
  <c r="CI419" i="2"/>
  <c r="CI413" i="2"/>
  <c r="CI416" i="2"/>
  <c r="CI414" i="2"/>
  <c r="CI422" i="2"/>
  <c r="CI412" i="2"/>
  <c r="CI420" i="2"/>
  <c r="AR383" i="2"/>
  <c r="AH384" i="2"/>
  <c r="AF384" i="2"/>
  <c r="AG384" i="2" s="1"/>
  <c r="BC392" i="2"/>
  <c r="BA392" i="2"/>
  <c r="BB392" i="2" s="1"/>
  <c r="AY392" i="2"/>
  <c r="AW392" i="2"/>
  <c r="BE392" i="2"/>
  <c r="CM384" i="2"/>
  <c r="BU384" i="2"/>
  <c r="BK385" i="2"/>
  <c r="BI385" i="2"/>
  <c r="AR822" i="2"/>
  <c r="BF822" i="2"/>
  <c r="AD822" i="2"/>
  <c r="CC822" i="2"/>
  <c r="CN822" i="2"/>
  <c r="CH822" i="2"/>
  <c r="CG822" i="2"/>
  <c r="CE822" i="2"/>
  <c r="CL822" i="2"/>
  <c r="BI822" i="2"/>
  <c r="BR822" i="2"/>
  <c r="AO822" i="2"/>
  <c r="CI822" i="2"/>
  <c r="BT822" i="2"/>
  <c r="BN822" i="2"/>
  <c r="AX822" i="2"/>
  <c r="J822" i="2"/>
  <c r="O822" i="2"/>
  <c r="H823" i="2"/>
  <c r="I822" i="2"/>
  <c r="CK822" i="2"/>
  <c r="CF822" i="2"/>
  <c r="BQ822" i="2"/>
  <c r="BP822" i="2"/>
  <c r="BS822" i="2"/>
  <c r="BC822" i="2"/>
  <c r="AJ822" i="2"/>
  <c r="N822" i="2"/>
  <c r="V822" i="2"/>
  <c r="CM822" i="2"/>
  <c r="CD822" i="2"/>
  <c r="BK822" i="2"/>
  <c r="BM822" i="2"/>
  <c r="BL822" i="2"/>
  <c r="AA822" i="2"/>
  <c r="L822" i="2"/>
  <c r="P822" i="2"/>
  <c r="Q822" i="2"/>
  <c r="M821" i="2"/>
  <c r="R347" i="2"/>
  <c r="S347" i="2" s="1"/>
  <c r="T347" i="2"/>
  <c r="AZ823" i="2" l="1"/>
  <c r="BO823" i="2"/>
  <c r="X823" i="2"/>
  <c r="AL823" i="2"/>
  <c r="AA347" i="2"/>
  <c r="CZ823" i="2"/>
  <c r="BU823" i="2"/>
  <c r="BJ385" i="2"/>
  <c r="BF392" i="2"/>
  <c r="AV393" i="2"/>
  <c r="AT393" i="2"/>
  <c r="AU393" i="2" s="1"/>
  <c r="BP385" i="2"/>
  <c r="BQ385" i="2" s="1"/>
  <c r="BL385" i="2"/>
  <c r="BN385" i="2"/>
  <c r="BS385" i="2" s="1"/>
  <c r="BT385" i="2" s="1"/>
  <c r="BR385" i="2"/>
  <c r="AO384" i="2"/>
  <c r="AM384" i="2"/>
  <c r="AN384" i="2" s="1"/>
  <c r="AI384" i="2"/>
  <c r="AK384" i="2"/>
  <c r="AP384" i="2" s="1"/>
  <c r="AQ384" i="2" s="1"/>
  <c r="CE413" i="2"/>
  <c r="CF413" i="2" s="1"/>
  <c r="AR823" i="2"/>
  <c r="BF823" i="2"/>
  <c r="AD823" i="2"/>
  <c r="CC823" i="2"/>
  <c r="CN823" i="2"/>
  <c r="CH823" i="2"/>
  <c r="CG823" i="2"/>
  <c r="CE823" i="2"/>
  <c r="AJ823" i="2"/>
  <c r="N823" i="2"/>
  <c r="CL823" i="2"/>
  <c r="BM823" i="2"/>
  <c r="AO823" i="2"/>
  <c r="V823" i="2"/>
  <c r="CI823" i="2"/>
  <c r="I823" i="2"/>
  <c r="BT823" i="2"/>
  <c r="BI823" i="2"/>
  <c r="CK823" i="2"/>
  <c r="CF823" i="2"/>
  <c r="BP823" i="2"/>
  <c r="BR823" i="2"/>
  <c r="BC823" i="2"/>
  <c r="AX823" i="2"/>
  <c r="O823" i="2"/>
  <c r="H824" i="2"/>
  <c r="CM823" i="2"/>
  <c r="CD823" i="2"/>
  <c r="BK823" i="2"/>
  <c r="BL823" i="2"/>
  <c r="BQ823" i="2"/>
  <c r="BN823" i="2"/>
  <c r="AA823" i="2"/>
  <c r="J823" i="2"/>
  <c r="BS823" i="2"/>
  <c r="P823" i="2"/>
  <c r="Q823" i="2"/>
  <c r="L823" i="2"/>
  <c r="BD823" i="2"/>
  <c r="AP823" i="2"/>
  <c r="M822" i="2"/>
  <c r="AC347" i="2"/>
  <c r="AD347" i="2" s="1"/>
  <c r="W347" i="2"/>
  <c r="U347" i="2"/>
  <c r="Y347" i="2"/>
  <c r="Z347" i="2" s="1"/>
  <c r="AZ824" i="2" l="1"/>
  <c r="BO824" i="2"/>
  <c r="X824" i="2"/>
  <c r="AL824" i="2"/>
  <c r="CZ824" i="2"/>
  <c r="BU824" i="2"/>
  <c r="CM385" i="2"/>
  <c r="BU385" i="2"/>
  <c r="BK386" i="2"/>
  <c r="BI386" i="2"/>
  <c r="CD414" i="2"/>
  <c r="BC393" i="2"/>
  <c r="AW393" i="2"/>
  <c r="AY393" i="2"/>
  <c r="BD393" i="2" s="1"/>
  <c r="BE393" i="2" s="1"/>
  <c r="BA393" i="2"/>
  <c r="BB393" i="2" s="1"/>
  <c r="AR384" i="2"/>
  <c r="AH385" i="2"/>
  <c r="AF385" i="2"/>
  <c r="AG385" i="2" s="1"/>
  <c r="AR824" i="2"/>
  <c r="BF824" i="2"/>
  <c r="AD824" i="2"/>
  <c r="CC824" i="2"/>
  <c r="CN824" i="2"/>
  <c r="CH824" i="2"/>
  <c r="CG824" i="2"/>
  <c r="CE824" i="2"/>
  <c r="CI824" i="2"/>
  <c r="BS824" i="2"/>
  <c r="BL824" i="2"/>
  <c r="N824" i="2"/>
  <c r="AX824" i="2"/>
  <c r="CK824" i="2"/>
  <c r="CF824" i="2"/>
  <c r="BQ824" i="2"/>
  <c r="BM824" i="2"/>
  <c r="BC824" i="2"/>
  <c r="V824" i="2"/>
  <c r="CM824" i="2"/>
  <c r="CD824" i="2"/>
  <c r="BK824" i="2"/>
  <c r="BR824" i="2"/>
  <c r="BT824" i="2"/>
  <c r="BI824" i="2"/>
  <c r="AA824" i="2"/>
  <c r="AJ824" i="2"/>
  <c r="J824" i="2"/>
  <c r="I824" i="2"/>
  <c r="CL824" i="2"/>
  <c r="BN824" i="2"/>
  <c r="BP824" i="2"/>
  <c r="AO824" i="2"/>
  <c r="O824" i="2"/>
  <c r="H825" i="2"/>
  <c r="P824" i="2"/>
  <c r="L824" i="2"/>
  <c r="Q824" i="2"/>
  <c r="AP824" i="2"/>
  <c r="AB824" i="2"/>
  <c r="BD824" i="2"/>
  <c r="M823" i="2"/>
  <c r="R348" i="2"/>
  <c r="S348" i="2" s="1"/>
  <c r="T348" i="2"/>
  <c r="AZ825" i="2" l="1"/>
  <c r="BO825" i="2"/>
  <c r="X825" i="2"/>
  <c r="AL825" i="2"/>
  <c r="AA348" i="2"/>
  <c r="CZ825" i="2"/>
  <c r="BU825" i="2"/>
  <c r="BJ386" i="2"/>
  <c r="BT386" i="2"/>
  <c r="BP386" i="2"/>
  <c r="BQ386" i="2" s="1"/>
  <c r="BL386" i="2"/>
  <c r="BN386" i="2"/>
  <c r="BR386" i="2"/>
  <c r="AO385" i="2"/>
  <c r="AK385" i="2"/>
  <c r="AP385" i="2" s="1"/>
  <c r="AQ385" i="2" s="1"/>
  <c r="AM385" i="2"/>
  <c r="AN385" i="2" s="1"/>
  <c r="AI385" i="2"/>
  <c r="BF393" i="2"/>
  <c r="AT394" i="2"/>
  <c r="AU394" i="2" s="1"/>
  <c r="AV394" i="2"/>
  <c r="CE414" i="2"/>
  <c r="CF414" i="2" s="1"/>
  <c r="AR825" i="2"/>
  <c r="BF825" i="2"/>
  <c r="AD825" i="2"/>
  <c r="CC825" i="2"/>
  <c r="CN825" i="2"/>
  <c r="CH825" i="2"/>
  <c r="CG825" i="2"/>
  <c r="M824" i="2"/>
  <c r="CE825" i="2"/>
  <c r="CK825" i="2"/>
  <c r="CF825" i="2"/>
  <c r="BN825" i="2"/>
  <c r="BI825" i="2"/>
  <c r="BS825" i="2"/>
  <c r="BC825" i="2"/>
  <c r="J825" i="2"/>
  <c r="I825" i="2"/>
  <c r="CL825" i="2"/>
  <c r="BQ825" i="2"/>
  <c r="BP825" i="2"/>
  <c r="AO825" i="2"/>
  <c r="AX825" i="2"/>
  <c r="O825" i="2"/>
  <c r="H826" i="2"/>
  <c r="AJ825" i="2"/>
  <c r="CI825" i="2"/>
  <c r="BR825" i="2"/>
  <c r="BM825" i="2"/>
  <c r="BL825" i="2"/>
  <c r="N825" i="2"/>
  <c r="V825" i="2"/>
  <c r="CM825" i="2"/>
  <c r="CD825" i="2"/>
  <c r="BK825" i="2"/>
  <c r="BT825" i="2"/>
  <c r="AA825" i="2"/>
  <c r="P825" i="2"/>
  <c r="Q825" i="2"/>
  <c r="L825" i="2"/>
  <c r="U348" i="2"/>
  <c r="Y348" i="2"/>
  <c r="Z348" i="2" s="1"/>
  <c r="W348" i="2"/>
  <c r="AB348" i="2" s="1"/>
  <c r="AZ826" i="2" l="1"/>
  <c r="BO826" i="2"/>
  <c r="X826" i="2"/>
  <c r="AL826" i="2"/>
  <c r="CZ826" i="2"/>
  <c r="BU826" i="2"/>
  <c r="AR385" i="2"/>
  <c r="AH386" i="2"/>
  <c r="AF386" i="2"/>
  <c r="AG386" i="2" s="1"/>
  <c r="CD415" i="2"/>
  <c r="CE415" i="2" s="1"/>
  <c r="BC394" i="2"/>
  <c r="BA394" i="2"/>
  <c r="BB394" i="2" s="1"/>
  <c r="AW394" i="2"/>
  <c r="AY394" i="2"/>
  <c r="BD394" i="2" s="1"/>
  <c r="BE394" i="2" s="1"/>
  <c r="BU386" i="2"/>
  <c r="CM386" i="2"/>
  <c r="BK387" i="2"/>
  <c r="BI387" i="2"/>
  <c r="AR826" i="2"/>
  <c r="BF826" i="2"/>
  <c r="AD826" i="2"/>
  <c r="CC826" i="2"/>
  <c r="CN826" i="2"/>
  <c r="CH826" i="2"/>
  <c r="CG826" i="2"/>
  <c r="CE826" i="2"/>
  <c r="CL826" i="2"/>
  <c r="BI826" i="2"/>
  <c r="BS826" i="2"/>
  <c r="AO826" i="2"/>
  <c r="N826" i="2"/>
  <c r="V826" i="2"/>
  <c r="CI826" i="2"/>
  <c r="BT826" i="2"/>
  <c r="CK826" i="2"/>
  <c r="CF826" i="2"/>
  <c r="BQ826" i="2"/>
  <c r="BP826" i="2"/>
  <c r="BR826" i="2"/>
  <c r="BC826" i="2"/>
  <c r="AX826" i="2"/>
  <c r="J826" i="2"/>
  <c r="I826" i="2"/>
  <c r="CM826" i="2"/>
  <c r="CD826" i="2"/>
  <c r="BK826" i="2"/>
  <c r="BM826" i="2"/>
  <c r="BL826" i="2"/>
  <c r="BN826" i="2"/>
  <c r="AA826" i="2"/>
  <c r="AJ826" i="2"/>
  <c r="O826" i="2"/>
  <c r="H827" i="2"/>
  <c r="Q826" i="2"/>
  <c r="L826" i="2"/>
  <c r="P826" i="2"/>
  <c r="BD826" i="2"/>
  <c r="AP826" i="2"/>
  <c r="M825" i="2"/>
  <c r="M826" i="2"/>
  <c r="AC348" i="2"/>
  <c r="AD348" i="2" s="1"/>
  <c r="AZ827" i="2" l="1"/>
  <c r="BO827" i="2"/>
  <c r="X827" i="2"/>
  <c r="AL827" i="2"/>
  <c r="CZ827" i="2"/>
  <c r="BU827" i="2"/>
  <c r="BF394" i="2"/>
  <c r="AT395" i="2"/>
  <c r="AU395" i="2" s="1"/>
  <c r="AV395" i="2"/>
  <c r="AO386" i="2"/>
  <c r="AI386" i="2"/>
  <c r="AK386" i="2"/>
  <c r="AQ386" i="2"/>
  <c r="AM386" i="2"/>
  <c r="AN386" i="2" s="1"/>
  <c r="BJ387" i="2"/>
  <c r="BN387" i="2"/>
  <c r="BT387" i="2"/>
  <c r="BL387" i="2"/>
  <c r="BP387" i="2"/>
  <c r="BQ387" i="2" s="1"/>
  <c r="BR387" i="2"/>
  <c r="CF415" i="2"/>
  <c r="AR827" i="2"/>
  <c r="BF827" i="2"/>
  <c r="AD827" i="2"/>
  <c r="CC827" i="2"/>
  <c r="CN827" i="2"/>
  <c r="CH827" i="2"/>
  <c r="CG827" i="2"/>
  <c r="CE827" i="2"/>
  <c r="CI827" i="2"/>
  <c r="BT827" i="2"/>
  <c r="BQ827" i="2"/>
  <c r="I827" i="2"/>
  <c r="J827" i="2"/>
  <c r="O827" i="2"/>
  <c r="H828" i="2"/>
  <c r="CM827" i="2"/>
  <c r="CD827" i="2"/>
  <c r="BK827" i="2"/>
  <c r="BL827" i="2"/>
  <c r="BN827" i="2"/>
  <c r="BI827" i="2"/>
  <c r="AA827" i="2"/>
  <c r="AX827" i="2"/>
  <c r="N827" i="2"/>
  <c r="CL827" i="2"/>
  <c r="BS827" i="2"/>
  <c r="AO827" i="2"/>
  <c r="AJ827" i="2"/>
  <c r="CK827" i="2"/>
  <c r="CF827" i="2"/>
  <c r="BP827" i="2"/>
  <c r="BR827" i="2"/>
  <c r="BM827" i="2"/>
  <c r="BC827" i="2"/>
  <c r="V827" i="2"/>
  <c r="Q827" i="2"/>
  <c r="L827" i="2"/>
  <c r="P827" i="2"/>
  <c r="AB827" i="2"/>
  <c r="BD827" i="2"/>
  <c r="AP827" i="2"/>
  <c r="R349" i="2"/>
  <c r="S349" i="2" s="1"/>
  <c r="T349" i="2"/>
  <c r="AZ828" i="2" l="1"/>
  <c r="BO828" i="2"/>
  <c r="X828" i="2"/>
  <c r="AL828" i="2"/>
  <c r="AA349" i="2"/>
  <c r="CZ828" i="2"/>
  <c r="BU828" i="2"/>
  <c r="CD416" i="2"/>
  <c r="CN387" i="2"/>
  <c r="BU387" i="2"/>
  <c r="CM387" i="2"/>
  <c r="BK388" i="2"/>
  <c r="BI388" i="2"/>
  <c r="AR386" i="2"/>
  <c r="AF387" i="2"/>
  <c r="AG387" i="2" s="1"/>
  <c r="AH387" i="2"/>
  <c r="BC395" i="2"/>
  <c r="BA395" i="2"/>
  <c r="BB395" i="2" s="1"/>
  <c r="AY395" i="2"/>
  <c r="AW395" i="2"/>
  <c r="BE395" i="2"/>
  <c r="AR828" i="2"/>
  <c r="BF828" i="2"/>
  <c r="AD828" i="2"/>
  <c r="CC828" i="2"/>
  <c r="CN828" i="2"/>
  <c r="CH828" i="2"/>
  <c r="CG828" i="2"/>
  <c r="CE828" i="2"/>
  <c r="CL828" i="2"/>
  <c r="BN828" i="2"/>
  <c r="BI828" i="2"/>
  <c r="AO828" i="2"/>
  <c r="CI828" i="2"/>
  <c r="BS828" i="2"/>
  <c r="BT828" i="2"/>
  <c r="AX828" i="2"/>
  <c r="I828" i="2"/>
  <c r="N828" i="2"/>
  <c r="V828" i="2"/>
  <c r="CK828" i="2"/>
  <c r="CF828" i="2"/>
  <c r="BQ828" i="2"/>
  <c r="BP828" i="2"/>
  <c r="BC828" i="2"/>
  <c r="AJ828" i="2"/>
  <c r="J828" i="2"/>
  <c r="O828" i="2"/>
  <c r="H829" i="2"/>
  <c r="CM828" i="2"/>
  <c r="CD828" i="2"/>
  <c r="BK828" i="2"/>
  <c r="BR828" i="2"/>
  <c r="BM828" i="2"/>
  <c r="BL828" i="2"/>
  <c r="AA828" i="2"/>
  <c r="Q828" i="2"/>
  <c r="L828" i="2"/>
  <c r="P828" i="2"/>
  <c r="M827" i="2"/>
  <c r="W349" i="2"/>
  <c r="AB349" i="2" s="1"/>
  <c r="U349" i="2"/>
  <c r="Y349" i="2"/>
  <c r="Z349" i="2" s="1"/>
  <c r="AZ829" i="2" l="1"/>
  <c r="BO829" i="2"/>
  <c r="X829" i="2"/>
  <c r="AL829" i="2"/>
  <c r="CZ829" i="2"/>
  <c r="BU829" i="2"/>
  <c r="BF395" i="2"/>
  <c r="AV396" i="2"/>
  <c r="AT396" i="2"/>
  <c r="AU396" i="2" s="1"/>
  <c r="BJ388" i="2"/>
  <c r="AO387" i="2"/>
  <c r="AI387" i="2"/>
  <c r="AK387" i="2"/>
  <c r="AM387" i="2"/>
  <c r="AN387" i="2" s="1"/>
  <c r="AQ387" i="2"/>
  <c r="BL388" i="2"/>
  <c r="BP388" i="2"/>
  <c r="BQ388" i="2" s="1"/>
  <c r="BN388" i="2"/>
  <c r="BS388" i="2" s="1"/>
  <c r="BT388" i="2" s="1"/>
  <c r="BR388" i="2"/>
  <c r="CE416" i="2"/>
  <c r="CF416" i="2" s="1"/>
  <c r="AR829" i="2"/>
  <c r="BF829" i="2"/>
  <c r="AD829" i="2"/>
  <c r="CC829" i="2"/>
  <c r="CN829" i="2"/>
  <c r="CH829" i="2"/>
  <c r="CG829" i="2"/>
  <c r="CE829" i="2"/>
  <c r="CM829" i="2"/>
  <c r="CD829" i="2"/>
  <c r="BK829" i="2"/>
  <c r="BT829" i="2"/>
  <c r="AA829" i="2"/>
  <c r="AJ829" i="2"/>
  <c r="I829" i="2"/>
  <c r="J829" i="2"/>
  <c r="O829" i="2"/>
  <c r="H830" i="2"/>
  <c r="CL829" i="2"/>
  <c r="BQ829" i="2"/>
  <c r="BP829" i="2"/>
  <c r="AO829" i="2"/>
  <c r="CF829" i="2"/>
  <c r="BR829" i="2"/>
  <c r="BM829" i="2"/>
  <c r="BL829" i="2"/>
  <c r="N829" i="2"/>
  <c r="CK829" i="2"/>
  <c r="CI829" i="2"/>
  <c r="BN829" i="2"/>
  <c r="BI829" i="2"/>
  <c r="BS829" i="2"/>
  <c r="V829" i="2"/>
  <c r="BC829" i="2"/>
  <c r="AX829" i="2"/>
  <c r="Q829" i="2"/>
  <c r="L829" i="2"/>
  <c r="P829" i="2"/>
  <c r="BD829" i="2"/>
  <c r="AP829" i="2"/>
  <c r="M828" i="2"/>
  <c r="AC349" i="2"/>
  <c r="AD349" i="2" s="1"/>
  <c r="AZ830" i="2" l="1"/>
  <c r="BO830" i="2"/>
  <c r="X830" i="2"/>
  <c r="AL830" i="2"/>
  <c r="CZ830" i="2"/>
  <c r="BU830" i="2"/>
  <c r="BU388" i="2"/>
  <c r="CM388" i="2"/>
  <c r="BK389" i="2"/>
  <c r="BI389" i="2"/>
  <c r="CD417" i="2"/>
  <c r="CE417" i="2" s="1"/>
  <c r="AR387" i="2"/>
  <c r="AF388" i="2"/>
  <c r="AG388" i="2" s="1"/>
  <c r="AH388" i="2"/>
  <c r="BC396" i="2"/>
  <c r="BA396" i="2"/>
  <c r="BB396" i="2" s="1"/>
  <c r="AY396" i="2"/>
  <c r="AW396" i="2"/>
  <c r="BE396" i="2"/>
  <c r="AR830" i="2"/>
  <c r="BF830" i="2"/>
  <c r="AD830" i="2"/>
  <c r="CC830" i="2"/>
  <c r="CN830" i="2"/>
  <c r="CH830" i="2"/>
  <c r="CG830" i="2"/>
  <c r="M829" i="2"/>
  <c r="CE830" i="2"/>
  <c r="CF830" i="2"/>
  <c r="BT830" i="2"/>
  <c r="I830" i="2"/>
  <c r="CK830" i="2"/>
  <c r="CI830" i="2"/>
  <c r="BQ830" i="2"/>
  <c r="BP830" i="2"/>
  <c r="BR830" i="2"/>
  <c r="BC830" i="2"/>
  <c r="AX830" i="2"/>
  <c r="O830" i="2"/>
  <c r="H831" i="2"/>
  <c r="CM830" i="2"/>
  <c r="CD830" i="2"/>
  <c r="BK830" i="2"/>
  <c r="BM830" i="2"/>
  <c r="BN830" i="2"/>
  <c r="J830" i="2"/>
  <c r="BL830" i="2"/>
  <c r="AA830" i="2"/>
  <c r="AJ830" i="2"/>
  <c r="N830" i="2"/>
  <c r="CL830" i="2"/>
  <c r="BI830" i="2"/>
  <c r="BS830" i="2"/>
  <c r="AO830" i="2"/>
  <c r="V830" i="2"/>
  <c r="L830" i="2"/>
  <c r="Q830" i="2"/>
  <c r="P830" i="2"/>
  <c r="AB830" i="2"/>
  <c r="AP830" i="2"/>
  <c r="BD830" i="2"/>
  <c r="R350" i="2"/>
  <c r="S350" i="2" s="1"/>
  <c r="T350" i="2"/>
  <c r="AZ831" i="2" l="1"/>
  <c r="BO831" i="2"/>
  <c r="X831" i="2"/>
  <c r="AL831" i="2"/>
  <c r="AA350" i="2"/>
  <c r="CZ831" i="2"/>
  <c r="BU831" i="2"/>
  <c r="BJ389" i="2"/>
  <c r="BF396" i="2"/>
  <c r="AV397" i="2"/>
  <c r="AT397" i="2"/>
  <c r="AU397" i="2" s="1"/>
  <c r="BT389" i="2"/>
  <c r="BL389" i="2"/>
  <c r="BP389" i="2"/>
  <c r="BQ389" i="2" s="1"/>
  <c r="BN389" i="2"/>
  <c r="BR389" i="2"/>
  <c r="AO388" i="2"/>
  <c r="AK388" i="2"/>
  <c r="AP388" i="2" s="1"/>
  <c r="AQ388" i="2" s="1"/>
  <c r="AM388" i="2"/>
  <c r="AN388" i="2" s="1"/>
  <c r="AI388" i="2"/>
  <c r="CF417" i="2"/>
  <c r="AR831" i="2"/>
  <c r="BF831" i="2"/>
  <c r="AD831" i="2"/>
  <c r="CC831" i="2"/>
  <c r="CN831" i="2"/>
  <c r="CH831" i="2"/>
  <c r="CG831" i="2"/>
  <c r="M830" i="2"/>
  <c r="CE831" i="2"/>
  <c r="BT831" i="2"/>
  <c r="N831" i="2"/>
  <c r="CD831" i="2"/>
  <c r="BK831" i="2"/>
  <c r="BL831" i="2"/>
  <c r="BN831" i="2"/>
  <c r="BI831" i="2"/>
  <c r="AA831" i="2"/>
  <c r="V831" i="2"/>
  <c r="CK831" i="2"/>
  <c r="CI831" i="2"/>
  <c r="BP831" i="2"/>
  <c r="BR831" i="2"/>
  <c r="BM831" i="2"/>
  <c r="BC831" i="2"/>
  <c r="CM831" i="2"/>
  <c r="CL831" i="2"/>
  <c r="BS831" i="2"/>
  <c r="AO831" i="2"/>
  <c r="AX831" i="2"/>
  <c r="J831" i="2"/>
  <c r="I831" i="2"/>
  <c r="CF831" i="2"/>
  <c r="BQ831" i="2"/>
  <c r="AJ831" i="2"/>
  <c r="O831" i="2"/>
  <c r="H832" i="2"/>
  <c r="P831" i="2"/>
  <c r="L831" i="2"/>
  <c r="Q831" i="2"/>
  <c r="AC350" i="2"/>
  <c r="AD350" i="2" s="1"/>
  <c r="W350" i="2"/>
  <c r="U350" i="2"/>
  <c r="Y350" i="2"/>
  <c r="Z350" i="2" s="1"/>
  <c r="AZ832" i="2" l="1"/>
  <c r="BO832" i="2"/>
  <c r="X832" i="2"/>
  <c r="AL832" i="2"/>
  <c r="CZ832" i="2"/>
  <c r="BU832" i="2"/>
  <c r="AR388" i="2"/>
  <c r="AF389" i="2"/>
  <c r="AG389" i="2" s="1"/>
  <c r="AH389" i="2"/>
  <c r="CD418" i="2"/>
  <c r="CE418" i="2" s="1"/>
  <c r="BU389" i="2"/>
  <c r="CM389" i="2"/>
  <c r="BK390" i="2"/>
  <c r="BI390" i="2"/>
  <c r="BC397" i="2"/>
  <c r="AY397" i="2"/>
  <c r="BD397" i="2" s="1"/>
  <c r="BE397" i="2" s="1"/>
  <c r="BA397" i="2"/>
  <c r="BB397" i="2" s="1"/>
  <c r="AW397" i="2"/>
  <c r="AR832" i="2"/>
  <c r="BF832" i="2"/>
  <c r="AD832" i="2"/>
  <c r="CC832" i="2"/>
  <c r="CN832" i="2"/>
  <c r="CH832" i="2"/>
  <c r="CG832" i="2"/>
  <c r="M831" i="2"/>
  <c r="CE832" i="2"/>
  <c r="CD832" i="2"/>
  <c r="BM832" i="2"/>
  <c r="AJ832" i="2"/>
  <c r="J832" i="2"/>
  <c r="I832" i="2"/>
  <c r="CL832" i="2"/>
  <c r="BN832" i="2"/>
  <c r="AO832" i="2"/>
  <c r="O832" i="2"/>
  <c r="M832" i="2" s="1"/>
  <c r="H833" i="2"/>
  <c r="BI832" i="2"/>
  <c r="N832" i="2"/>
  <c r="CF832" i="2"/>
  <c r="BS832" i="2"/>
  <c r="BT832" i="2"/>
  <c r="CK832" i="2"/>
  <c r="CI832" i="2"/>
  <c r="BQ832" i="2"/>
  <c r="BP832" i="2"/>
  <c r="BC832" i="2"/>
  <c r="AX832" i="2"/>
  <c r="V832" i="2"/>
  <c r="CM832" i="2"/>
  <c r="BK832" i="2"/>
  <c r="BR832" i="2"/>
  <c r="BL832" i="2"/>
  <c r="AA832" i="2"/>
  <c r="Q832" i="2"/>
  <c r="L832" i="2"/>
  <c r="P832" i="2"/>
  <c r="BD832" i="2"/>
  <c r="AP832" i="2"/>
  <c r="R351" i="2"/>
  <c r="S351" i="2" s="1"/>
  <c r="T351" i="2"/>
  <c r="AZ833" i="2" l="1"/>
  <c r="BO833" i="2"/>
  <c r="X833" i="2"/>
  <c r="AL833" i="2"/>
  <c r="AA351" i="2"/>
  <c r="CZ833" i="2"/>
  <c r="BU833" i="2"/>
  <c r="BF397" i="2"/>
  <c r="AV398" i="2"/>
  <c r="AT398" i="2"/>
  <c r="AU398" i="2" s="1"/>
  <c r="BL390" i="2"/>
  <c r="BN390" i="2"/>
  <c r="BT390" i="2"/>
  <c r="BP390" i="2"/>
  <c r="BQ390" i="2" s="1"/>
  <c r="BR390" i="2"/>
  <c r="AO389" i="2"/>
  <c r="AM389" i="2"/>
  <c r="AN389" i="2" s="1"/>
  <c r="AI389" i="2"/>
  <c r="AK389" i="2"/>
  <c r="AQ389" i="2"/>
  <c r="BJ390" i="2"/>
  <c r="CF418" i="2"/>
  <c r="AR833" i="2"/>
  <c r="BF833" i="2"/>
  <c r="AD833" i="2"/>
  <c r="CC833" i="2"/>
  <c r="CN833" i="2"/>
  <c r="CH833" i="2"/>
  <c r="CG833" i="2"/>
  <c r="CE833" i="2"/>
  <c r="CF833" i="2"/>
  <c r="CK833" i="2"/>
  <c r="CI833" i="2"/>
  <c r="BN833" i="2"/>
  <c r="BI833" i="2"/>
  <c r="BS833" i="2"/>
  <c r="BC833" i="2"/>
  <c r="J833" i="2"/>
  <c r="I833" i="2"/>
  <c r="CM833" i="2"/>
  <c r="CD833" i="2"/>
  <c r="BK833" i="2"/>
  <c r="BT833" i="2"/>
  <c r="AA833" i="2"/>
  <c r="AX833" i="2"/>
  <c r="O833" i="2"/>
  <c r="M833" i="2" s="1"/>
  <c r="H834" i="2"/>
  <c r="AJ833" i="2"/>
  <c r="N833" i="2"/>
  <c r="BM833" i="2"/>
  <c r="V833" i="2"/>
  <c r="BR833" i="2"/>
  <c r="BL833" i="2"/>
  <c r="CL833" i="2"/>
  <c r="BQ833" i="2"/>
  <c r="BP833" i="2"/>
  <c r="AO833" i="2"/>
  <c r="Q833" i="2"/>
  <c r="P833" i="2"/>
  <c r="L833" i="2"/>
  <c r="BD833" i="2"/>
  <c r="AP833" i="2"/>
  <c r="AB833" i="2"/>
  <c r="AP399" i="2"/>
  <c r="Y351" i="2"/>
  <c r="Z351" i="2" s="1"/>
  <c r="U351" i="2"/>
  <c r="W351" i="2"/>
  <c r="AZ834" i="2" l="1"/>
  <c r="BO834" i="2"/>
  <c r="X834" i="2"/>
  <c r="AL834" i="2"/>
  <c r="CZ834" i="2"/>
  <c r="BU834" i="2"/>
  <c r="CD419" i="2"/>
  <c r="AR389" i="2"/>
  <c r="AH390" i="2"/>
  <c r="AF390" i="2"/>
  <c r="AG390" i="2" s="1"/>
  <c r="CM390" i="2"/>
  <c r="BU390" i="2"/>
  <c r="BK391" i="2"/>
  <c r="BI391" i="2"/>
  <c r="BC398" i="2"/>
  <c r="AY398" i="2"/>
  <c r="BE398" i="2"/>
  <c r="AW398" i="2"/>
  <c r="BA398" i="2"/>
  <c r="BB398" i="2" s="1"/>
  <c r="AR834" i="2"/>
  <c r="BF834" i="2"/>
  <c r="AD834" i="2"/>
  <c r="CC834" i="2"/>
  <c r="CN834" i="2"/>
  <c r="CH834" i="2"/>
  <c r="CG834" i="2"/>
  <c r="CE834" i="2"/>
  <c r="CL834" i="2"/>
  <c r="BI834" i="2"/>
  <c r="BS834" i="2"/>
  <c r="AO834" i="2"/>
  <c r="CF834" i="2"/>
  <c r="BT834" i="2"/>
  <c r="AX834" i="2"/>
  <c r="J834" i="2"/>
  <c r="I834" i="2"/>
  <c r="CI834" i="2"/>
  <c r="BP834" i="2"/>
  <c r="BC834" i="2"/>
  <c r="AJ834" i="2"/>
  <c r="O834" i="2"/>
  <c r="H835" i="2"/>
  <c r="N834" i="2"/>
  <c r="V834" i="2"/>
  <c r="CK834" i="2"/>
  <c r="BQ834" i="2"/>
  <c r="BR834" i="2"/>
  <c r="CM834" i="2"/>
  <c r="CD834" i="2"/>
  <c r="BK834" i="2"/>
  <c r="BM834" i="2"/>
  <c r="BL834" i="2"/>
  <c r="BN834" i="2"/>
  <c r="AA834" i="2"/>
  <c r="Q834" i="2"/>
  <c r="L834" i="2"/>
  <c r="P834" i="2"/>
  <c r="AB351" i="2"/>
  <c r="AC351" i="2" s="1"/>
  <c r="BD408" i="2"/>
  <c r="AZ835" i="2" l="1"/>
  <c r="BO835" i="2"/>
  <c r="X835" i="2"/>
  <c r="AL835" i="2"/>
  <c r="AD351" i="2"/>
  <c r="CZ835" i="2"/>
  <c r="BU835" i="2"/>
  <c r="BJ391" i="2"/>
  <c r="CE419" i="2"/>
  <c r="CF419" i="2" s="1"/>
  <c r="BF398" i="2"/>
  <c r="AT399" i="2"/>
  <c r="AU399" i="2" s="1"/>
  <c r="AV399" i="2"/>
  <c r="BP391" i="2"/>
  <c r="BQ391" i="2" s="1"/>
  <c r="BR391" i="2"/>
  <c r="BN391" i="2"/>
  <c r="BS391" i="2" s="1"/>
  <c r="BT391" i="2" s="1"/>
  <c r="BL391" i="2"/>
  <c r="AO390" i="2"/>
  <c r="AI390" i="2"/>
  <c r="AK390" i="2"/>
  <c r="AP390" i="2" s="1"/>
  <c r="AQ390" i="2" s="1"/>
  <c r="AM390" i="2"/>
  <c r="AN390" i="2" s="1"/>
  <c r="AR835" i="2"/>
  <c r="BF835" i="2"/>
  <c r="AD835" i="2"/>
  <c r="CC835" i="2"/>
  <c r="CN835" i="2"/>
  <c r="CH835" i="2"/>
  <c r="CG835" i="2"/>
  <c r="M834" i="2"/>
  <c r="CE835" i="2"/>
  <c r="CM835" i="2"/>
  <c r="BN835" i="2"/>
  <c r="J835" i="2"/>
  <c r="I835" i="2"/>
  <c r="CF835" i="2"/>
  <c r="BT835" i="2"/>
  <c r="BQ835" i="2"/>
  <c r="O835" i="2"/>
  <c r="H836" i="2"/>
  <c r="AX835" i="2"/>
  <c r="N835" i="2"/>
  <c r="BK835" i="2"/>
  <c r="AA835" i="2"/>
  <c r="AJ835" i="2"/>
  <c r="V835" i="2"/>
  <c r="CL835" i="2"/>
  <c r="BS835" i="2"/>
  <c r="AO835" i="2"/>
  <c r="CK835" i="2"/>
  <c r="CI835" i="2"/>
  <c r="BP835" i="2"/>
  <c r="BR835" i="2"/>
  <c r="BM835" i="2"/>
  <c r="BC835" i="2"/>
  <c r="CD835" i="2"/>
  <c r="BL835" i="2"/>
  <c r="BI835" i="2"/>
  <c r="Q835" i="2"/>
  <c r="P835" i="2"/>
  <c r="L835" i="2"/>
  <c r="BD835" i="2"/>
  <c r="AP835" i="2"/>
  <c r="R352" i="2"/>
  <c r="S352" i="2" s="1"/>
  <c r="T352" i="2"/>
  <c r="AZ836" i="2" l="1"/>
  <c r="BO836" i="2"/>
  <c r="X836" i="2"/>
  <c r="AL836" i="2"/>
  <c r="AA352" i="2"/>
  <c r="CZ836" i="2"/>
  <c r="BU836" i="2"/>
  <c r="CM391" i="2"/>
  <c r="BU391" i="2"/>
  <c r="BK392" i="2"/>
  <c r="BI392" i="2"/>
  <c r="CD420" i="2"/>
  <c r="CE420" i="2" s="1"/>
  <c r="AR390" i="2"/>
  <c r="AH391" i="2"/>
  <c r="AF391" i="2"/>
  <c r="AG391" i="2" s="1"/>
  <c r="BC399" i="2"/>
  <c r="BA399" i="2"/>
  <c r="BB399" i="2" s="1"/>
  <c r="AY399" i="2"/>
  <c r="BD399" i="2" s="1"/>
  <c r="BE399" i="2" s="1"/>
  <c r="AW399" i="2"/>
  <c r="AR836" i="2"/>
  <c r="BF836" i="2"/>
  <c r="AD836" i="2"/>
  <c r="CC836" i="2"/>
  <c r="CN836" i="2"/>
  <c r="CH836" i="2"/>
  <c r="CG836" i="2"/>
  <c r="CE836" i="2"/>
  <c r="BT836" i="2"/>
  <c r="BS836" i="2"/>
  <c r="CK836" i="2"/>
  <c r="CI836" i="2"/>
  <c r="BQ836" i="2"/>
  <c r="BP836" i="2"/>
  <c r="BC836" i="2"/>
  <c r="AX836" i="2"/>
  <c r="J836" i="2"/>
  <c r="I836" i="2"/>
  <c r="CL836" i="2"/>
  <c r="BN836" i="2"/>
  <c r="BI836" i="2"/>
  <c r="AO836" i="2"/>
  <c r="N836" i="2"/>
  <c r="V836" i="2"/>
  <c r="CM836" i="2"/>
  <c r="CD836" i="2"/>
  <c r="BK836" i="2"/>
  <c r="BR836" i="2"/>
  <c r="BM836" i="2"/>
  <c r="BL836" i="2"/>
  <c r="AA836" i="2"/>
  <c r="AJ836" i="2"/>
  <c r="O836" i="2"/>
  <c r="M836" i="2" s="1"/>
  <c r="H837" i="2"/>
  <c r="CF836" i="2"/>
  <c r="Q836" i="2"/>
  <c r="P836" i="2"/>
  <c r="L836" i="2"/>
  <c r="BD836" i="2"/>
  <c r="AB836" i="2"/>
  <c r="AP836" i="2"/>
  <c r="M835" i="2"/>
  <c r="U352" i="2"/>
  <c r="Y352" i="2"/>
  <c r="Z352" i="2" s="1"/>
  <c r="W352" i="2"/>
  <c r="AB352" i="2" s="1"/>
  <c r="AZ837" i="2" l="1"/>
  <c r="BO837" i="2"/>
  <c r="X837" i="2"/>
  <c r="AL837" i="2"/>
  <c r="CZ837" i="2"/>
  <c r="BU837" i="2"/>
  <c r="AO391" i="2"/>
  <c r="AM391" i="2"/>
  <c r="AN391" i="2" s="1"/>
  <c r="AI391" i="2"/>
  <c r="AK391" i="2"/>
  <c r="AP391" i="2" s="1"/>
  <c r="AQ391" i="2" s="1"/>
  <c r="BJ392" i="2"/>
  <c r="BL392" i="2"/>
  <c r="BT392" i="2"/>
  <c r="BN392" i="2"/>
  <c r="BP392" i="2"/>
  <c r="BQ392" i="2" s="1"/>
  <c r="BR392" i="2"/>
  <c r="BF399" i="2"/>
  <c r="AV400" i="2"/>
  <c r="AT400" i="2"/>
  <c r="AU400" i="2" s="1"/>
  <c r="CF420" i="2"/>
  <c r="AR837" i="2"/>
  <c r="BF837" i="2"/>
  <c r="AD837" i="2"/>
  <c r="CC837" i="2"/>
  <c r="CN837" i="2"/>
  <c r="CH837" i="2"/>
  <c r="CG837" i="2"/>
  <c r="CE837" i="2"/>
  <c r="CL837" i="2"/>
  <c r="BQ837" i="2"/>
  <c r="BP837" i="2"/>
  <c r="AO837" i="2"/>
  <c r="AJ837" i="2"/>
  <c r="J837" i="2"/>
  <c r="I837" i="2"/>
  <c r="CF837" i="2"/>
  <c r="BR837" i="2"/>
  <c r="BM837" i="2"/>
  <c r="BL837" i="2"/>
  <c r="O837" i="2"/>
  <c r="H838" i="2"/>
  <c r="CK837" i="2"/>
  <c r="CI837" i="2"/>
  <c r="BN837" i="2"/>
  <c r="BI837" i="2"/>
  <c r="BC837" i="2"/>
  <c r="N837" i="2"/>
  <c r="CM837" i="2"/>
  <c r="CD837" i="2"/>
  <c r="BK837" i="2"/>
  <c r="BT837" i="2"/>
  <c r="AA837" i="2"/>
  <c r="AX837" i="2"/>
  <c r="V837" i="2"/>
  <c r="BS837" i="2"/>
  <c r="P837" i="2"/>
  <c r="Q837" i="2"/>
  <c r="L837" i="2"/>
  <c r="AC352" i="2"/>
  <c r="AD352" i="2" s="1"/>
  <c r="AZ838" i="2" l="1"/>
  <c r="BO838" i="2"/>
  <c r="X838" i="2"/>
  <c r="AL838" i="2"/>
  <c r="CZ838" i="2"/>
  <c r="BU838" i="2"/>
  <c r="AR391" i="2"/>
  <c r="AH392" i="2"/>
  <c r="AF392" i="2"/>
  <c r="AG392" i="2" s="1"/>
  <c r="CD421" i="2"/>
  <c r="BC400" i="2"/>
  <c r="AW400" i="2"/>
  <c r="BA400" i="2"/>
  <c r="BB400" i="2" s="1"/>
  <c r="AY400" i="2"/>
  <c r="BD400" i="2" s="1"/>
  <c r="BE400" i="2" s="1"/>
  <c r="BU392" i="2"/>
  <c r="CM392" i="2"/>
  <c r="BK393" i="2"/>
  <c r="BI393" i="2"/>
  <c r="AR838" i="2"/>
  <c r="BF838" i="2"/>
  <c r="AD838" i="2"/>
  <c r="CC838" i="2"/>
  <c r="CN838" i="2"/>
  <c r="CH838" i="2"/>
  <c r="CG838" i="2"/>
  <c r="CE838" i="2"/>
  <c r="CL838" i="2"/>
  <c r="BS838" i="2"/>
  <c r="BC838" i="2"/>
  <c r="AX838" i="2"/>
  <c r="H839" i="2"/>
  <c r="CF838" i="2"/>
  <c r="BT838" i="2"/>
  <c r="CK838" i="2"/>
  <c r="CI838" i="2"/>
  <c r="BQ838" i="2"/>
  <c r="BP838" i="2"/>
  <c r="BR838" i="2"/>
  <c r="AO838" i="2"/>
  <c r="V838" i="2"/>
  <c r="CM838" i="2"/>
  <c r="CD838" i="2"/>
  <c r="BK838" i="2"/>
  <c r="BM838" i="2"/>
  <c r="BL838" i="2"/>
  <c r="BN838" i="2"/>
  <c r="J838" i="2"/>
  <c r="I838" i="2"/>
  <c r="BI838" i="2"/>
  <c r="O838" i="2"/>
  <c r="AA838" i="2"/>
  <c r="AJ838" i="2"/>
  <c r="N838" i="2"/>
  <c r="P838" i="2"/>
  <c r="Q838" i="2"/>
  <c r="L838" i="2"/>
  <c r="AP838" i="2"/>
  <c r="BD838" i="2"/>
  <c r="M837" i="2"/>
  <c r="R353" i="2"/>
  <c r="S353" i="2" s="1"/>
  <c r="T353" i="2"/>
  <c r="AZ839" i="2" l="1"/>
  <c r="BO839" i="2"/>
  <c r="X839" i="2"/>
  <c r="AL839" i="2"/>
  <c r="AA353" i="2"/>
  <c r="CZ839" i="2"/>
  <c r="BU839" i="2"/>
  <c r="BF400" i="2"/>
  <c r="AT401" i="2"/>
  <c r="AU401" i="2" s="1"/>
  <c r="AV401" i="2"/>
  <c r="BJ393" i="2"/>
  <c r="BP393" i="2"/>
  <c r="BQ393" i="2" s="1"/>
  <c r="BN393" i="2"/>
  <c r="BT393" i="2"/>
  <c r="BL393" i="2"/>
  <c r="BR393" i="2"/>
  <c r="AO392" i="2"/>
  <c r="AM392" i="2"/>
  <c r="AN392" i="2" s="1"/>
  <c r="AI392" i="2"/>
  <c r="AQ392" i="2"/>
  <c r="AK392" i="2"/>
  <c r="CE421" i="2"/>
  <c r="CF421" i="2" s="1"/>
  <c r="AR839" i="2"/>
  <c r="BF839" i="2"/>
  <c r="AD839" i="2"/>
  <c r="CC839" i="2"/>
  <c r="CN839" i="2"/>
  <c r="CH839" i="2"/>
  <c r="CG839" i="2"/>
  <c r="CE839" i="2"/>
  <c r="CF839" i="2"/>
  <c r="AA839" i="2"/>
  <c r="N839" i="2"/>
  <c r="CK839" i="2"/>
  <c r="CI839" i="2"/>
  <c r="BP839" i="2"/>
  <c r="BR839" i="2"/>
  <c r="BM839" i="2"/>
  <c r="AO839" i="2"/>
  <c r="V839" i="2"/>
  <c r="AX839" i="2"/>
  <c r="I839" i="2"/>
  <c r="CM839" i="2"/>
  <c r="CD839" i="2"/>
  <c r="BK839" i="2"/>
  <c r="BL839" i="2"/>
  <c r="BN839" i="2"/>
  <c r="BI839" i="2"/>
  <c r="CL839" i="2"/>
  <c r="BS839" i="2"/>
  <c r="BC839" i="2"/>
  <c r="AJ839" i="2"/>
  <c r="J839" i="2"/>
  <c r="O839" i="2"/>
  <c r="H840" i="2"/>
  <c r="BT839" i="2"/>
  <c r="BQ839" i="2"/>
  <c r="P839" i="2"/>
  <c r="Q839" i="2"/>
  <c r="L839" i="2"/>
  <c r="BD839" i="2"/>
  <c r="AP839" i="2"/>
  <c r="AB839" i="2"/>
  <c r="M838" i="2"/>
  <c r="AC353" i="2"/>
  <c r="AD353" i="2" s="1"/>
  <c r="W353" i="2"/>
  <c r="U353" i="2"/>
  <c r="Y353" i="2"/>
  <c r="Z353" i="2" s="1"/>
  <c r="AZ840" i="2" l="1"/>
  <c r="BO840" i="2"/>
  <c r="X840" i="2"/>
  <c r="AL840" i="2"/>
  <c r="CZ840" i="2"/>
  <c r="BU840" i="2"/>
  <c r="CD422" i="2"/>
  <c r="CE422" i="2" s="1"/>
  <c r="AR392" i="2"/>
  <c r="AH393" i="2"/>
  <c r="AF393" i="2"/>
  <c r="AG393" i="2" s="1"/>
  <c r="BC401" i="2"/>
  <c r="AW401" i="2"/>
  <c r="AY401" i="2"/>
  <c r="BE401" i="2"/>
  <c r="BA401" i="2"/>
  <c r="BB401" i="2" s="1"/>
  <c r="BU393" i="2"/>
  <c r="CM393" i="2"/>
  <c r="BK394" i="2"/>
  <c r="BI394" i="2"/>
  <c r="AR840" i="2"/>
  <c r="BF840" i="2"/>
  <c r="AD840" i="2"/>
  <c r="CC840" i="2"/>
  <c r="CN840" i="2"/>
  <c r="CH840" i="2"/>
  <c r="CG840" i="2"/>
  <c r="CE840" i="2"/>
  <c r="CM840" i="2"/>
  <c r="CD840" i="2"/>
  <c r="BK840" i="2"/>
  <c r="BR840" i="2"/>
  <c r="BM840" i="2"/>
  <c r="BL840" i="2"/>
  <c r="AA840" i="2"/>
  <c r="J840" i="2"/>
  <c r="O840" i="2"/>
  <c r="H841" i="2"/>
  <c r="CL840" i="2"/>
  <c r="BN840" i="2"/>
  <c r="BI840" i="2"/>
  <c r="AO840" i="2"/>
  <c r="CF840" i="2"/>
  <c r="BS840" i="2"/>
  <c r="BT840" i="2"/>
  <c r="AX840" i="2"/>
  <c r="V840" i="2"/>
  <c r="CK840" i="2"/>
  <c r="CI840" i="2"/>
  <c r="BQ840" i="2"/>
  <c r="BP840" i="2"/>
  <c r="BC840" i="2"/>
  <c r="AJ840" i="2"/>
  <c r="N840" i="2"/>
  <c r="I840" i="2"/>
  <c r="Q840" i="2"/>
  <c r="L840" i="2"/>
  <c r="P840" i="2"/>
  <c r="M839" i="2"/>
  <c r="AP402" i="2"/>
  <c r="R354" i="2"/>
  <c r="S354" i="2" s="1"/>
  <c r="T354" i="2"/>
  <c r="AZ841" i="2" l="1"/>
  <c r="BO841" i="2"/>
  <c r="X841" i="2"/>
  <c r="AL841" i="2"/>
  <c r="AA354" i="2"/>
  <c r="CZ841" i="2"/>
  <c r="BU841" i="2"/>
  <c r="BJ394" i="2"/>
  <c r="AO393" i="2"/>
  <c r="AI393" i="2"/>
  <c r="AM393" i="2"/>
  <c r="AN393" i="2" s="1"/>
  <c r="AK393" i="2"/>
  <c r="AP393" i="2" s="1"/>
  <c r="AQ393" i="2" s="1"/>
  <c r="BP394" i="2"/>
  <c r="BQ394" i="2" s="1"/>
  <c r="BN394" i="2"/>
  <c r="BL394" i="2"/>
  <c r="BR394" i="2"/>
  <c r="BF401" i="2"/>
  <c r="AV402" i="2"/>
  <c r="AT402" i="2"/>
  <c r="AU402" i="2" s="1"/>
  <c r="CF422" i="2"/>
  <c r="AR841" i="2"/>
  <c r="BF841" i="2"/>
  <c r="AD841" i="2"/>
  <c r="CC841" i="2"/>
  <c r="CN841" i="2"/>
  <c r="CH841" i="2"/>
  <c r="CG841" i="2"/>
  <c r="CE841" i="2"/>
  <c r="CL841" i="2"/>
  <c r="BQ841" i="2"/>
  <c r="BP841" i="2"/>
  <c r="BC841" i="2"/>
  <c r="CF841" i="2"/>
  <c r="BR841" i="2"/>
  <c r="BM841" i="2"/>
  <c r="BL841" i="2"/>
  <c r="AA841" i="2"/>
  <c r="J841" i="2"/>
  <c r="I841" i="2"/>
  <c r="CI841" i="2"/>
  <c r="BI841" i="2"/>
  <c r="BS841" i="2"/>
  <c r="AO841" i="2"/>
  <c r="O841" i="2"/>
  <c r="N841" i="2"/>
  <c r="V841" i="2"/>
  <c r="CK841" i="2"/>
  <c r="BN841" i="2"/>
  <c r="AX841" i="2"/>
  <c r="H842" i="2"/>
  <c r="CM841" i="2"/>
  <c r="CD841" i="2"/>
  <c r="BK841" i="2"/>
  <c r="BT841" i="2"/>
  <c r="AJ841" i="2"/>
  <c r="Q841" i="2"/>
  <c r="L841" i="2"/>
  <c r="P841" i="2"/>
  <c r="BD841" i="2"/>
  <c r="AP841" i="2"/>
  <c r="M840" i="2"/>
  <c r="U354" i="2"/>
  <c r="Y354" i="2"/>
  <c r="Z354" i="2" s="1"/>
  <c r="W354" i="2"/>
  <c r="AB354" i="2" s="1"/>
  <c r="AZ842" i="2" l="1"/>
  <c r="BO842" i="2"/>
  <c r="X842" i="2"/>
  <c r="AL842" i="2"/>
  <c r="BS394" i="2"/>
  <c r="BT394" i="2" s="1"/>
  <c r="BK395" i="2" s="1"/>
  <c r="CZ842" i="2"/>
  <c r="BU842" i="2"/>
  <c r="AR393" i="2"/>
  <c r="AF394" i="2"/>
  <c r="AG394" i="2" s="1"/>
  <c r="AH394" i="2"/>
  <c r="CD423" i="2"/>
  <c r="BC402" i="2"/>
  <c r="AY402" i="2"/>
  <c r="BD402" i="2" s="1"/>
  <c r="BE402" i="2" s="1"/>
  <c r="AW402" i="2"/>
  <c r="BA402" i="2"/>
  <c r="BB402" i="2" s="1"/>
  <c r="AR842" i="2"/>
  <c r="BF842" i="2"/>
  <c r="AD842" i="2"/>
  <c r="CC842" i="2"/>
  <c r="CN842" i="2"/>
  <c r="CH842" i="2"/>
  <c r="CG842" i="2"/>
  <c r="M841" i="2"/>
  <c r="CE842" i="2"/>
  <c r="CF842" i="2"/>
  <c r="BT842" i="2"/>
  <c r="AX842" i="2"/>
  <c r="J842" i="2"/>
  <c r="I842" i="2"/>
  <c r="N842" i="2"/>
  <c r="CK842" i="2"/>
  <c r="CI842" i="2"/>
  <c r="BQ842" i="2"/>
  <c r="BP842" i="2"/>
  <c r="BR842" i="2"/>
  <c r="BC842" i="2"/>
  <c r="AJ842" i="2"/>
  <c r="O842" i="2"/>
  <c r="M842" i="2" s="1"/>
  <c r="H843" i="2"/>
  <c r="CM842" i="2"/>
  <c r="CD842" i="2"/>
  <c r="BK842" i="2"/>
  <c r="BM842" i="2"/>
  <c r="BL842" i="2"/>
  <c r="BN842" i="2"/>
  <c r="AA842" i="2"/>
  <c r="V842" i="2"/>
  <c r="CL842" i="2"/>
  <c r="BI842" i="2"/>
  <c r="BS842" i="2"/>
  <c r="AO842" i="2"/>
  <c r="L842" i="2"/>
  <c r="Q842" i="2"/>
  <c r="P842" i="2"/>
  <c r="AB842" i="2"/>
  <c r="BD842" i="2"/>
  <c r="AP842" i="2"/>
  <c r="AC354" i="2"/>
  <c r="AD354" i="2" s="1"/>
  <c r="AZ843" i="2" l="1"/>
  <c r="BO843" i="2"/>
  <c r="X843" i="2"/>
  <c r="AL843" i="2"/>
  <c r="CM394" i="2"/>
  <c r="BU394" i="2"/>
  <c r="BI395" i="2"/>
  <c r="BJ395" i="2" s="1"/>
  <c r="CZ843" i="2"/>
  <c r="BU843" i="2"/>
  <c r="BF402" i="2"/>
  <c r="AT403" i="2"/>
  <c r="AU403" i="2" s="1"/>
  <c r="AV403" i="2"/>
  <c r="AO394" i="2"/>
  <c r="AM394" i="2"/>
  <c r="AN394" i="2" s="1"/>
  <c r="AI394" i="2"/>
  <c r="AK394" i="2"/>
  <c r="AP394" i="2" s="1"/>
  <c r="AQ394" i="2" s="1"/>
  <c r="BR395" i="2"/>
  <c r="BN395" i="2"/>
  <c r="BT395" i="2"/>
  <c r="BP395" i="2"/>
  <c r="BQ395" i="2" s="1"/>
  <c r="BL395" i="2"/>
  <c r="CE423" i="2"/>
  <c r="CF423" i="2" s="1"/>
  <c r="AR843" i="2"/>
  <c r="BF843" i="2"/>
  <c r="AD843" i="2"/>
  <c r="CC843" i="2"/>
  <c r="CN843" i="2"/>
  <c r="CH843" i="2"/>
  <c r="CG843" i="2"/>
  <c r="CE843" i="2"/>
  <c r="CL843" i="2"/>
  <c r="CF843" i="2"/>
  <c r="BS843" i="2"/>
  <c r="AO843" i="2"/>
  <c r="BT843" i="2"/>
  <c r="BQ843" i="2"/>
  <c r="AX843" i="2"/>
  <c r="N843" i="2"/>
  <c r="CK843" i="2"/>
  <c r="CI843" i="2"/>
  <c r="BP843" i="2"/>
  <c r="BR843" i="2"/>
  <c r="BM843" i="2"/>
  <c r="BC843" i="2"/>
  <c r="AJ843" i="2"/>
  <c r="V843" i="2"/>
  <c r="I843" i="2"/>
  <c r="O843" i="2"/>
  <c r="CM843" i="2"/>
  <c r="CD843" i="2"/>
  <c r="BK843" i="2"/>
  <c r="BL843" i="2"/>
  <c r="BN843" i="2"/>
  <c r="BI843" i="2"/>
  <c r="AA843" i="2"/>
  <c r="J843" i="2"/>
  <c r="H844" i="2"/>
  <c r="L843" i="2"/>
  <c r="P843" i="2"/>
  <c r="Q843" i="2"/>
  <c r="R355" i="2"/>
  <c r="S355" i="2" s="1"/>
  <c r="T355" i="2"/>
  <c r="AZ844" i="2" l="1"/>
  <c r="BO844" i="2"/>
  <c r="X844" i="2"/>
  <c r="AL844" i="2"/>
  <c r="AA355" i="2"/>
  <c r="Y355" i="2"/>
  <c r="Z355" i="2" s="1"/>
  <c r="CZ844" i="2"/>
  <c r="BU844" i="2"/>
  <c r="AR394" i="2"/>
  <c r="AF395" i="2"/>
  <c r="AG395" i="2" s="1"/>
  <c r="AH395" i="2"/>
  <c r="BU395" i="2"/>
  <c r="CM395" i="2"/>
  <c r="BK396" i="2"/>
  <c r="BI396" i="2"/>
  <c r="BC403" i="2"/>
  <c r="BA403" i="2"/>
  <c r="BB403" i="2" s="1"/>
  <c r="AW403" i="2"/>
  <c r="AY403" i="2"/>
  <c r="CG423" i="2"/>
  <c r="CD424" i="2"/>
  <c r="AR844" i="2"/>
  <c r="BF844" i="2"/>
  <c r="AD844" i="2"/>
  <c r="CC844" i="2"/>
  <c r="CN844" i="2"/>
  <c r="CH844" i="2"/>
  <c r="CG844" i="2"/>
  <c r="M843" i="2"/>
  <c r="CE844" i="2"/>
  <c r="CM844" i="2"/>
  <c r="CF844" i="2"/>
  <c r="BK844" i="2"/>
  <c r="BR844" i="2"/>
  <c r="BM844" i="2"/>
  <c r="BL844" i="2"/>
  <c r="BC844" i="2"/>
  <c r="CL844" i="2"/>
  <c r="CI844" i="2"/>
  <c r="BN844" i="2"/>
  <c r="BI844" i="2"/>
  <c r="AA844" i="2"/>
  <c r="AJ844" i="2"/>
  <c r="H845" i="2"/>
  <c r="CD844" i="2"/>
  <c r="BS844" i="2"/>
  <c r="BT844" i="2"/>
  <c r="AO844" i="2"/>
  <c r="N844" i="2"/>
  <c r="BP844" i="2"/>
  <c r="CK844" i="2"/>
  <c r="BQ844" i="2"/>
  <c r="V844" i="2"/>
  <c r="AX844" i="2"/>
  <c r="J844" i="2"/>
  <c r="I844" i="2"/>
  <c r="O844" i="2"/>
  <c r="L844" i="2"/>
  <c r="P844" i="2"/>
  <c r="Q844" i="2"/>
  <c r="BD844" i="2"/>
  <c r="AP844" i="2"/>
  <c r="U355" i="2"/>
  <c r="W355" i="2"/>
  <c r="AZ845" i="2" l="1"/>
  <c r="BO845" i="2"/>
  <c r="X845" i="2"/>
  <c r="AL845" i="2"/>
  <c r="BD403" i="2"/>
  <c r="BE403" i="2" s="1"/>
  <c r="AV404" i="2" s="1"/>
  <c r="AB355" i="2"/>
  <c r="AC355" i="2" s="1"/>
  <c r="AD355" i="2" s="1"/>
  <c r="CZ845" i="2"/>
  <c r="BU845" i="2"/>
  <c r="CE424" i="2"/>
  <c r="CF424" i="2" s="1"/>
  <c r="BJ396" i="2"/>
  <c r="AO395" i="2"/>
  <c r="AI395" i="2"/>
  <c r="AK395" i="2"/>
  <c r="AQ395" i="2"/>
  <c r="AM395" i="2"/>
  <c r="AN395" i="2" s="1"/>
  <c r="CH423" i="2"/>
  <c r="CI423" i="2" s="1"/>
  <c r="BP396" i="2"/>
  <c r="BQ396" i="2" s="1"/>
  <c r="BT396" i="2"/>
  <c r="BL396" i="2"/>
  <c r="BN396" i="2"/>
  <c r="BR396" i="2"/>
  <c r="AR845" i="2"/>
  <c r="BF845" i="2"/>
  <c r="AD845" i="2"/>
  <c r="CC845" i="2"/>
  <c r="CN845" i="2"/>
  <c r="CH845" i="2"/>
  <c r="CG845" i="2"/>
  <c r="M844" i="2"/>
  <c r="CE845" i="2"/>
  <c r="CF845" i="2"/>
  <c r="CD845" i="2"/>
  <c r="BR845" i="2"/>
  <c r="BM845" i="2"/>
  <c r="BL845" i="2"/>
  <c r="AA845" i="2"/>
  <c r="N845" i="2"/>
  <c r="I845" i="2"/>
  <c r="O845" i="2"/>
  <c r="M845" i="2" s="1"/>
  <c r="CK845" i="2"/>
  <c r="CI845" i="2"/>
  <c r="BN845" i="2"/>
  <c r="BI845" i="2"/>
  <c r="BS845" i="2"/>
  <c r="AO845" i="2"/>
  <c r="V845" i="2"/>
  <c r="CM845" i="2"/>
  <c r="BK845" i="2"/>
  <c r="BT845" i="2"/>
  <c r="AX845" i="2"/>
  <c r="AJ845" i="2"/>
  <c r="H846" i="2"/>
  <c r="CL845" i="2"/>
  <c r="BQ845" i="2"/>
  <c r="BP845" i="2"/>
  <c r="BC845" i="2"/>
  <c r="J845" i="2"/>
  <c r="L845" i="2"/>
  <c r="Q845" i="2"/>
  <c r="P845" i="2"/>
  <c r="AB845" i="2"/>
  <c r="AP845" i="2"/>
  <c r="BD845" i="2"/>
  <c r="AZ846" i="2" l="1"/>
  <c r="BO846" i="2"/>
  <c r="X846" i="2"/>
  <c r="AL846" i="2"/>
  <c r="R356" i="2"/>
  <c r="S356" i="2" s="1"/>
  <c r="BF403" i="2"/>
  <c r="T356" i="2"/>
  <c r="AA356" i="2" s="1"/>
  <c r="AT404" i="2"/>
  <c r="AU404" i="2" s="1"/>
  <c r="CZ846" i="2"/>
  <c r="BU846" i="2"/>
  <c r="CD425" i="2"/>
  <c r="CM396" i="2"/>
  <c r="BU396" i="2"/>
  <c r="BK397" i="2"/>
  <c r="BI397" i="2"/>
  <c r="AR395" i="2"/>
  <c r="AH396" i="2"/>
  <c r="AF396" i="2"/>
  <c r="AG396" i="2" s="1"/>
  <c r="BC404" i="2"/>
  <c r="AY404" i="2"/>
  <c r="BE404" i="2"/>
  <c r="BA404" i="2"/>
  <c r="BB404" i="2" s="1"/>
  <c r="AW404" i="2"/>
  <c r="CI431" i="2"/>
  <c r="CI427" i="2"/>
  <c r="CI424" i="2"/>
  <c r="CI425" i="2"/>
  <c r="CI426" i="2"/>
  <c r="CI430" i="2"/>
  <c r="CI433" i="2"/>
  <c r="CI429" i="2"/>
  <c r="CI428" i="2"/>
  <c r="CI432" i="2"/>
  <c r="CI434" i="2"/>
  <c r="AR846" i="2"/>
  <c r="BF846" i="2"/>
  <c r="AD846" i="2"/>
  <c r="CC846" i="2"/>
  <c r="CN846" i="2"/>
  <c r="CH846" i="2"/>
  <c r="CG846" i="2"/>
  <c r="CE846" i="2"/>
  <c r="CL846" i="2"/>
  <c r="BI846" i="2"/>
  <c r="BS846" i="2"/>
  <c r="AO846" i="2"/>
  <c r="AJ846" i="2"/>
  <c r="N846" i="2"/>
  <c r="CF846" i="2"/>
  <c r="CD846" i="2"/>
  <c r="BT846" i="2"/>
  <c r="V846" i="2"/>
  <c r="J846" i="2"/>
  <c r="I846" i="2"/>
  <c r="CK846" i="2"/>
  <c r="CI846" i="2"/>
  <c r="BQ846" i="2"/>
  <c r="BP846" i="2"/>
  <c r="BR846" i="2"/>
  <c r="BC846" i="2"/>
  <c r="CM846" i="2"/>
  <c r="BK846" i="2"/>
  <c r="BM846" i="2"/>
  <c r="BL846" i="2"/>
  <c r="BN846" i="2"/>
  <c r="AA846" i="2"/>
  <c r="AX846" i="2"/>
  <c r="O846" i="2"/>
  <c r="H847" i="2"/>
  <c r="L846" i="2"/>
  <c r="Q846" i="2"/>
  <c r="P846" i="2"/>
  <c r="AC356" i="2"/>
  <c r="AD356" i="2" s="1"/>
  <c r="U356" i="2"/>
  <c r="W356" i="2"/>
  <c r="AZ847" i="2" l="1"/>
  <c r="BO847" i="2"/>
  <c r="X847" i="2"/>
  <c r="AL847" i="2"/>
  <c r="Y356" i="2"/>
  <c r="Z356" i="2" s="1"/>
  <c r="CZ847" i="2"/>
  <c r="BU847" i="2"/>
  <c r="BF404" i="2"/>
  <c r="AT405" i="2"/>
  <c r="AU405" i="2" s="1"/>
  <c r="AV405" i="2"/>
  <c r="AO396" i="2"/>
  <c r="AK396" i="2"/>
  <c r="AP396" i="2" s="1"/>
  <c r="AQ396" i="2" s="1"/>
  <c r="AM396" i="2"/>
  <c r="AN396" i="2" s="1"/>
  <c r="AI396" i="2"/>
  <c r="BJ397" i="2"/>
  <c r="BP397" i="2"/>
  <c r="BQ397" i="2" s="1"/>
  <c r="BL397" i="2"/>
  <c r="BN397" i="2"/>
  <c r="BS397" i="2" s="1"/>
  <c r="BT397" i="2" s="1"/>
  <c r="BR397" i="2"/>
  <c r="CE425" i="2"/>
  <c r="CF425" i="2" s="1"/>
  <c r="AR847" i="2"/>
  <c r="BF847" i="2"/>
  <c r="AD847" i="2"/>
  <c r="CC847" i="2"/>
  <c r="CN847" i="2"/>
  <c r="CH847" i="2"/>
  <c r="CG847" i="2"/>
  <c r="M846" i="2"/>
  <c r="CE847" i="2"/>
  <c r="CF847" i="2"/>
  <c r="CI847" i="2"/>
  <c r="BT847" i="2"/>
  <c r="BQ847" i="2"/>
  <c r="CK847" i="2"/>
  <c r="BP847" i="2"/>
  <c r="BR847" i="2"/>
  <c r="CM847" i="2"/>
  <c r="BK847" i="2"/>
  <c r="BL847" i="2"/>
  <c r="BN847" i="2"/>
  <c r="BI847" i="2"/>
  <c r="AA847" i="2"/>
  <c r="V847" i="2"/>
  <c r="BM847" i="2"/>
  <c r="CL847" i="2"/>
  <c r="CD847" i="2"/>
  <c r="BS847" i="2"/>
  <c r="AO847" i="2"/>
  <c r="AX847" i="2"/>
  <c r="J847" i="2"/>
  <c r="I847" i="2"/>
  <c r="AJ847" i="2"/>
  <c r="O847" i="2"/>
  <c r="M847" i="2" s="1"/>
  <c r="H848" i="2"/>
  <c r="BC847" i="2"/>
  <c r="N847" i="2"/>
  <c r="L847" i="2"/>
  <c r="Q847" i="2"/>
  <c r="P847" i="2"/>
  <c r="AP847" i="2"/>
  <c r="BD847" i="2"/>
  <c r="R357" i="2"/>
  <c r="S357" i="2" s="1"/>
  <c r="T357" i="2"/>
  <c r="AZ848" i="2" l="1"/>
  <c r="BO848" i="2"/>
  <c r="X848" i="2"/>
  <c r="AL848" i="2"/>
  <c r="AA357" i="2"/>
  <c r="CZ848" i="2"/>
  <c r="BU848" i="2"/>
  <c r="BU397" i="2"/>
  <c r="CM397" i="2"/>
  <c r="BK398" i="2"/>
  <c r="BI398" i="2"/>
  <c r="CD426" i="2"/>
  <c r="BC405" i="2"/>
  <c r="AY405" i="2"/>
  <c r="BD405" i="2" s="1"/>
  <c r="BE405" i="2" s="1"/>
  <c r="BA405" i="2"/>
  <c r="BB405" i="2" s="1"/>
  <c r="AW405" i="2"/>
  <c r="AR396" i="2"/>
  <c r="AH397" i="2"/>
  <c r="AF397" i="2"/>
  <c r="AG397" i="2" s="1"/>
  <c r="AR848" i="2"/>
  <c r="BF848" i="2"/>
  <c r="AD848" i="2"/>
  <c r="CC848" i="2"/>
  <c r="CN848" i="2"/>
  <c r="CH848" i="2"/>
  <c r="CG848" i="2"/>
  <c r="CE848" i="2"/>
  <c r="CF848" i="2"/>
  <c r="BS848" i="2"/>
  <c r="BT848" i="2"/>
  <c r="N848" i="2"/>
  <c r="BQ848" i="2"/>
  <c r="BP848" i="2"/>
  <c r="CK848" i="2"/>
  <c r="CD848" i="2"/>
  <c r="BC848" i="2"/>
  <c r="AJ848" i="2"/>
  <c r="V848" i="2"/>
  <c r="CM848" i="2"/>
  <c r="CI848" i="2"/>
  <c r="BK848" i="2"/>
  <c r="BR848" i="2"/>
  <c r="BM848" i="2"/>
  <c r="BL848" i="2"/>
  <c r="AA848" i="2"/>
  <c r="J848" i="2"/>
  <c r="I848" i="2"/>
  <c r="CL848" i="2"/>
  <c r="BN848" i="2"/>
  <c r="BI848" i="2"/>
  <c r="AO848" i="2"/>
  <c r="O848" i="2"/>
  <c r="H849" i="2"/>
  <c r="AX848" i="2"/>
  <c r="Q848" i="2"/>
  <c r="L848" i="2"/>
  <c r="P848" i="2"/>
  <c r="AB848" i="2"/>
  <c r="BD848" i="2"/>
  <c r="AP848" i="2"/>
  <c r="W357" i="2"/>
  <c r="Y357" i="2"/>
  <c r="Z357" i="2" s="1"/>
  <c r="U357" i="2"/>
  <c r="AZ849" i="2" l="1"/>
  <c r="BO849" i="2"/>
  <c r="X849" i="2"/>
  <c r="AL849" i="2"/>
  <c r="CZ849" i="2"/>
  <c r="BU849" i="2"/>
  <c r="BJ398" i="2"/>
  <c r="BT398" i="2"/>
  <c r="BP398" i="2"/>
  <c r="BQ398" i="2" s="1"/>
  <c r="BL398" i="2"/>
  <c r="BN398" i="2"/>
  <c r="BR398" i="2"/>
  <c r="AO397" i="2"/>
  <c r="AK397" i="2"/>
  <c r="AP397" i="2" s="1"/>
  <c r="AQ397" i="2" s="1"/>
  <c r="AM397" i="2"/>
  <c r="AN397" i="2" s="1"/>
  <c r="AI397" i="2"/>
  <c r="BF405" i="2"/>
  <c r="AV406" i="2"/>
  <c r="AT406" i="2"/>
  <c r="AU406" i="2" s="1"/>
  <c r="CE426" i="2"/>
  <c r="CF426" i="2" s="1"/>
  <c r="AR849" i="2"/>
  <c r="BF849" i="2"/>
  <c r="AD849" i="2"/>
  <c r="CC849" i="2"/>
  <c r="CN849" i="2"/>
  <c r="CH849" i="2"/>
  <c r="CG849" i="2"/>
  <c r="M848" i="2"/>
  <c r="CE849" i="2"/>
  <c r="CM849" i="2"/>
  <c r="CL849" i="2"/>
  <c r="BQ849" i="2"/>
  <c r="BP849" i="2"/>
  <c r="AO849" i="2"/>
  <c r="CF849" i="2"/>
  <c r="CD849" i="2"/>
  <c r="BR849" i="2"/>
  <c r="BM849" i="2"/>
  <c r="BL849" i="2"/>
  <c r="AX849" i="2"/>
  <c r="J849" i="2"/>
  <c r="I849" i="2"/>
  <c r="H850" i="2"/>
  <c r="BK849" i="2"/>
  <c r="BT849" i="2"/>
  <c r="AA849" i="2"/>
  <c r="N849" i="2"/>
  <c r="CK849" i="2"/>
  <c r="CI849" i="2"/>
  <c r="BN849" i="2"/>
  <c r="BI849" i="2"/>
  <c r="BS849" i="2"/>
  <c r="BC849" i="2"/>
  <c r="AJ849" i="2"/>
  <c r="O849" i="2"/>
  <c r="V849" i="2"/>
  <c r="L849" i="2"/>
  <c r="P849" i="2"/>
  <c r="Q849" i="2"/>
  <c r="AB357" i="2"/>
  <c r="AC357" i="2" s="1"/>
  <c r="AD357" i="2" s="1"/>
  <c r="AZ850" i="2" l="1"/>
  <c r="BO850" i="2"/>
  <c r="X850" i="2"/>
  <c r="AL850" i="2"/>
  <c r="CZ850" i="2"/>
  <c r="BU850" i="2"/>
  <c r="AR397" i="2"/>
  <c r="AH398" i="2"/>
  <c r="AF398" i="2"/>
  <c r="AG398" i="2" s="1"/>
  <c r="CD427" i="2"/>
  <c r="CE427" i="2" s="1"/>
  <c r="BC406" i="2"/>
  <c r="BA406" i="2"/>
  <c r="BB406" i="2" s="1"/>
  <c r="AW406" i="2"/>
  <c r="AY406" i="2"/>
  <c r="BD406" i="2" s="1"/>
  <c r="BE406" i="2" s="1"/>
  <c r="CM398" i="2"/>
  <c r="BU398" i="2"/>
  <c r="BK399" i="2"/>
  <c r="BI399" i="2"/>
  <c r="AR850" i="2"/>
  <c r="BF850" i="2"/>
  <c r="AD850" i="2"/>
  <c r="CC850" i="2"/>
  <c r="CN850" i="2"/>
  <c r="CH850" i="2"/>
  <c r="CG850" i="2"/>
  <c r="CE850" i="2"/>
  <c r="AX850" i="2"/>
  <c r="N850" i="2"/>
  <c r="CF850" i="2"/>
  <c r="CD850" i="2"/>
  <c r="BT850" i="2"/>
  <c r="AJ850" i="2"/>
  <c r="V850" i="2"/>
  <c r="I850" i="2"/>
  <c r="CK850" i="2"/>
  <c r="CI850" i="2"/>
  <c r="BQ850" i="2"/>
  <c r="BP850" i="2"/>
  <c r="BR850" i="2"/>
  <c r="BC850" i="2"/>
  <c r="CM850" i="2"/>
  <c r="BK850" i="2"/>
  <c r="BM850" i="2"/>
  <c r="BL850" i="2"/>
  <c r="BN850" i="2"/>
  <c r="AA850" i="2"/>
  <c r="J850" i="2"/>
  <c r="O850" i="2"/>
  <c r="M850" i="2" s="1"/>
  <c r="H851" i="2"/>
  <c r="CL850" i="2"/>
  <c r="BI850" i="2"/>
  <c r="BS850" i="2"/>
  <c r="AO850" i="2"/>
  <c r="Q850" i="2"/>
  <c r="L850" i="2"/>
  <c r="P850" i="2"/>
  <c r="BD850" i="2"/>
  <c r="AP850" i="2"/>
  <c r="M849" i="2"/>
  <c r="R358" i="2"/>
  <c r="S358" i="2" s="1"/>
  <c r="T358" i="2"/>
  <c r="AZ851" i="2" l="1"/>
  <c r="BO851" i="2"/>
  <c r="X851" i="2"/>
  <c r="AL851" i="2"/>
  <c r="AA358" i="2"/>
  <c r="CZ851" i="2"/>
  <c r="BU851" i="2"/>
  <c r="BF406" i="2"/>
  <c r="AT407" i="2"/>
  <c r="AU407" i="2" s="1"/>
  <c r="AV407" i="2"/>
  <c r="BJ399" i="2"/>
  <c r="AO398" i="2"/>
  <c r="AQ398" i="2"/>
  <c r="AM398" i="2"/>
  <c r="AN398" i="2" s="1"/>
  <c r="AI398" i="2"/>
  <c r="AK398" i="2"/>
  <c r="BP399" i="2"/>
  <c r="BQ399" i="2" s="1"/>
  <c r="BL399" i="2"/>
  <c r="BN399" i="2"/>
  <c r="BT399" i="2"/>
  <c r="BR399" i="2"/>
  <c r="CF427" i="2"/>
  <c r="AR851" i="2"/>
  <c r="BF851" i="2"/>
  <c r="AD851" i="2"/>
  <c r="CC851" i="2"/>
  <c r="CN851" i="2"/>
  <c r="CH851" i="2"/>
  <c r="CG851" i="2"/>
  <c r="CE851" i="2"/>
  <c r="CF851" i="2"/>
  <c r="CI851" i="2"/>
  <c r="BT851" i="2"/>
  <c r="BQ851" i="2"/>
  <c r="AX851" i="2"/>
  <c r="I851" i="2"/>
  <c r="N851" i="2"/>
  <c r="CL851" i="2"/>
  <c r="CD851" i="2"/>
  <c r="BS851" i="2"/>
  <c r="AO851" i="2"/>
  <c r="CK851" i="2"/>
  <c r="BP851" i="2"/>
  <c r="BR851" i="2"/>
  <c r="BM851" i="2"/>
  <c r="BC851" i="2"/>
  <c r="AJ851" i="2"/>
  <c r="J851" i="2"/>
  <c r="O851" i="2"/>
  <c r="H852" i="2"/>
  <c r="V851" i="2"/>
  <c r="CM851" i="2"/>
  <c r="BK851" i="2"/>
  <c r="BL851" i="2"/>
  <c r="BN851" i="2"/>
  <c r="BI851" i="2"/>
  <c r="AA851" i="2"/>
  <c r="L851" i="2"/>
  <c r="Q851" i="2"/>
  <c r="P851" i="2"/>
  <c r="AB851" i="2"/>
  <c r="BD851" i="2"/>
  <c r="AP851" i="2"/>
  <c r="Y358" i="2"/>
  <c r="Z358" i="2" s="1"/>
  <c r="U358" i="2"/>
  <c r="W358" i="2"/>
  <c r="AB358" i="2" s="1"/>
  <c r="AZ852" i="2" l="1"/>
  <c r="BO852" i="2"/>
  <c r="X852" i="2"/>
  <c r="AL852" i="2"/>
  <c r="CZ852" i="2"/>
  <c r="BU852" i="2"/>
  <c r="AR398" i="2"/>
  <c r="AF399" i="2"/>
  <c r="AG399" i="2" s="1"/>
  <c r="AH399" i="2"/>
  <c r="BC407" i="2"/>
  <c r="BA407" i="2"/>
  <c r="BB407" i="2" s="1"/>
  <c r="BE407" i="2"/>
  <c r="AW407" i="2"/>
  <c r="AY407" i="2"/>
  <c r="BU399" i="2"/>
  <c r="CM399" i="2"/>
  <c r="CN399" i="2" s="1"/>
  <c r="BK400" i="2"/>
  <c r="BI400" i="2"/>
  <c r="CD428" i="2"/>
  <c r="AR852" i="2"/>
  <c r="BF852" i="2"/>
  <c r="AD852" i="2"/>
  <c r="CC852" i="2"/>
  <c r="CN852" i="2"/>
  <c r="CH852" i="2"/>
  <c r="CG852" i="2"/>
  <c r="M851" i="2"/>
  <c r="CE852" i="2"/>
  <c r="CF852" i="2"/>
  <c r="BS852" i="2"/>
  <c r="BT852" i="2"/>
  <c r="BM852" i="2"/>
  <c r="AX852" i="2"/>
  <c r="CK852" i="2"/>
  <c r="CD852" i="2"/>
  <c r="BQ852" i="2"/>
  <c r="BP852" i="2"/>
  <c r="BC852" i="2"/>
  <c r="AA852" i="2"/>
  <c r="V852" i="2"/>
  <c r="CL852" i="2"/>
  <c r="BN852" i="2"/>
  <c r="BI852" i="2"/>
  <c r="AO852" i="2"/>
  <c r="AJ852" i="2"/>
  <c r="J852" i="2"/>
  <c r="I852" i="2"/>
  <c r="O852" i="2"/>
  <c r="M852" i="2" s="1"/>
  <c r="H853" i="2"/>
  <c r="N852" i="2"/>
  <c r="CM852" i="2"/>
  <c r="CI852" i="2"/>
  <c r="BK852" i="2"/>
  <c r="BR852" i="2"/>
  <c r="BL852" i="2"/>
  <c r="P852" i="2"/>
  <c r="L852" i="2"/>
  <c r="Q852" i="2"/>
  <c r="BD417" i="2"/>
  <c r="AC358" i="2"/>
  <c r="AD358" i="2" s="1"/>
  <c r="AZ853" i="2" l="1"/>
  <c r="BO853" i="2"/>
  <c r="X853" i="2"/>
  <c r="AL853" i="2"/>
  <c r="CZ853" i="2"/>
  <c r="BU853" i="2"/>
  <c r="AO399" i="2"/>
  <c r="AK399" i="2"/>
  <c r="AM399" i="2"/>
  <c r="AN399" i="2" s="1"/>
  <c r="AI399" i="2"/>
  <c r="AQ399" i="2"/>
  <c r="CE428" i="2"/>
  <c r="CF428" i="2" s="1"/>
  <c r="BF407" i="2"/>
  <c r="AT408" i="2"/>
  <c r="AU408" i="2" s="1"/>
  <c r="AV408" i="2"/>
  <c r="BJ400" i="2"/>
  <c r="BL400" i="2"/>
  <c r="BP400" i="2"/>
  <c r="BQ400" i="2" s="1"/>
  <c r="BN400" i="2"/>
  <c r="BS400" i="2" s="1"/>
  <c r="BT400" i="2" s="1"/>
  <c r="BR400" i="2"/>
  <c r="AR853" i="2"/>
  <c r="BF853" i="2"/>
  <c r="AD853" i="2"/>
  <c r="CC853" i="2"/>
  <c r="CN853" i="2"/>
  <c r="CH853" i="2"/>
  <c r="CG853" i="2"/>
  <c r="CE853" i="2"/>
  <c r="J853" i="2"/>
  <c r="CL853" i="2"/>
  <c r="BP853" i="2"/>
  <c r="CF853" i="2"/>
  <c r="CD853" i="2"/>
  <c r="BR853" i="2"/>
  <c r="BM853" i="2"/>
  <c r="BL853" i="2"/>
  <c r="AJ853" i="2"/>
  <c r="V853" i="2"/>
  <c r="CM853" i="2"/>
  <c r="BT853" i="2"/>
  <c r="AA853" i="2"/>
  <c r="H854" i="2"/>
  <c r="AX853" i="2"/>
  <c r="N853" i="2"/>
  <c r="CK853" i="2"/>
  <c r="CI853" i="2"/>
  <c r="BN853" i="2"/>
  <c r="BI853" i="2"/>
  <c r="BS853" i="2"/>
  <c r="BC853" i="2"/>
  <c r="I853" i="2"/>
  <c r="BK853" i="2"/>
  <c r="O853" i="2"/>
  <c r="BQ853" i="2"/>
  <c r="AO853" i="2"/>
  <c r="Q853" i="2"/>
  <c r="L853" i="2"/>
  <c r="P853" i="2"/>
  <c r="BD853" i="2"/>
  <c r="AP853" i="2"/>
  <c r="R359" i="2"/>
  <c r="S359" i="2" s="1"/>
  <c r="T359" i="2"/>
  <c r="AZ854" i="2" l="1"/>
  <c r="BO854" i="2"/>
  <c r="X854" i="2"/>
  <c r="AL854" i="2"/>
  <c r="AA359" i="2"/>
  <c r="CZ854" i="2"/>
  <c r="BU854" i="2"/>
  <c r="CD429" i="2"/>
  <c r="CM400" i="2"/>
  <c r="BU400" i="2"/>
  <c r="BK401" i="2"/>
  <c r="BI401" i="2"/>
  <c r="BC408" i="2"/>
  <c r="AY408" i="2"/>
  <c r="BA408" i="2"/>
  <c r="BB408" i="2" s="1"/>
  <c r="AW408" i="2"/>
  <c r="BE408" i="2"/>
  <c r="AR399" i="2"/>
  <c r="AH400" i="2"/>
  <c r="AF400" i="2"/>
  <c r="AG400" i="2" s="1"/>
  <c r="AR854" i="2"/>
  <c r="BF854" i="2"/>
  <c r="AD854" i="2"/>
  <c r="CC854" i="2"/>
  <c r="CN854" i="2"/>
  <c r="CH854" i="2"/>
  <c r="CG854" i="2"/>
  <c r="CE854" i="2"/>
  <c r="CL854" i="2"/>
  <c r="BI854" i="2"/>
  <c r="BS854" i="2"/>
  <c r="AO854" i="2"/>
  <c r="CF854" i="2"/>
  <c r="CD854" i="2"/>
  <c r="BT854" i="2"/>
  <c r="AX854" i="2"/>
  <c r="I854" i="2"/>
  <c r="AJ854" i="2"/>
  <c r="J854" i="2"/>
  <c r="O854" i="2"/>
  <c r="H855" i="2"/>
  <c r="N854" i="2"/>
  <c r="CK854" i="2"/>
  <c r="CI854" i="2"/>
  <c r="BQ854" i="2"/>
  <c r="BP854" i="2"/>
  <c r="BR854" i="2"/>
  <c r="BC854" i="2"/>
  <c r="CM854" i="2"/>
  <c r="BK854" i="2"/>
  <c r="BM854" i="2"/>
  <c r="BL854" i="2"/>
  <c r="BN854" i="2"/>
  <c r="AA854" i="2"/>
  <c r="V854" i="2"/>
  <c r="L854" i="2"/>
  <c r="Q854" i="2"/>
  <c r="P854" i="2"/>
  <c r="AP854" i="2"/>
  <c r="BD854" i="2"/>
  <c r="AB854" i="2"/>
  <c r="M853" i="2"/>
  <c r="AC359" i="2"/>
  <c r="AD359" i="2" s="1"/>
  <c r="U359" i="2"/>
  <c r="W359" i="2"/>
  <c r="Y359" i="2"/>
  <c r="Z359" i="2" s="1"/>
  <c r="AZ855" i="2" l="1"/>
  <c r="BO855" i="2"/>
  <c r="X855" i="2"/>
  <c r="AL855" i="2"/>
  <c r="CZ855" i="2"/>
  <c r="BU855" i="2"/>
  <c r="BF408" i="2"/>
  <c r="AT409" i="2"/>
  <c r="AU409" i="2" s="1"/>
  <c r="AV409" i="2"/>
  <c r="AO400" i="2"/>
  <c r="AM400" i="2"/>
  <c r="AN400" i="2" s="1"/>
  <c r="AI400" i="2"/>
  <c r="AK400" i="2"/>
  <c r="AP400" i="2" s="1"/>
  <c r="AQ400" i="2" s="1"/>
  <c r="BJ401" i="2"/>
  <c r="BN401" i="2"/>
  <c r="BT401" i="2"/>
  <c r="BP401" i="2"/>
  <c r="BQ401" i="2" s="1"/>
  <c r="BL401" i="2"/>
  <c r="BR401" i="2"/>
  <c r="CE429" i="2"/>
  <c r="CF429" i="2" s="1"/>
  <c r="AR855" i="2"/>
  <c r="BF855" i="2"/>
  <c r="AD855" i="2"/>
  <c r="CC855" i="2"/>
  <c r="CN855" i="2"/>
  <c r="CH855" i="2"/>
  <c r="CG855" i="2"/>
  <c r="M854" i="2"/>
  <c r="CE855" i="2"/>
  <c r="CK855" i="2"/>
  <c r="BP855" i="2"/>
  <c r="BR855" i="2"/>
  <c r="BM855" i="2"/>
  <c r="BC855" i="2"/>
  <c r="AJ855" i="2"/>
  <c r="J855" i="2"/>
  <c r="O855" i="2"/>
  <c r="H856" i="2"/>
  <c r="N855" i="2"/>
  <c r="CM855" i="2"/>
  <c r="BK855" i="2"/>
  <c r="BL855" i="2"/>
  <c r="BN855" i="2"/>
  <c r="BI855" i="2"/>
  <c r="AA855" i="2"/>
  <c r="AX855" i="2"/>
  <c r="I855" i="2"/>
  <c r="CL855" i="2"/>
  <c r="CD855" i="2"/>
  <c r="BS855" i="2"/>
  <c r="AO855" i="2"/>
  <c r="V855" i="2"/>
  <c r="CF855" i="2"/>
  <c r="CI855" i="2"/>
  <c r="BT855" i="2"/>
  <c r="BQ855" i="2"/>
  <c r="L855" i="2"/>
  <c r="Q855" i="2"/>
  <c r="P855" i="2"/>
  <c r="R360" i="2"/>
  <c r="S360" i="2" s="1"/>
  <c r="T360" i="2"/>
  <c r="AZ856" i="2" l="1"/>
  <c r="BO856" i="2"/>
  <c r="X856" i="2"/>
  <c r="AL856" i="2"/>
  <c r="AA360" i="2"/>
  <c r="CZ856" i="2"/>
  <c r="BU856" i="2"/>
  <c r="AR400" i="2"/>
  <c r="AH401" i="2"/>
  <c r="AF401" i="2"/>
  <c r="AG401" i="2" s="1"/>
  <c r="BC409" i="2"/>
  <c r="AW409" i="2"/>
  <c r="BA409" i="2"/>
  <c r="BB409" i="2" s="1"/>
  <c r="AY409" i="2"/>
  <c r="BD409" i="2" s="1"/>
  <c r="BE409" i="2" s="1"/>
  <c r="CD430" i="2"/>
  <c r="BU401" i="2"/>
  <c r="CM401" i="2"/>
  <c r="BK402" i="2"/>
  <c r="BI402" i="2"/>
  <c r="AR856" i="2"/>
  <c r="BF856" i="2"/>
  <c r="AD856" i="2"/>
  <c r="CC856" i="2"/>
  <c r="CN856" i="2"/>
  <c r="CH856" i="2"/>
  <c r="CG856" i="2"/>
  <c r="M855" i="2"/>
  <c r="CE856" i="2"/>
  <c r="CM856" i="2"/>
  <c r="CI856" i="2"/>
  <c r="BL856" i="2"/>
  <c r="AX856" i="2"/>
  <c r="O856" i="2"/>
  <c r="CL856" i="2"/>
  <c r="N856" i="2"/>
  <c r="CF856" i="2"/>
  <c r="BS856" i="2"/>
  <c r="BT856" i="2"/>
  <c r="V856" i="2"/>
  <c r="CK856" i="2"/>
  <c r="CD856" i="2"/>
  <c r="BQ856" i="2"/>
  <c r="BP856" i="2"/>
  <c r="BC856" i="2"/>
  <c r="J856" i="2"/>
  <c r="I856" i="2"/>
  <c r="BK856" i="2"/>
  <c r="BM856" i="2"/>
  <c r="AA856" i="2"/>
  <c r="H857" i="2"/>
  <c r="BN856" i="2"/>
  <c r="AO856" i="2"/>
  <c r="BR856" i="2"/>
  <c r="BI856" i="2"/>
  <c r="AJ856" i="2"/>
  <c r="P856" i="2"/>
  <c r="L856" i="2"/>
  <c r="Q856" i="2"/>
  <c r="AP856" i="2"/>
  <c r="BD856" i="2"/>
  <c r="Y360" i="2"/>
  <c r="Z360" i="2" s="1"/>
  <c r="W360" i="2"/>
  <c r="AB360" i="2" s="1"/>
  <c r="U360" i="2"/>
  <c r="AZ857" i="2" l="1"/>
  <c r="BO857" i="2"/>
  <c r="X857" i="2"/>
  <c r="AL857" i="2"/>
  <c r="CZ857" i="2"/>
  <c r="BU857" i="2"/>
  <c r="BF409" i="2"/>
  <c r="AT410" i="2"/>
  <c r="AU410" i="2" s="1"/>
  <c r="AV410" i="2"/>
  <c r="BJ402" i="2"/>
  <c r="BL402" i="2"/>
  <c r="BN402" i="2"/>
  <c r="BT402" i="2"/>
  <c r="BP402" i="2"/>
  <c r="BQ402" i="2" s="1"/>
  <c r="BR402" i="2"/>
  <c r="AO401" i="2"/>
  <c r="AI401" i="2"/>
  <c r="AK401" i="2"/>
  <c r="AQ401" i="2"/>
  <c r="AM401" i="2"/>
  <c r="AN401" i="2" s="1"/>
  <c r="CE430" i="2"/>
  <c r="CF430" i="2" s="1"/>
  <c r="AR857" i="2"/>
  <c r="BF857" i="2"/>
  <c r="AD857" i="2"/>
  <c r="CC857" i="2"/>
  <c r="CN857" i="2"/>
  <c r="CH857" i="2"/>
  <c r="CG857" i="2"/>
  <c r="M856" i="2"/>
  <c r="CE857" i="2"/>
  <c r="J857" i="2"/>
  <c r="CL857" i="2"/>
  <c r="BQ857" i="2"/>
  <c r="BP857" i="2"/>
  <c r="AO857" i="2"/>
  <c r="AJ857" i="2"/>
  <c r="O857" i="2"/>
  <c r="H858" i="2"/>
  <c r="CF857" i="2"/>
  <c r="CD857" i="2"/>
  <c r="BR857" i="2"/>
  <c r="BM857" i="2"/>
  <c r="BL857" i="2"/>
  <c r="N857" i="2"/>
  <c r="CM857" i="2"/>
  <c r="BK857" i="2"/>
  <c r="BT857" i="2"/>
  <c r="CK857" i="2"/>
  <c r="CI857" i="2"/>
  <c r="BN857" i="2"/>
  <c r="BI857" i="2"/>
  <c r="BS857" i="2"/>
  <c r="BC857" i="2"/>
  <c r="V857" i="2"/>
  <c r="AA857" i="2"/>
  <c r="AX857" i="2"/>
  <c r="I857" i="2"/>
  <c r="P857" i="2"/>
  <c r="Q857" i="2"/>
  <c r="L857" i="2"/>
  <c r="BD857" i="2"/>
  <c r="AB857" i="2"/>
  <c r="AP857" i="2"/>
  <c r="AC360" i="2"/>
  <c r="AD360" i="2" s="1"/>
  <c r="AZ858" i="2" l="1"/>
  <c r="BO858" i="2"/>
  <c r="X858" i="2"/>
  <c r="AL858" i="2"/>
  <c r="CZ858" i="2"/>
  <c r="BU858" i="2"/>
  <c r="CD431" i="2"/>
  <c r="BU402" i="2"/>
  <c r="CM402" i="2"/>
  <c r="BK403" i="2"/>
  <c r="BI403" i="2"/>
  <c r="AR401" i="2"/>
  <c r="AH402" i="2"/>
  <c r="AF402" i="2"/>
  <c r="AG402" i="2" s="1"/>
  <c r="BC410" i="2"/>
  <c r="BE410" i="2"/>
  <c r="BA410" i="2"/>
  <c r="BB410" i="2" s="1"/>
  <c r="AW410" i="2"/>
  <c r="AY410" i="2"/>
  <c r="AR858" i="2"/>
  <c r="BF858" i="2"/>
  <c r="AD858" i="2"/>
  <c r="CC858" i="2"/>
  <c r="CN858" i="2"/>
  <c r="CH858" i="2"/>
  <c r="CG858" i="2"/>
  <c r="CE858" i="2"/>
  <c r="CF858" i="2"/>
  <c r="CD858" i="2"/>
  <c r="BT858" i="2"/>
  <c r="AX858" i="2"/>
  <c r="N858" i="2"/>
  <c r="AJ858" i="2"/>
  <c r="CK858" i="2"/>
  <c r="CI858" i="2"/>
  <c r="BQ858" i="2"/>
  <c r="BP858" i="2"/>
  <c r="BR858" i="2"/>
  <c r="BC858" i="2"/>
  <c r="V858" i="2"/>
  <c r="CM858" i="2"/>
  <c r="BK858" i="2"/>
  <c r="BL858" i="2"/>
  <c r="BN858" i="2"/>
  <c r="AA858" i="2"/>
  <c r="I858" i="2"/>
  <c r="CL858" i="2"/>
  <c r="BS858" i="2"/>
  <c r="J858" i="2"/>
  <c r="O858" i="2"/>
  <c r="H859" i="2"/>
  <c r="BM858" i="2"/>
  <c r="BI858" i="2"/>
  <c r="AO858" i="2"/>
  <c r="P858" i="2"/>
  <c r="Q858" i="2"/>
  <c r="L858" i="2"/>
  <c r="M857" i="2"/>
  <c r="R361" i="2"/>
  <c r="S361" i="2" s="1"/>
  <c r="T361" i="2"/>
  <c r="AZ859" i="2" l="1"/>
  <c r="BO859" i="2"/>
  <c r="X859" i="2"/>
  <c r="AL859" i="2"/>
  <c r="AA361" i="2"/>
  <c r="CZ859" i="2"/>
  <c r="BU859" i="2"/>
  <c r="BF410" i="2"/>
  <c r="AV411" i="2"/>
  <c r="AT411" i="2"/>
  <c r="AU411" i="2" s="1"/>
  <c r="BJ403" i="2"/>
  <c r="AO402" i="2"/>
  <c r="AI402" i="2"/>
  <c r="AK402" i="2"/>
  <c r="AM402" i="2"/>
  <c r="AN402" i="2" s="1"/>
  <c r="AQ402" i="2"/>
  <c r="BL403" i="2"/>
  <c r="BN403" i="2"/>
  <c r="BP403" i="2"/>
  <c r="BQ403" i="2" s="1"/>
  <c r="BR403" i="2"/>
  <c r="CE431" i="2"/>
  <c r="CF431" i="2" s="1"/>
  <c r="AR859" i="2"/>
  <c r="BF859" i="2"/>
  <c r="AD859" i="2"/>
  <c r="CC859" i="2"/>
  <c r="CN859" i="2"/>
  <c r="CH859" i="2"/>
  <c r="CG859" i="2"/>
  <c r="CE859" i="2"/>
  <c r="CM859" i="2"/>
  <c r="BK859" i="2"/>
  <c r="BL859" i="2"/>
  <c r="BN859" i="2"/>
  <c r="BI859" i="2"/>
  <c r="AA859" i="2"/>
  <c r="AJ859" i="2"/>
  <c r="J859" i="2"/>
  <c r="O859" i="2"/>
  <c r="H860" i="2"/>
  <c r="N859" i="2"/>
  <c r="V859" i="2"/>
  <c r="CL859" i="2"/>
  <c r="CD859" i="2"/>
  <c r="BS859" i="2"/>
  <c r="AO859" i="2"/>
  <c r="CF859" i="2"/>
  <c r="CI859" i="2"/>
  <c r="BT859" i="2"/>
  <c r="BQ859" i="2"/>
  <c r="CK859" i="2"/>
  <c r="BP859" i="2"/>
  <c r="BR859" i="2"/>
  <c r="BM859" i="2"/>
  <c r="BC859" i="2"/>
  <c r="AX859" i="2"/>
  <c r="I859" i="2"/>
  <c r="L859" i="2"/>
  <c r="Q859" i="2"/>
  <c r="P859" i="2"/>
  <c r="BD859" i="2"/>
  <c r="AP859" i="2"/>
  <c r="M858" i="2"/>
  <c r="W361" i="2"/>
  <c r="U361" i="2"/>
  <c r="Y361" i="2"/>
  <c r="Z361" i="2" s="1"/>
  <c r="AZ860" i="2" l="1"/>
  <c r="BO860" i="2"/>
  <c r="X860" i="2"/>
  <c r="AL860" i="2"/>
  <c r="CZ860" i="2"/>
  <c r="BU860" i="2"/>
  <c r="BS403" i="2"/>
  <c r="BT403" i="2" s="1"/>
  <c r="BU403" i="2" s="1"/>
  <c r="AB361" i="2"/>
  <c r="AC361" i="2" s="1"/>
  <c r="AD361" i="2" s="1"/>
  <c r="CD432" i="2"/>
  <c r="BC411" i="2"/>
  <c r="AY411" i="2"/>
  <c r="BD411" i="2" s="1"/>
  <c r="BE411" i="2" s="1"/>
  <c r="BA411" i="2"/>
  <c r="BB411" i="2" s="1"/>
  <c r="AW411" i="2"/>
  <c r="AR402" i="2"/>
  <c r="AF403" i="2"/>
  <c r="AG403" i="2" s="1"/>
  <c r="AH403" i="2"/>
  <c r="AR860" i="2"/>
  <c r="BF860" i="2"/>
  <c r="AD860" i="2"/>
  <c r="CC860" i="2"/>
  <c r="CN860" i="2"/>
  <c r="CH860" i="2"/>
  <c r="CG860" i="2"/>
  <c r="CE860" i="2"/>
  <c r="CF860" i="2"/>
  <c r="CD860" i="2"/>
  <c r="BQ860" i="2"/>
  <c r="CK860" i="2"/>
  <c r="BC860" i="2"/>
  <c r="N860" i="2"/>
  <c r="CM860" i="2"/>
  <c r="CI860" i="2"/>
  <c r="BK860" i="2"/>
  <c r="BR860" i="2"/>
  <c r="BM860" i="2"/>
  <c r="BL860" i="2"/>
  <c r="AA860" i="2"/>
  <c r="AX860" i="2"/>
  <c r="V860" i="2"/>
  <c r="CL860" i="2"/>
  <c r="BN860" i="2"/>
  <c r="BI860" i="2"/>
  <c r="AO860" i="2"/>
  <c r="AJ860" i="2"/>
  <c r="J860" i="2"/>
  <c r="I860" i="2"/>
  <c r="BS860" i="2"/>
  <c r="BT860" i="2"/>
  <c r="O860" i="2"/>
  <c r="H861" i="2"/>
  <c r="BP860" i="2"/>
  <c r="P860" i="2"/>
  <c r="Q860" i="2"/>
  <c r="L860" i="2"/>
  <c r="BD860" i="2"/>
  <c r="AP860" i="2"/>
  <c r="AB860" i="2"/>
  <c r="M859" i="2"/>
  <c r="AZ861" i="2" l="1"/>
  <c r="BO861" i="2"/>
  <c r="X861" i="2"/>
  <c r="AL861" i="2"/>
  <c r="CZ861" i="2"/>
  <c r="BU861" i="2"/>
  <c r="BI404" i="2"/>
  <c r="BJ404" i="2" s="1"/>
  <c r="CM403" i="2"/>
  <c r="BK404" i="2"/>
  <c r="BF411" i="2"/>
  <c r="AV412" i="2"/>
  <c r="AT412" i="2"/>
  <c r="AU412" i="2" s="1"/>
  <c r="BN404" i="2"/>
  <c r="AO403" i="2"/>
  <c r="AK403" i="2"/>
  <c r="AP403" i="2" s="1"/>
  <c r="AQ403" i="2" s="1"/>
  <c r="AI403" i="2"/>
  <c r="AM403" i="2"/>
  <c r="AN403" i="2" s="1"/>
  <c r="CE432" i="2"/>
  <c r="CF432" i="2" s="1"/>
  <c r="AR861" i="2"/>
  <c r="BF861" i="2"/>
  <c r="AD861" i="2"/>
  <c r="CC861" i="2"/>
  <c r="CN861" i="2"/>
  <c r="CH861" i="2"/>
  <c r="CG861" i="2"/>
  <c r="CE861" i="2"/>
  <c r="CL861" i="2"/>
  <c r="BP861" i="2"/>
  <c r="CF861" i="2"/>
  <c r="CD861" i="2"/>
  <c r="BR861" i="2"/>
  <c r="BM861" i="2"/>
  <c r="BL861" i="2"/>
  <c r="AJ861" i="2"/>
  <c r="N861" i="2"/>
  <c r="V861" i="2"/>
  <c r="AX861" i="2"/>
  <c r="O861" i="2"/>
  <c r="CK861" i="2"/>
  <c r="CI861" i="2"/>
  <c r="BN861" i="2"/>
  <c r="BI861" i="2"/>
  <c r="BS861" i="2"/>
  <c r="BC861" i="2"/>
  <c r="CM861" i="2"/>
  <c r="BK861" i="2"/>
  <c r="BT861" i="2"/>
  <c r="AA861" i="2"/>
  <c r="I861" i="2"/>
  <c r="BQ861" i="2"/>
  <c r="AO861" i="2"/>
  <c r="J861" i="2"/>
  <c r="H862" i="2"/>
  <c r="P861" i="2"/>
  <c r="Q861" i="2"/>
  <c r="L861" i="2"/>
  <c r="M860" i="2"/>
  <c r="R362" i="2"/>
  <c r="S362" i="2" s="1"/>
  <c r="T362" i="2"/>
  <c r="AZ862" i="2" l="1"/>
  <c r="BO862" i="2"/>
  <c r="X862" i="2"/>
  <c r="AL862" i="2"/>
  <c r="AA362" i="2"/>
  <c r="BT404" i="2"/>
  <c r="CM404" i="2" s="1"/>
  <c r="BP404" i="2"/>
  <c r="BQ404" i="2" s="1"/>
  <c r="CZ862" i="2"/>
  <c r="BU862" i="2"/>
  <c r="BR404" i="2"/>
  <c r="BL404" i="2"/>
  <c r="CD433" i="2"/>
  <c r="AR403" i="2"/>
  <c r="AF404" i="2"/>
  <c r="AG404" i="2" s="1"/>
  <c r="AH404" i="2"/>
  <c r="BC412" i="2"/>
  <c r="BA412" i="2"/>
  <c r="BB412" i="2" s="1"/>
  <c r="AY412" i="2"/>
  <c r="BD412" i="2" s="1"/>
  <c r="BE412" i="2" s="1"/>
  <c r="AW412" i="2"/>
  <c r="AR862" i="2"/>
  <c r="BF862" i="2"/>
  <c r="AD862" i="2"/>
  <c r="CC862" i="2"/>
  <c r="CN862" i="2"/>
  <c r="CH862" i="2"/>
  <c r="CG862" i="2"/>
  <c r="M861" i="2"/>
  <c r="CE862" i="2"/>
  <c r="BM862" i="2"/>
  <c r="N862" i="2"/>
  <c r="CL862" i="2"/>
  <c r="BI862" i="2"/>
  <c r="BS862" i="2"/>
  <c r="AO862" i="2"/>
  <c r="CF862" i="2"/>
  <c r="CD862" i="2"/>
  <c r="BT862" i="2"/>
  <c r="AX862" i="2"/>
  <c r="J862" i="2"/>
  <c r="I862" i="2"/>
  <c r="CK862" i="2"/>
  <c r="CI862" i="2"/>
  <c r="BQ862" i="2"/>
  <c r="BP862" i="2"/>
  <c r="BR862" i="2"/>
  <c r="BC862" i="2"/>
  <c r="BN862" i="2"/>
  <c r="AJ862" i="2"/>
  <c r="O862" i="2"/>
  <c r="H863" i="2"/>
  <c r="CM862" i="2"/>
  <c r="BK862" i="2"/>
  <c r="BL862" i="2"/>
  <c r="AA862" i="2"/>
  <c r="V862" i="2"/>
  <c r="P862" i="2"/>
  <c r="Q862" i="2"/>
  <c r="L862" i="2"/>
  <c r="AP862" i="2"/>
  <c r="BD862" i="2"/>
  <c r="AC362" i="2"/>
  <c r="AD362" i="2" s="1"/>
  <c r="W362" i="2"/>
  <c r="Y362" i="2"/>
  <c r="Z362" i="2" s="1"/>
  <c r="U362" i="2"/>
  <c r="AZ863" i="2" l="1"/>
  <c r="BO863" i="2"/>
  <c r="X863" i="2"/>
  <c r="AL863" i="2"/>
  <c r="BK405" i="2"/>
  <c r="BI405" i="2"/>
  <c r="BJ405" i="2" s="1"/>
  <c r="BU404" i="2"/>
  <c r="CZ863" i="2"/>
  <c r="BU863" i="2"/>
  <c r="BF412" i="2"/>
  <c r="AV413" i="2"/>
  <c r="AT413" i="2"/>
  <c r="AU413" i="2" s="1"/>
  <c r="BN405" i="2"/>
  <c r="BT405" i="2"/>
  <c r="BP405" i="2"/>
  <c r="BQ405" i="2" s="1"/>
  <c r="BL405" i="2"/>
  <c r="BR405" i="2"/>
  <c r="AO404" i="2"/>
  <c r="AI404" i="2"/>
  <c r="AK404" i="2"/>
  <c r="AQ404" i="2"/>
  <c r="AM404" i="2"/>
  <c r="AN404" i="2" s="1"/>
  <c r="CE433" i="2"/>
  <c r="CF433" i="2" s="1"/>
  <c r="AR863" i="2"/>
  <c r="BF863" i="2"/>
  <c r="AD863" i="2"/>
  <c r="CC863" i="2"/>
  <c r="CN863" i="2"/>
  <c r="CH863" i="2"/>
  <c r="CG863" i="2"/>
  <c r="M862" i="2"/>
  <c r="CE863" i="2"/>
  <c r="CF863" i="2"/>
  <c r="CI863" i="2"/>
  <c r="BT863" i="2"/>
  <c r="BQ863" i="2"/>
  <c r="O863" i="2"/>
  <c r="H864" i="2"/>
  <c r="CK863" i="2"/>
  <c r="BP863" i="2"/>
  <c r="BR863" i="2"/>
  <c r="BM863" i="2"/>
  <c r="BC863" i="2"/>
  <c r="N863" i="2"/>
  <c r="CM863" i="2"/>
  <c r="BK863" i="2"/>
  <c r="BL863" i="2"/>
  <c r="BN863" i="2"/>
  <c r="BI863" i="2"/>
  <c r="AA863" i="2"/>
  <c r="AX863" i="2"/>
  <c r="CL863" i="2"/>
  <c r="CD863" i="2"/>
  <c r="BS863" i="2"/>
  <c r="AO863" i="2"/>
  <c r="AJ863" i="2"/>
  <c r="J863" i="2"/>
  <c r="I863" i="2"/>
  <c r="V863" i="2"/>
  <c r="P863" i="2"/>
  <c r="L863" i="2"/>
  <c r="Q863" i="2"/>
  <c r="AP863" i="2"/>
  <c r="AB863" i="2"/>
  <c r="BD863" i="2"/>
  <c r="R363" i="2"/>
  <c r="S363" i="2" s="1"/>
  <c r="T363" i="2"/>
  <c r="AZ864" i="2" l="1"/>
  <c r="BO864" i="2"/>
  <c r="X864" i="2"/>
  <c r="AL864" i="2"/>
  <c r="AA363" i="2"/>
  <c r="CZ864" i="2"/>
  <c r="BU864" i="2"/>
  <c r="CD434" i="2"/>
  <c r="CE434" i="2" s="1"/>
  <c r="AR404" i="2"/>
  <c r="AH405" i="2"/>
  <c r="AF405" i="2"/>
  <c r="AG405" i="2" s="1"/>
  <c r="BC413" i="2"/>
  <c r="BA413" i="2"/>
  <c r="BB413" i="2" s="1"/>
  <c r="AW413" i="2"/>
  <c r="AY413" i="2"/>
  <c r="BE413" i="2"/>
  <c r="CM405" i="2"/>
  <c r="BU405" i="2"/>
  <c r="BK406" i="2"/>
  <c r="BI406" i="2"/>
  <c r="AR864" i="2"/>
  <c r="BF864" i="2"/>
  <c r="AD864" i="2"/>
  <c r="CC864" i="2"/>
  <c r="CN864" i="2"/>
  <c r="CH864" i="2"/>
  <c r="CG864" i="2"/>
  <c r="CE864" i="2"/>
  <c r="CL864" i="2"/>
  <c r="BN864" i="2"/>
  <c r="AO864" i="2"/>
  <c r="CF864" i="2"/>
  <c r="BS864" i="2"/>
  <c r="BT864" i="2"/>
  <c r="AX864" i="2"/>
  <c r="O864" i="2"/>
  <c r="H865" i="2"/>
  <c r="N864" i="2"/>
  <c r="CM864" i="2"/>
  <c r="CI864" i="2"/>
  <c r="BK864" i="2"/>
  <c r="BR864" i="2"/>
  <c r="BM864" i="2"/>
  <c r="BL864" i="2"/>
  <c r="AA864" i="2"/>
  <c r="V864" i="2"/>
  <c r="CK864" i="2"/>
  <c r="CD864" i="2"/>
  <c r="BQ864" i="2"/>
  <c r="BP864" i="2"/>
  <c r="BC864" i="2"/>
  <c r="AJ864" i="2"/>
  <c r="BI864" i="2"/>
  <c r="J864" i="2"/>
  <c r="I864" i="2"/>
  <c r="L864" i="2"/>
  <c r="Q864" i="2"/>
  <c r="P864" i="2"/>
  <c r="M863" i="2"/>
  <c r="U363" i="2"/>
  <c r="W363" i="2"/>
  <c r="AZ865" i="2" l="1"/>
  <c r="BO865" i="2"/>
  <c r="X865" i="2"/>
  <c r="AL865" i="2"/>
  <c r="CZ865" i="2"/>
  <c r="BU865" i="2"/>
  <c r="AO405" i="2"/>
  <c r="AI405" i="2"/>
  <c r="AK405" i="2"/>
  <c r="AP405" i="2" s="1"/>
  <c r="AQ405" i="2" s="1"/>
  <c r="AM405" i="2"/>
  <c r="AN405" i="2" s="1"/>
  <c r="BJ406" i="2"/>
  <c r="BL406" i="2"/>
  <c r="BN406" i="2"/>
  <c r="BS406" i="2" s="1"/>
  <c r="BT406" i="2" s="1"/>
  <c r="BP406" i="2"/>
  <c r="BQ406" i="2" s="1"/>
  <c r="BR406" i="2"/>
  <c r="BF413" i="2"/>
  <c r="AT414" i="2"/>
  <c r="AU414" i="2" s="1"/>
  <c r="AV414" i="2"/>
  <c r="CF434" i="2"/>
  <c r="AR865" i="2"/>
  <c r="BF865" i="2"/>
  <c r="AD865" i="2"/>
  <c r="CC865" i="2"/>
  <c r="CN865" i="2"/>
  <c r="CH865" i="2"/>
  <c r="CG865" i="2"/>
  <c r="CE865" i="2"/>
  <c r="N865" i="2"/>
  <c r="CF865" i="2"/>
  <c r="CD865" i="2"/>
  <c r="BR865" i="2"/>
  <c r="BM865" i="2"/>
  <c r="BL865" i="2"/>
  <c r="V865" i="2"/>
  <c r="CK865" i="2"/>
  <c r="CI865" i="2"/>
  <c r="BN865" i="2"/>
  <c r="BI865" i="2"/>
  <c r="BS865" i="2"/>
  <c r="BC865" i="2"/>
  <c r="AX865" i="2"/>
  <c r="J865" i="2"/>
  <c r="I865" i="2"/>
  <c r="CM865" i="2"/>
  <c r="BK865" i="2"/>
  <c r="BT865" i="2"/>
  <c r="AA865" i="2"/>
  <c r="AJ865" i="2"/>
  <c r="O865" i="2"/>
  <c r="H866" i="2"/>
  <c r="CL865" i="2"/>
  <c r="BQ865" i="2"/>
  <c r="BP865" i="2"/>
  <c r="AO865" i="2"/>
  <c r="Q865" i="2"/>
  <c r="P865" i="2"/>
  <c r="L865" i="2"/>
  <c r="BD865" i="2"/>
  <c r="AP865" i="2"/>
  <c r="M864" i="2"/>
  <c r="BD423" i="2"/>
  <c r="Y363" i="2"/>
  <c r="Z363" i="2" s="1"/>
  <c r="AB363" i="2"/>
  <c r="AZ866" i="2" l="1"/>
  <c r="BO866" i="2"/>
  <c r="X866" i="2"/>
  <c r="AL866" i="2"/>
  <c r="CZ866" i="2"/>
  <c r="BU866" i="2"/>
  <c r="CM406" i="2"/>
  <c r="BU406" i="2"/>
  <c r="BK407" i="2"/>
  <c r="BI407" i="2"/>
  <c r="AR405" i="2"/>
  <c r="AH406" i="2"/>
  <c r="AF406" i="2"/>
  <c r="AG406" i="2" s="1"/>
  <c r="BC414" i="2"/>
  <c r="AW414" i="2"/>
  <c r="AY414" i="2"/>
  <c r="BD414" i="2" s="1"/>
  <c r="BE414" i="2" s="1"/>
  <c r="BA414" i="2"/>
  <c r="BB414" i="2" s="1"/>
  <c r="CD435" i="2"/>
  <c r="AR866" i="2"/>
  <c r="BF866" i="2"/>
  <c r="AD866" i="2"/>
  <c r="CC866" i="2"/>
  <c r="CN866" i="2"/>
  <c r="CH866" i="2"/>
  <c r="CG866" i="2"/>
  <c r="CE866" i="2"/>
  <c r="CF866" i="2"/>
  <c r="CD866" i="2"/>
  <c r="BR866" i="2"/>
  <c r="BI866" i="2"/>
  <c r="BP866" i="2"/>
  <c r="J866" i="2"/>
  <c r="I866" i="2"/>
  <c r="H867" i="2"/>
  <c r="CK866" i="2"/>
  <c r="CI866" i="2"/>
  <c r="BN866" i="2"/>
  <c r="BQ866" i="2"/>
  <c r="BT866" i="2"/>
  <c r="BC866" i="2"/>
  <c r="CM866" i="2"/>
  <c r="BK866" i="2"/>
  <c r="BS866" i="2"/>
  <c r="BL866" i="2"/>
  <c r="AA866" i="2"/>
  <c r="AX866" i="2"/>
  <c r="N866" i="2"/>
  <c r="O866" i="2"/>
  <c r="CL866" i="2"/>
  <c r="BM866" i="2"/>
  <c r="AO866" i="2"/>
  <c r="AJ866" i="2"/>
  <c r="V866" i="2"/>
  <c r="Q866" i="2"/>
  <c r="P866" i="2"/>
  <c r="L866" i="2"/>
  <c r="BD866" i="2"/>
  <c r="AP866" i="2"/>
  <c r="AB866" i="2"/>
  <c r="M865" i="2"/>
  <c r="AC363" i="2"/>
  <c r="AZ867" i="2" l="1"/>
  <c r="BO867" i="2"/>
  <c r="X867" i="2"/>
  <c r="AL867" i="2"/>
  <c r="CZ867" i="2"/>
  <c r="BU867" i="2"/>
  <c r="AD363" i="2"/>
  <c r="BF414" i="2"/>
  <c r="AT415" i="2"/>
  <c r="AU415" i="2" s="1"/>
  <c r="AV415" i="2"/>
  <c r="BJ407" i="2"/>
  <c r="BT407" i="2"/>
  <c r="BL407" i="2"/>
  <c r="BP407" i="2"/>
  <c r="BQ407" i="2" s="1"/>
  <c r="BN407" i="2"/>
  <c r="BR407" i="2"/>
  <c r="CE435" i="2"/>
  <c r="CF435" i="2" s="1"/>
  <c r="AO406" i="2"/>
  <c r="AI406" i="2"/>
  <c r="AM406" i="2"/>
  <c r="AN406" i="2" s="1"/>
  <c r="AK406" i="2"/>
  <c r="AP406" i="2" s="1"/>
  <c r="AQ406" i="2" s="1"/>
  <c r="AR867" i="2"/>
  <c r="BF867" i="2"/>
  <c r="AD867" i="2"/>
  <c r="CC867" i="2"/>
  <c r="CN867" i="2"/>
  <c r="CH867" i="2"/>
  <c r="CG867" i="2"/>
  <c r="M866" i="2"/>
  <c r="CE867" i="2"/>
  <c r="CL867" i="2"/>
  <c r="BI867" i="2"/>
  <c r="AO867" i="2"/>
  <c r="I867" i="2"/>
  <c r="CF867" i="2"/>
  <c r="BN867" i="2"/>
  <c r="H868" i="2"/>
  <c r="CK867" i="2"/>
  <c r="BQ867" i="2"/>
  <c r="BT867" i="2"/>
  <c r="BR867" i="2"/>
  <c r="BC867" i="2"/>
  <c r="N867" i="2"/>
  <c r="CM867" i="2"/>
  <c r="BK867" i="2"/>
  <c r="BM867" i="2"/>
  <c r="BL867" i="2"/>
  <c r="AA867" i="2"/>
  <c r="V867" i="2"/>
  <c r="CD867" i="2"/>
  <c r="BS867" i="2"/>
  <c r="AX867" i="2"/>
  <c r="CI867" i="2"/>
  <c r="BP867" i="2"/>
  <c r="AJ867" i="2"/>
  <c r="J867" i="2"/>
  <c r="O867" i="2"/>
  <c r="P867" i="2"/>
  <c r="Q867" i="2"/>
  <c r="L867" i="2"/>
  <c r="R364" i="2"/>
  <c r="S364" i="2" s="1"/>
  <c r="F119" i="1"/>
  <c r="T364" i="2"/>
  <c r="E119" i="1" l="1"/>
  <c r="AZ868" i="2"/>
  <c r="BO868" i="2"/>
  <c r="X868" i="2"/>
  <c r="AL868" i="2"/>
  <c r="AA364" i="2"/>
  <c r="CZ868" i="2"/>
  <c r="BU868" i="2"/>
  <c r="AR406" i="2"/>
  <c r="AH407" i="2"/>
  <c r="AF407" i="2"/>
  <c r="AG407" i="2" s="1"/>
  <c r="CG435" i="2"/>
  <c r="CD436" i="2"/>
  <c r="BU407" i="2"/>
  <c r="CM407" i="2"/>
  <c r="BK408" i="2"/>
  <c r="BI408" i="2"/>
  <c r="BC415" i="2"/>
  <c r="AY415" i="2"/>
  <c r="BD415" i="2" s="1"/>
  <c r="BE415" i="2" s="1"/>
  <c r="BA415" i="2"/>
  <c r="BB415" i="2" s="1"/>
  <c r="AW415" i="2"/>
  <c r="AR868" i="2"/>
  <c r="BF868" i="2"/>
  <c r="AD868" i="2"/>
  <c r="CC868" i="2"/>
  <c r="CN868" i="2"/>
  <c r="CH868" i="2"/>
  <c r="CG868" i="2"/>
  <c r="CE868" i="2"/>
  <c r="BS868" i="2"/>
  <c r="V868" i="2"/>
  <c r="CL868" i="2"/>
  <c r="BM868" i="2"/>
  <c r="AO868" i="2"/>
  <c r="N868" i="2"/>
  <c r="CF868" i="2"/>
  <c r="BT868" i="2"/>
  <c r="BN868" i="2"/>
  <c r="BQ868" i="2"/>
  <c r="AX868" i="2"/>
  <c r="CK868" i="2"/>
  <c r="CD868" i="2"/>
  <c r="BP868" i="2"/>
  <c r="BI868" i="2"/>
  <c r="BC868" i="2"/>
  <c r="AJ868" i="2"/>
  <c r="J868" i="2"/>
  <c r="I868" i="2"/>
  <c r="CM868" i="2"/>
  <c r="CI868" i="2"/>
  <c r="BK868" i="2"/>
  <c r="BL868" i="2"/>
  <c r="BR868" i="2"/>
  <c r="AA868" i="2"/>
  <c r="O868" i="2"/>
  <c r="H869" i="2"/>
  <c r="L868" i="2"/>
  <c r="Q868" i="2"/>
  <c r="P868" i="2"/>
  <c r="AP868" i="2"/>
  <c r="BD868" i="2"/>
  <c r="M867" i="2"/>
  <c r="Y364" i="2"/>
  <c r="Z364" i="2" s="1"/>
  <c r="U364" i="2"/>
  <c r="W364" i="2"/>
  <c r="AZ869" i="2" l="1"/>
  <c r="BO869" i="2"/>
  <c r="X869" i="2"/>
  <c r="AL869" i="2"/>
  <c r="AB364" i="2"/>
  <c r="AC364" i="2" s="1"/>
  <c r="AD364" i="2" s="1"/>
  <c r="CZ869" i="2"/>
  <c r="BU869" i="2"/>
  <c r="BF415" i="2"/>
  <c r="AT416" i="2"/>
  <c r="AU416" i="2" s="1"/>
  <c r="AV416" i="2"/>
  <c r="CH435" i="2"/>
  <c r="CI435" i="2" s="1"/>
  <c r="BJ408" i="2"/>
  <c r="BL408" i="2"/>
  <c r="BP408" i="2"/>
  <c r="BQ408" i="2" s="1"/>
  <c r="BN408" i="2"/>
  <c r="BT408" i="2"/>
  <c r="BR408" i="2"/>
  <c r="AO407" i="2"/>
  <c r="AK407" i="2"/>
  <c r="AQ407" i="2"/>
  <c r="AM407" i="2"/>
  <c r="AN407" i="2" s="1"/>
  <c r="AI407" i="2"/>
  <c r="CE436" i="2"/>
  <c r="CF436" i="2" s="1"/>
  <c r="AR869" i="2"/>
  <c r="BF869" i="2"/>
  <c r="AD869" i="2"/>
  <c r="CC869" i="2"/>
  <c r="CN869" i="2"/>
  <c r="CH869" i="2"/>
  <c r="CG869" i="2"/>
  <c r="M868" i="2"/>
  <c r="CE869" i="2"/>
  <c r="CF869" i="2"/>
  <c r="CD869" i="2"/>
  <c r="BS869" i="2"/>
  <c r="BI869" i="2"/>
  <c r="AA869" i="2"/>
  <c r="CK869" i="2"/>
  <c r="CI869" i="2"/>
  <c r="BP869" i="2"/>
  <c r="BR869" i="2"/>
  <c r="AO869" i="2"/>
  <c r="V869" i="2"/>
  <c r="CM869" i="2"/>
  <c r="BK869" i="2"/>
  <c r="BQ869" i="2"/>
  <c r="BT869" i="2"/>
  <c r="BM869" i="2"/>
  <c r="AX869" i="2"/>
  <c r="J869" i="2"/>
  <c r="I869" i="2"/>
  <c r="BC869" i="2"/>
  <c r="AJ869" i="2"/>
  <c r="O869" i="2"/>
  <c r="H870" i="2"/>
  <c r="N869" i="2"/>
  <c r="CL869" i="2"/>
  <c r="BL869" i="2"/>
  <c r="BN869" i="2"/>
  <c r="Q869" i="2"/>
  <c r="L869" i="2"/>
  <c r="P869" i="2"/>
  <c r="AP869" i="2"/>
  <c r="AB869" i="2"/>
  <c r="BD869" i="2"/>
  <c r="AZ870" i="2" l="1"/>
  <c r="BO870" i="2"/>
  <c r="X870" i="2"/>
  <c r="AL870" i="2"/>
  <c r="CZ870" i="2"/>
  <c r="BU870" i="2"/>
  <c r="CD437" i="2"/>
  <c r="BU408" i="2"/>
  <c r="CM408" i="2"/>
  <c r="BK409" i="2"/>
  <c r="BI409" i="2"/>
  <c r="BC416" i="2"/>
  <c r="AW416" i="2"/>
  <c r="AY416" i="2"/>
  <c r="BE416" i="2"/>
  <c r="BA416" i="2"/>
  <c r="BB416" i="2" s="1"/>
  <c r="AR407" i="2"/>
  <c r="AH408" i="2"/>
  <c r="AF408" i="2"/>
  <c r="AG408" i="2" s="1"/>
  <c r="CI443" i="2"/>
  <c r="CI442" i="2"/>
  <c r="CI436" i="2"/>
  <c r="CI437" i="2"/>
  <c r="CI441" i="2"/>
  <c r="CI445" i="2"/>
  <c r="CI444" i="2"/>
  <c r="CI439" i="2"/>
  <c r="CI440" i="2"/>
  <c r="CI438" i="2"/>
  <c r="CI446" i="2"/>
  <c r="AR870" i="2"/>
  <c r="BF870" i="2"/>
  <c r="AD870" i="2"/>
  <c r="CC870" i="2"/>
  <c r="CN870" i="2"/>
  <c r="CH870" i="2"/>
  <c r="CG870" i="2"/>
  <c r="CE870" i="2"/>
  <c r="CL870" i="2"/>
  <c r="BQ870" i="2"/>
  <c r="N870" i="2"/>
  <c r="CF870" i="2"/>
  <c r="CD870" i="2"/>
  <c r="BR870" i="2"/>
  <c r="BI870" i="2"/>
  <c r="BL870" i="2"/>
  <c r="CK870" i="2"/>
  <c r="CI870" i="2"/>
  <c r="BN870" i="2"/>
  <c r="BS870" i="2"/>
  <c r="AO870" i="2"/>
  <c r="I870" i="2"/>
  <c r="CM870" i="2"/>
  <c r="BK870" i="2"/>
  <c r="BT870" i="2"/>
  <c r="BM870" i="2"/>
  <c r="BP870" i="2"/>
  <c r="AX870" i="2"/>
  <c r="J870" i="2"/>
  <c r="O870" i="2"/>
  <c r="H871" i="2"/>
  <c r="BC870" i="2"/>
  <c r="AJ870" i="2"/>
  <c r="AA870" i="2"/>
  <c r="V870" i="2"/>
  <c r="P870" i="2"/>
  <c r="Q870" i="2"/>
  <c r="L870" i="2"/>
  <c r="M869" i="2"/>
  <c r="R365" i="2"/>
  <c r="S365" i="2" s="1"/>
  <c r="T365" i="2"/>
  <c r="AZ871" i="2" l="1"/>
  <c r="BO871" i="2"/>
  <c r="X871" i="2"/>
  <c r="AL871" i="2"/>
  <c r="AA365" i="2"/>
  <c r="CZ871" i="2"/>
  <c r="BU871" i="2"/>
  <c r="AO408" i="2"/>
  <c r="AM408" i="2"/>
  <c r="AN408" i="2" s="1"/>
  <c r="AI408" i="2"/>
  <c r="AK408" i="2"/>
  <c r="AP408" i="2" s="1"/>
  <c r="AQ408" i="2" s="1"/>
  <c r="BF416" i="2"/>
  <c r="AV417" i="2"/>
  <c r="AT417" i="2"/>
  <c r="AU417" i="2" s="1"/>
  <c r="BJ409" i="2"/>
  <c r="BP409" i="2"/>
  <c r="BQ409" i="2" s="1"/>
  <c r="BL409" i="2"/>
  <c r="BN409" i="2"/>
  <c r="BS409" i="2" s="1"/>
  <c r="BT409" i="2" s="1"/>
  <c r="BR409" i="2"/>
  <c r="CE437" i="2"/>
  <c r="CF437" i="2" s="1"/>
  <c r="AR871" i="2"/>
  <c r="BF871" i="2"/>
  <c r="AD871" i="2"/>
  <c r="CC871" i="2"/>
  <c r="CN871" i="2"/>
  <c r="CH871" i="2"/>
  <c r="CG871" i="2"/>
  <c r="M870" i="2"/>
  <c r="CE871" i="2"/>
  <c r="BN871" i="2"/>
  <c r="AA871" i="2"/>
  <c r="N871" i="2"/>
  <c r="BI871" i="2"/>
  <c r="AO871" i="2"/>
  <c r="CL871" i="2"/>
  <c r="CD871" i="2"/>
  <c r="BT871" i="2"/>
  <c r="AX871" i="2"/>
  <c r="CF871" i="2"/>
  <c r="CI871" i="2"/>
  <c r="BR871" i="2"/>
  <c r="AJ871" i="2"/>
  <c r="I871" i="2"/>
  <c r="CM871" i="2"/>
  <c r="BK871" i="2"/>
  <c r="BM871" i="2"/>
  <c r="BP871" i="2"/>
  <c r="V871" i="2"/>
  <c r="CK871" i="2"/>
  <c r="BQ871" i="2"/>
  <c r="BL871" i="2"/>
  <c r="BS871" i="2"/>
  <c r="BC871" i="2"/>
  <c r="J871" i="2"/>
  <c r="O871" i="2"/>
  <c r="H872" i="2"/>
  <c r="P871" i="2"/>
  <c r="L871" i="2"/>
  <c r="Q871" i="2"/>
  <c r="AP871" i="2"/>
  <c r="BD871" i="2"/>
  <c r="BD426" i="2"/>
  <c r="AC365" i="2"/>
  <c r="AD365" i="2" s="1"/>
  <c r="Y365" i="2"/>
  <c r="Z365" i="2" s="1"/>
  <c r="U365" i="2"/>
  <c r="W365" i="2"/>
  <c r="AZ872" i="2" l="1"/>
  <c r="BO872" i="2"/>
  <c r="X872" i="2"/>
  <c r="AL872" i="2"/>
  <c r="CZ872" i="2"/>
  <c r="BU872" i="2"/>
  <c r="CM409" i="2"/>
  <c r="BU409" i="2"/>
  <c r="BK410" i="2"/>
  <c r="BI410" i="2"/>
  <c r="CD438" i="2"/>
  <c r="BC417" i="2"/>
  <c r="AW417" i="2"/>
  <c r="BA417" i="2"/>
  <c r="BB417" i="2" s="1"/>
  <c r="AY417" i="2"/>
  <c r="BE417" i="2"/>
  <c r="AR408" i="2"/>
  <c r="AH409" i="2"/>
  <c r="AF409" i="2"/>
  <c r="AG409" i="2" s="1"/>
  <c r="AR872" i="2"/>
  <c r="BF872" i="2"/>
  <c r="AD872" i="2"/>
  <c r="CC872" i="2"/>
  <c r="CN872" i="2"/>
  <c r="CH872" i="2"/>
  <c r="CG872" i="2"/>
  <c r="CE872" i="2"/>
  <c r="CF872" i="2"/>
  <c r="BT872" i="2"/>
  <c r="BR872" i="2"/>
  <c r="AA872" i="2"/>
  <c r="N872" i="2"/>
  <c r="V872" i="2"/>
  <c r="CK872" i="2"/>
  <c r="CD872" i="2"/>
  <c r="BP872" i="2"/>
  <c r="BS872" i="2"/>
  <c r="BM872" i="2"/>
  <c r="AO872" i="2"/>
  <c r="AX872" i="2"/>
  <c r="O872" i="2"/>
  <c r="M872" i="2" s="1"/>
  <c r="H873" i="2"/>
  <c r="CM872" i="2"/>
  <c r="CI872" i="2"/>
  <c r="BK872" i="2"/>
  <c r="BL872" i="2"/>
  <c r="BN872" i="2"/>
  <c r="BQ872" i="2"/>
  <c r="AJ872" i="2"/>
  <c r="J872" i="2"/>
  <c r="I872" i="2"/>
  <c r="BC872" i="2"/>
  <c r="CL872" i="2"/>
  <c r="BI872" i="2"/>
  <c r="P872" i="2"/>
  <c r="L872" i="2"/>
  <c r="Q872" i="2"/>
  <c r="AP872" i="2"/>
  <c r="AB872" i="2"/>
  <c r="BD872" i="2"/>
  <c r="M871" i="2"/>
  <c r="R366" i="2"/>
  <c r="S366" i="2" s="1"/>
  <c r="T366" i="2"/>
  <c r="AZ873" i="2" l="1"/>
  <c r="BO873" i="2"/>
  <c r="X873" i="2"/>
  <c r="AL873" i="2"/>
  <c r="AA366" i="2"/>
  <c r="CZ873" i="2"/>
  <c r="BU873" i="2"/>
  <c r="BF417" i="2"/>
  <c r="AV418" i="2"/>
  <c r="AT418" i="2"/>
  <c r="AU418" i="2" s="1"/>
  <c r="BJ410" i="2"/>
  <c r="AO409" i="2"/>
  <c r="AK409" i="2"/>
  <c r="AP409" i="2" s="1"/>
  <c r="AQ409" i="2" s="1"/>
  <c r="AM409" i="2"/>
  <c r="AN409" i="2" s="1"/>
  <c r="AI409" i="2"/>
  <c r="BP410" i="2"/>
  <c r="BQ410" i="2" s="1"/>
  <c r="BN410" i="2"/>
  <c r="BL410" i="2"/>
  <c r="BT410" i="2"/>
  <c r="BR410" i="2"/>
  <c r="CE438" i="2"/>
  <c r="CF438" i="2" s="1"/>
  <c r="AR873" i="2"/>
  <c r="BF873" i="2"/>
  <c r="AD873" i="2"/>
  <c r="CC873" i="2"/>
  <c r="CN873" i="2"/>
  <c r="CH873" i="2"/>
  <c r="CG873" i="2"/>
  <c r="CE873" i="2"/>
  <c r="CF873" i="2"/>
  <c r="CD873" i="2"/>
  <c r="BS873" i="2"/>
  <c r="BQ873" i="2"/>
  <c r="BT873" i="2"/>
  <c r="AX873" i="2"/>
  <c r="O873" i="2"/>
  <c r="H874" i="2"/>
  <c r="N873" i="2"/>
  <c r="CK873" i="2"/>
  <c r="CI873" i="2"/>
  <c r="BL873" i="2"/>
  <c r="BN873" i="2"/>
  <c r="AA873" i="2"/>
  <c r="AJ873" i="2"/>
  <c r="CM873" i="2"/>
  <c r="BK873" i="2"/>
  <c r="BR873" i="2"/>
  <c r="BI873" i="2"/>
  <c r="AO873" i="2"/>
  <c r="V873" i="2"/>
  <c r="CL873" i="2"/>
  <c r="BM873" i="2"/>
  <c r="BP873" i="2"/>
  <c r="J873" i="2"/>
  <c r="I873" i="2"/>
  <c r="BC873" i="2"/>
  <c r="Q873" i="2"/>
  <c r="L873" i="2"/>
  <c r="P873" i="2"/>
  <c r="U366" i="2"/>
  <c r="Y366" i="2"/>
  <c r="Z366" i="2" s="1"/>
  <c r="W366" i="2"/>
  <c r="AB366" i="2" s="1"/>
  <c r="AZ874" i="2" l="1"/>
  <c r="BO874" i="2"/>
  <c r="X874" i="2"/>
  <c r="AL874" i="2"/>
  <c r="CZ874" i="2"/>
  <c r="BU874" i="2"/>
  <c r="CD439" i="2"/>
  <c r="AR409" i="2"/>
  <c r="AH410" i="2"/>
  <c r="AF410" i="2"/>
  <c r="AG410" i="2" s="1"/>
  <c r="BC418" i="2"/>
  <c r="BA418" i="2"/>
  <c r="BB418" i="2" s="1"/>
  <c r="AW418" i="2"/>
  <c r="AY418" i="2"/>
  <c r="BD418" i="2" s="1"/>
  <c r="BE418" i="2" s="1"/>
  <c r="BU410" i="2"/>
  <c r="CM410" i="2"/>
  <c r="BK411" i="2"/>
  <c r="BI411" i="2"/>
  <c r="AR874" i="2"/>
  <c r="BF874" i="2"/>
  <c r="AD874" i="2"/>
  <c r="CC874" i="2"/>
  <c r="CN874" i="2"/>
  <c r="CH874" i="2"/>
  <c r="CG874" i="2"/>
  <c r="CE874" i="2"/>
  <c r="CL874" i="2"/>
  <c r="BS874" i="2"/>
  <c r="BC874" i="2"/>
  <c r="CF874" i="2"/>
  <c r="CD874" i="2"/>
  <c r="BT874" i="2"/>
  <c r="BM874" i="2"/>
  <c r="AA874" i="2"/>
  <c r="AX874" i="2"/>
  <c r="I874" i="2"/>
  <c r="CK874" i="2"/>
  <c r="CI874" i="2"/>
  <c r="BR874" i="2"/>
  <c r="AO874" i="2"/>
  <c r="AJ874" i="2"/>
  <c r="J874" i="2"/>
  <c r="H875" i="2"/>
  <c r="BK874" i="2"/>
  <c r="BI874" i="2"/>
  <c r="V874" i="2"/>
  <c r="BQ874" i="2"/>
  <c r="O874" i="2"/>
  <c r="CM874" i="2"/>
  <c r="BN874" i="2"/>
  <c r="BL874" i="2"/>
  <c r="N874" i="2"/>
  <c r="BP874" i="2"/>
  <c r="Q874" i="2"/>
  <c r="L874" i="2"/>
  <c r="P874" i="2"/>
  <c r="AP874" i="2"/>
  <c r="BD874" i="2"/>
  <c r="M873" i="2"/>
  <c r="AC366" i="2"/>
  <c r="AD366" i="2" s="1"/>
  <c r="AZ875" i="2" l="1"/>
  <c r="BO875" i="2"/>
  <c r="X875" i="2"/>
  <c r="AL875" i="2"/>
  <c r="CZ875" i="2"/>
  <c r="BU875" i="2"/>
  <c r="BF418" i="2"/>
  <c r="AV419" i="2"/>
  <c r="AT419" i="2"/>
  <c r="AU419" i="2" s="1"/>
  <c r="AO410" i="2"/>
  <c r="AQ410" i="2"/>
  <c r="AM410" i="2"/>
  <c r="AN410" i="2" s="1"/>
  <c r="AI410" i="2"/>
  <c r="AK410" i="2"/>
  <c r="BT411" i="2"/>
  <c r="BP411" i="2"/>
  <c r="BQ411" i="2" s="1"/>
  <c r="BL411" i="2"/>
  <c r="BN411" i="2"/>
  <c r="BR411" i="2"/>
  <c r="BJ411" i="2"/>
  <c r="CE439" i="2"/>
  <c r="CF439" i="2" s="1"/>
  <c r="AR875" i="2"/>
  <c r="BF875" i="2"/>
  <c r="AD875" i="2"/>
  <c r="CC875" i="2"/>
  <c r="CN875" i="2"/>
  <c r="CH875" i="2"/>
  <c r="CG875" i="2"/>
  <c r="CE875" i="2"/>
  <c r="AJ875" i="2"/>
  <c r="V875" i="2"/>
  <c r="BP875" i="2"/>
  <c r="BN875" i="2"/>
  <c r="BL875" i="2"/>
  <c r="BS875" i="2"/>
  <c r="J875" i="2"/>
  <c r="O875" i="2"/>
  <c r="H876" i="2"/>
  <c r="CK875" i="2"/>
  <c r="BM875" i="2"/>
  <c r="AA875" i="2"/>
  <c r="I875" i="2"/>
  <c r="CM875" i="2"/>
  <c r="BK875" i="2"/>
  <c r="BI875" i="2"/>
  <c r="AO875" i="2"/>
  <c r="CL875" i="2"/>
  <c r="CD875" i="2"/>
  <c r="BR875" i="2"/>
  <c r="AX875" i="2"/>
  <c r="N875" i="2"/>
  <c r="CF875" i="2"/>
  <c r="CI875" i="2"/>
  <c r="BT875" i="2"/>
  <c r="BQ875" i="2"/>
  <c r="BC875" i="2"/>
  <c r="L875" i="2"/>
  <c r="Q875" i="2"/>
  <c r="P875" i="2"/>
  <c r="AP875" i="2"/>
  <c r="AB875" i="2"/>
  <c r="BD875" i="2"/>
  <c r="M874" i="2"/>
  <c r="R367" i="2"/>
  <c r="S367" i="2" s="1"/>
  <c r="T367" i="2"/>
  <c r="AZ876" i="2" l="1"/>
  <c r="BO876" i="2"/>
  <c r="X876" i="2"/>
  <c r="AL876" i="2"/>
  <c r="AA367" i="2"/>
  <c r="CZ876" i="2"/>
  <c r="BU876" i="2"/>
  <c r="CD440" i="2"/>
  <c r="CE440" i="2" s="1"/>
  <c r="BU411" i="2"/>
  <c r="CM411" i="2"/>
  <c r="CN411" i="2" s="1"/>
  <c r="BK412" i="2"/>
  <c r="BI412" i="2"/>
  <c r="AR410" i="2"/>
  <c r="AF411" i="2"/>
  <c r="AG411" i="2" s="1"/>
  <c r="AH411" i="2"/>
  <c r="BC419" i="2"/>
  <c r="BA419" i="2"/>
  <c r="BB419" i="2" s="1"/>
  <c r="AY419" i="2"/>
  <c r="AW419" i="2"/>
  <c r="BE419" i="2"/>
  <c r="AR876" i="2"/>
  <c r="BF876" i="2"/>
  <c r="AD876" i="2"/>
  <c r="CC876" i="2"/>
  <c r="CN876" i="2"/>
  <c r="CH876" i="2"/>
  <c r="CG876" i="2"/>
  <c r="CE876" i="2"/>
  <c r="V876" i="2"/>
  <c r="CF876" i="2"/>
  <c r="BS876" i="2"/>
  <c r="BL876" i="2"/>
  <c r="BQ876" i="2"/>
  <c r="AA876" i="2"/>
  <c r="AX876" i="2"/>
  <c r="J876" i="2"/>
  <c r="I876" i="2"/>
  <c r="CM876" i="2"/>
  <c r="CI876" i="2"/>
  <c r="BK876" i="2"/>
  <c r="BT876" i="2"/>
  <c r="BM876" i="2"/>
  <c r="BN876" i="2"/>
  <c r="CK876" i="2"/>
  <c r="CD876" i="2"/>
  <c r="BI876" i="2"/>
  <c r="AO876" i="2"/>
  <c r="AJ876" i="2"/>
  <c r="O876" i="2"/>
  <c r="H877" i="2"/>
  <c r="N876" i="2"/>
  <c r="CL876" i="2"/>
  <c r="BP876" i="2"/>
  <c r="BR876" i="2"/>
  <c r="BC876" i="2"/>
  <c r="L876" i="2"/>
  <c r="Q876" i="2"/>
  <c r="P876" i="2"/>
  <c r="M875" i="2"/>
  <c r="U367" i="2"/>
  <c r="Y367" i="2"/>
  <c r="Z367" i="2" s="1"/>
  <c r="W367" i="2"/>
  <c r="AB367" i="2" s="1"/>
  <c r="AZ877" i="2" l="1"/>
  <c r="BO877" i="2"/>
  <c r="X877" i="2"/>
  <c r="AL877" i="2"/>
  <c r="CZ877" i="2"/>
  <c r="BU877" i="2"/>
  <c r="BF419" i="2"/>
  <c r="AV420" i="2"/>
  <c r="AT420" i="2"/>
  <c r="AU420" i="2" s="1"/>
  <c r="BJ412" i="2"/>
  <c r="AO411" i="2"/>
  <c r="AM411" i="2"/>
  <c r="AN411" i="2" s="1"/>
  <c r="AI411" i="2"/>
  <c r="AK411" i="2"/>
  <c r="AP411" i="2" s="1"/>
  <c r="AQ411" i="2" s="1"/>
  <c r="BL412" i="2"/>
  <c r="BN412" i="2"/>
  <c r="BS412" i="2" s="1"/>
  <c r="BT412" i="2" s="1"/>
  <c r="BP412" i="2"/>
  <c r="BQ412" i="2" s="1"/>
  <c r="BR412" i="2"/>
  <c r="CF440" i="2"/>
  <c r="AR877" i="2"/>
  <c r="BF877" i="2"/>
  <c r="AD877" i="2"/>
  <c r="CC877" i="2"/>
  <c r="CN877" i="2"/>
  <c r="CH877" i="2"/>
  <c r="CG877" i="2"/>
  <c r="M876" i="2"/>
  <c r="CE877" i="2"/>
  <c r="CL877" i="2"/>
  <c r="BT877" i="2"/>
  <c r="AX877" i="2"/>
  <c r="V877" i="2"/>
  <c r="BR877" i="2"/>
  <c r="AJ877" i="2"/>
  <c r="J877" i="2"/>
  <c r="I877" i="2"/>
  <c r="CD877" i="2"/>
  <c r="BL877" i="2"/>
  <c r="CK877" i="2"/>
  <c r="CI877" i="2"/>
  <c r="BN877" i="2"/>
  <c r="BQ877" i="2"/>
  <c r="AO877" i="2"/>
  <c r="O877" i="2"/>
  <c r="H878" i="2"/>
  <c r="CM877" i="2"/>
  <c r="BK877" i="2"/>
  <c r="BS877" i="2"/>
  <c r="BM877" i="2"/>
  <c r="BI877" i="2"/>
  <c r="N877" i="2"/>
  <c r="BC877" i="2"/>
  <c r="CF877" i="2"/>
  <c r="BP877" i="2"/>
  <c r="AA877" i="2"/>
  <c r="Q877" i="2"/>
  <c r="L877" i="2"/>
  <c r="P877" i="2"/>
  <c r="BD877" i="2"/>
  <c r="AP877" i="2"/>
  <c r="BD429" i="2"/>
  <c r="AC367" i="2"/>
  <c r="AD367" i="2" s="1"/>
  <c r="AZ878" i="2" l="1"/>
  <c r="BO878" i="2"/>
  <c r="X878" i="2"/>
  <c r="AL878" i="2"/>
  <c r="CZ878" i="2"/>
  <c r="BU878" i="2"/>
  <c r="CM412" i="2"/>
  <c r="BU412" i="2"/>
  <c r="BK413" i="2"/>
  <c r="BI413" i="2"/>
  <c r="AR411" i="2"/>
  <c r="AF412" i="2"/>
  <c r="AG412" i="2" s="1"/>
  <c r="AH412" i="2"/>
  <c r="CD441" i="2"/>
  <c r="CE441" i="2" s="1"/>
  <c r="BC420" i="2"/>
  <c r="BA420" i="2"/>
  <c r="BB420" i="2" s="1"/>
  <c r="AY420" i="2"/>
  <c r="BD420" i="2" s="1"/>
  <c r="BE420" i="2" s="1"/>
  <c r="AW420" i="2"/>
  <c r="AR878" i="2"/>
  <c r="BF878" i="2"/>
  <c r="AD878" i="2"/>
  <c r="CC878" i="2"/>
  <c r="CN878" i="2"/>
  <c r="CH878" i="2"/>
  <c r="CG878" i="2"/>
  <c r="CE878" i="2"/>
  <c r="CF878" i="2"/>
  <c r="CD878" i="2"/>
  <c r="BR878" i="2"/>
  <c r="V878" i="2"/>
  <c r="CK878" i="2"/>
  <c r="CI878" i="2"/>
  <c r="BQ878" i="2"/>
  <c r="BN878" i="2"/>
  <c r="BT878" i="2"/>
  <c r="BC878" i="2"/>
  <c r="I878" i="2"/>
  <c r="CM878" i="2"/>
  <c r="BK878" i="2"/>
  <c r="BM878" i="2"/>
  <c r="BS878" i="2"/>
  <c r="BL878" i="2"/>
  <c r="AA878" i="2"/>
  <c r="AX878" i="2"/>
  <c r="J878" i="2"/>
  <c r="O878" i="2"/>
  <c r="H879" i="2"/>
  <c r="AJ878" i="2"/>
  <c r="CL878" i="2"/>
  <c r="BI878" i="2"/>
  <c r="BP878" i="2"/>
  <c r="AO878" i="2"/>
  <c r="N878" i="2"/>
  <c r="Q878" i="2"/>
  <c r="P878" i="2"/>
  <c r="L878" i="2"/>
  <c r="AB878" i="2"/>
  <c r="BD878" i="2"/>
  <c r="AP878" i="2"/>
  <c r="M877" i="2"/>
  <c r="R368" i="2"/>
  <c r="S368" i="2" s="1"/>
  <c r="T368" i="2"/>
  <c r="AZ879" i="2" l="1"/>
  <c r="BO879" i="2"/>
  <c r="X879" i="2"/>
  <c r="AL879" i="2"/>
  <c r="AA368" i="2"/>
  <c r="CZ879" i="2"/>
  <c r="BU879" i="2"/>
  <c r="BJ413" i="2"/>
  <c r="CF441" i="2"/>
  <c r="BL413" i="2"/>
  <c r="BN413" i="2"/>
  <c r="BT413" i="2"/>
  <c r="BP413" i="2"/>
  <c r="BQ413" i="2" s="1"/>
  <c r="BR413" i="2"/>
  <c r="BF420" i="2"/>
  <c r="AV421" i="2"/>
  <c r="AT421" i="2"/>
  <c r="AU421" i="2" s="1"/>
  <c r="AO412" i="2"/>
  <c r="AI412" i="2"/>
  <c r="AK412" i="2"/>
  <c r="AP412" i="2" s="1"/>
  <c r="AQ412" i="2" s="1"/>
  <c r="AM412" i="2"/>
  <c r="AN412" i="2" s="1"/>
  <c r="AR879" i="2"/>
  <c r="BF879" i="2"/>
  <c r="AD879" i="2"/>
  <c r="CC879" i="2"/>
  <c r="CN879" i="2"/>
  <c r="CH879" i="2"/>
  <c r="CG879" i="2"/>
  <c r="CE879" i="2"/>
  <c r="CF879" i="2"/>
  <c r="CI879" i="2"/>
  <c r="BT879" i="2"/>
  <c r="BQ879" i="2"/>
  <c r="BS879" i="2"/>
  <c r="AJ879" i="2"/>
  <c r="O879" i="2"/>
  <c r="H880" i="2"/>
  <c r="BI879" i="2"/>
  <c r="AA879" i="2"/>
  <c r="V879" i="2"/>
  <c r="CL879" i="2"/>
  <c r="CD879" i="2"/>
  <c r="BN879" i="2"/>
  <c r="AO879" i="2"/>
  <c r="CK879" i="2"/>
  <c r="BP879" i="2"/>
  <c r="BM879" i="2"/>
  <c r="BR879" i="2"/>
  <c r="BC879" i="2"/>
  <c r="J879" i="2"/>
  <c r="N879" i="2"/>
  <c r="CM879" i="2"/>
  <c r="BK879" i="2"/>
  <c r="BL879" i="2"/>
  <c r="AX879" i="2"/>
  <c r="I879" i="2"/>
  <c r="P879" i="2"/>
  <c r="L879" i="2"/>
  <c r="Q879" i="2"/>
  <c r="M878" i="2"/>
  <c r="AC368" i="2"/>
  <c r="AD368" i="2" s="1"/>
  <c r="U368" i="2"/>
  <c r="W368" i="2"/>
  <c r="Y368" i="2"/>
  <c r="Z368" i="2" s="1"/>
  <c r="AZ880" i="2" l="1"/>
  <c r="BO880" i="2"/>
  <c r="X880" i="2"/>
  <c r="AL880" i="2"/>
  <c r="CZ880" i="2"/>
  <c r="BU880" i="2"/>
  <c r="AR412" i="2"/>
  <c r="AH413" i="2"/>
  <c r="AF413" i="2"/>
  <c r="AG413" i="2" s="1"/>
  <c r="BU413" i="2"/>
  <c r="CM413" i="2"/>
  <c r="BK414" i="2"/>
  <c r="BI414" i="2"/>
  <c r="CD442" i="2"/>
  <c r="CE442" i="2" s="1"/>
  <c r="BC421" i="2"/>
  <c r="BA421" i="2"/>
  <c r="BB421" i="2" s="1"/>
  <c r="AW421" i="2"/>
  <c r="AY421" i="2"/>
  <c r="AR880" i="2"/>
  <c r="BF880" i="2"/>
  <c r="AD880" i="2"/>
  <c r="CC880" i="2"/>
  <c r="CN880" i="2"/>
  <c r="CH880" i="2"/>
  <c r="CG880" i="2"/>
  <c r="CE880" i="2"/>
  <c r="CM880" i="2"/>
  <c r="CI880" i="2"/>
  <c r="BK880" i="2"/>
  <c r="BT880" i="2"/>
  <c r="BI880" i="2"/>
  <c r="BR880" i="2"/>
  <c r="AA880" i="2"/>
  <c r="O880" i="2"/>
  <c r="CL880" i="2"/>
  <c r="BP880" i="2"/>
  <c r="BN880" i="2"/>
  <c r="AO880" i="2"/>
  <c r="N880" i="2"/>
  <c r="CF880" i="2"/>
  <c r="BS880" i="2"/>
  <c r="BL880" i="2"/>
  <c r="AX880" i="2"/>
  <c r="V880" i="2"/>
  <c r="H881" i="2"/>
  <c r="CK880" i="2"/>
  <c r="CD880" i="2"/>
  <c r="BQ880" i="2"/>
  <c r="BM880" i="2"/>
  <c r="BC880" i="2"/>
  <c r="AJ880" i="2"/>
  <c r="J880" i="2"/>
  <c r="I880" i="2"/>
  <c r="P880" i="2"/>
  <c r="L880" i="2"/>
  <c r="Q880" i="2"/>
  <c r="AP880" i="2"/>
  <c r="BD880" i="2"/>
  <c r="M879" i="2"/>
  <c r="R369" i="2"/>
  <c r="S369" i="2" s="1"/>
  <c r="T369" i="2"/>
  <c r="AZ881" i="2" l="1"/>
  <c r="BO881" i="2"/>
  <c r="X881" i="2"/>
  <c r="AL881" i="2"/>
  <c r="AA369" i="2"/>
  <c r="CZ881" i="2"/>
  <c r="BU881" i="2"/>
  <c r="BJ414" i="2"/>
  <c r="BT414" i="2"/>
  <c r="BL414" i="2"/>
  <c r="BN414" i="2"/>
  <c r="BR414" i="2"/>
  <c r="BP414" i="2"/>
  <c r="BQ414" i="2" s="1"/>
  <c r="AO413" i="2"/>
  <c r="AM413" i="2"/>
  <c r="AN413" i="2" s="1"/>
  <c r="AQ413" i="2"/>
  <c r="AK413" i="2"/>
  <c r="AI413" i="2"/>
  <c r="BD421" i="2"/>
  <c r="BE421" i="2" s="1"/>
  <c r="CF442" i="2"/>
  <c r="AR881" i="2"/>
  <c r="BF881" i="2"/>
  <c r="AD881" i="2"/>
  <c r="CC881" i="2"/>
  <c r="CN881" i="2"/>
  <c r="CH881" i="2"/>
  <c r="CG881" i="2"/>
  <c r="CE881" i="2"/>
  <c r="CK881" i="2"/>
  <c r="AX881" i="2"/>
  <c r="H882" i="2"/>
  <c r="CM881" i="2"/>
  <c r="BS881" i="2"/>
  <c r="BM881" i="2"/>
  <c r="AJ881" i="2"/>
  <c r="BC881" i="2"/>
  <c r="O881" i="2"/>
  <c r="BK881" i="2"/>
  <c r="BQ881" i="2"/>
  <c r="AA881" i="2"/>
  <c r="CL881" i="2"/>
  <c r="BI881" i="2"/>
  <c r="AO881" i="2"/>
  <c r="V881" i="2"/>
  <c r="CF881" i="2"/>
  <c r="CD881" i="2"/>
  <c r="BR881" i="2"/>
  <c r="BT881" i="2"/>
  <c r="BP881" i="2"/>
  <c r="J881" i="2"/>
  <c r="I881" i="2"/>
  <c r="CI881" i="2"/>
  <c r="BN881" i="2"/>
  <c r="BL881" i="2"/>
  <c r="N881" i="2"/>
  <c r="L881" i="2"/>
  <c r="Q881" i="2"/>
  <c r="P881" i="2"/>
  <c r="AP881" i="2"/>
  <c r="AB881" i="2"/>
  <c r="BD881" i="2"/>
  <c r="M880" i="2"/>
  <c r="Y369" i="2"/>
  <c r="Z369" i="2" s="1"/>
  <c r="U369" i="2"/>
  <c r="W369" i="2"/>
  <c r="AB369" i="2" s="1"/>
  <c r="AZ882" i="2" l="1"/>
  <c r="BO882" i="2"/>
  <c r="X882" i="2"/>
  <c r="AL882" i="2"/>
  <c r="CZ882" i="2"/>
  <c r="BU882" i="2"/>
  <c r="CD443" i="2"/>
  <c r="AR413" i="2"/>
  <c r="AH414" i="2"/>
  <c r="AF414" i="2"/>
  <c r="AG414" i="2" s="1"/>
  <c r="BF421" i="2"/>
  <c r="AV422" i="2"/>
  <c r="AT422" i="2"/>
  <c r="AU422" i="2" s="1"/>
  <c r="CM414" i="2"/>
  <c r="BU414" i="2"/>
  <c r="BK415" i="2"/>
  <c r="BI415" i="2"/>
  <c r="AR882" i="2"/>
  <c r="BF882" i="2"/>
  <c r="AD882" i="2"/>
  <c r="CC882" i="2"/>
  <c r="CN882" i="2"/>
  <c r="CH882" i="2"/>
  <c r="CG882" i="2"/>
  <c r="M881" i="2"/>
  <c r="CE882" i="2"/>
  <c r="CF882" i="2"/>
  <c r="CD882" i="2"/>
  <c r="BR882" i="2"/>
  <c r="BL882" i="2"/>
  <c r="CK882" i="2"/>
  <c r="CI882" i="2"/>
  <c r="BQ882" i="2"/>
  <c r="BN882" i="2"/>
  <c r="BS882" i="2"/>
  <c r="BC882" i="2"/>
  <c r="V882" i="2"/>
  <c r="CM882" i="2"/>
  <c r="BK882" i="2"/>
  <c r="BM882" i="2"/>
  <c r="AA882" i="2"/>
  <c r="BP882" i="2"/>
  <c r="AX882" i="2"/>
  <c r="J882" i="2"/>
  <c r="I882" i="2"/>
  <c r="CL882" i="2"/>
  <c r="BI882" i="2"/>
  <c r="BT882" i="2"/>
  <c r="AO882" i="2"/>
  <c r="AJ882" i="2"/>
  <c r="O882" i="2"/>
  <c r="H883" i="2"/>
  <c r="N882" i="2"/>
  <c r="L882" i="2"/>
  <c r="Q882" i="2"/>
  <c r="P882" i="2"/>
  <c r="AC369" i="2"/>
  <c r="AD369" i="2" s="1"/>
  <c r="AZ883" i="2" l="1"/>
  <c r="BO883" i="2"/>
  <c r="X883" i="2"/>
  <c r="AL883" i="2"/>
  <c r="CZ883" i="2"/>
  <c r="BU883" i="2"/>
  <c r="BP415" i="2"/>
  <c r="BQ415" i="2" s="1"/>
  <c r="BN415" i="2"/>
  <c r="BL415" i="2"/>
  <c r="BR415" i="2"/>
  <c r="BC422" i="2"/>
  <c r="BA422" i="2"/>
  <c r="BB422" i="2" s="1"/>
  <c r="AW422" i="2"/>
  <c r="AY422" i="2"/>
  <c r="BE422" i="2"/>
  <c r="BJ415" i="2"/>
  <c r="CE443" i="2"/>
  <c r="CF443" i="2" s="1"/>
  <c r="AO414" i="2"/>
  <c r="AI414" i="2"/>
  <c r="AM414" i="2"/>
  <c r="AN414" i="2" s="1"/>
  <c r="AK414" i="2"/>
  <c r="AP414" i="2" s="1"/>
  <c r="AQ414" i="2" s="1"/>
  <c r="AR883" i="2"/>
  <c r="BF883" i="2"/>
  <c r="AD883" i="2"/>
  <c r="CC883" i="2"/>
  <c r="CN883" i="2"/>
  <c r="CH883" i="2"/>
  <c r="CG883" i="2"/>
  <c r="M882" i="2"/>
  <c r="CE883" i="2"/>
  <c r="O883" i="2"/>
  <c r="M883" i="2" s="1"/>
  <c r="CL883" i="2"/>
  <c r="CD883" i="2"/>
  <c r="BR883" i="2"/>
  <c r="CF883" i="2"/>
  <c r="CI883" i="2"/>
  <c r="BT883" i="2"/>
  <c r="BQ883" i="2"/>
  <c r="AJ883" i="2"/>
  <c r="V883" i="2"/>
  <c r="CK883" i="2"/>
  <c r="BP883" i="2"/>
  <c r="BM883" i="2"/>
  <c r="BN883" i="2"/>
  <c r="BC883" i="2"/>
  <c r="J883" i="2"/>
  <c r="I883" i="2"/>
  <c r="L883" i="2" s="1"/>
  <c r="CM883" i="2"/>
  <c r="BK883" i="2"/>
  <c r="BL883" i="2"/>
  <c r="BI883" i="2"/>
  <c r="BS883" i="2"/>
  <c r="AA883" i="2"/>
  <c r="H884" i="2"/>
  <c r="AX883" i="2"/>
  <c r="AO883" i="2"/>
  <c r="N883" i="2"/>
  <c r="Q883" i="2"/>
  <c r="P883" i="2"/>
  <c r="AP883" i="2"/>
  <c r="BD883" i="2"/>
  <c r="R370" i="2"/>
  <c r="S370" i="2" s="1"/>
  <c r="T370" i="2"/>
  <c r="AZ884" i="2" l="1"/>
  <c r="BO884" i="2"/>
  <c r="X884" i="2"/>
  <c r="AL884" i="2"/>
  <c r="AA370" i="2"/>
  <c r="CZ884" i="2"/>
  <c r="BU884" i="2"/>
  <c r="BS415" i="2"/>
  <c r="BT415" i="2" s="1"/>
  <c r="BI416" i="2" s="1"/>
  <c r="CD444" i="2"/>
  <c r="BF422" i="2"/>
  <c r="AT423" i="2"/>
  <c r="AU423" i="2" s="1"/>
  <c r="AV423" i="2"/>
  <c r="AR414" i="2"/>
  <c r="AH415" i="2"/>
  <c r="AF415" i="2"/>
  <c r="AG415" i="2" s="1"/>
  <c r="AR884" i="2"/>
  <c r="BF884" i="2"/>
  <c r="AD884" i="2"/>
  <c r="CC884" i="2"/>
  <c r="CN884" i="2"/>
  <c r="CH884" i="2"/>
  <c r="CG884" i="2"/>
  <c r="CE884" i="2"/>
  <c r="CF884" i="2"/>
  <c r="BS884" i="2"/>
  <c r="BL884" i="2"/>
  <c r="BQ884" i="2"/>
  <c r="AX884" i="2"/>
  <c r="J884" i="2"/>
  <c r="O884" i="2"/>
  <c r="H885" i="2"/>
  <c r="CK884" i="2"/>
  <c r="CD884" i="2"/>
  <c r="BI884" i="2"/>
  <c r="BC884" i="2"/>
  <c r="V884" i="2"/>
  <c r="I884" i="2"/>
  <c r="AJ884" i="2"/>
  <c r="N884" i="2"/>
  <c r="CM884" i="2"/>
  <c r="CI884" i="2"/>
  <c r="BK884" i="2"/>
  <c r="BT884" i="2"/>
  <c r="BM884" i="2"/>
  <c r="BN884" i="2"/>
  <c r="AA884" i="2"/>
  <c r="CL884" i="2"/>
  <c r="BP884" i="2"/>
  <c r="BR884" i="2"/>
  <c r="AO884" i="2"/>
  <c r="P884" i="2"/>
  <c r="L884" i="2"/>
  <c r="Q884" i="2"/>
  <c r="BD884" i="2"/>
  <c r="AB884" i="2"/>
  <c r="AP884" i="2"/>
  <c r="BD432" i="2"/>
  <c r="W370" i="2"/>
  <c r="U370" i="2"/>
  <c r="Y370" i="2"/>
  <c r="Z370" i="2" s="1"/>
  <c r="AZ885" i="2" l="1"/>
  <c r="BO885" i="2"/>
  <c r="X885" i="2"/>
  <c r="AL885" i="2"/>
  <c r="AB370" i="2"/>
  <c r="AC370" i="2" s="1"/>
  <c r="AD370" i="2" s="1"/>
  <c r="CZ885" i="2"/>
  <c r="BU885" i="2"/>
  <c r="CM415" i="2"/>
  <c r="BU415" i="2"/>
  <c r="BK416" i="2"/>
  <c r="AO415" i="2"/>
  <c r="AM415" i="2"/>
  <c r="AN415" i="2" s="1"/>
  <c r="AI415" i="2"/>
  <c r="AK415" i="2"/>
  <c r="BJ416" i="2"/>
  <c r="BC423" i="2"/>
  <c r="AW423" i="2"/>
  <c r="AY423" i="2"/>
  <c r="BA423" i="2"/>
  <c r="BB423" i="2" s="1"/>
  <c r="BE423" i="2"/>
  <c r="CE444" i="2"/>
  <c r="CF444" i="2" s="1"/>
  <c r="AR885" i="2"/>
  <c r="BF885" i="2"/>
  <c r="AD885" i="2"/>
  <c r="CC885" i="2"/>
  <c r="CN885" i="2"/>
  <c r="CH885" i="2"/>
  <c r="CG885" i="2"/>
  <c r="CE885" i="2"/>
  <c r="CF885" i="2"/>
  <c r="CD885" i="2"/>
  <c r="BR885" i="2"/>
  <c r="BP885" i="2"/>
  <c r="BL885" i="2"/>
  <c r="N885" i="2"/>
  <c r="V885" i="2"/>
  <c r="CK885" i="2"/>
  <c r="CI885" i="2"/>
  <c r="BN885" i="2"/>
  <c r="BQ885" i="2"/>
  <c r="BC885" i="2"/>
  <c r="AX885" i="2"/>
  <c r="CM885" i="2"/>
  <c r="BK885" i="2"/>
  <c r="BS885" i="2"/>
  <c r="BM885" i="2"/>
  <c r="BI885" i="2"/>
  <c r="AA885" i="2"/>
  <c r="AJ885" i="2"/>
  <c r="I885" i="2"/>
  <c r="CL885" i="2"/>
  <c r="BT885" i="2"/>
  <c r="AO885" i="2"/>
  <c r="J885" i="2"/>
  <c r="O885" i="2"/>
  <c r="H886" i="2"/>
  <c r="P885" i="2"/>
  <c r="Q885" i="2"/>
  <c r="L885" i="2"/>
  <c r="M884" i="2"/>
  <c r="AZ886" i="2" l="1"/>
  <c r="BO886" i="2"/>
  <c r="X886" i="2"/>
  <c r="AL886" i="2"/>
  <c r="AP415" i="2"/>
  <c r="AQ415" i="2" s="1"/>
  <c r="AR415" i="2" s="1"/>
  <c r="BL416" i="2"/>
  <c r="CZ886" i="2"/>
  <c r="BU886" i="2"/>
  <c r="BR416" i="2"/>
  <c r="BT416" i="2"/>
  <c r="BU416" i="2" s="1"/>
  <c r="BN416" i="2"/>
  <c r="BP416" i="2"/>
  <c r="BQ416" i="2" s="1"/>
  <c r="CD445" i="2"/>
  <c r="CE445" i="2" s="1"/>
  <c r="BF423" i="2"/>
  <c r="J120" i="1" s="1"/>
  <c r="I120" i="1" s="1"/>
  <c r="AT424" i="2"/>
  <c r="AU424" i="2" s="1"/>
  <c r="AV424" i="2"/>
  <c r="AR886" i="2"/>
  <c r="BF886" i="2"/>
  <c r="AD886" i="2"/>
  <c r="CC886" i="2"/>
  <c r="CN886" i="2"/>
  <c r="CH886" i="2"/>
  <c r="CG886" i="2"/>
  <c r="M885" i="2"/>
  <c r="CE886" i="2"/>
  <c r="CL886" i="2"/>
  <c r="BI886" i="2"/>
  <c r="BP886" i="2"/>
  <c r="AA886" i="2"/>
  <c r="AJ886" i="2"/>
  <c r="N886" i="2"/>
  <c r="V886" i="2"/>
  <c r="CF886" i="2"/>
  <c r="CD886" i="2"/>
  <c r="BR886" i="2"/>
  <c r="AO886" i="2"/>
  <c r="CK886" i="2"/>
  <c r="CI886" i="2"/>
  <c r="BQ886" i="2"/>
  <c r="BN886" i="2"/>
  <c r="BT886" i="2"/>
  <c r="I886" i="2"/>
  <c r="CM886" i="2"/>
  <c r="BK886" i="2"/>
  <c r="BM886" i="2"/>
  <c r="BS886" i="2"/>
  <c r="BL886" i="2"/>
  <c r="BC886" i="2"/>
  <c r="AX886" i="2"/>
  <c r="J886" i="2"/>
  <c r="O886" i="2"/>
  <c r="H887" i="2"/>
  <c r="Q886" i="2"/>
  <c r="P886" i="2"/>
  <c r="L886" i="2"/>
  <c r="AP886" i="2"/>
  <c r="BD886" i="2"/>
  <c r="R371" i="2"/>
  <c r="S371" i="2" s="1"/>
  <c r="T371" i="2"/>
  <c r="AZ887" i="2" l="1"/>
  <c r="BO887" i="2"/>
  <c r="X887" i="2"/>
  <c r="AL887" i="2"/>
  <c r="CM416" i="2"/>
  <c r="BI417" i="2"/>
  <c r="BJ417" i="2" s="1"/>
  <c r="BK417" i="2"/>
  <c r="BP417" i="2" s="1"/>
  <c r="BQ417" i="2" s="1"/>
  <c r="AF416" i="2"/>
  <c r="AG416" i="2" s="1"/>
  <c r="AH416" i="2"/>
  <c r="AA371" i="2"/>
  <c r="CZ887" i="2"/>
  <c r="BU887" i="2"/>
  <c r="BC424" i="2"/>
  <c r="BA424" i="2"/>
  <c r="BB424" i="2" s="1"/>
  <c r="AW424" i="2"/>
  <c r="AY424" i="2"/>
  <c r="BD424" i="2" s="1"/>
  <c r="BE424" i="2" s="1"/>
  <c r="AO416" i="2"/>
  <c r="AM416" i="2"/>
  <c r="AN416" i="2" s="1"/>
  <c r="AQ416" i="2"/>
  <c r="AI416" i="2"/>
  <c r="AK416" i="2"/>
  <c r="CF445" i="2"/>
  <c r="AR887" i="2"/>
  <c r="BF887" i="2"/>
  <c r="AD887" i="2"/>
  <c r="CC887" i="2"/>
  <c r="CN887" i="2"/>
  <c r="CH887" i="2"/>
  <c r="CG887" i="2"/>
  <c r="CE887" i="2"/>
  <c r="CK887" i="2"/>
  <c r="BP887" i="2"/>
  <c r="BM887" i="2"/>
  <c r="BR887" i="2"/>
  <c r="AO887" i="2"/>
  <c r="AX887" i="2"/>
  <c r="J887" i="2"/>
  <c r="I887" i="2"/>
  <c r="CM887" i="2"/>
  <c r="BK887" i="2"/>
  <c r="BL887" i="2"/>
  <c r="BI887" i="2"/>
  <c r="AJ887" i="2"/>
  <c r="O887" i="2"/>
  <c r="M887" i="2" s="1"/>
  <c r="H888" i="2"/>
  <c r="N887" i="2"/>
  <c r="CF887" i="2"/>
  <c r="CI887" i="2"/>
  <c r="BT887" i="2"/>
  <c r="BQ887" i="2"/>
  <c r="CL887" i="2"/>
  <c r="CD887" i="2"/>
  <c r="BN887" i="2"/>
  <c r="BC887" i="2"/>
  <c r="BS887" i="2"/>
  <c r="AA887" i="2"/>
  <c r="V887" i="2"/>
  <c r="Q887" i="2"/>
  <c r="P887" i="2"/>
  <c r="L887" i="2"/>
  <c r="AP887" i="2"/>
  <c r="BD887" i="2"/>
  <c r="AB887" i="2"/>
  <c r="M886" i="2"/>
  <c r="AC371" i="2"/>
  <c r="AD371" i="2" s="1"/>
  <c r="W371" i="2"/>
  <c r="U371" i="2"/>
  <c r="Y371" i="2"/>
  <c r="Z371" i="2" s="1"/>
  <c r="AZ888" i="2" l="1"/>
  <c r="BO888" i="2"/>
  <c r="X888" i="2"/>
  <c r="AL888" i="2"/>
  <c r="BL417" i="2"/>
  <c r="BR417" i="2"/>
  <c r="BN417" i="2"/>
  <c r="BT417" i="2"/>
  <c r="BI418" i="2" s="1"/>
  <c r="CZ888" i="2"/>
  <c r="BU888" i="2"/>
  <c r="BF424" i="2"/>
  <c r="AT425" i="2"/>
  <c r="AU425" i="2" s="1"/>
  <c r="AV425" i="2"/>
  <c r="BU417" i="2"/>
  <c r="CM417" i="2"/>
  <c r="BK418" i="2"/>
  <c r="CD446" i="2"/>
  <c r="AR416" i="2"/>
  <c r="AH417" i="2"/>
  <c r="AF417" i="2"/>
  <c r="AG417" i="2" s="1"/>
  <c r="AR888" i="2"/>
  <c r="BF888" i="2"/>
  <c r="AD888" i="2"/>
  <c r="CC888" i="2"/>
  <c r="CN888" i="2"/>
  <c r="CH888" i="2"/>
  <c r="CG888" i="2"/>
  <c r="CE888" i="2"/>
  <c r="AO888" i="2"/>
  <c r="AJ888" i="2"/>
  <c r="J888" i="2"/>
  <c r="I888" i="2"/>
  <c r="N888" i="2"/>
  <c r="CK888" i="2"/>
  <c r="CD888" i="2"/>
  <c r="BQ888" i="2"/>
  <c r="BM888" i="2"/>
  <c r="O888" i="2"/>
  <c r="H889" i="2"/>
  <c r="CM888" i="2"/>
  <c r="CI888" i="2"/>
  <c r="BK888" i="2"/>
  <c r="BT888" i="2"/>
  <c r="BI888" i="2"/>
  <c r="BR888" i="2"/>
  <c r="BC888" i="2"/>
  <c r="CL888" i="2"/>
  <c r="BP888" i="2"/>
  <c r="BN888" i="2"/>
  <c r="AA888" i="2"/>
  <c r="AX888" i="2"/>
  <c r="V888" i="2"/>
  <c r="CF888" i="2"/>
  <c r="BS888" i="2"/>
  <c r="BL888" i="2"/>
  <c r="L888" i="2"/>
  <c r="Q888" i="2"/>
  <c r="P888" i="2"/>
  <c r="R372" i="2"/>
  <c r="S372" i="2" s="1"/>
  <c r="T372" i="2"/>
  <c r="AZ889" i="2" l="1"/>
  <c r="BO889" i="2"/>
  <c r="X889" i="2"/>
  <c r="AL889" i="2"/>
  <c r="AA372" i="2"/>
  <c r="CZ889" i="2"/>
  <c r="BU889" i="2"/>
  <c r="AO417" i="2"/>
  <c r="AI417" i="2"/>
  <c r="AM417" i="2"/>
  <c r="AN417" i="2" s="1"/>
  <c r="AK417" i="2"/>
  <c r="AP417" i="2" s="1"/>
  <c r="AQ417" i="2" s="1"/>
  <c r="BJ418" i="2"/>
  <c r="BC425" i="2"/>
  <c r="AY425" i="2"/>
  <c r="BA425" i="2"/>
  <c r="BB425" i="2" s="1"/>
  <c r="BE425" i="2"/>
  <c r="AW425" i="2"/>
  <c r="BN418" i="2"/>
  <c r="BS418" i="2" s="1"/>
  <c r="BT418" i="2" s="1"/>
  <c r="BL418" i="2"/>
  <c r="BP418" i="2"/>
  <c r="BQ418" i="2" s="1"/>
  <c r="BR418" i="2"/>
  <c r="CE446" i="2"/>
  <c r="CF446" i="2" s="1"/>
  <c r="AR889" i="2"/>
  <c r="BF889" i="2"/>
  <c r="AD889" i="2"/>
  <c r="CC889" i="2"/>
  <c r="CN889" i="2"/>
  <c r="CH889" i="2"/>
  <c r="CG889" i="2"/>
  <c r="CE889" i="2"/>
  <c r="AJ889" i="2"/>
  <c r="N889" i="2"/>
  <c r="AO889" i="2"/>
  <c r="CF889" i="2"/>
  <c r="CD889" i="2"/>
  <c r="BR889" i="2"/>
  <c r="BT889" i="2"/>
  <c r="BP889" i="2"/>
  <c r="V889" i="2"/>
  <c r="CK889" i="2"/>
  <c r="CI889" i="2"/>
  <c r="BN889" i="2"/>
  <c r="BL889" i="2"/>
  <c r="BC889" i="2"/>
  <c r="J889" i="2"/>
  <c r="I889" i="2"/>
  <c r="CM889" i="2"/>
  <c r="BK889" i="2"/>
  <c r="BS889" i="2"/>
  <c r="BQ889" i="2"/>
  <c r="BM889" i="2"/>
  <c r="AA889" i="2"/>
  <c r="AX889" i="2"/>
  <c r="O889" i="2"/>
  <c r="H890" i="2"/>
  <c r="CL889" i="2"/>
  <c r="BI889" i="2"/>
  <c r="Q889" i="2"/>
  <c r="L889" i="2"/>
  <c r="P889" i="2"/>
  <c r="BD889" i="2"/>
  <c r="AP889" i="2"/>
  <c r="M888" i="2"/>
  <c r="W372" i="2"/>
  <c r="U372" i="2"/>
  <c r="Y372" i="2"/>
  <c r="Z372" i="2" s="1"/>
  <c r="AZ890" i="2" l="1"/>
  <c r="BO890" i="2"/>
  <c r="X890" i="2"/>
  <c r="AL890" i="2"/>
  <c r="CZ890" i="2"/>
  <c r="BU890" i="2"/>
  <c r="BU418" i="2"/>
  <c r="CM418" i="2"/>
  <c r="BK419" i="2"/>
  <c r="BI419" i="2"/>
  <c r="CD447" i="2"/>
  <c r="AR417" i="2"/>
  <c r="AF418" i="2"/>
  <c r="AG418" i="2" s="1"/>
  <c r="AH418" i="2"/>
  <c r="BF425" i="2"/>
  <c r="AT426" i="2"/>
  <c r="AU426" i="2" s="1"/>
  <c r="AV426" i="2"/>
  <c r="AR890" i="2"/>
  <c r="BF890" i="2"/>
  <c r="AD890" i="2"/>
  <c r="CC890" i="2"/>
  <c r="CN890" i="2"/>
  <c r="CH890" i="2"/>
  <c r="CG890" i="2"/>
  <c r="M889" i="2"/>
  <c r="CE890" i="2"/>
  <c r="BR890" i="2"/>
  <c r="AO890" i="2"/>
  <c r="CK890" i="2"/>
  <c r="CI890" i="2"/>
  <c r="BQ890" i="2"/>
  <c r="BN890" i="2"/>
  <c r="BS890" i="2"/>
  <c r="AX890" i="2"/>
  <c r="I890" i="2"/>
  <c r="L890" i="2" s="1"/>
  <c r="BC890" i="2"/>
  <c r="CM890" i="2"/>
  <c r="BK890" i="2"/>
  <c r="BM890" i="2"/>
  <c r="BP890" i="2"/>
  <c r="AJ890" i="2"/>
  <c r="J890" i="2"/>
  <c r="O890" i="2"/>
  <c r="H891" i="2"/>
  <c r="V890" i="2"/>
  <c r="CL890" i="2"/>
  <c r="BI890" i="2"/>
  <c r="BT890" i="2"/>
  <c r="AA890" i="2"/>
  <c r="N890" i="2"/>
  <c r="CF890" i="2"/>
  <c r="CD890" i="2"/>
  <c r="BL890" i="2"/>
  <c r="Q890" i="2"/>
  <c r="P890" i="2"/>
  <c r="BD890" i="2"/>
  <c r="AP890" i="2"/>
  <c r="AB890" i="2"/>
  <c r="AB372" i="2"/>
  <c r="AC372" i="2" s="1"/>
  <c r="AD372" i="2" s="1"/>
  <c r="AZ891" i="2" l="1"/>
  <c r="BO891" i="2"/>
  <c r="X891" i="2"/>
  <c r="AL891" i="2"/>
  <c r="CZ891" i="2"/>
  <c r="BU891" i="2"/>
  <c r="BJ419" i="2"/>
  <c r="BT419" i="2"/>
  <c r="BP419" i="2"/>
  <c r="BQ419" i="2" s="1"/>
  <c r="BL419" i="2"/>
  <c r="BN419" i="2"/>
  <c r="BR419" i="2"/>
  <c r="BC426" i="2"/>
  <c r="BA426" i="2"/>
  <c r="BB426" i="2" s="1"/>
  <c r="AY426" i="2"/>
  <c r="AW426" i="2"/>
  <c r="BE426" i="2"/>
  <c r="AO418" i="2"/>
  <c r="AI418" i="2"/>
  <c r="AK418" i="2"/>
  <c r="AP418" i="2" s="1"/>
  <c r="AQ418" i="2" s="1"/>
  <c r="AM418" i="2"/>
  <c r="AN418" i="2" s="1"/>
  <c r="CE447" i="2"/>
  <c r="CF447" i="2" s="1"/>
  <c r="AR891" i="2"/>
  <c r="BF891" i="2"/>
  <c r="AD891" i="2"/>
  <c r="CC891" i="2"/>
  <c r="CN891" i="2"/>
  <c r="CH891" i="2"/>
  <c r="CG891" i="2"/>
  <c r="M890" i="2"/>
  <c r="CE891" i="2"/>
  <c r="CL891" i="2"/>
  <c r="CD891" i="2"/>
  <c r="BR891" i="2"/>
  <c r="AO891" i="2"/>
  <c r="O891" i="2"/>
  <c r="H892" i="2"/>
  <c r="CF891" i="2"/>
  <c r="CI891" i="2"/>
  <c r="BT891" i="2"/>
  <c r="BQ891" i="2"/>
  <c r="J891" i="2"/>
  <c r="N891" i="2"/>
  <c r="CK891" i="2"/>
  <c r="BP891" i="2"/>
  <c r="BM891" i="2"/>
  <c r="BN891" i="2"/>
  <c r="BC891" i="2"/>
  <c r="AX891" i="2"/>
  <c r="V891" i="2"/>
  <c r="CM891" i="2"/>
  <c r="BK891" i="2"/>
  <c r="BL891" i="2"/>
  <c r="BI891" i="2"/>
  <c r="BS891" i="2"/>
  <c r="AA891" i="2"/>
  <c r="AJ891" i="2"/>
  <c r="I891" i="2"/>
  <c r="Q891" i="2"/>
  <c r="P891" i="2"/>
  <c r="L891" i="2"/>
  <c r="R373" i="2"/>
  <c r="S373" i="2" s="1"/>
  <c r="T373" i="2"/>
  <c r="AZ892" i="2" l="1"/>
  <c r="BO892" i="2"/>
  <c r="X892" i="2"/>
  <c r="AL892" i="2"/>
  <c r="AA373" i="2"/>
  <c r="Y373" i="2"/>
  <c r="Z373" i="2" s="1"/>
  <c r="CZ892" i="2"/>
  <c r="BU892" i="2"/>
  <c r="AR418" i="2"/>
  <c r="AF419" i="2"/>
  <c r="AG419" i="2" s="1"/>
  <c r="AH419" i="2"/>
  <c r="BF426" i="2"/>
  <c r="AT427" i="2"/>
  <c r="AU427" i="2" s="1"/>
  <c r="AV427" i="2"/>
  <c r="CG447" i="2"/>
  <c r="CD448" i="2"/>
  <c r="CE448" i="2" s="1"/>
  <c r="CM419" i="2"/>
  <c r="BU419" i="2"/>
  <c r="BK420" i="2"/>
  <c r="BI420" i="2"/>
  <c r="AR892" i="2"/>
  <c r="BF892" i="2"/>
  <c r="AD892" i="2"/>
  <c r="CC892" i="2"/>
  <c r="CN892" i="2"/>
  <c r="CH892" i="2"/>
  <c r="CG892" i="2"/>
  <c r="CE892" i="2"/>
  <c r="CL892" i="2"/>
  <c r="BP892" i="2"/>
  <c r="BR892" i="2"/>
  <c r="AO892" i="2"/>
  <c r="CF892" i="2"/>
  <c r="BS892" i="2"/>
  <c r="BL892" i="2"/>
  <c r="BQ892" i="2"/>
  <c r="AJ892" i="2"/>
  <c r="O892" i="2"/>
  <c r="H893" i="2"/>
  <c r="N892" i="2"/>
  <c r="BK892" i="2"/>
  <c r="BM892" i="2"/>
  <c r="BN892" i="2"/>
  <c r="V892" i="2"/>
  <c r="AX892" i="2"/>
  <c r="J892" i="2"/>
  <c r="I892" i="2"/>
  <c r="CK892" i="2"/>
  <c r="CD892" i="2"/>
  <c r="BI892" i="2"/>
  <c r="BC892" i="2"/>
  <c r="CM892" i="2"/>
  <c r="CI892" i="2"/>
  <c r="BT892" i="2"/>
  <c r="AA892" i="2"/>
  <c r="P892" i="2"/>
  <c r="L892" i="2"/>
  <c r="Q892" i="2"/>
  <c r="BD892" i="2"/>
  <c r="AP892" i="2"/>
  <c r="M891" i="2"/>
  <c r="W373" i="2"/>
  <c r="U373" i="2"/>
  <c r="AZ893" i="2" l="1"/>
  <c r="BO893" i="2"/>
  <c r="X893" i="2"/>
  <c r="AL893" i="2"/>
  <c r="AB373" i="2"/>
  <c r="AC373" i="2" s="1"/>
  <c r="AD373" i="2" s="1"/>
  <c r="CZ893" i="2"/>
  <c r="BU893" i="2"/>
  <c r="CH447" i="2"/>
  <c r="CI447" i="2" s="1"/>
  <c r="AO419" i="2"/>
  <c r="AK419" i="2"/>
  <c r="AM419" i="2"/>
  <c r="AN419" i="2" s="1"/>
  <c r="AI419" i="2"/>
  <c r="AQ419" i="2"/>
  <c r="BJ420" i="2"/>
  <c r="BC427" i="2"/>
  <c r="BA427" i="2"/>
  <c r="BB427" i="2" s="1"/>
  <c r="AW427" i="2"/>
  <c r="AY427" i="2"/>
  <c r="BD427" i="2" s="1"/>
  <c r="BE427" i="2" s="1"/>
  <c r="BT420" i="2"/>
  <c r="BL420" i="2"/>
  <c r="BP420" i="2"/>
  <c r="BQ420" i="2" s="1"/>
  <c r="BN420" i="2"/>
  <c r="BR420" i="2"/>
  <c r="CF448" i="2"/>
  <c r="AR893" i="2"/>
  <c r="BF893" i="2"/>
  <c r="AD893" i="2"/>
  <c r="CC893" i="2"/>
  <c r="CN893" i="2"/>
  <c r="CH893" i="2"/>
  <c r="CG893" i="2"/>
  <c r="CE893" i="2"/>
  <c r="CF893" i="2"/>
  <c r="BR893" i="2"/>
  <c r="BL893" i="2"/>
  <c r="CK893" i="2"/>
  <c r="CI893" i="2"/>
  <c r="BN893" i="2"/>
  <c r="BQ893" i="2"/>
  <c r="BC893" i="2"/>
  <c r="O893" i="2"/>
  <c r="H894" i="2"/>
  <c r="CM893" i="2"/>
  <c r="BK893" i="2"/>
  <c r="BS893" i="2"/>
  <c r="BM893" i="2"/>
  <c r="BI893" i="2"/>
  <c r="AA893" i="2"/>
  <c r="N893" i="2"/>
  <c r="V893" i="2"/>
  <c r="AJ893" i="2"/>
  <c r="J893" i="2"/>
  <c r="CL893" i="2"/>
  <c r="BT893" i="2"/>
  <c r="AO893" i="2"/>
  <c r="AX893" i="2"/>
  <c r="CD893" i="2"/>
  <c r="BP893" i="2"/>
  <c r="I893" i="2"/>
  <c r="L893" i="2"/>
  <c r="Q893" i="2"/>
  <c r="P893" i="2"/>
  <c r="AB893" i="2"/>
  <c r="AP893" i="2"/>
  <c r="BD893" i="2"/>
  <c r="M892" i="2"/>
  <c r="AZ894" i="2" l="1"/>
  <c r="BO894" i="2"/>
  <c r="X894" i="2"/>
  <c r="AL894" i="2"/>
  <c r="CZ894" i="2"/>
  <c r="BU894" i="2"/>
  <c r="BF427" i="2"/>
  <c r="AT428" i="2"/>
  <c r="AU428" i="2" s="1"/>
  <c r="AV428" i="2"/>
  <c r="CD449" i="2"/>
  <c r="CE449" i="2" s="1"/>
  <c r="BU420" i="2"/>
  <c r="CM420" i="2"/>
  <c r="BK421" i="2"/>
  <c r="BI421" i="2"/>
  <c r="AR419" i="2"/>
  <c r="AH420" i="2"/>
  <c r="AF420" i="2"/>
  <c r="AG420" i="2" s="1"/>
  <c r="CI455" i="2"/>
  <c r="CI450" i="2"/>
  <c r="CI451" i="2"/>
  <c r="CI453" i="2"/>
  <c r="CI457" i="2"/>
  <c r="CI448" i="2"/>
  <c r="CI449" i="2"/>
  <c r="CI452" i="2"/>
  <c r="CI454" i="2"/>
  <c r="CI456" i="2"/>
  <c r="CI458" i="2"/>
  <c r="AR894" i="2"/>
  <c r="BF894" i="2"/>
  <c r="AD894" i="2"/>
  <c r="CC894" i="2"/>
  <c r="CN894" i="2"/>
  <c r="CH894" i="2"/>
  <c r="CG894" i="2"/>
  <c r="CE894" i="2"/>
  <c r="CD894" i="2"/>
  <c r="BQ894" i="2"/>
  <c r="CM894" i="2"/>
  <c r="BK894" i="2"/>
  <c r="BM894" i="2"/>
  <c r="BS894" i="2"/>
  <c r="BL894" i="2"/>
  <c r="AA894" i="2"/>
  <c r="AX894" i="2"/>
  <c r="J894" i="2"/>
  <c r="O894" i="2"/>
  <c r="H895" i="2"/>
  <c r="I894" i="2"/>
  <c r="CL894" i="2"/>
  <c r="BI894" i="2"/>
  <c r="BP894" i="2"/>
  <c r="AO894" i="2"/>
  <c r="AJ894" i="2"/>
  <c r="N894" i="2"/>
  <c r="CF894" i="2"/>
  <c r="BR894" i="2"/>
  <c r="V894" i="2"/>
  <c r="CK894" i="2"/>
  <c r="CI894" i="2"/>
  <c r="BN894" i="2"/>
  <c r="BT894" i="2"/>
  <c r="BC894" i="2"/>
  <c r="Q894" i="2"/>
  <c r="L894" i="2"/>
  <c r="P894" i="2"/>
  <c r="M893" i="2"/>
  <c r="R374" i="2"/>
  <c r="S374" i="2" s="1"/>
  <c r="T374" i="2"/>
  <c r="AZ895" i="2" l="1"/>
  <c r="BO895" i="2"/>
  <c r="X895" i="2"/>
  <c r="AL895" i="2"/>
  <c r="AA374" i="2"/>
  <c r="CZ895" i="2"/>
  <c r="BU895" i="2"/>
  <c r="AO420" i="2"/>
  <c r="AK420" i="2"/>
  <c r="AP420" i="2" s="1"/>
  <c r="AQ420" i="2" s="1"/>
  <c r="AM420" i="2"/>
  <c r="AN420" i="2" s="1"/>
  <c r="AI420" i="2"/>
  <c r="BC428" i="2"/>
  <c r="AW428" i="2"/>
  <c r="AY428" i="2"/>
  <c r="BE428" i="2"/>
  <c r="BA428" i="2"/>
  <c r="BB428" i="2" s="1"/>
  <c r="BJ421" i="2"/>
  <c r="BL421" i="2"/>
  <c r="BN421" i="2"/>
  <c r="BS421" i="2" s="1"/>
  <c r="BT421" i="2" s="1"/>
  <c r="BP421" i="2"/>
  <c r="BQ421" i="2" s="1"/>
  <c r="BR421" i="2"/>
  <c r="CF449" i="2"/>
  <c r="AR895" i="2"/>
  <c r="BF895" i="2"/>
  <c r="AD895" i="2"/>
  <c r="CC895" i="2"/>
  <c r="CN895" i="2"/>
  <c r="CH895" i="2"/>
  <c r="CG895" i="2"/>
  <c r="CE895" i="2"/>
  <c r="CL895" i="2"/>
  <c r="CD895" i="2"/>
  <c r="BN895" i="2"/>
  <c r="AO895" i="2"/>
  <c r="AX895" i="2"/>
  <c r="I895" i="2"/>
  <c r="H896" i="2"/>
  <c r="CF895" i="2"/>
  <c r="CI895" i="2"/>
  <c r="BT895" i="2"/>
  <c r="BQ895" i="2"/>
  <c r="BS895" i="2"/>
  <c r="AJ895" i="2"/>
  <c r="J895" i="2"/>
  <c r="O895" i="2"/>
  <c r="CK895" i="2"/>
  <c r="BP895" i="2"/>
  <c r="BM895" i="2"/>
  <c r="BR895" i="2"/>
  <c r="BC895" i="2"/>
  <c r="N895" i="2"/>
  <c r="CM895" i="2"/>
  <c r="BK895" i="2"/>
  <c r="BL895" i="2"/>
  <c r="BI895" i="2"/>
  <c r="AA895" i="2"/>
  <c r="V895" i="2"/>
  <c r="L895" i="2"/>
  <c r="Q895" i="2"/>
  <c r="P895" i="2"/>
  <c r="BD895" i="2"/>
  <c r="AP895" i="2"/>
  <c r="M894" i="2"/>
  <c r="AC374" i="2"/>
  <c r="AD374" i="2" s="1"/>
  <c r="U374" i="2"/>
  <c r="Y374" i="2"/>
  <c r="Z374" i="2" s="1"/>
  <c r="W374" i="2"/>
  <c r="AZ896" i="2" l="1"/>
  <c r="BO896" i="2"/>
  <c r="X896" i="2"/>
  <c r="AL896" i="2"/>
  <c r="CZ896" i="2"/>
  <c r="BU896" i="2"/>
  <c r="BU421" i="2"/>
  <c r="CM421" i="2"/>
  <c r="BK422" i="2"/>
  <c r="BI422" i="2"/>
  <c r="AR420" i="2"/>
  <c r="AH421" i="2"/>
  <c r="AF421" i="2"/>
  <c r="AG421" i="2" s="1"/>
  <c r="CD450" i="2"/>
  <c r="BF428" i="2"/>
  <c r="AV429" i="2"/>
  <c r="AT429" i="2"/>
  <c r="AU429" i="2" s="1"/>
  <c r="AR896" i="2"/>
  <c r="BF896" i="2"/>
  <c r="AD896" i="2"/>
  <c r="CC896" i="2"/>
  <c r="CN896" i="2"/>
  <c r="CH896" i="2"/>
  <c r="CG896" i="2"/>
  <c r="CE896" i="2"/>
  <c r="CF896" i="2"/>
  <c r="BS896" i="2"/>
  <c r="BL896" i="2"/>
  <c r="AX896" i="2"/>
  <c r="V896" i="2"/>
  <c r="AJ896" i="2"/>
  <c r="J896" i="2"/>
  <c r="I896" i="2"/>
  <c r="CM896" i="2"/>
  <c r="CI896" i="2"/>
  <c r="BK896" i="2"/>
  <c r="BT896" i="2"/>
  <c r="BI896" i="2"/>
  <c r="BR896" i="2"/>
  <c r="AA896" i="2"/>
  <c r="O896" i="2"/>
  <c r="H897" i="2"/>
  <c r="CK896" i="2"/>
  <c r="CD896" i="2"/>
  <c r="BQ896" i="2"/>
  <c r="BM896" i="2"/>
  <c r="BC896" i="2"/>
  <c r="CL896" i="2"/>
  <c r="BP896" i="2"/>
  <c r="BN896" i="2"/>
  <c r="AO896" i="2"/>
  <c r="N896" i="2"/>
  <c r="Q896" i="2"/>
  <c r="L896" i="2"/>
  <c r="P896" i="2"/>
  <c r="AP896" i="2"/>
  <c r="AB896" i="2"/>
  <c r="BD896" i="2"/>
  <c r="M895" i="2"/>
  <c r="R375" i="2"/>
  <c r="S375" i="2" s="1"/>
  <c r="T375" i="2"/>
  <c r="AZ897" i="2" l="1"/>
  <c r="BO897" i="2"/>
  <c r="X897" i="2"/>
  <c r="AL897" i="2"/>
  <c r="AA375" i="2"/>
  <c r="CZ897" i="2"/>
  <c r="BU897" i="2"/>
  <c r="BC429" i="2"/>
  <c r="AW429" i="2"/>
  <c r="AY429" i="2"/>
  <c r="BA429" i="2"/>
  <c r="BB429" i="2" s="1"/>
  <c r="BE429" i="2"/>
  <c r="BJ422" i="2"/>
  <c r="BN422" i="2"/>
  <c r="BP422" i="2"/>
  <c r="BQ422" i="2" s="1"/>
  <c r="BL422" i="2"/>
  <c r="BT422" i="2"/>
  <c r="BR422" i="2"/>
  <c r="AO421" i="2"/>
  <c r="AI421" i="2"/>
  <c r="AK421" i="2"/>
  <c r="AP421" i="2" s="1"/>
  <c r="AQ421" i="2" s="1"/>
  <c r="AM421" i="2"/>
  <c r="AN421" i="2" s="1"/>
  <c r="CE450" i="2"/>
  <c r="CF450" i="2" s="1"/>
  <c r="AR897" i="2"/>
  <c r="BF897" i="2"/>
  <c r="AD897" i="2"/>
  <c r="CC897" i="2"/>
  <c r="CN897" i="2"/>
  <c r="CH897" i="2"/>
  <c r="CG897" i="2"/>
  <c r="CE897" i="2"/>
  <c r="V897" i="2"/>
  <c r="CF897" i="2"/>
  <c r="CD897" i="2"/>
  <c r="BR897" i="2"/>
  <c r="BT897" i="2"/>
  <c r="BP897" i="2"/>
  <c r="J897" i="2"/>
  <c r="I897" i="2"/>
  <c r="CK897" i="2"/>
  <c r="CI897" i="2"/>
  <c r="BN897" i="2"/>
  <c r="BL897" i="2"/>
  <c r="BC897" i="2"/>
  <c r="AX897" i="2"/>
  <c r="O897" i="2"/>
  <c r="H898" i="2"/>
  <c r="CM897" i="2"/>
  <c r="BK897" i="2"/>
  <c r="BS897" i="2"/>
  <c r="BQ897" i="2"/>
  <c r="BM897" i="2"/>
  <c r="AA897" i="2"/>
  <c r="AJ897" i="2"/>
  <c r="N897" i="2"/>
  <c r="CL897" i="2"/>
  <c r="BI897" i="2"/>
  <c r="AO897" i="2"/>
  <c r="L897" i="2"/>
  <c r="Q897" i="2"/>
  <c r="P897" i="2"/>
  <c r="M896" i="2"/>
  <c r="W375" i="2"/>
  <c r="AB375" i="2" s="1"/>
  <c r="U375" i="2"/>
  <c r="Y375" i="2"/>
  <c r="Z375" i="2" s="1"/>
  <c r="AZ898" i="2" l="1"/>
  <c r="BO898" i="2"/>
  <c r="X898" i="2"/>
  <c r="AL898" i="2"/>
  <c r="CZ898" i="2"/>
  <c r="BU898" i="2"/>
  <c r="CD451" i="2"/>
  <c r="AR421" i="2"/>
  <c r="AH422" i="2"/>
  <c r="AF422" i="2"/>
  <c r="AG422" i="2" s="1"/>
  <c r="BU422" i="2"/>
  <c r="CM422" i="2"/>
  <c r="BK423" i="2"/>
  <c r="BI423" i="2"/>
  <c r="BF429" i="2"/>
  <c r="AV430" i="2"/>
  <c r="AT430" i="2"/>
  <c r="AU430" i="2" s="1"/>
  <c r="AR898" i="2"/>
  <c r="BF898" i="2"/>
  <c r="AD898" i="2"/>
  <c r="CC898" i="2"/>
  <c r="CN898" i="2"/>
  <c r="CH898" i="2"/>
  <c r="CG898" i="2"/>
  <c r="M897" i="2"/>
  <c r="CE898" i="2"/>
  <c r="CM898" i="2"/>
  <c r="BK898" i="2"/>
  <c r="BM898" i="2"/>
  <c r="BP898" i="2"/>
  <c r="AA898" i="2"/>
  <c r="V898" i="2"/>
  <c r="AX898" i="2"/>
  <c r="J898" i="2"/>
  <c r="I898" i="2"/>
  <c r="CL898" i="2"/>
  <c r="BI898" i="2"/>
  <c r="BT898" i="2"/>
  <c r="AO898" i="2"/>
  <c r="CF898" i="2"/>
  <c r="CD898" i="2"/>
  <c r="BR898" i="2"/>
  <c r="BL898" i="2"/>
  <c r="AJ898" i="2"/>
  <c r="O898" i="2"/>
  <c r="H899" i="2"/>
  <c r="CK898" i="2"/>
  <c r="CI898" i="2"/>
  <c r="BQ898" i="2"/>
  <c r="BN898" i="2"/>
  <c r="BS898" i="2"/>
  <c r="BC898" i="2"/>
  <c r="N898" i="2"/>
  <c r="Q898" i="2"/>
  <c r="L898" i="2"/>
  <c r="P898" i="2"/>
  <c r="BD898" i="2"/>
  <c r="AP898" i="2"/>
  <c r="AC375" i="2"/>
  <c r="AD375" i="2" s="1"/>
  <c r="AZ899" i="2" l="1"/>
  <c r="BO899" i="2"/>
  <c r="X899" i="2"/>
  <c r="AL899" i="2"/>
  <c r="CZ899" i="2"/>
  <c r="BU899" i="2"/>
  <c r="BC430" i="2"/>
  <c r="BA430" i="2"/>
  <c r="BB430" i="2" s="1"/>
  <c r="AW430" i="2"/>
  <c r="AY430" i="2"/>
  <c r="BD430" i="2" s="1"/>
  <c r="BE430" i="2" s="1"/>
  <c r="AO422" i="2"/>
  <c r="AI422" i="2"/>
  <c r="AK422" i="2"/>
  <c r="AQ422" i="2"/>
  <c r="AM422" i="2"/>
  <c r="AN422" i="2" s="1"/>
  <c r="BJ423" i="2"/>
  <c r="BN423" i="2"/>
  <c r="BT423" i="2"/>
  <c r="BL423" i="2"/>
  <c r="BP423" i="2"/>
  <c r="BQ423" i="2" s="1"/>
  <c r="BR423" i="2"/>
  <c r="CE451" i="2"/>
  <c r="CF451" i="2" s="1"/>
  <c r="AR899" i="2"/>
  <c r="BF899" i="2"/>
  <c r="AD899" i="2"/>
  <c r="CC899" i="2"/>
  <c r="CN899" i="2"/>
  <c r="CH899" i="2"/>
  <c r="CG899" i="2"/>
  <c r="CE899" i="2"/>
  <c r="CF899" i="2"/>
  <c r="CI899" i="2"/>
  <c r="BT899" i="2"/>
  <c r="BQ899" i="2"/>
  <c r="AJ899" i="2"/>
  <c r="V899" i="2"/>
  <c r="I899" i="2"/>
  <c r="H900" i="2"/>
  <c r="CK899" i="2"/>
  <c r="BP899" i="2"/>
  <c r="BM899" i="2"/>
  <c r="BN899" i="2"/>
  <c r="BC899" i="2"/>
  <c r="J899" i="2"/>
  <c r="CM899" i="2"/>
  <c r="BK899" i="2"/>
  <c r="BL899" i="2"/>
  <c r="BI899" i="2"/>
  <c r="BS899" i="2"/>
  <c r="AA899" i="2"/>
  <c r="O899" i="2"/>
  <c r="CL899" i="2"/>
  <c r="CD899" i="2"/>
  <c r="BR899" i="2"/>
  <c r="AO899" i="2"/>
  <c r="AX899" i="2"/>
  <c r="N899" i="2"/>
  <c r="L899" i="2"/>
  <c r="P899" i="2"/>
  <c r="Q899" i="2"/>
  <c r="AB899" i="2"/>
  <c r="BD899" i="2"/>
  <c r="AP899" i="2"/>
  <c r="M898" i="2"/>
  <c r="R376" i="2"/>
  <c r="S376" i="2" s="1"/>
  <c r="T376" i="2"/>
  <c r="AZ900" i="2" l="1"/>
  <c r="BO900" i="2"/>
  <c r="X900" i="2"/>
  <c r="AL900" i="2"/>
  <c r="AA376" i="2"/>
  <c r="CZ900" i="2"/>
  <c r="BU900" i="2"/>
  <c r="BF430" i="2"/>
  <c r="AV431" i="2"/>
  <c r="AT431" i="2"/>
  <c r="AU431" i="2" s="1"/>
  <c r="CD452" i="2"/>
  <c r="CE452" i="2" s="1"/>
  <c r="AR422" i="2"/>
  <c r="AH423" i="2"/>
  <c r="AF423" i="2"/>
  <c r="AG423" i="2" s="1"/>
  <c r="BU423" i="2"/>
  <c r="L120" i="1" s="1"/>
  <c r="K120" i="1" s="1"/>
  <c r="CM423" i="2"/>
  <c r="CN423" i="2" s="1"/>
  <c r="BK424" i="2"/>
  <c r="BI424" i="2"/>
  <c r="AR900" i="2"/>
  <c r="BF900" i="2"/>
  <c r="AD900" i="2"/>
  <c r="CC900" i="2"/>
  <c r="CN900" i="2"/>
  <c r="CH900" i="2"/>
  <c r="CG900" i="2"/>
  <c r="CE900" i="2"/>
  <c r="CL900" i="2"/>
  <c r="BN900" i="2"/>
  <c r="BQ900" i="2"/>
  <c r="AO900" i="2"/>
  <c r="AJ900" i="2"/>
  <c r="O900" i="2"/>
  <c r="H901" i="2"/>
  <c r="CF900" i="2"/>
  <c r="BS900" i="2"/>
  <c r="BT900" i="2"/>
  <c r="BM900" i="2"/>
  <c r="N900" i="2"/>
  <c r="V900" i="2"/>
  <c r="CK900" i="2"/>
  <c r="CD900" i="2"/>
  <c r="BP900" i="2"/>
  <c r="BI900" i="2"/>
  <c r="BC900" i="2"/>
  <c r="CM900" i="2"/>
  <c r="CI900" i="2"/>
  <c r="BK900" i="2"/>
  <c r="BR900" i="2"/>
  <c r="BL900" i="2"/>
  <c r="AA900" i="2"/>
  <c r="AX900" i="2"/>
  <c r="J900" i="2"/>
  <c r="I900" i="2"/>
  <c r="L900" i="2"/>
  <c r="Q900" i="2"/>
  <c r="P900" i="2"/>
  <c r="M899" i="2"/>
  <c r="U376" i="2"/>
  <c r="Y376" i="2"/>
  <c r="Z376" i="2" s="1"/>
  <c r="W376" i="2"/>
  <c r="AB376" i="2" s="1"/>
  <c r="AZ901" i="2" l="1"/>
  <c r="BO901" i="2"/>
  <c r="X901" i="2"/>
  <c r="AL901" i="2"/>
  <c r="CZ901" i="2"/>
  <c r="BU901" i="2"/>
  <c r="BN424" i="2"/>
  <c r="BS424" i="2" s="1"/>
  <c r="BT424" i="2" s="1"/>
  <c r="BP424" i="2"/>
  <c r="BQ424" i="2" s="1"/>
  <c r="BL424" i="2"/>
  <c r="BR424" i="2"/>
  <c r="AO423" i="2"/>
  <c r="AM423" i="2"/>
  <c r="AN423" i="2" s="1"/>
  <c r="AP423" i="2" s="1"/>
  <c r="AQ423" i="2" s="1"/>
  <c r="AI423" i="2"/>
  <c r="AK423" i="2"/>
  <c r="BC431" i="2"/>
  <c r="AY431" i="2"/>
  <c r="AW431" i="2"/>
  <c r="BE431" i="2"/>
  <c r="BA431" i="2"/>
  <c r="BB431" i="2" s="1"/>
  <c r="BJ424" i="2"/>
  <c r="CF452" i="2"/>
  <c r="AR901" i="2"/>
  <c r="BF901" i="2"/>
  <c r="AD901" i="2"/>
  <c r="CC901" i="2"/>
  <c r="CN901" i="2"/>
  <c r="CH901" i="2"/>
  <c r="CG901" i="2"/>
  <c r="CE901" i="2"/>
  <c r="N901" i="2"/>
  <c r="AX901" i="2"/>
  <c r="CL901" i="2"/>
  <c r="BQ901" i="2"/>
  <c r="AO901" i="2"/>
  <c r="V901" i="2"/>
  <c r="AJ901" i="2"/>
  <c r="J901" i="2"/>
  <c r="I901" i="2"/>
  <c r="CF901" i="2"/>
  <c r="CD901" i="2"/>
  <c r="BR901" i="2"/>
  <c r="BM901" i="2"/>
  <c r="BT901" i="2"/>
  <c r="CK901" i="2"/>
  <c r="CI901" i="2"/>
  <c r="BN901" i="2"/>
  <c r="BI901" i="2"/>
  <c r="BP901" i="2"/>
  <c r="BC901" i="2"/>
  <c r="O901" i="2"/>
  <c r="H902" i="2"/>
  <c r="CM901" i="2"/>
  <c r="BK901" i="2"/>
  <c r="BS901" i="2"/>
  <c r="BL901" i="2"/>
  <c r="AA901" i="2"/>
  <c r="L901" i="2"/>
  <c r="Q901" i="2"/>
  <c r="P901" i="2"/>
  <c r="AP901" i="2"/>
  <c r="BD901" i="2"/>
  <c r="M900" i="2"/>
  <c r="AC376" i="2"/>
  <c r="AD376" i="2" s="1"/>
  <c r="AZ902" i="2" l="1"/>
  <c r="BO902" i="2"/>
  <c r="X902" i="2"/>
  <c r="AL902" i="2"/>
  <c r="CZ902" i="2"/>
  <c r="BU902" i="2"/>
  <c r="BU424" i="2"/>
  <c r="CM424" i="2"/>
  <c r="BK425" i="2"/>
  <c r="BI425" i="2"/>
  <c r="CD453" i="2"/>
  <c r="CE453" i="2" s="1"/>
  <c r="AR423" i="2"/>
  <c r="H120" i="1" s="1"/>
  <c r="G120" i="1" s="1"/>
  <c r="AH424" i="2"/>
  <c r="AF424" i="2"/>
  <c r="AG424" i="2" s="1"/>
  <c r="BF431" i="2"/>
  <c r="AV432" i="2"/>
  <c r="AT432" i="2"/>
  <c r="AU432" i="2" s="1"/>
  <c r="AR902" i="2"/>
  <c r="BF902" i="2"/>
  <c r="AD902" i="2"/>
  <c r="CC902" i="2"/>
  <c r="CN902" i="2"/>
  <c r="CH902" i="2"/>
  <c r="CG902" i="2"/>
  <c r="CE902" i="2"/>
  <c r="O902" i="2"/>
  <c r="CI902" i="2"/>
  <c r="BC902" i="2"/>
  <c r="AJ902" i="2"/>
  <c r="N902" i="2"/>
  <c r="CM902" i="2"/>
  <c r="BK902" i="2"/>
  <c r="BM902" i="2"/>
  <c r="BL902" i="2"/>
  <c r="AA902" i="2"/>
  <c r="V902" i="2"/>
  <c r="J902" i="2"/>
  <c r="I902" i="2"/>
  <c r="CF902" i="2"/>
  <c r="CD902" i="2"/>
  <c r="BN902" i="2"/>
  <c r="AX902" i="2"/>
  <c r="H903" i="2"/>
  <c r="BS902" i="2"/>
  <c r="CL902" i="2"/>
  <c r="BI902" i="2"/>
  <c r="BR902" i="2"/>
  <c r="AO902" i="2"/>
  <c r="BT902" i="2"/>
  <c r="CK902" i="2"/>
  <c r="BQ902" i="2"/>
  <c r="BP902" i="2"/>
  <c r="L902" i="2"/>
  <c r="P902" i="2"/>
  <c r="Q902" i="2"/>
  <c r="AB902" i="2"/>
  <c r="AP902" i="2"/>
  <c r="BD902" i="2"/>
  <c r="M901" i="2"/>
  <c r="R377" i="2"/>
  <c r="S377" i="2" s="1"/>
  <c r="T377" i="2"/>
  <c r="AZ903" i="2" l="1"/>
  <c r="BO903" i="2"/>
  <c r="X903" i="2"/>
  <c r="AL903" i="2"/>
  <c r="AA377" i="2"/>
  <c r="Y377" i="2"/>
  <c r="Z377" i="2" s="1"/>
  <c r="CZ903" i="2"/>
  <c r="BU903" i="2"/>
  <c r="BJ425" i="2"/>
  <c r="AO424" i="2"/>
  <c r="AM424" i="2"/>
  <c r="AN424" i="2" s="1"/>
  <c r="AI424" i="2"/>
  <c r="AK424" i="2"/>
  <c r="AP424" i="2" s="1"/>
  <c r="AQ424" i="2" s="1"/>
  <c r="BN425" i="2"/>
  <c r="BL425" i="2"/>
  <c r="BT425" i="2"/>
  <c r="BP425" i="2"/>
  <c r="BQ425" i="2" s="1"/>
  <c r="BR425" i="2"/>
  <c r="BC432" i="2"/>
  <c r="AW432" i="2"/>
  <c r="AY432" i="2"/>
  <c r="BA432" i="2"/>
  <c r="BB432" i="2" s="1"/>
  <c r="BE432" i="2"/>
  <c r="CF453" i="2"/>
  <c r="AR903" i="2"/>
  <c r="BF903" i="2"/>
  <c r="AD903" i="2"/>
  <c r="CC903" i="2"/>
  <c r="CN903" i="2"/>
  <c r="CH903" i="2"/>
  <c r="CG903" i="2"/>
  <c r="CE903" i="2"/>
  <c r="CF903" i="2"/>
  <c r="CI903" i="2"/>
  <c r="BT903" i="2"/>
  <c r="BI903" i="2"/>
  <c r="V903" i="2"/>
  <c r="CM903" i="2"/>
  <c r="BK903" i="2"/>
  <c r="BL903" i="2"/>
  <c r="BQ903" i="2"/>
  <c r="BN903" i="2"/>
  <c r="AA903" i="2"/>
  <c r="O903" i="2"/>
  <c r="CL903" i="2"/>
  <c r="CD903" i="2"/>
  <c r="BM903" i="2"/>
  <c r="CK903" i="2"/>
  <c r="BP903" i="2"/>
  <c r="BR903" i="2"/>
  <c r="BC903" i="2"/>
  <c r="AX903" i="2"/>
  <c r="J903" i="2"/>
  <c r="I903" i="2"/>
  <c r="AJ903" i="2"/>
  <c r="H904" i="2"/>
  <c r="BS903" i="2"/>
  <c r="AO903" i="2"/>
  <c r="N903" i="2"/>
  <c r="P903" i="2"/>
  <c r="Q903" i="2"/>
  <c r="L903" i="2"/>
  <c r="M902" i="2"/>
  <c r="AC377" i="2"/>
  <c r="AD377" i="2" s="1"/>
  <c r="W377" i="2"/>
  <c r="U377" i="2"/>
  <c r="AZ904" i="2" l="1"/>
  <c r="BO904" i="2"/>
  <c r="X904" i="2"/>
  <c r="AL904" i="2"/>
  <c r="CZ904" i="2"/>
  <c r="BU904" i="2"/>
  <c r="AR424" i="2"/>
  <c r="AH425" i="2"/>
  <c r="AF425" i="2"/>
  <c r="AG425" i="2" s="1"/>
  <c r="CM425" i="2"/>
  <c r="BU425" i="2"/>
  <c r="BK426" i="2"/>
  <c r="BI426" i="2"/>
  <c r="BF432" i="2"/>
  <c r="AV433" i="2"/>
  <c r="AT433" i="2"/>
  <c r="AU433" i="2" s="1"/>
  <c r="CE454" i="2"/>
  <c r="CD454" i="2"/>
  <c r="AR904" i="2"/>
  <c r="BF904" i="2"/>
  <c r="AD904" i="2"/>
  <c r="CC904" i="2"/>
  <c r="CN904" i="2"/>
  <c r="CH904" i="2"/>
  <c r="CG904" i="2"/>
  <c r="CE904" i="2"/>
  <c r="BN904" i="2"/>
  <c r="CL904" i="2"/>
  <c r="BM904" i="2"/>
  <c r="AO904" i="2"/>
  <c r="AX904" i="2"/>
  <c r="V904" i="2"/>
  <c r="I904" i="2"/>
  <c r="CF904" i="2"/>
  <c r="BS904" i="2"/>
  <c r="BT904" i="2"/>
  <c r="BI904" i="2"/>
  <c r="AJ904" i="2"/>
  <c r="CK904" i="2"/>
  <c r="CD904" i="2"/>
  <c r="BP904" i="2"/>
  <c r="BC904" i="2"/>
  <c r="J904" i="2"/>
  <c r="O904" i="2"/>
  <c r="H905" i="2"/>
  <c r="CM904" i="2"/>
  <c r="CI904" i="2"/>
  <c r="BK904" i="2"/>
  <c r="BR904" i="2"/>
  <c r="BL904" i="2"/>
  <c r="BQ904" i="2"/>
  <c r="AA904" i="2"/>
  <c r="N904" i="2"/>
  <c r="P904" i="2"/>
  <c r="Q904" i="2"/>
  <c r="L904" i="2"/>
  <c r="AP904" i="2"/>
  <c r="BD904" i="2"/>
  <c r="M903" i="2"/>
  <c r="R378" i="2"/>
  <c r="S378" i="2" s="1"/>
  <c r="T378" i="2"/>
  <c r="AZ905" i="2" l="1"/>
  <c r="BO905" i="2"/>
  <c r="X905" i="2"/>
  <c r="AL905" i="2"/>
  <c r="AA378" i="2"/>
  <c r="CZ905" i="2"/>
  <c r="BU905" i="2"/>
  <c r="BJ426" i="2"/>
  <c r="BL426" i="2"/>
  <c r="BT426" i="2"/>
  <c r="BP426" i="2"/>
  <c r="BQ426" i="2" s="1"/>
  <c r="BN426" i="2"/>
  <c r="BR426" i="2"/>
  <c r="AO425" i="2"/>
  <c r="AQ425" i="2"/>
  <c r="AM425" i="2"/>
  <c r="AN425" i="2" s="1"/>
  <c r="AK425" i="2"/>
  <c r="AI425" i="2"/>
  <c r="CF454" i="2"/>
  <c r="BC433" i="2"/>
  <c r="AW433" i="2"/>
  <c r="AY433" i="2"/>
  <c r="BD433" i="2" s="1"/>
  <c r="BE433" i="2" s="1"/>
  <c r="BA433" i="2"/>
  <c r="BB433" i="2" s="1"/>
  <c r="AR905" i="2"/>
  <c r="BF905" i="2"/>
  <c r="AD905" i="2"/>
  <c r="CC905" i="2"/>
  <c r="CN905" i="2"/>
  <c r="CH905" i="2"/>
  <c r="CG905" i="2"/>
  <c r="M904" i="2"/>
  <c r="CE905" i="2"/>
  <c r="CF905" i="2"/>
  <c r="CD905" i="2"/>
  <c r="BR905" i="2"/>
  <c r="BM905" i="2"/>
  <c r="BP905" i="2"/>
  <c r="AJ905" i="2"/>
  <c r="N905" i="2"/>
  <c r="CK905" i="2"/>
  <c r="CI905" i="2"/>
  <c r="BN905" i="2"/>
  <c r="BI905" i="2"/>
  <c r="BL905" i="2"/>
  <c r="BC905" i="2"/>
  <c r="V905" i="2"/>
  <c r="CM905" i="2"/>
  <c r="BK905" i="2"/>
  <c r="BS905" i="2"/>
  <c r="BT905" i="2"/>
  <c r="AA905" i="2"/>
  <c r="CL905" i="2"/>
  <c r="BQ905" i="2"/>
  <c r="AO905" i="2"/>
  <c r="AX905" i="2"/>
  <c r="J905" i="2"/>
  <c r="O905" i="2"/>
  <c r="H906" i="2"/>
  <c r="I905" i="2"/>
  <c r="L905" i="2"/>
  <c r="P905" i="2"/>
  <c r="Q905" i="2"/>
  <c r="AB905" i="2"/>
  <c r="BD905" i="2"/>
  <c r="AP905" i="2"/>
  <c r="Y378" i="2"/>
  <c r="Z378" i="2" s="1"/>
  <c r="W378" i="2"/>
  <c r="AB378" i="2" s="1"/>
  <c r="AC378" i="2" s="1"/>
  <c r="AD378" i="2" s="1"/>
  <c r="U378" i="2"/>
  <c r="AZ906" i="2" l="1"/>
  <c r="BO906" i="2"/>
  <c r="X906" i="2"/>
  <c r="AL906" i="2"/>
  <c r="CZ906" i="2"/>
  <c r="BU906" i="2"/>
  <c r="BF433" i="2"/>
  <c r="AV434" i="2"/>
  <c r="AT434" i="2"/>
  <c r="AU434" i="2" s="1"/>
  <c r="CM426" i="2"/>
  <c r="BU426" i="2"/>
  <c r="BK427" i="2"/>
  <c r="BI427" i="2"/>
  <c r="CD455" i="2"/>
  <c r="AR425" i="2"/>
  <c r="AF426" i="2"/>
  <c r="AG426" i="2" s="1"/>
  <c r="AH426" i="2"/>
  <c r="AR906" i="2"/>
  <c r="BF906" i="2"/>
  <c r="AD906" i="2"/>
  <c r="CC906" i="2"/>
  <c r="CN906" i="2"/>
  <c r="CH906" i="2"/>
  <c r="CG906" i="2"/>
  <c r="CE906" i="2"/>
  <c r="CF906" i="2"/>
  <c r="CD906" i="2"/>
  <c r="BT906" i="2"/>
  <c r="BN906" i="2"/>
  <c r="N906" i="2"/>
  <c r="V906" i="2"/>
  <c r="CM906" i="2"/>
  <c r="BK906" i="2"/>
  <c r="BM906" i="2"/>
  <c r="BL906" i="2"/>
  <c r="AA906" i="2"/>
  <c r="I906" i="2"/>
  <c r="CL906" i="2"/>
  <c r="BI906" i="2"/>
  <c r="BR906" i="2"/>
  <c r="AO906" i="2"/>
  <c r="CK906" i="2"/>
  <c r="CI906" i="2"/>
  <c r="BQ906" i="2"/>
  <c r="BP906" i="2"/>
  <c r="BS906" i="2"/>
  <c r="BC906" i="2"/>
  <c r="AX906" i="2"/>
  <c r="AJ906" i="2"/>
  <c r="J906" i="2"/>
  <c r="O906" i="2"/>
  <c r="M906" i="2" s="1"/>
  <c r="H907" i="2"/>
  <c r="L906" i="2"/>
  <c r="Q906" i="2"/>
  <c r="P906" i="2"/>
  <c r="M905" i="2"/>
  <c r="R379" i="2"/>
  <c r="S379" i="2" s="1"/>
  <c r="T379" i="2"/>
  <c r="AZ907" i="2" l="1"/>
  <c r="BO907" i="2"/>
  <c r="X907" i="2"/>
  <c r="AL907" i="2"/>
  <c r="AA379" i="2"/>
  <c r="CZ907" i="2"/>
  <c r="BU907" i="2"/>
  <c r="BJ427" i="2"/>
  <c r="BP427" i="2"/>
  <c r="BQ427" i="2" s="1"/>
  <c r="BL427" i="2"/>
  <c r="BN427" i="2"/>
  <c r="BS427" i="2" s="1"/>
  <c r="BT427" i="2" s="1"/>
  <c r="BR427" i="2"/>
  <c r="BC434" i="2"/>
  <c r="BE434" i="2"/>
  <c r="AY434" i="2"/>
  <c r="BA434" i="2"/>
  <c r="BB434" i="2" s="1"/>
  <c r="AW434" i="2"/>
  <c r="AO426" i="2"/>
  <c r="AI426" i="2"/>
  <c r="AM426" i="2"/>
  <c r="AN426" i="2" s="1"/>
  <c r="AK426" i="2"/>
  <c r="AP426" i="2" s="1"/>
  <c r="AQ426" i="2" s="1"/>
  <c r="CE455" i="2"/>
  <c r="CF455" i="2" s="1"/>
  <c r="AR907" i="2"/>
  <c r="BF907" i="2"/>
  <c r="AD907" i="2"/>
  <c r="CC907" i="2"/>
  <c r="CN907" i="2"/>
  <c r="CH907" i="2"/>
  <c r="CG907" i="2"/>
  <c r="CE907" i="2"/>
  <c r="N907" i="2"/>
  <c r="AJ907" i="2"/>
  <c r="CF907" i="2"/>
  <c r="CI907" i="2"/>
  <c r="BT907" i="2"/>
  <c r="BI907" i="2"/>
  <c r="V907" i="2"/>
  <c r="CK907" i="2"/>
  <c r="BP907" i="2"/>
  <c r="BR907" i="2"/>
  <c r="BC907" i="2"/>
  <c r="J907" i="2"/>
  <c r="I907" i="2"/>
  <c r="CM907" i="2"/>
  <c r="BK907" i="2"/>
  <c r="BL907" i="2"/>
  <c r="BQ907" i="2"/>
  <c r="BN907" i="2"/>
  <c r="AA907" i="2"/>
  <c r="O907" i="2"/>
  <c r="H908" i="2"/>
  <c r="CL907" i="2"/>
  <c r="CD907" i="2"/>
  <c r="BS907" i="2"/>
  <c r="BM907" i="2"/>
  <c r="AO907" i="2"/>
  <c r="AX907" i="2"/>
  <c r="Q907" i="2"/>
  <c r="L907" i="2"/>
  <c r="P907" i="2"/>
  <c r="BD907" i="2"/>
  <c r="AP907" i="2"/>
  <c r="Y379" i="2"/>
  <c r="Z379" i="2" s="1"/>
  <c r="U379" i="2"/>
  <c r="W379" i="2"/>
  <c r="AB379" i="2" s="1"/>
  <c r="AZ908" i="2" l="1"/>
  <c r="BO908" i="2"/>
  <c r="X908" i="2"/>
  <c r="AL908" i="2"/>
  <c r="CZ908" i="2"/>
  <c r="BU908" i="2"/>
  <c r="CM427" i="2"/>
  <c r="BU427" i="2"/>
  <c r="BK428" i="2"/>
  <c r="BI428" i="2"/>
  <c r="CD456" i="2"/>
  <c r="CE456" i="2" s="1"/>
  <c r="BF434" i="2"/>
  <c r="AV435" i="2"/>
  <c r="AT435" i="2"/>
  <c r="AU435" i="2" s="1"/>
  <c r="AR426" i="2"/>
  <c r="AH427" i="2"/>
  <c r="AF427" i="2"/>
  <c r="AG427" i="2" s="1"/>
  <c r="AR908" i="2"/>
  <c r="BF908" i="2"/>
  <c r="AD908" i="2"/>
  <c r="CC908" i="2"/>
  <c r="CN908" i="2"/>
  <c r="CH908" i="2"/>
  <c r="CG908" i="2"/>
  <c r="M907" i="2"/>
  <c r="CE908" i="2"/>
  <c r="CF908" i="2"/>
  <c r="BS908" i="2"/>
  <c r="BT908" i="2"/>
  <c r="AX908" i="2"/>
  <c r="J908" i="2"/>
  <c r="I908" i="2"/>
  <c r="N908" i="2"/>
  <c r="V908" i="2"/>
  <c r="CK908" i="2"/>
  <c r="CD908" i="2"/>
  <c r="BP908" i="2"/>
  <c r="BQ908" i="2"/>
  <c r="BC908" i="2"/>
  <c r="AJ908" i="2"/>
  <c r="O908" i="2"/>
  <c r="M908" i="2" s="1"/>
  <c r="H909" i="2"/>
  <c r="CM908" i="2"/>
  <c r="CI908" i="2"/>
  <c r="BK908" i="2"/>
  <c r="BR908" i="2"/>
  <c r="BL908" i="2"/>
  <c r="BM908" i="2"/>
  <c r="AA908" i="2"/>
  <c r="CL908" i="2"/>
  <c r="BN908" i="2"/>
  <c r="BI908" i="2"/>
  <c r="AO908" i="2"/>
  <c r="L908" i="2"/>
  <c r="P908" i="2"/>
  <c r="Q908" i="2"/>
  <c r="AB908" i="2"/>
  <c r="AP908" i="2"/>
  <c r="BD908" i="2"/>
  <c r="AC379" i="2"/>
  <c r="AD379" i="2" s="1"/>
  <c r="AZ909" i="2" l="1"/>
  <c r="BO909" i="2"/>
  <c r="X909" i="2"/>
  <c r="AL909" i="2"/>
  <c r="CZ909" i="2"/>
  <c r="BU909" i="2"/>
  <c r="AO427" i="2"/>
  <c r="AM427" i="2"/>
  <c r="AN427" i="2" s="1"/>
  <c r="AI427" i="2"/>
  <c r="AK427" i="2"/>
  <c r="AP427" i="2" s="1"/>
  <c r="AQ427" i="2" s="1"/>
  <c r="BC435" i="2"/>
  <c r="AY435" i="2"/>
  <c r="BD435" i="2" s="1"/>
  <c r="BE435" i="2" s="1"/>
  <c r="BA435" i="2"/>
  <c r="BB435" i="2" s="1"/>
  <c r="AW435" i="2"/>
  <c r="BJ428" i="2"/>
  <c r="BT428" i="2"/>
  <c r="BL428" i="2"/>
  <c r="BP428" i="2"/>
  <c r="BQ428" i="2" s="1"/>
  <c r="BR428" i="2"/>
  <c r="BN428" i="2"/>
  <c r="CF456" i="2"/>
  <c r="AR909" i="2"/>
  <c r="BF909" i="2"/>
  <c r="AD909" i="2"/>
  <c r="CC909" i="2"/>
  <c r="CN909" i="2"/>
  <c r="CH909" i="2"/>
  <c r="CG909" i="2"/>
  <c r="CE909" i="2"/>
  <c r="CL909" i="2"/>
  <c r="BQ909" i="2"/>
  <c r="BP909" i="2"/>
  <c r="AO909" i="2"/>
  <c r="O909" i="2"/>
  <c r="H910" i="2"/>
  <c r="N909" i="2"/>
  <c r="V909" i="2"/>
  <c r="CF909" i="2"/>
  <c r="CD909" i="2"/>
  <c r="BR909" i="2"/>
  <c r="BM909" i="2"/>
  <c r="BS909" i="2"/>
  <c r="CK909" i="2"/>
  <c r="CI909" i="2"/>
  <c r="BN909" i="2"/>
  <c r="BI909" i="2"/>
  <c r="BC909" i="2"/>
  <c r="AX909" i="2"/>
  <c r="CM909" i="2"/>
  <c r="BK909" i="2"/>
  <c r="BT909" i="2"/>
  <c r="BL909" i="2"/>
  <c r="AA909" i="2"/>
  <c r="AJ909" i="2"/>
  <c r="J909" i="2"/>
  <c r="I909" i="2"/>
  <c r="Q909" i="2"/>
  <c r="L909" i="2"/>
  <c r="P909" i="2"/>
  <c r="R380" i="2"/>
  <c r="S380" i="2" s="1"/>
  <c r="T380" i="2"/>
  <c r="AZ910" i="2" l="1"/>
  <c r="BO910" i="2"/>
  <c r="X910" i="2"/>
  <c r="AL910" i="2"/>
  <c r="AA380" i="2"/>
  <c r="CZ910" i="2"/>
  <c r="BU910" i="2"/>
  <c r="AR427" i="2"/>
  <c r="AH428" i="2"/>
  <c r="AF428" i="2"/>
  <c r="AG428" i="2" s="1"/>
  <c r="BU428" i="2"/>
  <c r="CM428" i="2"/>
  <c r="BI429" i="2"/>
  <c r="BK429" i="2"/>
  <c r="CD457" i="2"/>
  <c r="CE457" i="2" s="1"/>
  <c r="BF435" i="2"/>
  <c r="AV436" i="2"/>
  <c r="AT436" i="2"/>
  <c r="AU436" i="2" s="1"/>
  <c r="AR910" i="2"/>
  <c r="BF910" i="2"/>
  <c r="AD910" i="2"/>
  <c r="CC910" i="2"/>
  <c r="CN910" i="2"/>
  <c r="CH910" i="2"/>
  <c r="CG910" i="2"/>
  <c r="CE910" i="2"/>
  <c r="CK910" i="2"/>
  <c r="CI910" i="2"/>
  <c r="BQ910" i="2"/>
  <c r="BP910" i="2"/>
  <c r="BR910" i="2"/>
  <c r="BC910" i="2"/>
  <c r="CM910" i="2"/>
  <c r="BK910" i="2"/>
  <c r="BM910" i="2"/>
  <c r="BL910" i="2"/>
  <c r="BN910" i="2"/>
  <c r="AA910" i="2"/>
  <c r="V910" i="2"/>
  <c r="CL910" i="2"/>
  <c r="BI910" i="2"/>
  <c r="BS910" i="2"/>
  <c r="AO910" i="2"/>
  <c r="AX910" i="2"/>
  <c r="J910" i="2"/>
  <c r="I910" i="2"/>
  <c r="CF910" i="2"/>
  <c r="CD910" i="2"/>
  <c r="BT910" i="2"/>
  <c r="AJ910" i="2"/>
  <c r="O910" i="2"/>
  <c r="M910" i="2" s="1"/>
  <c r="H911" i="2"/>
  <c r="N910" i="2"/>
  <c r="Q910" i="2"/>
  <c r="P910" i="2"/>
  <c r="L910" i="2"/>
  <c r="AP910" i="2"/>
  <c r="BD910" i="2"/>
  <c r="M909" i="2"/>
  <c r="AC380" i="2"/>
  <c r="AD380" i="2" s="1"/>
  <c r="W380" i="2"/>
  <c r="U380" i="2"/>
  <c r="Y380" i="2"/>
  <c r="Z380" i="2" s="1"/>
  <c r="AZ911" i="2" l="1"/>
  <c r="BO911" i="2"/>
  <c r="X911" i="2"/>
  <c r="AL911" i="2"/>
  <c r="CZ911" i="2"/>
  <c r="BU911" i="2"/>
  <c r="BP429" i="2"/>
  <c r="BQ429" i="2" s="1"/>
  <c r="BR429" i="2"/>
  <c r="BN429" i="2"/>
  <c r="BT429" i="2"/>
  <c r="BL429" i="2"/>
  <c r="BC436" i="2"/>
  <c r="BA436" i="2"/>
  <c r="BB436" i="2" s="1"/>
  <c r="AW436" i="2"/>
  <c r="AY436" i="2"/>
  <c r="BD436" i="2" s="1"/>
  <c r="BE436" i="2" s="1"/>
  <c r="BJ429" i="2"/>
  <c r="AO428" i="2"/>
  <c r="AQ428" i="2"/>
  <c r="AM428" i="2"/>
  <c r="AN428" i="2" s="1"/>
  <c r="AK428" i="2"/>
  <c r="AI428" i="2"/>
  <c r="CF457" i="2"/>
  <c r="AR911" i="2"/>
  <c r="BF911" i="2"/>
  <c r="AD911" i="2"/>
  <c r="CC911" i="2"/>
  <c r="CN911" i="2"/>
  <c r="CH911" i="2"/>
  <c r="CG911" i="2"/>
  <c r="CE911" i="2"/>
  <c r="CK911" i="2"/>
  <c r="BM911" i="2"/>
  <c r="CM911" i="2"/>
  <c r="BK911" i="2"/>
  <c r="BL911" i="2"/>
  <c r="BN911" i="2"/>
  <c r="BI911" i="2"/>
  <c r="AA911" i="2"/>
  <c r="V911" i="2"/>
  <c r="CL911" i="2"/>
  <c r="CD911" i="2"/>
  <c r="BS911" i="2"/>
  <c r="AO911" i="2"/>
  <c r="AX911" i="2"/>
  <c r="CF911" i="2"/>
  <c r="CI911" i="2"/>
  <c r="BT911" i="2"/>
  <c r="BQ911" i="2"/>
  <c r="AJ911" i="2"/>
  <c r="J911" i="2"/>
  <c r="O911" i="2"/>
  <c r="H912" i="2"/>
  <c r="BP911" i="2"/>
  <c r="BR911" i="2"/>
  <c r="BC911" i="2"/>
  <c r="N911" i="2"/>
  <c r="I911" i="2"/>
  <c r="P911" i="2"/>
  <c r="Q911" i="2"/>
  <c r="L911" i="2"/>
  <c r="AB911" i="2"/>
  <c r="AP911" i="2"/>
  <c r="BD911" i="2"/>
  <c r="R381" i="2"/>
  <c r="S381" i="2" s="1"/>
  <c r="T381" i="2"/>
  <c r="AZ912" i="2" l="1"/>
  <c r="BO912" i="2"/>
  <c r="X912" i="2"/>
  <c r="AL912" i="2"/>
  <c r="AA381" i="2"/>
  <c r="Y381" i="2"/>
  <c r="Z381" i="2" s="1"/>
  <c r="CZ912" i="2"/>
  <c r="BU912" i="2"/>
  <c r="BF436" i="2"/>
  <c r="AT437" i="2"/>
  <c r="AU437" i="2" s="1"/>
  <c r="AV437" i="2"/>
  <c r="CD458" i="2"/>
  <c r="CE458" i="2" s="1"/>
  <c r="AR428" i="2"/>
  <c r="AH429" i="2"/>
  <c r="AF429" i="2"/>
  <c r="AG429" i="2" s="1"/>
  <c r="BU429" i="2"/>
  <c r="CM429" i="2"/>
  <c r="BK430" i="2"/>
  <c r="BI430" i="2"/>
  <c r="AR912" i="2"/>
  <c r="BF912" i="2"/>
  <c r="AD912" i="2"/>
  <c r="CC912" i="2"/>
  <c r="CN912" i="2"/>
  <c r="CH912" i="2"/>
  <c r="CG912" i="2"/>
  <c r="CE912" i="2"/>
  <c r="CF912" i="2"/>
  <c r="BS912" i="2"/>
  <c r="BT912" i="2"/>
  <c r="V912" i="2"/>
  <c r="CL912" i="2"/>
  <c r="BI912" i="2"/>
  <c r="AO912" i="2"/>
  <c r="AJ912" i="2"/>
  <c r="CK912" i="2"/>
  <c r="CD912" i="2"/>
  <c r="BQ912" i="2"/>
  <c r="BP912" i="2"/>
  <c r="BC912" i="2"/>
  <c r="I912" i="2"/>
  <c r="CM912" i="2"/>
  <c r="CI912" i="2"/>
  <c r="BK912" i="2"/>
  <c r="BR912" i="2"/>
  <c r="BM912" i="2"/>
  <c r="BL912" i="2"/>
  <c r="AA912" i="2"/>
  <c r="AX912" i="2"/>
  <c r="J912" i="2"/>
  <c r="O912" i="2"/>
  <c r="H913" i="2"/>
  <c r="BN912" i="2"/>
  <c r="N912" i="2"/>
  <c r="L912" i="2"/>
  <c r="P912" i="2"/>
  <c r="Q912" i="2"/>
  <c r="M911" i="2"/>
  <c r="U381" i="2"/>
  <c r="W381" i="2"/>
  <c r="AZ913" i="2" l="1"/>
  <c r="BO913" i="2"/>
  <c r="X913" i="2"/>
  <c r="AL913" i="2"/>
  <c r="CZ913" i="2"/>
  <c r="BU913" i="2"/>
  <c r="BL430" i="2"/>
  <c r="BN430" i="2"/>
  <c r="BS430" i="2" s="1"/>
  <c r="BT430" i="2" s="1"/>
  <c r="BP430" i="2"/>
  <c r="BQ430" i="2" s="1"/>
  <c r="BR430" i="2"/>
  <c r="AO429" i="2"/>
  <c r="AM429" i="2"/>
  <c r="AN429" i="2" s="1"/>
  <c r="AI429" i="2"/>
  <c r="AK429" i="2"/>
  <c r="AP429" i="2" s="1"/>
  <c r="AQ429" i="2" s="1"/>
  <c r="BC437" i="2"/>
  <c r="BE437" i="2"/>
  <c r="BA437" i="2"/>
  <c r="BB437" i="2" s="1"/>
  <c r="AY437" i="2"/>
  <c r="AW437" i="2"/>
  <c r="BJ430" i="2"/>
  <c r="CF458" i="2"/>
  <c r="AR913" i="2"/>
  <c r="BF913" i="2"/>
  <c r="AD913" i="2"/>
  <c r="CC913" i="2"/>
  <c r="CN913" i="2"/>
  <c r="CH913" i="2"/>
  <c r="CG913" i="2"/>
  <c r="M912" i="2"/>
  <c r="CE913" i="2"/>
  <c r="CF913" i="2"/>
  <c r="CD913" i="2"/>
  <c r="BR913" i="2"/>
  <c r="BM913" i="2"/>
  <c r="BL913" i="2"/>
  <c r="AJ913" i="2"/>
  <c r="J913" i="2"/>
  <c r="N913" i="2"/>
  <c r="CK913" i="2"/>
  <c r="CI913" i="2"/>
  <c r="BN913" i="2"/>
  <c r="BI913" i="2"/>
  <c r="BS913" i="2"/>
  <c r="BC913" i="2"/>
  <c r="V913" i="2"/>
  <c r="BQ913" i="2"/>
  <c r="AO913" i="2"/>
  <c r="H914" i="2"/>
  <c r="CM913" i="2"/>
  <c r="BK913" i="2"/>
  <c r="BT913" i="2"/>
  <c r="AA913" i="2"/>
  <c r="I913" i="2"/>
  <c r="CL913" i="2"/>
  <c r="BP913" i="2"/>
  <c r="AX913" i="2"/>
  <c r="O913" i="2"/>
  <c r="L913" i="2"/>
  <c r="Q913" i="2"/>
  <c r="P913" i="2"/>
  <c r="AP913" i="2"/>
  <c r="BD913" i="2"/>
  <c r="AB381" i="2"/>
  <c r="AC381" i="2" s="1"/>
  <c r="AD381" i="2" s="1"/>
  <c r="AZ914" i="2" l="1"/>
  <c r="BO914" i="2"/>
  <c r="X914" i="2"/>
  <c r="AL914" i="2"/>
  <c r="CZ914" i="2"/>
  <c r="BU914" i="2"/>
  <c r="BU430" i="2"/>
  <c r="CM430" i="2"/>
  <c r="BK431" i="2"/>
  <c r="BI431" i="2"/>
  <c r="BF437" i="2"/>
  <c r="AV438" i="2"/>
  <c r="AT438" i="2"/>
  <c r="AU438" i="2" s="1"/>
  <c r="CD459" i="2"/>
  <c r="CE459" i="2" s="1"/>
  <c r="AR429" i="2"/>
  <c r="AH430" i="2"/>
  <c r="AF430" i="2"/>
  <c r="AG430" i="2" s="1"/>
  <c r="AR914" i="2"/>
  <c r="BF914" i="2"/>
  <c r="AD914" i="2"/>
  <c r="CC914" i="2"/>
  <c r="CN914" i="2"/>
  <c r="CH914" i="2"/>
  <c r="CG914" i="2"/>
  <c r="CE914" i="2"/>
  <c r="CF914" i="2"/>
  <c r="CD914" i="2"/>
  <c r="BT914" i="2"/>
  <c r="AX914" i="2"/>
  <c r="N914" i="2"/>
  <c r="CK914" i="2"/>
  <c r="CI914" i="2"/>
  <c r="BQ914" i="2"/>
  <c r="BP914" i="2"/>
  <c r="BR914" i="2"/>
  <c r="BC914" i="2"/>
  <c r="AJ914" i="2"/>
  <c r="V914" i="2"/>
  <c r="CM914" i="2"/>
  <c r="BK914" i="2"/>
  <c r="BM914" i="2"/>
  <c r="BL914" i="2"/>
  <c r="BN914" i="2"/>
  <c r="AA914" i="2"/>
  <c r="J914" i="2"/>
  <c r="I914" i="2"/>
  <c r="CL914" i="2"/>
  <c r="BI914" i="2"/>
  <c r="BS914" i="2"/>
  <c r="AO914" i="2"/>
  <c r="O914" i="2"/>
  <c r="H915" i="2"/>
  <c r="Q914" i="2"/>
  <c r="P914" i="2"/>
  <c r="L914" i="2"/>
  <c r="AB914" i="2"/>
  <c r="BD914" i="2"/>
  <c r="AP914" i="2"/>
  <c r="M913" i="2"/>
  <c r="BD447" i="2"/>
  <c r="R382" i="2"/>
  <c r="S382" i="2" s="1"/>
  <c r="T382" i="2"/>
  <c r="AZ915" i="2" l="1"/>
  <c r="BO915" i="2"/>
  <c r="X915" i="2"/>
  <c r="AL915" i="2"/>
  <c r="AA382" i="2"/>
  <c r="Y382" i="2"/>
  <c r="Z382" i="2" s="1"/>
  <c r="CZ915" i="2"/>
  <c r="BU915" i="2"/>
  <c r="AO430" i="2"/>
  <c r="AM430" i="2"/>
  <c r="AN430" i="2" s="1"/>
  <c r="AI430" i="2"/>
  <c r="AK430" i="2"/>
  <c r="AP430" i="2" s="1"/>
  <c r="AQ430" i="2" s="1"/>
  <c r="BJ431" i="2"/>
  <c r="BL431" i="2"/>
  <c r="BP431" i="2"/>
  <c r="BQ431" i="2" s="1"/>
  <c r="BN431" i="2"/>
  <c r="BT431" i="2"/>
  <c r="BR431" i="2"/>
  <c r="BC438" i="2"/>
  <c r="AY438" i="2"/>
  <c r="BD438" i="2" s="1"/>
  <c r="BE438" i="2" s="1"/>
  <c r="BA438" i="2"/>
  <c r="BB438" i="2" s="1"/>
  <c r="AW438" i="2"/>
  <c r="CF459" i="2"/>
  <c r="AR915" i="2"/>
  <c r="BF915" i="2"/>
  <c r="AD915" i="2"/>
  <c r="CC915" i="2"/>
  <c r="CN915" i="2"/>
  <c r="CH915" i="2"/>
  <c r="CG915" i="2"/>
  <c r="M914" i="2"/>
  <c r="CE915" i="2"/>
  <c r="CK915" i="2"/>
  <c r="BP915" i="2"/>
  <c r="BR915" i="2"/>
  <c r="BM915" i="2"/>
  <c r="BC915" i="2"/>
  <c r="AX915" i="2"/>
  <c r="J915" i="2"/>
  <c r="I915" i="2"/>
  <c r="CL915" i="2"/>
  <c r="CD915" i="2"/>
  <c r="BS915" i="2"/>
  <c r="AO915" i="2"/>
  <c r="CM915" i="2"/>
  <c r="BK915" i="2"/>
  <c r="BL915" i="2"/>
  <c r="BN915" i="2"/>
  <c r="BI915" i="2"/>
  <c r="AA915" i="2"/>
  <c r="AJ915" i="2"/>
  <c r="O915" i="2"/>
  <c r="H916" i="2"/>
  <c r="CF915" i="2"/>
  <c r="CI915" i="2"/>
  <c r="BT915" i="2"/>
  <c r="BQ915" i="2"/>
  <c r="V915" i="2"/>
  <c r="N915" i="2"/>
  <c r="Q915" i="2"/>
  <c r="L915" i="2"/>
  <c r="P915" i="2"/>
  <c r="U382" i="2"/>
  <c r="W382" i="2"/>
  <c r="AZ916" i="2" l="1"/>
  <c r="BO916" i="2"/>
  <c r="X916" i="2"/>
  <c r="AL916" i="2"/>
  <c r="AB382" i="2"/>
  <c r="AC382" i="2" s="1"/>
  <c r="AD382" i="2" s="1"/>
  <c r="CZ916" i="2"/>
  <c r="BU916" i="2"/>
  <c r="AR430" i="2"/>
  <c r="AH431" i="2"/>
  <c r="AF431" i="2"/>
  <c r="AG431" i="2" s="1"/>
  <c r="CM431" i="2"/>
  <c r="BU431" i="2"/>
  <c r="BK432" i="2"/>
  <c r="BI432" i="2"/>
  <c r="CG459" i="2"/>
  <c r="CD460" i="2"/>
  <c r="CE460" i="2" s="1"/>
  <c r="BF438" i="2"/>
  <c r="AV439" i="2"/>
  <c r="AT439" i="2"/>
  <c r="AU439" i="2" s="1"/>
  <c r="AR916" i="2"/>
  <c r="BF916" i="2"/>
  <c r="AD916" i="2"/>
  <c r="CC916" i="2"/>
  <c r="CN916" i="2"/>
  <c r="CH916" i="2"/>
  <c r="CG916" i="2"/>
  <c r="CE916" i="2"/>
  <c r="V916" i="2"/>
  <c r="CL916" i="2"/>
  <c r="BN916" i="2"/>
  <c r="BI916" i="2"/>
  <c r="AO916" i="2"/>
  <c r="CF916" i="2"/>
  <c r="BS916" i="2"/>
  <c r="BT916" i="2"/>
  <c r="AJ916" i="2"/>
  <c r="J916" i="2"/>
  <c r="I916" i="2"/>
  <c r="CK916" i="2"/>
  <c r="CD916" i="2"/>
  <c r="BQ916" i="2"/>
  <c r="BP916" i="2"/>
  <c r="BC916" i="2"/>
  <c r="O916" i="2"/>
  <c r="M916" i="2" s="1"/>
  <c r="H917" i="2"/>
  <c r="CM916" i="2"/>
  <c r="CI916" i="2"/>
  <c r="BK916" i="2"/>
  <c r="BR916" i="2"/>
  <c r="BM916" i="2"/>
  <c r="BL916" i="2"/>
  <c r="AA916" i="2"/>
  <c r="N916" i="2"/>
  <c r="AX916" i="2"/>
  <c r="P916" i="2"/>
  <c r="Q916" i="2"/>
  <c r="L916" i="2"/>
  <c r="BD916" i="2"/>
  <c r="AP916" i="2"/>
  <c r="M915" i="2"/>
  <c r="AZ917" i="2" l="1"/>
  <c r="BO917" i="2"/>
  <c r="X917" i="2"/>
  <c r="AL917" i="2"/>
  <c r="R383" i="2"/>
  <c r="S383" i="2" s="1"/>
  <c r="T383" i="2"/>
  <c r="AA383" i="2" s="1"/>
  <c r="CZ917" i="2"/>
  <c r="BU917" i="2"/>
  <c r="BJ432" i="2"/>
  <c r="BP432" i="2"/>
  <c r="BQ432" i="2" s="1"/>
  <c r="BR432" i="2"/>
  <c r="BL432" i="2"/>
  <c r="BT432" i="2"/>
  <c r="BN432" i="2"/>
  <c r="CF460" i="2"/>
  <c r="AO431" i="2"/>
  <c r="AQ431" i="2"/>
  <c r="AM431" i="2"/>
  <c r="AN431" i="2" s="1"/>
  <c r="AK431" i="2"/>
  <c r="AI431" i="2"/>
  <c r="BC439" i="2"/>
  <c r="AW439" i="2"/>
  <c r="AY439" i="2"/>
  <c r="BD439" i="2" s="1"/>
  <c r="BE439" i="2" s="1"/>
  <c r="BA439" i="2"/>
  <c r="BB439" i="2" s="1"/>
  <c r="CH459" i="2"/>
  <c r="CI459" i="2" s="1"/>
  <c r="AR917" i="2"/>
  <c r="BF917" i="2"/>
  <c r="AD917" i="2"/>
  <c r="CC917" i="2"/>
  <c r="CN917" i="2"/>
  <c r="CH917" i="2"/>
  <c r="CG917" i="2"/>
  <c r="CE917" i="2"/>
  <c r="CF917" i="2"/>
  <c r="AX917" i="2"/>
  <c r="N917" i="2"/>
  <c r="BS917" i="2"/>
  <c r="CM917" i="2"/>
  <c r="BK917" i="2"/>
  <c r="BT917" i="2"/>
  <c r="AA917" i="2"/>
  <c r="I917" i="2"/>
  <c r="CD917" i="2"/>
  <c r="BM917" i="2"/>
  <c r="BL917" i="2"/>
  <c r="CK917" i="2"/>
  <c r="CI917" i="2"/>
  <c r="BI917" i="2"/>
  <c r="V917" i="2"/>
  <c r="CL917" i="2"/>
  <c r="BQ917" i="2"/>
  <c r="BP917" i="2"/>
  <c r="AO917" i="2"/>
  <c r="J917" i="2"/>
  <c r="O917" i="2"/>
  <c r="H918" i="2"/>
  <c r="BR917" i="2"/>
  <c r="BN917" i="2"/>
  <c r="BC917" i="2"/>
  <c r="AJ917" i="2"/>
  <c r="P917" i="2"/>
  <c r="Q917" i="2"/>
  <c r="L917" i="2"/>
  <c r="AP917" i="2"/>
  <c r="BD917" i="2"/>
  <c r="AB917" i="2"/>
  <c r="AC383" i="2"/>
  <c r="AD383" i="2" s="1"/>
  <c r="W383" i="2"/>
  <c r="AZ918" i="2" l="1"/>
  <c r="BO918" i="2"/>
  <c r="X918" i="2"/>
  <c r="AL918" i="2"/>
  <c r="U383" i="2"/>
  <c r="Y383" i="2"/>
  <c r="Z383" i="2" s="1"/>
  <c r="CZ918" i="2"/>
  <c r="BU918" i="2"/>
  <c r="BF439" i="2"/>
  <c r="AV440" i="2"/>
  <c r="AT440" i="2"/>
  <c r="AU440" i="2" s="1"/>
  <c r="CI470" i="2"/>
  <c r="CI467" i="2"/>
  <c r="CI469" i="2"/>
  <c r="CI464" i="2"/>
  <c r="CI468" i="2"/>
  <c r="CI466" i="2"/>
  <c r="CI465" i="2"/>
  <c r="CI462" i="2"/>
  <c r="CI460" i="2"/>
  <c r="CI461" i="2"/>
  <c r="CI463" i="2"/>
  <c r="AR431" i="2"/>
  <c r="AH432" i="2"/>
  <c r="AF432" i="2"/>
  <c r="AG432" i="2" s="1"/>
  <c r="BU432" i="2"/>
  <c r="CM432" i="2"/>
  <c r="BK433" i="2"/>
  <c r="BI433" i="2"/>
  <c r="CD461" i="2"/>
  <c r="CE461" i="2" s="1"/>
  <c r="AR918" i="2"/>
  <c r="BF918" i="2"/>
  <c r="AD918" i="2"/>
  <c r="CC918" i="2"/>
  <c r="CN918" i="2"/>
  <c r="CH918" i="2"/>
  <c r="CG918" i="2"/>
  <c r="CE918" i="2"/>
  <c r="CL918" i="2"/>
  <c r="BS918" i="2"/>
  <c r="CF918" i="2"/>
  <c r="CD918" i="2"/>
  <c r="BT918" i="2"/>
  <c r="BC918" i="2"/>
  <c r="AX918" i="2"/>
  <c r="N918" i="2"/>
  <c r="V918" i="2"/>
  <c r="CM918" i="2"/>
  <c r="BK918" i="2"/>
  <c r="BM918" i="2"/>
  <c r="BL918" i="2"/>
  <c r="BN918" i="2"/>
  <c r="AO918" i="2"/>
  <c r="I918" i="2"/>
  <c r="CK918" i="2"/>
  <c r="CI918" i="2"/>
  <c r="BQ918" i="2"/>
  <c r="BP918" i="2"/>
  <c r="BR918" i="2"/>
  <c r="AA918" i="2"/>
  <c r="AJ918" i="2"/>
  <c r="BI918" i="2"/>
  <c r="J918" i="2"/>
  <c r="O918" i="2"/>
  <c r="H919" i="2"/>
  <c r="Q918" i="2"/>
  <c r="L918" i="2"/>
  <c r="P918" i="2"/>
  <c r="M917" i="2"/>
  <c r="R384" i="2"/>
  <c r="S384" i="2" s="1"/>
  <c r="T384" i="2"/>
  <c r="AZ919" i="2" l="1"/>
  <c r="BO919" i="2"/>
  <c r="X919" i="2"/>
  <c r="AL919" i="2"/>
  <c r="AA384" i="2"/>
  <c r="CZ919" i="2"/>
  <c r="BU919" i="2"/>
  <c r="CF461" i="2"/>
  <c r="BJ433" i="2"/>
  <c r="BC440" i="2"/>
  <c r="AY440" i="2"/>
  <c r="AW440" i="2"/>
  <c r="BE440" i="2"/>
  <c r="BA440" i="2"/>
  <c r="BB440" i="2" s="1"/>
  <c r="BP433" i="2"/>
  <c r="BQ433" i="2" s="1"/>
  <c r="BN433" i="2"/>
  <c r="BS433" i="2" s="1"/>
  <c r="BT433" i="2" s="1"/>
  <c r="BL433" i="2"/>
  <c r="BR433" i="2"/>
  <c r="AO432" i="2"/>
  <c r="AM432" i="2"/>
  <c r="AN432" i="2" s="1"/>
  <c r="AI432" i="2"/>
  <c r="AK432" i="2"/>
  <c r="AP432" i="2" s="1"/>
  <c r="AQ432" i="2" s="1"/>
  <c r="AR919" i="2"/>
  <c r="BF919" i="2"/>
  <c r="AD919" i="2"/>
  <c r="CC919" i="2"/>
  <c r="CN919" i="2"/>
  <c r="CH919" i="2"/>
  <c r="CG919" i="2"/>
  <c r="M918" i="2"/>
  <c r="CE919" i="2"/>
  <c r="BC919" i="2"/>
  <c r="CL919" i="2"/>
  <c r="CD919" i="2"/>
  <c r="BS919" i="2"/>
  <c r="AA919" i="2"/>
  <c r="BQ919" i="2"/>
  <c r="AX919" i="2"/>
  <c r="J919" i="2"/>
  <c r="O919" i="2"/>
  <c r="H920" i="2"/>
  <c r="CF919" i="2"/>
  <c r="CI919" i="2"/>
  <c r="BT919" i="2"/>
  <c r="CK919" i="2"/>
  <c r="BP919" i="2"/>
  <c r="BR919" i="2"/>
  <c r="BM919" i="2"/>
  <c r="AJ919" i="2"/>
  <c r="N919" i="2"/>
  <c r="CM919" i="2"/>
  <c r="BK919" i="2"/>
  <c r="BL919" i="2"/>
  <c r="BN919" i="2"/>
  <c r="BI919" i="2"/>
  <c r="V919" i="2"/>
  <c r="I919" i="2"/>
  <c r="AO919" i="2"/>
  <c r="L919" i="2"/>
  <c r="P919" i="2"/>
  <c r="Q919" i="2"/>
  <c r="BD919" i="2"/>
  <c r="AP919" i="2"/>
  <c r="U384" i="2"/>
  <c r="Y384" i="2"/>
  <c r="Z384" i="2" s="1"/>
  <c r="W384" i="2"/>
  <c r="AZ920" i="2" l="1"/>
  <c r="BO920" i="2"/>
  <c r="X920" i="2"/>
  <c r="AL920" i="2"/>
  <c r="CZ920" i="2"/>
  <c r="BU920" i="2"/>
  <c r="BU433" i="2"/>
  <c r="CM433" i="2"/>
  <c r="BK434" i="2"/>
  <c r="BI434" i="2"/>
  <c r="BF440" i="2"/>
  <c r="AV441" i="2"/>
  <c r="AT441" i="2"/>
  <c r="AU441" i="2" s="1"/>
  <c r="AR432" i="2"/>
  <c r="AH433" i="2"/>
  <c r="AF433" i="2"/>
  <c r="AG433" i="2" s="1"/>
  <c r="CD462" i="2"/>
  <c r="AR920" i="2"/>
  <c r="BF920" i="2"/>
  <c r="AD920" i="2"/>
  <c r="CC920" i="2"/>
  <c r="CN920" i="2"/>
  <c r="CH920" i="2"/>
  <c r="CG920" i="2"/>
  <c r="M919" i="2"/>
  <c r="CE920" i="2"/>
  <c r="CL920" i="2"/>
  <c r="BN920" i="2"/>
  <c r="BI920" i="2"/>
  <c r="AO920" i="2"/>
  <c r="V920" i="2"/>
  <c r="AJ920" i="2"/>
  <c r="H921" i="2"/>
  <c r="N920" i="2"/>
  <c r="CF920" i="2"/>
  <c r="BS920" i="2"/>
  <c r="BT920" i="2"/>
  <c r="AX920" i="2"/>
  <c r="J920" i="2"/>
  <c r="I920" i="2"/>
  <c r="CK920" i="2"/>
  <c r="CD920" i="2"/>
  <c r="BQ920" i="2"/>
  <c r="BP920" i="2"/>
  <c r="BC920" i="2"/>
  <c r="O920" i="2"/>
  <c r="M920" i="2" s="1"/>
  <c r="CM920" i="2"/>
  <c r="CI920" i="2"/>
  <c r="BK920" i="2"/>
  <c r="BR920" i="2"/>
  <c r="BM920" i="2"/>
  <c r="BL920" i="2"/>
  <c r="AA920" i="2"/>
  <c r="L920" i="2"/>
  <c r="Q920" i="2"/>
  <c r="P920" i="2"/>
  <c r="AB920" i="2"/>
  <c r="BD920" i="2"/>
  <c r="AP920" i="2"/>
  <c r="AB384" i="2"/>
  <c r="AC384" i="2" s="1"/>
  <c r="AD384" i="2" s="1"/>
  <c r="AZ921" i="2" l="1"/>
  <c r="BO921" i="2"/>
  <c r="X921" i="2"/>
  <c r="AL921" i="2"/>
  <c r="CZ921" i="2"/>
  <c r="BU921" i="2"/>
  <c r="BJ434" i="2"/>
  <c r="BC441" i="2"/>
  <c r="AY441" i="2"/>
  <c r="BD441" i="2" s="1"/>
  <c r="BE441" i="2" s="1"/>
  <c r="BA441" i="2"/>
  <c r="BB441" i="2" s="1"/>
  <c r="AW441" i="2"/>
  <c r="BR434" i="2"/>
  <c r="BT434" i="2"/>
  <c r="BL434" i="2"/>
  <c r="BN434" i="2"/>
  <c r="BP434" i="2"/>
  <c r="BQ434" i="2" s="1"/>
  <c r="AO433" i="2"/>
  <c r="AM433" i="2"/>
  <c r="AN433" i="2" s="1"/>
  <c r="AK433" i="2"/>
  <c r="AP433" i="2" s="1"/>
  <c r="AQ433" i="2" s="1"/>
  <c r="AI433" i="2"/>
  <c r="CE462" i="2"/>
  <c r="CF462" i="2" s="1"/>
  <c r="AR921" i="2"/>
  <c r="BF921" i="2"/>
  <c r="AD921" i="2"/>
  <c r="CC921" i="2"/>
  <c r="CN921" i="2"/>
  <c r="CH921" i="2"/>
  <c r="CG921" i="2"/>
  <c r="CE921" i="2"/>
  <c r="BR921" i="2"/>
  <c r="CK921" i="2"/>
  <c r="CI921" i="2"/>
  <c r="BN921" i="2"/>
  <c r="BI921" i="2"/>
  <c r="BS921" i="2"/>
  <c r="BC921" i="2"/>
  <c r="AX921" i="2"/>
  <c r="N921" i="2"/>
  <c r="AJ921" i="2"/>
  <c r="V921" i="2"/>
  <c r="CL921" i="2"/>
  <c r="BQ921" i="2"/>
  <c r="BP921" i="2"/>
  <c r="CM921" i="2"/>
  <c r="BK921" i="2"/>
  <c r="BT921" i="2"/>
  <c r="AA921" i="2"/>
  <c r="AO921" i="2"/>
  <c r="I921" i="2"/>
  <c r="CF921" i="2"/>
  <c r="CD921" i="2"/>
  <c r="BM921" i="2"/>
  <c r="BL921" i="2"/>
  <c r="J921" i="2"/>
  <c r="O921" i="2"/>
  <c r="H922" i="2"/>
  <c r="Q921" i="2"/>
  <c r="L921" i="2"/>
  <c r="P921" i="2"/>
  <c r="R385" i="2"/>
  <c r="S385" i="2" s="1"/>
  <c r="T385" i="2"/>
  <c r="AZ922" i="2" l="1"/>
  <c r="BO922" i="2"/>
  <c r="X922" i="2"/>
  <c r="AL922" i="2"/>
  <c r="AA385" i="2"/>
  <c r="CZ922" i="2"/>
  <c r="BU922" i="2"/>
  <c r="CD463" i="2"/>
  <c r="CE463" i="2" s="1"/>
  <c r="AR433" i="2"/>
  <c r="AH434" i="2"/>
  <c r="AF434" i="2"/>
  <c r="AG434" i="2" s="1"/>
  <c r="BU434" i="2"/>
  <c r="CM434" i="2"/>
  <c r="BK435" i="2"/>
  <c r="BI435" i="2"/>
  <c r="BF441" i="2"/>
  <c r="AV442" i="2"/>
  <c r="AT442" i="2"/>
  <c r="AU442" i="2" s="1"/>
  <c r="AR922" i="2"/>
  <c r="BF922" i="2"/>
  <c r="AD922" i="2"/>
  <c r="CC922" i="2"/>
  <c r="CN922" i="2"/>
  <c r="CH922" i="2"/>
  <c r="CG922" i="2"/>
  <c r="CE922" i="2"/>
  <c r="CM922" i="2"/>
  <c r="BK922" i="2"/>
  <c r="BM922" i="2"/>
  <c r="BL922" i="2"/>
  <c r="BN922" i="2"/>
  <c r="AA922" i="2"/>
  <c r="CL922" i="2"/>
  <c r="BI922" i="2"/>
  <c r="BS922" i="2"/>
  <c r="AO922" i="2"/>
  <c r="AX922" i="2"/>
  <c r="J922" i="2"/>
  <c r="I922" i="2"/>
  <c r="V922" i="2"/>
  <c r="CF922" i="2"/>
  <c r="CD922" i="2"/>
  <c r="BT922" i="2"/>
  <c r="AJ922" i="2"/>
  <c r="O922" i="2"/>
  <c r="M922" i="2" s="1"/>
  <c r="H923" i="2"/>
  <c r="N922" i="2"/>
  <c r="CK922" i="2"/>
  <c r="CI922" i="2"/>
  <c r="BQ922" i="2"/>
  <c r="BP922" i="2"/>
  <c r="BR922" i="2"/>
  <c r="BC922" i="2"/>
  <c r="P922" i="2"/>
  <c r="L922" i="2"/>
  <c r="Q922" i="2"/>
  <c r="AP922" i="2"/>
  <c r="BD922" i="2"/>
  <c r="M921" i="2"/>
  <c r="U385" i="2"/>
  <c r="W385" i="2"/>
  <c r="AB385" i="2" s="1"/>
  <c r="Y385" i="2"/>
  <c r="Z385" i="2" s="1"/>
  <c r="AZ923" i="2" l="1"/>
  <c r="BO923" i="2"/>
  <c r="X923" i="2"/>
  <c r="AL923" i="2"/>
  <c r="CZ923" i="2"/>
  <c r="BU923" i="2"/>
  <c r="BT435" i="2"/>
  <c r="BL435" i="2"/>
  <c r="BN435" i="2"/>
  <c r="BP435" i="2"/>
  <c r="BQ435" i="2" s="1"/>
  <c r="BR435" i="2"/>
  <c r="AO434" i="2"/>
  <c r="AM434" i="2"/>
  <c r="AN434" i="2" s="1"/>
  <c r="AQ434" i="2"/>
  <c r="AI434" i="2"/>
  <c r="AK434" i="2"/>
  <c r="BC442" i="2"/>
  <c r="BA442" i="2"/>
  <c r="BB442" i="2" s="1"/>
  <c r="AW442" i="2"/>
  <c r="AY442" i="2"/>
  <c r="BD442" i="2" s="1"/>
  <c r="BE442" i="2" s="1"/>
  <c r="BJ435" i="2"/>
  <c r="CF463" i="2"/>
  <c r="AR923" i="2"/>
  <c r="BF923" i="2"/>
  <c r="AD923" i="2"/>
  <c r="CC923" i="2"/>
  <c r="CN923" i="2"/>
  <c r="CH923" i="2"/>
  <c r="CG923" i="2"/>
  <c r="CE923" i="2"/>
  <c r="BI923" i="2"/>
  <c r="BR923" i="2"/>
  <c r="O923" i="2"/>
  <c r="H924" i="2"/>
  <c r="BL923" i="2"/>
  <c r="N923" i="2"/>
  <c r="CL923" i="2"/>
  <c r="CD923" i="2"/>
  <c r="BS923" i="2"/>
  <c r="AO923" i="2"/>
  <c r="AX923" i="2"/>
  <c r="V923" i="2"/>
  <c r="CF923" i="2"/>
  <c r="CI923" i="2"/>
  <c r="BT923" i="2"/>
  <c r="BQ923" i="2"/>
  <c r="AJ923" i="2"/>
  <c r="J923" i="2"/>
  <c r="I923" i="2"/>
  <c r="CK923" i="2"/>
  <c r="BP923" i="2"/>
  <c r="BM923" i="2"/>
  <c r="BC923" i="2"/>
  <c r="CM923" i="2"/>
  <c r="BK923" i="2"/>
  <c r="BN923" i="2"/>
  <c r="AA923" i="2"/>
  <c r="P923" i="2"/>
  <c r="Q923" i="2"/>
  <c r="L923" i="2"/>
  <c r="AB923" i="2"/>
  <c r="AP923" i="2"/>
  <c r="BD923" i="2"/>
  <c r="AC385" i="2"/>
  <c r="AD385" i="2" s="1"/>
  <c r="AZ924" i="2" l="1"/>
  <c r="BO924" i="2"/>
  <c r="X924" i="2"/>
  <c r="AL924" i="2"/>
  <c r="CZ924" i="2"/>
  <c r="BU924" i="2"/>
  <c r="BF442" i="2"/>
  <c r="AT443" i="2"/>
  <c r="AU443" i="2" s="1"/>
  <c r="AV443" i="2"/>
  <c r="AR434" i="2"/>
  <c r="AH435" i="2"/>
  <c r="AF435" i="2"/>
  <c r="AG435" i="2" s="1"/>
  <c r="CD464" i="2"/>
  <c r="BU435" i="2"/>
  <c r="CM435" i="2"/>
  <c r="CN435" i="2" s="1"/>
  <c r="BK436" i="2"/>
  <c r="BI436" i="2"/>
  <c r="AR924" i="2"/>
  <c r="BF924" i="2"/>
  <c r="AD924" i="2"/>
  <c r="CC924" i="2"/>
  <c r="CN924" i="2"/>
  <c r="CH924" i="2"/>
  <c r="CG924" i="2"/>
  <c r="CE924" i="2"/>
  <c r="CM924" i="2"/>
  <c r="CI924" i="2"/>
  <c r="BK924" i="2"/>
  <c r="BR924" i="2"/>
  <c r="BM924" i="2"/>
  <c r="BL924" i="2"/>
  <c r="AA924" i="2"/>
  <c r="J924" i="2"/>
  <c r="O924" i="2"/>
  <c r="H925" i="2"/>
  <c r="CL924" i="2"/>
  <c r="BN924" i="2"/>
  <c r="BI924" i="2"/>
  <c r="AO924" i="2"/>
  <c r="AX924" i="2"/>
  <c r="N924" i="2"/>
  <c r="I924" i="2"/>
  <c r="CF924" i="2"/>
  <c r="BS924" i="2"/>
  <c r="BT924" i="2"/>
  <c r="AJ924" i="2"/>
  <c r="V924" i="2"/>
  <c r="CK924" i="2"/>
  <c r="CD924" i="2"/>
  <c r="BQ924" i="2"/>
  <c r="BP924" i="2"/>
  <c r="BC924" i="2"/>
  <c r="P924" i="2"/>
  <c r="L924" i="2"/>
  <c r="Q924" i="2"/>
  <c r="M923" i="2"/>
  <c r="R386" i="2"/>
  <c r="S386" i="2" s="1"/>
  <c r="T386" i="2"/>
  <c r="AZ925" i="2" l="1"/>
  <c r="BO925" i="2"/>
  <c r="X925" i="2"/>
  <c r="AL925" i="2"/>
  <c r="AA386" i="2"/>
  <c r="CZ925" i="2"/>
  <c r="BU925" i="2"/>
  <c r="BJ436" i="2"/>
  <c r="BC443" i="2"/>
  <c r="BE443" i="2"/>
  <c r="BA443" i="2"/>
  <c r="BB443" i="2" s="1"/>
  <c r="AY443" i="2"/>
  <c r="AW443" i="2"/>
  <c r="BN436" i="2"/>
  <c r="BS436" i="2" s="1"/>
  <c r="BT436" i="2" s="1"/>
  <c r="BL436" i="2"/>
  <c r="BP436" i="2"/>
  <c r="BQ436" i="2" s="1"/>
  <c r="BR436" i="2"/>
  <c r="CE464" i="2"/>
  <c r="CF464" i="2" s="1"/>
  <c r="AO435" i="2"/>
  <c r="AK435" i="2"/>
  <c r="AP435" i="2" s="1"/>
  <c r="AQ435" i="2" s="1"/>
  <c r="AM435" i="2"/>
  <c r="AN435" i="2" s="1"/>
  <c r="AI435" i="2"/>
  <c r="AR925" i="2"/>
  <c r="BF925" i="2"/>
  <c r="AD925" i="2"/>
  <c r="CC925" i="2"/>
  <c r="CN925" i="2"/>
  <c r="CH925" i="2"/>
  <c r="CG925" i="2"/>
  <c r="CE925" i="2"/>
  <c r="CF925" i="2"/>
  <c r="CD925" i="2"/>
  <c r="BR925" i="2"/>
  <c r="BM925" i="2"/>
  <c r="BL925" i="2"/>
  <c r="AJ925" i="2"/>
  <c r="O925" i="2"/>
  <c r="H926" i="2"/>
  <c r="V925" i="2"/>
  <c r="I925" i="2"/>
  <c r="CK925" i="2"/>
  <c r="CI925" i="2"/>
  <c r="BN925" i="2"/>
  <c r="BI925" i="2"/>
  <c r="BS925" i="2"/>
  <c r="BC925" i="2"/>
  <c r="N925" i="2"/>
  <c r="CM925" i="2"/>
  <c r="BK925" i="2"/>
  <c r="BT925" i="2"/>
  <c r="AA925" i="2"/>
  <c r="CL925" i="2"/>
  <c r="BQ925" i="2"/>
  <c r="BP925" i="2"/>
  <c r="AO925" i="2"/>
  <c r="AX925" i="2"/>
  <c r="J925" i="2"/>
  <c r="P925" i="2"/>
  <c r="L925" i="2"/>
  <c r="Q925" i="2"/>
  <c r="AP925" i="2"/>
  <c r="BD925" i="2"/>
  <c r="M924" i="2"/>
  <c r="AC386" i="2"/>
  <c r="AD386" i="2" s="1"/>
  <c r="U386" i="2"/>
  <c r="Y386" i="2"/>
  <c r="Z386" i="2" s="1"/>
  <c r="W386" i="2"/>
  <c r="AZ926" i="2" l="1"/>
  <c r="BO926" i="2"/>
  <c r="X926" i="2"/>
  <c r="AL926" i="2"/>
  <c r="CZ926" i="2"/>
  <c r="BU926" i="2"/>
  <c r="CD465" i="2"/>
  <c r="CE465" i="2" s="1"/>
  <c r="CM436" i="2"/>
  <c r="BU436" i="2"/>
  <c r="BK437" i="2"/>
  <c r="BI437" i="2"/>
  <c r="BF443" i="2"/>
  <c r="AV444" i="2"/>
  <c r="AT444" i="2"/>
  <c r="AU444" i="2" s="1"/>
  <c r="AR435" i="2"/>
  <c r="AH436" i="2"/>
  <c r="AF436" i="2"/>
  <c r="AG436" i="2" s="1"/>
  <c r="AR926" i="2"/>
  <c r="BF926" i="2"/>
  <c r="AD926" i="2"/>
  <c r="CC926" i="2"/>
  <c r="CN926" i="2"/>
  <c r="CH926" i="2"/>
  <c r="CG926" i="2"/>
  <c r="CE926" i="2"/>
  <c r="CL926" i="2"/>
  <c r="BI926" i="2"/>
  <c r="BS926" i="2"/>
  <c r="AO926" i="2"/>
  <c r="N926" i="2"/>
  <c r="H927" i="2"/>
  <c r="CF926" i="2"/>
  <c r="CD926" i="2"/>
  <c r="BT926" i="2"/>
  <c r="AX926" i="2"/>
  <c r="V926" i="2"/>
  <c r="AJ926" i="2"/>
  <c r="J926" i="2"/>
  <c r="I926" i="2"/>
  <c r="CK926" i="2"/>
  <c r="CI926" i="2"/>
  <c r="BQ926" i="2"/>
  <c r="BP926" i="2"/>
  <c r="BR926" i="2"/>
  <c r="BC926" i="2"/>
  <c r="CM926" i="2"/>
  <c r="BK926" i="2"/>
  <c r="BM926" i="2"/>
  <c r="BL926" i="2"/>
  <c r="BN926" i="2"/>
  <c r="AA926" i="2"/>
  <c r="O926" i="2"/>
  <c r="Q926" i="2"/>
  <c r="L926" i="2"/>
  <c r="P926" i="2"/>
  <c r="AB926" i="2"/>
  <c r="AP926" i="2"/>
  <c r="BD926" i="2"/>
  <c r="M925" i="2"/>
  <c r="R387" i="2"/>
  <c r="S387" i="2" s="1"/>
  <c r="T387" i="2"/>
  <c r="AZ927" i="2" l="1"/>
  <c r="BO927" i="2"/>
  <c r="X927" i="2"/>
  <c r="AL927" i="2"/>
  <c r="AA387" i="2"/>
  <c r="CZ927" i="2"/>
  <c r="BU927" i="2"/>
  <c r="AO436" i="2"/>
  <c r="AK436" i="2"/>
  <c r="AP436" i="2" s="1"/>
  <c r="AQ436" i="2" s="1"/>
  <c r="AM436" i="2"/>
  <c r="AN436" i="2" s="1"/>
  <c r="AI436" i="2"/>
  <c r="BC444" i="2"/>
  <c r="AW444" i="2"/>
  <c r="AY444" i="2"/>
  <c r="BD444" i="2" s="1"/>
  <c r="BE444" i="2" s="1"/>
  <c r="BA444" i="2"/>
  <c r="BB444" i="2" s="1"/>
  <c r="BJ437" i="2"/>
  <c r="BP437" i="2"/>
  <c r="BQ437" i="2" s="1"/>
  <c r="BN437" i="2"/>
  <c r="BT437" i="2"/>
  <c r="BL437" i="2"/>
  <c r="BR437" i="2"/>
  <c r="CF465" i="2"/>
  <c r="AR927" i="2"/>
  <c r="BF927" i="2"/>
  <c r="AD927" i="2"/>
  <c r="CC927" i="2"/>
  <c r="CN927" i="2"/>
  <c r="CH927" i="2"/>
  <c r="CG927" i="2"/>
  <c r="CE927" i="2"/>
  <c r="BT927" i="2"/>
  <c r="J927" i="2"/>
  <c r="I927" i="2"/>
  <c r="CK927" i="2"/>
  <c r="BP927" i="2"/>
  <c r="BR927" i="2"/>
  <c r="BM927" i="2"/>
  <c r="BC927" i="2"/>
  <c r="AX927" i="2"/>
  <c r="O927" i="2"/>
  <c r="H928" i="2"/>
  <c r="AJ927" i="2"/>
  <c r="N927" i="2"/>
  <c r="V927" i="2"/>
  <c r="CM927" i="2"/>
  <c r="BK927" i="2"/>
  <c r="BL927" i="2"/>
  <c r="BN927" i="2"/>
  <c r="BI927" i="2"/>
  <c r="AA927" i="2"/>
  <c r="CF927" i="2"/>
  <c r="CI927" i="2"/>
  <c r="BQ927" i="2"/>
  <c r="CL927" i="2"/>
  <c r="CD927" i="2"/>
  <c r="BS927" i="2"/>
  <c r="AO927" i="2"/>
  <c r="Q927" i="2"/>
  <c r="L927" i="2"/>
  <c r="P927" i="2"/>
  <c r="M926" i="2"/>
  <c r="W387" i="2"/>
  <c r="AB387" i="2" s="1"/>
  <c r="U387" i="2"/>
  <c r="Y387" i="2"/>
  <c r="Z387" i="2" s="1"/>
  <c r="AZ928" i="2" l="1"/>
  <c r="BO928" i="2"/>
  <c r="X928" i="2"/>
  <c r="AL928" i="2"/>
  <c r="CZ928" i="2"/>
  <c r="BU928" i="2"/>
  <c r="AR436" i="2"/>
  <c r="AF437" i="2"/>
  <c r="AG437" i="2" s="1"/>
  <c r="AH437" i="2"/>
  <c r="CD466" i="2"/>
  <c r="BF444" i="2"/>
  <c r="AV445" i="2"/>
  <c r="AT445" i="2"/>
  <c r="AU445" i="2" s="1"/>
  <c r="CM437" i="2"/>
  <c r="BU437" i="2"/>
  <c r="BK438" i="2"/>
  <c r="BI438" i="2"/>
  <c r="AR928" i="2"/>
  <c r="BF928" i="2"/>
  <c r="AD928" i="2"/>
  <c r="CC928" i="2"/>
  <c r="CN928" i="2"/>
  <c r="CH928" i="2"/>
  <c r="CG928" i="2"/>
  <c r="CE928" i="2"/>
  <c r="CM928" i="2"/>
  <c r="CI928" i="2"/>
  <c r="BK928" i="2"/>
  <c r="BR928" i="2"/>
  <c r="BM928" i="2"/>
  <c r="BL928" i="2"/>
  <c r="AA928" i="2"/>
  <c r="CL928" i="2"/>
  <c r="BN928" i="2"/>
  <c r="BI928" i="2"/>
  <c r="AO928" i="2"/>
  <c r="AX928" i="2"/>
  <c r="J928" i="2"/>
  <c r="I928" i="2"/>
  <c r="N928" i="2"/>
  <c r="V928" i="2"/>
  <c r="CF928" i="2"/>
  <c r="BS928" i="2"/>
  <c r="BT928" i="2"/>
  <c r="AJ928" i="2"/>
  <c r="O928" i="2"/>
  <c r="H929" i="2"/>
  <c r="CK928" i="2"/>
  <c r="CD928" i="2"/>
  <c r="BQ928" i="2"/>
  <c r="BP928" i="2"/>
  <c r="BC928" i="2"/>
  <c r="Q928" i="2"/>
  <c r="L928" i="2"/>
  <c r="P928" i="2"/>
  <c r="BD928" i="2"/>
  <c r="AP928" i="2"/>
  <c r="M927" i="2"/>
  <c r="AC387" i="2"/>
  <c r="AZ929" i="2" l="1"/>
  <c r="BO929" i="2"/>
  <c r="X929" i="2"/>
  <c r="AL929" i="2"/>
  <c r="AD387" i="2"/>
  <c r="CZ929" i="2"/>
  <c r="BU929" i="2"/>
  <c r="BP438" i="2"/>
  <c r="BQ438" i="2" s="1"/>
  <c r="BL438" i="2"/>
  <c r="BT438" i="2"/>
  <c r="BN438" i="2"/>
  <c r="BR438" i="2"/>
  <c r="BC445" i="2"/>
  <c r="BA445" i="2"/>
  <c r="BB445" i="2" s="1"/>
  <c r="AY445" i="2"/>
  <c r="BD445" i="2" s="1"/>
  <c r="BE445" i="2" s="1"/>
  <c r="AW445" i="2"/>
  <c r="AO437" i="2"/>
  <c r="AM437" i="2"/>
  <c r="AN437" i="2" s="1"/>
  <c r="AI437" i="2"/>
  <c r="AQ437" i="2"/>
  <c r="AK437" i="2"/>
  <c r="BJ438" i="2"/>
  <c r="CE466" i="2"/>
  <c r="CF466" i="2" s="1"/>
  <c r="AR929" i="2"/>
  <c r="BF929" i="2"/>
  <c r="AD929" i="2"/>
  <c r="CC929" i="2"/>
  <c r="CN929" i="2"/>
  <c r="CH929" i="2"/>
  <c r="CG929" i="2"/>
  <c r="CE929" i="2"/>
  <c r="CF929" i="2"/>
  <c r="CD929" i="2"/>
  <c r="BR929" i="2"/>
  <c r="BM929" i="2"/>
  <c r="BL929" i="2"/>
  <c r="AJ929" i="2"/>
  <c r="V929" i="2"/>
  <c r="J929" i="2"/>
  <c r="N929" i="2"/>
  <c r="CK929" i="2"/>
  <c r="CI929" i="2"/>
  <c r="BN929" i="2"/>
  <c r="BI929" i="2"/>
  <c r="BS929" i="2"/>
  <c r="BC929" i="2"/>
  <c r="I929" i="2"/>
  <c r="CM929" i="2"/>
  <c r="BK929" i="2"/>
  <c r="BT929" i="2"/>
  <c r="AA929" i="2"/>
  <c r="O929" i="2"/>
  <c r="H930" i="2"/>
  <c r="CL929" i="2"/>
  <c r="BQ929" i="2"/>
  <c r="BP929" i="2"/>
  <c r="AO929" i="2"/>
  <c r="AX929" i="2"/>
  <c r="Q929" i="2"/>
  <c r="P929" i="2"/>
  <c r="L929" i="2"/>
  <c r="AB929" i="2"/>
  <c r="AP929" i="2"/>
  <c r="BD929" i="2"/>
  <c r="M928" i="2"/>
  <c r="R388" i="2"/>
  <c r="S388" i="2" s="1"/>
  <c r="T388" i="2"/>
  <c r="AZ930" i="2" l="1"/>
  <c r="BO930" i="2"/>
  <c r="X930" i="2"/>
  <c r="AL930" i="2"/>
  <c r="AA388" i="2"/>
  <c r="CZ930" i="2"/>
  <c r="BU930" i="2"/>
  <c r="CD467" i="2"/>
  <c r="CE467" i="2" s="1"/>
  <c r="BF445" i="2"/>
  <c r="AT446" i="2"/>
  <c r="AU446" i="2" s="1"/>
  <c r="AV446" i="2"/>
  <c r="AR437" i="2"/>
  <c r="AF438" i="2"/>
  <c r="AG438" i="2" s="1"/>
  <c r="AH438" i="2"/>
  <c r="BU438" i="2"/>
  <c r="CM438" i="2"/>
  <c r="BK439" i="2"/>
  <c r="BI439" i="2"/>
  <c r="AR930" i="2"/>
  <c r="BF930" i="2"/>
  <c r="AD930" i="2"/>
  <c r="CC930" i="2"/>
  <c r="CN930" i="2"/>
  <c r="CH930" i="2"/>
  <c r="CG930" i="2"/>
  <c r="M929" i="2"/>
  <c r="CE930" i="2"/>
  <c r="CF930" i="2"/>
  <c r="CD930" i="2"/>
  <c r="BT930" i="2"/>
  <c r="CK930" i="2"/>
  <c r="CI930" i="2"/>
  <c r="BQ930" i="2"/>
  <c r="BP930" i="2"/>
  <c r="BR930" i="2"/>
  <c r="BC930" i="2"/>
  <c r="CM930" i="2"/>
  <c r="BK930" i="2"/>
  <c r="BM930" i="2"/>
  <c r="BL930" i="2"/>
  <c r="BN930" i="2"/>
  <c r="AA930" i="2"/>
  <c r="AX930" i="2"/>
  <c r="J930" i="2"/>
  <c r="I930" i="2"/>
  <c r="CL930" i="2"/>
  <c r="BI930" i="2"/>
  <c r="BS930" i="2"/>
  <c r="AO930" i="2"/>
  <c r="AJ930" i="2"/>
  <c r="O930" i="2"/>
  <c r="H931" i="2"/>
  <c r="N930" i="2"/>
  <c r="V930" i="2"/>
  <c r="Q930" i="2"/>
  <c r="P930" i="2"/>
  <c r="L930" i="2"/>
  <c r="Y388" i="2"/>
  <c r="Z388" i="2" s="1"/>
  <c r="W388" i="2"/>
  <c r="AB388" i="2" s="1"/>
  <c r="U388" i="2"/>
  <c r="AZ931" i="2" l="1"/>
  <c r="BO931" i="2"/>
  <c r="X931" i="2"/>
  <c r="AL931" i="2"/>
  <c r="CZ931" i="2"/>
  <c r="BU931" i="2"/>
  <c r="BJ439" i="2"/>
  <c r="AO438" i="2"/>
  <c r="AI438" i="2"/>
  <c r="AM438" i="2"/>
  <c r="AN438" i="2" s="1"/>
  <c r="AK438" i="2"/>
  <c r="AP438" i="2" s="1"/>
  <c r="AQ438" i="2" s="1"/>
  <c r="BN439" i="2"/>
  <c r="BS439" i="2" s="1"/>
  <c r="BT439" i="2" s="1"/>
  <c r="BR439" i="2"/>
  <c r="BP439" i="2"/>
  <c r="BQ439" i="2" s="1"/>
  <c r="BL439" i="2"/>
  <c r="BC446" i="2"/>
  <c r="AW446" i="2"/>
  <c r="AY446" i="2"/>
  <c r="BE446" i="2"/>
  <c r="BA446" i="2"/>
  <c r="BB446" i="2" s="1"/>
  <c r="CF467" i="2"/>
  <c r="AR931" i="2"/>
  <c r="BF931" i="2"/>
  <c r="AD931" i="2"/>
  <c r="CC931" i="2"/>
  <c r="CN931" i="2"/>
  <c r="CH931" i="2"/>
  <c r="CG931" i="2"/>
  <c r="CE931" i="2"/>
  <c r="N931" i="2"/>
  <c r="BS931" i="2"/>
  <c r="AO931" i="2"/>
  <c r="CD931" i="2"/>
  <c r="AX931" i="2"/>
  <c r="CF931" i="2"/>
  <c r="CI931" i="2"/>
  <c r="BT931" i="2"/>
  <c r="BQ931" i="2"/>
  <c r="AJ931" i="2"/>
  <c r="J931" i="2"/>
  <c r="I931" i="2"/>
  <c r="CK931" i="2"/>
  <c r="BP931" i="2"/>
  <c r="BR931" i="2"/>
  <c r="BM931" i="2"/>
  <c r="BC931" i="2"/>
  <c r="O931" i="2"/>
  <c r="H932" i="2"/>
  <c r="CM931" i="2"/>
  <c r="BK931" i="2"/>
  <c r="BL931" i="2"/>
  <c r="BN931" i="2"/>
  <c r="BI931" i="2"/>
  <c r="AA931" i="2"/>
  <c r="CL931" i="2"/>
  <c r="V931" i="2"/>
  <c r="L931" i="2"/>
  <c r="Q931" i="2"/>
  <c r="P931" i="2"/>
  <c r="AP931" i="2"/>
  <c r="BD931" i="2"/>
  <c r="M930" i="2"/>
  <c r="AC388" i="2"/>
  <c r="AD388" i="2" s="1"/>
  <c r="AZ932" i="2" l="1"/>
  <c r="BO932" i="2"/>
  <c r="X932" i="2"/>
  <c r="AL932" i="2"/>
  <c r="CZ932" i="2"/>
  <c r="BU932" i="2"/>
  <c r="BU439" i="2"/>
  <c r="CM439" i="2"/>
  <c r="BK440" i="2"/>
  <c r="BI440" i="2"/>
  <c r="BF446" i="2"/>
  <c r="AT447" i="2"/>
  <c r="AU447" i="2" s="1"/>
  <c r="AV447" i="2"/>
  <c r="CD468" i="2"/>
  <c r="CE468" i="2" s="1"/>
  <c r="AR438" i="2"/>
  <c r="AH439" i="2"/>
  <c r="AF439" i="2"/>
  <c r="AG439" i="2" s="1"/>
  <c r="AR932" i="2"/>
  <c r="BF932" i="2"/>
  <c r="AD932" i="2"/>
  <c r="CC932" i="2"/>
  <c r="CN932" i="2"/>
  <c r="CH932" i="2"/>
  <c r="CG932" i="2"/>
  <c r="CE932" i="2"/>
  <c r="CF932" i="2"/>
  <c r="BS932" i="2"/>
  <c r="BT932" i="2"/>
  <c r="BI932" i="2"/>
  <c r="AX932" i="2"/>
  <c r="O932" i="2"/>
  <c r="H933" i="2"/>
  <c r="BP932" i="2"/>
  <c r="AO932" i="2"/>
  <c r="I932" i="2"/>
  <c r="CK932" i="2"/>
  <c r="CD932" i="2"/>
  <c r="BN932" i="2"/>
  <c r="BQ932" i="2"/>
  <c r="BC932" i="2"/>
  <c r="AJ932" i="2"/>
  <c r="N932" i="2"/>
  <c r="CM932" i="2"/>
  <c r="CI932" i="2"/>
  <c r="BK932" i="2"/>
  <c r="BR932" i="2"/>
  <c r="BL932" i="2"/>
  <c r="AA932" i="2"/>
  <c r="V932" i="2"/>
  <c r="J932" i="2"/>
  <c r="CL932" i="2"/>
  <c r="BM932" i="2"/>
  <c r="P932" i="2"/>
  <c r="Q932" i="2"/>
  <c r="L932" i="2"/>
  <c r="AB932" i="2"/>
  <c r="AP932" i="2"/>
  <c r="BD932" i="2"/>
  <c r="M931" i="2"/>
  <c r="R389" i="2"/>
  <c r="S389" i="2" s="1"/>
  <c r="T389" i="2"/>
  <c r="AZ933" i="2" l="1"/>
  <c r="BO933" i="2"/>
  <c r="X933" i="2"/>
  <c r="AL933" i="2"/>
  <c r="AA389" i="2"/>
  <c r="CZ933" i="2"/>
  <c r="BU933" i="2"/>
  <c r="AO439" i="2"/>
  <c r="AI439" i="2"/>
  <c r="AK439" i="2"/>
  <c r="AP439" i="2" s="1"/>
  <c r="AQ439" i="2" s="1"/>
  <c r="AM439" i="2"/>
  <c r="AN439" i="2" s="1"/>
  <c r="BJ440" i="2"/>
  <c r="BC447" i="2"/>
  <c r="BA447" i="2"/>
  <c r="BB447" i="2" s="1"/>
  <c r="AW447" i="2"/>
  <c r="AY447" i="2"/>
  <c r="BE447" i="2"/>
  <c r="BP440" i="2"/>
  <c r="BQ440" i="2" s="1"/>
  <c r="BN440" i="2"/>
  <c r="BT440" i="2"/>
  <c r="BL440" i="2"/>
  <c r="BR440" i="2"/>
  <c r="CF468" i="2"/>
  <c r="AR933" i="2"/>
  <c r="BF933" i="2"/>
  <c r="AD933" i="2"/>
  <c r="CC933" i="2"/>
  <c r="CN933" i="2"/>
  <c r="CH933" i="2"/>
  <c r="CG933" i="2"/>
  <c r="CE933" i="2"/>
  <c r="CL933" i="2"/>
  <c r="BM933" i="2"/>
  <c r="BP933" i="2"/>
  <c r="AO933" i="2"/>
  <c r="N933" i="2"/>
  <c r="V933" i="2"/>
  <c r="CF933" i="2"/>
  <c r="CD933" i="2"/>
  <c r="BR933" i="2"/>
  <c r="BQ933" i="2"/>
  <c r="BT933" i="2"/>
  <c r="CK933" i="2"/>
  <c r="CI933" i="2"/>
  <c r="BN933" i="2"/>
  <c r="BL933" i="2"/>
  <c r="BC933" i="2"/>
  <c r="AX933" i="2"/>
  <c r="I933" i="2"/>
  <c r="CM933" i="2"/>
  <c r="BK933" i="2"/>
  <c r="BS933" i="2"/>
  <c r="BI933" i="2"/>
  <c r="AA933" i="2"/>
  <c r="AJ933" i="2"/>
  <c r="J933" i="2"/>
  <c r="O933" i="2"/>
  <c r="H934" i="2"/>
  <c r="P933" i="2"/>
  <c r="Q933" i="2"/>
  <c r="L933" i="2"/>
  <c r="M932" i="2"/>
  <c r="AC389" i="2"/>
  <c r="AD389" i="2" s="1"/>
  <c r="Y389" i="2"/>
  <c r="Z389" i="2" s="1"/>
  <c r="W389" i="2"/>
  <c r="U389" i="2"/>
  <c r="AZ934" i="2" l="1"/>
  <c r="BO934" i="2"/>
  <c r="X934" i="2"/>
  <c r="AL934" i="2"/>
  <c r="CZ934" i="2"/>
  <c r="BU934" i="2"/>
  <c r="AR439" i="2"/>
  <c r="AF440" i="2"/>
  <c r="AG440" i="2" s="1"/>
  <c r="AH440" i="2"/>
  <c r="CD469" i="2"/>
  <c r="BF447" i="2"/>
  <c r="AT448" i="2"/>
  <c r="AU448" i="2" s="1"/>
  <c r="AV448" i="2"/>
  <c r="BU440" i="2"/>
  <c r="CM440" i="2"/>
  <c r="BK441" i="2"/>
  <c r="BI441" i="2"/>
  <c r="AR934" i="2"/>
  <c r="BF934" i="2"/>
  <c r="AD934" i="2"/>
  <c r="CC934" i="2"/>
  <c r="CN934" i="2"/>
  <c r="CH934" i="2"/>
  <c r="CG934" i="2"/>
  <c r="M933" i="2"/>
  <c r="CE934" i="2"/>
  <c r="CM934" i="2"/>
  <c r="BK934" i="2"/>
  <c r="BM934" i="2"/>
  <c r="BL934" i="2"/>
  <c r="N934" i="2"/>
  <c r="V934" i="2"/>
  <c r="CL934" i="2"/>
  <c r="BI934" i="2"/>
  <c r="BS934" i="2"/>
  <c r="AO934" i="2"/>
  <c r="AX934" i="2"/>
  <c r="CF934" i="2"/>
  <c r="CD934" i="2"/>
  <c r="BP934" i="2"/>
  <c r="BN934" i="2"/>
  <c r="AJ934" i="2"/>
  <c r="I934" i="2"/>
  <c r="CK934" i="2"/>
  <c r="CI934" i="2"/>
  <c r="BQ934" i="2"/>
  <c r="BT934" i="2"/>
  <c r="BR934" i="2"/>
  <c r="BC934" i="2"/>
  <c r="J934" i="2"/>
  <c r="O934" i="2"/>
  <c r="H935" i="2"/>
  <c r="AA934" i="2"/>
  <c r="P934" i="2"/>
  <c r="Q934" i="2"/>
  <c r="L934" i="2"/>
  <c r="AP934" i="2"/>
  <c r="BD934" i="2"/>
  <c r="R390" i="2"/>
  <c r="S390" i="2" s="1"/>
  <c r="T390" i="2"/>
  <c r="AZ935" i="2" l="1"/>
  <c r="BO935" i="2"/>
  <c r="X935" i="2"/>
  <c r="AL935" i="2"/>
  <c r="AA390" i="2"/>
  <c r="CZ935" i="2"/>
  <c r="BU935" i="2"/>
  <c r="BT441" i="2"/>
  <c r="BP441" i="2"/>
  <c r="BQ441" i="2" s="1"/>
  <c r="BN441" i="2"/>
  <c r="BL441" i="2"/>
  <c r="BR441" i="2"/>
  <c r="AO440" i="2"/>
  <c r="AQ440" i="2"/>
  <c r="AM440" i="2"/>
  <c r="AN440" i="2" s="1"/>
  <c r="AI440" i="2"/>
  <c r="AK440" i="2"/>
  <c r="BJ441" i="2"/>
  <c r="BC448" i="2"/>
  <c r="AW448" i="2"/>
  <c r="BA448" i="2"/>
  <c r="BB448" i="2" s="1"/>
  <c r="AY448" i="2"/>
  <c r="BD448" i="2" s="1"/>
  <c r="BE448" i="2" s="1"/>
  <c r="CE469" i="2"/>
  <c r="CF469" i="2" s="1"/>
  <c r="AR935" i="2"/>
  <c r="BF935" i="2"/>
  <c r="AD935" i="2"/>
  <c r="CC935" i="2"/>
  <c r="CN935" i="2"/>
  <c r="CH935" i="2"/>
  <c r="CG935" i="2"/>
  <c r="CE935" i="2"/>
  <c r="CI935" i="2"/>
  <c r="BN935" i="2"/>
  <c r="AJ935" i="2"/>
  <c r="N935" i="2"/>
  <c r="V935" i="2"/>
  <c r="BK935" i="2"/>
  <c r="BR935" i="2"/>
  <c r="CK935" i="2"/>
  <c r="BP935" i="2"/>
  <c r="BI935" i="2"/>
  <c r="BC935" i="2"/>
  <c r="CM935" i="2"/>
  <c r="BL935" i="2"/>
  <c r="AA935" i="2"/>
  <c r="CL935" i="2"/>
  <c r="CD935" i="2"/>
  <c r="BS935" i="2"/>
  <c r="BM935" i="2"/>
  <c r="AO935" i="2"/>
  <c r="AX935" i="2"/>
  <c r="J935" i="2"/>
  <c r="O935" i="2"/>
  <c r="H936" i="2"/>
  <c r="CF935" i="2"/>
  <c r="BT935" i="2"/>
  <c r="BQ935" i="2"/>
  <c r="I935" i="2"/>
  <c r="L935" i="2"/>
  <c r="P935" i="2"/>
  <c r="Q935" i="2"/>
  <c r="AB935" i="2"/>
  <c r="AP935" i="2"/>
  <c r="BD935" i="2"/>
  <c r="M934" i="2"/>
  <c r="Y390" i="2"/>
  <c r="Z390" i="2" s="1"/>
  <c r="U390" i="2"/>
  <c r="W390" i="2"/>
  <c r="AB390" i="2" s="1"/>
  <c r="AZ936" i="2" l="1"/>
  <c r="BO936" i="2"/>
  <c r="X936" i="2"/>
  <c r="AL936" i="2"/>
  <c r="CZ936" i="2"/>
  <c r="BU936" i="2"/>
  <c r="CD470" i="2"/>
  <c r="CE470" i="2" s="1"/>
  <c r="BF448" i="2"/>
  <c r="AV449" i="2"/>
  <c r="AT449" i="2"/>
  <c r="AU449" i="2" s="1"/>
  <c r="AR440" i="2"/>
  <c r="AF441" i="2"/>
  <c r="AG441" i="2" s="1"/>
  <c r="AH441" i="2"/>
  <c r="CM441" i="2"/>
  <c r="BU441" i="2"/>
  <c r="BK442" i="2"/>
  <c r="BI442" i="2"/>
  <c r="AR936" i="2"/>
  <c r="BF936" i="2"/>
  <c r="AD936" i="2"/>
  <c r="CC936" i="2"/>
  <c r="CN936" i="2"/>
  <c r="CH936" i="2"/>
  <c r="CG936" i="2"/>
  <c r="CE936" i="2"/>
  <c r="CL936" i="2"/>
  <c r="BL936" i="2"/>
  <c r="BN936" i="2"/>
  <c r="AO936" i="2"/>
  <c r="CF936" i="2"/>
  <c r="BS936" i="2"/>
  <c r="BI936" i="2"/>
  <c r="N936" i="2"/>
  <c r="CD936" i="2"/>
  <c r="BP936" i="2"/>
  <c r="BC936" i="2"/>
  <c r="V936" i="2"/>
  <c r="I936" i="2"/>
  <c r="AJ936" i="2"/>
  <c r="J936" i="2"/>
  <c r="O936" i="2"/>
  <c r="H937" i="2"/>
  <c r="CK936" i="2"/>
  <c r="BR936" i="2"/>
  <c r="CM936" i="2"/>
  <c r="CI936" i="2"/>
  <c r="BK936" i="2"/>
  <c r="BQ936" i="2"/>
  <c r="BT936" i="2"/>
  <c r="BM936" i="2"/>
  <c r="AA936" i="2"/>
  <c r="AX936" i="2"/>
  <c r="L936" i="2"/>
  <c r="Q936" i="2"/>
  <c r="P936" i="2"/>
  <c r="M935" i="2"/>
  <c r="AC390" i="2"/>
  <c r="AD390" i="2" s="1"/>
  <c r="AZ937" i="2" l="1"/>
  <c r="BO937" i="2"/>
  <c r="X937" i="2"/>
  <c r="AL937" i="2"/>
  <c r="CZ937" i="2"/>
  <c r="BU937" i="2"/>
  <c r="BC449" i="2"/>
  <c r="BA449" i="2"/>
  <c r="BB449" i="2" s="1"/>
  <c r="AW449" i="2"/>
  <c r="AY449" i="2"/>
  <c r="BE449" i="2"/>
  <c r="BN442" i="2"/>
  <c r="BL442" i="2"/>
  <c r="BP442" i="2"/>
  <c r="BQ442" i="2" s="1"/>
  <c r="BR442" i="2"/>
  <c r="BJ442" i="2"/>
  <c r="AO441" i="2"/>
  <c r="AK441" i="2"/>
  <c r="AP441" i="2" s="1"/>
  <c r="AQ441" i="2" s="1"/>
  <c r="AM441" i="2"/>
  <c r="AN441" i="2" s="1"/>
  <c r="AI441" i="2"/>
  <c r="CF470" i="2"/>
  <c r="AR937" i="2"/>
  <c r="BF937" i="2"/>
  <c r="AD937" i="2"/>
  <c r="CC937" i="2"/>
  <c r="CN937" i="2"/>
  <c r="CH937" i="2"/>
  <c r="CG937" i="2"/>
  <c r="CE937" i="2"/>
  <c r="CF937" i="2"/>
  <c r="CD937" i="2"/>
  <c r="BR937" i="2"/>
  <c r="BI937" i="2"/>
  <c r="BL937" i="2"/>
  <c r="AJ937" i="2"/>
  <c r="V937" i="2"/>
  <c r="CK937" i="2"/>
  <c r="CI937" i="2"/>
  <c r="BN937" i="2"/>
  <c r="BS937" i="2"/>
  <c r="BC937" i="2"/>
  <c r="J937" i="2"/>
  <c r="I937" i="2"/>
  <c r="CM937" i="2"/>
  <c r="BK937" i="2"/>
  <c r="BT937" i="2"/>
  <c r="BM937" i="2"/>
  <c r="BP937" i="2"/>
  <c r="AA937" i="2"/>
  <c r="O937" i="2"/>
  <c r="H938" i="2"/>
  <c r="CL937" i="2"/>
  <c r="BQ937" i="2"/>
  <c r="AO937" i="2"/>
  <c r="AX937" i="2"/>
  <c r="N937" i="2"/>
  <c r="L937" i="2"/>
  <c r="Q937" i="2"/>
  <c r="P937" i="2"/>
  <c r="BD937" i="2"/>
  <c r="AP937" i="2"/>
  <c r="M936" i="2"/>
  <c r="R391" i="2"/>
  <c r="S391" i="2" s="1"/>
  <c r="T391" i="2"/>
  <c r="AZ938" i="2" l="1"/>
  <c r="BO938" i="2"/>
  <c r="X938" i="2"/>
  <c r="AL938" i="2"/>
  <c r="AA391" i="2"/>
  <c r="CZ938" i="2"/>
  <c r="BU938" i="2"/>
  <c r="BS442" i="2"/>
  <c r="BT442" i="2" s="1"/>
  <c r="AR441" i="2"/>
  <c r="AH442" i="2"/>
  <c r="AF442" i="2"/>
  <c r="AG442" i="2" s="1"/>
  <c r="BF449" i="2"/>
  <c r="AT450" i="2"/>
  <c r="AU450" i="2" s="1"/>
  <c r="AV450" i="2"/>
  <c r="CD471" i="2"/>
  <c r="CE471" i="2" s="1"/>
  <c r="AR938" i="2"/>
  <c r="BF938" i="2"/>
  <c r="AD938" i="2"/>
  <c r="CC938" i="2"/>
  <c r="CN938" i="2"/>
  <c r="CH938" i="2"/>
  <c r="CG938" i="2"/>
  <c r="CE938" i="2"/>
  <c r="CK938" i="2"/>
  <c r="CI938" i="2"/>
  <c r="BQ938" i="2"/>
  <c r="BL938" i="2"/>
  <c r="BS938" i="2"/>
  <c r="BC938" i="2"/>
  <c r="CM938" i="2"/>
  <c r="BK938" i="2"/>
  <c r="BM938" i="2"/>
  <c r="BP938" i="2"/>
  <c r="BN938" i="2"/>
  <c r="AA938" i="2"/>
  <c r="CL938" i="2"/>
  <c r="BI938" i="2"/>
  <c r="BT938" i="2"/>
  <c r="AO938" i="2"/>
  <c r="V938" i="2"/>
  <c r="CF938" i="2"/>
  <c r="CD938" i="2"/>
  <c r="BR938" i="2"/>
  <c r="AX938" i="2"/>
  <c r="J938" i="2"/>
  <c r="I938" i="2"/>
  <c r="AJ938" i="2"/>
  <c r="O938" i="2"/>
  <c r="H939" i="2"/>
  <c r="N938" i="2"/>
  <c r="P938" i="2"/>
  <c r="Q938" i="2"/>
  <c r="L938" i="2"/>
  <c r="AB938" i="2"/>
  <c r="BD938" i="2"/>
  <c r="AP938" i="2"/>
  <c r="M937" i="2"/>
  <c r="BD459" i="2"/>
  <c r="Y391" i="2"/>
  <c r="Z391" i="2" s="1"/>
  <c r="W391" i="2"/>
  <c r="AB391" i="2" s="1"/>
  <c r="U391" i="2"/>
  <c r="AZ939" i="2" l="1"/>
  <c r="BO939" i="2"/>
  <c r="X939" i="2"/>
  <c r="AL939" i="2"/>
  <c r="CZ939" i="2"/>
  <c r="BU939" i="2"/>
  <c r="BC450" i="2"/>
  <c r="BA450" i="2"/>
  <c r="BB450" i="2" s="1"/>
  <c r="AY450" i="2"/>
  <c r="BD450" i="2" s="1"/>
  <c r="BE450" i="2" s="1"/>
  <c r="AW450" i="2"/>
  <c r="AO442" i="2"/>
  <c r="AK442" i="2"/>
  <c r="AP442" i="2" s="1"/>
  <c r="AQ442" i="2" s="1"/>
  <c r="AM442" i="2"/>
  <c r="AN442" i="2" s="1"/>
  <c r="AI442" i="2"/>
  <c r="CF471" i="2"/>
  <c r="BU442" i="2"/>
  <c r="CM442" i="2"/>
  <c r="BK443" i="2"/>
  <c r="BI443" i="2"/>
  <c r="AR939" i="2"/>
  <c r="BF939" i="2"/>
  <c r="AD939" i="2"/>
  <c r="CC939" i="2"/>
  <c r="CN939" i="2"/>
  <c r="CH939" i="2"/>
  <c r="CG939" i="2"/>
  <c r="CE939" i="2"/>
  <c r="CF939" i="2"/>
  <c r="CI939" i="2"/>
  <c r="BT939" i="2"/>
  <c r="BR939" i="2"/>
  <c r="N939" i="2"/>
  <c r="CK939" i="2"/>
  <c r="BP939" i="2"/>
  <c r="BS939" i="2"/>
  <c r="BM939" i="2"/>
  <c r="BC939" i="2"/>
  <c r="AX939" i="2"/>
  <c r="V939" i="2"/>
  <c r="CM939" i="2"/>
  <c r="BK939" i="2"/>
  <c r="BL939" i="2"/>
  <c r="BN939" i="2"/>
  <c r="BQ939" i="2"/>
  <c r="AA939" i="2"/>
  <c r="AJ939" i="2"/>
  <c r="J939" i="2"/>
  <c r="I939" i="2"/>
  <c r="CL939" i="2"/>
  <c r="CD939" i="2"/>
  <c r="BI939" i="2"/>
  <c r="AO939" i="2"/>
  <c r="O939" i="2"/>
  <c r="H940" i="2"/>
  <c r="P939" i="2"/>
  <c r="L939" i="2"/>
  <c r="Q939" i="2"/>
  <c r="M938" i="2"/>
  <c r="AC391" i="2"/>
  <c r="AD391" i="2" s="1"/>
  <c r="AZ940" i="2" l="1"/>
  <c r="BO940" i="2"/>
  <c r="X940" i="2"/>
  <c r="AL940" i="2"/>
  <c r="CZ940" i="2"/>
  <c r="BU940" i="2"/>
  <c r="AR442" i="2"/>
  <c r="AH443" i="2"/>
  <c r="AF443" i="2"/>
  <c r="AG443" i="2" s="1"/>
  <c r="BJ443" i="2"/>
  <c r="CG471" i="2"/>
  <c r="CD472" i="2"/>
  <c r="BP443" i="2"/>
  <c r="BQ443" i="2" s="1"/>
  <c r="BL443" i="2"/>
  <c r="BT443" i="2"/>
  <c r="BN443" i="2"/>
  <c r="BR443" i="2"/>
  <c r="BF450" i="2"/>
  <c r="AV451" i="2"/>
  <c r="AT451" i="2"/>
  <c r="AU451" i="2" s="1"/>
  <c r="AR940" i="2"/>
  <c r="BF940" i="2"/>
  <c r="AD940" i="2"/>
  <c r="CC940" i="2"/>
  <c r="CN940" i="2"/>
  <c r="CH940" i="2"/>
  <c r="CG940" i="2"/>
  <c r="CE940" i="2"/>
  <c r="CM940" i="2"/>
  <c r="CI940" i="2"/>
  <c r="BK940" i="2"/>
  <c r="BR940" i="2"/>
  <c r="BI940" i="2"/>
  <c r="AX940" i="2"/>
  <c r="O940" i="2"/>
  <c r="H941" i="2"/>
  <c r="N940" i="2"/>
  <c r="CF940" i="2"/>
  <c r="BS940" i="2"/>
  <c r="BQ940" i="2"/>
  <c r="BT940" i="2"/>
  <c r="AJ940" i="2"/>
  <c r="CK940" i="2"/>
  <c r="CD940" i="2"/>
  <c r="BL940" i="2"/>
  <c r="BN940" i="2"/>
  <c r="BC940" i="2"/>
  <c r="V940" i="2"/>
  <c r="AA940" i="2"/>
  <c r="J940" i="2"/>
  <c r="I940" i="2"/>
  <c r="CL940" i="2"/>
  <c r="BM940" i="2"/>
  <c r="BP940" i="2"/>
  <c r="AO940" i="2"/>
  <c r="L940" i="2"/>
  <c r="Q940" i="2"/>
  <c r="P940" i="2"/>
  <c r="AP940" i="2"/>
  <c r="BD940" i="2"/>
  <c r="M939" i="2"/>
  <c r="R392" i="2"/>
  <c r="S392" i="2" s="1"/>
  <c r="T392" i="2"/>
  <c r="AZ941" i="2" l="1"/>
  <c r="BO941" i="2"/>
  <c r="X941" i="2"/>
  <c r="AL941" i="2"/>
  <c r="AA392" i="2"/>
  <c r="CZ941" i="2"/>
  <c r="BU941" i="2"/>
  <c r="BC451" i="2"/>
  <c r="AY451" i="2"/>
  <c r="BA451" i="2"/>
  <c r="BB451" i="2" s="1"/>
  <c r="AW451" i="2"/>
  <c r="BU443" i="2"/>
  <c r="CM443" i="2"/>
  <c r="BK444" i="2"/>
  <c r="BI444" i="2"/>
  <c r="CE472" i="2"/>
  <c r="CF472" i="2" s="1"/>
  <c r="AO443" i="2"/>
  <c r="AQ443" i="2"/>
  <c r="AK443" i="2"/>
  <c r="AM443" i="2"/>
  <c r="AN443" i="2" s="1"/>
  <c r="AI443" i="2"/>
  <c r="CH471" i="2"/>
  <c r="AR941" i="2"/>
  <c r="BF941" i="2"/>
  <c r="AD941" i="2"/>
  <c r="CC941" i="2"/>
  <c r="CN941" i="2"/>
  <c r="CH941" i="2"/>
  <c r="CG941" i="2"/>
  <c r="CE941" i="2"/>
  <c r="CF941" i="2"/>
  <c r="CD941" i="2"/>
  <c r="BR941" i="2"/>
  <c r="BT941" i="2"/>
  <c r="BM941" i="2"/>
  <c r="AJ941" i="2"/>
  <c r="O941" i="2"/>
  <c r="H942" i="2"/>
  <c r="CK941" i="2"/>
  <c r="CI941" i="2"/>
  <c r="BN941" i="2"/>
  <c r="BQ941" i="2"/>
  <c r="BC941" i="2"/>
  <c r="AO941" i="2"/>
  <c r="J941" i="2"/>
  <c r="I941" i="2"/>
  <c r="N941" i="2"/>
  <c r="CM941" i="2"/>
  <c r="BK941" i="2"/>
  <c r="BI941" i="2"/>
  <c r="BL941" i="2"/>
  <c r="AA941" i="2"/>
  <c r="V941" i="2"/>
  <c r="BS941" i="2"/>
  <c r="CL941" i="2"/>
  <c r="BP941" i="2"/>
  <c r="AX941" i="2"/>
  <c r="P941" i="2"/>
  <c r="L941" i="2"/>
  <c r="Q941" i="2"/>
  <c r="BD941" i="2"/>
  <c r="AP941" i="2"/>
  <c r="AB941" i="2"/>
  <c r="M940" i="2"/>
  <c r="AC392" i="2"/>
  <c r="AD392" i="2" s="1"/>
  <c r="U392" i="2"/>
  <c r="Y392" i="2"/>
  <c r="Z392" i="2" s="1"/>
  <c r="W392" i="2"/>
  <c r="AZ942" i="2" l="1"/>
  <c r="BO942" i="2"/>
  <c r="X942" i="2"/>
  <c r="AL942" i="2"/>
  <c r="BD451" i="2"/>
  <c r="BE451" i="2" s="1"/>
  <c r="AT452" i="2" s="1"/>
  <c r="AU452" i="2" s="1"/>
  <c r="CZ942" i="2"/>
  <c r="BU942" i="2"/>
  <c r="CD473" i="2"/>
  <c r="CE473" i="2" s="1"/>
  <c r="CI482" i="2"/>
  <c r="CI480" i="2"/>
  <c r="CI473" i="2"/>
  <c r="CI479" i="2"/>
  <c r="CI477" i="2"/>
  <c r="CI472" i="2"/>
  <c r="CI476" i="2"/>
  <c r="CI475" i="2"/>
  <c r="CI478" i="2"/>
  <c r="CI474" i="2"/>
  <c r="CI481" i="2"/>
  <c r="CI471" i="2"/>
  <c r="BJ444" i="2"/>
  <c r="AR443" i="2"/>
  <c r="AH444" i="2"/>
  <c r="AF444" i="2"/>
  <c r="AG444" i="2" s="1"/>
  <c r="BL444" i="2"/>
  <c r="BT444" i="2"/>
  <c r="BN444" i="2"/>
  <c r="BP444" i="2"/>
  <c r="BQ444" i="2" s="1"/>
  <c r="BR444" i="2"/>
  <c r="AR942" i="2"/>
  <c r="BF942" i="2"/>
  <c r="AD942" i="2"/>
  <c r="CC942" i="2"/>
  <c r="CN942" i="2"/>
  <c r="CH942" i="2"/>
  <c r="CG942" i="2"/>
  <c r="CE942" i="2"/>
  <c r="CL942" i="2"/>
  <c r="BI942" i="2"/>
  <c r="BL942" i="2"/>
  <c r="CF942" i="2"/>
  <c r="CD942" i="2"/>
  <c r="BS942" i="2"/>
  <c r="BP942" i="2"/>
  <c r="AA942" i="2"/>
  <c r="O942" i="2"/>
  <c r="H943" i="2"/>
  <c r="CK942" i="2"/>
  <c r="CI942" i="2"/>
  <c r="BQ942" i="2"/>
  <c r="BN942" i="2"/>
  <c r="BT942" i="2"/>
  <c r="AO942" i="2"/>
  <c r="N942" i="2"/>
  <c r="V942" i="2"/>
  <c r="BC942" i="2"/>
  <c r="AJ942" i="2"/>
  <c r="J942" i="2"/>
  <c r="I942" i="2"/>
  <c r="CM942" i="2"/>
  <c r="BK942" i="2"/>
  <c r="BM942" i="2"/>
  <c r="BR942" i="2"/>
  <c r="AX942" i="2"/>
  <c r="Q942" i="2"/>
  <c r="L942" i="2"/>
  <c r="P942" i="2"/>
  <c r="M941" i="2"/>
  <c r="R393" i="2"/>
  <c r="S393" i="2" s="1"/>
  <c r="T393" i="2"/>
  <c r="AZ943" i="2" l="1"/>
  <c r="BO943" i="2"/>
  <c r="X943" i="2"/>
  <c r="AL943" i="2"/>
  <c r="AV452" i="2"/>
  <c r="BF451" i="2"/>
  <c r="AA393" i="2"/>
  <c r="CZ943" i="2"/>
  <c r="BU943" i="2"/>
  <c r="AO444" i="2"/>
  <c r="AM444" i="2"/>
  <c r="AN444" i="2" s="1"/>
  <c r="AK444" i="2"/>
  <c r="AP444" i="2" s="1"/>
  <c r="AQ444" i="2" s="1"/>
  <c r="AI444" i="2"/>
  <c r="BC452" i="2"/>
  <c r="AY452" i="2"/>
  <c r="BA452" i="2"/>
  <c r="BB452" i="2" s="1"/>
  <c r="BE452" i="2"/>
  <c r="AW452" i="2"/>
  <c r="BU444" i="2"/>
  <c r="CM444" i="2"/>
  <c r="BK445" i="2"/>
  <c r="BI445" i="2"/>
  <c r="CF473" i="2"/>
  <c r="AR943" i="2"/>
  <c r="BF943" i="2"/>
  <c r="AD943" i="2"/>
  <c r="CC943" i="2"/>
  <c r="CN943" i="2"/>
  <c r="CH943" i="2"/>
  <c r="CG943" i="2"/>
  <c r="CE943" i="2"/>
  <c r="BC943" i="2"/>
  <c r="V943" i="2"/>
  <c r="CF943" i="2"/>
  <c r="CI943" i="2"/>
  <c r="BT943" i="2"/>
  <c r="BI943" i="2"/>
  <c r="AA943" i="2"/>
  <c r="I943" i="2"/>
  <c r="CM943" i="2"/>
  <c r="BK943" i="2"/>
  <c r="BL943" i="2"/>
  <c r="BS943" i="2"/>
  <c r="BM943" i="2"/>
  <c r="AJ943" i="2"/>
  <c r="N943" i="2"/>
  <c r="CL943" i="2"/>
  <c r="CD943" i="2"/>
  <c r="BQ943" i="2"/>
  <c r="BN943" i="2"/>
  <c r="CK943" i="2"/>
  <c r="BP943" i="2"/>
  <c r="BR943" i="2"/>
  <c r="AO943" i="2"/>
  <c r="AX943" i="2"/>
  <c r="J943" i="2"/>
  <c r="O943" i="2"/>
  <c r="H944" i="2"/>
  <c r="Q943" i="2"/>
  <c r="P943" i="2"/>
  <c r="L943" i="2"/>
  <c r="BD943" i="2"/>
  <c r="AP943" i="2"/>
  <c r="M942" i="2"/>
  <c r="W393" i="2"/>
  <c r="AB393" i="2" s="1"/>
  <c r="U393" i="2"/>
  <c r="Y393" i="2"/>
  <c r="Z393" i="2" s="1"/>
  <c r="AZ944" i="2" l="1"/>
  <c r="BO944" i="2"/>
  <c r="X944" i="2"/>
  <c r="AL944" i="2"/>
  <c r="CZ944" i="2"/>
  <c r="BU944" i="2"/>
  <c r="AR444" i="2"/>
  <c r="AH445" i="2"/>
  <c r="AF445" i="2"/>
  <c r="AG445" i="2" s="1"/>
  <c r="CD474" i="2"/>
  <c r="BJ445" i="2"/>
  <c r="BL445" i="2"/>
  <c r="BN445" i="2"/>
  <c r="BS445" i="2" s="1"/>
  <c r="BT445" i="2" s="1"/>
  <c r="BP445" i="2"/>
  <c r="BQ445" i="2" s="1"/>
  <c r="BR445" i="2"/>
  <c r="BF452" i="2"/>
  <c r="AV453" i="2"/>
  <c r="AT453" i="2"/>
  <c r="AU453" i="2" s="1"/>
  <c r="AR944" i="2"/>
  <c r="BF944" i="2"/>
  <c r="AD944" i="2"/>
  <c r="CC944" i="2"/>
  <c r="CN944" i="2"/>
  <c r="CH944" i="2"/>
  <c r="CG944" i="2"/>
  <c r="M943" i="2"/>
  <c r="CE944" i="2"/>
  <c r="CF944" i="2"/>
  <c r="BS944" i="2"/>
  <c r="BI944" i="2"/>
  <c r="BL944" i="2"/>
  <c r="AX944" i="2"/>
  <c r="J944" i="2"/>
  <c r="I944" i="2"/>
  <c r="AJ944" i="2"/>
  <c r="O944" i="2"/>
  <c r="H945" i="2"/>
  <c r="CM944" i="2"/>
  <c r="CI944" i="2"/>
  <c r="BK944" i="2"/>
  <c r="BT944" i="2"/>
  <c r="BM944" i="2"/>
  <c r="BP944" i="2"/>
  <c r="AA944" i="2"/>
  <c r="N944" i="2"/>
  <c r="V944" i="2"/>
  <c r="CK944" i="2"/>
  <c r="CD944" i="2"/>
  <c r="BR944" i="2"/>
  <c r="BC944" i="2"/>
  <c r="CL944" i="2"/>
  <c r="BN944" i="2"/>
  <c r="BQ944" i="2"/>
  <c r="AO944" i="2"/>
  <c r="Q944" i="2"/>
  <c r="P944" i="2"/>
  <c r="L944" i="2"/>
  <c r="AB944" i="2"/>
  <c r="BD944" i="2"/>
  <c r="AP944" i="2"/>
  <c r="AC393" i="2"/>
  <c r="AD393" i="2" s="1"/>
  <c r="AZ945" i="2" l="1"/>
  <c r="BO945" i="2"/>
  <c r="X945" i="2"/>
  <c r="AL945" i="2"/>
  <c r="CZ945" i="2"/>
  <c r="BU945" i="2"/>
  <c r="BU445" i="2"/>
  <c r="CM445" i="2"/>
  <c r="BK446" i="2"/>
  <c r="BI446" i="2"/>
  <c r="BC453" i="2"/>
  <c r="BA453" i="2"/>
  <c r="BB453" i="2" s="1"/>
  <c r="AY453" i="2"/>
  <c r="BD453" i="2" s="1"/>
  <c r="BE453" i="2" s="1"/>
  <c r="AW453" i="2"/>
  <c r="AO445" i="2"/>
  <c r="AM445" i="2"/>
  <c r="AN445" i="2" s="1"/>
  <c r="AK445" i="2"/>
  <c r="AP445" i="2" s="1"/>
  <c r="AQ445" i="2" s="1"/>
  <c r="AI445" i="2"/>
  <c r="CE474" i="2"/>
  <c r="CF474" i="2" s="1"/>
  <c r="AR945" i="2"/>
  <c r="BF945" i="2"/>
  <c r="AD945" i="2"/>
  <c r="CC945" i="2"/>
  <c r="CN945" i="2"/>
  <c r="CH945" i="2"/>
  <c r="CG945" i="2"/>
  <c r="CE945" i="2"/>
  <c r="CL945" i="2"/>
  <c r="CI945" i="2"/>
  <c r="BL945" i="2"/>
  <c r="AO945" i="2"/>
  <c r="CF945" i="2"/>
  <c r="BR945" i="2"/>
  <c r="BI945" i="2"/>
  <c r="J945" i="2"/>
  <c r="O945" i="2"/>
  <c r="H946" i="2"/>
  <c r="CM945" i="2"/>
  <c r="CD945" i="2"/>
  <c r="BK945" i="2"/>
  <c r="BQ945" i="2"/>
  <c r="BT945" i="2"/>
  <c r="BM945" i="2"/>
  <c r="AA945" i="2"/>
  <c r="AJ945" i="2"/>
  <c r="CK945" i="2"/>
  <c r="BN945" i="2"/>
  <c r="BP945" i="2"/>
  <c r="BS945" i="2"/>
  <c r="BC945" i="2"/>
  <c r="AX945" i="2"/>
  <c r="N945" i="2"/>
  <c r="V945" i="2"/>
  <c r="I945" i="2"/>
  <c r="Q945" i="2"/>
  <c r="L945" i="2"/>
  <c r="P945" i="2"/>
  <c r="M944" i="2"/>
  <c r="R394" i="2"/>
  <c r="S394" i="2" s="1"/>
  <c r="T394" i="2"/>
  <c r="AZ946" i="2" l="1"/>
  <c r="BO946" i="2"/>
  <c r="X946" i="2"/>
  <c r="AL946" i="2"/>
  <c r="AA394" i="2"/>
  <c r="CZ946" i="2"/>
  <c r="BU946" i="2"/>
  <c r="AR445" i="2"/>
  <c r="AH446" i="2"/>
  <c r="AF446" i="2"/>
  <c r="AG446" i="2" s="1"/>
  <c r="CD475" i="2"/>
  <c r="CE475" i="2" s="1"/>
  <c r="BF453" i="2"/>
  <c r="AV454" i="2"/>
  <c r="AT454" i="2"/>
  <c r="AU454" i="2" s="1"/>
  <c r="BJ446" i="2"/>
  <c r="BL446" i="2"/>
  <c r="BT446" i="2"/>
  <c r="BN446" i="2"/>
  <c r="BP446" i="2"/>
  <c r="BQ446" i="2" s="1"/>
  <c r="BR446" i="2"/>
  <c r="AR946" i="2"/>
  <c r="BF946" i="2"/>
  <c r="AD946" i="2"/>
  <c r="CC946" i="2"/>
  <c r="CN946" i="2"/>
  <c r="CH946" i="2"/>
  <c r="CG946" i="2"/>
  <c r="CE946" i="2"/>
  <c r="CL946" i="2"/>
  <c r="BI946" i="2"/>
  <c r="AO946" i="2"/>
  <c r="AX946" i="2"/>
  <c r="J946" i="2"/>
  <c r="I946" i="2"/>
  <c r="CF946" i="2"/>
  <c r="CD946" i="2"/>
  <c r="BT946" i="2"/>
  <c r="BR946" i="2"/>
  <c r="AJ946" i="2"/>
  <c r="O946" i="2"/>
  <c r="H947" i="2"/>
  <c r="BK946" i="2"/>
  <c r="BP946" i="2"/>
  <c r="AA946" i="2"/>
  <c r="V946" i="2"/>
  <c r="BN946" i="2"/>
  <c r="CK946" i="2"/>
  <c r="CI946" i="2"/>
  <c r="BQ946" i="2"/>
  <c r="BL946" i="2"/>
  <c r="BC946" i="2"/>
  <c r="N946" i="2"/>
  <c r="CM946" i="2"/>
  <c r="BM946" i="2"/>
  <c r="BS946" i="2"/>
  <c r="Q946" i="2"/>
  <c r="P946" i="2"/>
  <c r="L946" i="2"/>
  <c r="AP946" i="2"/>
  <c r="BD946" i="2"/>
  <c r="M945" i="2"/>
  <c r="W394" i="2"/>
  <c r="AB394" i="2" s="1"/>
  <c r="Y394" i="2"/>
  <c r="Z394" i="2" s="1"/>
  <c r="U394" i="2"/>
  <c r="AZ947" i="2" l="1"/>
  <c r="BO947" i="2"/>
  <c r="X947" i="2"/>
  <c r="AL947" i="2"/>
  <c r="CZ947" i="2"/>
  <c r="BU947" i="2"/>
  <c r="CM446" i="2"/>
  <c r="BU446" i="2"/>
  <c r="BK447" i="2"/>
  <c r="BI447" i="2"/>
  <c r="BC454" i="2"/>
  <c r="BA454" i="2"/>
  <c r="BB454" i="2" s="1"/>
  <c r="AW454" i="2"/>
  <c r="AY454" i="2"/>
  <c r="BD454" i="2" s="1"/>
  <c r="BE454" i="2" s="1"/>
  <c r="AO446" i="2"/>
  <c r="AQ446" i="2"/>
  <c r="AK446" i="2"/>
  <c r="AM446" i="2"/>
  <c r="AN446" i="2" s="1"/>
  <c r="AI446" i="2"/>
  <c r="CF475" i="2"/>
  <c r="AR947" i="2"/>
  <c r="BF947" i="2"/>
  <c r="AD947" i="2"/>
  <c r="CC947" i="2"/>
  <c r="CN947" i="2"/>
  <c r="CH947" i="2"/>
  <c r="CG947" i="2"/>
  <c r="CE947" i="2"/>
  <c r="CF947" i="2"/>
  <c r="CI947" i="2"/>
  <c r="BT947" i="2"/>
  <c r="BM947" i="2"/>
  <c r="BS947" i="2"/>
  <c r="CK947" i="2"/>
  <c r="BP947" i="2"/>
  <c r="BQ947" i="2"/>
  <c r="BN947" i="2"/>
  <c r="BC947" i="2"/>
  <c r="O947" i="2"/>
  <c r="H948" i="2"/>
  <c r="CM947" i="2"/>
  <c r="BK947" i="2"/>
  <c r="BL947" i="2"/>
  <c r="BI947" i="2"/>
  <c r="AA947" i="2"/>
  <c r="N947" i="2"/>
  <c r="AO947" i="2"/>
  <c r="AX947" i="2"/>
  <c r="CL947" i="2"/>
  <c r="CD947" i="2"/>
  <c r="BR947" i="2"/>
  <c r="V947" i="2"/>
  <c r="AJ947" i="2"/>
  <c r="J947" i="2"/>
  <c r="I947" i="2"/>
  <c r="L947" i="2"/>
  <c r="Q947" i="2"/>
  <c r="P947" i="2"/>
  <c r="AB947" i="2"/>
  <c r="AP947" i="2"/>
  <c r="BD947" i="2"/>
  <c r="M946" i="2"/>
  <c r="AC394" i="2"/>
  <c r="AD394" i="2" s="1"/>
  <c r="AZ948" i="2" l="1"/>
  <c r="BO948" i="2"/>
  <c r="X948" i="2"/>
  <c r="AL948" i="2"/>
  <c r="CZ948" i="2"/>
  <c r="BU948" i="2"/>
  <c r="BF454" i="2"/>
  <c r="AT455" i="2"/>
  <c r="AU455" i="2" s="1"/>
  <c r="AV455" i="2"/>
  <c r="CD476" i="2"/>
  <c r="AR446" i="2"/>
  <c r="AH447" i="2"/>
  <c r="AF447" i="2"/>
  <c r="AG447" i="2" s="1"/>
  <c r="BL447" i="2"/>
  <c r="BP447" i="2"/>
  <c r="BQ447" i="2" s="1"/>
  <c r="BN447" i="2"/>
  <c r="BT447" i="2"/>
  <c r="BR447" i="2"/>
  <c r="BJ447" i="2"/>
  <c r="AR948" i="2"/>
  <c r="BF948" i="2"/>
  <c r="AD948" i="2"/>
  <c r="CC948" i="2"/>
  <c r="CN948" i="2"/>
  <c r="CH948" i="2"/>
  <c r="CG948" i="2"/>
  <c r="M947" i="2"/>
  <c r="CE948" i="2"/>
  <c r="CL948" i="2"/>
  <c r="BP948" i="2"/>
  <c r="BR948" i="2"/>
  <c r="AO948" i="2"/>
  <c r="AJ948" i="2"/>
  <c r="CF948" i="2"/>
  <c r="BS948" i="2"/>
  <c r="BT948" i="2"/>
  <c r="BM948" i="2"/>
  <c r="V948" i="2"/>
  <c r="CK948" i="2"/>
  <c r="CD948" i="2"/>
  <c r="BN948" i="2"/>
  <c r="BQ948" i="2"/>
  <c r="BC948" i="2"/>
  <c r="J948" i="2"/>
  <c r="I948" i="2"/>
  <c r="AX948" i="2"/>
  <c r="O948" i="2"/>
  <c r="H949" i="2"/>
  <c r="CM948" i="2"/>
  <c r="CI948" i="2"/>
  <c r="BK948" i="2"/>
  <c r="BI948" i="2"/>
  <c r="BL948" i="2"/>
  <c r="AA948" i="2"/>
  <c r="N948" i="2"/>
  <c r="L948" i="2"/>
  <c r="P948" i="2"/>
  <c r="Q948" i="2"/>
  <c r="R395" i="2"/>
  <c r="S395" i="2" s="1"/>
  <c r="T395" i="2"/>
  <c r="AZ949" i="2" l="1"/>
  <c r="BO949" i="2"/>
  <c r="X949" i="2"/>
  <c r="AL949" i="2"/>
  <c r="AA395" i="2"/>
  <c r="CZ949" i="2"/>
  <c r="BU949" i="2"/>
  <c r="AO447" i="2"/>
  <c r="AK447" i="2"/>
  <c r="AP447" i="2" s="1"/>
  <c r="AQ447" i="2" s="1"/>
  <c r="AM447" i="2"/>
  <c r="AN447" i="2" s="1"/>
  <c r="AI447" i="2"/>
  <c r="BC455" i="2"/>
  <c r="BA455" i="2"/>
  <c r="BB455" i="2" s="1"/>
  <c r="AY455" i="2"/>
  <c r="AW455" i="2"/>
  <c r="BE455" i="2"/>
  <c r="BU447" i="2"/>
  <c r="CM447" i="2"/>
  <c r="CN447" i="2" s="1"/>
  <c r="BK448" i="2"/>
  <c r="BI448" i="2"/>
  <c r="CE476" i="2"/>
  <c r="CF476" i="2" s="1"/>
  <c r="AR949" i="2"/>
  <c r="BF949" i="2"/>
  <c r="AD949" i="2"/>
  <c r="CC949" i="2"/>
  <c r="CN949" i="2"/>
  <c r="CH949" i="2"/>
  <c r="CG949" i="2"/>
  <c r="CE949" i="2"/>
  <c r="V949" i="2"/>
  <c r="CI949" i="2"/>
  <c r="BM949" i="2"/>
  <c r="BP949" i="2"/>
  <c r="AO949" i="2"/>
  <c r="CF949" i="2"/>
  <c r="BR949" i="2"/>
  <c r="BQ949" i="2"/>
  <c r="BT949" i="2"/>
  <c r="AJ949" i="2"/>
  <c r="O949" i="2"/>
  <c r="M949" i="2" s="1"/>
  <c r="H950" i="2"/>
  <c r="CK949" i="2"/>
  <c r="BN949" i="2"/>
  <c r="BL949" i="2"/>
  <c r="BC949" i="2"/>
  <c r="N949" i="2"/>
  <c r="CM949" i="2"/>
  <c r="CD949" i="2"/>
  <c r="BK949" i="2"/>
  <c r="BS949" i="2"/>
  <c r="BI949" i="2"/>
  <c r="AA949" i="2"/>
  <c r="CL949" i="2"/>
  <c r="AX949" i="2"/>
  <c r="J949" i="2"/>
  <c r="I949" i="2"/>
  <c r="L949" i="2"/>
  <c r="Q949" i="2"/>
  <c r="P949" i="2"/>
  <c r="AP949" i="2"/>
  <c r="BD949" i="2"/>
  <c r="M948" i="2"/>
  <c r="AC395" i="2"/>
  <c r="AD395" i="2" s="1"/>
  <c r="U395" i="2"/>
  <c r="Y395" i="2"/>
  <c r="Z395" i="2" s="1"/>
  <c r="W395" i="2"/>
  <c r="AZ950" i="2" l="1"/>
  <c r="BO950" i="2"/>
  <c r="X950" i="2"/>
  <c r="AL950" i="2"/>
  <c r="CZ950" i="2"/>
  <c r="BU950" i="2"/>
  <c r="CD477" i="2"/>
  <c r="BJ448" i="2"/>
  <c r="BP448" i="2"/>
  <c r="BQ448" i="2" s="1"/>
  <c r="BL448" i="2"/>
  <c r="BN448" i="2"/>
  <c r="BS448" i="2" s="1"/>
  <c r="BT448" i="2" s="1"/>
  <c r="BR448" i="2"/>
  <c r="AR447" i="2"/>
  <c r="AH448" i="2"/>
  <c r="AF448" i="2"/>
  <c r="AG448" i="2" s="1"/>
  <c r="BF455" i="2"/>
  <c r="AT456" i="2"/>
  <c r="AU456" i="2" s="1"/>
  <c r="AV456" i="2"/>
  <c r="AR950" i="2"/>
  <c r="BF950" i="2"/>
  <c r="AD950" i="2"/>
  <c r="CC950" i="2"/>
  <c r="CN950" i="2"/>
  <c r="CH950" i="2"/>
  <c r="CG950" i="2"/>
  <c r="CE950" i="2"/>
  <c r="CF950" i="2"/>
  <c r="CI950" i="2"/>
  <c r="BP950" i="2"/>
  <c r="BN950" i="2"/>
  <c r="AX950" i="2"/>
  <c r="V950" i="2"/>
  <c r="AJ950" i="2"/>
  <c r="J950" i="2"/>
  <c r="I950" i="2"/>
  <c r="CM950" i="2"/>
  <c r="BK950" i="2"/>
  <c r="BM950" i="2"/>
  <c r="BL950" i="2"/>
  <c r="AA950" i="2"/>
  <c r="O950" i="2"/>
  <c r="H951" i="2"/>
  <c r="CL950" i="2"/>
  <c r="BI950" i="2"/>
  <c r="BS950" i="2"/>
  <c r="AO950" i="2"/>
  <c r="CK950" i="2"/>
  <c r="CD950" i="2"/>
  <c r="BQ950" i="2"/>
  <c r="BT950" i="2"/>
  <c r="BR950" i="2"/>
  <c r="BC950" i="2"/>
  <c r="N950" i="2"/>
  <c r="Q950" i="2"/>
  <c r="L950" i="2"/>
  <c r="P950" i="2"/>
  <c r="AB950" i="2"/>
  <c r="BD950" i="2"/>
  <c r="AP950" i="2"/>
  <c r="R396" i="2"/>
  <c r="S396" i="2" s="1"/>
  <c r="T396" i="2"/>
  <c r="AZ951" i="2" l="1"/>
  <c r="BO951" i="2"/>
  <c r="X951" i="2"/>
  <c r="AL951" i="2"/>
  <c r="AA396" i="2"/>
  <c r="CZ951" i="2"/>
  <c r="BU951" i="2"/>
  <c r="BU448" i="2"/>
  <c r="CM448" i="2"/>
  <c r="BK449" i="2"/>
  <c r="BI449" i="2"/>
  <c r="BC456" i="2"/>
  <c r="AY456" i="2"/>
  <c r="BD456" i="2" s="1"/>
  <c r="BE456" i="2" s="1"/>
  <c r="BA456" i="2"/>
  <c r="BB456" i="2" s="1"/>
  <c r="AW456" i="2"/>
  <c r="AO448" i="2"/>
  <c r="AI448" i="2"/>
  <c r="AK448" i="2"/>
  <c r="AP448" i="2" s="1"/>
  <c r="AQ448" i="2" s="1"/>
  <c r="AM448" i="2"/>
  <c r="AN448" i="2" s="1"/>
  <c r="CE477" i="2"/>
  <c r="CF477" i="2" s="1"/>
  <c r="AR951" i="2"/>
  <c r="BF951" i="2"/>
  <c r="AD951" i="2"/>
  <c r="CC951" i="2"/>
  <c r="CN951" i="2"/>
  <c r="CH951" i="2"/>
  <c r="CG951" i="2"/>
  <c r="CE951" i="2"/>
  <c r="CF951" i="2"/>
  <c r="CI951" i="2"/>
  <c r="BT951" i="2"/>
  <c r="BN951" i="2"/>
  <c r="BQ951" i="2"/>
  <c r="J951" i="2"/>
  <c r="I951" i="2"/>
  <c r="CK951" i="2"/>
  <c r="BP951" i="2"/>
  <c r="BI951" i="2"/>
  <c r="BC951" i="2"/>
  <c r="AX951" i="2"/>
  <c r="O951" i="2"/>
  <c r="H952" i="2"/>
  <c r="CM951" i="2"/>
  <c r="BK951" i="2"/>
  <c r="BL951" i="2"/>
  <c r="BR951" i="2"/>
  <c r="AA951" i="2"/>
  <c r="AJ951" i="2"/>
  <c r="N951" i="2"/>
  <c r="CL951" i="2"/>
  <c r="CD951" i="2"/>
  <c r="BS951" i="2"/>
  <c r="BM951" i="2"/>
  <c r="AO951" i="2"/>
  <c r="V951" i="2"/>
  <c r="Q951" i="2"/>
  <c r="P951" i="2"/>
  <c r="L951" i="2"/>
  <c r="M950" i="2"/>
  <c r="W396" i="2"/>
  <c r="AB396" i="2" s="1"/>
  <c r="U396" i="2"/>
  <c r="Y396" i="2"/>
  <c r="Z396" i="2" s="1"/>
  <c r="AZ952" i="2" l="1"/>
  <c r="BO952" i="2"/>
  <c r="X952" i="2"/>
  <c r="AL952" i="2"/>
  <c r="CZ952" i="2"/>
  <c r="BU952" i="2"/>
  <c r="AR448" i="2"/>
  <c r="AH449" i="2"/>
  <c r="AF449" i="2"/>
  <c r="AG449" i="2" s="1"/>
  <c r="BJ449" i="2"/>
  <c r="BL449" i="2"/>
  <c r="BN449" i="2"/>
  <c r="BT449" i="2"/>
  <c r="BP449" i="2"/>
  <c r="BQ449" i="2" s="1"/>
  <c r="BR449" i="2"/>
  <c r="BF456" i="2"/>
  <c r="AV457" i="2"/>
  <c r="AT457" i="2"/>
  <c r="AU457" i="2" s="1"/>
  <c r="CD478" i="2"/>
  <c r="CE478" i="2" s="1"/>
  <c r="AR952" i="2"/>
  <c r="BF952" i="2"/>
  <c r="AD952" i="2"/>
  <c r="CC952" i="2"/>
  <c r="CN952" i="2"/>
  <c r="CH952" i="2"/>
  <c r="CG952" i="2"/>
  <c r="CE952" i="2"/>
  <c r="CM952" i="2"/>
  <c r="CI952" i="2"/>
  <c r="BK952" i="2"/>
  <c r="BQ952" i="2"/>
  <c r="BT952" i="2"/>
  <c r="BM952" i="2"/>
  <c r="AA952" i="2"/>
  <c r="CL952" i="2"/>
  <c r="BL952" i="2"/>
  <c r="BN952" i="2"/>
  <c r="AO952" i="2"/>
  <c r="AX952" i="2"/>
  <c r="J952" i="2"/>
  <c r="I952" i="2"/>
  <c r="CF952" i="2"/>
  <c r="BS952" i="2"/>
  <c r="BI952" i="2"/>
  <c r="AJ952" i="2"/>
  <c r="O952" i="2"/>
  <c r="H953" i="2"/>
  <c r="CK952" i="2"/>
  <c r="CD952" i="2"/>
  <c r="BP952" i="2"/>
  <c r="BR952" i="2"/>
  <c r="BC952" i="2"/>
  <c r="N952" i="2"/>
  <c r="V952" i="2"/>
  <c r="P952" i="2"/>
  <c r="Q952" i="2"/>
  <c r="L952" i="2"/>
  <c r="BD952" i="2"/>
  <c r="AP952" i="2"/>
  <c r="M951" i="2"/>
  <c r="AC396" i="2"/>
  <c r="AD396" i="2" s="1"/>
  <c r="AZ953" i="2" l="1"/>
  <c r="BO953" i="2"/>
  <c r="X953" i="2"/>
  <c r="AL953" i="2"/>
  <c r="CZ953" i="2"/>
  <c r="BU953" i="2"/>
  <c r="BC457" i="2"/>
  <c r="AY457" i="2"/>
  <c r="BD457" i="2" s="1"/>
  <c r="BE457" i="2" s="1"/>
  <c r="BA457" i="2"/>
  <c r="BB457" i="2" s="1"/>
  <c r="AW457" i="2"/>
  <c r="BU449" i="2"/>
  <c r="CM449" i="2"/>
  <c r="BK450" i="2"/>
  <c r="BI450" i="2"/>
  <c r="CF478" i="2"/>
  <c r="AO449" i="2"/>
  <c r="AM449" i="2"/>
  <c r="AN449" i="2" s="1"/>
  <c r="AK449" i="2"/>
  <c r="AI449" i="2"/>
  <c r="AQ449" i="2"/>
  <c r="AR953" i="2"/>
  <c r="BF953" i="2"/>
  <c r="AD953" i="2"/>
  <c r="CC953" i="2"/>
  <c r="CN953" i="2"/>
  <c r="CH953" i="2"/>
  <c r="CG953" i="2"/>
  <c r="CE953" i="2"/>
  <c r="CL953" i="2"/>
  <c r="BQ953" i="2"/>
  <c r="AO953" i="2"/>
  <c r="AX953" i="2"/>
  <c r="N953" i="2"/>
  <c r="AJ953" i="2"/>
  <c r="V953" i="2"/>
  <c r="CK953" i="2"/>
  <c r="CD953" i="2"/>
  <c r="BN953" i="2"/>
  <c r="BS953" i="2"/>
  <c r="BC953" i="2"/>
  <c r="I953" i="2"/>
  <c r="CF953" i="2"/>
  <c r="BR953" i="2"/>
  <c r="BI953" i="2"/>
  <c r="BL953" i="2"/>
  <c r="CM953" i="2"/>
  <c r="CI953" i="2"/>
  <c r="BK953" i="2"/>
  <c r="BT953" i="2"/>
  <c r="BM953" i="2"/>
  <c r="BP953" i="2"/>
  <c r="AA953" i="2"/>
  <c r="J953" i="2"/>
  <c r="O953" i="2"/>
  <c r="H954" i="2"/>
  <c r="Q953" i="2"/>
  <c r="L953" i="2"/>
  <c r="P953" i="2"/>
  <c r="AB953" i="2"/>
  <c r="BD953" i="2"/>
  <c r="AP953" i="2"/>
  <c r="M952" i="2"/>
  <c r="R397" i="2"/>
  <c r="S397" i="2" s="1"/>
  <c r="T397" i="2"/>
  <c r="AZ954" i="2" l="1"/>
  <c r="BO954" i="2"/>
  <c r="X954" i="2"/>
  <c r="AL954" i="2"/>
  <c r="AA397" i="2"/>
  <c r="CZ954" i="2"/>
  <c r="BU954" i="2"/>
  <c r="BF457" i="2"/>
  <c r="AT458" i="2"/>
  <c r="AU458" i="2" s="1"/>
  <c r="AV458" i="2"/>
  <c r="AR449" i="2"/>
  <c r="AF450" i="2"/>
  <c r="AG450" i="2" s="1"/>
  <c r="AH450" i="2"/>
  <c r="CD479" i="2"/>
  <c r="BJ450" i="2"/>
  <c r="BT450" i="2"/>
  <c r="BP450" i="2"/>
  <c r="BQ450" i="2" s="1"/>
  <c r="BN450" i="2"/>
  <c r="BL450" i="2"/>
  <c r="BR450" i="2"/>
  <c r="AR954" i="2"/>
  <c r="BF954" i="2"/>
  <c r="AD954" i="2"/>
  <c r="CC954" i="2"/>
  <c r="CN954" i="2"/>
  <c r="CH954" i="2"/>
  <c r="CG954" i="2"/>
  <c r="M953" i="2"/>
  <c r="CE954" i="2"/>
  <c r="CF954" i="2"/>
  <c r="BR954" i="2"/>
  <c r="CM954" i="2"/>
  <c r="BK954" i="2"/>
  <c r="BM954" i="2"/>
  <c r="BP954" i="2"/>
  <c r="BN954" i="2"/>
  <c r="AA954" i="2"/>
  <c r="AX954" i="2"/>
  <c r="I954" i="2"/>
  <c r="CL954" i="2"/>
  <c r="CI954" i="2"/>
  <c r="BI954" i="2"/>
  <c r="BT954" i="2"/>
  <c r="AO954" i="2"/>
  <c r="AJ954" i="2"/>
  <c r="J954" i="2"/>
  <c r="O954" i="2"/>
  <c r="H955" i="2"/>
  <c r="N954" i="2"/>
  <c r="CK954" i="2"/>
  <c r="CD954" i="2"/>
  <c r="BQ954" i="2"/>
  <c r="BL954" i="2"/>
  <c r="BS954" i="2"/>
  <c r="BC954" i="2"/>
  <c r="V954" i="2"/>
  <c r="L954" i="2"/>
  <c r="Q954" i="2"/>
  <c r="P954" i="2"/>
  <c r="AP459" i="2"/>
  <c r="U397" i="2"/>
  <c r="W397" i="2"/>
  <c r="AB397" i="2" s="1"/>
  <c r="Y397" i="2"/>
  <c r="Z397" i="2" s="1"/>
  <c r="AZ955" i="2" l="1"/>
  <c r="BO955" i="2"/>
  <c r="X955" i="2"/>
  <c r="AL955" i="2"/>
  <c r="CZ955" i="2"/>
  <c r="BU955" i="2"/>
  <c r="CM450" i="2"/>
  <c r="BU450" i="2"/>
  <c r="BK451" i="2"/>
  <c r="BI451" i="2"/>
  <c r="CE479" i="2"/>
  <c r="CF479" i="2" s="1"/>
  <c r="BC458" i="2"/>
  <c r="AW458" i="2"/>
  <c r="AY458" i="2"/>
  <c r="BA458" i="2"/>
  <c r="BB458" i="2" s="1"/>
  <c r="BE458" i="2"/>
  <c r="AO450" i="2"/>
  <c r="AI450" i="2"/>
  <c r="AK450" i="2"/>
  <c r="AP450" i="2" s="1"/>
  <c r="AQ450" i="2" s="1"/>
  <c r="AM450" i="2"/>
  <c r="AN450" i="2" s="1"/>
  <c r="AR955" i="2"/>
  <c r="BF955" i="2"/>
  <c r="AD955" i="2"/>
  <c r="CC955" i="2"/>
  <c r="CN955" i="2"/>
  <c r="CH955" i="2"/>
  <c r="CG955" i="2"/>
  <c r="M954" i="2"/>
  <c r="CE955" i="2"/>
  <c r="V955" i="2"/>
  <c r="AJ955" i="2"/>
  <c r="I955" i="2"/>
  <c r="CF955" i="2"/>
  <c r="CI955" i="2"/>
  <c r="BT955" i="2"/>
  <c r="BR955" i="2"/>
  <c r="CK955" i="2"/>
  <c r="CD955" i="2"/>
  <c r="BP955" i="2"/>
  <c r="BS955" i="2"/>
  <c r="BM955" i="2"/>
  <c r="BC955" i="2"/>
  <c r="J955" i="2"/>
  <c r="O955" i="2"/>
  <c r="H956" i="2"/>
  <c r="CM955" i="2"/>
  <c r="BK955" i="2"/>
  <c r="BL955" i="2"/>
  <c r="BN955" i="2"/>
  <c r="BQ955" i="2"/>
  <c r="AA955" i="2"/>
  <c r="N955" i="2"/>
  <c r="CL955" i="2"/>
  <c r="BI955" i="2"/>
  <c r="AO955" i="2"/>
  <c r="AX955" i="2"/>
  <c r="P955" i="2"/>
  <c r="L955" i="2"/>
  <c r="Q955" i="2"/>
  <c r="BD955" i="2"/>
  <c r="AP955" i="2"/>
  <c r="AC397" i="2"/>
  <c r="AD397" i="2" s="1"/>
  <c r="AZ956" i="2" l="1"/>
  <c r="BO956" i="2"/>
  <c r="X956" i="2"/>
  <c r="AL956" i="2"/>
  <c r="CZ956" i="2"/>
  <c r="BU956" i="2"/>
  <c r="CD480" i="2"/>
  <c r="AR450" i="2"/>
  <c r="AH451" i="2"/>
  <c r="AF451" i="2"/>
  <c r="AG451" i="2" s="1"/>
  <c r="BF458" i="2"/>
  <c r="AT459" i="2"/>
  <c r="AU459" i="2" s="1"/>
  <c r="AV459" i="2"/>
  <c r="BJ451" i="2"/>
  <c r="BP451" i="2"/>
  <c r="BQ451" i="2" s="1"/>
  <c r="BL451" i="2"/>
  <c r="BN451" i="2"/>
  <c r="BS451" i="2" s="1"/>
  <c r="BT451" i="2" s="1"/>
  <c r="BR451" i="2"/>
  <c r="AR956" i="2"/>
  <c r="BF956" i="2"/>
  <c r="AD956" i="2"/>
  <c r="CC956" i="2"/>
  <c r="CN956" i="2"/>
  <c r="CH956" i="2"/>
  <c r="CG956" i="2"/>
  <c r="CE956" i="2"/>
  <c r="CF956" i="2"/>
  <c r="BS956" i="2"/>
  <c r="BQ956" i="2"/>
  <c r="BT956" i="2"/>
  <c r="AX956" i="2"/>
  <c r="O956" i="2"/>
  <c r="M956" i="2" s="1"/>
  <c r="H957" i="2"/>
  <c r="AJ956" i="2"/>
  <c r="CK956" i="2"/>
  <c r="CI956" i="2"/>
  <c r="BL956" i="2"/>
  <c r="BN956" i="2"/>
  <c r="BC956" i="2"/>
  <c r="N956" i="2"/>
  <c r="CM956" i="2"/>
  <c r="BK956" i="2"/>
  <c r="BR956" i="2"/>
  <c r="BI956" i="2"/>
  <c r="AA956" i="2"/>
  <c r="V956" i="2"/>
  <c r="CL956" i="2"/>
  <c r="CD956" i="2"/>
  <c r="BM956" i="2"/>
  <c r="BP956" i="2"/>
  <c r="AO956" i="2"/>
  <c r="J956" i="2"/>
  <c r="I956" i="2"/>
  <c r="L956" i="2"/>
  <c r="Q956" i="2"/>
  <c r="P956" i="2"/>
  <c r="BD956" i="2"/>
  <c r="AP956" i="2"/>
  <c r="AB956" i="2"/>
  <c r="M955" i="2"/>
  <c r="R398" i="2"/>
  <c r="S398" i="2" s="1"/>
  <c r="T398" i="2"/>
  <c r="AZ957" i="2" l="1"/>
  <c r="BO957" i="2"/>
  <c r="X957" i="2"/>
  <c r="AL957" i="2"/>
  <c r="AA398" i="2"/>
  <c r="CZ957" i="2"/>
  <c r="BU957" i="2"/>
  <c r="CM451" i="2"/>
  <c r="BU451" i="2"/>
  <c r="BK452" i="2"/>
  <c r="BI452" i="2"/>
  <c r="BC459" i="2"/>
  <c r="AW459" i="2"/>
  <c r="BA459" i="2"/>
  <c r="BB459" i="2" s="1"/>
  <c r="AY459" i="2"/>
  <c r="BE459" i="2"/>
  <c r="AO451" i="2"/>
  <c r="AK451" i="2"/>
  <c r="AP451" i="2" s="1"/>
  <c r="AQ451" i="2" s="1"/>
  <c r="AM451" i="2"/>
  <c r="AN451" i="2" s="1"/>
  <c r="AI451" i="2"/>
  <c r="CE480" i="2"/>
  <c r="CF480" i="2" s="1"/>
  <c r="AR957" i="2"/>
  <c r="BF957" i="2"/>
  <c r="AD957" i="2"/>
  <c r="CC957" i="2"/>
  <c r="CN957" i="2"/>
  <c r="CH957" i="2"/>
  <c r="CG957" i="2"/>
  <c r="CE957" i="2"/>
  <c r="CF957" i="2"/>
  <c r="BR957" i="2"/>
  <c r="BT957" i="2"/>
  <c r="BM957" i="2"/>
  <c r="V957" i="2"/>
  <c r="AA957" i="2"/>
  <c r="CL957" i="2"/>
  <c r="BP957" i="2"/>
  <c r="BS957" i="2"/>
  <c r="AO957" i="2"/>
  <c r="CK957" i="2"/>
  <c r="CD957" i="2"/>
  <c r="BN957" i="2"/>
  <c r="BQ957" i="2"/>
  <c r="BC957" i="2"/>
  <c r="AX957" i="2"/>
  <c r="J957" i="2"/>
  <c r="I957" i="2"/>
  <c r="CM957" i="2"/>
  <c r="CI957" i="2"/>
  <c r="BK957" i="2"/>
  <c r="BI957" i="2"/>
  <c r="BL957" i="2"/>
  <c r="AJ957" i="2"/>
  <c r="O957" i="2"/>
  <c r="H958" i="2"/>
  <c r="N957" i="2"/>
  <c r="P957" i="2"/>
  <c r="L957" i="2"/>
  <c r="Q957" i="2"/>
  <c r="AC398" i="2"/>
  <c r="AD398" i="2" s="1"/>
  <c r="Y398" i="2"/>
  <c r="Z398" i="2" s="1"/>
  <c r="W398" i="2"/>
  <c r="U398" i="2"/>
  <c r="AZ958" i="2" l="1"/>
  <c r="BO958" i="2"/>
  <c r="X958" i="2"/>
  <c r="AL958" i="2"/>
  <c r="CZ958" i="2"/>
  <c r="BU958" i="2"/>
  <c r="AR451" i="2"/>
  <c r="AH452" i="2"/>
  <c r="AF452" i="2"/>
  <c r="AG452" i="2" s="1"/>
  <c r="CD481" i="2"/>
  <c r="BJ452" i="2"/>
  <c r="BF459" i="2"/>
  <c r="AT460" i="2"/>
  <c r="AU460" i="2" s="1"/>
  <c r="AV460" i="2"/>
  <c r="BL452" i="2"/>
  <c r="BP452" i="2"/>
  <c r="BQ452" i="2" s="1"/>
  <c r="BN452" i="2"/>
  <c r="BT452" i="2"/>
  <c r="BR452" i="2"/>
  <c r="AR958" i="2"/>
  <c r="BF958" i="2"/>
  <c r="AD958" i="2"/>
  <c r="CC958" i="2"/>
  <c r="CN958" i="2"/>
  <c r="CH958" i="2"/>
  <c r="CG958" i="2"/>
  <c r="CE958" i="2"/>
  <c r="O958" i="2"/>
  <c r="H959" i="2"/>
  <c r="BI958" i="2"/>
  <c r="CL958" i="2"/>
  <c r="BL958" i="2"/>
  <c r="BC958" i="2"/>
  <c r="AX958" i="2"/>
  <c r="N958" i="2"/>
  <c r="BP958" i="2"/>
  <c r="AA958" i="2"/>
  <c r="AJ958" i="2"/>
  <c r="J958" i="2"/>
  <c r="V958" i="2"/>
  <c r="CF958" i="2"/>
  <c r="CI958" i="2"/>
  <c r="BS958" i="2"/>
  <c r="CK958" i="2"/>
  <c r="CD958" i="2"/>
  <c r="BQ958" i="2"/>
  <c r="BN958" i="2"/>
  <c r="BT958" i="2"/>
  <c r="AO958" i="2"/>
  <c r="I958" i="2"/>
  <c r="CM958" i="2"/>
  <c r="BK958" i="2"/>
  <c r="BM958" i="2"/>
  <c r="BR958" i="2"/>
  <c r="Q958" i="2"/>
  <c r="P958" i="2"/>
  <c r="L958" i="2"/>
  <c r="AP958" i="2"/>
  <c r="BD958" i="2"/>
  <c r="M957" i="2"/>
  <c r="R399" i="2"/>
  <c r="S399" i="2" s="1"/>
  <c r="T399" i="2"/>
  <c r="AZ959" i="2" l="1"/>
  <c r="BO959" i="2"/>
  <c r="X959" i="2"/>
  <c r="AL959" i="2"/>
  <c r="AA399" i="2"/>
  <c r="CZ959" i="2"/>
  <c r="BU959" i="2"/>
  <c r="BU452" i="2"/>
  <c r="CM452" i="2"/>
  <c r="BK453" i="2"/>
  <c r="BI453" i="2"/>
  <c r="BC460" i="2"/>
  <c r="AY460" i="2"/>
  <c r="BD460" i="2" s="1"/>
  <c r="BE460" i="2" s="1"/>
  <c r="AW460" i="2"/>
  <c r="BA460" i="2"/>
  <c r="BB460" i="2" s="1"/>
  <c r="AO452" i="2"/>
  <c r="AQ452" i="2"/>
  <c r="AI452" i="2"/>
  <c r="AK452" i="2"/>
  <c r="AM452" i="2"/>
  <c r="AN452" i="2" s="1"/>
  <c r="CE481" i="2"/>
  <c r="CF481" i="2" s="1"/>
  <c r="AR959" i="2"/>
  <c r="BF959" i="2"/>
  <c r="AD959" i="2"/>
  <c r="CC959" i="2"/>
  <c r="CN959" i="2"/>
  <c r="CH959" i="2"/>
  <c r="CG959" i="2"/>
  <c r="CE959" i="2"/>
  <c r="CF959" i="2"/>
  <c r="CD959" i="2"/>
  <c r="BT959" i="2"/>
  <c r="BI959" i="2"/>
  <c r="AA959" i="2"/>
  <c r="J959" i="2"/>
  <c r="I959" i="2"/>
  <c r="V959" i="2"/>
  <c r="CK959" i="2"/>
  <c r="BP959" i="2"/>
  <c r="BR959" i="2"/>
  <c r="AO959" i="2"/>
  <c r="AX959" i="2"/>
  <c r="O959" i="2"/>
  <c r="H960" i="2"/>
  <c r="N959" i="2"/>
  <c r="BC959" i="2"/>
  <c r="CM959" i="2"/>
  <c r="BK959" i="2"/>
  <c r="BL959" i="2"/>
  <c r="BS959" i="2"/>
  <c r="BM959" i="2"/>
  <c r="AJ959" i="2"/>
  <c r="CL959" i="2"/>
  <c r="CI959" i="2"/>
  <c r="BQ959" i="2"/>
  <c r="BN959" i="2"/>
  <c r="P959" i="2"/>
  <c r="Q959" i="2"/>
  <c r="L959" i="2"/>
  <c r="AP959" i="2"/>
  <c r="BD959" i="2"/>
  <c r="AB959" i="2"/>
  <c r="M958" i="2"/>
  <c r="Y399" i="2"/>
  <c r="Z399" i="2" s="1"/>
  <c r="U399" i="2"/>
  <c r="W399" i="2"/>
  <c r="AZ960" i="2" l="1"/>
  <c r="BO960" i="2"/>
  <c r="X960" i="2"/>
  <c r="AL960" i="2"/>
  <c r="CZ960" i="2"/>
  <c r="BU960" i="2"/>
  <c r="BF460" i="2"/>
  <c r="AV461" i="2"/>
  <c r="AT461" i="2"/>
  <c r="AU461" i="2" s="1"/>
  <c r="CD482" i="2"/>
  <c r="CE482" i="2" s="1"/>
  <c r="BJ453" i="2"/>
  <c r="AR452" i="2"/>
  <c r="AH453" i="2"/>
  <c r="AF453" i="2"/>
  <c r="AG453" i="2" s="1"/>
  <c r="BN453" i="2"/>
  <c r="BT453" i="2"/>
  <c r="BL453" i="2"/>
  <c r="BP453" i="2"/>
  <c r="BQ453" i="2" s="1"/>
  <c r="BR453" i="2"/>
  <c r="AR960" i="2"/>
  <c r="BF960" i="2"/>
  <c r="AD960" i="2"/>
  <c r="CC960" i="2"/>
  <c r="CN960" i="2"/>
  <c r="CH960" i="2"/>
  <c r="CG960" i="2"/>
  <c r="CE960" i="2"/>
  <c r="CM960" i="2"/>
  <c r="BK960" i="2"/>
  <c r="BT960" i="2"/>
  <c r="BM960" i="2"/>
  <c r="BP960" i="2"/>
  <c r="AA960" i="2"/>
  <c r="V960" i="2"/>
  <c r="CF960" i="2"/>
  <c r="CI960" i="2"/>
  <c r="BS960" i="2"/>
  <c r="BI960" i="2"/>
  <c r="BL960" i="2"/>
  <c r="AX960" i="2"/>
  <c r="I960" i="2"/>
  <c r="AJ960" i="2"/>
  <c r="J960" i="2"/>
  <c r="O960" i="2"/>
  <c r="H961" i="2"/>
  <c r="N960" i="2"/>
  <c r="CK960" i="2"/>
  <c r="CD960" i="2"/>
  <c r="BR960" i="2"/>
  <c r="BC960" i="2"/>
  <c r="CL960" i="2"/>
  <c r="BN960" i="2"/>
  <c r="BQ960" i="2"/>
  <c r="AO960" i="2"/>
  <c r="Q960" i="2"/>
  <c r="P960" i="2"/>
  <c r="L960" i="2"/>
  <c r="M959" i="2"/>
  <c r="AB399" i="2"/>
  <c r="AC399" i="2" s="1"/>
  <c r="AD399" i="2" s="1"/>
  <c r="AP462" i="2"/>
  <c r="AZ961" i="2" l="1"/>
  <c r="BO961" i="2"/>
  <c r="X961" i="2"/>
  <c r="AL961" i="2"/>
  <c r="CZ961" i="2"/>
  <c r="BU961" i="2"/>
  <c r="AO453" i="2"/>
  <c r="AM453" i="2"/>
  <c r="AN453" i="2" s="1"/>
  <c r="AI453" i="2"/>
  <c r="AK453" i="2"/>
  <c r="AP453" i="2" s="1"/>
  <c r="AQ453" i="2" s="1"/>
  <c r="BC461" i="2"/>
  <c r="BA461" i="2"/>
  <c r="BB461" i="2" s="1"/>
  <c r="AW461" i="2"/>
  <c r="AY461" i="2"/>
  <c r="BE461" i="2"/>
  <c r="BU453" i="2"/>
  <c r="CM453" i="2"/>
  <c r="BK454" i="2"/>
  <c r="BI454" i="2"/>
  <c r="CF482" i="2"/>
  <c r="AR961" i="2"/>
  <c r="BF961" i="2"/>
  <c r="AD961" i="2"/>
  <c r="CC961" i="2"/>
  <c r="CN961" i="2"/>
  <c r="CH961" i="2"/>
  <c r="CG961" i="2"/>
  <c r="CE961" i="2"/>
  <c r="CL961" i="2"/>
  <c r="BL961" i="2"/>
  <c r="CF961" i="2"/>
  <c r="BR961" i="2"/>
  <c r="BI961" i="2"/>
  <c r="AA961" i="2"/>
  <c r="J961" i="2"/>
  <c r="O961" i="2"/>
  <c r="H962" i="2"/>
  <c r="V961" i="2"/>
  <c r="BC961" i="2"/>
  <c r="I961" i="2"/>
  <c r="CK961" i="2"/>
  <c r="CD961" i="2"/>
  <c r="BN961" i="2"/>
  <c r="BP961" i="2"/>
  <c r="BS961" i="2"/>
  <c r="AO961" i="2"/>
  <c r="AX961" i="2"/>
  <c r="N961" i="2"/>
  <c r="CM961" i="2"/>
  <c r="CI961" i="2"/>
  <c r="BK961" i="2"/>
  <c r="BQ961" i="2"/>
  <c r="BT961" i="2"/>
  <c r="BM961" i="2"/>
  <c r="AJ961" i="2"/>
  <c r="Q961" i="2"/>
  <c r="L961" i="2"/>
  <c r="P961" i="2"/>
  <c r="BD961" i="2"/>
  <c r="AP961" i="2"/>
  <c r="M960" i="2"/>
  <c r="R400" i="2"/>
  <c r="S400" i="2" s="1"/>
  <c r="T400" i="2"/>
  <c r="AZ962" i="2" l="1"/>
  <c r="BO962" i="2"/>
  <c r="X962" i="2"/>
  <c r="AL962" i="2"/>
  <c r="AA400" i="2"/>
  <c r="CZ962" i="2"/>
  <c r="BU962" i="2"/>
  <c r="CD483" i="2"/>
  <c r="BN454" i="2"/>
  <c r="BS454" i="2" s="1"/>
  <c r="BT454" i="2" s="1"/>
  <c r="BP454" i="2"/>
  <c r="BQ454" i="2" s="1"/>
  <c r="BL454" i="2"/>
  <c r="BR454" i="2"/>
  <c r="BF461" i="2"/>
  <c r="AV462" i="2"/>
  <c r="AT462" i="2"/>
  <c r="AU462" i="2" s="1"/>
  <c r="BJ454" i="2"/>
  <c r="AR453" i="2"/>
  <c r="AH454" i="2"/>
  <c r="AF454" i="2"/>
  <c r="AG454" i="2" s="1"/>
  <c r="AR962" i="2"/>
  <c r="BF962" i="2"/>
  <c r="AD962" i="2"/>
  <c r="CC962" i="2"/>
  <c r="CN962" i="2"/>
  <c r="CH962" i="2"/>
  <c r="CG962" i="2"/>
  <c r="CE962" i="2"/>
  <c r="CF962" i="2"/>
  <c r="BT962" i="2"/>
  <c r="BR962" i="2"/>
  <c r="CK962" i="2"/>
  <c r="BQ962" i="2"/>
  <c r="BL962" i="2"/>
  <c r="BC962" i="2"/>
  <c r="CM962" i="2"/>
  <c r="CI962" i="2"/>
  <c r="BK962" i="2"/>
  <c r="BM962" i="2"/>
  <c r="BS962" i="2"/>
  <c r="BP962" i="2"/>
  <c r="AA962" i="2"/>
  <c r="AX962" i="2"/>
  <c r="I962" i="2"/>
  <c r="N962" i="2"/>
  <c r="V962" i="2"/>
  <c r="CL962" i="2"/>
  <c r="CD962" i="2"/>
  <c r="BI962" i="2"/>
  <c r="BN962" i="2"/>
  <c r="AO962" i="2"/>
  <c r="AJ962" i="2"/>
  <c r="J962" i="2"/>
  <c r="O962" i="2"/>
  <c r="H963" i="2"/>
  <c r="L962" i="2"/>
  <c r="Q962" i="2"/>
  <c r="P962" i="2"/>
  <c r="AB962" i="2"/>
  <c r="AP962" i="2"/>
  <c r="BD962" i="2"/>
  <c r="M961" i="2"/>
  <c r="U400" i="2"/>
  <c r="W400" i="2"/>
  <c r="AB400" i="2" s="1"/>
  <c r="Y400" i="2"/>
  <c r="Z400" i="2" s="1"/>
  <c r="AZ963" i="2" l="1"/>
  <c r="BO963" i="2"/>
  <c r="X963" i="2"/>
  <c r="AL963" i="2"/>
  <c r="CZ963" i="2"/>
  <c r="BU963" i="2"/>
  <c r="BU454" i="2"/>
  <c r="CM454" i="2"/>
  <c r="BK455" i="2"/>
  <c r="BI455" i="2"/>
  <c r="AO454" i="2"/>
  <c r="AI454" i="2"/>
  <c r="AK454" i="2"/>
  <c r="AP454" i="2" s="1"/>
  <c r="AQ454" i="2" s="1"/>
  <c r="AM454" i="2"/>
  <c r="AN454" i="2" s="1"/>
  <c r="BC462" i="2"/>
  <c r="AW462" i="2"/>
  <c r="AY462" i="2"/>
  <c r="BD462" i="2" s="1"/>
  <c r="BE462" i="2" s="1"/>
  <c r="BA462" i="2"/>
  <c r="BB462" i="2" s="1"/>
  <c r="CE483" i="2"/>
  <c r="CF483" i="2" s="1"/>
  <c r="AR963" i="2"/>
  <c r="BF963" i="2"/>
  <c r="AD963" i="2"/>
  <c r="CC963" i="2"/>
  <c r="CN963" i="2"/>
  <c r="CH963" i="2"/>
  <c r="CG963" i="2"/>
  <c r="M962" i="2"/>
  <c r="CE963" i="2"/>
  <c r="CL963" i="2"/>
  <c r="BR963" i="2"/>
  <c r="CF963" i="2"/>
  <c r="CI963" i="2"/>
  <c r="BT963" i="2"/>
  <c r="BM963" i="2"/>
  <c r="BS963" i="2"/>
  <c r="AA963" i="2"/>
  <c r="CK963" i="2"/>
  <c r="CD963" i="2"/>
  <c r="BP963" i="2"/>
  <c r="BQ963" i="2"/>
  <c r="BN963" i="2"/>
  <c r="AO963" i="2"/>
  <c r="AX963" i="2"/>
  <c r="V963" i="2"/>
  <c r="AJ963" i="2"/>
  <c r="J963" i="2"/>
  <c r="I963" i="2"/>
  <c r="BC963" i="2"/>
  <c r="O963" i="2"/>
  <c r="H964" i="2"/>
  <c r="N963" i="2"/>
  <c r="CM963" i="2"/>
  <c r="BK963" i="2"/>
  <c r="BL963" i="2"/>
  <c r="BI963" i="2"/>
  <c r="Q963" i="2"/>
  <c r="P963" i="2"/>
  <c r="L963" i="2"/>
  <c r="AC400" i="2"/>
  <c r="AD400" i="2" s="1"/>
  <c r="AZ964" i="2" l="1"/>
  <c r="BO964" i="2"/>
  <c r="X964" i="2"/>
  <c r="AL964" i="2"/>
  <c r="CZ964" i="2"/>
  <c r="BU964" i="2"/>
  <c r="AR454" i="2"/>
  <c r="AH455" i="2"/>
  <c r="AF455" i="2"/>
  <c r="AG455" i="2" s="1"/>
  <c r="CG483" i="2"/>
  <c r="CD484" i="2"/>
  <c r="CE484" i="2" s="1"/>
  <c r="BJ455" i="2"/>
  <c r="BL455" i="2"/>
  <c r="BN455" i="2"/>
  <c r="BR455" i="2"/>
  <c r="BP455" i="2"/>
  <c r="BQ455" i="2" s="1"/>
  <c r="BT455" i="2"/>
  <c r="BF462" i="2"/>
  <c r="AV463" i="2"/>
  <c r="AT463" i="2"/>
  <c r="AU463" i="2" s="1"/>
  <c r="AR964" i="2"/>
  <c r="BF964" i="2"/>
  <c r="AD964" i="2"/>
  <c r="CC964" i="2"/>
  <c r="CN964" i="2"/>
  <c r="CH964" i="2"/>
  <c r="CG964" i="2"/>
  <c r="M963" i="2"/>
  <c r="CE964" i="2"/>
  <c r="AJ964" i="2"/>
  <c r="CD964" i="2"/>
  <c r="BP964" i="2"/>
  <c r="BR964" i="2"/>
  <c r="AO964" i="2"/>
  <c r="CL964" i="2"/>
  <c r="CF964" i="2"/>
  <c r="BS964" i="2"/>
  <c r="BT964" i="2"/>
  <c r="BM964" i="2"/>
  <c r="O964" i="2"/>
  <c r="M964" i="2" s="1"/>
  <c r="H965" i="2"/>
  <c r="N964" i="2"/>
  <c r="CM964" i="2"/>
  <c r="BK964" i="2"/>
  <c r="BI964" i="2"/>
  <c r="BL964" i="2"/>
  <c r="AA964" i="2"/>
  <c r="V964" i="2"/>
  <c r="CK964" i="2"/>
  <c r="CI964" i="2"/>
  <c r="BN964" i="2"/>
  <c r="BQ964" i="2"/>
  <c r="BC964" i="2"/>
  <c r="AX964" i="2"/>
  <c r="J964" i="2"/>
  <c r="I964" i="2"/>
  <c r="P964" i="2"/>
  <c r="Q964" i="2"/>
  <c r="L964" i="2"/>
  <c r="BD964" i="2"/>
  <c r="AP964" i="2"/>
  <c r="R401" i="2"/>
  <c r="S401" i="2" s="1"/>
  <c r="T401" i="2"/>
  <c r="AZ965" i="2" l="1"/>
  <c r="BO965" i="2"/>
  <c r="X965" i="2"/>
  <c r="AL965" i="2"/>
  <c r="AA401" i="2"/>
  <c r="CZ965" i="2"/>
  <c r="BU965" i="2"/>
  <c r="BU455" i="2"/>
  <c r="CM455" i="2"/>
  <c r="BK456" i="2"/>
  <c r="BI456" i="2"/>
  <c r="CH483" i="2"/>
  <c r="BC463" i="2"/>
  <c r="AY463" i="2"/>
  <c r="BD463" i="2" s="1"/>
  <c r="BE463" i="2" s="1"/>
  <c r="BA463" i="2"/>
  <c r="BB463" i="2" s="1"/>
  <c r="AW463" i="2"/>
  <c r="AO455" i="2"/>
  <c r="AM455" i="2"/>
  <c r="AN455" i="2" s="1"/>
  <c r="AK455" i="2"/>
  <c r="AI455" i="2"/>
  <c r="AQ455" i="2"/>
  <c r="CF484" i="2"/>
  <c r="AR965" i="2"/>
  <c r="BF965" i="2"/>
  <c r="AD965" i="2"/>
  <c r="CC965" i="2"/>
  <c r="CN965" i="2"/>
  <c r="CH965" i="2"/>
  <c r="CG965" i="2"/>
  <c r="CE965" i="2"/>
  <c r="CF965" i="2"/>
  <c r="BM965" i="2"/>
  <c r="BT965" i="2"/>
  <c r="AA965" i="2"/>
  <c r="V965" i="2"/>
  <c r="I965" i="2"/>
  <c r="CM965" i="2"/>
  <c r="CI965" i="2"/>
  <c r="BK965" i="2"/>
  <c r="BN965" i="2"/>
  <c r="BL965" i="2"/>
  <c r="BI965" i="2"/>
  <c r="AJ965" i="2"/>
  <c r="J965" i="2"/>
  <c r="O965" i="2"/>
  <c r="H966" i="2"/>
  <c r="CL965" i="2"/>
  <c r="BS965" i="2"/>
  <c r="BP965" i="2"/>
  <c r="CK965" i="2"/>
  <c r="CD965" i="2"/>
  <c r="BR965" i="2"/>
  <c r="BQ965" i="2"/>
  <c r="AO965" i="2"/>
  <c r="AX965" i="2"/>
  <c r="N965" i="2"/>
  <c r="BC965" i="2"/>
  <c r="P965" i="2"/>
  <c r="Q965" i="2"/>
  <c r="L965" i="2"/>
  <c r="AB965" i="2"/>
  <c r="BD965" i="2"/>
  <c r="AP965" i="2"/>
  <c r="AC401" i="2"/>
  <c r="AD401" i="2" s="1"/>
  <c r="W401" i="2"/>
  <c r="U401" i="2"/>
  <c r="Y401" i="2"/>
  <c r="Z401" i="2" s="1"/>
  <c r="AZ966" i="2" l="1"/>
  <c r="BO966" i="2"/>
  <c r="X966" i="2"/>
  <c r="AL966" i="2"/>
  <c r="CZ966" i="2"/>
  <c r="BU966" i="2"/>
  <c r="BF463" i="2"/>
  <c r="AT464" i="2"/>
  <c r="AU464" i="2" s="1"/>
  <c r="AV464" i="2"/>
  <c r="BJ456" i="2"/>
  <c r="AR455" i="2"/>
  <c r="AH456" i="2"/>
  <c r="AF456" i="2"/>
  <c r="AG456" i="2" s="1"/>
  <c r="BL456" i="2"/>
  <c r="BP456" i="2"/>
  <c r="BQ456" i="2" s="1"/>
  <c r="BN456" i="2"/>
  <c r="BT456" i="2"/>
  <c r="BR456" i="2"/>
  <c r="CD485" i="2"/>
  <c r="CI494" i="2"/>
  <c r="CI493" i="2"/>
  <c r="CI490" i="2"/>
  <c r="CI487" i="2"/>
  <c r="CI489" i="2"/>
  <c r="CI492" i="2"/>
  <c r="CI488" i="2"/>
  <c r="CI484" i="2"/>
  <c r="CI486" i="2"/>
  <c r="CI491" i="2"/>
  <c r="CI485" i="2"/>
  <c r="CI483" i="2"/>
  <c r="AR966" i="2"/>
  <c r="BF966" i="2"/>
  <c r="AD966" i="2"/>
  <c r="CC966" i="2"/>
  <c r="CN966" i="2"/>
  <c r="CH966" i="2"/>
  <c r="CG966" i="2"/>
  <c r="M965" i="2"/>
  <c r="CE966" i="2"/>
  <c r="CL966" i="2"/>
  <c r="BN966" i="2"/>
  <c r="AO966" i="2"/>
  <c r="J966" i="2"/>
  <c r="N966" i="2"/>
  <c r="CF966" i="2"/>
  <c r="CI966" i="2"/>
  <c r="BT966" i="2"/>
  <c r="BQ966" i="2"/>
  <c r="BS966" i="2"/>
  <c r="CK966" i="2"/>
  <c r="CD966" i="2"/>
  <c r="BP966" i="2"/>
  <c r="BM966" i="2"/>
  <c r="BR966" i="2"/>
  <c r="BC966" i="2"/>
  <c r="AX966" i="2"/>
  <c r="CM966" i="2"/>
  <c r="BK966" i="2"/>
  <c r="BL966" i="2"/>
  <c r="BI966" i="2"/>
  <c r="AA966" i="2"/>
  <c r="AJ966" i="2"/>
  <c r="I966" i="2"/>
  <c r="O966" i="2"/>
  <c r="H967" i="2"/>
  <c r="V966" i="2"/>
  <c r="L966" i="2"/>
  <c r="Q966" i="2"/>
  <c r="P966" i="2"/>
  <c r="R402" i="2"/>
  <c r="S402" i="2" s="1"/>
  <c r="T402" i="2"/>
  <c r="AZ967" i="2" l="1"/>
  <c r="BO967" i="2"/>
  <c r="X967" i="2"/>
  <c r="AL967" i="2"/>
  <c r="AA402" i="2"/>
  <c r="CZ967" i="2"/>
  <c r="BU967" i="2"/>
  <c r="BU456" i="2"/>
  <c r="CM456" i="2"/>
  <c r="BK457" i="2"/>
  <c r="BI457" i="2"/>
  <c r="BC464" i="2"/>
  <c r="BA464" i="2"/>
  <c r="BB464" i="2" s="1"/>
  <c r="AW464" i="2"/>
  <c r="AY464" i="2"/>
  <c r="BE464" i="2"/>
  <c r="CE485" i="2"/>
  <c r="CF485" i="2" s="1"/>
  <c r="AO456" i="2"/>
  <c r="AI456" i="2"/>
  <c r="AM456" i="2"/>
  <c r="AN456" i="2" s="1"/>
  <c r="AK456" i="2"/>
  <c r="AP456" i="2" s="1"/>
  <c r="AQ456" i="2" s="1"/>
  <c r="AR967" i="2"/>
  <c r="BF967" i="2"/>
  <c r="AD967" i="2"/>
  <c r="CC967" i="2"/>
  <c r="CN967" i="2"/>
  <c r="CH967" i="2"/>
  <c r="CG967" i="2"/>
  <c r="CE967" i="2"/>
  <c r="CI967" i="2"/>
  <c r="AA967" i="2"/>
  <c r="I967" i="2"/>
  <c r="CF967" i="2"/>
  <c r="CD967" i="2"/>
  <c r="BS967" i="2"/>
  <c r="BL967" i="2"/>
  <c r="AO967" i="2"/>
  <c r="AX967" i="2"/>
  <c r="O967" i="2"/>
  <c r="M967" i="2" s="1"/>
  <c r="H968" i="2"/>
  <c r="CM967" i="2"/>
  <c r="BT967" i="2"/>
  <c r="BR967" i="2"/>
  <c r="V967" i="2"/>
  <c r="CL967" i="2"/>
  <c r="BN967" i="2"/>
  <c r="CK967" i="2"/>
  <c r="BQ967" i="2"/>
  <c r="BM967" i="2"/>
  <c r="AJ967" i="2"/>
  <c r="J967" i="2"/>
  <c r="N967" i="2"/>
  <c r="BK967" i="2"/>
  <c r="BI967" i="2"/>
  <c r="BC967" i="2"/>
  <c r="BP967" i="2"/>
  <c r="Q967" i="2"/>
  <c r="L967" i="2"/>
  <c r="P967" i="2"/>
  <c r="BD967" i="2"/>
  <c r="AP967" i="2"/>
  <c r="M966" i="2"/>
  <c r="W402" i="2"/>
  <c r="AB402" i="2" s="1"/>
  <c r="U402" i="2"/>
  <c r="Y402" i="2"/>
  <c r="Z402" i="2" s="1"/>
  <c r="AZ968" i="2" l="1"/>
  <c r="BO968" i="2"/>
  <c r="X968" i="2"/>
  <c r="AL968" i="2"/>
  <c r="CZ968" i="2"/>
  <c r="BU968" i="2"/>
  <c r="CD486" i="2"/>
  <c r="BP457" i="2"/>
  <c r="BQ457" i="2" s="1"/>
  <c r="BL457" i="2"/>
  <c r="BN457" i="2"/>
  <c r="BS457" i="2" s="1"/>
  <c r="BT457" i="2" s="1"/>
  <c r="BR457" i="2"/>
  <c r="AR456" i="2"/>
  <c r="AH457" i="2"/>
  <c r="AF457" i="2"/>
  <c r="AG457" i="2" s="1"/>
  <c r="BF464" i="2"/>
  <c r="AV465" i="2"/>
  <c r="AT465" i="2"/>
  <c r="AU465" i="2" s="1"/>
  <c r="BJ457" i="2"/>
  <c r="AR968" i="2"/>
  <c r="BF968" i="2"/>
  <c r="AD968" i="2"/>
  <c r="CC968" i="2"/>
  <c r="CN968" i="2"/>
  <c r="CH968" i="2"/>
  <c r="CG968" i="2"/>
  <c r="CE968" i="2"/>
  <c r="CL968" i="2"/>
  <c r="BI968" i="2"/>
  <c r="AO968" i="2"/>
  <c r="CK968" i="2"/>
  <c r="CI968" i="2"/>
  <c r="BN968" i="2"/>
  <c r="BL968" i="2"/>
  <c r="BC968" i="2"/>
  <c r="AJ968" i="2"/>
  <c r="J968" i="2"/>
  <c r="O968" i="2"/>
  <c r="H969" i="2"/>
  <c r="V968" i="2"/>
  <c r="CD968" i="2"/>
  <c r="BR968" i="2"/>
  <c r="BP968" i="2"/>
  <c r="AX968" i="2"/>
  <c r="I968" i="2"/>
  <c r="CM968" i="2"/>
  <c r="CF968" i="2"/>
  <c r="BK968" i="2"/>
  <c r="BS968" i="2"/>
  <c r="BQ968" i="2"/>
  <c r="BM968" i="2"/>
  <c r="AA968" i="2"/>
  <c r="N968" i="2"/>
  <c r="BT968" i="2"/>
  <c r="L968" i="2"/>
  <c r="P968" i="2"/>
  <c r="Q968" i="2"/>
  <c r="AB968" i="2"/>
  <c r="BD968" i="2"/>
  <c r="AP968" i="2"/>
  <c r="BD474" i="2"/>
  <c r="AC402" i="2"/>
  <c r="AD402" i="2" s="1"/>
  <c r="AZ969" i="2" l="1"/>
  <c r="BO969" i="2"/>
  <c r="X969" i="2"/>
  <c r="AL969" i="2"/>
  <c r="CZ969" i="2"/>
  <c r="BU969" i="2"/>
  <c r="BU457" i="2"/>
  <c r="CM457" i="2"/>
  <c r="BK458" i="2"/>
  <c r="BI458" i="2"/>
  <c r="BC465" i="2"/>
  <c r="BA465" i="2"/>
  <c r="BB465" i="2" s="1"/>
  <c r="AW465" i="2"/>
  <c r="AY465" i="2"/>
  <c r="BD465" i="2" s="1"/>
  <c r="BE465" i="2" s="1"/>
  <c r="AO457" i="2"/>
  <c r="AK457" i="2"/>
  <c r="AP457" i="2" s="1"/>
  <c r="AQ457" i="2" s="1"/>
  <c r="AM457" i="2"/>
  <c r="AN457" i="2" s="1"/>
  <c r="AI457" i="2"/>
  <c r="CE486" i="2"/>
  <c r="CF486" i="2" s="1"/>
  <c r="AR969" i="2"/>
  <c r="BF969" i="2"/>
  <c r="AD969" i="2"/>
  <c r="CC969" i="2"/>
  <c r="CN969" i="2"/>
  <c r="CH969" i="2"/>
  <c r="CG969" i="2"/>
  <c r="CE969" i="2"/>
  <c r="CF969" i="2"/>
  <c r="BR969" i="2"/>
  <c r="BL969" i="2"/>
  <c r="O969" i="2"/>
  <c r="H970" i="2"/>
  <c r="CK969" i="2"/>
  <c r="BQ969" i="2"/>
  <c r="BN969" i="2"/>
  <c r="BS969" i="2"/>
  <c r="BC969" i="2"/>
  <c r="AX969" i="2"/>
  <c r="N969" i="2"/>
  <c r="AJ969" i="2"/>
  <c r="V969" i="2"/>
  <c r="CI969" i="2"/>
  <c r="BI969" i="2"/>
  <c r="AO969" i="2"/>
  <c r="I969" i="2"/>
  <c r="CM969" i="2"/>
  <c r="CD969" i="2"/>
  <c r="BK969" i="2"/>
  <c r="BM969" i="2"/>
  <c r="BP969" i="2"/>
  <c r="AA969" i="2"/>
  <c r="CL969" i="2"/>
  <c r="BT969" i="2"/>
  <c r="J969" i="2"/>
  <c r="Q969" i="2"/>
  <c r="L969" i="2"/>
  <c r="P969" i="2"/>
  <c r="M968" i="2"/>
  <c r="R403" i="2"/>
  <c r="S403" i="2" s="1"/>
  <c r="T403" i="2"/>
  <c r="AZ970" i="2" l="1"/>
  <c r="BO970" i="2"/>
  <c r="X970" i="2"/>
  <c r="AL970" i="2"/>
  <c r="AA403" i="2"/>
  <c r="CZ970" i="2"/>
  <c r="BU970" i="2"/>
  <c r="AR457" i="2"/>
  <c r="AF458" i="2"/>
  <c r="AG458" i="2" s="1"/>
  <c r="AH458" i="2"/>
  <c r="CD487" i="2"/>
  <c r="CE487" i="2" s="1"/>
  <c r="BF465" i="2"/>
  <c r="AV466" i="2"/>
  <c r="AT466" i="2"/>
  <c r="AU466" i="2" s="1"/>
  <c r="BJ458" i="2"/>
  <c r="BL458" i="2"/>
  <c r="BN458" i="2"/>
  <c r="BT458" i="2"/>
  <c r="BP458" i="2"/>
  <c r="BQ458" i="2" s="1"/>
  <c r="BR458" i="2"/>
  <c r="AR970" i="2"/>
  <c r="BF970" i="2"/>
  <c r="AD970" i="2"/>
  <c r="CC970" i="2"/>
  <c r="CN970" i="2"/>
  <c r="CH970" i="2"/>
  <c r="CG970" i="2"/>
  <c r="CE970" i="2"/>
  <c r="CM970" i="2"/>
  <c r="CF970" i="2"/>
  <c r="BK970" i="2"/>
  <c r="BL970" i="2"/>
  <c r="BI970" i="2"/>
  <c r="BS970" i="2"/>
  <c r="AA970" i="2"/>
  <c r="CL970" i="2"/>
  <c r="BR970" i="2"/>
  <c r="AO970" i="2"/>
  <c r="AX970" i="2"/>
  <c r="J970" i="2"/>
  <c r="I970" i="2"/>
  <c r="V970" i="2"/>
  <c r="CD970" i="2"/>
  <c r="BT970" i="2"/>
  <c r="BQ970" i="2"/>
  <c r="AJ970" i="2"/>
  <c r="O970" i="2"/>
  <c r="H971" i="2"/>
  <c r="CK970" i="2"/>
  <c r="CI970" i="2"/>
  <c r="BP970" i="2"/>
  <c r="BM970" i="2"/>
  <c r="BN970" i="2"/>
  <c r="BC970" i="2"/>
  <c r="N970" i="2"/>
  <c r="Q970" i="2"/>
  <c r="L970" i="2"/>
  <c r="P970" i="2"/>
  <c r="AP970" i="2"/>
  <c r="BD970" i="2"/>
  <c r="M969" i="2"/>
  <c r="W403" i="2"/>
  <c r="AB403" i="2" s="1"/>
  <c r="U403" i="2"/>
  <c r="Y403" i="2"/>
  <c r="Z403" i="2" s="1"/>
  <c r="AZ971" i="2" l="1"/>
  <c r="BO971" i="2"/>
  <c r="X971" i="2"/>
  <c r="AL971" i="2"/>
  <c r="CZ971" i="2"/>
  <c r="BU971" i="2"/>
  <c r="BU458" i="2"/>
  <c r="CM458" i="2"/>
  <c r="BK459" i="2"/>
  <c r="BI459" i="2"/>
  <c r="BC466" i="2"/>
  <c r="AW466" i="2"/>
  <c r="AY466" i="2"/>
  <c r="BD466" i="2" s="1"/>
  <c r="BE466" i="2" s="1"/>
  <c r="BA466" i="2"/>
  <c r="BB466" i="2" s="1"/>
  <c r="AO458" i="2"/>
  <c r="AI458" i="2"/>
  <c r="AK458" i="2"/>
  <c r="AQ458" i="2"/>
  <c r="AM458" i="2"/>
  <c r="AN458" i="2" s="1"/>
  <c r="CF487" i="2"/>
  <c r="AR971" i="2"/>
  <c r="BF971" i="2"/>
  <c r="AD971" i="2"/>
  <c r="CC971" i="2"/>
  <c r="CN971" i="2"/>
  <c r="CH971" i="2"/>
  <c r="CG971" i="2"/>
  <c r="M970" i="2"/>
  <c r="CE971" i="2"/>
  <c r="CL971" i="2"/>
  <c r="CI971" i="2"/>
  <c r="BP971" i="2"/>
  <c r="BR971" i="2"/>
  <c r="AO971" i="2"/>
  <c r="AX971" i="2"/>
  <c r="CF971" i="2"/>
  <c r="BS971" i="2"/>
  <c r="BL971" i="2"/>
  <c r="BQ971" i="2"/>
  <c r="AJ971" i="2"/>
  <c r="I971" i="2"/>
  <c r="CK971" i="2"/>
  <c r="BI971" i="2"/>
  <c r="BC971" i="2"/>
  <c r="CM971" i="2"/>
  <c r="CD971" i="2"/>
  <c r="BK971" i="2"/>
  <c r="BT971" i="2"/>
  <c r="BM971" i="2"/>
  <c r="BN971" i="2"/>
  <c r="AA971" i="2"/>
  <c r="N971" i="2"/>
  <c r="V971" i="2"/>
  <c r="J971" i="2"/>
  <c r="O971" i="2"/>
  <c r="H972" i="2"/>
  <c r="Q971" i="2"/>
  <c r="L971" i="2"/>
  <c r="P971" i="2"/>
  <c r="AP971" i="2"/>
  <c r="BD971" i="2"/>
  <c r="AB971" i="2"/>
  <c r="AC403" i="2"/>
  <c r="AD403" i="2" s="1"/>
  <c r="AZ972" i="2" l="1"/>
  <c r="BO972" i="2"/>
  <c r="X972" i="2"/>
  <c r="AL972" i="2"/>
  <c r="CZ972" i="2"/>
  <c r="BU972" i="2"/>
  <c r="BF466" i="2"/>
  <c r="AV467" i="2"/>
  <c r="AT467" i="2"/>
  <c r="AU467" i="2" s="1"/>
  <c r="CD488" i="2"/>
  <c r="CE488" i="2" s="1"/>
  <c r="BJ459" i="2"/>
  <c r="BL459" i="2"/>
  <c r="BN459" i="2"/>
  <c r="BT459" i="2"/>
  <c r="BP459" i="2"/>
  <c r="BQ459" i="2" s="1"/>
  <c r="BR459" i="2"/>
  <c r="AR458" i="2"/>
  <c r="AH459" i="2"/>
  <c r="AF459" i="2"/>
  <c r="AG459" i="2" s="1"/>
  <c r="AR972" i="2"/>
  <c r="BF972" i="2"/>
  <c r="AD972" i="2"/>
  <c r="CC972" i="2"/>
  <c r="CN972" i="2"/>
  <c r="CH972" i="2"/>
  <c r="CG972" i="2"/>
  <c r="CE972" i="2"/>
  <c r="CD972" i="2"/>
  <c r="BR972" i="2"/>
  <c r="BM972" i="2"/>
  <c r="BP972" i="2"/>
  <c r="I972" i="2"/>
  <c r="CK972" i="2"/>
  <c r="CI972" i="2"/>
  <c r="BN972" i="2"/>
  <c r="BS972" i="2"/>
  <c r="BL972" i="2"/>
  <c r="BC972" i="2"/>
  <c r="AX972" i="2"/>
  <c r="J972" i="2"/>
  <c r="O972" i="2"/>
  <c r="M972" i="2" s="1"/>
  <c r="H973" i="2"/>
  <c r="V972" i="2"/>
  <c r="CM972" i="2"/>
  <c r="CF972" i="2"/>
  <c r="BK972" i="2"/>
  <c r="BI972" i="2"/>
  <c r="AA972" i="2"/>
  <c r="AJ972" i="2"/>
  <c r="N972" i="2"/>
  <c r="CL972" i="2"/>
  <c r="BQ972" i="2"/>
  <c r="BT972" i="2"/>
  <c r="AO972" i="2"/>
  <c r="P972" i="2"/>
  <c r="Q972" i="2"/>
  <c r="L972" i="2"/>
  <c r="M971" i="2"/>
  <c r="R404" i="2"/>
  <c r="S404" i="2" s="1"/>
  <c r="T404" i="2"/>
  <c r="AZ973" i="2" l="1"/>
  <c r="BO973" i="2"/>
  <c r="X973" i="2"/>
  <c r="AL973" i="2"/>
  <c r="AA404" i="2"/>
  <c r="Y404" i="2"/>
  <c r="Z404" i="2" s="1"/>
  <c r="CZ973" i="2"/>
  <c r="BU973" i="2"/>
  <c r="AO459" i="2"/>
  <c r="AM459" i="2"/>
  <c r="AN459" i="2" s="1"/>
  <c r="AI459" i="2"/>
  <c r="AK459" i="2"/>
  <c r="AQ459" i="2"/>
  <c r="BC467" i="2"/>
  <c r="BA467" i="2"/>
  <c r="BB467" i="2" s="1"/>
  <c r="AY467" i="2"/>
  <c r="BE467" i="2"/>
  <c r="AW467" i="2"/>
  <c r="CM459" i="2"/>
  <c r="CN459" i="2" s="1"/>
  <c r="BU459" i="2"/>
  <c r="BK460" i="2"/>
  <c r="BI460" i="2"/>
  <c r="CF488" i="2"/>
  <c r="AR973" i="2"/>
  <c r="BF973" i="2"/>
  <c r="AD973" i="2"/>
  <c r="CC973" i="2"/>
  <c r="CN973" i="2"/>
  <c r="CH973" i="2"/>
  <c r="CG973" i="2"/>
  <c r="CE973" i="2"/>
  <c r="CM973" i="2"/>
  <c r="CD973" i="2"/>
  <c r="BK973" i="2"/>
  <c r="BM973" i="2"/>
  <c r="BL973" i="2"/>
  <c r="AA973" i="2"/>
  <c r="AJ973" i="2"/>
  <c r="J973" i="2"/>
  <c r="O973" i="2"/>
  <c r="H974" i="2"/>
  <c r="AO973" i="2"/>
  <c r="N973" i="2"/>
  <c r="V973" i="2"/>
  <c r="AX973" i="2"/>
  <c r="I973" i="2"/>
  <c r="CL973" i="2"/>
  <c r="CI973" i="2"/>
  <c r="BI973" i="2"/>
  <c r="BR973" i="2"/>
  <c r="CF973" i="2"/>
  <c r="BT973" i="2"/>
  <c r="BN973" i="2"/>
  <c r="CK973" i="2"/>
  <c r="BQ973" i="2"/>
  <c r="BP973" i="2"/>
  <c r="BS973" i="2"/>
  <c r="BC973" i="2"/>
  <c r="P973" i="2"/>
  <c r="Q973" i="2"/>
  <c r="L973" i="2"/>
  <c r="BD973" i="2"/>
  <c r="AP973" i="2"/>
  <c r="AC404" i="2"/>
  <c r="AD404" i="2" s="1"/>
  <c r="W404" i="2"/>
  <c r="U404" i="2"/>
  <c r="AZ974" i="2" l="1"/>
  <c r="BO974" i="2"/>
  <c r="X974" i="2"/>
  <c r="AL974" i="2"/>
  <c r="CZ974" i="2"/>
  <c r="BU974" i="2"/>
  <c r="BJ460" i="2"/>
  <c r="BL460" i="2"/>
  <c r="BR460" i="2"/>
  <c r="BN460" i="2"/>
  <c r="BS460" i="2" s="1"/>
  <c r="BT460" i="2" s="1"/>
  <c r="BP460" i="2"/>
  <c r="BQ460" i="2" s="1"/>
  <c r="BF467" i="2"/>
  <c r="AV468" i="2"/>
  <c r="AT468" i="2"/>
  <c r="AU468" i="2" s="1"/>
  <c r="AR459" i="2"/>
  <c r="AF460" i="2"/>
  <c r="AG460" i="2" s="1"/>
  <c r="AH460" i="2"/>
  <c r="CD489" i="2"/>
  <c r="AR974" i="2"/>
  <c r="BF974" i="2"/>
  <c r="AD974" i="2"/>
  <c r="CC974" i="2"/>
  <c r="CN974" i="2"/>
  <c r="CH974" i="2"/>
  <c r="CG974" i="2"/>
  <c r="M973" i="2"/>
  <c r="CE974" i="2"/>
  <c r="CD974" i="2"/>
  <c r="BT974" i="2"/>
  <c r="BI974" i="2"/>
  <c r="J974" i="2"/>
  <c r="O974" i="2"/>
  <c r="M974" i="2" s="1"/>
  <c r="H975" i="2"/>
  <c r="CK974" i="2"/>
  <c r="CI974" i="2"/>
  <c r="BP974" i="2"/>
  <c r="BR974" i="2"/>
  <c r="BC974" i="2"/>
  <c r="N974" i="2"/>
  <c r="CM974" i="2"/>
  <c r="CF974" i="2"/>
  <c r="BK974" i="2"/>
  <c r="BL974" i="2"/>
  <c r="BQ974" i="2"/>
  <c r="BN974" i="2"/>
  <c r="AA974" i="2"/>
  <c r="AX974" i="2"/>
  <c r="V974" i="2"/>
  <c r="I974" i="2"/>
  <c r="CL974" i="2"/>
  <c r="BS974" i="2"/>
  <c r="BM974" i="2"/>
  <c r="AO974" i="2"/>
  <c r="AJ974" i="2"/>
  <c r="Q974" i="2"/>
  <c r="L974" i="2"/>
  <c r="P974" i="2"/>
  <c r="AB974" i="2"/>
  <c r="BD974" i="2"/>
  <c r="AP974" i="2"/>
  <c r="R405" i="2"/>
  <c r="S405" i="2" s="1"/>
  <c r="T405" i="2"/>
  <c r="AZ975" i="2" l="1"/>
  <c r="BO975" i="2"/>
  <c r="X975" i="2"/>
  <c r="AL975" i="2"/>
  <c r="AA405" i="2"/>
  <c r="CZ975" i="2"/>
  <c r="BU975" i="2"/>
  <c r="BU460" i="2"/>
  <c r="CM460" i="2"/>
  <c r="BK461" i="2"/>
  <c r="BI461" i="2"/>
  <c r="AO460" i="2"/>
  <c r="AI460" i="2"/>
  <c r="AK460" i="2"/>
  <c r="AP460" i="2" s="1"/>
  <c r="AQ460" i="2" s="1"/>
  <c r="AM460" i="2"/>
  <c r="AN460" i="2" s="1"/>
  <c r="CE489" i="2"/>
  <c r="CF489" i="2" s="1"/>
  <c r="BC468" i="2"/>
  <c r="AY468" i="2"/>
  <c r="BD468" i="2" s="1"/>
  <c r="BE468" i="2" s="1"/>
  <c r="AW468" i="2"/>
  <c r="BA468" i="2"/>
  <c r="BB468" i="2" s="1"/>
  <c r="AR975" i="2"/>
  <c r="BF975" i="2"/>
  <c r="AD975" i="2"/>
  <c r="CC975" i="2"/>
  <c r="CN975" i="2"/>
  <c r="CH975" i="2"/>
  <c r="CG975" i="2"/>
  <c r="CE975" i="2"/>
  <c r="CL975" i="2"/>
  <c r="CI975" i="2"/>
  <c r="BN975" i="2"/>
  <c r="BM975" i="2"/>
  <c r="AO975" i="2"/>
  <c r="CF975" i="2"/>
  <c r="BT975" i="2"/>
  <c r="CK975" i="2"/>
  <c r="BP975" i="2"/>
  <c r="BC975" i="2"/>
  <c r="CM975" i="2"/>
  <c r="CD975" i="2"/>
  <c r="BK975" i="2"/>
  <c r="BR975" i="2"/>
  <c r="BL975" i="2"/>
  <c r="BQ975" i="2"/>
  <c r="AA975" i="2"/>
  <c r="I975" i="2"/>
  <c r="AX975" i="2"/>
  <c r="J975" i="2"/>
  <c r="O975" i="2"/>
  <c r="H976" i="2"/>
  <c r="BS975" i="2"/>
  <c r="BI975" i="2"/>
  <c r="AJ975" i="2"/>
  <c r="N975" i="2"/>
  <c r="V975" i="2"/>
  <c r="L975" i="2"/>
  <c r="P975" i="2"/>
  <c r="Q975" i="2"/>
  <c r="U405" i="2"/>
  <c r="Y405" i="2"/>
  <c r="Z405" i="2" s="1"/>
  <c r="W405" i="2"/>
  <c r="AB405" i="2" s="1"/>
  <c r="AZ976" i="2" l="1"/>
  <c r="BO976" i="2"/>
  <c r="X976" i="2"/>
  <c r="AL976" i="2"/>
  <c r="CZ976" i="2"/>
  <c r="BU976" i="2"/>
  <c r="AR460" i="2"/>
  <c r="AH461" i="2"/>
  <c r="AF461" i="2"/>
  <c r="AG461" i="2" s="1"/>
  <c r="CD490" i="2"/>
  <c r="CE490" i="2" s="1"/>
  <c r="BJ461" i="2"/>
  <c r="BL461" i="2"/>
  <c r="BT461" i="2"/>
  <c r="BP461" i="2"/>
  <c r="BQ461" i="2" s="1"/>
  <c r="BN461" i="2"/>
  <c r="BR461" i="2"/>
  <c r="BF468" i="2"/>
  <c r="AV469" i="2"/>
  <c r="AT469" i="2"/>
  <c r="AU469" i="2" s="1"/>
  <c r="AR976" i="2"/>
  <c r="BF976" i="2"/>
  <c r="AD976" i="2"/>
  <c r="CC976" i="2"/>
  <c r="CN976" i="2"/>
  <c r="CH976" i="2"/>
  <c r="CG976" i="2"/>
  <c r="CE976" i="2"/>
  <c r="CK976" i="2"/>
  <c r="CI976" i="2"/>
  <c r="BN976" i="2"/>
  <c r="BI976" i="2"/>
  <c r="BP976" i="2"/>
  <c r="BC976" i="2"/>
  <c r="AX976" i="2"/>
  <c r="CM976" i="2"/>
  <c r="CF976" i="2"/>
  <c r="BK976" i="2"/>
  <c r="BT976" i="2"/>
  <c r="BL976" i="2"/>
  <c r="AA976" i="2"/>
  <c r="AJ976" i="2"/>
  <c r="J976" i="2"/>
  <c r="O976" i="2"/>
  <c r="H977" i="2"/>
  <c r="N976" i="2"/>
  <c r="CD976" i="2"/>
  <c r="BR976" i="2"/>
  <c r="BM976" i="2"/>
  <c r="CL976" i="2"/>
  <c r="BQ976" i="2"/>
  <c r="BS976" i="2"/>
  <c r="AO976" i="2"/>
  <c r="V976" i="2"/>
  <c r="I976" i="2"/>
  <c r="L976" i="2"/>
  <c r="P976" i="2"/>
  <c r="Q976" i="2"/>
  <c r="AP976" i="2"/>
  <c r="BD976" i="2"/>
  <c r="M975" i="2"/>
  <c r="AC405" i="2"/>
  <c r="AD405" i="2" s="1"/>
  <c r="AZ977" i="2" l="1"/>
  <c r="BO977" i="2"/>
  <c r="X977" i="2"/>
  <c r="AL977" i="2"/>
  <c r="CZ977" i="2"/>
  <c r="BU977" i="2"/>
  <c r="BC469" i="2"/>
  <c r="BA469" i="2"/>
  <c r="BB469" i="2" s="1"/>
  <c r="AW469" i="2"/>
  <c r="AY469" i="2"/>
  <c r="BD469" i="2" s="1"/>
  <c r="BE469" i="2" s="1"/>
  <c r="AO461" i="2"/>
  <c r="AK461" i="2"/>
  <c r="AQ461" i="2"/>
  <c r="AI461" i="2"/>
  <c r="AM461" i="2"/>
  <c r="AN461" i="2" s="1"/>
  <c r="BU461" i="2"/>
  <c r="CM461" i="2"/>
  <c r="BI462" i="2"/>
  <c r="BK462" i="2"/>
  <c r="CF490" i="2"/>
  <c r="AR977" i="2"/>
  <c r="BF977" i="2"/>
  <c r="AD977" i="2"/>
  <c r="CC977" i="2"/>
  <c r="CN977" i="2"/>
  <c r="CH977" i="2"/>
  <c r="CG977" i="2"/>
  <c r="CE977" i="2"/>
  <c r="J977" i="2"/>
  <c r="N977" i="2"/>
  <c r="BM977" i="2"/>
  <c r="AA977" i="2"/>
  <c r="AX977" i="2"/>
  <c r="V977" i="2"/>
  <c r="CL977" i="2"/>
  <c r="CI977" i="2"/>
  <c r="BI977" i="2"/>
  <c r="BS977" i="2"/>
  <c r="AO977" i="2"/>
  <c r="AJ977" i="2"/>
  <c r="I977" i="2"/>
  <c r="BQ977" i="2"/>
  <c r="BR977" i="2"/>
  <c r="CF977" i="2"/>
  <c r="BT977" i="2"/>
  <c r="O977" i="2"/>
  <c r="H978" i="2"/>
  <c r="CK977" i="2"/>
  <c r="BP977" i="2"/>
  <c r="BC977" i="2"/>
  <c r="CM977" i="2"/>
  <c r="CD977" i="2"/>
  <c r="BK977" i="2"/>
  <c r="BL977" i="2"/>
  <c r="BN977" i="2"/>
  <c r="L977" i="2"/>
  <c r="Q977" i="2"/>
  <c r="P977" i="2"/>
  <c r="AP977" i="2"/>
  <c r="AB977" i="2"/>
  <c r="BD977" i="2"/>
  <c r="M976" i="2"/>
  <c r="R406" i="2"/>
  <c r="S406" i="2" s="1"/>
  <c r="T406" i="2"/>
  <c r="AZ978" i="2" l="1"/>
  <c r="BO978" i="2"/>
  <c r="X978" i="2"/>
  <c r="AL978" i="2"/>
  <c r="AA406" i="2"/>
  <c r="CZ978" i="2"/>
  <c r="BU978" i="2"/>
  <c r="BF469" i="2"/>
  <c r="AT470" i="2"/>
  <c r="AU470" i="2" s="1"/>
  <c r="AV470" i="2"/>
  <c r="CD491" i="2"/>
  <c r="BN462" i="2"/>
  <c r="BL462" i="2"/>
  <c r="BT462" i="2"/>
  <c r="BP462" i="2"/>
  <c r="BQ462" i="2" s="1"/>
  <c r="BR462" i="2"/>
  <c r="BJ462" i="2"/>
  <c r="AR461" i="2"/>
  <c r="AF462" i="2"/>
  <c r="AG462" i="2" s="1"/>
  <c r="AH462" i="2"/>
  <c r="AR978" i="2"/>
  <c r="BF978" i="2"/>
  <c r="AD978" i="2"/>
  <c r="CC978" i="2"/>
  <c r="CN978" i="2"/>
  <c r="CH978" i="2"/>
  <c r="CG978" i="2"/>
  <c r="CE978" i="2"/>
  <c r="CD978" i="2"/>
  <c r="BT978" i="2"/>
  <c r="BQ978" i="2"/>
  <c r="AJ978" i="2"/>
  <c r="J978" i="2"/>
  <c r="O978" i="2"/>
  <c r="H979" i="2"/>
  <c r="CL978" i="2"/>
  <c r="BS978" i="2"/>
  <c r="CK978" i="2"/>
  <c r="CI978" i="2"/>
  <c r="BP978" i="2"/>
  <c r="BR978" i="2"/>
  <c r="BM978" i="2"/>
  <c r="BC978" i="2"/>
  <c r="N978" i="2"/>
  <c r="BN978" i="2"/>
  <c r="V978" i="2"/>
  <c r="AO978" i="2"/>
  <c r="I978" i="2"/>
  <c r="CM978" i="2"/>
  <c r="CF978" i="2"/>
  <c r="BK978" i="2"/>
  <c r="BL978" i="2"/>
  <c r="BI978" i="2"/>
  <c r="AA978" i="2"/>
  <c r="AX978" i="2"/>
  <c r="Q978" i="2"/>
  <c r="L978" i="2"/>
  <c r="P978" i="2"/>
  <c r="M977" i="2"/>
  <c r="AP471" i="2"/>
  <c r="U406" i="2"/>
  <c r="W406" i="2"/>
  <c r="AB406" i="2" s="1"/>
  <c r="Y406" i="2"/>
  <c r="Z406" i="2" s="1"/>
  <c r="AZ979" i="2" l="1"/>
  <c r="BO979" i="2"/>
  <c r="X979" i="2"/>
  <c r="AL979" i="2"/>
  <c r="CZ979" i="2"/>
  <c r="BU979" i="2"/>
  <c r="CM462" i="2"/>
  <c r="BU462" i="2"/>
  <c r="BK463" i="2"/>
  <c r="BI463" i="2"/>
  <c r="AO462" i="2"/>
  <c r="AI462" i="2"/>
  <c r="AM462" i="2"/>
  <c r="AN462" i="2" s="1"/>
  <c r="AK462" i="2"/>
  <c r="AQ462" i="2"/>
  <c r="BC470" i="2"/>
  <c r="BE470" i="2"/>
  <c r="AW470" i="2"/>
  <c r="AY470" i="2"/>
  <c r="BA470" i="2"/>
  <c r="BB470" i="2" s="1"/>
  <c r="CE491" i="2"/>
  <c r="CF491" i="2" s="1"/>
  <c r="AR979" i="2"/>
  <c r="BF979" i="2"/>
  <c r="AD979" i="2"/>
  <c r="CC979" i="2"/>
  <c r="CN979" i="2"/>
  <c r="CH979" i="2"/>
  <c r="CG979" i="2"/>
  <c r="CE979" i="2"/>
  <c r="CF979" i="2"/>
  <c r="BS979" i="2"/>
  <c r="BT979" i="2"/>
  <c r="AX979" i="2"/>
  <c r="V979" i="2"/>
  <c r="CM979" i="2"/>
  <c r="CD979" i="2"/>
  <c r="BK979" i="2"/>
  <c r="BR979" i="2"/>
  <c r="BM979" i="2"/>
  <c r="BL979" i="2"/>
  <c r="AA979" i="2"/>
  <c r="AJ979" i="2"/>
  <c r="I979" i="2"/>
  <c r="CK979" i="2"/>
  <c r="BQ979" i="2"/>
  <c r="BP979" i="2"/>
  <c r="CL979" i="2"/>
  <c r="CI979" i="2"/>
  <c r="BN979" i="2"/>
  <c r="BI979" i="2"/>
  <c r="AO979" i="2"/>
  <c r="J979" i="2"/>
  <c r="O979" i="2"/>
  <c r="H980" i="2"/>
  <c r="N979" i="2"/>
  <c r="BC979" i="2"/>
  <c r="L979" i="2"/>
  <c r="P979" i="2"/>
  <c r="Q979" i="2"/>
  <c r="BD979" i="2"/>
  <c r="AP979" i="2"/>
  <c r="M978" i="2"/>
  <c r="AC406" i="2"/>
  <c r="AD406" i="2" s="1"/>
  <c r="AZ980" i="2" l="1"/>
  <c r="BO980" i="2"/>
  <c r="X980" i="2"/>
  <c r="AL980" i="2"/>
  <c r="CZ980" i="2"/>
  <c r="BU980" i="2"/>
  <c r="CD492" i="2"/>
  <c r="CE492" i="2" s="1"/>
  <c r="BF470" i="2"/>
  <c r="AV471" i="2"/>
  <c r="AT471" i="2"/>
  <c r="AU471" i="2" s="1"/>
  <c r="BJ463" i="2"/>
  <c r="BP463" i="2"/>
  <c r="BQ463" i="2" s="1"/>
  <c r="BL463" i="2"/>
  <c r="BN463" i="2"/>
  <c r="BS463" i="2" s="1"/>
  <c r="BT463" i="2" s="1"/>
  <c r="BR463" i="2"/>
  <c r="AR462" i="2"/>
  <c r="AF463" i="2"/>
  <c r="AG463" i="2" s="1"/>
  <c r="AH463" i="2"/>
  <c r="AR980" i="2"/>
  <c r="BF980" i="2"/>
  <c r="AD980" i="2"/>
  <c r="CC980" i="2"/>
  <c r="CN980" i="2"/>
  <c r="CH980" i="2"/>
  <c r="CG980" i="2"/>
  <c r="CE980" i="2"/>
  <c r="CD980" i="2"/>
  <c r="BR980" i="2"/>
  <c r="BM980" i="2"/>
  <c r="BL980" i="2"/>
  <c r="CK980" i="2"/>
  <c r="CI980" i="2"/>
  <c r="BN980" i="2"/>
  <c r="BI980" i="2"/>
  <c r="BS980" i="2"/>
  <c r="BC980" i="2"/>
  <c r="CM980" i="2"/>
  <c r="CF980" i="2"/>
  <c r="BK980" i="2"/>
  <c r="BT980" i="2"/>
  <c r="AA980" i="2"/>
  <c r="AX980" i="2"/>
  <c r="J980" i="2"/>
  <c r="O980" i="2"/>
  <c r="H981" i="2"/>
  <c r="V980" i="2"/>
  <c r="CL980" i="2"/>
  <c r="BQ980" i="2"/>
  <c r="BP980" i="2"/>
  <c r="AO980" i="2"/>
  <c r="AJ980" i="2"/>
  <c r="N980" i="2"/>
  <c r="I980" i="2"/>
  <c r="Q980" i="2"/>
  <c r="L980" i="2"/>
  <c r="P980" i="2"/>
  <c r="AP980" i="2"/>
  <c r="BD980" i="2"/>
  <c r="AB980" i="2"/>
  <c r="M979" i="2"/>
  <c r="R407" i="2"/>
  <c r="S407" i="2" s="1"/>
  <c r="T407" i="2"/>
  <c r="AZ981" i="2" l="1"/>
  <c r="BO981" i="2"/>
  <c r="X981" i="2"/>
  <c r="AL981" i="2"/>
  <c r="AA407" i="2"/>
  <c r="CZ981" i="2"/>
  <c r="BU981" i="2"/>
  <c r="BU463" i="2"/>
  <c r="CM463" i="2"/>
  <c r="BK464" i="2"/>
  <c r="BI464" i="2"/>
  <c r="BC471" i="2"/>
  <c r="BA471" i="2"/>
  <c r="BB471" i="2" s="1"/>
  <c r="AW471" i="2"/>
  <c r="AY471" i="2"/>
  <c r="BD471" i="2" s="1"/>
  <c r="BE471" i="2" s="1"/>
  <c r="AO463" i="2"/>
  <c r="AI463" i="2"/>
  <c r="AM463" i="2"/>
  <c r="AN463" i="2" s="1"/>
  <c r="AK463" i="2"/>
  <c r="AP463" i="2" s="1"/>
  <c r="AQ463" i="2" s="1"/>
  <c r="CF492" i="2"/>
  <c r="AR981" i="2"/>
  <c r="BF981" i="2"/>
  <c r="AD981" i="2"/>
  <c r="CC981" i="2"/>
  <c r="CN981" i="2"/>
  <c r="CH981" i="2"/>
  <c r="CG981" i="2"/>
  <c r="M980" i="2"/>
  <c r="CE981" i="2"/>
  <c r="CL981" i="2"/>
  <c r="CI981" i="2"/>
  <c r="BI981" i="2"/>
  <c r="BS981" i="2"/>
  <c r="AO981" i="2"/>
  <c r="CF981" i="2"/>
  <c r="BT981" i="2"/>
  <c r="AJ981" i="2"/>
  <c r="J981" i="2"/>
  <c r="O981" i="2"/>
  <c r="H982" i="2"/>
  <c r="CK981" i="2"/>
  <c r="BQ981" i="2"/>
  <c r="BP981" i="2"/>
  <c r="BR981" i="2"/>
  <c r="BC981" i="2"/>
  <c r="V981" i="2"/>
  <c r="AX981" i="2"/>
  <c r="I981" i="2"/>
  <c r="N981" i="2"/>
  <c r="CM981" i="2"/>
  <c r="CD981" i="2"/>
  <c r="BK981" i="2"/>
  <c r="BM981" i="2"/>
  <c r="BL981" i="2"/>
  <c r="BN981" i="2"/>
  <c r="AA981" i="2"/>
  <c r="L981" i="2"/>
  <c r="P981" i="2"/>
  <c r="Q981" i="2"/>
  <c r="AC407" i="2"/>
  <c r="AD407" i="2" s="1"/>
  <c r="U407" i="2"/>
  <c r="W407" i="2"/>
  <c r="Y407" i="2"/>
  <c r="Z407" i="2" s="1"/>
  <c r="AZ982" i="2" l="1"/>
  <c r="BO982" i="2"/>
  <c r="X982" i="2"/>
  <c r="AL982" i="2"/>
  <c r="CZ982" i="2"/>
  <c r="BU982" i="2"/>
  <c r="AR463" i="2"/>
  <c r="AH464" i="2"/>
  <c r="AF464" i="2"/>
  <c r="AG464" i="2" s="1"/>
  <c r="BF471" i="2"/>
  <c r="AT472" i="2"/>
  <c r="AU472" i="2" s="1"/>
  <c r="AV472" i="2"/>
  <c r="BJ464" i="2"/>
  <c r="CD493" i="2"/>
  <c r="CE493" i="2" s="1"/>
  <c r="BT464" i="2"/>
  <c r="BL464" i="2"/>
  <c r="BP464" i="2"/>
  <c r="BQ464" i="2" s="1"/>
  <c r="BN464" i="2"/>
  <c r="BR464" i="2"/>
  <c r="AR982" i="2"/>
  <c r="BF982" i="2"/>
  <c r="AD982" i="2"/>
  <c r="CC982" i="2"/>
  <c r="CN982" i="2"/>
  <c r="CH982" i="2"/>
  <c r="CG982" i="2"/>
  <c r="CE982" i="2"/>
  <c r="N982" i="2"/>
  <c r="CD982" i="2"/>
  <c r="BT982" i="2"/>
  <c r="BQ982" i="2"/>
  <c r="AX982" i="2"/>
  <c r="V982" i="2"/>
  <c r="CM982" i="2"/>
  <c r="CF982" i="2"/>
  <c r="BK982" i="2"/>
  <c r="BL982" i="2"/>
  <c r="BN982" i="2"/>
  <c r="BI982" i="2"/>
  <c r="AA982" i="2"/>
  <c r="O982" i="2"/>
  <c r="H983" i="2"/>
  <c r="CL982" i="2"/>
  <c r="BS982" i="2"/>
  <c r="AO982" i="2"/>
  <c r="CK982" i="2"/>
  <c r="CI982" i="2"/>
  <c r="BP982" i="2"/>
  <c r="BR982" i="2"/>
  <c r="BM982" i="2"/>
  <c r="BC982" i="2"/>
  <c r="AJ982" i="2"/>
  <c r="J982" i="2"/>
  <c r="I982" i="2"/>
  <c r="P982" i="2"/>
  <c r="L982" i="2"/>
  <c r="Q982" i="2"/>
  <c r="BD982" i="2"/>
  <c r="AP982" i="2"/>
  <c r="M981" i="2"/>
  <c r="R408" i="2"/>
  <c r="S408" i="2" s="1"/>
  <c r="T408" i="2"/>
  <c r="AZ983" i="2" l="1"/>
  <c r="BO983" i="2"/>
  <c r="X983" i="2"/>
  <c r="AL983" i="2"/>
  <c r="AA408" i="2"/>
  <c r="CZ983" i="2"/>
  <c r="BU983" i="2"/>
  <c r="BC472" i="2"/>
  <c r="BA472" i="2"/>
  <c r="BB472" i="2" s="1"/>
  <c r="AW472" i="2"/>
  <c r="AY472" i="2"/>
  <c r="BD472" i="2" s="1"/>
  <c r="BE472" i="2" s="1"/>
  <c r="CM464" i="2"/>
  <c r="BU464" i="2"/>
  <c r="BK465" i="2"/>
  <c r="BI465" i="2"/>
  <c r="AO464" i="2"/>
  <c r="AI464" i="2"/>
  <c r="AK464" i="2"/>
  <c r="AQ464" i="2"/>
  <c r="AM464" i="2"/>
  <c r="AN464" i="2" s="1"/>
  <c r="CF493" i="2"/>
  <c r="AR983" i="2"/>
  <c r="BF983" i="2"/>
  <c r="AD983" i="2"/>
  <c r="CC983" i="2"/>
  <c r="CN983" i="2"/>
  <c r="CH983" i="2"/>
  <c r="CG983" i="2"/>
  <c r="CE983" i="2"/>
  <c r="CF983" i="2"/>
  <c r="BS983" i="2"/>
  <c r="BT983" i="2"/>
  <c r="AX983" i="2"/>
  <c r="O983" i="2"/>
  <c r="H984" i="2"/>
  <c r="CK983" i="2"/>
  <c r="BQ983" i="2"/>
  <c r="BP983" i="2"/>
  <c r="BC983" i="2"/>
  <c r="AJ983" i="2"/>
  <c r="N983" i="2"/>
  <c r="CD983" i="2"/>
  <c r="BK983" i="2"/>
  <c r="BR983" i="2"/>
  <c r="BL983" i="2"/>
  <c r="AA983" i="2"/>
  <c r="J983" i="2"/>
  <c r="CM983" i="2"/>
  <c r="BM983" i="2"/>
  <c r="V983" i="2"/>
  <c r="I983" i="2"/>
  <c r="CL983" i="2"/>
  <c r="CI983" i="2"/>
  <c r="BN983" i="2"/>
  <c r="BI983" i="2"/>
  <c r="AO983" i="2"/>
  <c r="P983" i="2"/>
  <c r="Q983" i="2"/>
  <c r="L983" i="2"/>
  <c r="AP983" i="2"/>
  <c r="BD983" i="2"/>
  <c r="AB983" i="2"/>
  <c r="M982" i="2"/>
  <c r="U408" i="2"/>
  <c r="Y408" i="2"/>
  <c r="Z408" i="2" s="1"/>
  <c r="W408" i="2"/>
  <c r="AZ984" i="2" l="1"/>
  <c r="BO984" i="2"/>
  <c r="X984" i="2"/>
  <c r="AL984" i="2"/>
  <c r="CZ984" i="2"/>
  <c r="BU984" i="2"/>
  <c r="BF472" i="2"/>
  <c r="AV473" i="2"/>
  <c r="AT473" i="2"/>
  <c r="AU473" i="2" s="1"/>
  <c r="AR464" i="2"/>
  <c r="AH465" i="2"/>
  <c r="AF465" i="2"/>
  <c r="AG465" i="2" s="1"/>
  <c r="BJ465" i="2"/>
  <c r="CD494" i="2"/>
  <c r="BT465" i="2"/>
  <c r="BL465" i="2"/>
  <c r="BN465" i="2"/>
  <c r="BP465" i="2"/>
  <c r="BQ465" i="2" s="1"/>
  <c r="BR465" i="2"/>
  <c r="AR984" i="2"/>
  <c r="BF984" i="2"/>
  <c r="AD984" i="2"/>
  <c r="CC984" i="2"/>
  <c r="CN984" i="2"/>
  <c r="CH984" i="2"/>
  <c r="CG984" i="2"/>
  <c r="CE984" i="2"/>
  <c r="CL984" i="2"/>
  <c r="BQ984" i="2"/>
  <c r="BP984" i="2"/>
  <c r="AO984" i="2"/>
  <c r="N984" i="2"/>
  <c r="V984" i="2"/>
  <c r="CD984" i="2"/>
  <c r="BR984" i="2"/>
  <c r="BM984" i="2"/>
  <c r="BL984" i="2"/>
  <c r="CK984" i="2"/>
  <c r="CI984" i="2"/>
  <c r="BN984" i="2"/>
  <c r="BI984" i="2"/>
  <c r="BS984" i="2"/>
  <c r="BC984" i="2"/>
  <c r="AX984" i="2"/>
  <c r="I984" i="2"/>
  <c r="CM984" i="2"/>
  <c r="CF984" i="2"/>
  <c r="BK984" i="2"/>
  <c r="BT984" i="2"/>
  <c r="AA984" i="2"/>
  <c r="AJ984" i="2"/>
  <c r="J984" i="2"/>
  <c r="O984" i="2"/>
  <c r="H985" i="2"/>
  <c r="Q984" i="2"/>
  <c r="L984" i="2"/>
  <c r="P984" i="2"/>
  <c r="M983" i="2"/>
  <c r="AB408" i="2"/>
  <c r="AC408" i="2" s="1"/>
  <c r="AD408" i="2" s="1"/>
  <c r="AZ985" i="2" l="1"/>
  <c r="BO985" i="2"/>
  <c r="X985" i="2"/>
  <c r="AL985" i="2"/>
  <c r="CZ985" i="2"/>
  <c r="BU985" i="2"/>
  <c r="BU465" i="2"/>
  <c r="CM465" i="2"/>
  <c r="BK466" i="2"/>
  <c r="BI466" i="2"/>
  <c r="BC473" i="2"/>
  <c r="BA473" i="2"/>
  <c r="BB473" i="2" s="1"/>
  <c r="AW473" i="2"/>
  <c r="AY473" i="2"/>
  <c r="BE473" i="2"/>
  <c r="CE494" i="2"/>
  <c r="CF494" i="2" s="1"/>
  <c r="AO465" i="2"/>
  <c r="AK465" i="2"/>
  <c r="AP465" i="2" s="1"/>
  <c r="AQ465" i="2" s="1"/>
  <c r="AM465" i="2"/>
  <c r="AN465" i="2" s="1"/>
  <c r="AI465" i="2"/>
  <c r="AR985" i="2"/>
  <c r="BF985" i="2"/>
  <c r="AD985" i="2"/>
  <c r="CC985" i="2"/>
  <c r="CN985" i="2"/>
  <c r="CH985" i="2"/>
  <c r="CG985" i="2"/>
  <c r="M984" i="2"/>
  <c r="CE985" i="2"/>
  <c r="CD985" i="2"/>
  <c r="BL985" i="2"/>
  <c r="AJ985" i="2"/>
  <c r="CL985" i="2"/>
  <c r="CI985" i="2"/>
  <c r="BI985" i="2"/>
  <c r="BS985" i="2"/>
  <c r="AO985" i="2"/>
  <c r="CF985" i="2"/>
  <c r="BT985" i="2"/>
  <c r="V985" i="2"/>
  <c r="CK985" i="2"/>
  <c r="BQ985" i="2"/>
  <c r="BP985" i="2"/>
  <c r="BR985" i="2"/>
  <c r="BC985" i="2"/>
  <c r="I985" i="2"/>
  <c r="CM985" i="2"/>
  <c r="BK985" i="2"/>
  <c r="BM985" i="2"/>
  <c r="BN985" i="2"/>
  <c r="AA985" i="2"/>
  <c r="J985" i="2"/>
  <c r="O985" i="2"/>
  <c r="H986" i="2"/>
  <c r="AX985" i="2"/>
  <c r="N985" i="2"/>
  <c r="Q985" i="2"/>
  <c r="P985" i="2"/>
  <c r="L985" i="2"/>
  <c r="BD985" i="2"/>
  <c r="AP985" i="2"/>
  <c r="AP474" i="2"/>
  <c r="R409" i="2"/>
  <c r="S409" i="2" s="1"/>
  <c r="T409" i="2"/>
  <c r="AZ986" i="2" l="1"/>
  <c r="BO986" i="2"/>
  <c r="X986" i="2"/>
  <c r="AL986" i="2"/>
  <c r="AA409" i="2"/>
  <c r="CZ986" i="2"/>
  <c r="BU986" i="2"/>
  <c r="CD495" i="2"/>
  <c r="CE495" i="2" s="1"/>
  <c r="BF473" i="2"/>
  <c r="AT474" i="2"/>
  <c r="AU474" i="2" s="1"/>
  <c r="AV474" i="2"/>
  <c r="AR465" i="2"/>
  <c r="AF466" i="2"/>
  <c r="AG466" i="2" s="1"/>
  <c r="AH466" i="2"/>
  <c r="BJ466" i="2"/>
  <c r="BL466" i="2"/>
  <c r="BN466" i="2"/>
  <c r="BS466" i="2" s="1"/>
  <c r="BT466" i="2" s="1"/>
  <c r="BP466" i="2"/>
  <c r="BQ466" i="2" s="1"/>
  <c r="BR466" i="2"/>
  <c r="AR986" i="2"/>
  <c r="BF986" i="2"/>
  <c r="AD986" i="2"/>
  <c r="CC986" i="2"/>
  <c r="CN986" i="2"/>
  <c r="CH986" i="2"/>
  <c r="CG986" i="2"/>
  <c r="CE986" i="2"/>
  <c r="CD986" i="2"/>
  <c r="BT986" i="2"/>
  <c r="BQ986" i="2"/>
  <c r="AX986" i="2"/>
  <c r="CK986" i="2"/>
  <c r="CI986" i="2"/>
  <c r="BP986" i="2"/>
  <c r="BR986" i="2"/>
  <c r="BM986" i="2"/>
  <c r="BC986" i="2"/>
  <c r="AJ986" i="2"/>
  <c r="O986" i="2"/>
  <c r="H987" i="2"/>
  <c r="CM986" i="2"/>
  <c r="CF986" i="2"/>
  <c r="BK986" i="2"/>
  <c r="BL986" i="2"/>
  <c r="BN986" i="2"/>
  <c r="BI986" i="2"/>
  <c r="AA986" i="2"/>
  <c r="N986" i="2"/>
  <c r="CL986" i="2"/>
  <c r="BS986" i="2"/>
  <c r="AO986" i="2"/>
  <c r="V986" i="2"/>
  <c r="J986" i="2"/>
  <c r="I986" i="2"/>
  <c r="P986" i="2"/>
  <c r="L986" i="2"/>
  <c r="Q986" i="2"/>
  <c r="AB986" i="2"/>
  <c r="BD986" i="2"/>
  <c r="AP986" i="2"/>
  <c r="M985" i="2"/>
  <c r="Y409" i="2"/>
  <c r="Z409" i="2" s="1"/>
  <c r="U409" i="2"/>
  <c r="W409" i="2"/>
  <c r="AB409" i="2" s="1"/>
  <c r="AC409" i="2" s="1"/>
  <c r="AD409" i="2" s="1"/>
  <c r="AZ987" i="2" l="1"/>
  <c r="BO987" i="2"/>
  <c r="X987" i="2"/>
  <c r="AL987" i="2"/>
  <c r="CZ987" i="2"/>
  <c r="BU987" i="2"/>
  <c r="BU466" i="2"/>
  <c r="CM466" i="2"/>
  <c r="BK467" i="2"/>
  <c r="BI467" i="2"/>
  <c r="AO466" i="2"/>
  <c r="AI466" i="2"/>
  <c r="AK466" i="2"/>
  <c r="AP466" i="2" s="1"/>
  <c r="AQ466" i="2" s="1"/>
  <c r="AM466" i="2"/>
  <c r="AN466" i="2" s="1"/>
  <c r="BC474" i="2"/>
  <c r="BA474" i="2"/>
  <c r="BB474" i="2" s="1"/>
  <c r="AW474" i="2"/>
  <c r="AY474" i="2"/>
  <c r="BE474" i="2"/>
  <c r="CF495" i="2"/>
  <c r="AR987" i="2"/>
  <c r="BF987" i="2"/>
  <c r="AD987" i="2"/>
  <c r="CC987" i="2"/>
  <c r="CN987" i="2"/>
  <c r="CH987" i="2"/>
  <c r="CG987" i="2"/>
  <c r="CE987" i="2"/>
  <c r="CL987" i="2"/>
  <c r="CI987" i="2"/>
  <c r="BN987" i="2"/>
  <c r="BI987" i="2"/>
  <c r="AO987" i="2"/>
  <c r="CF987" i="2"/>
  <c r="BS987" i="2"/>
  <c r="BT987" i="2"/>
  <c r="O987" i="2"/>
  <c r="H988" i="2"/>
  <c r="CK987" i="2"/>
  <c r="BQ987" i="2"/>
  <c r="BP987" i="2"/>
  <c r="BC987" i="2"/>
  <c r="N987" i="2"/>
  <c r="V987" i="2"/>
  <c r="AJ987" i="2"/>
  <c r="CM987" i="2"/>
  <c r="CD987" i="2"/>
  <c r="BK987" i="2"/>
  <c r="BR987" i="2"/>
  <c r="BM987" i="2"/>
  <c r="BL987" i="2"/>
  <c r="AA987" i="2"/>
  <c r="AX987" i="2"/>
  <c r="J987" i="2"/>
  <c r="I987" i="2"/>
  <c r="L987" i="2"/>
  <c r="P987" i="2"/>
  <c r="Q987" i="2"/>
  <c r="M986" i="2"/>
  <c r="R410" i="2"/>
  <c r="S410" i="2" s="1"/>
  <c r="T410" i="2"/>
  <c r="AZ988" i="2" l="1"/>
  <c r="BO988" i="2"/>
  <c r="X988" i="2"/>
  <c r="AL988" i="2"/>
  <c r="AA410" i="2"/>
  <c r="CZ988" i="2"/>
  <c r="BU988" i="2"/>
  <c r="AR466" i="2"/>
  <c r="AH467" i="2"/>
  <c r="AF467" i="2"/>
  <c r="AG467" i="2" s="1"/>
  <c r="BJ467" i="2"/>
  <c r="BF474" i="2"/>
  <c r="AV475" i="2"/>
  <c r="AT475" i="2"/>
  <c r="AU475" i="2" s="1"/>
  <c r="BP467" i="2"/>
  <c r="BQ467" i="2" s="1"/>
  <c r="BL467" i="2"/>
  <c r="BT467" i="2"/>
  <c r="BN467" i="2"/>
  <c r="BR467" i="2"/>
  <c r="CG495" i="2"/>
  <c r="CD496" i="2"/>
  <c r="CE496" i="2"/>
  <c r="AR988" i="2"/>
  <c r="BF988" i="2"/>
  <c r="AD988" i="2"/>
  <c r="CC988" i="2"/>
  <c r="CN988" i="2"/>
  <c r="CH988" i="2"/>
  <c r="CG988" i="2"/>
  <c r="M987" i="2"/>
  <c r="CE988" i="2"/>
  <c r="AX988" i="2"/>
  <c r="N988" i="2"/>
  <c r="CL988" i="2"/>
  <c r="BQ988" i="2"/>
  <c r="BP988" i="2"/>
  <c r="AO988" i="2"/>
  <c r="CD988" i="2"/>
  <c r="BR988" i="2"/>
  <c r="BM988" i="2"/>
  <c r="BL988" i="2"/>
  <c r="AJ988" i="2"/>
  <c r="V988" i="2"/>
  <c r="I988" i="2"/>
  <c r="CM988" i="2"/>
  <c r="CF988" i="2"/>
  <c r="BK988" i="2"/>
  <c r="BT988" i="2"/>
  <c r="AA988" i="2"/>
  <c r="J988" i="2"/>
  <c r="O988" i="2"/>
  <c r="H989" i="2"/>
  <c r="CK988" i="2"/>
  <c r="CI988" i="2"/>
  <c r="BN988" i="2"/>
  <c r="BI988" i="2"/>
  <c r="BS988" i="2"/>
  <c r="BC988" i="2"/>
  <c r="Q988" i="2"/>
  <c r="P988" i="2"/>
  <c r="L988" i="2"/>
  <c r="BD988" i="2"/>
  <c r="AP988" i="2"/>
  <c r="AC410" i="2"/>
  <c r="AD410" i="2" s="1"/>
  <c r="U410" i="2"/>
  <c r="Y410" i="2"/>
  <c r="Z410" i="2" s="1"/>
  <c r="W410" i="2"/>
  <c r="AZ989" i="2" l="1"/>
  <c r="BO989" i="2"/>
  <c r="X989" i="2"/>
  <c r="AL989" i="2"/>
  <c r="CZ989" i="2"/>
  <c r="BU989" i="2"/>
  <c r="CF496" i="2"/>
  <c r="CH495" i="2"/>
  <c r="CI495" i="2" s="1"/>
  <c r="BU467" i="2"/>
  <c r="CM467" i="2"/>
  <c r="BK468" i="2"/>
  <c r="BI468" i="2"/>
  <c r="BC475" i="2"/>
  <c r="AW475" i="2"/>
  <c r="BA475" i="2"/>
  <c r="BB475" i="2" s="1"/>
  <c r="AY475" i="2"/>
  <c r="BD475" i="2" s="1"/>
  <c r="BE475" i="2" s="1"/>
  <c r="AO467" i="2"/>
  <c r="AQ467" i="2"/>
  <c r="AM467" i="2"/>
  <c r="AN467" i="2" s="1"/>
  <c r="AK467" i="2"/>
  <c r="AI467" i="2"/>
  <c r="AR989" i="2"/>
  <c r="BF989" i="2"/>
  <c r="AD989" i="2"/>
  <c r="CC989" i="2"/>
  <c r="CN989" i="2"/>
  <c r="CH989" i="2"/>
  <c r="CG989" i="2"/>
  <c r="CE989" i="2"/>
  <c r="BC989" i="2"/>
  <c r="J989" i="2"/>
  <c r="I989" i="2"/>
  <c r="BP989" i="2"/>
  <c r="O989" i="2"/>
  <c r="CM989" i="2"/>
  <c r="CD989" i="2"/>
  <c r="BK989" i="2"/>
  <c r="BM989" i="2"/>
  <c r="BL989" i="2"/>
  <c r="BN989" i="2"/>
  <c r="AO989" i="2"/>
  <c r="AX989" i="2"/>
  <c r="N989" i="2"/>
  <c r="H990" i="2"/>
  <c r="CL989" i="2"/>
  <c r="CI989" i="2"/>
  <c r="BI989" i="2"/>
  <c r="BS989" i="2"/>
  <c r="AJ989" i="2"/>
  <c r="V989" i="2"/>
  <c r="CF989" i="2"/>
  <c r="BT989" i="2"/>
  <c r="CK989" i="2"/>
  <c r="BQ989" i="2"/>
  <c r="BR989" i="2"/>
  <c r="AA989" i="2"/>
  <c r="L989" i="2"/>
  <c r="Q989" i="2"/>
  <c r="P989" i="2"/>
  <c r="AP989" i="2"/>
  <c r="AB989" i="2"/>
  <c r="BD989" i="2"/>
  <c r="M988" i="2"/>
  <c r="R411" i="2"/>
  <c r="S411" i="2" s="1"/>
  <c r="T411" i="2"/>
  <c r="AZ990" i="2" l="1"/>
  <c r="BO990" i="2"/>
  <c r="X990" i="2"/>
  <c r="AL990" i="2"/>
  <c r="AA411" i="2"/>
  <c r="CZ990" i="2"/>
  <c r="BU990" i="2"/>
  <c r="BF475" i="2"/>
  <c r="AT476" i="2"/>
  <c r="AU476" i="2" s="1"/>
  <c r="AV476" i="2"/>
  <c r="BJ468" i="2"/>
  <c r="BN468" i="2"/>
  <c r="BP468" i="2"/>
  <c r="BQ468" i="2" s="1"/>
  <c r="BL468" i="2"/>
  <c r="BT468" i="2"/>
  <c r="BR468" i="2"/>
  <c r="CI504" i="2"/>
  <c r="CI503" i="2"/>
  <c r="CI502" i="2"/>
  <c r="CI499" i="2"/>
  <c r="CI500" i="2"/>
  <c r="CI497" i="2"/>
  <c r="CI505" i="2"/>
  <c r="CI498" i="2"/>
  <c r="CI506" i="2"/>
  <c r="CI501" i="2"/>
  <c r="CI496" i="2"/>
  <c r="AR467" i="2"/>
  <c r="AH468" i="2"/>
  <c r="AF468" i="2"/>
  <c r="AG468" i="2" s="1"/>
  <c r="CD497" i="2"/>
  <c r="CE497" i="2" s="1"/>
  <c r="AR990" i="2"/>
  <c r="BF990" i="2"/>
  <c r="AD990" i="2"/>
  <c r="CC990" i="2"/>
  <c r="CN990" i="2"/>
  <c r="CH990" i="2"/>
  <c r="CG990" i="2"/>
  <c r="M989" i="2"/>
  <c r="CE990" i="2"/>
  <c r="CD990" i="2"/>
  <c r="BT990" i="2"/>
  <c r="BQ990" i="2"/>
  <c r="AO990" i="2"/>
  <c r="AJ990" i="2"/>
  <c r="V990" i="2"/>
  <c r="J990" i="2"/>
  <c r="I990" i="2"/>
  <c r="CM990" i="2"/>
  <c r="BK990" i="2"/>
  <c r="BL990" i="2"/>
  <c r="BI990" i="2"/>
  <c r="BC990" i="2"/>
  <c r="O990" i="2"/>
  <c r="CK990" i="2"/>
  <c r="CI990" i="2"/>
  <c r="BP990" i="2"/>
  <c r="BR990" i="2"/>
  <c r="BM990" i="2"/>
  <c r="CF990" i="2"/>
  <c r="BN990" i="2"/>
  <c r="H991" i="2"/>
  <c r="CL990" i="2"/>
  <c r="BS990" i="2"/>
  <c r="AA990" i="2"/>
  <c r="AX990" i="2"/>
  <c r="N990" i="2"/>
  <c r="L990" i="2"/>
  <c r="Q990" i="2"/>
  <c r="P990" i="2"/>
  <c r="U411" i="2"/>
  <c r="W411" i="2"/>
  <c r="Y411" i="2"/>
  <c r="Z411" i="2" s="1"/>
  <c r="AZ991" i="2" l="1"/>
  <c r="BO991" i="2"/>
  <c r="X991" i="2"/>
  <c r="AL991" i="2"/>
  <c r="CZ991" i="2"/>
  <c r="BU991" i="2"/>
  <c r="AO468" i="2"/>
  <c r="AI468" i="2"/>
  <c r="AK468" i="2"/>
  <c r="AP468" i="2" s="1"/>
  <c r="AQ468" i="2" s="1"/>
  <c r="AM468" i="2"/>
  <c r="AN468" i="2" s="1"/>
  <c r="BC476" i="2"/>
  <c r="AY476" i="2"/>
  <c r="BE476" i="2"/>
  <c r="BA476" i="2"/>
  <c r="BB476" i="2" s="1"/>
  <c r="AW476" i="2"/>
  <c r="CF497" i="2"/>
  <c r="CM468" i="2"/>
  <c r="BU468" i="2"/>
  <c r="BK469" i="2"/>
  <c r="BI469" i="2"/>
  <c r="AR991" i="2"/>
  <c r="BF991" i="2"/>
  <c r="AD991" i="2"/>
  <c r="CC991" i="2"/>
  <c r="CN991" i="2"/>
  <c r="CH991" i="2"/>
  <c r="CG991" i="2"/>
  <c r="CE991" i="2"/>
  <c r="CL991" i="2"/>
  <c r="CI991" i="2"/>
  <c r="BN991" i="2"/>
  <c r="BI991" i="2"/>
  <c r="N991" i="2"/>
  <c r="CF991" i="2"/>
  <c r="BS991" i="2"/>
  <c r="BT991" i="2"/>
  <c r="BC991" i="2"/>
  <c r="V991" i="2"/>
  <c r="CK991" i="2"/>
  <c r="BQ991" i="2"/>
  <c r="BP991" i="2"/>
  <c r="AA991" i="2"/>
  <c r="AX991" i="2"/>
  <c r="J991" i="2"/>
  <c r="I991" i="2"/>
  <c r="CM991" i="2"/>
  <c r="CD991" i="2"/>
  <c r="BK991" i="2"/>
  <c r="BR991" i="2"/>
  <c r="BM991" i="2"/>
  <c r="BL991" i="2"/>
  <c r="AO991" i="2"/>
  <c r="AJ991" i="2"/>
  <c r="O991" i="2"/>
  <c r="H992" i="2"/>
  <c r="L991" i="2"/>
  <c r="P991" i="2"/>
  <c r="Q991" i="2"/>
  <c r="AP991" i="2"/>
  <c r="BD991" i="2"/>
  <c r="M990" i="2"/>
  <c r="AB411" i="2"/>
  <c r="AC411" i="2" s="1"/>
  <c r="AD411" i="2" s="1"/>
  <c r="AZ992" i="2" l="1"/>
  <c r="BO992" i="2"/>
  <c r="X992" i="2"/>
  <c r="AL992" i="2"/>
  <c r="CZ992" i="2"/>
  <c r="BU992" i="2"/>
  <c r="BJ469" i="2"/>
  <c r="CD498" i="2"/>
  <c r="CE498" i="2" s="1"/>
  <c r="BF476" i="2"/>
  <c r="AT477" i="2"/>
  <c r="AU477" i="2" s="1"/>
  <c r="AV477" i="2"/>
  <c r="AR468" i="2"/>
  <c r="AF469" i="2"/>
  <c r="AG469" i="2" s="1"/>
  <c r="AH469" i="2"/>
  <c r="BR469" i="2"/>
  <c r="BL469" i="2"/>
  <c r="BN469" i="2"/>
  <c r="BS469" i="2" s="1"/>
  <c r="BT469" i="2" s="1"/>
  <c r="BP469" i="2"/>
  <c r="BQ469" i="2" s="1"/>
  <c r="AR992" i="2"/>
  <c r="BF992" i="2"/>
  <c r="AD992" i="2"/>
  <c r="CC992" i="2"/>
  <c r="CN992" i="2"/>
  <c r="CH992" i="2"/>
  <c r="CG992" i="2"/>
  <c r="M991" i="2"/>
  <c r="CE992" i="2"/>
  <c r="CD992" i="2"/>
  <c r="BR992" i="2"/>
  <c r="BM992" i="2"/>
  <c r="BL992" i="2"/>
  <c r="AO992" i="2"/>
  <c r="O992" i="2"/>
  <c r="H993" i="2"/>
  <c r="AX992" i="2"/>
  <c r="V992" i="2"/>
  <c r="CK992" i="2"/>
  <c r="CI992" i="2"/>
  <c r="BN992" i="2"/>
  <c r="BI992" i="2"/>
  <c r="BS992" i="2"/>
  <c r="N992" i="2"/>
  <c r="CM992" i="2"/>
  <c r="CF992" i="2"/>
  <c r="BK992" i="2"/>
  <c r="BT992" i="2"/>
  <c r="BC992" i="2"/>
  <c r="AJ992" i="2"/>
  <c r="CL992" i="2"/>
  <c r="BQ992" i="2"/>
  <c r="BP992" i="2"/>
  <c r="AA992" i="2"/>
  <c r="J992" i="2"/>
  <c r="I992" i="2"/>
  <c r="L992" i="2" s="1"/>
  <c r="P992" i="2"/>
  <c r="Q992" i="2"/>
  <c r="AP992" i="2"/>
  <c r="AB992" i="2"/>
  <c r="BD992" i="2"/>
  <c r="R412" i="2"/>
  <c r="S412" i="2" s="1"/>
  <c r="T412" i="2"/>
  <c r="AZ993" i="2" l="1"/>
  <c r="BO993" i="2"/>
  <c r="X993" i="2"/>
  <c r="AL993" i="2"/>
  <c r="AA412" i="2"/>
  <c r="CZ993" i="2"/>
  <c r="BU993" i="2"/>
  <c r="BU469" i="2"/>
  <c r="CM469" i="2"/>
  <c r="BI470" i="2"/>
  <c r="BK470" i="2"/>
  <c r="CF498" i="2"/>
  <c r="BC477" i="2"/>
  <c r="AW477" i="2"/>
  <c r="AY477" i="2"/>
  <c r="BD477" i="2" s="1"/>
  <c r="BE477" i="2" s="1"/>
  <c r="BA477" i="2"/>
  <c r="BB477" i="2" s="1"/>
  <c r="AO469" i="2"/>
  <c r="AM469" i="2"/>
  <c r="AN469" i="2" s="1"/>
  <c r="AI469" i="2"/>
  <c r="AK469" i="2"/>
  <c r="AP469" i="2" s="1"/>
  <c r="AQ469" i="2" s="1"/>
  <c r="AR993" i="2"/>
  <c r="BF993" i="2"/>
  <c r="AD993" i="2"/>
  <c r="CC993" i="2"/>
  <c r="CN993" i="2"/>
  <c r="CH993" i="2"/>
  <c r="CG993" i="2"/>
  <c r="M992" i="2"/>
  <c r="CE993" i="2"/>
  <c r="CL993" i="2"/>
  <c r="CI993" i="2"/>
  <c r="BI993" i="2"/>
  <c r="BS993" i="2"/>
  <c r="AO993" i="2"/>
  <c r="AJ993" i="2"/>
  <c r="N993" i="2"/>
  <c r="CF993" i="2"/>
  <c r="BT993" i="2"/>
  <c r="CK993" i="2"/>
  <c r="BQ993" i="2"/>
  <c r="BP993" i="2"/>
  <c r="BR993" i="2"/>
  <c r="BC993" i="2"/>
  <c r="CM993" i="2"/>
  <c r="CD993" i="2"/>
  <c r="BK993" i="2"/>
  <c r="BM993" i="2"/>
  <c r="BL993" i="2"/>
  <c r="BN993" i="2"/>
  <c r="AA993" i="2"/>
  <c r="AX993" i="2"/>
  <c r="J993" i="2"/>
  <c r="O993" i="2"/>
  <c r="H994" i="2"/>
  <c r="V993" i="2"/>
  <c r="I993" i="2"/>
  <c r="P993" i="2"/>
  <c r="Q993" i="2"/>
  <c r="L993" i="2"/>
  <c r="W412" i="2"/>
  <c r="U412" i="2"/>
  <c r="Y412" i="2"/>
  <c r="Z412" i="2" s="1"/>
  <c r="AZ994" i="2" l="1"/>
  <c r="BO994" i="2"/>
  <c r="X994" i="2"/>
  <c r="AL994" i="2"/>
  <c r="CZ994" i="2"/>
  <c r="BU994" i="2"/>
  <c r="AB412" i="2"/>
  <c r="AC412" i="2" s="1"/>
  <c r="AD412" i="2" s="1"/>
  <c r="AR469" i="2"/>
  <c r="AH470" i="2"/>
  <c r="AF470" i="2"/>
  <c r="AG470" i="2" s="1"/>
  <c r="BL470" i="2"/>
  <c r="BN470" i="2"/>
  <c r="BT470" i="2"/>
  <c r="BR470" i="2"/>
  <c r="BP470" i="2"/>
  <c r="BQ470" i="2" s="1"/>
  <c r="BJ470" i="2"/>
  <c r="CD499" i="2"/>
  <c r="BF477" i="2"/>
  <c r="AT478" i="2"/>
  <c r="AU478" i="2" s="1"/>
  <c r="AV478" i="2"/>
  <c r="AR994" i="2"/>
  <c r="BF994" i="2"/>
  <c r="AD994" i="2"/>
  <c r="CC994" i="2"/>
  <c r="CN994" i="2"/>
  <c r="CH994" i="2"/>
  <c r="CG994" i="2"/>
  <c r="M993" i="2"/>
  <c r="CE994" i="2"/>
  <c r="BS994" i="2"/>
  <c r="CD994" i="2"/>
  <c r="H995" i="2"/>
  <c r="BT994" i="2"/>
  <c r="BQ994" i="2"/>
  <c r="CK994" i="2"/>
  <c r="CI994" i="2"/>
  <c r="BP994" i="2"/>
  <c r="BR994" i="2"/>
  <c r="BM994" i="2"/>
  <c r="BC994" i="2"/>
  <c r="N994" i="2"/>
  <c r="CM994" i="2"/>
  <c r="CF994" i="2"/>
  <c r="BK994" i="2"/>
  <c r="BL994" i="2"/>
  <c r="BN994" i="2"/>
  <c r="BI994" i="2"/>
  <c r="AA994" i="2"/>
  <c r="AX994" i="2"/>
  <c r="V994" i="2"/>
  <c r="CL994" i="2"/>
  <c r="AO994" i="2"/>
  <c r="AJ994" i="2"/>
  <c r="J994" i="2"/>
  <c r="I994" i="2"/>
  <c r="O994" i="2"/>
  <c r="P994" i="2"/>
  <c r="L994" i="2"/>
  <c r="Q994" i="2"/>
  <c r="AP994" i="2"/>
  <c r="BD994" i="2"/>
  <c r="AZ995" i="2" l="1"/>
  <c r="BO995" i="2"/>
  <c r="X995" i="2"/>
  <c r="AL995" i="2"/>
  <c r="CZ995" i="2"/>
  <c r="BU995" i="2"/>
  <c r="BC478" i="2"/>
  <c r="AY478" i="2"/>
  <c r="BD478" i="2" s="1"/>
  <c r="BE478" i="2" s="1"/>
  <c r="BA478" i="2"/>
  <c r="BB478" i="2" s="1"/>
  <c r="AW478" i="2"/>
  <c r="BU470" i="2"/>
  <c r="CM470" i="2"/>
  <c r="BK471" i="2"/>
  <c r="BI471" i="2"/>
  <c r="AO470" i="2"/>
  <c r="AI470" i="2"/>
  <c r="AQ470" i="2"/>
  <c r="AK470" i="2"/>
  <c r="AM470" i="2"/>
  <c r="AN470" i="2" s="1"/>
  <c r="CE499" i="2"/>
  <c r="CF499" i="2" s="1"/>
  <c r="AR995" i="2"/>
  <c r="BF995" i="2"/>
  <c r="AD995" i="2"/>
  <c r="CC995" i="2"/>
  <c r="CN995" i="2"/>
  <c r="CH995" i="2"/>
  <c r="CG995" i="2"/>
  <c r="M994" i="2"/>
  <c r="CE995" i="2"/>
  <c r="CF995" i="2"/>
  <c r="BS995" i="2"/>
  <c r="BT995" i="2"/>
  <c r="AO995" i="2"/>
  <c r="O995" i="2"/>
  <c r="H996" i="2"/>
  <c r="CK995" i="2"/>
  <c r="BQ995" i="2"/>
  <c r="BP995" i="2"/>
  <c r="AX995" i="2"/>
  <c r="N995" i="2"/>
  <c r="CM995" i="2"/>
  <c r="BK995" i="2"/>
  <c r="BR995" i="2"/>
  <c r="BM995" i="2"/>
  <c r="BL995" i="2"/>
  <c r="CD995" i="2"/>
  <c r="BC995" i="2"/>
  <c r="AJ995" i="2"/>
  <c r="V995" i="2"/>
  <c r="J995" i="2"/>
  <c r="I995" i="2"/>
  <c r="CL995" i="2"/>
  <c r="CI995" i="2"/>
  <c r="BN995" i="2"/>
  <c r="BI995" i="2"/>
  <c r="AA995" i="2"/>
  <c r="P995" i="2"/>
  <c r="Q995" i="2"/>
  <c r="L995" i="2"/>
  <c r="BD995" i="2"/>
  <c r="AB995" i="2"/>
  <c r="AP995" i="2"/>
  <c r="R413" i="2"/>
  <c r="S413" i="2" s="1"/>
  <c r="T413" i="2"/>
  <c r="AZ996" i="2" l="1"/>
  <c r="BO996" i="2"/>
  <c r="X996" i="2"/>
  <c r="AL996" i="2"/>
  <c r="AA413" i="2"/>
  <c r="CZ996" i="2"/>
  <c r="BU996" i="2"/>
  <c r="BF478" i="2"/>
  <c r="AV479" i="2"/>
  <c r="AT479" i="2"/>
  <c r="AU479" i="2" s="1"/>
  <c r="CD500" i="2"/>
  <c r="CE500" i="2" s="1"/>
  <c r="BJ471" i="2"/>
  <c r="AR470" i="2"/>
  <c r="AH471" i="2"/>
  <c r="AF471" i="2"/>
  <c r="AG471" i="2" s="1"/>
  <c r="BT471" i="2"/>
  <c r="BN471" i="2"/>
  <c r="BP471" i="2"/>
  <c r="BQ471" i="2" s="1"/>
  <c r="BL471" i="2"/>
  <c r="BR471" i="2"/>
  <c r="AR996" i="2"/>
  <c r="BF996" i="2"/>
  <c r="AD996" i="2"/>
  <c r="CC996" i="2"/>
  <c r="CN996" i="2"/>
  <c r="CH996" i="2"/>
  <c r="CG996" i="2"/>
  <c r="CE996" i="2"/>
  <c r="CD996" i="2"/>
  <c r="BS996" i="2"/>
  <c r="BL996" i="2"/>
  <c r="V996" i="2"/>
  <c r="CK996" i="2"/>
  <c r="BR996" i="2"/>
  <c r="BT996" i="2"/>
  <c r="BI996" i="2"/>
  <c r="I996" i="2"/>
  <c r="CM996" i="2"/>
  <c r="CF996" i="2"/>
  <c r="BK996" i="2"/>
  <c r="BN996" i="2"/>
  <c r="AA996" i="2"/>
  <c r="AJ996" i="2"/>
  <c r="O996" i="2"/>
  <c r="H997" i="2"/>
  <c r="J996" i="2"/>
  <c r="N996" i="2"/>
  <c r="CL996" i="2"/>
  <c r="BQ996" i="2"/>
  <c r="BP996" i="2"/>
  <c r="AO996" i="2"/>
  <c r="BM996" i="2"/>
  <c r="CI996" i="2"/>
  <c r="BC996" i="2"/>
  <c r="AX996" i="2"/>
  <c r="P996" i="2"/>
  <c r="Q996" i="2"/>
  <c r="L996" i="2"/>
  <c r="M995" i="2"/>
  <c r="AC413" i="2"/>
  <c r="AD413" i="2" s="1"/>
  <c r="W413" i="2"/>
  <c r="Y413" i="2"/>
  <c r="Z413" i="2" s="1"/>
  <c r="U413" i="2"/>
  <c r="AZ997" i="2" l="1"/>
  <c r="BO997" i="2"/>
  <c r="X997" i="2"/>
  <c r="AL997" i="2"/>
  <c r="CZ997" i="2"/>
  <c r="BU997" i="2"/>
  <c r="AO471" i="2"/>
  <c r="AK471" i="2"/>
  <c r="AM471" i="2"/>
  <c r="AN471" i="2" s="1"/>
  <c r="AI471" i="2"/>
  <c r="AQ471" i="2"/>
  <c r="BC479" i="2"/>
  <c r="BA479" i="2"/>
  <c r="BB479" i="2" s="1"/>
  <c r="AW479" i="2"/>
  <c r="BE479" i="2"/>
  <c r="AY479" i="2"/>
  <c r="CM471" i="2"/>
  <c r="CN471" i="2" s="1"/>
  <c r="BU471" i="2"/>
  <c r="BI472" i="2"/>
  <c r="BK472" i="2"/>
  <c r="CF500" i="2"/>
  <c r="AR997" i="2"/>
  <c r="BF997" i="2"/>
  <c r="AD997" i="2"/>
  <c r="CC997" i="2"/>
  <c r="CN997" i="2"/>
  <c r="CH997" i="2"/>
  <c r="CG997" i="2"/>
  <c r="CE997" i="2"/>
  <c r="BK997" i="2"/>
  <c r="AA997" i="2"/>
  <c r="CF997" i="2"/>
  <c r="BR997" i="2"/>
  <c r="BT997" i="2"/>
  <c r="BM997" i="2"/>
  <c r="AJ997" i="2"/>
  <c r="I997" i="2"/>
  <c r="CK997" i="2"/>
  <c r="BN997" i="2"/>
  <c r="BQ997" i="2"/>
  <c r="BC997" i="2"/>
  <c r="J997" i="2"/>
  <c r="O997" i="2"/>
  <c r="H998" i="2"/>
  <c r="CM997" i="2"/>
  <c r="CD997" i="2"/>
  <c r="BI997" i="2"/>
  <c r="BL997" i="2"/>
  <c r="N997" i="2"/>
  <c r="CL997" i="2"/>
  <c r="CI997" i="2"/>
  <c r="BP997" i="2"/>
  <c r="BS997" i="2"/>
  <c r="AO997" i="2"/>
  <c r="AX997" i="2"/>
  <c r="V997" i="2"/>
  <c r="L997" i="2"/>
  <c r="P997" i="2"/>
  <c r="Q997" i="2"/>
  <c r="BD997" i="2"/>
  <c r="AP997" i="2"/>
  <c r="M996" i="2"/>
  <c r="R414" i="2"/>
  <c r="S414" i="2" s="1"/>
  <c r="T414" i="2"/>
  <c r="AZ998" i="2" l="1"/>
  <c r="BO998" i="2"/>
  <c r="X998" i="2"/>
  <c r="AL998" i="2"/>
  <c r="AA414" i="2"/>
  <c r="CZ998" i="2"/>
  <c r="BU998" i="2"/>
  <c r="BJ472" i="2"/>
  <c r="BL472" i="2"/>
  <c r="BR472" i="2"/>
  <c r="BN472" i="2"/>
  <c r="BS472" i="2" s="1"/>
  <c r="BT472" i="2" s="1"/>
  <c r="BP472" i="2"/>
  <c r="BQ472" i="2" s="1"/>
  <c r="BF479" i="2"/>
  <c r="AV480" i="2"/>
  <c r="AT480" i="2"/>
  <c r="AU480" i="2" s="1"/>
  <c r="AR471" i="2"/>
  <c r="AF472" i="2"/>
  <c r="AG472" i="2" s="1"/>
  <c r="AH472" i="2"/>
  <c r="CD501" i="2"/>
  <c r="CE501" i="2" s="1"/>
  <c r="AR998" i="2"/>
  <c r="BF998" i="2"/>
  <c r="AD998" i="2"/>
  <c r="CC998" i="2"/>
  <c r="CN998" i="2"/>
  <c r="CH998" i="2"/>
  <c r="CG998" i="2"/>
  <c r="CE998" i="2"/>
  <c r="J998" i="2"/>
  <c r="H999" i="2"/>
  <c r="CK998" i="2"/>
  <c r="CI998" i="2"/>
  <c r="BQ998" i="2"/>
  <c r="BN998" i="2"/>
  <c r="BT998" i="2"/>
  <c r="BC998" i="2"/>
  <c r="CM998" i="2"/>
  <c r="CF998" i="2"/>
  <c r="BK998" i="2"/>
  <c r="BM998" i="2"/>
  <c r="BR998" i="2"/>
  <c r="AA998" i="2"/>
  <c r="V998" i="2"/>
  <c r="CL998" i="2"/>
  <c r="BI998" i="2"/>
  <c r="BL998" i="2"/>
  <c r="AO998" i="2"/>
  <c r="I998" i="2"/>
  <c r="CD998" i="2"/>
  <c r="BS998" i="2"/>
  <c r="BP998" i="2"/>
  <c r="AX998" i="2"/>
  <c r="O998" i="2"/>
  <c r="AJ998" i="2"/>
  <c r="N998" i="2"/>
  <c r="L998" i="2"/>
  <c r="Q998" i="2"/>
  <c r="P998" i="2"/>
  <c r="BD998" i="2"/>
  <c r="AP998" i="2"/>
  <c r="AB998" i="2"/>
  <c r="M997" i="2"/>
  <c r="U414" i="2"/>
  <c r="Y414" i="2"/>
  <c r="Z414" i="2" s="1"/>
  <c r="W414" i="2"/>
  <c r="AZ999" i="2" l="1"/>
  <c r="BO999" i="2"/>
  <c r="X999" i="2"/>
  <c r="AL999" i="2"/>
  <c r="CZ999" i="2"/>
  <c r="BU999" i="2"/>
  <c r="CM472" i="2"/>
  <c r="BU472" i="2"/>
  <c r="BI473" i="2"/>
  <c r="BK473" i="2"/>
  <c r="AO472" i="2"/>
  <c r="AI472" i="2"/>
  <c r="AM472" i="2"/>
  <c r="AN472" i="2" s="1"/>
  <c r="AK472" i="2"/>
  <c r="AP472" i="2" s="1"/>
  <c r="AQ472" i="2" s="1"/>
  <c r="BC480" i="2"/>
  <c r="AW480" i="2"/>
  <c r="AY480" i="2"/>
  <c r="BD480" i="2" s="1"/>
  <c r="BE480" i="2" s="1"/>
  <c r="BA480" i="2"/>
  <c r="BB480" i="2" s="1"/>
  <c r="CF501" i="2"/>
  <c r="AR999" i="2"/>
  <c r="BF999" i="2"/>
  <c r="AD999" i="2"/>
  <c r="CC999" i="2"/>
  <c r="CN999" i="2"/>
  <c r="CH999" i="2"/>
  <c r="CG999" i="2"/>
  <c r="M998" i="2"/>
  <c r="CE999" i="2"/>
  <c r="CF999" i="2"/>
  <c r="CK999" i="2"/>
  <c r="BP999" i="2"/>
  <c r="BR999" i="2"/>
  <c r="BC999" i="2"/>
  <c r="V999" i="2"/>
  <c r="N999" i="2"/>
  <c r="CM999" i="2"/>
  <c r="CD999" i="2"/>
  <c r="BK999" i="2"/>
  <c r="BL999" i="2"/>
  <c r="BS999" i="2"/>
  <c r="BM999" i="2"/>
  <c r="AA999" i="2"/>
  <c r="AX999" i="2"/>
  <c r="J999" i="2"/>
  <c r="I999" i="2"/>
  <c r="CL999" i="2"/>
  <c r="CI999" i="2"/>
  <c r="BQ999" i="2"/>
  <c r="BN999" i="2"/>
  <c r="AO999" i="2"/>
  <c r="AJ999" i="2"/>
  <c r="O999" i="2"/>
  <c r="M999" i="2" s="1"/>
  <c r="H1000" i="2"/>
  <c r="BT999" i="2"/>
  <c r="BI999" i="2"/>
  <c r="P999" i="2"/>
  <c r="L999" i="2"/>
  <c r="Q999" i="2"/>
  <c r="BD489" i="2"/>
  <c r="AB414" i="2"/>
  <c r="AC414" i="2" s="1"/>
  <c r="AD414" i="2" s="1"/>
  <c r="AZ1000" i="2" l="1"/>
  <c r="BO1000" i="2"/>
  <c r="X1000" i="2"/>
  <c r="AL1000" i="2"/>
  <c r="CZ1000" i="2"/>
  <c r="BU1000" i="2"/>
  <c r="AR472" i="2"/>
  <c r="AH473" i="2"/>
  <c r="AF473" i="2"/>
  <c r="AG473" i="2" s="1"/>
  <c r="BT473" i="2"/>
  <c r="BL473" i="2"/>
  <c r="BP473" i="2"/>
  <c r="BQ473" i="2" s="1"/>
  <c r="BN473" i="2"/>
  <c r="BR473" i="2"/>
  <c r="CD502" i="2"/>
  <c r="CE502" i="2" s="1"/>
  <c r="BJ473" i="2"/>
  <c r="BF480" i="2"/>
  <c r="AT481" i="2"/>
  <c r="AU481" i="2" s="1"/>
  <c r="AV481" i="2"/>
  <c r="AR1000" i="2"/>
  <c r="BF1000" i="2"/>
  <c r="AD1000" i="2"/>
  <c r="CC1000" i="2"/>
  <c r="CN1000" i="2"/>
  <c r="CH1000" i="2"/>
  <c r="CG1000" i="2"/>
  <c r="CE1000" i="2"/>
  <c r="CL1000" i="2"/>
  <c r="AJ1000" i="2"/>
  <c r="N1000" i="2"/>
  <c r="CD1000" i="2"/>
  <c r="BS1000" i="2"/>
  <c r="BI1000" i="2"/>
  <c r="BL1000" i="2"/>
  <c r="H1001" i="2"/>
  <c r="V1000" i="2"/>
  <c r="CI1000" i="2"/>
  <c r="BR1000" i="2"/>
  <c r="J1000" i="2"/>
  <c r="CM1000" i="2"/>
  <c r="BK1000" i="2"/>
  <c r="BT1000" i="2"/>
  <c r="BP1000" i="2"/>
  <c r="O1000" i="2"/>
  <c r="BQ1000" i="2"/>
  <c r="AO1000" i="2"/>
  <c r="CK1000" i="2"/>
  <c r="BC1000" i="2"/>
  <c r="I1000" i="2"/>
  <c r="CF1000" i="2"/>
  <c r="BM1000" i="2"/>
  <c r="AA1000" i="2"/>
  <c r="AX1000" i="2"/>
  <c r="BN1000" i="2"/>
  <c r="P1000" i="2"/>
  <c r="Q1000" i="2"/>
  <c r="L1000" i="2"/>
  <c r="BD1000" i="2"/>
  <c r="AP1000" i="2"/>
  <c r="R415" i="2"/>
  <c r="S415" i="2" s="1"/>
  <c r="T415" i="2"/>
  <c r="AZ1001" i="2" l="1"/>
  <c r="BO1001" i="2"/>
  <c r="X1001" i="2"/>
  <c r="AL1001" i="2"/>
  <c r="AA415" i="2"/>
  <c r="CZ1001" i="2"/>
  <c r="BU1001" i="2"/>
  <c r="BC481" i="2"/>
  <c r="AY481" i="2"/>
  <c r="BD481" i="2" s="1"/>
  <c r="BE481" i="2" s="1"/>
  <c r="BA481" i="2"/>
  <c r="BB481" i="2" s="1"/>
  <c r="AW481" i="2"/>
  <c r="CF502" i="2"/>
  <c r="AO473" i="2"/>
  <c r="AM473" i="2"/>
  <c r="AN473" i="2" s="1"/>
  <c r="AI473" i="2"/>
  <c r="AK473" i="2"/>
  <c r="AQ473" i="2"/>
  <c r="BU473" i="2"/>
  <c r="CM473" i="2"/>
  <c r="BK474" i="2"/>
  <c r="BI474" i="2"/>
  <c r="AR1001" i="2"/>
  <c r="BF1001" i="2"/>
  <c r="AD1001" i="2"/>
  <c r="CC1001" i="2"/>
  <c r="CN1001" i="2"/>
  <c r="CH1001" i="2"/>
  <c r="CG1001" i="2"/>
  <c r="M1000" i="2"/>
  <c r="CE1001" i="2"/>
  <c r="CF1001" i="2"/>
  <c r="BR1001" i="2"/>
  <c r="BI1001" i="2"/>
  <c r="AX1001" i="2"/>
  <c r="J1001" i="2"/>
  <c r="N1001" i="2"/>
  <c r="AJ1001" i="2"/>
  <c r="I1001" i="2"/>
  <c r="O1001" i="2"/>
  <c r="P1001" i="2" s="1"/>
  <c r="CK1001" i="2"/>
  <c r="BN1001" i="2"/>
  <c r="BP1001" i="2"/>
  <c r="BS1001" i="2"/>
  <c r="BC1001" i="2"/>
  <c r="CM1001" i="2"/>
  <c r="CD1001" i="2"/>
  <c r="BK1001" i="2"/>
  <c r="BQ1001" i="2"/>
  <c r="BT1001" i="2"/>
  <c r="BM1001" i="2"/>
  <c r="AA1001" i="2"/>
  <c r="H1002" i="2"/>
  <c r="V1001" i="2"/>
  <c r="CL1001" i="2"/>
  <c r="CI1001" i="2"/>
  <c r="BL1001" i="2"/>
  <c r="AO1001" i="2"/>
  <c r="Q1001" i="2"/>
  <c r="L1001" i="2"/>
  <c r="AP1001" i="2"/>
  <c r="AB1001" i="2"/>
  <c r="BD1001" i="2"/>
  <c r="W415" i="2"/>
  <c r="U415" i="2"/>
  <c r="Y415" i="2"/>
  <c r="Z415" i="2" s="1"/>
  <c r="AZ1002" i="2" l="1"/>
  <c r="BO1002" i="2"/>
  <c r="X1002" i="2"/>
  <c r="AL1002" i="2"/>
  <c r="CZ1002" i="2"/>
  <c r="BU1002" i="2"/>
  <c r="AB415" i="2"/>
  <c r="AC415" i="2" s="1"/>
  <c r="AD415" i="2" s="1"/>
  <c r="BF481" i="2"/>
  <c r="AV482" i="2"/>
  <c r="AT482" i="2"/>
  <c r="AU482" i="2" s="1"/>
  <c r="BJ474" i="2"/>
  <c r="AR473" i="2"/>
  <c r="AH474" i="2"/>
  <c r="AF474" i="2"/>
  <c r="AG474" i="2" s="1"/>
  <c r="BT474" i="2"/>
  <c r="BP474" i="2"/>
  <c r="BQ474" i="2" s="1"/>
  <c r="BL474" i="2"/>
  <c r="BN474" i="2"/>
  <c r="BR474" i="2"/>
  <c r="CD503" i="2"/>
  <c r="AR1002" i="2"/>
  <c r="BF1002" i="2"/>
  <c r="AD1002" i="2"/>
  <c r="CC1002" i="2"/>
  <c r="CN1002" i="2"/>
  <c r="M1001" i="2"/>
  <c r="CH1002" i="2"/>
  <c r="CG1002" i="2"/>
  <c r="CE1002" i="2"/>
  <c r="CD1002" i="2"/>
  <c r="BT1002" i="2"/>
  <c r="BR1002" i="2"/>
  <c r="V1002" i="2"/>
  <c r="I1002" i="2"/>
  <c r="O1002" i="2"/>
  <c r="M1002" i="2" s="1"/>
  <c r="CM1002" i="2"/>
  <c r="CF1002" i="2"/>
  <c r="BK1002" i="2"/>
  <c r="BM1002" i="2"/>
  <c r="BS1002" i="2"/>
  <c r="BP1002" i="2"/>
  <c r="AA1002" i="2"/>
  <c r="AJ1002" i="2"/>
  <c r="N1002" i="2"/>
  <c r="Q1002" i="2"/>
  <c r="CL1002" i="2"/>
  <c r="BI1002" i="2"/>
  <c r="BN1002" i="2"/>
  <c r="AO1002" i="2"/>
  <c r="H1003" i="2"/>
  <c r="CK1002" i="2"/>
  <c r="CI1002" i="2"/>
  <c r="BQ1002" i="2"/>
  <c r="BL1002" i="2"/>
  <c r="BC1002" i="2"/>
  <c r="AX1002" i="2"/>
  <c r="J1002" i="2"/>
  <c r="L1002" i="2"/>
  <c r="P1002" i="2"/>
  <c r="AZ1003" i="2" l="1"/>
  <c r="BO1003" i="2"/>
  <c r="X1003" i="2"/>
  <c r="AL1003" i="2"/>
  <c r="CZ1003" i="2"/>
  <c r="BU1003" i="2"/>
  <c r="T416" i="2"/>
  <c r="R416" i="2"/>
  <c r="S416" i="2" s="1"/>
  <c r="CE503" i="2"/>
  <c r="CF503" i="2" s="1"/>
  <c r="AO474" i="2"/>
  <c r="AK474" i="2"/>
  <c r="AM474" i="2"/>
  <c r="AN474" i="2" s="1"/>
  <c r="AI474" i="2"/>
  <c r="AQ474" i="2"/>
  <c r="BC482" i="2"/>
  <c r="AW482" i="2"/>
  <c r="AY482" i="2"/>
  <c r="BE482" i="2"/>
  <c r="BA482" i="2"/>
  <c r="BB482" i="2" s="1"/>
  <c r="BU474" i="2"/>
  <c r="CM474" i="2"/>
  <c r="BK475" i="2"/>
  <c r="BI475" i="2"/>
  <c r="AR1003" i="2"/>
  <c r="BF1003" i="2"/>
  <c r="AD1003" i="2"/>
  <c r="CC1003" i="2"/>
  <c r="CN1003" i="2"/>
  <c r="CH1003" i="2"/>
  <c r="CG1003" i="2"/>
  <c r="CE1003" i="2"/>
  <c r="CK1003" i="2"/>
  <c r="BP1003" i="2"/>
  <c r="BQ1003" i="2"/>
  <c r="BN1003" i="2"/>
  <c r="AO1003" i="2"/>
  <c r="AJ1003" i="2"/>
  <c r="H1004" i="2"/>
  <c r="J1003" i="2"/>
  <c r="AA1003" i="2"/>
  <c r="I1003" i="2"/>
  <c r="CM1003" i="2"/>
  <c r="CD1003" i="2"/>
  <c r="BK1003" i="2"/>
  <c r="BL1003" i="2"/>
  <c r="BI1003" i="2"/>
  <c r="CL1003" i="2"/>
  <c r="CI1003" i="2"/>
  <c r="BR1003" i="2"/>
  <c r="BC1003" i="2"/>
  <c r="AX1003" i="2"/>
  <c r="N1003" i="2"/>
  <c r="CF1003" i="2"/>
  <c r="BT1003" i="2"/>
  <c r="BM1003" i="2"/>
  <c r="BS1003" i="2"/>
  <c r="V1003" i="2"/>
  <c r="O1003" i="2"/>
  <c r="M1003" i="2" s="1"/>
  <c r="P1003" i="2"/>
  <c r="Q1003" i="2"/>
  <c r="L1003" i="2"/>
  <c r="AP1003" i="2"/>
  <c r="BD1003" i="2"/>
  <c r="AC416" i="2"/>
  <c r="AD416" i="2" s="1"/>
  <c r="W416" i="2"/>
  <c r="U416" i="2"/>
  <c r="AZ1004" i="2" l="1"/>
  <c r="BO1004" i="2"/>
  <c r="X1004" i="2"/>
  <c r="AL1004" i="2"/>
  <c r="AA416" i="2"/>
  <c r="Y416" i="2"/>
  <c r="Z416" i="2" s="1"/>
  <c r="CZ1004" i="2"/>
  <c r="BU1004" i="2"/>
  <c r="CD504" i="2"/>
  <c r="BN475" i="2"/>
  <c r="BP475" i="2"/>
  <c r="BQ475" i="2" s="1"/>
  <c r="BL475" i="2"/>
  <c r="BR475" i="2"/>
  <c r="BF482" i="2"/>
  <c r="AV483" i="2"/>
  <c r="AT483" i="2"/>
  <c r="AU483" i="2" s="1"/>
  <c r="AR474" i="2"/>
  <c r="AF475" i="2"/>
  <c r="AG475" i="2" s="1"/>
  <c r="AH475" i="2"/>
  <c r="BJ475" i="2"/>
  <c r="AR1004" i="2"/>
  <c r="BF1004" i="2"/>
  <c r="AD1004" i="2"/>
  <c r="CC1004" i="2"/>
  <c r="CN1004" i="2"/>
  <c r="CH1004" i="2"/>
  <c r="CG1004" i="2"/>
  <c r="CE1004" i="2"/>
  <c r="CM1004" i="2"/>
  <c r="CF1004" i="2"/>
  <c r="BK1004" i="2"/>
  <c r="BI1004" i="2"/>
  <c r="BL1004" i="2"/>
  <c r="AX1004" i="2"/>
  <c r="N1004" i="2"/>
  <c r="O1004" i="2"/>
  <c r="M1004" i="2" s="1"/>
  <c r="BC1004" i="2"/>
  <c r="V1004" i="2"/>
  <c r="BS1004" i="2"/>
  <c r="AJ1004" i="2"/>
  <c r="H1005" i="2"/>
  <c r="CL1004" i="2"/>
  <c r="BP1004" i="2"/>
  <c r="BR1004" i="2"/>
  <c r="CK1004" i="2"/>
  <c r="CI1004" i="2"/>
  <c r="BN1004" i="2"/>
  <c r="BQ1004" i="2"/>
  <c r="AO1004" i="2"/>
  <c r="J1004" i="2"/>
  <c r="I1004" i="2"/>
  <c r="L1004" i="2"/>
  <c r="CD1004" i="2"/>
  <c r="BT1004" i="2"/>
  <c r="BM1004" i="2"/>
  <c r="AA1004" i="2"/>
  <c r="Q1004" i="2"/>
  <c r="P1004" i="2"/>
  <c r="AP1004" i="2"/>
  <c r="BD1004" i="2"/>
  <c r="AB1004" i="2"/>
  <c r="R417" i="2"/>
  <c r="S417" i="2" s="1"/>
  <c r="T417" i="2"/>
  <c r="AZ1005" i="2" l="1"/>
  <c r="BO1005" i="2"/>
  <c r="X1005" i="2"/>
  <c r="AL1005" i="2"/>
  <c r="AA417" i="2"/>
  <c r="CZ1005" i="2"/>
  <c r="BU1005" i="2"/>
  <c r="BS475" i="2"/>
  <c r="BT475" i="2" s="1"/>
  <c r="AO475" i="2"/>
  <c r="AK475" i="2"/>
  <c r="AI475" i="2"/>
  <c r="AM475" i="2"/>
  <c r="AN475" i="2" s="1"/>
  <c r="BC483" i="2"/>
  <c r="AW483" i="2"/>
  <c r="AY483" i="2"/>
  <c r="BD483" i="2" s="1"/>
  <c r="BE483" i="2" s="1"/>
  <c r="BA483" i="2"/>
  <c r="BB483" i="2" s="1"/>
  <c r="CE504" i="2"/>
  <c r="CF504" i="2" s="1"/>
  <c r="AR1005" i="2"/>
  <c r="BF1005" i="2"/>
  <c r="AD1005" i="2"/>
  <c r="CC1005" i="2"/>
  <c r="CN1005" i="2"/>
  <c r="CH1005" i="2"/>
  <c r="CG1005" i="2"/>
  <c r="CE1005" i="2"/>
  <c r="CF1005" i="2"/>
  <c r="BQ1005" i="2"/>
  <c r="AX1005" i="2"/>
  <c r="O1005" i="2"/>
  <c r="M1005" i="2" s="1"/>
  <c r="BL1005" i="2"/>
  <c r="BC1005" i="2"/>
  <c r="J1005" i="2"/>
  <c r="V1005" i="2"/>
  <c r="L1005" i="2"/>
  <c r="CK1005" i="2"/>
  <c r="CM1005" i="2"/>
  <c r="CD1005" i="2"/>
  <c r="BK1005" i="2"/>
  <c r="BS1005" i="2"/>
  <c r="BI1005" i="2"/>
  <c r="AA1005" i="2"/>
  <c r="AJ1005" i="2"/>
  <c r="I1005" i="2"/>
  <c r="H1006" i="2"/>
  <c r="N1005" i="2"/>
  <c r="CL1005" i="2"/>
  <c r="CI1005" i="2"/>
  <c r="BM1005" i="2"/>
  <c r="BP1005" i="2"/>
  <c r="AO1005" i="2"/>
  <c r="BR1005" i="2"/>
  <c r="BT1005" i="2"/>
  <c r="Q1005" i="2"/>
  <c r="BN1005" i="2"/>
  <c r="P1005" i="2"/>
  <c r="W417" i="2"/>
  <c r="AB417" i="2" s="1"/>
  <c r="Y417" i="2"/>
  <c r="Z417" i="2" s="1"/>
  <c r="U417" i="2"/>
  <c r="AZ1006" i="2" l="1"/>
  <c r="BO1006" i="2"/>
  <c r="X1006" i="2"/>
  <c r="AL1006" i="2"/>
  <c r="CZ1006" i="2"/>
  <c r="BU1006" i="2"/>
  <c r="CD505" i="2"/>
  <c r="AP475" i="2"/>
  <c r="AQ475" i="2" s="1"/>
  <c r="BF483" i="2"/>
  <c r="J121" i="1" s="1"/>
  <c r="I121" i="1" s="1"/>
  <c r="AT484" i="2"/>
  <c r="AU484" i="2" s="1"/>
  <c r="AV484" i="2"/>
  <c r="BU475" i="2"/>
  <c r="CM475" i="2"/>
  <c r="BK476" i="2"/>
  <c r="BI476" i="2"/>
  <c r="AR1006" i="2"/>
  <c r="BF1006" i="2"/>
  <c r="AD1006" i="2"/>
  <c r="CC1006" i="2"/>
  <c r="CN1006" i="2"/>
  <c r="CH1006" i="2"/>
  <c r="CG1006" i="2"/>
  <c r="CE1006" i="2"/>
  <c r="CK1006" i="2"/>
  <c r="CI1006" i="2"/>
  <c r="BQ1006" i="2"/>
  <c r="BT1006" i="2"/>
  <c r="BR1006" i="2"/>
  <c r="BC1006" i="2"/>
  <c r="J1006" i="2"/>
  <c r="N1006" i="2"/>
  <c r="P1006" i="2"/>
  <c r="CM1006" i="2"/>
  <c r="CF1006" i="2"/>
  <c r="BK1006" i="2"/>
  <c r="BM1006" i="2"/>
  <c r="BL1006" i="2"/>
  <c r="AA1006" i="2"/>
  <c r="AJ1006" i="2"/>
  <c r="V1006" i="2"/>
  <c r="BN1006" i="2"/>
  <c r="H1007" i="2"/>
  <c r="BP1006" i="2"/>
  <c r="CL1006" i="2"/>
  <c r="BI1006" i="2"/>
  <c r="BS1006" i="2"/>
  <c r="AO1006" i="2"/>
  <c r="O1006" i="2"/>
  <c r="M1006" i="2" s="1"/>
  <c r="I1006" i="2"/>
  <c r="L1006" i="2" s="1"/>
  <c r="CD1006" i="2"/>
  <c r="AX1006" i="2"/>
  <c r="Q1006" i="2"/>
  <c r="AP1006" i="2"/>
  <c r="BD1006" i="2"/>
  <c r="AC417" i="2"/>
  <c r="AD417" i="2" s="1"/>
  <c r="AZ1007" i="2" l="1"/>
  <c r="BO1007" i="2"/>
  <c r="X1007" i="2"/>
  <c r="AL1007" i="2"/>
  <c r="CZ1007" i="2"/>
  <c r="BU1007" i="2"/>
  <c r="AR475" i="2"/>
  <c r="AF476" i="2"/>
  <c r="AG476" i="2" s="1"/>
  <c r="AH476" i="2"/>
  <c r="BN476" i="2"/>
  <c r="BP476" i="2"/>
  <c r="BQ476" i="2" s="1"/>
  <c r="BT476" i="2"/>
  <c r="BL476" i="2"/>
  <c r="BR476" i="2"/>
  <c r="BJ476" i="2"/>
  <c r="BC484" i="2"/>
  <c r="AW484" i="2"/>
  <c r="AY484" i="2"/>
  <c r="BD484" i="2" s="1"/>
  <c r="BE484" i="2" s="1"/>
  <c r="BA484" i="2"/>
  <c r="BB484" i="2" s="1"/>
  <c r="CE505" i="2"/>
  <c r="CF505" i="2" s="1"/>
  <c r="AR1007" i="2"/>
  <c r="BF1007" i="2"/>
  <c r="AD1007" i="2"/>
  <c r="CC1007" i="2"/>
  <c r="CN1007" i="2"/>
  <c r="CH1007" i="2"/>
  <c r="CG1007" i="2"/>
  <c r="CE1007" i="2"/>
  <c r="P1007" i="2"/>
  <c r="CL1007" i="2"/>
  <c r="CI1007" i="2"/>
  <c r="BS1007" i="2"/>
  <c r="BM1007" i="2"/>
  <c r="AO1007" i="2"/>
  <c r="V1007" i="2"/>
  <c r="J1007" i="2"/>
  <c r="CM1007" i="2"/>
  <c r="CD1007" i="2"/>
  <c r="BK1007" i="2"/>
  <c r="BR1007" i="2"/>
  <c r="CF1007" i="2"/>
  <c r="BT1007" i="2"/>
  <c r="BN1007" i="2"/>
  <c r="BQ1007" i="2"/>
  <c r="AX1007" i="2"/>
  <c r="N1007" i="2"/>
  <c r="CK1007" i="2"/>
  <c r="BP1007" i="2"/>
  <c r="BI1007" i="2"/>
  <c r="BC1007" i="2"/>
  <c r="I1007" i="2"/>
  <c r="H1008" i="2"/>
  <c r="L1007" i="2"/>
  <c r="BL1007" i="2"/>
  <c r="AA1007" i="2"/>
  <c r="AJ1007" i="2"/>
  <c r="O1007" i="2"/>
  <c r="M1007" i="2" s="1"/>
  <c r="AB1007" i="2"/>
  <c r="BD1007" i="2"/>
  <c r="AP1007" i="2"/>
  <c r="Q1007" i="2"/>
  <c r="R418" i="2"/>
  <c r="S418" i="2" s="1"/>
  <c r="T418" i="2"/>
  <c r="AZ1008" i="2" l="1"/>
  <c r="BO1008" i="2"/>
  <c r="X1008" i="2"/>
  <c r="AL1008" i="2"/>
  <c r="AA418" i="2"/>
  <c r="CZ1008" i="2"/>
  <c r="BU1008" i="2"/>
  <c r="BF484" i="2"/>
  <c r="AV485" i="2"/>
  <c r="AT485" i="2"/>
  <c r="AU485" i="2" s="1"/>
  <c r="CD506" i="2"/>
  <c r="CE506" i="2" s="1"/>
  <c r="BU476" i="2"/>
  <c r="CM476" i="2"/>
  <c r="BK477" i="2"/>
  <c r="BI477" i="2"/>
  <c r="AO476" i="2"/>
  <c r="AQ476" i="2"/>
  <c r="AM476" i="2"/>
  <c r="AN476" i="2" s="1"/>
  <c r="AK476" i="2"/>
  <c r="AI476" i="2"/>
  <c r="AR1008" i="2"/>
  <c r="BF1008" i="2"/>
  <c r="AD1008" i="2"/>
  <c r="CC1008" i="2"/>
  <c r="CN1008" i="2"/>
  <c r="CH1008" i="2"/>
  <c r="CG1008" i="2"/>
  <c r="CE1008" i="2"/>
  <c r="CK1008" i="2"/>
  <c r="CI1008" i="2"/>
  <c r="BP1008" i="2"/>
  <c r="BR1008" i="2"/>
  <c r="BC1008" i="2"/>
  <c r="AX1008" i="2"/>
  <c r="V1008" i="2"/>
  <c r="H1009" i="2"/>
  <c r="BT1008" i="2"/>
  <c r="N1008" i="2"/>
  <c r="CL1008" i="2"/>
  <c r="BL1008" i="2"/>
  <c r="BN1008" i="2"/>
  <c r="AO1008" i="2"/>
  <c r="AJ1008" i="2"/>
  <c r="J1008" i="2"/>
  <c r="CD1008" i="2"/>
  <c r="BS1008" i="2"/>
  <c r="BI1008" i="2"/>
  <c r="O1008" i="2"/>
  <c r="M1008" i="2" s="1"/>
  <c r="L1008" i="2"/>
  <c r="P1008" i="2"/>
  <c r="Q1008" i="2"/>
  <c r="CM1008" i="2"/>
  <c r="CF1008" i="2"/>
  <c r="BK1008" i="2"/>
  <c r="BQ1008" i="2"/>
  <c r="BM1008" i="2"/>
  <c r="AA1008" i="2"/>
  <c r="I1008" i="2"/>
  <c r="W418" i="2"/>
  <c r="AB418" i="2" s="1"/>
  <c r="U418" i="2"/>
  <c r="Y418" i="2"/>
  <c r="Z418" i="2" s="1"/>
  <c r="AZ1009" i="2" l="1"/>
  <c r="BO1009" i="2"/>
  <c r="X1009" i="2"/>
  <c r="AL1009" i="2"/>
  <c r="CZ1009" i="2"/>
  <c r="BU1009" i="2"/>
  <c r="AR476" i="2"/>
  <c r="AH477" i="2"/>
  <c r="AF477" i="2"/>
  <c r="AG477" i="2" s="1"/>
  <c r="BJ477" i="2"/>
  <c r="BC485" i="2"/>
  <c r="BA485" i="2"/>
  <c r="BB485" i="2" s="1"/>
  <c r="AY485" i="2"/>
  <c r="AW485" i="2"/>
  <c r="BE485" i="2"/>
  <c r="BP477" i="2"/>
  <c r="BQ477" i="2" s="1"/>
  <c r="BN477" i="2"/>
  <c r="BR477" i="2"/>
  <c r="BL477" i="2"/>
  <c r="BT477" i="2"/>
  <c r="CF506" i="2"/>
  <c r="AR1009" i="2"/>
  <c r="BF1009" i="2"/>
  <c r="AD1009" i="2"/>
  <c r="CC1009" i="2"/>
  <c r="CN1009" i="2"/>
  <c r="CH1009" i="2"/>
  <c r="CG1009" i="2"/>
  <c r="CE1009" i="2"/>
  <c r="CF1009" i="2"/>
  <c r="BR1009" i="2"/>
  <c r="BI1009" i="2"/>
  <c r="BL1009" i="2"/>
  <c r="AX1009" i="2"/>
  <c r="N1009" i="2"/>
  <c r="Q1009" i="2"/>
  <c r="AP1009" i="2" s="1"/>
  <c r="CK1009" i="2"/>
  <c r="BN1009" i="2"/>
  <c r="BS1009" i="2"/>
  <c r="BC1009" i="2"/>
  <c r="V1009" i="2"/>
  <c r="J1009" i="2"/>
  <c r="L1009" i="2" s="1"/>
  <c r="O1009" i="2"/>
  <c r="M1009" i="2" s="1"/>
  <c r="H1010" i="2"/>
  <c r="P1009" i="2"/>
  <c r="CM1009" i="2"/>
  <c r="CD1009" i="2"/>
  <c r="BK1009" i="2"/>
  <c r="BT1009" i="2"/>
  <c r="BM1009" i="2"/>
  <c r="BP1009" i="2"/>
  <c r="AA1009" i="2"/>
  <c r="AJ1009" i="2"/>
  <c r="I1009" i="2"/>
  <c r="CL1009" i="2"/>
  <c r="CI1009" i="2"/>
  <c r="BQ1009" i="2"/>
  <c r="AO1009" i="2"/>
  <c r="BD1009" i="2"/>
  <c r="AP486" i="2"/>
  <c r="AC418" i="2"/>
  <c r="AD418" i="2" s="1"/>
  <c r="AZ1010" i="2" l="1"/>
  <c r="BO1010" i="2"/>
  <c r="X1010" i="2"/>
  <c r="AL1010" i="2"/>
  <c r="CZ1010" i="2"/>
  <c r="BU1010" i="2"/>
  <c r="CD507" i="2"/>
  <c r="CE507" i="2" s="1"/>
  <c r="CM477" i="2"/>
  <c r="BU477" i="2"/>
  <c r="BI478" i="2"/>
  <c r="BK478" i="2"/>
  <c r="AO477" i="2"/>
  <c r="AM477" i="2"/>
  <c r="AN477" i="2" s="1"/>
  <c r="AI477" i="2"/>
  <c r="AK477" i="2"/>
  <c r="AP477" i="2" s="1"/>
  <c r="AQ477" i="2" s="1"/>
  <c r="BF485" i="2"/>
  <c r="AT486" i="2"/>
  <c r="AU486" i="2" s="1"/>
  <c r="AV486" i="2"/>
  <c r="AR1010" i="2"/>
  <c r="BF1010" i="2"/>
  <c r="AD1010" i="2"/>
  <c r="CC1010" i="2"/>
  <c r="CN1010" i="2"/>
  <c r="CH1010" i="2"/>
  <c r="CG1010" i="2"/>
  <c r="CE1010" i="2"/>
  <c r="CL1010" i="2"/>
  <c r="BI1010" i="2"/>
  <c r="BT1010" i="2"/>
  <c r="AO1010" i="2"/>
  <c r="CK1010" i="2"/>
  <c r="CI1010" i="2"/>
  <c r="BL1010" i="2"/>
  <c r="BC1010" i="2"/>
  <c r="AX1010" i="2"/>
  <c r="I1010" i="2"/>
  <c r="CD1010" i="2"/>
  <c r="BR1010" i="2"/>
  <c r="H1011" i="2"/>
  <c r="N1010" i="2"/>
  <c r="CM1010" i="2"/>
  <c r="CF1010" i="2"/>
  <c r="BK1010" i="2"/>
  <c r="BM1010" i="2"/>
  <c r="BP1010" i="2"/>
  <c r="BN1010" i="2"/>
  <c r="AA1010" i="2"/>
  <c r="V1010" i="2"/>
  <c r="J1010" i="2"/>
  <c r="L1010" i="2" s="1"/>
  <c r="Q1010" i="2"/>
  <c r="AB1010" i="2" s="1"/>
  <c r="AJ1010" i="2"/>
  <c r="O1010" i="2"/>
  <c r="M1010" i="2" s="1"/>
  <c r="P1010" i="2"/>
  <c r="BQ1010" i="2"/>
  <c r="BS1010" i="2"/>
  <c r="AP1010" i="2"/>
  <c r="BD1010" i="2"/>
  <c r="R419" i="2"/>
  <c r="S419" i="2" s="1"/>
  <c r="T419" i="2"/>
  <c r="AZ1011" i="2" l="1"/>
  <c r="BO1011" i="2"/>
  <c r="X1011" i="2"/>
  <c r="AL1011" i="2"/>
  <c r="AA419" i="2"/>
  <c r="CZ1011" i="2"/>
  <c r="BU1011" i="2"/>
  <c r="AR477" i="2"/>
  <c r="AF478" i="2"/>
  <c r="AG478" i="2" s="1"/>
  <c r="AH478" i="2"/>
  <c r="BL478" i="2"/>
  <c r="BR478" i="2"/>
  <c r="BN478" i="2"/>
  <c r="BS478" i="2" s="1"/>
  <c r="BT478" i="2" s="1"/>
  <c r="BP478" i="2"/>
  <c r="BQ478" i="2" s="1"/>
  <c r="BC486" i="2"/>
  <c r="AW486" i="2"/>
  <c r="AY486" i="2"/>
  <c r="BD486" i="2" s="1"/>
  <c r="BE486" i="2" s="1"/>
  <c r="BA486" i="2"/>
  <c r="BB486" i="2" s="1"/>
  <c r="BJ478" i="2"/>
  <c r="CF507" i="2"/>
  <c r="AR1011" i="2"/>
  <c r="BF1011" i="2"/>
  <c r="AD1011" i="2"/>
  <c r="CC1011" i="2"/>
  <c r="CN1011" i="2"/>
  <c r="CH1011" i="2"/>
  <c r="CG1011" i="2"/>
  <c r="CE1011" i="2"/>
  <c r="CK1011" i="2"/>
  <c r="BP1011" i="2"/>
  <c r="BS1011" i="2"/>
  <c r="BM1011" i="2"/>
  <c r="BC1011" i="2"/>
  <c r="CL1011" i="2"/>
  <c r="CI1011" i="2"/>
  <c r="BI1011" i="2"/>
  <c r="AO1011" i="2"/>
  <c r="CF1011" i="2"/>
  <c r="BT1011" i="2"/>
  <c r="BR1011" i="2"/>
  <c r="AJ1011" i="2"/>
  <c r="V1011" i="2"/>
  <c r="Q1011" i="2"/>
  <c r="O1011" i="2"/>
  <c r="M1011" i="2" s="1"/>
  <c r="J1011" i="2"/>
  <c r="L1011" i="2" s="1"/>
  <c r="P1011" i="2"/>
  <c r="CM1011" i="2"/>
  <c r="CD1011" i="2"/>
  <c r="BK1011" i="2"/>
  <c r="BL1011" i="2"/>
  <c r="BN1011" i="2"/>
  <c r="BQ1011" i="2"/>
  <c r="AA1011" i="2"/>
  <c r="AX1011" i="2"/>
  <c r="I1011" i="2"/>
  <c r="N1011" i="2"/>
  <c r="H1012" i="2"/>
  <c r="BD495" i="2"/>
  <c r="AC419" i="2"/>
  <c r="AD419" i="2" s="1"/>
  <c r="U419" i="2"/>
  <c r="W419" i="2"/>
  <c r="Y419" i="2"/>
  <c r="Z419" i="2" s="1"/>
  <c r="AZ1012" i="2" l="1"/>
  <c r="BO1012" i="2"/>
  <c r="X1012" i="2"/>
  <c r="AL1012" i="2"/>
  <c r="CZ1012" i="2"/>
  <c r="BU1012" i="2"/>
  <c r="BU478" i="2"/>
  <c r="CM478" i="2"/>
  <c r="BK479" i="2"/>
  <c r="BI479" i="2"/>
  <c r="CG507" i="2"/>
  <c r="CD508" i="2"/>
  <c r="AO478" i="2"/>
  <c r="AM478" i="2"/>
  <c r="AN478" i="2" s="1"/>
  <c r="AI478" i="2"/>
  <c r="AK478" i="2"/>
  <c r="AP478" i="2" s="1"/>
  <c r="AQ478" i="2" s="1"/>
  <c r="BF486" i="2"/>
  <c r="AT487" i="2"/>
  <c r="AU487" i="2" s="1"/>
  <c r="AV487" i="2"/>
  <c r="AR1012" i="2"/>
  <c r="BF1012" i="2"/>
  <c r="AD1012" i="2"/>
  <c r="CC1012" i="2"/>
  <c r="CN1012" i="2"/>
  <c r="CH1012" i="2"/>
  <c r="CG1012" i="2"/>
  <c r="CE1012" i="2"/>
  <c r="CD1012" i="2"/>
  <c r="BS1012" i="2"/>
  <c r="BQ1012" i="2"/>
  <c r="BT1012" i="2"/>
  <c r="H1013" i="2"/>
  <c r="O1012" i="2"/>
  <c r="M1012" i="2" s="1"/>
  <c r="CK1012" i="2"/>
  <c r="CI1012" i="2"/>
  <c r="BL1012" i="2"/>
  <c r="BN1012" i="2"/>
  <c r="BC1012" i="2"/>
  <c r="AJ1012" i="2"/>
  <c r="I1012" i="2"/>
  <c r="L1012" i="2" s="1"/>
  <c r="CM1012" i="2"/>
  <c r="CF1012" i="2"/>
  <c r="BK1012" i="2"/>
  <c r="BR1012" i="2"/>
  <c r="BI1012" i="2"/>
  <c r="AA1012" i="2"/>
  <c r="N1012" i="2"/>
  <c r="V1012" i="2"/>
  <c r="P1012" i="2"/>
  <c r="CL1012" i="2"/>
  <c r="BM1012" i="2"/>
  <c r="BP1012" i="2"/>
  <c r="AO1012" i="2"/>
  <c r="AX1012" i="2"/>
  <c r="J1012" i="2"/>
  <c r="Q1012" i="2"/>
  <c r="AP1012" i="2"/>
  <c r="BD1012" i="2"/>
  <c r="R420" i="2"/>
  <c r="S420" i="2" s="1"/>
  <c r="T420" i="2"/>
  <c r="AZ1013" i="2" l="1"/>
  <c r="BO1013" i="2"/>
  <c r="X1013" i="2"/>
  <c r="AL1013" i="2"/>
  <c r="AA420" i="2"/>
  <c r="CZ1013" i="2"/>
  <c r="BU1013" i="2"/>
  <c r="AR478" i="2"/>
  <c r="AF479" i="2"/>
  <c r="AH479" i="2"/>
  <c r="BJ479" i="2"/>
  <c r="BN479" i="2"/>
  <c r="BL479" i="2"/>
  <c r="BP479" i="2"/>
  <c r="BQ479" i="2" s="1"/>
  <c r="BT479" i="2"/>
  <c r="BR479" i="2"/>
  <c r="CE508" i="2"/>
  <c r="CF508" i="2" s="1"/>
  <c r="BC487" i="2"/>
  <c r="AW487" i="2"/>
  <c r="AY487" i="2"/>
  <c r="BD487" i="2" s="1"/>
  <c r="BE487" i="2" s="1"/>
  <c r="BA487" i="2"/>
  <c r="BB487" i="2" s="1"/>
  <c r="CH507" i="2"/>
  <c r="CI507" i="2" s="1"/>
  <c r="AR1013" i="2"/>
  <c r="BF1013" i="2"/>
  <c r="AD1013" i="2"/>
  <c r="CC1013" i="2"/>
  <c r="CN1013" i="2"/>
  <c r="CH1013" i="2"/>
  <c r="CG1013" i="2"/>
  <c r="CE1013" i="2"/>
  <c r="CM1013" i="2"/>
  <c r="CD1013" i="2"/>
  <c r="BK1013" i="2"/>
  <c r="BI1013" i="2"/>
  <c r="BL1013" i="2"/>
  <c r="BC1013" i="2"/>
  <c r="H1014" i="2"/>
  <c r="AX1013" i="2"/>
  <c r="Q1013" i="2"/>
  <c r="AB1013" i="2" s="1"/>
  <c r="V1013" i="2"/>
  <c r="AJ1013" i="2"/>
  <c r="P1013" i="2"/>
  <c r="CF1013" i="2"/>
  <c r="BR1013" i="2"/>
  <c r="BT1013" i="2"/>
  <c r="BM1013" i="2"/>
  <c r="AO1013" i="2"/>
  <c r="N1013" i="2"/>
  <c r="O1013" i="2"/>
  <c r="M1013" i="2" s="1"/>
  <c r="CK1013" i="2"/>
  <c r="BN1013" i="2"/>
  <c r="BQ1013" i="2"/>
  <c r="I1013" i="2"/>
  <c r="J1013" i="2"/>
  <c r="L1013" i="2"/>
  <c r="CL1013" i="2"/>
  <c r="CI1013" i="2"/>
  <c r="BP1013" i="2"/>
  <c r="BS1013" i="2"/>
  <c r="AA1013" i="2"/>
  <c r="BD1013" i="2"/>
  <c r="AP1013" i="2"/>
  <c r="U420" i="2"/>
  <c r="W420" i="2"/>
  <c r="AB420" i="2" s="1"/>
  <c r="Y420" i="2"/>
  <c r="Z420" i="2" s="1"/>
  <c r="AZ1014" i="2" l="1"/>
  <c r="BO1014" i="2"/>
  <c r="X1014" i="2"/>
  <c r="AL1014" i="2"/>
  <c r="CZ1014" i="2"/>
  <c r="BU1014" i="2"/>
  <c r="CD509" i="2"/>
  <c r="BF487" i="2"/>
  <c r="AT488" i="2"/>
  <c r="AU488" i="2" s="1"/>
  <c r="AV488" i="2"/>
  <c r="CI508" i="2"/>
  <c r="CI510" i="2"/>
  <c r="CI511" i="2"/>
  <c r="CI509" i="2"/>
  <c r="CI513" i="2"/>
  <c r="CI516" i="2"/>
  <c r="CI517" i="2"/>
  <c r="CI518" i="2"/>
  <c r="CI512" i="2"/>
  <c r="CI515" i="2"/>
  <c r="CI514" i="2"/>
  <c r="BU479" i="2"/>
  <c r="CM479" i="2"/>
  <c r="BK480" i="2"/>
  <c r="BI480" i="2"/>
  <c r="AO479" i="2"/>
  <c r="AI479" i="2"/>
  <c r="AM479" i="2"/>
  <c r="AN479" i="2" s="1"/>
  <c r="AK479" i="2"/>
  <c r="AQ479" i="2"/>
  <c r="AG479" i="2"/>
  <c r="AR1014" i="2"/>
  <c r="BF1014" i="2"/>
  <c r="AD1014" i="2"/>
  <c r="CC1014" i="2"/>
  <c r="CN1014" i="2"/>
  <c r="CH1014" i="2"/>
  <c r="CG1014" i="2"/>
  <c r="CE1014" i="2"/>
  <c r="CL1014" i="2"/>
  <c r="BC1014" i="2"/>
  <c r="O1014" i="2"/>
  <c r="M1014" i="2" s="1"/>
  <c r="V1014" i="2"/>
  <c r="L1014" i="2"/>
  <c r="CD1014" i="2"/>
  <c r="BS1014" i="2"/>
  <c r="BP1014" i="2"/>
  <c r="AA1014" i="2"/>
  <c r="I1014" i="2"/>
  <c r="J1014" i="2"/>
  <c r="P1014" i="2"/>
  <c r="CK1014" i="2"/>
  <c r="CI1014" i="2"/>
  <c r="BQ1014" i="2"/>
  <c r="BN1014" i="2"/>
  <c r="BT1014" i="2"/>
  <c r="AO1014" i="2"/>
  <c r="AX1014" i="2"/>
  <c r="AJ1014" i="2"/>
  <c r="CM1014" i="2"/>
  <c r="CF1014" i="2"/>
  <c r="BK1014" i="2"/>
  <c r="BM1014" i="2"/>
  <c r="BR1014" i="2"/>
  <c r="H1015" i="2"/>
  <c r="N1014" i="2"/>
  <c r="BI1014" i="2"/>
  <c r="BL1014" i="2"/>
  <c r="Q1014" i="2"/>
  <c r="AC420" i="2"/>
  <c r="AD420" i="2" s="1"/>
  <c r="AZ1015" i="2" l="1"/>
  <c r="BO1015" i="2"/>
  <c r="X1015" i="2"/>
  <c r="AL1015" i="2"/>
  <c r="CZ1015" i="2"/>
  <c r="BU1015" i="2"/>
  <c r="BP480" i="2"/>
  <c r="BQ480" i="2" s="1"/>
  <c r="BT480" i="2"/>
  <c r="BN480" i="2"/>
  <c r="BR480" i="2"/>
  <c r="BL480" i="2"/>
  <c r="AR479" i="2"/>
  <c r="AH480" i="2"/>
  <c r="AF480" i="2"/>
  <c r="BJ480" i="2"/>
  <c r="BC488" i="2"/>
  <c r="AY488" i="2"/>
  <c r="BE488" i="2"/>
  <c r="AW488" i="2"/>
  <c r="BA488" i="2"/>
  <c r="BB488" i="2" s="1"/>
  <c r="CE509" i="2"/>
  <c r="CF509" i="2" s="1"/>
  <c r="AR1015" i="2"/>
  <c r="BF1015" i="2"/>
  <c r="AD1015" i="2"/>
  <c r="CC1015" i="2"/>
  <c r="CN1015" i="2"/>
  <c r="CH1015" i="2"/>
  <c r="CG1015" i="2"/>
  <c r="CE1015" i="2"/>
  <c r="CL1015" i="2"/>
  <c r="CI1015" i="2"/>
  <c r="BQ1015" i="2"/>
  <c r="BN1015" i="2"/>
  <c r="BC1015" i="2"/>
  <c r="H1016" i="2"/>
  <c r="AA1015" i="2"/>
  <c r="J1015" i="2"/>
  <c r="I1015" i="2"/>
  <c r="CK1015" i="2"/>
  <c r="BP1015" i="2"/>
  <c r="BR1015" i="2"/>
  <c r="AO1015" i="2"/>
  <c r="AJ1015" i="2"/>
  <c r="AX1015" i="2"/>
  <c r="CM1015" i="2"/>
  <c r="BK1015" i="2"/>
  <c r="BL1015" i="2"/>
  <c r="BM1015" i="2"/>
  <c r="V1015" i="2"/>
  <c r="O1015" i="2"/>
  <c r="M1015" i="2" s="1"/>
  <c r="CF1015" i="2"/>
  <c r="BT1015" i="2"/>
  <c r="BI1015" i="2"/>
  <c r="L1015" i="2"/>
  <c r="CD1015" i="2"/>
  <c r="BS1015" i="2"/>
  <c r="N1015" i="2"/>
  <c r="P1015" i="2"/>
  <c r="Q1015" i="2"/>
  <c r="AP1015" i="2"/>
  <c r="BD1015" i="2"/>
  <c r="R421" i="2"/>
  <c r="S421" i="2" s="1"/>
  <c r="T421" i="2"/>
  <c r="AZ1016" i="2" l="1"/>
  <c r="BO1016" i="2"/>
  <c r="X1016" i="2"/>
  <c r="AL1016" i="2"/>
  <c r="AA421" i="2"/>
  <c r="CZ1016" i="2"/>
  <c r="BU1016" i="2"/>
  <c r="CD510" i="2"/>
  <c r="CE510" i="2" s="1"/>
  <c r="AO480" i="2"/>
  <c r="AM480" i="2"/>
  <c r="AN480" i="2" s="1"/>
  <c r="AI480" i="2"/>
  <c r="AK480" i="2"/>
  <c r="AP480" i="2" s="1"/>
  <c r="AQ480" i="2" s="1"/>
  <c r="BU480" i="2"/>
  <c r="CM480" i="2"/>
  <c r="BK481" i="2"/>
  <c r="BI481" i="2"/>
  <c r="BF488" i="2"/>
  <c r="AV489" i="2"/>
  <c r="AT489" i="2"/>
  <c r="AU489" i="2" s="1"/>
  <c r="AG480" i="2"/>
  <c r="AR1016" i="2"/>
  <c r="BF1016" i="2"/>
  <c r="AD1016" i="2"/>
  <c r="CC1016" i="2"/>
  <c r="CN1016" i="2"/>
  <c r="CH1016" i="2"/>
  <c r="CG1016" i="2"/>
  <c r="CE1016" i="2"/>
  <c r="N1016" i="2"/>
  <c r="AA1016" i="2"/>
  <c r="H1017" i="2"/>
  <c r="CD1016" i="2"/>
  <c r="BS1016" i="2"/>
  <c r="CK1016" i="2"/>
  <c r="CI1016" i="2"/>
  <c r="BR1016" i="2"/>
  <c r="AO1016" i="2"/>
  <c r="V1016" i="2"/>
  <c r="I1016" i="2"/>
  <c r="BQ1016" i="2"/>
  <c r="BC1016" i="2"/>
  <c r="AX1016" i="2"/>
  <c r="Q1016" i="2"/>
  <c r="AB1016" i="2" s="1"/>
  <c r="BI1016" i="2"/>
  <c r="CM1016" i="2"/>
  <c r="CF1016" i="2"/>
  <c r="BK1016" i="2"/>
  <c r="BT1016" i="2"/>
  <c r="BM1016" i="2"/>
  <c r="BP1016" i="2"/>
  <c r="O1016" i="2"/>
  <c r="M1016" i="2" s="1"/>
  <c r="J1016" i="2"/>
  <c r="L1016" i="2" s="1"/>
  <c r="P1016" i="2"/>
  <c r="CL1016" i="2"/>
  <c r="BN1016" i="2"/>
  <c r="BL1016" i="2"/>
  <c r="AJ1016" i="2"/>
  <c r="AP1016" i="2"/>
  <c r="BD1016" i="2"/>
  <c r="Y421" i="2"/>
  <c r="Z421" i="2" s="1"/>
  <c r="W421" i="2"/>
  <c r="AB421" i="2" s="1"/>
  <c r="U421" i="2"/>
  <c r="AZ1017" i="2" l="1"/>
  <c r="BO1017" i="2"/>
  <c r="X1017" i="2"/>
  <c r="AL1017" i="2"/>
  <c r="CZ1017" i="2"/>
  <c r="BU1017" i="2"/>
  <c r="BJ481" i="2"/>
  <c r="AR480" i="2"/>
  <c r="AF481" i="2"/>
  <c r="AH481" i="2"/>
  <c r="BC489" i="2"/>
  <c r="AY489" i="2"/>
  <c r="BA489" i="2"/>
  <c r="BB489" i="2" s="1"/>
  <c r="AW489" i="2"/>
  <c r="BE489" i="2"/>
  <c r="BN481" i="2"/>
  <c r="BS481" i="2" s="1"/>
  <c r="BT481" i="2" s="1"/>
  <c r="BP481" i="2"/>
  <c r="BQ481" i="2" s="1"/>
  <c r="BL481" i="2"/>
  <c r="BR481" i="2"/>
  <c r="CF510" i="2"/>
  <c r="AR1017" i="2"/>
  <c r="BF1017" i="2"/>
  <c r="AD1017" i="2"/>
  <c r="CC1017" i="2"/>
  <c r="CN1017" i="2"/>
  <c r="CH1017" i="2"/>
  <c r="CG1017" i="2"/>
  <c r="CE1017" i="2"/>
  <c r="CL1017" i="2"/>
  <c r="CI1017" i="2"/>
  <c r="BL1017" i="2"/>
  <c r="BC1017" i="2"/>
  <c r="V1017" i="2"/>
  <c r="Q1017" i="2"/>
  <c r="CF1017" i="2"/>
  <c r="BR1017" i="2"/>
  <c r="BI1017" i="2"/>
  <c r="O1017" i="2"/>
  <c r="M1017" i="2" s="1"/>
  <c r="CK1017" i="2"/>
  <c r="BN1017" i="2"/>
  <c r="BP1017" i="2"/>
  <c r="BS1017" i="2"/>
  <c r="J1017" i="2"/>
  <c r="AO1017" i="2"/>
  <c r="N1017" i="2"/>
  <c r="L1017" i="2"/>
  <c r="CM1017" i="2"/>
  <c r="CD1017" i="2"/>
  <c r="BK1017" i="2"/>
  <c r="BQ1017" i="2"/>
  <c r="BT1017" i="2"/>
  <c r="BM1017" i="2"/>
  <c r="H1018" i="2"/>
  <c r="AJ1017" i="2"/>
  <c r="P1017" i="2"/>
  <c r="AA1017" i="2"/>
  <c r="AX1017" i="2"/>
  <c r="I1017" i="2"/>
  <c r="BD498" i="2"/>
  <c r="AC421" i="2"/>
  <c r="AD421" i="2" s="1"/>
  <c r="AZ1018" i="2" l="1"/>
  <c r="BO1018" i="2"/>
  <c r="X1018" i="2"/>
  <c r="AL1018" i="2"/>
  <c r="CZ1018" i="2"/>
  <c r="BU1018" i="2"/>
  <c r="BU481" i="2"/>
  <c r="CM481" i="2"/>
  <c r="BK482" i="2"/>
  <c r="BI482" i="2"/>
  <c r="AO481" i="2"/>
  <c r="AM481" i="2"/>
  <c r="AN481" i="2" s="1"/>
  <c r="AI481" i="2"/>
  <c r="AK481" i="2"/>
  <c r="AP481" i="2" s="1"/>
  <c r="AQ481" i="2" s="1"/>
  <c r="CD511" i="2"/>
  <c r="CE511" i="2" s="1"/>
  <c r="AG481" i="2"/>
  <c r="BF489" i="2"/>
  <c r="AT490" i="2"/>
  <c r="AU490" i="2" s="1"/>
  <c r="AV490" i="2"/>
  <c r="AR1018" i="2"/>
  <c r="BF1018" i="2"/>
  <c r="AD1018" i="2"/>
  <c r="CC1018" i="2"/>
  <c r="CN1018" i="2"/>
  <c r="CH1018" i="2"/>
  <c r="CG1018" i="2"/>
  <c r="CE1018" i="2"/>
  <c r="CD1018" i="2"/>
  <c r="BT1018" i="2"/>
  <c r="BI1018" i="2"/>
  <c r="BR1018" i="2"/>
  <c r="I1018" i="2"/>
  <c r="AO1018" i="2"/>
  <c r="L1018" i="2"/>
  <c r="CK1018" i="2"/>
  <c r="CI1018" i="2"/>
  <c r="BL1018" i="2"/>
  <c r="H1019" i="2"/>
  <c r="AJ1018" i="2"/>
  <c r="BC1018" i="2"/>
  <c r="AX1018" i="2"/>
  <c r="P1018" i="2"/>
  <c r="CM1018" i="2"/>
  <c r="CF1018" i="2"/>
  <c r="BK1018" i="2"/>
  <c r="BQ1018" i="2"/>
  <c r="BS1018" i="2"/>
  <c r="BP1018" i="2"/>
  <c r="O1018" i="2"/>
  <c r="M1018" i="2" s="1"/>
  <c r="AA1018" i="2"/>
  <c r="CL1018" i="2"/>
  <c r="BM1018" i="2"/>
  <c r="BN1018" i="2"/>
  <c r="N1018" i="2"/>
  <c r="J1018" i="2"/>
  <c r="V1018" i="2"/>
  <c r="Q1018" i="2"/>
  <c r="BD1018" i="2"/>
  <c r="AP1018" i="2"/>
  <c r="R422" i="2"/>
  <c r="S422" i="2" s="1"/>
  <c r="T422" i="2"/>
  <c r="AZ1019" i="2" l="1"/>
  <c r="BO1019" i="2"/>
  <c r="X1019" i="2"/>
  <c r="AL1019" i="2"/>
  <c r="AA422" i="2"/>
  <c r="CZ1019" i="2"/>
  <c r="BU1019" i="2"/>
  <c r="AR481" i="2"/>
  <c r="AH482" i="2"/>
  <c r="AF482" i="2"/>
  <c r="BC490" i="2"/>
  <c r="BA490" i="2"/>
  <c r="BB490" i="2" s="1"/>
  <c r="AW490" i="2"/>
  <c r="AY490" i="2"/>
  <c r="BD490" i="2" s="1"/>
  <c r="BE490" i="2" s="1"/>
  <c r="CF511" i="2"/>
  <c r="BJ482" i="2"/>
  <c r="BL482" i="2"/>
  <c r="BT482" i="2"/>
  <c r="BN482" i="2"/>
  <c r="BR482" i="2"/>
  <c r="BP482" i="2"/>
  <c r="BQ482" i="2" s="1"/>
  <c r="AR1019" i="2"/>
  <c r="BF1019" i="2"/>
  <c r="AD1019" i="2"/>
  <c r="CC1019" i="2"/>
  <c r="CN1019" i="2"/>
  <c r="CH1019" i="2"/>
  <c r="CG1019" i="2"/>
  <c r="CE1019" i="2"/>
  <c r="AA1019" i="2"/>
  <c r="V1019" i="2"/>
  <c r="CL1019" i="2"/>
  <c r="CI1019" i="2"/>
  <c r="BP1019" i="2"/>
  <c r="BN1019" i="2"/>
  <c r="H1020" i="2"/>
  <c r="I1019" i="2"/>
  <c r="AX1019" i="2"/>
  <c r="CF1019" i="2"/>
  <c r="BS1019" i="2"/>
  <c r="BL1019" i="2"/>
  <c r="J1019" i="2"/>
  <c r="AJ1019" i="2"/>
  <c r="BC1019" i="2"/>
  <c r="Q1019" i="2"/>
  <c r="P1019" i="2"/>
  <c r="CK1019" i="2"/>
  <c r="BQ1019" i="2"/>
  <c r="BM1019" i="2"/>
  <c r="O1019" i="2"/>
  <c r="M1019" i="2" s="1"/>
  <c r="AO1019" i="2"/>
  <c r="L1019" i="2"/>
  <c r="CM1019" i="2"/>
  <c r="CD1019" i="2"/>
  <c r="BK1019" i="2"/>
  <c r="BT1019" i="2"/>
  <c r="BI1019" i="2"/>
  <c r="BR1019" i="2"/>
  <c r="N1019" i="2"/>
  <c r="AB1019" i="2"/>
  <c r="AP1019" i="2"/>
  <c r="BD1019" i="2"/>
  <c r="AC422" i="2"/>
  <c r="AD422" i="2" s="1"/>
  <c r="W422" i="2"/>
  <c r="Y422" i="2"/>
  <c r="Z422" i="2" s="1"/>
  <c r="U422" i="2"/>
  <c r="AZ1020" i="2" l="1"/>
  <c r="BO1020" i="2"/>
  <c r="X1020" i="2"/>
  <c r="AL1020" i="2"/>
  <c r="CZ1020" i="2"/>
  <c r="BU1020" i="2"/>
  <c r="BF490" i="2"/>
  <c r="AV491" i="2"/>
  <c r="AT491" i="2"/>
  <c r="AU491" i="2" s="1"/>
  <c r="AG482" i="2"/>
  <c r="AO482" i="2"/>
  <c r="AK482" i="2"/>
  <c r="AQ482" i="2"/>
  <c r="AM482" i="2"/>
  <c r="AN482" i="2" s="1"/>
  <c r="AI482" i="2"/>
  <c r="BU482" i="2"/>
  <c r="CM482" i="2"/>
  <c r="BK483" i="2"/>
  <c r="BI483" i="2"/>
  <c r="CD512" i="2"/>
  <c r="CE512" i="2" s="1"/>
  <c r="AR1020" i="2"/>
  <c r="BF1020" i="2"/>
  <c r="AD1020" i="2"/>
  <c r="CC1020" i="2"/>
  <c r="CN1020" i="2"/>
  <c r="CH1020" i="2"/>
  <c r="CG1020" i="2"/>
  <c r="CE1020" i="2"/>
  <c r="CL1020" i="2"/>
  <c r="N1020" i="2"/>
  <c r="BS1020" i="2"/>
  <c r="BQ1020" i="2"/>
  <c r="BM1020" i="2"/>
  <c r="I1020" i="2"/>
  <c r="AA1020" i="2"/>
  <c r="BC1020" i="2"/>
  <c r="Q1020" i="2"/>
  <c r="P1020" i="2"/>
  <c r="CD1020" i="2"/>
  <c r="BI1020" i="2"/>
  <c r="O1020" i="2"/>
  <c r="M1020" i="2" s="1"/>
  <c r="H1021" i="2"/>
  <c r="CK1020" i="2"/>
  <c r="CI1020" i="2"/>
  <c r="BT1020" i="2"/>
  <c r="V1020" i="2"/>
  <c r="CM1020" i="2"/>
  <c r="CF1020" i="2"/>
  <c r="BK1020" i="2"/>
  <c r="BN1020" i="2"/>
  <c r="BL1020" i="2"/>
  <c r="AJ1020" i="2"/>
  <c r="AX1020" i="2"/>
  <c r="L1020" i="2"/>
  <c r="BR1020" i="2"/>
  <c r="BP1020" i="2"/>
  <c r="J1020" i="2"/>
  <c r="AO1020" i="2"/>
  <c r="R423" i="2"/>
  <c r="S423" i="2" s="1"/>
  <c r="T423" i="2"/>
  <c r="AZ1021" i="2" l="1"/>
  <c r="BO1021" i="2"/>
  <c r="X1021" i="2"/>
  <c r="AL1021" i="2"/>
  <c r="AA423" i="2"/>
  <c r="CZ1021" i="2"/>
  <c r="BU1021" i="2"/>
  <c r="BN483" i="2"/>
  <c r="BS483" i="2" s="1"/>
  <c r="BT483" i="2" s="1"/>
  <c r="BP483" i="2"/>
  <c r="BQ483" i="2" s="1"/>
  <c r="BL483" i="2"/>
  <c r="BR483" i="2"/>
  <c r="CF512" i="2"/>
  <c r="AR482" i="2"/>
  <c r="AH483" i="2"/>
  <c r="AF483" i="2"/>
  <c r="BC491" i="2"/>
  <c r="AY491" i="2"/>
  <c r="BA491" i="2"/>
  <c r="BB491" i="2" s="1"/>
  <c r="BE491" i="2"/>
  <c r="AW491" i="2"/>
  <c r="BJ483" i="2"/>
  <c r="AR1021" i="2"/>
  <c r="BF1021" i="2"/>
  <c r="AD1021" i="2"/>
  <c r="CC1021" i="2"/>
  <c r="CN1021" i="2"/>
  <c r="CH1021" i="2"/>
  <c r="CG1021" i="2"/>
  <c r="CE1021" i="2"/>
  <c r="CF1021" i="2"/>
  <c r="BR1021" i="2"/>
  <c r="BL1021" i="2"/>
  <c r="BC1021" i="2"/>
  <c r="AJ1021" i="2"/>
  <c r="L1021" i="2"/>
  <c r="BK1021" i="2"/>
  <c r="BP1021" i="2"/>
  <c r="BI1021" i="2"/>
  <c r="J1021" i="2"/>
  <c r="I1021" i="2"/>
  <c r="AA1021" i="2"/>
  <c r="CK1021" i="2"/>
  <c r="BQ1021" i="2"/>
  <c r="BN1021" i="2"/>
  <c r="BS1021" i="2"/>
  <c r="O1021" i="2"/>
  <c r="M1021" i="2" s="1"/>
  <c r="AO1021" i="2"/>
  <c r="N1021" i="2"/>
  <c r="CM1021" i="2"/>
  <c r="CD1021" i="2"/>
  <c r="BM1021" i="2"/>
  <c r="V1021" i="2"/>
  <c r="AX1021" i="2"/>
  <c r="Q1021" i="2"/>
  <c r="CL1021" i="2"/>
  <c r="CI1021" i="2"/>
  <c r="BT1021" i="2"/>
  <c r="H1022" i="2"/>
  <c r="P1021" i="2"/>
  <c r="AP1021" i="2"/>
  <c r="BD1021" i="2"/>
  <c r="W423" i="2"/>
  <c r="U423" i="2"/>
  <c r="AZ1022" i="2" l="1"/>
  <c r="BO1022" i="2"/>
  <c r="X1022" i="2"/>
  <c r="AL1022" i="2"/>
  <c r="CZ1022" i="2"/>
  <c r="BU1022" i="2"/>
  <c r="AO483" i="2"/>
  <c r="AK483" i="2"/>
  <c r="AP483" i="2" s="1"/>
  <c r="AQ483" i="2" s="1"/>
  <c r="AI483" i="2"/>
  <c r="AM483" i="2"/>
  <c r="AN483" i="2" s="1"/>
  <c r="CM483" i="2"/>
  <c r="CN483" i="2" s="1"/>
  <c r="BU483" i="2"/>
  <c r="L121" i="1" s="1"/>
  <c r="K121" i="1" s="1"/>
  <c r="BK484" i="2"/>
  <c r="BI484" i="2"/>
  <c r="CD513" i="2"/>
  <c r="BF491" i="2"/>
  <c r="AT492" i="2"/>
  <c r="AV492" i="2"/>
  <c r="AG483" i="2"/>
  <c r="AR1022" i="2"/>
  <c r="BF1022" i="2"/>
  <c r="AD1022" i="2"/>
  <c r="CC1022" i="2"/>
  <c r="CN1022" i="2"/>
  <c r="CH1022" i="2"/>
  <c r="CG1022" i="2"/>
  <c r="CE1022" i="2"/>
  <c r="CL1022" i="2"/>
  <c r="V1022" i="2"/>
  <c r="BQ1022" i="2"/>
  <c r="AJ1022" i="2"/>
  <c r="CD1022" i="2"/>
  <c r="O1022" i="2"/>
  <c r="M1022" i="2" s="1"/>
  <c r="AX1022" i="2"/>
  <c r="BP1022" i="2"/>
  <c r="BM1022" i="2"/>
  <c r="BN1022" i="2"/>
  <c r="AO1022" i="2"/>
  <c r="L1022" i="2"/>
  <c r="CK1022" i="2"/>
  <c r="CI1022" i="2"/>
  <c r="H1023" i="2"/>
  <c r="N1022" i="2"/>
  <c r="BL1022" i="2"/>
  <c r="BI1022" i="2"/>
  <c r="BS1022" i="2"/>
  <c r="AA1022" i="2"/>
  <c r="P1022" i="2"/>
  <c r="CM1022" i="2"/>
  <c r="CF1022" i="2"/>
  <c r="BK1022" i="2"/>
  <c r="J1022" i="2"/>
  <c r="BR1022" i="2"/>
  <c r="I1022" i="2"/>
  <c r="BC1022" i="2"/>
  <c r="Q1022" i="2"/>
  <c r="BT1022" i="2"/>
  <c r="AB1022" i="2"/>
  <c r="BD1022" i="2"/>
  <c r="AP1022" i="2"/>
  <c r="Y423" i="2"/>
  <c r="Z423" i="2" s="1"/>
  <c r="AB423" i="2"/>
  <c r="AZ1023" i="2" l="1"/>
  <c r="BO1023" i="2"/>
  <c r="X1023" i="2"/>
  <c r="AL1023" i="2"/>
  <c r="CZ1023" i="2"/>
  <c r="BU1023" i="2"/>
  <c r="BC492" i="2"/>
  <c r="AY492" i="2"/>
  <c r="BD492" i="2" s="1"/>
  <c r="BE492" i="2" s="1"/>
  <c r="AW492" i="2"/>
  <c r="BA492" i="2"/>
  <c r="BB492" i="2" s="1"/>
  <c r="AU492" i="2"/>
  <c r="AR483" i="2"/>
  <c r="H121" i="1" s="1"/>
  <c r="G121" i="1" s="1"/>
  <c r="AH484" i="2"/>
  <c r="AF484" i="2"/>
  <c r="BJ484" i="2"/>
  <c r="CE513" i="2"/>
  <c r="CF513" i="2" s="1"/>
  <c r="BL484" i="2"/>
  <c r="BR484" i="2"/>
  <c r="BN484" i="2"/>
  <c r="BS484" i="2" s="1"/>
  <c r="BT484" i="2" s="1"/>
  <c r="BP484" i="2"/>
  <c r="BQ484" i="2" s="1"/>
  <c r="AR1023" i="2"/>
  <c r="BF1023" i="2"/>
  <c r="AD1023" i="2"/>
  <c r="CC1023" i="2"/>
  <c r="CN1023" i="2"/>
  <c r="CH1023" i="2"/>
  <c r="CG1023" i="2"/>
  <c r="CE1023" i="2"/>
  <c r="AJ1023" i="2"/>
  <c r="CM1023" i="2"/>
  <c r="CD1023" i="2"/>
  <c r="BK1023" i="2"/>
  <c r="O1023" i="2"/>
  <c r="M1023" i="2" s="1"/>
  <c r="BT1023" i="2"/>
  <c r="BS1023" i="2"/>
  <c r="AO1023" i="2"/>
  <c r="CK1023" i="2"/>
  <c r="BC1023" i="2"/>
  <c r="AX1023" i="2"/>
  <c r="CL1023" i="2"/>
  <c r="CI1023" i="2"/>
  <c r="I1023" i="2"/>
  <c r="AA1023" i="2"/>
  <c r="BM1023" i="2"/>
  <c r="N1023" i="2"/>
  <c r="L1023" i="2"/>
  <c r="Q1023" i="2"/>
  <c r="CF1023" i="2"/>
  <c r="H1024" i="2"/>
  <c r="BI1023" i="2"/>
  <c r="BQ1023" i="2"/>
  <c r="J1023" i="2"/>
  <c r="BR1023" i="2"/>
  <c r="V1023" i="2"/>
  <c r="BN1023" i="2"/>
  <c r="BL1023" i="2"/>
  <c r="BP1023" i="2"/>
  <c r="P1023" i="2"/>
  <c r="AC423" i="2"/>
  <c r="AZ1024" i="2" l="1"/>
  <c r="BO1024" i="2"/>
  <c r="X1024" i="2"/>
  <c r="AL1024" i="2"/>
  <c r="CZ1024" i="2"/>
  <c r="BU1024" i="2"/>
  <c r="BU484" i="2"/>
  <c r="CM484" i="2"/>
  <c r="BK485" i="2"/>
  <c r="BI485" i="2"/>
  <c r="CD514" i="2"/>
  <c r="AG484" i="2"/>
  <c r="AD423" i="2"/>
  <c r="AO484" i="2"/>
  <c r="AI484" i="2"/>
  <c r="AM484" i="2"/>
  <c r="AN484" i="2" s="1"/>
  <c r="AK484" i="2"/>
  <c r="AP484" i="2" s="1"/>
  <c r="AQ484" i="2" s="1"/>
  <c r="BF492" i="2"/>
  <c r="AT493" i="2"/>
  <c r="AV493" i="2"/>
  <c r="AR1024" i="2"/>
  <c r="BF1024" i="2"/>
  <c r="AD1024" i="2"/>
  <c r="CC1024" i="2"/>
  <c r="CN1024" i="2"/>
  <c r="CH1024" i="2"/>
  <c r="CG1024" i="2"/>
  <c r="CE1024" i="2"/>
  <c r="AX1024" i="2"/>
  <c r="V1024" i="2"/>
  <c r="CD1024" i="2"/>
  <c r="BC1024" i="2"/>
  <c r="BN1024" i="2"/>
  <c r="CK1024" i="2"/>
  <c r="CI1024" i="2"/>
  <c r="BM1024" i="2"/>
  <c r="BP1024" i="2"/>
  <c r="O1024" i="2"/>
  <c r="M1024" i="2" s="1"/>
  <c r="BR1024" i="2"/>
  <c r="BL1024" i="2"/>
  <c r="L1024" i="2"/>
  <c r="CM1024" i="2"/>
  <c r="CF1024" i="2"/>
  <c r="BK1024" i="2"/>
  <c r="N1024" i="2"/>
  <c r="I1024" i="2"/>
  <c r="AA1024" i="2"/>
  <c r="H1025" i="2"/>
  <c r="P1024" i="2"/>
  <c r="Q1024" i="2"/>
  <c r="BS1024" i="2"/>
  <c r="CL1024" i="2"/>
  <c r="AO1024" i="2"/>
  <c r="J1024" i="2"/>
  <c r="BQ1024" i="2"/>
  <c r="BI1024" i="2"/>
  <c r="AJ1024" i="2"/>
  <c r="BT1024" i="2"/>
  <c r="BD1024" i="2"/>
  <c r="AP1024" i="2"/>
  <c r="R424" i="2"/>
  <c r="S424" i="2" s="1"/>
  <c r="F120" i="1"/>
  <c r="T424" i="2"/>
  <c r="E120" i="1" l="1"/>
  <c r="AZ1025" i="2"/>
  <c r="BO1025" i="2"/>
  <c r="X1025" i="2"/>
  <c r="AL1025" i="2"/>
  <c r="AA424" i="2"/>
  <c r="CZ1025" i="2"/>
  <c r="BU1025" i="2"/>
  <c r="AR484" i="2"/>
  <c r="AH485" i="2"/>
  <c r="AF485" i="2"/>
  <c r="AU493" i="2"/>
  <c r="BJ485" i="2"/>
  <c r="BC493" i="2"/>
  <c r="AY493" i="2"/>
  <c r="BD493" i="2" s="1"/>
  <c r="BE493" i="2" s="1"/>
  <c r="BA493" i="2"/>
  <c r="BB493" i="2" s="1"/>
  <c r="AW493" i="2"/>
  <c r="BN485" i="2"/>
  <c r="BT485" i="2"/>
  <c r="BP485" i="2"/>
  <c r="BQ485" i="2" s="1"/>
  <c r="BL485" i="2"/>
  <c r="BR485" i="2"/>
  <c r="CE514" i="2"/>
  <c r="CF514" i="2" s="1"/>
  <c r="AR1025" i="2"/>
  <c r="BF1025" i="2"/>
  <c r="AD1025" i="2"/>
  <c r="CC1025" i="2"/>
  <c r="CN1025" i="2"/>
  <c r="CH1025" i="2"/>
  <c r="CG1025" i="2"/>
  <c r="CE1025" i="2"/>
  <c r="CL1025" i="2"/>
  <c r="CI1025" i="2"/>
  <c r="H1026" i="2"/>
  <c r="I1025" i="2"/>
  <c r="BN1025" i="2"/>
  <c r="AA1025" i="2"/>
  <c r="BQ1025" i="2"/>
  <c r="P1025" i="2"/>
  <c r="CF1025" i="2"/>
  <c r="N1025" i="2"/>
  <c r="O1025" i="2"/>
  <c r="M1025" i="2" s="1"/>
  <c r="J1025" i="2"/>
  <c r="BR1025" i="2"/>
  <c r="BL1025" i="2"/>
  <c r="Q1025" i="2"/>
  <c r="CM1025" i="2"/>
  <c r="CD1025" i="2"/>
  <c r="BK1025" i="2"/>
  <c r="AJ1025" i="2"/>
  <c r="AX1025" i="2"/>
  <c r="BC1025" i="2"/>
  <c r="BP1025" i="2"/>
  <c r="BI1025" i="2"/>
  <c r="CK1025" i="2"/>
  <c r="V1025" i="2"/>
  <c r="AO1025" i="2"/>
  <c r="BT1025" i="2"/>
  <c r="BS1025" i="2"/>
  <c r="BM1025" i="2"/>
  <c r="L1025" i="2"/>
  <c r="AP1025" i="2"/>
  <c r="AB1025" i="2"/>
  <c r="BD1025" i="2"/>
  <c r="W424" i="2"/>
  <c r="Y424" i="2"/>
  <c r="Z424" i="2" s="1"/>
  <c r="U424" i="2"/>
  <c r="AZ1026" i="2" l="1"/>
  <c r="BO1026" i="2"/>
  <c r="X1026" i="2"/>
  <c r="AL1026" i="2"/>
  <c r="CZ1026" i="2"/>
  <c r="BU1026" i="2"/>
  <c r="AB424" i="2"/>
  <c r="AC424" i="2" s="1"/>
  <c r="AD424" i="2" s="1"/>
  <c r="BF493" i="2"/>
  <c r="AV494" i="2"/>
  <c r="AT494" i="2"/>
  <c r="CD515" i="2"/>
  <c r="AG485" i="2"/>
  <c r="BU485" i="2"/>
  <c r="CM485" i="2"/>
  <c r="BK486" i="2"/>
  <c r="BI486" i="2"/>
  <c r="AO485" i="2"/>
  <c r="AI485" i="2"/>
  <c r="AK485" i="2"/>
  <c r="AQ485" i="2"/>
  <c r="AM485" i="2"/>
  <c r="AN485" i="2" s="1"/>
  <c r="AR1026" i="2"/>
  <c r="BF1026" i="2"/>
  <c r="AD1026" i="2"/>
  <c r="CC1026" i="2"/>
  <c r="CN1026" i="2"/>
  <c r="CH1026" i="2"/>
  <c r="CG1026" i="2"/>
  <c r="CE1026" i="2"/>
  <c r="H1027" i="2"/>
  <c r="BR1026" i="2"/>
  <c r="BL1026" i="2"/>
  <c r="BI1026" i="2"/>
  <c r="AJ1026" i="2"/>
  <c r="BT1026" i="2"/>
  <c r="CM1026" i="2"/>
  <c r="BK1026" i="2"/>
  <c r="L1026" i="2"/>
  <c r="P1026" i="2"/>
  <c r="BS1026" i="2"/>
  <c r="CI1026" i="2"/>
  <c r="Q1026" i="2"/>
  <c r="V1026" i="2"/>
  <c r="N1026" i="2"/>
  <c r="BP1026" i="2"/>
  <c r="AO1026" i="2"/>
  <c r="CD1026" i="2"/>
  <c r="AA1026" i="2"/>
  <c r="BC1026" i="2"/>
  <c r="J1026" i="2"/>
  <c r="I1026" i="2"/>
  <c r="CL1026" i="2"/>
  <c r="AX1026" i="2"/>
  <c r="BN1026" i="2"/>
  <c r="O1026" i="2"/>
  <c r="M1026" i="2" s="1"/>
  <c r="BM1026" i="2"/>
  <c r="BQ1026" i="2"/>
  <c r="CK1026" i="2"/>
  <c r="CF1026" i="2"/>
  <c r="AZ1027" i="2" l="1"/>
  <c r="BO1027" i="2"/>
  <c r="X1027" i="2"/>
  <c r="AL1027" i="2"/>
  <c r="CZ1027" i="2"/>
  <c r="BU1027" i="2"/>
  <c r="AU494" i="2"/>
  <c r="AR485" i="2"/>
  <c r="AH486" i="2"/>
  <c r="AF486" i="2"/>
  <c r="BJ486" i="2"/>
  <c r="BC494" i="2"/>
  <c r="BE494" i="2"/>
  <c r="BA494" i="2"/>
  <c r="BB494" i="2" s="1"/>
  <c r="AY494" i="2"/>
  <c r="AW494" i="2"/>
  <c r="BN486" i="2"/>
  <c r="BL486" i="2"/>
  <c r="BP486" i="2"/>
  <c r="BQ486" i="2" s="1"/>
  <c r="BT486" i="2"/>
  <c r="BR486" i="2"/>
  <c r="CE515" i="2"/>
  <c r="CF515" i="2" s="1"/>
  <c r="AR1027" i="2"/>
  <c r="BF1027" i="2"/>
  <c r="AD1027" i="2"/>
  <c r="CC1027" i="2"/>
  <c r="CN1027" i="2"/>
  <c r="CH1027" i="2"/>
  <c r="CG1027" i="2"/>
  <c r="CE1027" i="2"/>
  <c r="BQ1027" i="2"/>
  <c r="BM1027" i="2"/>
  <c r="BC1027" i="2"/>
  <c r="J1027" i="2"/>
  <c r="O1027" i="2"/>
  <c r="M1027" i="2" s="1"/>
  <c r="BT1027" i="2"/>
  <c r="BI1027" i="2"/>
  <c r="BR1027" i="2"/>
  <c r="AA1027" i="2"/>
  <c r="V1027" i="2"/>
  <c r="CI1027" i="2"/>
  <c r="BP1027" i="2"/>
  <c r="BN1027" i="2"/>
  <c r="AO1027" i="2"/>
  <c r="AJ1027" i="2"/>
  <c r="N1027" i="2"/>
  <c r="CL1027" i="2"/>
  <c r="CD1027" i="2"/>
  <c r="AX1027" i="2"/>
  <c r="I1027" i="2"/>
  <c r="H1028" i="2"/>
  <c r="CM1027" i="2"/>
  <c r="CF1027" i="2"/>
  <c r="BK1027" i="2"/>
  <c r="BS1027" i="2"/>
  <c r="BL1027" i="2"/>
  <c r="CK1027" i="2"/>
  <c r="L1027" i="2"/>
  <c r="P1027" i="2"/>
  <c r="Q1027" i="2"/>
  <c r="BD1027" i="2"/>
  <c r="AP1027" i="2"/>
  <c r="AP495" i="2"/>
  <c r="R425" i="2"/>
  <c r="S425" i="2" s="1"/>
  <c r="T425" i="2"/>
  <c r="AZ1028" i="2" l="1"/>
  <c r="BO1028" i="2"/>
  <c r="X1028" i="2"/>
  <c r="AL1028" i="2"/>
  <c r="AA425" i="2"/>
  <c r="CZ1028" i="2"/>
  <c r="BU1028" i="2"/>
  <c r="CD516" i="2"/>
  <c r="AO486" i="2"/>
  <c r="AK486" i="2"/>
  <c r="AI486" i="2"/>
  <c r="AM486" i="2"/>
  <c r="AN486" i="2" s="1"/>
  <c r="AQ486" i="2"/>
  <c r="CM486" i="2"/>
  <c r="BU486" i="2"/>
  <c r="BK487" i="2"/>
  <c r="BI487" i="2"/>
  <c r="BF494" i="2"/>
  <c r="AT495" i="2"/>
  <c r="AV495" i="2"/>
  <c r="AG486" i="2"/>
  <c r="AR1028" i="2"/>
  <c r="BF1028" i="2"/>
  <c r="AD1028" i="2"/>
  <c r="CC1028" i="2"/>
  <c r="CN1028" i="2"/>
  <c r="CH1028" i="2"/>
  <c r="CG1028" i="2"/>
  <c r="CE1028" i="2"/>
  <c r="CL1028" i="2"/>
  <c r="BI1028" i="2"/>
  <c r="AO1028" i="2"/>
  <c r="CK1028" i="2"/>
  <c r="CI1028" i="2"/>
  <c r="BN1028" i="2"/>
  <c r="BL1028" i="2"/>
  <c r="BC1028" i="2"/>
  <c r="AJ1028" i="2"/>
  <c r="V1028" i="2"/>
  <c r="H1029" i="2"/>
  <c r="N1028" i="2"/>
  <c r="CD1028" i="2"/>
  <c r="BR1028" i="2"/>
  <c r="BP1028" i="2"/>
  <c r="CM1028" i="2"/>
  <c r="CF1028" i="2"/>
  <c r="BK1028" i="2"/>
  <c r="BS1028" i="2"/>
  <c r="BQ1028" i="2"/>
  <c r="BM1028" i="2"/>
  <c r="AA1028" i="2"/>
  <c r="I1028" i="2"/>
  <c r="BT1028" i="2"/>
  <c r="AX1028" i="2"/>
  <c r="J1028" i="2"/>
  <c r="O1028" i="2"/>
  <c r="M1028" i="2" s="1"/>
  <c r="L1028" i="2"/>
  <c r="P1028" i="2"/>
  <c r="Q1028" i="2"/>
  <c r="AP1028" i="2"/>
  <c r="AB1028" i="2"/>
  <c r="BD1028" i="2"/>
  <c r="AC425" i="2"/>
  <c r="AD425" i="2" s="1"/>
  <c r="Y425" i="2"/>
  <c r="Z425" i="2" s="1"/>
  <c r="W425" i="2"/>
  <c r="U425" i="2"/>
  <c r="AZ1029" i="2" l="1"/>
  <c r="BO1029" i="2"/>
  <c r="X1029" i="2"/>
  <c r="AL1029" i="2"/>
  <c r="CZ1029" i="2"/>
  <c r="BU1029" i="2"/>
  <c r="BC495" i="2"/>
  <c r="AY495" i="2"/>
  <c r="BA495" i="2"/>
  <c r="BB495" i="2" s="1"/>
  <c r="AW495" i="2"/>
  <c r="BE495" i="2"/>
  <c r="BJ487" i="2"/>
  <c r="AR486" i="2"/>
  <c r="AH487" i="2"/>
  <c r="AF487" i="2"/>
  <c r="AU495" i="2"/>
  <c r="BL487" i="2"/>
  <c r="BP487" i="2"/>
  <c r="BQ487" i="2" s="1"/>
  <c r="BN487" i="2"/>
  <c r="BS487" i="2" s="1"/>
  <c r="BT487" i="2" s="1"/>
  <c r="BR487" i="2"/>
  <c r="CE516" i="2"/>
  <c r="CF516" i="2" s="1"/>
  <c r="AR1029" i="2"/>
  <c r="BF1029" i="2"/>
  <c r="AD1029" i="2"/>
  <c r="CC1029" i="2"/>
  <c r="CN1029" i="2"/>
  <c r="CH1029" i="2"/>
  <c r="CG1029" i="2"/>
  <c r="CE1029" i="2"/>
  <c r="CF1029" i="2"/>
  <c r="BR1029" i="2"/>
  <c r="BL1029" i="2"/>
  <c r="AJ1029" i="2"/>
  <c r="V1029" i="2"/>
  <c r="O1029" i="2"/>
  <c r="M1029" i="2" s="1"/>
  <c r="CK1029" i="2"/>
  <c r="BQ1029" i="2"/>
  <c r="BN1029" i="2"/>
  <c r="BS1029" i="2"/>
  <c r="BC1029" i="2"/>
  <c r="N1029" i="2"/>
  <c r="CM1029" i="2"/>
  <c r="CD1029" i="2"/>
  <c r="BK1029" i="2"/>
  <c r="BM1029" i="2"/>
  <c r="BP1029" i="2"/>
  <c r="AA1029" i="2"/>
  <c r="H1030" i="2"/>
  <c r="CL1029" i="2"/>
  <c r="CI1029" i="2"/>
  <c r="BI1029" i="2"/>
  <c r="BT1029" i="2"/>
  <c r="AO1029" i="2"/>
  <c r="AX1029" i="2"/>
  <c r="J1029" i="2"/>
  <c r="I1029" i="2"/>
  <c r="L1029" i="2"/>
  <c r="Q1029" i="2"/>
  <c r="P1029" i="2"/>
  <c r="R426" i="2"/>
  <c r="S426" i="2" s="1"/>
  <c r="T426" i="2"/>
  <c r="AZ1030" i="2" l="1"/>
  <c r="BO1030" i="2"/>
  <c r="X1030" i="2"/>
  <c r="AL1030" i="2"/>
  <c r="AA426" i="2"/>
  <c r="CZ1030" i="2"/>
  <c r="BU1030" i="2"/>
  <c r="CD517" i="2"/>
  <c r="CE517" i="2" s="1"/>
  <c r="BU487" i="2"/>
  <c r="CM487" i="2"/>
  <c r="BK488" i="2"/>
  <c r="BI488" i="2"/>
  <c r="AO487" i="2"/>
  <c r="AK487" i="2"/>
  <c r="AP487" i="2" s="1"/>
  <c r="AQ487" i="2" s="1"/>
  <c r="AI487" i="2"/>
  <c r="AM487" i="2"/>
  <c r="AN487" i="2" s="1"/>
  <c r="AG487" i="2"/>
  <c r="BF495" i="2"/>
  <c r="AT496" i="2"/>
  <c r="AV496" i="2"/>
  <c r="AR1030" i="2"/>
  <c r="BF1030" i="2"/>
  <c r="AD1030" i="2"/>
  <c r="CC1030" i="2"/>
  <c r="CN1030" i="2"/>
  <c r="CH1030" i="2"/>
  <c r="CG1030" i="2"/>
  <c r="CE1030" i="2"/>
  <c r="BT1030" i="2"/>
  <c r="CI1030" i="2"/>
  <c r="CM1030" i="2"/>
  <c r="CF1030" i="2"/>
  <c r="BK1030" i="2"/>
  <c r="BL1030" i="2"/>
  <c r="BI1030" i="2"/>
  <c r="BS1030" i="2"/>
  <c r="AA1030" i="2"/>
  <c r="V1030" i="2"/>
  <c r="CD1030" i="2"/>
  <c r="BQ1030" i="2"/>
  <c r="AJ1030" i="2"/>
  <c r="O1030" i="2"/>
  <c r="M1030" i="2" s="1"/>
  <c r="I1030" i="2"/>
  <c r="L1030" i="2" s="1"/>
  <c r="CK1030" i="2"/>
  <c r="BP1030" i="2"/>
  <c r="BM1030" i="2"/>
  <c r="BN1030" i="2"/>
  <c r="BC1030" i="2"/>
  <c r="J1030" i="2"/>
  <c r="N1030" i="2"/>
  <c r="CL1030" i="2"/>
  <c r="BR1030" i="2"/>
  <c r="AO1030" i="2"/>
  <c r="AX1030" i="2"/>
  <c r="H1031" i="2"/>
  <c r="P1030" i="2"/>
  <c r="Q1030" i="2"/>
  <c r="AP1030" i="2"/>
  <c r="BD1030" i="2"/>
  <c r="Y426" i="2"/>
  <c r="Z426" i="2" s="1"/>
  <c r="W426" i="2"/>
  <c r="U426" i="2"/>
  <c r="AZ1031" i="2" l="1"/>
  <c r="BO1031" i="2"/>
  <c r="X1031" i="2"/>
  <c r="AL1031" i="2"/>
  <c r="CZ1031" i="2"/>
  <c r="BU1031" i="2"/>
  <c r="AR487" i="2"/>
  <c r="AH488" i="2"/>
  <c r="AF488" i="2"/>
  <c r="AG488" i="2" s="1"/>
  <c r="BC496" i="2"/>
  <c r="AY496" i="2"/>
  <c r="BA496" i="2"/>
  <c r="BB496" i="2" s="1"/>
  <c r="AW496" i="2"/>
  <c r="BJ488" i="2"/>
  <c r="AU496" i="2"/>
  <c r="BN488" i="2"/>
  <c r="BP488" i="2"/>
  <c r="BQ488" i="2" s="1"/>
  <c r="BT488" i="2"/>
  <c r="BL488" i="2"/>
  <c r="BR488" i="2"/>
  <c r="CF517" i="2"/>
  <c r="AR1031" i="2"/>
  <c r="BF1031" i="2"/>
  <c r="AD1031" i="2"/>
  <c r="CC1031" i="2"/>
  <c r="CN1031" i="2"/>
  <c r="CH1031" i="2"/>
  <c r="CG1031" i="2"/>
  <c r="CE1031" i="2"/>
  <c r="CF1031" i="2"/>
  <c r="AJ1031" i="2"/>
  <c r="CK1031" i="2"/>
  <c r="BI1031" i="2"/>
  <c r="BC1031" i="2"/>
  <c r="O1031" i="2"/>
  <c r="M1031" i="2" s="1"/>
  <c r="CI1031" i="2"/>
  <c r="BR1031" i="2"/>
  <c r="AO1031" i="2"/>
  <c r="AX1031" i="2"/>
  <c r="I1031" i="2"/>
  <c r="H1032" i="2"/>
  <c r="BS1031" i="2"/>
  <c r="N1031" i="2"/>
  <c r="CM1031" i="2"/>
  <c r="CD1031" i="2"/>
  <c r="BK1031" i="2"/>
  <c r="BT1031" i="2"/>
  <c r="BM1031" i="2"/>
  <c r="BN1031" i="2"/>
  <c r="AA1031" i="2"/>
  <c r="J1031" i="2"/>
  <c r="V1031" i="2"/>
  <c r="CL1031" i="2"/>
  <c r="BP1031" i="2"/>
  <c r="BL1031" i="2"/>
  <c r="BQ1031" i="2"/>
  <c r="Q1031" i="2"/>
  <c r="L1031" i="2"/>
  <c r="P1031" i="2"/>
  <c r="BD1031" i="2"/>
  <c r="AP1031" i="2"/>
  <c r="AB1031" i="2"/>
  <c r="AB426" i="2"/>
  <c r="AC426" i="2" s="1"/>
  <c r="AD426" i="2" s="1"/>
  <c r="AZ1032" i="2" l="1"/>
  <c r="BO1032" i="2"/>
  <c r="X1032" i="2"/>
  <c r="AL1032" i="2"/>
  <c r="CZ1032" i="2"/>
  <c r="BU1032" i="2"/>
  <c r="BD496" i="2"/>
  <c r="BE496" i="2" s="1"/>
  <c r="BF496" i="2" s="1"/>
  <c r="CD518" i="2"/>
  <c r="CE518" i="2" s="1"/>
  <c r="AO488" i="2"/>
  <c r="AI488" i="2"/>
  <c r="AM488" i="2"/>
  <c r="AN488" i="2" s="1"/>
  <c r="AK488" i="2"/>
  <c r="AQ488" i="2"/>
  <c r="BU488" i="2"/>
  <c r="CM488" i="2"/>
  <c r="BK489" i="2"/>
  <c r="BI489" i="2"/>
  <c r="AR1032" i="2"/>
  <c r="BF1032" i="2"/>
  <c r="AD1032" i="2"/>
  <c r="CC1032" i="2"/>
  <c r="CN1032" i="2"/>
  <c r="CH1032" i="2"/>
  <c r="CG1032" i="2"/>
  <c r="CE1032" i="2"/>
  <c r="CM1032" i="2"/>
  <c r="CF1032" i="2"/>
  <c r="BK1032" i="2"/>
  <c r="BS1032" i="2"/>
  <c r="BM1032" i="2"/>
  <c r="BI1032" i="2"/>
  <c r="AX1032" i="2"/>
  <c r="I1032" i="2"/>
  <c r="N1032" i="2"/>
  <c r="CL1032" i="2"/>
  <c r="BT1032" i="2"/>
  <c r="BC1032" i="2"/>
  <c r="AJ1032" i="2"/>
  <c r="J1032" i="2"/>
  <c r="O1032" i="2"/>
  <c r="M1032" i="2" s="1"/>
  <c r="BN1032" i="2"/>
  <c r="CD1032" i="2"/>
  <c r="BR1032" i="2"/>
  <c r="BP1032" i="2"/>
  <c r="BL1032" i="2"/>
  <c r="AA1032" i="2"/>
  <c r="V1032" i="2"/>
  <c r="CI1032" i="2"/>
  <c r="BQ1032" i="2"/>
  <c r="AO1032" i="2"/>
  <c r="H1033" i="2"/>
  <c r="CK1032" i="2"/>
  <c r="L1032" i="2"/>
  <c r="Q1032" i="2"/>
  <c r="P1032" i="2"/>
  <c r="T427" i="2"/>
  <c r="R427" i="2"/>
  <c r="S427" i="2" s="1"/>
  <c r="AZ1033" i="2" l="1"/>
  <c r="BO1033" i="2"/>
  <c r="X1033" i="2"/>
  <c r="AL1033" i="2"/>
  <c r="AA427" i="2"/>
  <c r="CZ1033" i="2"/>
  <c r="BU1033" i="2"/>
  <c r="AT497" i="2"/>
  <c r="AU497" i="2" s="1"/>
  <c r="AV497" i="2"/>
  <c r="U427" i="2"/>
  <c r="W427" i="2"/>
  <c r="AB427" i="2" s="1"/>
  <c r="AC427" i="2" s="1"/>
  <c r="AD427" i="2" s="1"/>
  <c r="BJ489" i="2"/>
  <c r="BC497" i="2"/>
  <c r="BE497" i="2"/>
  <c r="AW497" i="2"/>
  <c r="BA497" i="2"/>
  <c r="BB497" i="2" s="1"/>
  <c r="AY497" i="2"/>
  <c r="BN489" i="2"/>
  <c r="BT489" i="2"/>
  <c r="BL489" i="2"/>
  <c r="BP489" i="2"/>
  <c r="BQ489" i="2" s="1"/>
  <c r="BR489" i="2"/>
  <c r="AR488" i="2"/>
  <c r="AH489" i="2"/>
  <c r="AF489" i="2"/>
  <c r="AG489" i="2" s="1"/>
  <c r="Y427" i="2"/>
  <c r="Z427" i="2" s="1"/>
  <c r="CF518" i="2"/>
  <c r="AR1033" i="2"/>
  <c r="BF1033" i="2"/>
  <c r="AD1033" i="2"/>
  <c r="CC1033" i="2"/>
  <c r="CN1033" i="2"/>
  <c r="CH1033" i="2"/>
  <c r="CG1033" i="2"/>
  <c r="CE1033" i="2"/>
  <c r="H1034" i="2"/>
  <c r="CL1033" i="2"/>
  <c r="CI1033" i="2"/>
  <c r="BI1033" i="2"/>
  <c r="BP1033" i="2"/>
  <c r="BC1033" i="2"/>
  <c r="J1033" i="2"/>
  <c r="I1033" i="2"/>
  <c r="AA1033" i="2"/>
  <c r="AX1033" i="2"/>
  <c r="V1033" i="2"/>
  <c r="O1033" i="2"/>
  <c r="M1033" i="2" s="1"/>
  <c r="CK1033" i="2"/>
  <c r="BQ1033" i="2"/>
  <c r="BN1033" i="2"/>
  <c r="BT1033" i="2"/>
  <c r="AO1033" i="2"/>
  <c r="CD1033" i="2"/>
  <c r="BM1033" i="2"/>
  <c r="BL1033" i="2"/>
  <c r="CF1033" i="2"/>
  <c r="BR1033" i="2"/>
  <c r="AJ1033" i="2"/>
  <c r="N1033" i="2"/>
  <c r="CM1033" i="2"/>
  <c r="BK1033" i="2"/>
  <c r="BS1033" i="2"/>
  <c r="L1033" i="2"/>
  <c r="P1033" i="2"/>
  <c r="Q1033" i="2"/>
  <c r="AP1033" i="2"/>
  <c r="BD1033" i="2"/>
  <c r="AZ1034" i="2" l="1"/>
  <c r="BO1034" i="2"/>
  <c r="X1034" i="2"/>
  <c r="AL1034" i="2"/>
  <c r="CZ1034" i="2"/>
  <c r="BU1034" i="2"/>
  <c r="AO489" i="2"/>
  <c r="AK489" i="2"/>
  <c r="AP489" i="2" s="1"/>
  <c r="AQ489" i="2" s="1"/>
  <c r="AM489" i="2"/>
  <c r="AN489" i="2" s="1"/>
  <c r="AI489" i="2"/>
  <c r="CD519" i="2"/>
  <c r="BU489" i="2"/>
  <c r="CM489" i="2"/>
  <c r="BK490" i="2"/>
  <c r="BI490" i="2"/>
  <c r="BF497" i="2"/>
  <c r="AT498" i="2"/>
  <c r="AV498" i="2"/>
  <c r="AR1034" i="2"/>
  <c r="BF1034" i="2"/>
  <c r="AD1034" i="2"/>
  <c r="CC1034" i="2"/>
  <c r="CN1034" i="2"/>
  <c r="CH1034" i="2"/>
  <c r="CG1034" i="2"/>
  <c r="CE1034" i="2"/>
  <c r="CD1034" i="2"/>
  <c r="BT1034" i="2"/>
  <c r="BQ1034" i="2"/>
  <c r="BS1034" i="2"/>
  <c r="V1034" i="2"/>
  <c r="H1035" i="2"/>
  <c r="CK1034" i="2"/>
  <c r="CI1034" i="2"/>
  <c r="BP1034" i="2"/>
  <c r="BM1034" i="2"/>
  <c r="BR1034" i="2"/>
  <c r="BC1034" i="2"/>
  <c r="CM1034" i="2"/>
  <c r="BI1034" i="2"/>
  <c r="AA1034" i="2"/>
  <c r="AX1034" i="2"/>
  <c r="O1034" i="2"/>
  <c r="M1034" i="2" s="1"/>
  <c r="I1034" i="2"/>
  <c r="CL1034" i="2"/>
  <c r="BN1034" i="2"/>
  <c r="AO1034" i="2"/>
  <c r="AJ1034" i="2"/>
  <c r="J1034" i="2"/>
  <c r="N1034" i="2"/>
  <c r="CF1034" i="2"/>
  <c r="BK1034" i="2"/>
  <c r="BL1034" i="2"/>
  <c r="Q1034" i="2"/>
  <c r="L1034" i="2"/>
  <c r="P1034" i="2"/>
  <c r="AB1034" i="2"/>
  <c r="AP1034" i="2"/>
  <c r="BD1034" i="2"/>
  <c r="R428" i="2"/>
  <c r="S428" i="2" s="1"/>
  <c r="T428" i="2"/>
  <c r="AZ1035" i="2" l="1"/>
  <c r="BO1035" i="2"/>
  <c r="X1035" i="2"/>
  <c r="AL1035" i="2"/>
  <c r="AA428" i="2"/>
  <c r="CZ1035" i="2"/>
  <c r="BU1035" i="2"/>
  <c r="BJ490" i="2"/>
  <c r="BC498" i="2"/>
  <c r="BA498" i="2"/>
  <c r="BB498" i="2" s="1"/>
  <c r="AY498" i="2"/>
  <c r="AW498" i="2"/>
  <c r="BE498" i="2"/>
  <c r="BN490" i="2"/>
  <c r="BS490" i="2" s="1"/>
  <c r="BT490" i="2" s="1"/>
  <c r="BP490" i="2"/>
  <c r="BQ490" i="2" s="1"/>
  <c r="BL490" i="2"/>
  <c r="BR490" i="2"/>
  <c r="CE519" i="2"/>
  <c r="CF519" i="2" s="1"/>
  <c r="AR489" i="2"/>
  <c r="AH490" i="2"/>
  <c r="AF490" i="2"/>
  <c r="AG490" i="2" s="1"/>
  <c r="AU498" i="2"/>
  <c r="AR1035" i="2"/>
  <c r="BF1035" i="2"/>
  <c r="AD1035" i="2"/>
  <c r="CC1035" i="2"/>
  <c r="CN1035" i="2"/>
  <c r="CH1035" i="2"/>
  <c r="CG1035" i="2"/>
  <c r="CE1035" i="2"/>
  <c r="CL1035" i="2"/>
  <c r="CI1035" i="2"/>
  <c r="BP1035" i="2"/>
  <c r="BN1035" i="2"/>
  <c r="BC1035" i="2"/>
  <c r="AX1035" i="2"/>
  <c r="N1035" i="2"/>
  <c r="CF1035" i="2"/>
  <c r="BL1035" i="2"/>
  <c r="AA1035" i="2"/>
  <c r="AJ1035" i="2"/>
  <c r="O1035" i="2"/>
  <c r="M1035" i="2" s="1"/>
  <c r="CK1035" i="2"/>
  <c r="BQ1035" i="2"/>
  <c r="BM1035" i="2"/>
  <c r="AO1035" i="2"/>
  <c r="J1035" i="2"/>
  <c r="V1035" i="2"/>
  <c r="CM1035" i="2"/>
  <c r="CD1035" i="2"/>
  <c r="BK1035" i="2"/>
  <c r="BT1035" i="2"/>
  <c r="BI1035" i="2"/>
  <c r="BR1035" i="2"/>
  <c r="I1035" i="2"/>
  <c r="H1036" i="2"/>
  <c r="BS1035" i="2"/>
  <c r="P1035" i="2"/>
  <c r="L1035" i="2"/>
  <c r="Q1035" i="2"/>
  <c r="AC428" i="2"/>
  <c r="AD428" i="2" s="1"/>
  <c r="U428" i="2"/>
  <c r="W428" i="2"/>
  <c r="Y428" i="2"/>
  <c r="Z428" i="2" s="1"/>
  <c r="AZ1036" i="2" l="1"/>
  <c r="BO1036" i="2"/>
  <c r="X1036" i="2"/>
  <c r="AL1036" i="2"/>
  <c r="CZ1036" i="2"/>
  <c r="BU1036" i="2"/>
  <c r="CM490" i="2"/>
  <c r="BU490" i="2"/>
  <c r="BK491" i="2"/>
  <c r="BI491" i="2"/>
  <c r="AO490" i="2"/>
  <c r="AK490" i="2"/>
  <c r="AP490" i="2" s="1"/>
  <c r="AQ490" i="2" s="1"/>
  <c r="AM490" i="2"/>
  <c r="AN490" i="2" s="1"/>
  <c r="AI490" i="2"/>
  <c r="BF498" i="2"/>
  <c r="AT499" i="2"/>
  <c r="AU499" i="2" s="1"/>
  <c r="AV499" i="2"/>
  <c r="CG519" i="2"/>
  <c r="CD520" i="2"/>
  <c r="CE520" i="2" s="1"/>
  <c r="AR1036" i="2"/>
  <c r="BF1036" i="2"/>
  <c r="AD1036" i="2"/>
  <c r="CC1036" i="2"/>
  <c r="CN1036" i="2"/>
  <c r="CH1036" i="2"/>
  <c r="CG1036" i="2"/>
  <c r="CE1036" i="2"/>
  <c r="CM1036" i="2"/>
  <c r="CF1036" i="2"/>
  <c r="BK1036" i="2"/>
  <c r="BN1036" i="2"/>
  <c r="BL1036" i="2"/>
  <c r="BM1036" i="2"/>
  <c r="CL1036" i="2"/>
  <c r="BQ1036" i="2"/>
  <c r="BC1036" i="2"/>
  <c r="AX1036" i="2"/>
  <c r="J1036" i="2"/>
  <c r="V1036" i="2"/>
  <c r="CD1036" i="2"/>
  <c r="BS1036" i="2"/>
  <c r="BI1036" i="2"/>
  <c r="AA1036" i="2"/>
  <c r="AJ1036" i="2"/>
  <c r="H1037" i="2"/>
  <c r="CK1036" i="2"/>
  <c r="CI1036" i="2"/>
  <c r="BR1036" i="2"/>
  <c r="BP1036" i="2"/>
  <c r="AO1036" i="2"/>
  <c r="I1036" i="2"/>
  <c r="N1036" i="2"/>
  <c r="O1036" i="2"/>
  <c r="M1036" i="2" s="1"/>
  <c r="BT1036" i="2"/>
  <c r="P1036" i="2"/>
  <c r="Q1036" i="2"/>
  <c r="L1036" i="2"/>
  <c r="BD1036" i="2"/>
  <c r="AP1036" i="2"/>
  <c r="R429" i="2"/>
  <c r="S429" i="2" s="1"/>
  <c r="T429" i="2"/>
  <c r="AZ1037" i="2" l="1"/>
  <c r="BO1037" i="2"/>
  <c r="X1037" i="2"/>
  <c r="AL1037" i="2"/>
  <c r="AA429" i="2"/>
  <c r="CZ1037" i="2"/>
  <c r="BU1037" i="2"/>
  <c r="AR490" i="2"/>
  <c r="AF491" i="2"/>
  <c r="AG491" i="2" s="1"/>
  <c r="AH491" i="2"/>
  <c r="CF520" i="2"/>
  <c r="BC499" i="2"/>
  <c r="AW499" i="2"/>
  <c r="BA499" i="2"/>
  <c r="BB499" i="2" s="1"/>
  <c r="AY499" i="2"/>
  <c r="BD499" i="2" s="1"/>
  <c r="BE499" i="2" s="1"/>
  <c r="BJ491" i="2"/>
  <c r="BN491" i="2"/>
  <c r="BT491" i="2"/>
  <c r="BL491" i="2"/>
  <c r="BP491" i="2"/>
  <c r="BQ491" i="2" s="1"/>
  <c r="BR491" i="2"/>
  <c r="CH519" i="2"/>
  <c r="CI519" i="2" s="1"/>
  <c r="AR1037" i="2"/>
  <c r="BF1037" i="2"/>
  <c r="AD1037" i="2"/>
  <c r="CC1037" i="2"/>
  <c r="CN1037" i="2"/>
  <c r="CH1037" i="2"/>
  <c r="CG1037" i="2"/>
  <c r="CE1037" i="2"/>
  <c r="CF1037" i="2"/>
  <c r="BR1037" i="2"/>
  <c r="BQ1037" i="2"/>
  <c r="BM1037" i="2"/>
  <c r="I1037" i="2"/>
  <c r="CI1037" i="2"/>
  <c r="BP1037" i="2"/>
  <c r="CK1037" i="2"/>
  <c r="BN1037" i="2"/>
  <c r="BL1037" i="2"/>
  <c r="BT1037" i="2"/>
  <c r="BC1037" i="2"/>
  <c r="AX1037" i="2"/>
  <c r="V1037" i="2"/>
  <c r="O1037" i="2"/>
  <c r="M1037" i="2" s="1"/>
  <c r="CM1037" i="2"/>
  <c r="CD1037" i="2"/>
  <c r="BK1037" i="2"/>
  <c r="BS1037" i="2"/>
  <c r="BI1037" i="2"/>
  <c r="AA1037" i="2"/>
  <c r="AJ1037" i="2"/>
  <c r="J1037" i="2"/>
  <c r="N1037" i="2"/>
  <c r="H1038" i="2"/>
  <c r="CL1037" i="2"/>
  <c r="AO1037" i="2"/>
  <c r="L1037" i="2"/>
  <c r="P1037" i="2"/>
  <c r="Q1037" i="2"/>
  <c r="AB1037" i="2"/>
  <c r="BD1037" i="2"/>
  <c r="AP1037" i="2"/>
  <c r="Y429" i="2"/>
  <c r="Z429" i="2" s="1"/>
  <c r="W429" i="2"/>
  <c r="AB429" i="2" s="1"/>
  <c r="U429" i="2"/>
  <c r="AZ1038" i="2" l="1"/>
  <c r="BO1038" i="2"/>
  <c r="X1038" i="2"/>
  <c r="AL1038" i="2"/>
  <c r="CZ1038" i="2"/>
  <c r="BU1038" i="2"/>
  <c r="BF499" i="2"/>
  <c r="AV500" i="2"/>
  <c r="AT500" i="2"/>
  <c r="AU500" i="2" s="1"/>
  <c r="AO491" i="2"/>
  <c r="AI491" i="2"/>
  <c r="AK491" i="2"/>
  <c r="AQ491" i="2"/>
  <c r="AM491" i="2"/>
  <c r="AN491" i="2" s="1"/>
  <c r="CI530" i="2"/>
  <c r="CI526" i="2"/>
  <c r="CI522" i="2"/>
  <c r="CI529" i="2"/>
  <c r="CI528" i="2"/>
  <c r="CI520" i="2"/>
  <c r="CI527" i="2"/>
  <c r="CI524" i="2"/>
  <c r="CI521" i="2"/>
  <c r="CI525" i="2"/>
  <c r="CI523" i="2"/>
  <c r="BU491" i="2"/>
  <c r="CM491" i="2"/>
  <c r="BK492" i="2"/>
  <c r="BI492" i="2"/>
  <c r="CD521" i="2"/>
  <c r="CE521" i="2" s="1"/>
  <c r="AR1038" i="2"/>
  <c r="BF1038" i="2"/>
  <c r="AD1038" i="2"/>
  <c r="CC1038" i="2"/>
  <c r="CN1038" i="2"/>
  <c r="CH1038" i="2"/>
  <c r="CG1038" i="2"/>
  <c r="CE1038" i="2"/>
  <c r="CM1038" i="2"/>
  <c r="CF1038" i="2"/>
  <c r="BK1038" i="2"/>
  <c r="BM1038" i="2"/>
  <c r="BT1038" i="2"/>
  <c r="BR1038" i="2"/>
  <c r="AX1038" i="2"/>
  <c r="J1038" i="2"/>
  <c r="N1038" i="2"/>
  <c r="CL1038" i="2"/>
  <c r="BI1038" i="2"/>
  <c r="BC1038" i="2"/>
  <c r="AJ1038" i="2"/>
  <c r="V1038" i="2"/>
  <c r="CD1038" i="2"/>
  <c r="BS1038" i="2"/>
  <c r="BP1038" i="2"/>
  <c r="AA1038" i="2"/>
  <c r="H1039" i="2"/>
  <c r="CK1038" i="2"/>
  <c r="CI1038" i="2"/>
  <c r="BQ1038" i="2"/>
  <c r="BN1038" i="2"/>
  <c r="BL1038" i="2"/>
  <c r="AO1038" i="2"/>
  <c r="O1038" i="2"/>
  <c r="M1038" i="2" s="1"/>
  <c r="I1038" i="2"/>
  <c r="P1038" i="2"/>
  <c r="Q1038" i="2"/>
  <c r="L1038" i="2"/>
  <c r="AC429" i="2"/>
  <c r="AD429" i="2" s="1"/>
  <c r="AZ1039" i="2" l="1"/>
  <c r="BO1039" i="2"/>
  <c r="X1039" i="2"/>
  <c r="AL1039" i="2"/>
  <c r="CZ1039" i="2"/>
  <c r="BU1039" i="2"/>
  <c r="BJ492" i="2"/>
  <c r="AR491" i="2"/>
  <c r="AH492" i="2"/>
  <c r="AF492" i="2"/>
  <c r="AG492" i="2" s="1"/>
  <c r="BN492" i="2"/>
  <c r="BT492" i="2"/>
  <c r="BL492" i="2"/>
  <c r="BP492" i="2"/>
  <c r="BQ492" i="2" s="1"/>
  <c r="BR492" i="2"/>
  <c r="BC500" i="2"/>
  <c r="AW500" i="2"/>
  <c r="AY500" i="2"/>
  <c r="BE500" i="2"/>
  <c r="BA500" i="2"/>
  <c r="BB500" i="2" s="1"/>
  <c r="CF521" i="2"/>
  <c r="AR1039" i="2"/>
  <c r="BF1039" i="2"/>
  <c r="AD1039" i="2"/>
  <c r="CC1039" i="2"/>
  <c r="CN1039" i="2"/>
  <c r="CH1039" i="2"/>
  <c r="CG1039" i="2"/>
  <c r="CE1039" i="2"/>
  <c r="CK1039" i="2"/>
  <c r="BP1039" i="2"/>
  <c r="BN1039" i="2"/>
  <c r="AO1039" i="2"/>
  <c r="AJ1039" i="2"/>
  <c r="V1039" i="2"/>
  <c r="CM1039" i="2"/>
  <c r="CD1039" i="2"/>
  <c r="BK1039" i="2"/>
  <c r="BL1039" i="2"/>
  <c r="BR1039" i="2"/>
  <c r="BI1039" i="2"/>
  <c r="I1039" i="2"/>
  <c r="H1040" i="2"/>
  <c r="O1039" i="2"/>
  <c r="M1039" i="2" s="1"/>
  <c r="CL1039" i="2"/>
  <c r="CI1039" i="2"/>
  <c r="BM1039" i="2"/>
  <c r="BC1039" i="2"/>
  <c r="CF1039" i="2"/>
  <c r="BT1039" i="2"/>
  <c r="BS1039" i="2"/>
  <c r="AA1039" i="2"/>
  <c r="AX1039" i="2"/>
  <c r="J1039" i="2"/>
  <c r="N1039" i="2"/>
  <c r="BQ1039" i="2"/>
  <c r="P1039" i="2"/>
  <c r="L1039" i="2"/>
  <c r="Q1039" i="2"/>
  <c r="AP1039" i="2"/>
  <c r="BD1039" i="2"/>
  <c r="R430" i="2"/>
  <c r="S430" i="2" s="1"/>
  <c r="T430" i="2"/>
  <c r="AZ1040" i="2" l="1"/>
  <c r="BO1040" i="2"/>
  <c r="X1040" i="2"/>
  <c r="AL1040" i="2"/>
  <c r="AA430" i="2"/>
  <c r="CZ1040" i="2"/>
  <c r="BU1040" i="2"/>
  <c r="CM492" i="2"/>
  <c r="BU492" i="2"/>
  <c r="BK493" i="2"/>
  <c r="BI493" i="2"/>
  <c r="AO492" i="2"/>
  <c r="AK492" i="2"/>
  <c r="AP492" i="2" s="1"/>
  <c r="AQ492" i="2" s="1"/>
  <c r="AM492" i="2"/>
  <c r="AN492" i="2" s="1"/>
  <c r="AI492" i="2"/>
  <c r="BF500" i="2"/>
  <c r="AV501" i="2"/>
  <c r="AT501" i="2"/>
  <c r="AU501" i="2" s="1"/>
  <c r="CD522" i="2"/>
  <c r="AR1040" i="2"/>
  <c r="BF1040" i="2"/>
  <c r="AD1040" i="2"/>
  <c r="CC1040" i="2"/>
  <c r="CN1040" i="2"/>
  <c r="CH1040" i="2"/>
  <c r="CG1040" i="2"/>
  <c r="CE1040" i="2"/>
  <c r="BP1040" i="2"/>
  <c r="N1040" i="2"/>
  <c r="CK1040" i="2"/>
  <c r="CI1040" i="2"/>
  <c r="BR1040" i="2"/>
  <c r="BQ1040" i="2"/>
  <c r="BC1040" i="2"/>
  <c r="AJ1040" i="2"/>
  <c r="O1040" i="2"/>
  <c r="M1040" i="2" s="1"/>
  <c r="H1041" i="2"/>
  <c r="CD1040" i="2"/>
  <c r="BS1040" i="2"/>
  <c r="CM1040" i="2"/>
  <c r="CF1040" i="2"/>
  <c r="BK1040" i="2"/>
  <c r="BT1040" i="2"/>
  <c r="BM1040" i="2"/>
  <c r="BL1040" i="2"/>
  <c r="AA1040" i="2"/>
  <c r="J1040" i="2"/>
  <c r="I1040" i="2"/>
  <c r="CL1040" i="2"/>
  <c r="BN1040" i="2"/>
  <c r="AO1040" i="2"/>
  <c r="BI1040" i="2"/>
  <c r="AX1040" i="2"/>
  <c r="V1040" i="2"/>
  <c r="Q1040" i="2"/>
  <c r="P1040" i="2"/>
  <c r="L1040" i="2"/>
  <c r="BD1040" i="2"/>
  <c r="AP1040" i="2"/>
  <c r="AB1040" i="2"/>
  <c r="Y430" i="2"/>
  <c r="Z430" i="2" s="1"/>
  <c r="W430" i="2"/>
  <c r="AB430" i="2" s="1"/>
  <c r="U430" i="2"/>
  <c r="AZ1041" i="2" l="1"/>
  <c r="BO1041" i="2"/>
  <c r="X1041" i="2"/>
  <c r="AL1041" i="2"/>
  <c r="CZ1041" i="2"/>
  <c r="BU1041" i="2"/>
  <c r="BJ493" i="2"/>
  <c r="BC501" i="2"/>
  <c r="BA501" i="2"/>
  <c r="BB501" i="2" s="1"/>
  <c r="AW501" i="2"/>
  <c r="AY501" i="2"/>
  <c r="BD501" i="2" s="1"/>
  <c r="BE501" i="2" s="1"/>
  <c r="BL493" i="2"/>
  <c r="BN493" i="2"/>
  <c r="BS493" i="2" s="1"/>
  <c r="BT493" i="2" s="1"/>
  <c r="BP493" i="2"/>
  <c r="BQ493" i="2" s="1"/>
  <c r="BR493" i="2"/>
  <c r="AR492" i="2"/>
  <c r="AH493" i="2"/>
  <c r="AF493" i="2"/>
  <c r="AG493" i="2" s="1"/>
  <c r="CE522" i="2"/>
  <c r="CF522" i="2" s="1"/>
  <c r="AR1041" i="2"/>
  <c r="BF1041" i="2"/>
  <c r="AD1041" i="2"/>
  <c r="CC1041" i="2"/>
  <c r="CN1041" i="2"/>
  <c r="CH1041" i="2"/>
  <c r="CG1041" i="2"/>
  <c r="CE1041" i="2"/>
  <c r="CM1041" i="2"/>
  <c r="CD1041" i="2"/>
  <c r="BK1041" i="2"/>
  <c r="BQ1041" i="2"/>
  <c r="BS1041" i="2"/>
  <c r="BT1041" i="2"/>
  <c r="AA1041" i="2"/>
  <c r="AX1041" i="2"/>
  <c r="V1041" i="2"/>
  <c r="H1042" i="2"/>
  <c r="CL1041" i="2"/>
  <c r="CI1041" i="2"/>
  <c r="BL1041" i="2"/>
  <c r="BM1041" i="2"/>
  <c r="AO1041" i="2"/>
  <c r="AJ1041" i="2"/>
  <c r="J1041" i="2"/>
  <c r="N1041" i="2"/>
  <c r="O1041" i="2"/>
  <c r="M1041" i="2" s="1"/>
  <c r="CK1041" i="2"/>
  <c r="BN1041" i="2"/>
  <c r="BP1041" i="2"/>
  <c r="BI1041" i="2"/>
  <c r="BC1041" i="2"/>
  <c r="CF1041" i="2"/>
  <c r="BR1041" i="2"/>
  <c r="I1041" i="2"/>
  <c r="Q1041" i="2"/>
  <c r="P1041" i="2"/>
  <c r="L1041" i="2"/>
  <c r="AC430" i="2"/>
  <c r="AD430" i="2" s="1"/>
  <c r="AZ1042" i="2" l="1"/>
  <c r="BO1042" i="2"/>
  <c r="X1042" i="2"/>
  <c r="AL1042" i="2"/>
  <c r="CZ1042" i="2"/>
  <c r="BU1042" i="2"/>
  <c r="BU493" i="2"/>
  <c r="CM493" i="2"/>
  <c r="BK494" i="2"/>
  <c r="BI494" i="2"/>
  <c r="CD523" i="2"/>
  <c r="AO493" i="2"/>
  <c r="AM493" i="2"/>
  <c r="AN493" i="2" s="1"/>
  <c r="AI493" i="2"/>
  <c r="AK493" i="2"/>
  <c r="AP493" i="2" s="1"/>
  <c r="AQ493" i="2" s="1"/>
  <c r="BF501" i="2"/>
  <c r="AV502" i="2"/>
  <c r="AT502" i="2"/>
  <c r="AU502" i="2" s="1"/>
  <c r="AR1042" i="2"/>
  <c r="BF1042" i="2"/>
  <c r="AD1042" i="2"/>
  <c r="CC1042" i="2"/>
  <c r="CN1042" i="2"/>
  <c r="CH1042" i="2"/>
  <c r="CG1042" i="2"/>
  <c r="CE1042" i="2"/>
  <c r="CK1042" i="2"/>
  <c r="CI1042" i="2"/>
  <c r="BQ1042" i="2"/>
  <c r="BR1042" i="2"/>
  <c r="BC1042" i="2"/>
  <c r="CL1042" i="2"/>
  <c r="BI1042" i="2"/>
  <c r="BN1042" i="2"/>
  <c r="AO1042" i="2"/>
  <c r="AX1042" i="2"/>
  <c r="I1042" i="2"/>
  <c r="CD1042" i="2"/>
  <c r="BT1042" i="2"/>
  <c r="BP1042" i="2"/>
  <c r="AJ1042" i="2"/>
  <c r="J1042" i="2"/>
  <c r="H1043" i="2"/>
  <c r="V1042" i="2"/>
  <c r="CM1042" i="2"/>
  <c r="CF1042" i="2"/>
  <c r="BK1042" i="2"/>
  <c r="BM1042" i="2"/>
  <c r="BS1042" i="2"/>
  <c r="BL1042" i="2"/>
  <c r="AA1042" i="2"/>
  <c r="O1042" i="2"/>
  <c r="M1042" i="2" s="1"/>
  <c r="N1042" i="2"/>
  <c r="L1042" i="2"/>
  <c r="Q1042" i="2"/>
  <c r="P1042" i="2"/>
  <c r="AP1042" i="2"/>
  <c r="BD1042" i="2"/>
  <c r="R431" i="2"/>
  <c r="S431" i="2" s="1"/>
  <c r="T431" i="2"/>
  <c r="AZ1043" i="2" l="1"/>
  <c r="BO1043" i="2"/>
  <c r="X1043" i="2"/>
  <c r="AL1043" i="2"/>
  <c r="AA431" i="2"/>
  <c r="CZ1043" i="2"/>
  <c r="BU1043" i="2"/>
  <c r="AR493" i="2"/>
  <c r="AH494" i="2"/>
  <c r="AF494" i="2"/>
  <c r="AG494" i="2" s="1"/>
  <c r="BJ494" i="2"/>
  <c r="BL494" i="2"/>
  <c r="BP494" i="2"/>
  <c r="BQ494" i="2" s="1"/>
  <c r="BN494" i="2"/>
  <c r="BT494" i="2"/>
  <c r="BR494" i="2"/>
  <c r="BC502" i="2"/>
  <c r="AY502" i="2"/>
  <c r="BD502" i="2" s="1"/>
  <c r="BE502" i="2" s="1"/>
  <c r="BA502" i="2"/>
  <c r="BB502" i="2" s="1"/>
  <c r="AW502" i="2"/>
  <c r="CE523" i="2"/>
  <c r="CF523" i="2" s="1"/>
  <c r="AR1043" i="2"/>
  <c r="BF1043" i="2"/>
  <c r="AD1043" i="2"/>
  <c r="CC1043" i="2"/>
  <c r="CN1043" i="2"/>
  <c r="CH1043" i="2"/>
  <c r="CG1043" i="2"/>
  <c r="CE1043" i="2"/>
  <c r="CF1043" i="2"/>
  <c r="BT1043" i="2"/>
  <c r="BM1043" i="2"/>
  <c r="BI1043" i="2"/>
  <c r="AJ1043" i="2"/>
  <c r="O1043" i="2"/>
  <c r="M1043" i="2" s="1"/>
  <c r="BS1043" i="2"/>
  <c r="CL1043" i="2"/>
  <c r="CI1043" i="2"/>
  <c r="BR1043" i="2"/>
  <c r="CK1043" i="2"/>
  <c r="BP1043" i="2"/>
  <c r="BQ1043" i="2"/>
  <c r="BC1043" i="2"/>
  <c r="I1043" i="2"/>
  <c r="H1044" i="2"/>
  <c r="CM1043" i="2"/>
  <c r="CD1043" i="2"/>
  <c r="BK1043" i="2"/>
  <c r="BL1043" i="2"/>
  <c r="AA1043" i="2"/>
  <c r="J1043" i="2"/>
  <c r="N1043" i="2"/>
  <c r="BN1043" i="2"/>
  <c r="AO1043" i="2"/>
  <c r="AX1043" i="2"/>
  <c r="V1043" i="2"/>
  <c r="Q1043" i="2"/>
  <c r="L1043" i="2"/>
  <c r="P1043" i="2"/>
  <c r="BD1043" i="2"/>
  <c r="AB1043" i="2"/>
  <c r="AP1043" i="2"/>
  <c r="AC431" i="2"/>
  <c r="AD431" i="2" s="1"/>
  <c r="W431" i="2"/>
  <c r="U431" i="2"/>
  <c r="Y431" i="2"/>
  <c r="Z431" i="2" s="1"/>
  <c r="AZ1044" i="2" l="1"/>
  <c r="BO1044" i="2"/>
  <c r="X1044" i="2"/>
  <c r="AL1044" i="2"/>
  <c r="CZ1044" i="2"/>
  <c r="BU1044" i="2"/>
  <c r="BF502" i="2"/>
  <c r="AV503" i="2"/>
  <c r="AT503" i="2"/>
  <c r="AU503" i="2" s="1"/>
  <c r="CM494" i="2"/>
  <c r="BU494" i="2"/>
  <c r="BK495" i="2"/>
  <c r="BI495" i="2"/>
  <c r="CD524" i="2"/>
  <c r="CE524" i="2" s="1"/>
  <c r="AO494" i="2"/>
  <c r="AK494" i="2"/>
  <c r="AM494" i="2"/>
  <c r="AN494" i="2" s="1"/>
  <c r="AQ494" i="2"/>
  <c r="AI494" i="2"/>
  <c r="AR1044" i="2"/>
  <c r="BF1044" i="2"/>
  <c r="AD1044" i="2"/>
  <c r="CC1044" i="2"/>
  <c r="CN1044" i="2"/>
  <c r="CH1044" i="2"/>
  <c r="CG1044" i="2"/>
  <c r="CE1044" i="2"/>
  <c r="CF1044" i="2"/>
  <c r="AX1044" i="2"/>
  <c r="CL1044" i="2"/>
  <c r="BP1044" i="2"/>
  <c r="BQ1044" i="2"/>
  <c r="AO1044" i="2"/>
  <c r="AJ1044" i="2"/>
  <c r="O1044" i="2"/>
  <c r="M1044" i="2" s="1"/>
  <c r="V1044" i="2"/>
  <c r="J1044" i="2"/>
  <c r="CD1044" i="2"/>
  <c r="BS1044" i="2"/>
  <c r="BT1044" i="2"/>
  <c r="BL1044" i="2"/>
  <c r="CK1044" i="2"/>
  <c r="CI1044" i="2"/>
  <c r="BN1044" i="2"/>
  <c r="BR1044" i="2"/>
  <c r="BC1044" i="2"/>
  <c r="N1044" i="2"/>
  <c r="H1045" i="2"/>
  <c r="CM1044" i="2"/>
  <c r="BK1044" i="2"/>
  <c r="BI1044" i="2"/>
  <c r="BM1044" i="2"/>
  <c r="AA1044" i="2"/>
  <c r="I1044" i="2"/>
  <c r="P1044" i="2"/>
  <c r="L1044" i="2"/>
  <c r="Q1044" i="2"/>
  <c r="R432" i="2"/>
  <c r="S432" i="2" s="1"/>
  <c r="T432" i="2"/>
  <c r="AZ1045" i="2" l="1"/>
  <c r="BO1045" i="2"/>
  <c r="X1045" i="2"/>
  <c r="AL1045" i="2"/>
  <c r="AA432" i="2"/>
  <c r="CZ1045" i="2"/>
  <c r="BU1045" i="2"/>
  <c r="BJ495" i="2"/>
  <c r="BL495" i="2"/>
  <c r="BT495" i="2"/>
  <c r="BR495" i="2"/>
  <c r="BN495" i="2"/>
  <c r="BP495" i="2"/>
  <c r="BQ495" i="2" s="1"/>
  <c r="BC503" i="2"/>
  <c r="BA503" i="2"/>
  <c r="BB503" i="2" s="1"/>
  <c r="AW503" i="2"/>
  <c r="AY503" i="2"/>
  <c r="BE503" i="2"/>
  <c r="AR494" i="2"/>
  <c r="AF495" i="2"/>
  <c r="AG495" i="2" s="1"/>
  <c r="AH495" i="2"/>
  <c r="CF524" i="2"/>
  <c r="AR1045" i="2"/>
  <c r="BF1045" i="2"/>
  <c r="AD1045" i="2"/>
  <c r="CC1045" i="2"/>
  <c r="CN1045" i="2"/>
  <c r="CH1045" i="2"/>
  <c r="CG1045" i="2"/>
  <c r="CE1045" i="2"/>
  <c r="CK1045" i="2"/>
  <c r="BN1045" i="2"/>
  <c r="BL1045" i="2"/>
  <c r="BC1045" i="2"/>
  <c r="V1045" i="2"/>
  <c r="H1046" i="2"/>
  <c r="CM1045" i="2"/>
  <c r="CD1045" i="2"/>
  <c r="BK1045" i="2"/>
  <c r="BS1045" i="2"/>
  <c r="BT1045" i="2"/>
  <c r="BP1045" i="2"/>
  <c r="AA1045" i="2"/>
  <c r="AX1045" i="2"/>
  <c r="N1045" i="2"/>
  <c r="J1045" i="2"/>
  <c r="O1045" i="2"/>
  <c r="M1045" i="2" s="1"/>
  <c r="CL1045" i="2"/>
  <c r="CI1045" i="2"/>
  <c r="BM1045" i="2"/>
  <c r="AO1045" i="2"/>
  <c r="AJ1045" i="2"/>
  <c r="I1045" i="2"/>
  <c r="CF1045" i="2"/>
  <c r="BR1045" i="2"/>
  <c r="BQ1045" i="2"/>
  <c r="BI1045" i="2"/>
  <c r="Q1045" i="2"/>
  <c r="P1045" i="2"/>
  <c r="L1045" i="2"/>
  <c r="AP1045" i="2"/>
  <c r="BD1045" i="2"/>
  <c r="U432" i="2"/>
  <c r="Y432" i="2"/>
  <c r="Z432" i="2" s="1"/>
  <c r="W432" i="2"/>
  <c r="AB432" i="2" s="1"/>
  <c r="AZ1046" i="2" l="1"/>
  <c r="BO1046" i="2"/>
  <c r="X1046" i="2"/>
  <c r="AL1046" i="2"/>
  <c r="CZ1046" i="2"/>
  <c r="BU1046" i="2"/>
  <c r="CD525" i="2"/>
  <c r="CE525" i="2" s="1"/>
  <c r="CN495" i="2"/>
  <c r="BU495" i="2"/>
  <c r="CM495" i="2"/>
  <c r="BK496" i="2"/>
  <c r="BI496" i="2"/>
  <c r="BF503" i="2"/>
  <c r="AV504" i="2"/>
  <c r="AT504" i="2"/>
  <c r="AU504" i="2" s="1"/>
  <c r="AO495" i="2"/>
  <c r="AM495" i="2"/>
  <c r="AN495" i="2" s="1"/>
  <c r="AK495" i="2"/>
  <c r="AI495" i="2"/>
  <c r="AQ495" i="2"/>
  <c r="AR1046" i="2"/>
  <c r="BF1046" i="2"/>
  <c r="AD1046" i="2"/>
  <c r="CC1046" i="2"/>
  <c r="CN1046" i="2"/>
  <c r="CH1046" i="2"/>
  <c r="CG1046" i="2"/>
  <c r="CE1046" i="2"/>
  <c r="CD1046" i="2"/>
  <c r="BP1046" i="2"/>
  <c r="BR1046" i="2"/>
  <c r="AX1046" i="2"/>
  <c r="J1046" i="2"/>
  <c r="V1046" i="2"/>
  <c r="CK1046" i="2"/>
  <c r="CI1046" i="2"/>
  <c r="BQ1046" i="2"/>
  <c r="BT1046" i="2"/>
  <c r="BL1046" i="2"/>
  <c r="BC1046" i="2"/>
  <c r="CM1046" i="2"/>
  <c r="CF1046" i="2"/>
  <c r="BK1046" i="2"/>
  <c r="BM1046" i="2"/>
  <c r="BN1046" i="2"/>
  <c r="AA1046" i="2"/>
  <c r="O1046" i="2"/>
  <c r="M1046" i="2" s="1"/>
  <c r="H1047" i="2"/>
  <c r="CL1046" i="2"/>
  <c r="BI1046" i="2"/>
  <c r="BS1046" i="2"/>
  <c r="AO1046" i="2"/>
  <c r="N1046" i="2"/>
  <c r="AJ1046" i="2"/>
  <c r="I1046" i="2"/>
  <c r="L1046" i="2" s="1"/>
  <c r="Q1046" i="2"/>
  <c r="P1046" i="2"/>
  <c r="AB1046" i="2"/>
  <c r="BD1046" i="2"/>
  <c r="AP1046" i="2"/>
  <c r="AC432" i="2"/>
  <c r="AD432" i="2" s="1"/>
  <c r="AZ1047" i="2" l="1"/>
  <c r="BO1047" i="2"/>
  <c r="X1047" i="2"/>
  <c r="AL1047" i="2"/>
  <c r="CZ1047" i="2"/>
  <c r="BU1047" i="2"/>
  <c r="AR495" i="2"/>
  <c r="AF496" i="2"/>
  <c r="AG496" i="2" s="1"/>
  <c r="AH496" i="2"/>
  <c r="BJ496" i="2"/>
  <c r="BC504" i="2"/>
  <c r="AW504" i="2"/>
  <c r="AY504" i="2"/>
  <c r="BD504" i="2" s="1"/>
  <c r="BE504" i="2" s="1"/>
  <c r="BA504" i="2"/>
  <c r="BB504" i="2" s="1"/>
  <c r="BN496" i="2"/>
  <c r="BS496" i="2" s="1"/>
  <c r="BT496" i="2" s="1"/>
  <c r="BP496" i="2"/>
  <c r="BQ496" i="2" s="1"/>
  <c r="BL496" i="2"/>
  <c r="BR496" i="2"/>
  <c r="CF525" i="2"/>
  <c r="AR1047" i="2"/>
  <c r="BF1047" i="2"/>
  <c r="AD1047" i="2"/>
  <c r="CC1047" i="2"/>
  <c r="CN1047" i="2"/>
  <c r="CH1047" i="2"/>
  <c r="CG1047" i="2"/>
  <c r="CE1047" i="2"/>
  <c r="CM1047" i="2"/>
  <c r="CD1047" i="2"/>
  <c r="BK1047" i="2"/>
  <c r="BL1047" i="2"/>
  <c r="BR1047" i="2"/>
  <c r="AA1047" i="2"/>
  <c r="AX1047" i="2"/>
  <c r="N1047" i="2"/>
  <c r="AJ1047" i="2"/>
  <c r="J1047" i="2"/>
  <c r="O1047" i="2"/>
  <c r="M1047" i="2" s="1"/>
  <c r="V1047" i="2"/>
  <c r="CL1047" i="2"/>
  <c r="CI1047" i="2"/>
  <c r="BS1047" i="2"/>
  <c r="BM1047" i="2"/>
  <c r="AO1047" i="2"/>
  <c r="CK1047" i="2"/>
  <c r="BP1047" i="2"/>
  <c r="BI1047" i="2"/>
  <c r="BC1047" i="2"/>
  <c r="I1047" i="2"/>
  <c r="H1048" i="2"/>
  <c r="CF1047" i="2"/>
  <c r="BT1047" i="2"/>
  <c r="BN1047" i="2"/>
  <c r="BQ1047" i="2"/>
  <c r="P1047" i="2"/>
  <c r="L1047" i="2"/>
  <c r="Q1047" i="2"/>
  <c r="R433" i="2"/>
  <c r="S433" i="2" s="1"/>
  <c r="T433" i="2"/>
  <c r="AZ1048" i="2" l="1"/>
  <c r="BO1048" i="2"/>
  <c r="X1048" i="2"/>
  <c r="AL1048" i="2"/>
  <c r="AA433" i="2"/>
  <c r="CZ1048" i="2"/>
  <c r="BU1048" i="2"/>
  <c r="BU496" i="2"/>
  <c r="CM496" i="2"/>
  <c r="BK497" i="2"/>
  <c r="BI497" i="2"/>
  <c r="BF504" i="2"/>
  <c r="AT505" i="2"/>
  <c r="AU505" i="2" s="1"/>
  <c r="AV505" i="2"/>
  <c r="AO496" i="2"/>
  <c r="AK496" i="2"/>
  <c r="AM496" i="2"/>
  <c r="AN496" i="2" s="1"/>
  <c r="AI496" i="2"/>
  <c r="CD526" i="2"/>
  <c r="CE526" i="2" s="1"/>
  <c r="AR1048" i="2"/>
  <c r="BF1048" i="2"/>
  <c r="AD1048" i="2"/>
  <c r="CC1048" i="2"/>
  <c r="CN1048" i="2"/>
  <c r="CH1048" i="2"/>
  <c r="CG1048" i="2"/>
  <c r="CE1048" i="2"/>
  <c r="CK1048" i="2"/>
  <c r="CI1048" i="2"/>
  <c r="BP1048" i="2"/>
  <c r="BR1048" i="2"/>
  <c r="BC1048" i="2"/>
  <c r="BN1048" i="2"/>
  <c r="CD1048" i="2"/>
  <c r="BS1048" i="2"/>
  <c r="BI1048" i="2"/>
  <c r="AJ1048" i="2"/>
  <c r="V1048" i="2"/>
  <c r="N1048" i="2"/>
  <c r="H1049" i="2"/>
  <c r="CM1048" i="2"/>
  <c r="CF1048" i="2"/>
  <c r="BK1048" i="2"/>
  <c r="BQ1048" i="2"/>
  <c r="BT1048" i="2"/>
  <c r="BM1048" i="2"/>
  <c r="AA1048" i="2"/>
  <c r="J1048" i="2"/>
  <c r="I1048" i="2"/>
  <c r="L1048" i="2" s="1"/>
  <c r="CL1048" i="2"/>
  <c r="BL1048" i="2"/>
  <c r="AO1048" i="2"/>
  <c r="AX1048" i="2"/>
  <c r="O1048" i="2"/>
  <c r="M1048" i="2" s="1"/>
  <c r="Q1048" i="2"/>
  <c r="P1048" i="2"/>
  <c r="AP1048" i="2"/>
  <c r="BD1048" i="2"/>
  <c r="Y433" i="2"/>
  <c r="Z433" i="2" s="1"/>
  <c r="W433" i="2"/>
  <c r="AB433" i="2" s="1"/>
  <c r="U433" i="2"/>
  <c r="AZ1049" i="2" l="1"/>
  <c r="BO1049" i="2"/>
  <c r="X1049" i="2"/>
  <c r="AL1049" i="2"/>
  <c r="CZ1049" i="2"/>
  <c r="BU1049" i="2"/>
  <c r="AP496" i="2"/>
  <c r="AQ496" i="2" s="1"/>
  <c r="AH497" i="2" s="1"/>
  <c r="BC505" i="2"/>
  <c r="AW505" i="2"/>
  <c r="AY505" i="2"/>
  <c r="BD505" i="2" s="1"/>
  <c r="BE505" i="2" s="1"/>
  <c r="BA505" i="2"/>
  <c r="BB505" i="2" s="1"/>
  <c r="BJ497" i="2"/>
  <c r="CF526" i="2"/>
  <c r="BL497" i="2"/>
  <c r="BT497" i="2"/>
  <c r="BP497" i="2"/>
  <c r="BQ497" i="2" s="1"/>
  <c r="BN497" i="2"/>
  <c r="BR497" i="2"/>
  <c r="AR1049" i="2"/>
  <c r="BF1049" i="2"/>
  <c r="AD1049" i="2"/>
  <c r="CC1049" i="2"/>
  <c r="CN1049" i="2"/>
  <c r="CH1049" i="2"/>
  <c r="CG1049" i="2"/>
  <c r="CE1049" i="2"/>
  <c r="CF1049" i="2"/>
  <c r="BR1049" i="2"/>
  <c r="BI1049" i="2"/>
  <c r="BL1049" i="2"/>
  <c r="AJ1049" i="2"/>
  <c r="V1049" i="2"/>
  <c r="H1050" i="2"/>
  <c r="CK1049" i="2"/>
  <c r="BN1049" i="2"/>
  <c r="BS1049" i="2"/>
  <c r="BC1049" i="2"/>
  <c r="CM1049" i="2"/>
  <c r="CD1049" i="2"/>
  <c r="BK1049" i="2"/>
  <c r="BT1049" i="2"/>
  <c r="BM1049" i="2"/>
  <c r="BP1049" i="2"/>
  <c r="AA1049" i="2"/>
  <c r="I1049" i="2"/>
  <c r="CL1049" i="2"/>
  <c r="CI1049" i="2"/>
  <c r="BQ1049" i="2"/>
  <c r="AO1049" i="2"/>
  <c r="AX1049" i="2"/>
  <c r="J1049" i="2"/>
  <c r="O1049" i="2"/>
  <c r="M1049" i="2" s="1"/>
  <c r="N1049" i="2"/>
  <c r="Q1049" i="2"/>
  <c r="P1049" i="2"/>
  <c r="L1049" i="2"/>
  <c r="BD1049" i="2"/>
  <c r="AB1049" i="2"/>
  <c r="AP1049" i="2"/>
  <c r="AC433" i="2"/>
  <c r="AD433" i="2" s="1"/>
  <c r="AZ1050" i="2" l="1"/>
  <c r="BO1050" i="2"/>
  <c r="X1050" i="2"/>
  <c r="AL1050" i="2"/>
  <c r="CZ1050" i="2"/>
  <c r="BU1050" i="2"/>
  <c r="AR496" i="2"/>
  <c r="AF497" i="2"/>
  <c r="AG497" i="2" s="1"/>
  <c r="BF505" i="2"/>
  <c r="AT506" i="2"/>
  <c r="AU506" i="2" s="1"/>
  <c r="AV506" i="2"/>
  <c r="CD527" i="2"/>
  <c r="CE527" i="2" s="1"/>
  <c r="AO497" i="2"/>
  <c r="AI497" i="2"/>
  <c r="AK497" i="2"/>
  <c r="AM497" i="2"/>
  <c r="AN497" i="2" s="1"/>
  <c r="AQ497" i="2"/>
  <c r="CM497" i="2"/>
  <c r="BU497" i="2"/>
  <c r="BK498" i="2"/>
  <c r="BI498" i="2"/>
  <c r="AR1050" i="2"/>
  <c r="BF1050" i="2"/>
  <c r="AD1050" i="2"/>
  <c r="CC1050" i="2"/>
  <c r="CN1050" i="2"/>
  <c r="CH1050" i="2"/>
  <c r="CG1050" i="2"/>
  <c r="CE1050" i="2"/>
  <c r="CM1050" i="2"/>
  <c r="CF1050" i="2"/>
  <c r="BK1050" i="2"/>
  <c r="BP1050" i="2"/>
  <c r="AA1050" i="2"/>
  <c r="AX1050" i="2"/>
  <c r="CL1050" i="2"/>
  <c r="BI1050" i="2"/>
  <c r="BT1050" i="2"/>
  <c r="AO1050" i="2"/>
  <c r="AJ1050" i="2"/>
  <c r="J1050" i="2"/>
  <c r="V1050" i="2"/>
  <c r="I1050" i="2"/>
  <c r="CK1050" i="2"/>
  <c r="CI1050" i="2"/>
  <c r="BL1050" i="2"/>
  <c r="BC1050" i="2"/>
  <c r="O1050" i="2"/>
  <c r="M1050" i="2" s="1"/>
  <c r="H1051" i="2"/>
  <c r="BM1050" i="2"/>
  <c r="BN1050" i="2"/>
  <c r="N1050" i="2"/>
  <c r="CD1050" i="2"/>
  <c r="BR1050" i="2"/>
  <c r="BQ1050" i="2"/>
  <c r="BS1050" i="2"/>
  <c r="Q1050" i="2"/>
  <c r="P1050" i="2"/>
  <c r="L1050" i="2"/>
  <c r="R434" i="2"/>
  <c r="S434" i="2" s="1"/>
  <c r="T434" i="2"/>
  <c r="AZ1051" i="2" l="1"/>
  <c r="BO1051" i="2"/>
  <c r="X1051" i="2"/>
  <c r="AL1051" i="2"/>
  <c r="AA434" i="2"/>
  <c r="CZ1051" i="2"/>
  <c r="BU1051" i="2"/>
  <c r="BJ498" i="2"/>
  <c r="AR497" i="2"/>
  <c r="AH498" i="2"/>
  <c r="AF498" i="2"/>
  <c r="AG498" i="2" s="1"/>
  <c r="BC506" i="2"/>
  <c r="AW506" i="2"/>
  <c r="AY506" i="2"/>
  <c r="BE506" i="2"/>
  <c r="BA506" i="2"/>
  <c r="BB506" i="2" s="1"/>
  <c r="BP498" i="2"/>
  <c r="BQ498" i="2" s="1"/>
  <c r="BT498" i="2"/>
  <c r="BL498" i="2"/>
  <c r="BR498" i="2"/>
  <c r="BN498" i="2"/>
  <c r="CF527" i="2"/>
  <c r="AR1051" i="2"/>
  <c r="BF1051" i="2"/>
  <c r="AD1051" i="2"/>
  <c r="CC1051" i="2"/>
  <c r="CN1051" i="2"/>
  <c r="CH1051" i="2"/>
  <c r="CG1051" i="2"/>
  <c r="CE1051" i="2"/>
  <c r="CM1051" i="2"/>
  <c r="CD1051" i="2"/>
  <c r="BK1051" i="2"/>
  <c r="BL1051" i="2"/>
  <c r="BN1051" i="2"/>
  <c r="BQ1051" i="2"/>
  <c r="AA1051" i="2"/>
  <c r="AX1051" i="2"/>
  <c r="N1051" i="2"/>
  <c r="CI1051" i="2"/>
  <c r="CF1051" i="2"/>
  <c r="CK1051" i="2"/>
  <c r="BP1051" i="2"/>
  <c r="BS1051" i="2"/>
  <c r="BM1051" i="2"/>
  <c r="BC1051" i="2"/>
  <c r="I1051" i="2"/>
  <c r="H1052" i="2"/>
  <c r="CL1051" i="2"/>
  <c r="BI1051" i="2"/>
  <c r="AO1051" i="2"/>
  <c r="AJ1051" i="2"/>
  <c r="J1051" i="2"/>
  <c r="O1051" i="2"/>
  <c r="M1051" i="2" s="1"/>
  <c r="BT1051" i="2"/>
  <c r="BR1051" i="2"/>
  <c r="V1051" i="2"/>
  <c r="P1051" i="2"/>
  <c r="Q1051" i="2"/>
  <c r="L1051" i="2"/>
  <c r="BD1051" i="2"/>
  <c r="AP1051" i="2"/>
  <c r="AC434" i="2"/>
  <c r="AD434" i="2" s="1"/>
  <c r="W434" i="2"/>
  <c r="U434" i="2"/>
  <c r="Y434" i="2"/>
  <c r="Z434" i="2" s="1"/>
  <c r="AZ1052" i="2" l="1"/>
  <c r="BO1052" i="2"/>
  <c r="X1052" i="2"/>
  <c r="AL1052" i="2"/>
  <c r="CZ1052" i="2"/>
  <c r="BU1052" i="2"/>
  <c r="AO498" i="2"/>
  <c r="AM498" i="2"/>
  <c r="AN498" i="2" s="1"/>
  <c r="AK498" i="2"/>
  <c r="AP498" i="2" s="1"/>
  <c r="AQ498" i="2" s="1"/>
  <c r="AI498" i="2"/>
  <c r="CD528" i="2"/>
  <c r="CM498" i="2"/>
  <c r="BU498" i="2"/>
  <c r="BK499" i="2"/>
  <c r="BI499" i="2"/>
  <c r="BF506" i="2"/>
  <c r="AT507" i="2"/>
  <c r="AU507" i="2" s="1"/>
  <c r="AV507" i="2"/>
  <c r="AR1052" i="2"/>
  <c r="BF1052" i="2"/>
  <c r="AD1052" i="2"/>
  <c r="CC1052" i="2"/>
  <c r="CN1052" i="2"/>
  <c r="CH1052" i="2"/>
  <c r="CG1052" i="2"/>
  <c r="CE1052" i="2"/>
  <c r="AX1052" i="2"/>
  <c r="AJ1052" i="2"/>
  <c r="CK1052" i="2"/>
  <c r="BL1052" i="2"/>
  <c r="I1052" i="2"/>
  <c r="CM1052" i="2"/>
  <c r="CF1052" i="2"/>
  <c r="BK1052" i="2"/>
  <c r="BR1052" i="2"/>
  <c r="BI1052" i="2"/>
  <c r="AA1052" i="2"/>
  <c r="J1052" i="2"/>
  <c r="O1052" i="2"/>
  <c r="M1052" i="2" s="1"/>
  <c r="V1052" i="2"/>
  <c r="CD1052" i="2"/>
  <c r="BQ1052" i="2"/>
  <c r="BT1052" i="2"/>
  <c r="CI1052" i="2"/>
  <c r="BC1052" i="2"/>
  <c r="CL1052" i="2"/>
  <c r="BM1052" i="2"/>
  <c r="BP1052" i="2"/>
  <c r="AO1052" i="2"/>
  <c r="BS1052" i="2"/>
  <c r="N1052" i="2"/>
  <c r="H1053" i="2"/>
  <c r="BN1052" i="2"/>
  <c r="Q1052" i="2"/>
  <c r="L1052" i="2"/>
  <c r="P1052" i="2"/>
  <c r="BD1052" i="2"/>
  <c r="AP1052" i="2"/>
  <c r="AB1052" i="2"/>
  <c r="R435" i="2"/>
  <c r="S435" i="2" s="1"/>
  <c r="T435" i="2"/>
  <c r="AZ1053" i="2" l="1"/>
  <c r="BO1053" i="2"/>
  <c r="X1053" i="2"/>
  <c r="AL1053" i="2"/>
  <c r="AA435" i="2"/>
  <c r="CZ1053" i="2"/>
  <c r="BU1053" i="2"/>
  <c r="AR498" i="2"/>
  <c r="AH499" i="2"/>
  <c r="AF499" i="2"/>
  <c r="AG499" i="2" s="1"/>
  <c r="BJ499" i="2"/>
  <c r="BC507" i="2"/>
  <c r="BA507" i="2"/>
  <c r="BB507" i="2" s="1"/>
  <c r="AW507" i="2"/>
  <c r="AY507" i="2"/>
  <c r="BD507" i="2" s="1"/>
  <c r="BE507" i="2" s="1"/>
  <c r="BP499" i="2"/>
  <c r="BQ499" i="2" s="1"/>
  <c r="BL499" i="2"/>
  <c r="BR499" i="2"/>
  <c r="BN499" i="2"/>
  <c r="BS499" i="2" s="1"/>
  <c r="BT499" i="2" s="1"/>
  <c r="CE528" i="2"/>
  <c r="CF528" i="2" s="1"/>
  <c r="AR1053" i="2"/>
  <c r="BF1053" i="2"/>
  <c r="AD1053" i="2"/>
  <c r="CC1053" i="2"/>
  <c r="CN1053" i="2"/>
  <c r="CH1053" i="2"/>
  <c r="CG1053" i="2"/>
  <c r="CE1053" i="2"/>
  <c r="CK1053" i="2"/>
  <c r="BN1053" i="2"/>
  <c r="BQ1053" i="2"/>
  <c r="BC1053" i="2"/>
  <c r="V1053" i="2"/>
  <c r="H1054" i="2"/>
  <c r="J1053" i="2"/>
  <c r="BR1053" i="2"/>
  <c r="BM1053" i="2"/>
  <c r="O1053" i="2"/>
  <c r="M1053" i="2" s="1"/>
  <c r="CM1053" i="2"/>
  <c r="CD1053" i="2"/>
  <c r="BK1053" i="2"/>
  <c r="BI1053" i="2"/>
  <c r="BL1053" i="2"/>
  <c r="AA1053" i="2"/>
  <c r="AX1053" i="2"/>
  <c r="N1053" i="2"/>
  <c r="CL1053" i="2"/>
  <c r="CI1053" i="2"/>
  <c r="BP1053" i="2"/>
  <c r="BS1053" i="2"/>
  <c r="AO1053" i="2"/>
  <c r="AJ1053" i="2"/>
  <c r="I1053" i="2"/>
  <c r="CF1053" i="2"/>
  <c r="BT1053" i="2"/>
  <c r="Q1053" i="2"/>
  <c r="P1053" i="2"/>
  <c r="L1053" i="2"/>
  <c r="U435" i="2"/>
  <c r="Y435" i="2"/>
  <c r="Z435" i="2" s="1"/>
  <c r="W435" i="2"/>
  <c r="AZ1054" i="2" l="1"/>
  <c r="BO1054" i="2"/>
  <c r="X1054" i="2"/>
  <c r="AL1054" i="2"/>
  <c r="CZ1054" i="2"/>
  <c r="BU1054" i="2"/>
  <c r="CM499" i="2"/>
  <c r="BU499" i="2"/>
  <c r="BK500" i="2"/>
  <c r="BI500" i="2"/>
  <c r="CD529" i="2"/>
  <c r="AO499" i="2"/>
  <c r="AI499" i="2"/>
  <c r="AK499" i="2"/>
  <c r="AP499" i="2" s="1"/>
  <c r="AQ499" i="2" s="1"/>
  <c r="AM499" i="2"/>
  <c r="AN499" i="2" s="1"/>
  <c r="BF507" i="2"/>
  <c r="AT508" i="2"/>
  <c r="AU508" i="2" s="1"/>
  <c r="AV508" i="2"/>
  <c r="AR1054" i="2"/>
  <c r="BF1054" i="2"/>
  <c r="AD1054" i="2"/>
  <c r="CC1054" i="2"/>
  <c r="CN1054" i="2"/>
  <c r="CH1054" i="2"/>
  <c r="CG1054" i="2"/>
  <c r="CE1054" i="2"/>
  <c r="CK1054" i="2"/>
  <c r="CI1054" i="2"/>
  <c r="BQ1054" i="2"/>
  <c r="BN1054" i="2"/>
  <c r="BT1054" i="2"/>
  <c r="BC1054" i="2"/>
  <c r="O1054" i="2"/>
  <c r="M1054" i="2" s="1"/>
  <c r="H1055" i="2"/>
  <c r="CM1054" i="2"/>
  <c r="CF1054" i="2"/>
  <c r="BK1054" i="2"/>
  <c r="BM1054" i="2"/>
  <c r="BR1054" i="2"/>
  <c r="AA1054" i="2"/>
  <c r="N1054" i="2"/>
  <c r="AJ1054" i="2"/>
  <c r="I1054" i="2"/>
  <c r="CL1054" i="2"/>
  <c r="BI1054" i="2"/>
  <c r="BL1054" i="2"/>
  <c r="AO1054" i="2"/>
  <c r="AX1054" i="2"/>
  <c r="J1054" i="2"/>
  <c r="V1054" i="2"/>
  <c r="CD1054" i="2"/>
  <c r="BS1054" i="2"/>
  <c r="BP1054" i="2"/>
  <c r="L1054" i="2"/>
  <c r="P1054" i="2"/>
  <c r="Q1054" i="2"/>
  <c r="BD1054" i="2"/>
  <c r="AP1054" i="2"/>
  <c r="AB435" i="2"/>
  <c r="AC435" i="2" s="1"/>
  <c r="AD435" i="2" s="1"/>
  <c r="AZ1055" i="2" l="1"/>
  <c r="BO1055" i="2"/>
  <c r="X1055" i="2"/>
  <c r="AL1055" i="2"/>
  <c r="CZ1055" i="2"/>
  <c r="BU1055" i="2"/>
  <c r="AR499" i="2"/>
  <c r="AF500" i="2"/>
  <c r="AG500" i="2" s="1"/>
  <c r="AH500" i="2"/>
  <c r="BJ500" i="2"/>
  <c r="BN500" i="2"/>
  <c r="BP500" i="2"/>
  <c r="BQ500" i="2" s="1"/>
  <c r="BL500" i="2"/>
  <c r="BT500" i="2"/>
  <c r="BR500" i="2"/>
  <c r="BC508" i="2"/>
  <c r="AW508" i="2"/>
  <c r="AY508" i="2"/>
  <c r="BD508" i="2" s="1"/>
  <c r="BE508" i="2" s="1"/>
  <c r="BA508" i="2"/>
  <c r="BB508" i="2" s="1"/>
  <c r="CE529" i="2"/>
  <c r="CF529" i="2" s="1"/>
  <c r="AR1055" i="2"/>
  <c r="BF1055" i="2"/>
  <c r="AD1055" i="2"/>
  <c r="CC1055" i="2"/>
  <c r="CN1055" i="2"/>
  <c r="CH1055" i="2"/>
  <c r="CG1055" i="2"/>
  <c r="CE1055" i="2"/>
  <c r="CF1055" i="2"/>
  <c r="BT1055" i="2"/>
  <c r="BI1055" i="2"/>
  <c r="AJ1055" i="2"/>
  <c r="J1055" i="2"/>
  <c r="O1055" i="2"/>
  <c r="M1055" i="2" s="1"/>
  <c r="CM1055" i="2"/>
  <c r="CD1055" i="2"/>
  <c r="BK1055" i="2"/>
  <c r="BL1055" i="2"/>
  <c r="BM1055" i="2"/>
  <c r="AA1055" i="2"/>
  <c r="CK1055" i="2"/>
  <c r="BP1055" i="2"/>
  <c r="BR1055" i="2"/>
  <c r="BC1055" i="2"/>
  <c r="V1055" i="2"/>
  <c r="BS1055" i="2"/>
  <c r="I1055" i="2"/>
  <c r="H1056" i="2"/>
  <c r="CL1055" i="2"/>
  <c r="CI1055" i="2"/>
  <c r="BQ1055" i="2"/>
  <c r="BN1055" i="2"/>
  <c r="AO1055" i="2"/>
  <c r="AX1055" i="2"/>
  <c r="N1055" i="2"/>
  <c r="L1055" i="2"/>
  <c r="P1055" i="2"/>
  <c r="Q1055" i="2"/>
  <c r="AP1055" i="2"/>
  <c r="AB1055" i="2"/>
  <c r="BD1055" i="2"/>
  <c r="T436" i="2"/>
  <c r="R436" i="2"/>
  <c r="S436" i="2" s="1"/>
  <c r="AZ1056" i="2" l="1"/>
  <c r="BO1056" i="2"/>
  <c r="X1056" i="2"/>
  <c r="AL1056" i="2"/>
  <c r="AA436" i="2"/>
  <c r="CZ1056" i="2"/>
  <c r="BU1056" i="2"/>
  <c r="BF508" i="2"/>
  <c r="AV509" i="2"/>
  <c r="AT509" i="2"/>
  <c r="AU509" i="2" s="1"/>
  <c r="BU500" i="2"/>
  <c r="CM500" i="2"/>
  <c r="BK501" i="2"/>
  <c r="BI501" i="2"/>
  <c r="CD530" i="2"/>
  <c r="CE530" i="2" s="1"/>
  <c r="AO500" i="2"/>
  <c r="AK500" i="2"/>
  <c r="AI500" i="2"/>
  <c r="AM500" i="2"/>
  <c r="AN500" i="2" s="1"/>
  <c r="AQ500" i="2"/>
  <c r="AR1056" i="2"/>
  <c r="BF1056" i="2"/>
  <c r="AD1056" i="2"/>
  <c r="CC1056" i="2"/>
  <c r="CN1056" i="2"/>
  <c r="CH1056" i="2"/>
  <c r="CG1056" i="2"/>
  <c r="CE1056" i="2"/>
  <c r="CM1056" i="2"/>
  <c r="CF1056" i="2"/>
  <c r="BK1056" i="2"/>
  <c r="BT1056" i="2"/>
  <c r="BM1056" i="2"/>
  <c r="BP1056" i="2"/>
  <c r="AA1056" i="2"/>
  <c r="AX1056" i="2"/>
  <c r="V1056" i="2"/>
  <c r="H1057" i="2"/>
  <c r="BR1056" i="2"/>
  <c r="J1056" i="2"/>
  <c r="CL1056" i="2"/>
  <c r="BN1056" i="2"/>
  <c r="BQ1056" i="2"/>
  <c r="AO1056" i="2"/>
  <c r="AJ1056" i="2"/>
  <c r="N1056" i="2"/>
  <c r="CD1056" i="2"/>
  <c r="BS1056" i="2"/>
  <c r="BI1056" i="2"/>
  <c r="BL1056" i="2"/>
  <c r="I1056" i="2"/>
  <c r="CK1056" i="2"/>
  <c r="CI1056" i="2"/>
  <c r="BC1056" i="2"/>
  <c r="O1056" i="2"/>
  <c r="M1056" i="2" s="1"/>
  <c r="P1056" i="2"/>
  <c r="Q1056" i="2"/>
  <c r="L1056" i="2"/>
  <c r="Y436" i="2"/>
  <c r="Z436" i="2" s="1"/>
  <c r="W436" i="2"/>
  <c r="AB436" i="2" s="1"/>
  <c r="AC436" i="2" s="1"/>
  <c r="AD436" i="2" s="1"/>
  <c r="U436" i="2"/>
  <c r="AZ1057" i="2" l="1"/>
  <c r="BO1057" i="2"/>
  <c r="X1057" i="2"/>
  <c r="AL1057" i="2"/>
  <c r="CZ1057" i="2"/>
  <c r="BU1057" i="2"/>
  <c r="BJ501" i="2"/>
  <c r="AR500" i="2"/>
  <c r="AH501" i="2"/>
  <c r="AF501" i="2"/>
  <c r="AG501" i="2" s="1"/>
  <c r="BT501" i="2"/>
  <c r="BP501" i="2"/>
  <c r="BQ501" i="2" s="1"/>
  <c r="BL501" i="2"/>
  <c r="BN501" i="2"/>
  <c r="BR501" i="2"/>
  <c r="BC509" i="2"/>
  <c r="AW509" i="2"/>
  <c r="AY509" i="2"/>
  <c r="BE509" i="2"/>
  <c r="BA509" i="2"/>
  <c r="BB509" i="2" s="1"/>
  <c r="CF530" i="2"/>
  <c r="AR1057" i="2"/>
  <c r="BF1057" i="2"/>
  <c r="AD1057" i="2"/>
  <c r="CC1057" i="2"/>
  <c r="CN1057" i="2"/>
  <c r="CH1057" i="2"/>
  <c r="CG1057" i="2"/>
  <c r="CE1057" i="2"/>
  <c r="CK1057" i="2"/>
  <c r="BN1057" i="2"/>
  <c r="BP1057" i="2"/>
  <c r="BS1057" i="2"/>
  <c r="BC1057" i="2"/>
  <c r="O1057" i="2"/>
  <c r="M1057" i="2" s="1"/>
  <c r="CI1057" i="2"/>
  <c r="BL1057" i="2"/>
  <c r="AO1057" i="2"/>
  <c r="AJ1057" i="2"/>
  <c r="N1057" i="2"/>
  <c r="BR1057" i="2"/>
  <c r="BI1057" i="2"/>
  <c r="J1057" i="2"/>
  <c r="I1057" i="2"/>
  <c r="CM1057" i="2"/>
  <c r="CD1057" i="2"/>
  <c r="BK1057" i="2"/>
  <c r="BQ1057" i="2"/>
  <c r="BT1057" i="2"/>
  <c r="BM1057" i="2"/>
  <c r="AA1057" i="2"/>
  <c r="AX1057" i="2"/>
  <c r="V1057" i="2"/>
  <c r="H1058" i="2"/>
  <c r="CL1057" i="2"/>
  <c r="CF1057" i="2"/>
  <c r="P1057" i="2"/>
  <c r="Q1057" i="2"/>
  <c r="L1057" i="2"/>
  <c r="BD1057" i="2"/>
  <c r="AP1057" i="2"/>
  <c r="R437" i="2"/>
  <c r="S437" i="2" s="1"/>
  <c r="T437" i="2"/>
  <c r="AZ1058" i="2" l="1"/>
  <c r="BO1058" i="2"/>
  <c r="X1058" i="2"/>
  <c r="AL1058" i="2"/>
  <c r="AA437" i="2"/>
  <c r="CZ1058" i="2"/>
  <c r="BU1058" i="2"/>
  <c r="CD531" i="2"/>
  <c r="CE531" i="2" s="1"/>
  <c r="AO501" i="2"/>
  <c r="AI501" i="2"/>
  <c r="AK501" i="2"/>
  <c r="AP501" i="2" s="1"/>
  <c r="AQ501" i="2" s="1"/>
  <c r="AM501" i="2"/>
  <c r="AN501" i="2" s="1"/>
  <c r="BF509" i="2"/>
  <c r="AV510" i="2"/>
  <c r="AT510" i="2"/>
  <c r="AU510" i="2" s="1"/>
  <c r="BU501" i="2"/>
  <c r="CM501" i="2"/>
  <c r="BK502" i="2"/>
  <c r="BI502" i="2"/>
  <c r="AR1058" i="2"/>
  <c r="BF1058" i="2"/>
  <c r="AD1058" i="2"/>
  <c r="CC1058" i="2"/>
  <c r="CN1058" i="2"/>
  <c r="CH1058" i="2"/>
  <c r="CG1058" i="2"/>
  <c r="CE1058" i="2"/>
  <c r="CD1058" i="2"/>
  <c r="BT1058" i="2"/>
  <c r="BR1058" i="2"/>
  <c r="AX1058" i="2"/>
  <c r="I1058" i="2"/>
  <c r="CK1058" i="2"/>
  <c r="CI1058" i="2"/>
  <c r="BQ1058" i="2"/>
  <c r="BL1058" i="2"/>
  <c r="BC1058" i="2"/>
  <c r="CM1058" i="2"/>
  <c r="BK1058" i="2"/>
  <c r="BS1058" i="2"/>
  <c r="BM1058" i="2"/>
  <c r="J1058" i="2"/>
  <c r="N1058" i="2"/>
  <c r="CL1058" i="2"/>
  <c r="BI1058" i="2"/>
  <c r="BN1058" i="2"/>
  <c r="AO1058" i="2"/>
  <c r="V1058" i="2"/>
  <c r="AJ1058" i="2"/>
  <c r="O1058" i="2"/>
  <c r="M1058" i="2" s="1"/>
  <c r="H1059" i="2"/>
  <c r="CF1058" i="2"/>
  <c r="BP1058" i="2"/>
  <c r="AA1058" i="2"/>
  <c r="Q1058" i="2"/>
  <c r="P1058" i="2"/>
  <c r="L1058" i="2"/>
  <c r="AP1058" i="2"/>
  <c r="AB1058" i="2"/>
  <c r="BD1058" i="2"/>
  <c r="AC437" i="2"/>
  <c r="AD437" i="2" s="1"/>
  <c r="Y437" i="2"/>
  <c r="Z437" i="2" s="1"/>
  <c r="W437" i="2"/>
  <c r="U437" i="2"/>
  <c r="AZ1059" i="2" l="1"/>
  <c r="BO1059" i="2"/>
  <c r="X1059" i="2"/>
  <c r="AL1059" i="2"/>
  <c r="CZ1059" i="2"/>
  <c r="BU1059" i="2"/>
  <c r="BL502" i="2"/>
  <c r="BP502" i="2"/>
  <c r="BQ502" i="2" s="1"/>
  <c r="BN502" i="2"/>
  <c r="BS502" i="2" s="1"/>
  <c r="BT502" i="2" s="1"/>
  <c r="BR502" i="2"/>
  <c r="BC510" i="2"/>
  <c r="AW510" i="2"/>
  <c r="BA510" i="2"/>
  <c r="BB510" i="2" s="1"/>
  <c r="AY510" i="2"/>
  <c r="BD510" i="2" s="1"/>
  <c r="BE510" i="2" s="1"/>
  <c r="BJ502" i="2"/>
  <c r="AR501" i="2"/>
  <c r="AH502" i="2"/>
  <c r="AF502" i="2"/>
  <c r="AG502" i="2" s="1"/>
  <c r="CF531" i="2"/>
  <c r="AR1059" i="2"/>
  <c r="BF1059" i="2"/>
  <c r="AD1059" i="2"/>
  <c r="CC1059" i="2"/>
  <c r="CN1059" i="2"/>
  <c r="CH1059" i="2"/>
  <c r="CG1059" i="2"/>
  <c r="CE1059" i="2"/>
  <c r="CL1059" i="2"/>
  <c r="CI1059" i="2"/>
  <c r="BR1059" i="2"/>
  <c r="AO1059" i="2"/>
  <c r="AX1059" i="2"/>
  <c r="O1059" i="2"/>
  <c r="M1059" i="2" s="1"/>
  <c r="J1059" i="2"/>
  <c r="V1059" i="2"/>
  <c r="BP1059" i="2"/>
  <c r="BN1059" i="2"/>
  <c r="I1059" i="2"/>
  <c r="H1060" i="2"/>
  <c r="BL1059" i="2"/>
  <c r="BI1059" i="2"/>
  <c r="N1059" i="2"/>
  <c r="CF1059" i="2"/>
  <c r="BT1059" i="2"/>
  <c r="BM1059" i="2"/>
  <c r="BS1059" i="2"/>
  <c r="AJ1059" i="2"/>
  <c r="CK1059" i="2"/>
  <c r="BQ1059" i="2"/>
  <c r="BC1059" i="2"/>
  <c r="CM1059" i="2"/>
  <c r="CD1059" i="2"/>
  <c r="BK1059" i="2"/>
  <c r="AA1059" i="2"/>
  <c r="P1059" i="2"/>
  <c r="L1059" i="2"/>
  <c r="Q1059" i="2"/>
  <c r="R438" i="2"/>
  <c r="S438" i="2" s="1"/>
  <c r="T438" i="2"/>
  <c r="AZ1060" i="2" l="1"/>
  <c r="BO1060" i="2"/>
  <c r="X1060" i="2"/>
  <c r="AL1060" i="2"/>
  <c r="AA438" i="2"/>
  <c r="CZ1060" i="2"/>
  <c r="BU1060" i="2"/>
  <c r="BU502" i="2"/>
  <c r="CM502" i="2"/>
  <c r="BK503" i="2"/>
  <c r="BI503" i="2"/>
  <c r="CG531" i="2"/>
  <c r="CD532" i="2"/>
  <c r="CE532" i="2" s="1"/>
  <c r="AO502" i="2"/>
  <c r="AK502" i="2"/>
  <c r="AP502" i="2" s="1"/>
  <c r="AQ502" i="2" s="1"/>
  <c r="AI502" i="2"/>
  <c r="AM502" i="2"/>
  <c r="AN502" i="2" s="1"/>
  <c r="BF510" i="2"/>
  <c r="AV511" i="2"/>
  <c r="AT511" i="2"/>
  <c r="AU511" i="2" s="1"/>
  <c r="AR1060" i="2"/>
  <c r="BF1060" i="2"/>
  <c r="AD1060" i="2"/>
  <c r="CC1060" i="2"/>
  <c r="CN1060" i="2"/>
  <c r="CH1060" i="2"/>
  <c r="CG1060" i="2"/>
  <c r="CE1060" i="2"/>
  <c r="CK1060" i="2"/>
  <c r="CI1060" i="2"/>
  <c r="BN1060" i="2"/>
  <c r="BQ1060" i="2"/>
  <c r="BC1060" i="2"/>
  <c r="AX1060" i="2"/>
  <c r="J1060" i="2"/>
  <c r="V1060" i="2"/>
  <c r="BR1060" i="2"/>
  <c r="I1060" i="2"/>
  <c r="N1060" i="2"/>
  <c r="CM1060" i="2"/>
  <c r="CF1060" i="2"/>
  <c r="BK1060" i="2"/>
  <c r="BI1060" i="2"/>
  <c r="BL1060" i="2"/>
  <c r="AA1060" i="2"/>
  <c r="AJ1060" i="2"/>
  <c r="H1061" i="2"/>
  <c r="CL1060" i="2"/>
  <c r="BP1060" i="2"/>
  <c r="AO1060" i="2"/>
  <c r="CD1060" i="2"/>
  <c r="BS1060" i="2"/>
  <c r="BT1060" i="2"/>
  <c r="BM1060" i="2"/>
  <c r="O1060" i="2"/>
  <c r="M1060" i="2" s="1"/>
  <c r="Q1060" i="2"/>
  <c r="L1060" i="2"/>
  <c r="P1060" i="2"/>
  <c r="BD1060" i="2"/>
  <c r="AP1060" i="2"/>
  <c r="Y438" i="2"/>
  <c r="Z438" i="2" s="1"/>
  <c r="W438" i="2"/>
  <c r="AB438" i="2" s="1"/>
  <c r="U438" i="2"/>
  <c r="AZ1061" i="2" l="1"/>
  <c r="BO1061" i="2"/>
  <c r="X1061" i="2"/>
  <c r="AL1061" i="2"/>
  <c r="CZ1061" i="2"/>
  <c r="BU1061" i="2"/>
  <c r="AR502" i="2"/>
  <c r="AH503" i="2"/>
  <c r="AF503" i="2"/>
  <c r="AG503" i="2" s="1"/>
  <c r="BJ503" i="2"/>
  <c r="BC511" i="2"/>
  <c r="AY511" i="2"/>
  <c r="BA511" i="2"/>
  <c r="BB511" i="2" s="1"/>
  <c r="AW511" i="2"/>
  <c r="BT503" i="2"/>
  <c r="BP503" i="2"/>
  <c r="BQ503" i="2" s="1"/>
  <c r="BL503" i="2"/>
  <c r="BN503" i="2"/>
  <c r="BR503" i="2"/>
  <c r="CF532" i="2"/>
  <c r="CH531" i="2"/>
  <c r="CI531" i="2" s="1"/>
  <c r="AR1061" i="2"/>
  <c r="BF1061" i="2"/>
  <c r="AD1061" i="2"/>
  <c r="CC1061" i="2"/>
  <c r="CN1061" i="2"/>
  <c r="CH1061" i="2"/>
  <c r="CG1061" i="2"/>
  <c r="CE1061" i="2"/>
  <c r="CK1061" i="2"/>
  <c r="BN1061" i="2"/>
  <c r="BL1061" i="2"/>
  <c r="AA1061" i="2"/>
  <c r="J1061" i="2"/>
  <c r="V1061" i="2"/>
  <c r="CM1061" i="2"/>
  <c r="CD1061" i="2"/>
  <c r="BK1061" i="2"/>
  <c r="BS1061" i="2"/>
  <c r="BI1061" i="2"/>
  <c r="AO1061" i="2"/>
  <c r="AX1061" i="2"/>
  <c r="H1062" i="2"/>
  <c r="N1061" i="2"/>
  <c r="CL1061" i="2"/>
  <c r="CI1061" i="2"/>
  <c r="BM1061" i="2"/>
  <c r="BP1061" i="2"/>
  <c r="AJ1061" i="2"/>
  <c r="I1061" i="2"/>
  <c r="CF1061" i="2"/>
  <c r="BR1061" i="2"/>
  <c r="BQ1061" i="2"/>
  <c r="BT1061" i="2"/>
  <c r="BC1061" i="2"/>
  <c r="O1061" i="2"/>
  <c r="M1061" i="2" s="1"/>
  <c r="L1061" i="2"/>
  <c r="P1061" i="2"/>
  <c r="Q1061" i="2"/>
  <c r="AP1061" i="2"/>
  <c r="BD1061" i="2"/>
  <c r="AB1061" i="2"/>
  <c r="AC438" i="2"/>
  <c r="AD438" i="2" s="1"/>
  <c r="AZ1062" i="2" l="1"/>
  <c r="BO1062" i="2"/>
  <c r="X1062" i="2"/>
  <c r="AL1062" i="2"/>
  <c r="CZ1062" i="2"/>
  <c r="BU1062" i="2"/>
  <c r="BD511" i="2"/>
  <c r="BE511" i="2" s="1"/>
  <c r="BF511" i="2" s="1"/>
  <c r="CM503" i="2"/>
  <c r="BU503" i="2"/>
  <c r="BK504" i="2"/>
  <c r="BI504" i="2"/>
  <c r="CD533" i="2"/>
  <c r="CE533" i="2" s="1"/>
  <c r="AO503" i="2"/>
  <c r="AM503" i="2"/>
  <c r="AN503" i="2" s="1"/>
  <c r="AK503" i="2"/>
  <c r="AI503" i="2"/>
  <c r="AQ503" i="2"/>
  <c r="CI537" i="2"/>
  <c r="CI535" i="2"/>
  <c r="CI541" i="2"/>
  <c r="CI536" i="2"/>
  <c r="CI534" i="2"/>
  <c r="CI532" i="2"/>
  <c r="CI539" i="2"/>
  <c r="CI540" i="2"/>
  <c r="CI533" i="2"/>
  <c r="CI542" i="2"/>
  <c r="CI538" i="2"/>
  <c r="AR1062" i="2"/>
  <c r="BF1062" i="2"/>
  <c r="AD1062" i="2"/>
  <c r="CC1062" i="2"/>
  <c r="CN1062" i="2"/>
  <c r="CH1062" i="2"/>
  <c r="CG1062" i="2"/>
  <c r="CE1062" i="2"/>
  <c r="CM1062" i="2"/>
  <c r="BM1062" i="2"/>
  <c r="CL1062" i="2"/>
  <c r="BI1062" i="2"/>
  <c r="BS1062" i="2"/>
  <c r="AO1062" i="2"/>
  <c r="AJ1062" i="2"/>
  <c r="J1062" i="2"/>
  <c r="N1062" i="2"/>
  <c r="CD1062" i="2"/>
  <c r="BP1062" i="2"/>
  <c r="BN1062" i="2"/>
  <c r="V1062" i="2"/>
  <c r="CK1062" i="2"/>
  <c r="CI1062" i="2"/>
  <c r="BQ1062" i="2"/>
  <c r="BT1062" i="2"/>
  <c r="BC1062" i="2"/>
  <c r="H1063" i="2"/>
  <c r="CF1062" i="2"/>
  <c r="BK1062" i="2"/>
  <c r="AA1062" i="2"/>
  <c r="AX1062" i="2"/>
  <c r="O1062" i="2"/>
  <c r="M1062" i="2" s="1"/>
  <c r="BR1062" i="2"/>
  <c r="BL1062" i="2"/>
  <c r="I1062" i="2"/>
  <c r="Q1062" i="2"/>
  <c r="L1062" i="2"/>
  <c r="P1062" i="2"/>
  <c r="R439" i="2"/>
  <c r="S439" i="2" s="1"/>
  <c r="T439" i="2"/>
  <c r="AZ1063" i="2" l="1"/>
  <c r="BO1063" i="2"/>
  <c r="X1063" i="2"/>
  <c r="AL1063" i="2"/>
  <c r="AA439" i="2"/>
  <c r="CZ1063" i="2"/>
  <c r="BU1063" i="2"/>
  <c r="AT512" i="2"/>
  <c r="AU512" i="2" s="1"/>
  <c r="AV512" i="2"/>
  <c r="BJ504" i="2"/>
  <c r="AR503" i="2"/>
  <c r="AF504" i="2"/>
  <c r="AG504" i="2" s="1"/>
  <c r="AH504" i="2"/>
  <c r="BL504" i="2"/>
  <c r="BT504" i="2"/>
  <c r="BP504" i="2"/>
  <c r="BQ504" i="2" s="1"/>
  <c r="BN504" i="2"/>
  <c r="BR504" i="2"/>
  <c r="BC512" i="2"/>
  <c r="AW512" i="2"/>
  <c r="AY512" i="2"/>
  <c r="BA512" i="2"/>
  <c r="BB512" i="2" s="1"/>
  <c r="BE512" i="2"/>
  <c r="CF533" i="2"/>
  <c r="AR1063" i="2"/>
  <c r="BF1063" i="2"/>
  <c r="AD1063" i="2"/>
  <c r="CC1063" i="2"/>
  <c r="CN1063" i="2"/>
  <c r="CH1063" i="2"/>
  <c r="CG1063" i="2"/>
  <c r="CE1063" i="2"/>
  <c r="CM1063" i="2"/>
  <c r="CD1063" i="2"/>
  <c r="BK1063" i="2"/>
  <c r="BL1063" i="2"/>
  <c r="BR1063" i="2"/>
  <c r="AA1063" i="2"/>
  <c r="AX1063" i="2"/>
  <c r="I1063" i="2"/>
  <c r="H1064" i="2"/>
  <c r="CL1063" i="2"/>
  <c r="CI1063" i="2"/>
  <c r="BS1063" i="2"/>
  <c r="N1063" i="2"/>
  <c r="CF1063" i="2"/>
  <c r="BT1063" i="2"/>
  <c r="BN1063" i="2"/>
  <c r="BQ1063" i="2"/>
  <c r="O1063" i="2"/>
  <c r="M1063" i="2" s="1"/>
  <c r="CK1063" i="2"/>
  <c r="BP1063" i="2"/>
  <c r="BI1063" i="2"/>
  <c r="BC1063" i="2"/>
  <c r="J1063" i="2"/>
  <c r="V1063" i="2"/>
  <c r="BM1063" i="2"/>
  <c r="AO1063" i="2"/>
  <c r="AJ1063" i="2"/>
  <c r="L1063" i="2"/>
  <c r="P1063" i="2"/>
  <c r="Q1063" i="2"/>
  <c r="AP1063" i="2"/>
  <c r="BD1063" i="2"/>
  <c r="W439" i="2"/>
  <c r="AB439" i="2" s="1"/>
  <c r="AC439" i="2" s="1"/>
  <c r="AD439" i="2" s="1"/>
  <c r="U439" i="2"/>
  <c r="Y439" i="2"/>
  <c r="Z439" i="2" s="1"/>
  <c r="AZ1064" i="2" l="1"/>
  <c r="BO1064" i="2"/>
  <c r="X1064" i="2"/>
  <c r="AL1064" i="2"/>
  <c r="CZ1064" i="2"/>
  <c r="BU1064" i="2"/>
  <c r="CD534" i="2"/>
  <c r="BF512" i="2"/>
  <c r="AT513" i="2"/>
  <c r="AU513" i="2" s="1"/>
  <c r="AV513" i="2"/>
  <c r="CM504" i="2"/>
  <c r="BU504" i="2"/>
  <c r="BK505" i="2"/>
  <c r="BI505" i="2"/>
  <c r="AO504" i="2"/>
  <c r="AM504" i="2"/>
  <c r="AN504" i="2" s="1"/>
  <c r="AK504" i="2"/>
  <c r="AP504" i="2" s="1"/>
  <c r="AQ504" i="2" s="1"/>
  <c r="AI504" i="2"/>
  <c r="AR1064" i="2"/>
  <c r="BF1064" i="2"/>
  <c r="AD1064" i="2"/>
  <c r="CC1064" i="2"/>
  <c r="CN1064" i="2"/>
  <c r="CH1064" i="2"/>
  <c r="CG1064" i="2"/>
  <c r="CE1064" i="2"/>
  <c r="CD1064" i="2"/>
  <c r="BS1064" i="2"/>
  <c r="BI1064" i="2"/>
  <c r="AX1064" i="2"/>
  <c r="I1064" i="2"/>
  <c r="N1064" i="2"/>
  <c r="CK1064" i="2"/>
  <c r="CI1064" i="2"/>
  <c r="BP1064" i="2"/>
  <c r="CM1064" i="2"/>
  <c r="CF1064" i="2"/>
  <c r="BK1064" i="2"/>
  <c r="BQ1064" i="2"/>
  <c r="BT1064" i="2"/>
  <c r="BM1064" i="2"/>
  <c r="AA1064" i="2"/>
  <c r="J1064" i="2"/>
  <c r="V1064" i="2"/>
  <c r="H1065" i="2"/>
  <c r="BR1064" i="2"/>
  <c r="AJ1064" i="2"/>
  <c r="O1064" i="2"/>
  <c r="M1064" i="2" s="1"/>
  <c r="CL1064" i="2"/>
  <c r="BL1064" i="2"/>
  <c r="BN1064" i="2"/>
  <c r="AO1064" i="2"/>
  <c r="BC1064" i="2"/>
  <c r="P1064" i="2"/>
  <c r="L1064" i="2"/>
  <c r="Q1064" i="2"/>
  <c r="AB1064" i="2"/>
  <c r="AP1064" i="2"/>
  <c r="BD1064" i="2"/>
  <c r="R440" i="2"/>
  <c r="S440" i="2" s="1"/>
  <c r="T440" i="2"/>
  <c r="AZ1065" i="2" l="1"/>
  <c r="BO1065" i="2"/>
  <c r="X1065" i="2"/>
  <c r="AL1065" i="2"/>
  <c r="AA440" i="2"/>
  <c r="CZ1065" i="2"/>
  <c r="BU1065" i="2"/>
  <c r="BN505" i="2"/>
  <c r="BS505" i="2" s="1"/>
  <c r="BT505" i="2" s="1"/>
  <c r="BP505" i="2"/>
  <c r="BQ505" i="2" s="1"/>
  <c r="BL505" i="2"/>
  <c r="BR505" i="2"/>
  <c r="AR504" i="2"/>
  <c r="AH505" i="2"/>
  <c r="AF505" i="2"/>
  <c r="AG505" i="2" s="1"/>
  <c r="BJ505" i="2"/>
  <c r="BC513" i="2"/>
  <c r="BA513" i="2"/>
  <c r="BB513" i="2" s="1"/>
  <c r="AY513" i="2"/>
  <c r="BD513" i="2" s="1"/>
  <c r="BE513" i="2" s="1"/>
  <c r="AW513" i="2"/>
  <c r="CE534" i="2"/>
  <c r="CF534" i="2" s="1"/>
  <c r="AR1065" i="2"/>
  <c r="BF1065" i="2"/>
  <c r="AD1065" i="2"/>
  <c r="CC1065" i="2"/>
  <c r="CN1065" i="2"/>
  <c r="CH1065" i="2"/>
  <c r="CG1065" i="2"/>
  <c r="CE1065" i="2"/>
  <c r="CM1065" i="2"/>
  <c r="CD1065" i="2"/>
  <c r="BK1065" i="2"/>
  <c r="BT1065" i="2"/>
  <c r="BM1065" i="2"/>
  <c r="BP1065" i="2"/>
  <c r="AA1065" i="2"/>
  <c r="AX1065" i="2"/>
  <c r="I1065" i="2"/>
  <c r="BR1065" i="2"/>
  <c r="BI1065" i="2"/>
  <c r="CK1065" i="2"/>
  <c r="BS1065" i="2"/>
  <c r="BC1065" i="2"/>
  <c r="CL1065" i="2"/>
  <c r="CI1065" i="2"/>
  <c r="BQ1065" i="2"/>
  <c r="AO1065" i="2"/>
  <c r="AJ1065" i="2"/>
  <c r="V1065" i="2"/>
  <c r="O1065" i="2"/>
  <c r="M1065" i="2" s="1"/>
  <c r="CF1065" i="2"/>
  <c r="BL1065" i="2"/>
  <c r="N1065" i="2"/>
  <c r="BN1065" i="2"/>
  <c r="J1065" i="2"/>
  <c r="H1066" i="2"/>
  <c r="Q1065" i="2"/>
  <c r="P1065" i="2"/>
  <c r="L1065" i="2"/>
  <c r="AC440" i="2"/>
  <c r="AD440" i="2" s="1"/>
  <c r="W440" i="2"/>
  <c r="Y440" i="2"/>
  <c r="Z440" i="2" s="1"/>
  <c r="U440" i="2"/>
  <c r="AZ1066" i="2" l="1"/>
  <c r="BO1066" i="2"/>
  <c r="X1066" i="2"/>
  <c r="AL1066" i="2"/>
  <c r="CZ1066" i="2"/>
  <c r="BU1066" i="2"/>
  <c r="CD535" i="2"/>
  <c r="BU505" i="2"/>
  <c r="CM505" i="2"/>
  <c r="BK506" i="2"/>
  <c r="BI506" i="2"/>
  <c r="AO505" i="2"/>
  <c r="AK505" i="2"/>
  <c r="AP505" i="2" s="1"/>
  <c r="AQ505" i="2" s="1"/>
  <c r="AM505" i="2"/>
  <c r="AN505" i="2" s="1"/>
  <c r="AI505" i="2"/>
  <c r="BF513" i="2"/>
  <c r="AV514" i="2"/>
  <c r="AT514" i="2"/>
  <c r="AU514" i="2" s="1"/>
  <c r="AR1066" i="2"/>
  <c r="BF1066" i="2"/>
  <c r="AD1066" i="2"/>
  <c r="CC1066" i="2"/>
  <c r="CN1066" i="2"/>
  <c r="CH1066" i="2"/>
  <c r="CG1066" i="2"/>
  <c r="CE1066" i="2"/>
  <c r="CM1066" i="2"/>
  <c r="CF1066" i="2"/>
  <c r="BK1066" i="2"/>
  <c r="BM1066" i="2"/>
  <c r="BP1066" i="2"/>
  <c r="BN1066" i="2"/>
  <c r="AA1066" i="2"/>
  <c r="O1066" i="2"/>
  <c r="M1066" i="2" s="1"/>
  <c r="I1066" i="2"/>
  <c r="H1067" i="2"/>
  <c r="CL1066" i="2"/>
  <c r="BI1066" i="2"/>
  <c r="BT1066" i="2"/>
  <c r="AO1066" i="2"/>
  <c r="AX1066" i="2"/>
  <c r="J1066" i="2"/>
  <c r="N1066" i="2"/>
  <c r="CD1066" i="2"/>
  <c r="BR1066" i="2"/>
  <c r="AJ1066" i="2"/>
  <c r="V1066" i="2"/>
  <c r="CK1066" i="2"/>
  <c r="CI1066" i="2"/>
  <c r="BQ1066" i="2"/>
  <c r="BL1066" i="2"/>
  <c r="BS1066" i="2"/>
  <c r="BC1066" i="2"/>
  <c r="Q1066" i="2"/>
  <c r="P1066" i="2"/>
  <c r="L1066" i="2"/>
  <c r="AP1066" i="2"/>
  <c r="BD1066" i="2"/>
  <c r="R441" i="2"/>
  <c r="S441" i="2" s="1"/>
  <c r="T441" i="2"/>
  <c r="AZ1067" i="2" l="1"/>
  <c r="BO1067" i="2"/>
  <c r="X1067" i="2"/>
  <c r="AL1067" i="2"/>
  <c r="AA441" i="2"/>
  <c r="CZ1067" i="2"/>
  <c r="BU1067" i="2"/>
  <c r="AR505" i="2"/>
  <c r="AH506" i="2"/>
  <c r="AF506" i="2"/>
  <c r="AG506" i="2" s="1"/>
  <c r="BJ506" i="2"/>
  <c r="BC514" i="2"/>
  <c r="AY514" i="2"/>
  <c r="AW514" i="2"/>
  <c r="BA514" i="2"/>
  <c r="BB514" i="2" s="1"/>
  <c r="BP506" i="2"/>
  <c r="BQ506" i="2" s="1"/>
  <c r="BL506" i="2"/>
  <c r="BT506" i="2"/>
  <c r="BN506" i="2"/>
  <c r="BR506" i="2"/>
  <c r="CE535" i="2"/>
  <c r="CF535" i="2" s="1"/>
  <c r="AR1067" i="2"/>
  <c r="BF1067" i="2"/>
  <c r="AD1067" i="2"/>
  <c r="CC1067" i="2"/>
  <c r="CN1067" i="2"/>
  <c r="CH1067" i="2"/>
  <c r="CG1067" i="2"/>
  <c r="CE1067" i="2"/>
  <c r="CK1067" i="2"/>
  <c r="BP1067" i="2"/>
  <c r="BS1067" i="2"/>
  <c r="BM1067" i="2"/>
  <c r="BC1067" i="2"/>
  <c r="CD1067" i="2"/>
  <c r="BQ1067" i="2"/>
  <c r="N1067" i="2"/>
  <c r="CL1067" i="2"/>
  <c r="CI1067" i="2"/>
  <c r="BI1067" i="2"/>
  <c r="AO1067" i="2"/>
  <c r="AX1067" i="2"/>
  <c r="O1067" i="2"/>
  <c r="M1067" i="2" s="1"/>
  <c r="CF1067" i="2"/>
  <c r="BT1067" i="2"/>
  <c r="BR1067" i="2"/>
  <c r="AJ1067" i="2"/>
  <c r="J1067" i="2"/>
  <c r="V1067" i="2"/>
  <c r="I1067" i="2"/>
  <c r="H1068" i="2"/>
  <c r="CM1067" i="2"/>
  <c r="BK1067" i="2"/>
  <c r="BL1067" i="2"/>
  <c r="BN1067" i="2"/>
  <c r="AA1067" i="2"/>
  <c r="P1067" i="2"/>
  <c r="L1067" i="2"/>
  <c r="Q1067" i="2"/>
  <c r="AP1067" i="2"/>
  <c r="AB1067" i="2"/>
  <c r="BD1067" i="2"/>
  <c r="W441" i="2"/>
  <c r="AB441" i="2" s="1"/>
  <c r="U441" i="2"/>
  <c r="Y441" i="2"/>
  <c r="Z441" i="2" s="1"/>
  <c r="AZ1068" i="2" l="1"/>
  <c r="BO1068" i="2"/>
  <c r="X1068" i="2"/>
  <c r="AL1068" i="2"/>
  <c r="CZ1068" i="2"/>
  <c r="BU1068" i="2"/>
  <c r="BD514" i="2"/>
  <c r="BE514" i="2" s="1"/>
  <c r="BF514" i="2" s="1"/>
  <c r="CD536" i="2"/>
  <c r="AO506" i="2"/>
  <c r="AK506" i="2"/>
  <c r="AI506" i="2"/>
  <c r="AM506" i="2"/>
  <c r="AN506" i="2" s="1"/>
  <c r="AQ506" i="2"/>
  <c r="BU506" i="2"/>
  <c r="CM506" i="2"/>
  <c r="BK507" i="2"/>
  <c r="BI507" i="2"/>
  <c r="AR1068" i="2"/>
  <c r="BF1068" i="2"/>
  <c r="AD1068" i="2"/>
  <c r="CC1068" i="2"/>
  <c r="CN1068" i="2"/>
  <c r="CH1068" i="2"/>
  <c r="CG1068" i="2"/>
  <c r="CE1068" i="2"/>
  <c r="CL1068" i="2"/>
  <c r="BM1068" i="2"/>
  <c r="BP1068" i="2"/>
  <c r="AO1068" i="2"/>
  <c r="AJ1068" i="2"/>
  <c r="H1069" i="2"/>
  <c r="O1068" i="2"/>
  <c r="M1068" i="2" s="1"/>
  <c r="CM1068" i="2"/>
  <c r="CF1068" i="2"/>
  <c r="BK1068" i="2"/>
  <c r="BR1068" i="2"/>
  <c r="BI1068" i="2"/>
  <c r="AA1068" i="2"/>
  <c r="AX1068" i="2"/>
  <c r="J1068" i="2"/>
  <c r="V1068" i="2"/>
  <c r="CD1068" i="2"/>
  <c r="BS1068" i="2"/>
  <c r="BQ1068" i="2"/>
  <c r="BT1068" i="2"/>
  <c r="I1068" i="2"/>
  <c r="N1068" i="2"/>
  <c r="CK1068" i="2"/>
  <c r="CI1068" i="2"/>
  <c r="BL1068" i="2"/>
  <c r="BN1068" i="2"/>
  <c r="BC1068" i="2"/>
  <c r="L1068" i="2"/>
  <c r="Q1068" i="2"/>
  <c r="P1068" i="2"/>
  <c r="AC441" i="2"/>
  <c r="AD441" i="2" s="1"/>
  <c r="AZ1069" i="2" l="1"/>
  <c r="BO1069" i="2"/>
  <c r="X1069" i="2"/>
  <c r="AL1069" i="2"/>
  <c r="CZ1069" i="2"/>
  <c r="BU1069" i="2"/>
  <c r="AT515" i="2"/>
  <c r="AU515" i="2" s="1"/>
  <c r="AV515" i="2"/>
  <c r="BC515" i="2" s="1"/>
  <c r="BJ507" i="2"/>
  <c r="AR506" i="2"/>
  <c r="AH507" i="2"/>
  <c r="AF507" i="2"/>
  <c r="AG507" i="2" s="1"/>
  <c r="BN507" i="2"/>
  <c r="BT507" i="2"/>
  <c r="BR507" i="2"/>
  <c r="BL507" i="2"/>
  <c r="BP507" i="2"/>
  <c r="BQ507" i="2" s="1"/>
  <c r="CE536" i="2"/>
  <c r="CF536" i="2" s="1"/>
  <c r="AR1069" i="2"/>
  <c r="BF1069" i="2"/>
  <c r="AD1069" i="2"/>
  <c r="CC1069" i="2"/>
  <c r="CN1069" i="2"/>
  <c r="CH1069" i="2"/>
  <c r="CG1069" i="2"/>
  <c r="CE1069" i="2"/>
  <c r="CM1069" i="2"/>
  <c r="CD1069" i="2"/>
  <c r="BK1069" i="2"/>
  <c r="BI1069" i="2"/>
  <c r="BL1069" i="2"/>
  <c r="AA1069" i="2"/>
  <c r="AX1069" i="2"/>
  <c r="V1069" i="2"/>
  <c r="O1069" i="2"/>
  <c r="M1069" i="2" s="1"/>
  <c r="CL1069" i="2"/>
  <c r="CI1069" i="2"/>
  <c r="BP1069" i="2"/>
  <c r="BS1069" i="2"/>
  <c r="AO1069" i="2"/>
  <c r="AJ1069" i="2"/>
  <c r="N1069" i="2"/>
  <c r="J1069" i="2"/>
  <c r="H1070" i="2"/>
  <c r="CK1069" i="2"/>
  <c r="BN1069" i="2"/>
  <c r="BQ1069" i="2"/>
  <c r="BC1069" i="2"/>
  <c r="CF1069" i="2"/>
  <c r="BR1069" i="2"/>
  <c r="BT1069" i="2"/>
  <c r="BM1069" i="2"/>
  <c r="I1069" i="2"/>
  <c r="L1069" i="2"/>
  <c r="Q1069" i="2"/>
  <c r="P1069" i="2"/>
  <c r="BD1069" i="2"/>
  <c r="AP1069" i="2"/>
  <c r="R442" i="2"/>
  <c r="S442" i="2" s="1"/>
  <c r="T442" i="2"/>
  <c r="AZ1070" i="2" l="1"/>
  <c r="BO1070" i="2"/>
  <c r="X1070" i="2"/>
  <c r="AL1070" i="2"/>
  <c r="AY515" i="2"/>
  <c r="BE515" i="2"/>
  <c r="AW515" i="2"/>
  <c r="BA515" i="2"/>
  <c r="BB515" i="2" s="1"/>
  <c r="AA442" i="2"/>
  <c r="CZ1070" i="2"/>
  <c r="BU1070" i="2"/>
  <c r="CD537" i="2"/>
  <c r="BF515" i="2"/>
  <c r="AT516" i="2"/>
  <c r="AU516" i="2" s="1"/>
  <c r="AV516" i="2"/>
  <c r="CN507" i="2"/>
  <c r="CM507" i="2"/>
  <c r="BU507" i="2"/>
  <c r="BK508" i="2"/>
  <c r="BI508" i="2"/>
  <c r="AO507" i="2"/>
  <c r="AI507" i="2"/>
  <c r="AK507" i="2"/>
  <c r="AP507" i="2" s="1"/>
  <c r="AQ507" i="2" s="1"/>
  <c r="AM507" i="2"/>
  <c r="AN507" i="2" s="1"/>
  <c r="AR1070" i="2"/>
  <c r="BF1070" i="2"/>
  <c r="AD1070" i="2"/>
  <c r="CC1070" i="2"/>
  <c r="CN1070" i="2"/>
  <c r="CH1070" i="2"/>
  <c r="CG1070" i="2"/>
  <c r="CE1070" i="2"/>
  <c r="CD1070" i="2"/>
  <c r="BS1070" i="2"/>
  <c r="BP1070" i="2"/>
  <c r="AX1070" i="2"/>
  <c r="V1070" i="2"/>
  <c r="CM1070" i="2"/>
  <c r="CF1070" i="2"/>
  <c r="BK1070" i="2"/>
  <c r="BM1070" i="2"/>
  <c r="BR1070" i="2"/>
  <c r="AA1070" i="2"/>
  <c r="O1070" i="2"/>
  <c r="M1070" i="2" s="1"/>
  <c r="I1070" i="2"/>
  <c r="J1070" i="2"/>
  <c r="N1070" i="2"/>
  <c r="CK1070" i="2"/>
  <c r="CI1070" i="2"/>
  <c r="BQ1070" i="2"/>
  <c r="BN1070" i="2"/>
  <c r="BT1070" i="2"/>
  <c r="BC1070" i="2"/>
  <c r="CL1070" i="2"/>
  <c r="BI1070" i="2"/>
  <c r="BL1070" i="2"/>
  <c r="AO1070" i="2"/>
  <c r="AJ1070" i="2"/>
  <c r="H1071" i="2"/>
  <c r="L1070" i="2"/>
  <c r="Q1070" i="2"/>
  <c r="P1070" i="2"/>
  <c r="AP1070" i="2"/>
  <c r="AB1070" i="2"/>
  <c r="BD1070" i="2"/>
  <c r="W442" i="2"/>
  <c r="AB442" i="2" s="1"/>
  <c r="Y442" i="2"/>
  <c r="Z442" i="2" s="1"/>
  <c r="U442" i="2"/>
  <c r="AZ1071" i="2" l="1"/>
  <c r="BO1071" i="2"/>
  <c r="X1071" i="2"/>
  <c r="AL1071" i="2"/>
  <c r="CZ1071" i="2"/>
  <c r="BU1071" i="2"/>
  <c r="AR507" i="2"/>
  <c r="AH508" i="2"/>
  <c r="AF508" i="2"/>
  <c r="AG508" i="2" s="1"/>
  <c r="BJ508" i="2"/>
  <c r="BL508" i="2"/>
  <c r="BR508" i="2"/>
  <c r="BN508" i="2"/>
  <c r="BS508" i="2" s="1"/>
  <c r="BT508" i="2" s="1"/>
  <c r="BP508" i="2"/>
  <c r="BQ508" i="2" s="1"/>
  <c r="BC516" i="2"/>
  <c r="AY516" i="2"/>
  <c r="BD516" i="2" s="1"/>
  <c r="BE516" i="2" s="1"/>
  <c r="BA516" i="2"/>
  <c r="BB516" i="2" s="1"/>
  <c r="AW516" i="2"/>
  <c r="CE537" i="2"/>
  <c r="CF537" i="2" s="1"/>
  <c r="AR1071" i="2"/>
  <c r="BF1071" i="2"/>
  <c r="AD1071" i="2"/>
  <c r="CC1071" i="2"/>
  <c r="CN1071" i="2"/>
  <c r="CH1071" i="2"/>
  <c r="CG1071" i="2"/>
  <c r="CE1071" i="2"/>
  <c r="CL1071" i="2"/>
  <c r="CI1071" i="2"/>
  <c r="BQ1071" i="2"/>
  <c r="BN1071" i="2"/>
  <c r="AO1071" i="2"/>
  <c r="AJ1071" i="2"/>
  <c r="J1071" i="2"/>
  <c r="V1071" i="2"/>
  <c r="CF1071" i="2"/>
  <c r="BT1071" i="2"/>
  <c r="BI1071" i="2"/>
  <c r="CK1071" i="2"/>
  <c r="BP1071" i="2"/>
  <c r="BR1071" i="2"/>
  <c r="BC1071" i="2"/>
  <c r="N1071" i="2"/>
  <c r="CM1071" i="2"/>
  <c r="CD1071" i="2"/>
  <c r="BK1071" i="2"/>
  <c r="BL1071" i="2"/>
  <c r="BS1071" i="2"/>
  <c r="BM1071" i="2"/>
  <c r="AA1071" i="2"/>
  <c r="AX1071" i="2"/>
  <c r="O1071" i="2"/>
  <c r="M1071" i="2" s="1"/>
  <c r="I1071" i="2"/>
  <c r="H1072" i="2"/>
  <c r="Q1071" i="2"/>
  <c r="L1071" i="2"/>
  <c r="P1071" i="2"/>
  <c r="AC442" i="2"/>
  <c r="AD442" i="2" s="1"/>
  <c r="AZ1072" i="2" l="1"/>
  <c r="BO1072" i="2"/>
  <c r="X1072" i="2"/>
  <c r="AL1072" i="2"/>
  <c r="CZ1072" i="2"/>
  <c r="BU1072" i="2"/>
  <c r="BU508" i="2"/>
  <c r="CM508" i="2"/>
  <c r="BK509" i="2"/>
  <c r="BI509" i="2"/>
  <c r="CD538" i="2"/>
  <c r="AO508" i="2"/>
  <c r="AK508" i="2"/>
  <c r="AP508" i="2" s="1"/>
  <c r="AQ508" i="2" s="1"/>
  <c r="AM508" i="2"/>
  <c r="AN508" i="2" s="1"/>
  <c r="AI508" i="2"/>
  <c r="BF516" i="2"/>
  <c r="AV517" i="2"/>
  <c r="AT517" i="2"/>
  <c r="AU517" i="2" s="1"/>
  <c r="AR1072" i="2"/>
  <c r="BF1072" i="2"/>
  <c r="AD1072" i="2"/>
  <c r="CC1072" i="2"/>
  <c r="CN1072" i="2"/>
  <c r="CH1072" i="2"/>
  <c r="CG1072" i="2"/>
  <c r="CE1072" i="2"/>
  <c r="CK1072" i="2"/>
  <c r="CI1072" i="2"/>
  <c r="BR1072" i="2"/>
  <c r="BC1072" i="2"/>
  <c r="O1072" i="2"/>
  <c r="M1072" i="2" s="1"/>
  <c r="J1072" i="2"/>
  <c r="V1072" i="2"/>
  <c r="CD1072" i="2"/>
  <c r="BS1072" i="2"/>
  <c r="BI1072" i="2"/>
  <c r="BL1072" i="2"/>
  <c r="CM1072" i="2"/>
  <c r="CF1072" i="2"/>
  <c r="BK1072" i="2"/>
  <c r="BT1072" i="2"/>
  <c r="BM1072" i="2"/>
  <c r="BP1072" i="2"/>
  <c r="AA1072" i="2"/>
  <c r="CL1072" i="2"/>
  <c r="BN1072" i="2"/>
  <c r="BQ1072" i="2"/>
  <c r="AO1072" i="2"/>
  <c r="AX1072" i="2"/>
  <c r="H1073" i="2"/>
  <c r="AJ1072" i="2"/>
  <c r="I1072" i="2"/>
  <c r="N1072" i="2"/>
  <c r="P1072" i="2"/>
  <c r="L1072" i="2"/>
  <c r="Q1072" i="2"/>
  <c r="BD1072" i="2"/>
  <c r="AP1072" i="2"/>
  <c r="R443" i="2"/>
  <c r="S443" i="2" s="1"/>
  <c r="T443" i="2"/>
  <c r="AZ1073" i="2" l="1"/>
  <c r="BO1073" i="2"/>
  <c r="X1073" i="2"/>
  <c r="AL1073" i="2"/>
  <c r="AA443" i="2"/>
  <c r="CZ1073" i="2"/>
  <c r="BU1073" i="2"/>
  <c r="AR508" i="2"/>
  <c r="AH509" i="2"/>
  <c r="AF509" i="2"/>
  <c r="AG509" i="2" s="1"/>
  <c r="BJ509" i="2"/>
  <c r="BN509" i="2"/>
  <c r="BL509" i="2"/>
  <c r="BT509" i="2"/>
  <c r="BP509" i="2"/>
  <c r="BQ509" i="2" s="1"/>
  <c r="BR509" i="2"/>
  <c r="BC517" i="2"/>
  <c r="AY517" i="2"/>
  <c r="BD517" i="2" s="1"/>
  <c r="BE517" i="2" s="1"/>
  <c r="BA517" i="2"/>
  <c r="BB517" i="2" s="1"/>
  <c r="AW517" i="2"/>
  <c r="CE538" i="2"/>
  <c r="CF538" i="2" s="1"/>
  <c r="AR1073" i="2"/>
  <c r="BF1073" i="2"/>
  <c r="AD1073" i="2"/>
  <c r="CC1073" i="2"/>
  <c r="CN1073" i="2"/>
  <c r="CH1073" i="2"/>
  <c r="CG1073" i="2"/>
  <c r="CE1073" i="2"/>
  <c r="CK1073" i="2"/>
  <c r="BR1073" i="2"/>
  <c r="BP1073" i="2"/>
  <c r="BS1073" i="2"/>
  <c r="BC1073" i="2"/>
  <c r="I1073" i="2"/>
  <c r="CD1073" i="2"/>
  <c r="BK1073" i="2"/>
  <c r="BT1073" i="2"/>
  <c r="AA1073" i="2"/>
  <c r="V1073" i="2"/>
  <c r="O1073" i="2"/>
  <c r="M1073" i="2" s="1"/>
  <c r="CL1073" i="2"/>
  <c r="CI1073" i="2"/>
  <c r="BQ1073" i="2"/>
  <c r="AO1073" i="2"/>
  <c r="AX1073" i="2"/>
  <c r="N1073" i="2"/>
  <c r="CF1073" i="2"/>
  <c r="BL1073" i="2"/>
  <c r="BI1073" i="2"/>
  <c r="AJ1073" i="2"/>
  <c r="J1073" i="2"/>
  <c r="H1074" i="2"/>
  <c r="CM1073" i="2"/>
  <c r="BN1073" i="2"/>
  <c r="BM1073" i="2"/>
  <c r="Q1073" i="2"/>
  <c r="P1073" i="2"/>
  <c r="L1073" i="2"/>
  <c r="BD1073" i="2"/>
  <c r="AP1073" i="2"/>
  <c r="AB1073" i="2"/>
  <c r="AC443" i="2"/>
  <c r="AD443" i="2" s="1"/>
  <c r="U443" i="2"/>
  <c r="Y443" i="2"/>
  <c r="Z443" i="2" s="1"/>
  <c r="W443" i="2"/>
  <c r="AZ1074" i="2" l="1"/>
  <c r="BO1074" i="2"/>
  <c r="X1074" i="2"/>
  <c r="AL1074" i="2"/>
  <c r="CZ1074" i="2"/>
  <c r="BU1074" i="2"/>
  <c r="BF517" i="2"/>
  <c r="AT518" i="2"/>
  <c r="AU518" i="2" s="1"/>
  <c r="AV518" i="2"/>
  <c r="CD539" i="2"/>
  <c r="BU509" i="2"/>
  <c r="CM509" i="2"/>
  <c r="BK510" i="2"/>
  <c r="BI510" i="2"/>
  <c r="AO509" i="2"/>
  <c r="AM509" i="2"/>
  <c r="AN509" i="2" s="1"/>
  <c r="AI509" i="2"/>
  <c r="AK509" i="2"/>
  <c r="AQ509" i="2"/>
  <c r="AR1074" i="2"/>
  <c r="BF1074" i="2"/>
  <c r="AD1074" i="2"/>
  <c r="CC1074" i="2"/>
  <c r="CN1074" i="2"/>
  <c r="CH1074" i="2"/>
  <c r="CG1074" i="2"/>
  <c r="CE1074" i="2"/>
  <c r="CM1074" i="2"/>
  <c r="CF1074" i="2"/>
  <c r="BK1074" i="2"/>
  <c r="BL1074" i="2"/>
  <c r="BI1074" i="2"/>
  <c r="BN1074" i="2"/>
  <c r="AA1074" i="2"/>
  <c r="AX1074" i="2"/>
  <c r="N1074" i="2"/>
  <c r="CL1074" i="2"/>
  <c r="BS1074" i="2"/>
  <c r="AO1074" i="2"/>
  <c r="BT1074" i="2"/>
  <c r="H1075" i="2"/>
  <c r="CK1074" i="2"/>
  <c r="CI1074" i="2"/>
  <c r="BP1074" i="2"/>
  <c r="BM1074" i="2"/>
  <c r="BC1074" i="2"/>
  <c r="O1074" i="2"/>
  <c r="M1074" i="2" s="1"/>
  <c r="I1074" i="2"/>
  <c r="L1074" i="2" s="1"/>
  <c r="AJ1074" i="2"/>
  <c r="J1074" i="2"/>
  <c r="V1074" i="2"/>
  <c r="CD1074" i="2"/>
  <c r="BQ1074" i="2"/>
  <c r="BR1074" i="2"/>
  <c r="P1074" i="2"/>
  <c r="Q1074" i="2"/>
  <c r="R444" i="2"/>
  <c r="S444" i="2" s="1"/>
  <c r="T444" i="2"/>
  <c r="AZ1075" i="2" l="1"/>
  <c r="BO1075" i="2"/>
  <c r="X1075" i="2"/>
  <c r="AL1075" i="2"/>
  <c r="AA444" i="2"/>
  <c r="CZ1075" i="2"/>
  <c r="BU1075" i="2"/>
  <c r="AR509" i="2"/>
  <c r="AH510" i="2"/>
  <c r="AF510" i="2"/>
  <c r="AG510" i="2" s="1"/>
  <c r="BC518" i="2"/>
  <c r="AY518" i="2"/>
  <c r="BE518" i="2"/>
  <c r="AW518" i="2"/>
  <c r="BA518" i="2"/>
  <c r="BB518" i="2" s="1"/>
  <c r="BJ510" i="2"/>
  <c r="BP510" i="2"/>
  <c r="BQ510" i="2" s="1"/>
  <c r="BN510" i="2"/>
  <c r="BT510" i="2"/>
  <c r="BL510" i="2"/>
  <c r="BR510" i="2"/>
  <c r="CE539" i="2"/>
  <c r="CF539" i="2" s="1"/>
  <c r="AR1075" i="2"/>
  <c r="BF1075" i="2"/>
  <c r="AD1075" i="2"/>
  <c r="CC1075" i="2"/>
  <c r="CN1075" i="2"/>
  <c r="CH1075" i="2"/>
  <c r="CG1075" i="2"/>
  <c r="CE1075" i="2"/>
  <c r="CK1075" i="2"/>
  <c r="BS1075" i="2"/>
  <c r="BL1075" i="2"/>
  <c r="BQ1075" i="2"/>
  <c r="BC1075" i="2"/>
  <c r="V1075" i="2"/>
  <c r="CM1075" i="2"/>
  <c r="CD1075" i="2"/>
  <c r="BK1075" i="2"/>
  <c r="BN1075" i="2"/>
  <c r="BI1075" i="2"/>
  <c r="AA1075" i="2"/>
  <c r="I1075" i="2"/>
  <c r="H1076" i="2"/>
  <c r="CL1075" i="2"/>
  <c r="CI1075" i="2"/>
  <c r="BT1075" i="2"/>
  <c r="BM1075" i="2"/>
  <c r="AO1075" i="2"/>
  <c r="AJ1075" i="2"/>
  <c r="N1075" i="2"/>
  <c r="CF1075" i="2"/>
  <c r="BP1075" i="2"/>
  <c r="BR1075" i="2"/>
  <c r="J1075" i="2"/>
  <c r="O1075" i="2"/>
  <c r="M1075" i="2" s="1"/>
  <c r="AX1075" i="2"/>
  <c r="Q1075" i="2"/>
  <c r="P1075" i="2"/>
  <c r="L1075" i="2"/>
  <c r="BD1075" i="2"/>
  <c r="AP1075" i="2"/>
  <c r="U444" i="2"/>
  <c r="Y444" i="2"/>
  <c r="Z444" i="2" s="1"/>
  <c r="W444" i="2"/>
  <c r="AZ1076" i="2" l="1"/>
  <c r="BO1076" i="2"/>
  <c r="X1076" i="2"/>
  <c r="AL1076" i="2"/>
  <c r="CZ1076" i="2"/>
  <c r="BU1076" i="2"/>
  <c r="CD540" i="2"/>
  <c r="BF518" i="2"/>
  <c r="AV519" i="2"/>
  <c r="AT519" i="2"/>
  <c r="AU519" i="2" s="1"/>
  <c r="AO510" i="2"/>
  <c r="AK510" i="2"/>
  <c r="AP510" i="2" s="1"/>
  <c r="AQ510" i="2" s="1"/>
  <c r="AI510" i="2"/>
  <c r="AM510" i="2"/>
  <c r="AN510" i="2" s="1"/>
  <c r="BU510" i="2"/>
  <c r="CM510" i="2"/>
  <c r="BK511" i="2"/>
  <c r="BI511" i="2"/>
  <c r="AR1076" i="2"/>
  <c r="BF1076" i="2"/>
  <c r="AD1076" i="2"/>
  <c r="CC1076" i="2"/>
  <c r="CN1076" i="2"/>
  <c r="CH1076" i="2"/>
  <c r="CG1076" i="2"/>
  <c r="CE1076" i="2"/>
  <c r="CD1076" i="2"/>
  <c r="BT1076" i="2"/>
  <c r="BS1076" i="2"/>
  <c r="AX1076" i="2"/>
  <c r="O1076" i="2"/>
  <c r="M1076" i="2" s="1"/>
  <c r="CK1076" i="2"/>
  <c r="CI1076" i="2"/>
  <c r="BP1076" i="2"/>
  <c r="BN1076" i="2"/>
  <c r="BC1076" i="2"/>
  <c r="AJ1076" i="2"/>
  <c r="J1076" i="2"/>
  <c r="V1076" i="2"/>
  <c r="CM1076" i="2"/>
  <c r="CF1076" i="2"/>
  <c r="BK1076" i="2"/>
  <c r="BL1076" i="2"/>
  <c r="BR1076" i="2"/>
  <c r="AA1076" i="2"/>
  <c r="H1077" i="2"/>
  <c r="CL1076" i="2"/>
  <c r="BQ1076" i="2"/>
  <c r="BM1076" i="2"/>
  <c r="AO1076" i="2"/>
  <c r="I1076" i="2"/>
  <c r="N1076" i="2"/>
  <c r="BI1076" i="2"/>
  <c r="Q1076" i="2"/>
  <c r="P1076" i="2"/>
  <c r="L1076" i="2"/>
  <c r="BD1076" i="2"/>
  <c r="AP1076" i="2"/>
  <c r="AB1076" i="2"/>
  <c r="AB444" i="2"/>
  <c r="AC444" i="2" s="1"/>
  <c r="AD444" i="2" s="1"/>
  <c r="AZ1077" i="2" l="1"/>
  <c r="BO1077" i="2"/>
  <c r="X1077" i="2"/>
  <c r="AL1077" i="2"/>
  <c r="CZ1077" i="2"/>
  <c r="BU1077" i="2"/>
  <c r="AR510" i="2"/>
  <c r="AF511" i="2"/>
  <c r="AG511" i="2" s="1"/>
  <c r="AH511" i="2"/>
  <c r="BJ511" i="2"/>
  <c r="BP511" i="2"/>
  <c r="BQ511" i="2" s="1"/>
  <c r="BL511" i="2"/>
  <c r="BN511" i="2"/>
  <c r="BS511" i="2" s="1"/>
  <c r="BT511" i="2" s="1"/>
  <c r="BR511" i="2"/>
  <c r="BC519" i="2"/>
  <c r="AW519" i="2"/>
  <c r="AY519" i="2"/>
  <c r="BD519" i="2" s="1"/>
  <c r="BE519" i="2" s="1"/>
  <c r="BA519" i="2"/>
  <c r="BB519" i="2" s="1"/>
  <c r="CE540" i="2"/>
  <c r="CF540" i="2" s="1"/>
  <c r="AR1077" i="2"/>
  <c r="BF1077" i="2"/>
  <c r="AD1077" i="2"/>
  <c r="CC1077" i="2"/>
  <c r="CN1077" i="2"/>
  <c r="CH1077" i="2"/>
  <c r="CG1077" i="2"/>
  <c r="CE1077" i="2"/>
  <c r="CL1077" i="2"/>
  <c r="CI1077" i="2"/>
  <c r="BN1077" i="2"/>
  <c r="AO1077" i="2"/>
  <c r="AJ1077" i="2"/>
  <c r="N1077" i="2"/>
  <c r="J1077" i="2"/>
  <c r="H1078" i="2"/>
  <c r="CK1077" i="2"/>
  <c r="BQ1077" i="2"/>
  <c r="BR1077" i="2"/>
  <c r="BC1077" i="2"/>
  <c r="I1077" i="2"/>
  <c r="CM1077" i="2"/>
  <c r="CD1077" i="2"/>
  <c r="BK1077" i="2"/>
  <c r="BL1077" i="2"/>
  <c r="BM1077" i="2"/>
  <c r="AA1077" i="2"/>
  <c r="CF1077" i="2"/>
  <c r="BS1077" i="2"/>
  <c r="BI1077" i="2"/>
  <c r="BP1077" i="2"/>
  <c r="BT1077" i="2"/>
  <c r="AX1077" i="2"/>
  <c r="V1077" i="2"/>
  <c r="O1077" i="2"/>
  <c r="M1077" i="2" s="1"/>
  <c r="L1077" i="2"/>
  <c r="P1077" i="2"/>
  <c r="Q1077" i="2"/>
  <c r="R445" i="2"/>
  <c r="S445" i="2" s="1"/>
  <c r="T445" i="2"/>
  <c r="AZ1078" i="2" l="1"/>
  <c r="BO1078" i="2"/>
  <c r="X1078" i="2"/>
  <c r="AL1078" i="2"/>
  <c r="AA445" i="2"/>
  <c r="CZ1078" i="2"/>
  <c r="BU1078" i="2"/>
  <c r="BU511" i="2"/>
  <c r="CM511" i="2"/>
  <c r="BK512" i="2"/>
  <c r="BI512" i="2"/>
  <c r="CD541" i="2"/>
  <c r="BF519" i="2"/>
  <c r="AT520" i="2"/>
  <c r="AU520" i="2" s="1"/>
  <c r="AV520" i="2"/>
  <c r="AO511" i="2"/>
  <c r="AK511" i="2"/>
  <c r="AP511" i="2" s="1"/>
  <c r="AQ511" i="2" s="1"/>
  <c r="AM511" i="2"/>
  <c r="AN511" i="2" s="1"/>
  <c r="AI511" i="2"/>
  <c r="AR1078" i="2"/>
  <c r="BF1078" i="2"/>
  <c r="AD1078" i="2"/>
  <c r="CC1078" i="2"/>
  <c r="CN1078" i="2"/>
  <c r="CH1078" i="2"/>
  <c r="CG1078" i="2"/>
  <c r="CE1078" i="2"/>
  <c r="CK1078" i="2"/>
  <c r="CI1078" i="2"/>
  <c r="BN1078" i="2"/>
  <c r="BC1078" i="2"/>
  <c r="J1078" i="2"/>
  <c r="N1078" i="2"/>
  <c r="BL1078" i="2"/>
  <c r="BS1078" i="2"/>
  <c r="AO1078" i="2"/>
  <c r="AX1078" i="2"/>
  <c r="V1078" i="2"/>
  <c r="CL1078" i="2"/>
  <c r="CD1078" i="2"/>
  <c r="BR1078" i="2"/>
  <c r="BT1078" i="2"/>
  <c r="BM1078" i="2"/>
  <c r="AJ1078" i="2"/>
  <c r="H1079" i="2"/>
  <c r="O1078" i="2"/>
  <c r="M1078" i="2" s="1"/>
  <c r="I1078" i="2"/>
  <c r="CM1078" i="2"/>
  <c r="CF1078" i="2"/>
  <c r="BK1078" i="2"/>
  <c r="BQ1078" i="2"/>
  <c r="BI1078" i="2"/>
  <c r="BP1078" i="2"/>
  <c r="AA1078" i="2"/>
  <c r="Q1078" i="2"/>
  <c r="P1078" i="2"/>
  <c r="L1078" i="2"/>
  <c r="BD1078" i="2"/>
  <c r="AP1078" i="2"/>
  <c r="U445" i="2"/>
  <c r="Y445" i="2"/>
  <c r="Z445" i="2" s="1"/>
  <c r="W445" i="2"/>
  <c r="AB445" i="2" s="1"/>
  <c r="AZ1079" i="2" l="1"/>
  <c r="BO1079" i="2"/>
  <c r="X1079" i="2"/>
  <c r="AL1079" i="2"/>
  <c r="CZ1079" i="2"/>
  <c r="BU1079" i="2"/>
  <c r="AR511" i="2"/>
  <c r="AH512" i="2"/>
  <c r="AF512" i="2"/>
  <c r="AG512" i="2" s="1"/>
  <c r="BJ512" i="2"/>
  <c r="BT512" i="2"/>
  <c r="BL512" i="2"/>
  <c r="BN512" i="2"/>
  <c r="BP512" i="2"/>
  <c r="BQ512" i="2" s="1"/>
  <c r="BR512" i="2"/>
  <c r="BC520" i="2"/>
  <c r="BA520" i="2"/>
  <c r="BB520" i="2" s="1"/>
  <c r="AW520" i="2"/>
  <c r="AY520" i="2"/>
  <c r="BD520" i="2" s="1"/>
  <c r="BE520" i="2" s="1"/>
  <c r="CE541" i="2"/>
  <c r="CF541" i="2" s="1"/>
  <c r="AR1079" i="2"/>
  <c r="BF1079" i="2"/>
  <c r="AD1079" i="2"/>
  <c r="CC1079" i="2"/>
  <c r="CN1079" i="2"/>
  <c r="CH1079" i="2"/>
  <c r="CG1079" i="2"/>
  <c r="CE1079" i="2"/>
  <c r="CK1079" i="2"/>
  <c r="CF1079" i="2"/>
  <c r="BQ1079" i="2"/>
  <c r="BN1079" i="2"/>
  <c r="BC1079" i="2"/>
  <c r="AX1079" i="2"/>
  <c r="N1079" i="2"/>
  <c r="I1079" i="2"/>
  <c r="CL1079" i="2"/>
  <c r="BL1079" i="2"/>
  <c r="AO1079" i="2"/>
  <c r="CI1079" i="2"/>
  <c r="BT1079" i="2"/>
  <c r="BP1079" i="2"/>
  <c r="AJ1079" i="2"/>
  <c r="J1079" i="2"/>
  <c r="O1079" i="2"/>
  <c r="M1079" i="2" s="1"/>
  <c r="V1079" i="2"/>
  <c r="CM1079" i="2"/>
  <c r="CD1079" i="2"/>
  <c r="BK1079" i="2"/>
  <c r="BM1079" i="2"/>
  <c r="BR1079" i="2"/>
  <c r="BS1079" i="2"/>
  <c r="AA1079" i="2"/>
  <c r="H1080" i="2"/>
  <c r="BI1079" i="2"/>
  <c r="P1079" i="2"/>
  <c r="Q1079" i="2"/>
  <c r="L1079" i="2"/>
  <c r="BD1079" i="2"/>
  <c r="AP1079" i="2"/>
  <c r="AB1079" i="2"/>
  <c r="AC445" i="2"/>
  <c r="AD445" i="2" s="1"/>
  <c r="AZ1080" i="2" l="1"/>
  <c r="BO1080" i="2"/>
  <c r="X1080" i="2"/>
  <c r="AL1080" i="2"/>
  <c r="CZ1080" i="2"/>
  <c r="BU1080" i="2"/>
  <c r="CD542" i="2"/>
  <c r="BF520" i="2"/>
  <c r="AV521" i="2"/>
  <c r="AT521" i="2"/>
  <c r="AU521" i="2" s="1"/>
  <c r="CM512" i="2"/>
  <c r="BU512" i="2"/>
  <c r="BK513" i="2"/>
  <c r="BI513" i="2"/>
  <c r="AO512" i="2"/>
  <c r="AK512" i="2"/>
  <c r="AI512" i="2"/>
  <c r="AM512" i="2"/>
  <c r="AN512" i="2" s="1"/>
  <c r="AQ512" i="2"/>
  <c r="AR1080" i="2"/>
  <c r="BF1080" i="2"/>
  <c r="AD1080" i="2"/>
  <c r="CC1080" i="2"/>
  <c r="CN1080" i="2"/>
  <c r="CH1080" i="2"/>
  <c r="CG1080" i="2"/>
  <c r="CE1080" i="2"/>
  <c r="CM1080" i="2"/>
  <c r="CD1080" i="2"/>
  <c r="BK1080" i="2"/>
  <c r="BL1080" i="2"/>
  <c r="BQ1080" i="2"/>
  <c r="AA1080" i="2"/>
  <c r="AX1080" i="2"/>
  <c r="H1081" i="2"/>
  <c r="AJ1080" i="2"/>
  <c r="I1080" i="2"/>
  <c r="N1080" i="2"/>
  <c r="CI1080" i="2"/>
  <c r="BT1080" i="2"/>
  <c r="BM1080" i="2"/>
  <c r="BN1080" i="2"/>
  <c r="J1080" i="2"/>
  <c r="O1080" i="2"/>
  <c r="M1080" i="2" s="1"/>
  <c r="CK1080" i="2"/>
  <c r="CF1080" i="2"/>
  <c r="BP1080" i="2"/>
  <c r="BI1080" i="2"/>
  <c r="BC1080" i="2"/>
  <c r="CL1080" i="2"/>
  <c r="BR1080" i="2"/>
  <c r="BS1080" i="2"/>
  <c r="AO1080" i="2"/>
  <c r="V1080" i="2"/>
  <c r="Q1080" i="2"/>
  <c r="P1080" i="2"/>
  <c r="L1080" i="2"/>
  <c r="R446" i="2"/>
  <c r="S446" i="2" s="1"/>
  <c r="T446" i="2"/>
  <c r="AZ1081" i="2" l="1"/>
  <c r="BO1081" i="2"/>
  <c r="X1081" i="2"/>
  <c r="AL1081" i="2"/>
  <c r="AA446" i="2"/>
  <c r="CZ1081" i="2"/>
  <c r="BU1081" i="2"/>
  <c r="BP513" i="2"/>
  <c r="BQ513" i="2" s="1"/>
  <c r="BN513" i="2"/>
  <c r="BL513" i="2"/>
  <c r="BT513" i="2"/>
  <c r="BR513" i="2"/>
  <c r="BC521" i="2"/>
  <c r="AY521" i="2"/>
  <c r="BE521" i="2"/>
  <c r="BA521" i="2"/>
  <c r="BB521" i="2" s="1"/>
  <c r="AW521" i="2"/>
  <c r="AR512" i="2"/>
  <c r="AF513" i="2"/>
  <c r="AG513" i="2" s="1"/>
  <c r="AH513" i="2"/>
  <c r="BJ513" i="2"/>
  <c r="CE542" i="2"/>
  <c r="CF542" i="2" s="1"/>
  <c r="AR1081" i="2"/>
  <c r="BF1081" i="2"/>
  <c r="AD1081" i="2"/>
  <c r="CC1081" i="2"/>
  <c r="CN1081" i="2"/>
  <c r="CH1081" i="2"/>
  <c r="CG1081" i="2"/>
  <c r="CE1081" i="2"/>
  <c r="CM1081" i="2"/>
  <c r="CD1081" i="2"/>
  <c r="BK1081" i="2"/>
  <c r="BQ1081" i="2"/>
  <c r="BN1081" i="2"/>
  <c r="AA1081" i="2"/>
  <c r="N1081" i="2"/>
  <c r="AX1081" i="2"/>
  <c r="J1081" i="2"/>
  <c r="H1082" i="2"/>
  <c r="CK1081" i="2"/>
  <c r="CF1081" i="2"/>
  <c r="BT1081" i="2"/>
  <c r="V1081" i="2"/>
  <c r="O1081" i="2"/>
  <c r="M1081" i="2" s="1"/>
  <c r="CL1081" i="2"/>
  <c r="BP1081" i="2"/>
  <c r="BL1081" i="2"/>
  <c r="AO1081" i="2"/>
  <c r="CI1081" i="2"/>
  <c r="BS1081" i="2"/>
  <c r="BR1081" i="2"/>
  <c r="BI1081" i="2"/>
  <c r="AJ1081" i="2"/>
  <c r="I1081" i="2"/>
  <c r="BM1081" i="2"/>
  <c r="BC1081" i="2"/>
  <c r="L1081" i="2"/>
  <c r="P1081" i="2"/>
  <c r="Q1081" i="2"/>
  <c r="BD1081" i="2"/>
  <c r="AP1081" i="2"/>
  <c r="AC446" i="2"/>
  <c r="AD446" i="2" s="1"/>
  <c r="Y446" i="2"/>
  <c r="Z446" i="2" s="1"/>
  <c r="W446" i="2"/>
  <c r="U446" i="2"/>
  <c r="AZ1082" i="2" l="1"/>
  <c r="BO1082" i="2"/>
  <c r="X1082" i="2"/>
  <c r="AL1082" i="2"/>
  <c r="CZ1082" i="2"/>
  <c r="BU1082" i="2"/>
  <c r="CD543" i="2"/>
  <c r="BF521" i="2"/>
  <c r="AT522" i="2"/>
  <c r="AU522" i="2" s="1"/>
  <c r="AV522" i="2"/>
  <c r="BU513" i="2"/>
  <c r="CM513" i="2"/>
  <c r="BK514" i="2"/>
  <c r="BI514" i="2"/>
  <c r="AO513" i="2"/>
  <c r="AI513" i="2"/>
  <c r="AM513" i="2"/>
  <c r="AN513" i="2" s="1"/>
  <c r="AK513" i="2"/>
  <c r="AP513" i="2" s="1"/>
  <c r="AQ513" i="2" s="1"/>
  <c r="AR1082" i="2"/>
  <c r="BF1082" i="2"/>
  <c r="AD1082" i="2"/>
  <c r="CC1082" i="2"/>
  <c r="CN1082" i="2"/>
  <c r="CH1082" i="2"/>
  <c r="CG1082" i="2"/>
  <c r="CE1082" i="2"/>
  <c r="I1082" i="2"/>
  <c r="CK1082" i="2"/>
  <c r="CF1082" i="2"/>
  <c r="BN1082" i="2"/>
  <c r="BP1082" i="2"/>
  <c r="BQ1082" i="2"/>
  <c r="BC1082" i="2"/>
  <c r="AJ1082" i="2"/>
  <c r="J1082" i="2"/>
  <c r="N1082" i="2"/>
  <c r="CM1082" i="2"/>
  <c r="CD1082" i="2"/>
  <c r="BK1082" i="2"/>
  <c r="BS1082" i="2"/>
  <c r="BT1082" i="2"/>
  <c r="BL1082" i="2"/>
  <c r="AA1082" i="2"/>
  <c r="CL1082" i="2"/>
  <c r="BM1082" i="2"/>
  <c r="AO1082" i="2"/>
  <c r="H1083" i="2"/>
  <c r="CI1082" i="2"/>
  <c r="BR1082" i="2"/>
  <c r="BI1082" i="2"/>
  <c r="AX1082" i="2"/>
  <c r="O1082" i="2"/>
  <c r="M1082" i="2" s="1"/>
  <c r="V1082" i="2"/>
  <c r="P1082" i="2"/>
  <c r="Q1082" i="2"/>
  <c r="L1082" i="2"/>
  <c r="AB1082" i="2"/>
  <c r="BD1082" i="2"/>
  <c r="AP1082" i="2"/>
  <c r="R447" i="2"/>
  <c r="S447" i="2" s="1"/>
  <c r="T447" i="2"/>
  <c r="AZ1083" i="2" l="1"/>
  <c r="BO1083" i="2"/>
  <c r="X1083" i="2"/>
  <c r="AL1083" i="2"/>
  <c r="AA447" i="2"/>
  <c r="CZ1083" i="2"/>
  <c r="BU1083" i="2"/>
  <c r="BP514" i="2"/>
  <c r="BQ514" i="2" s="1"/>
  <c r="BL514" i="2"/>
  <c r="BN514" i="2"/>
  <c r="BS514" i="2" s="1"/>
  <c r="BT514" i="2" s="1"/>
  <c r="BR514" i="2"/>
  <c r="AR513" i="2"/>
  <c r="AH514" i="2"/>
  <c r="AF514" i="2"/>
  <c r="AG514" i="2" s="1"/>
  <c r="BJ514" i="2"/>
  <c r="BC522" i="2"/>
  <c r="AY522" i="2"/>
  <c r="BD522" i="2" s="1"/>
  <c r="BE522" i="2" s="1"/>
  <c r="BA522" i="2"/>
  <c r="BB522" i="2" s="1"/>
  <c r="AW522" i="2"/>
  <c r="CE543" i="2"/>
  <c r="CF543" i="2" s="1"/>
  <c r="AR1083" i="2"/>
  <c r="BF1083" i="2"/>
  <c r="AD1083" i="2"/>
  <c r="CC1083" i="2"/>
  <c r="CN1083" i="2"/>
  <c r="CH1083" i="2"/>
  <c r="CG1083" i="2"/>
  <c r="CE1083" i="2"/>
  <c r="CL1083" i="2"/>
  <c r="BI1083" i="2"/>
  <c r="BR1083" i="2"/>
  <c r="AO1083" i="2"/>
  <c r="AJ1083" i="2"/>
  <c r="O1083" i="2"/>
  <c r="M1083" i="2" s="1"/>
  <c r="CI1083" i="2"/>
  <c r="BP1083" i="2"/>
  <c r="BL1083" i="2"/>
  <c r="J1083" i="2"/>
  <c r="CK1083" i="2"/>
  <c r="CF1083" i="2"/>
  <c r="BQ1083" i="2"/>
  <c r="BS1083" i="2"/>
  <c r="BT1083" i="2"/>
  <c r="BC1083" i="2"/>
  <c r="I1083" i="2"/>
  <c r="H1084" i="2"/>
  <c r="CM1083" i="2"/>
  <c r="CD1083" i="2"/>
  <c r="BK1083" i="2"/>
  <c r="BM1083" i="2"/>
  <c r="BN1083" i="2"/>
  <c r="AA1083" i="2"/>
  <c r="AX1083" i="2"/>
  <c r="N1083" i="2"/>
  <c r="V1083" i="2"/>
  <c r="L1083" i="2"/>
  <c r="Q1083" i="2"/>
  <c r="P1083" i="2"/>
  <c r="BD531" i="2"/>
  <c r="W447" i="2"/>
  <c r="AB447" i="2" s="1"/>
  <c r="U447" i="2"/>
  <c r="Y447" i="2"/>
  <c r="Z447" i="2" s="1"/>
  <c r="AZ1084" i="2" l="1"/>
  <c r="BO1084" i="2"/>
  <c r="X1084" i="2"/>
  <c r="AL1084" i="2"/>
  <c r="CZ1084" i="2"/>
  <c r="BU1084" i="2"/>
  <c r="CM514" i="2"/>
  <c r="BU514" i="2"/>
  <c r="BK515" i="2"/>
  <c r="BI515" i="2"/>
  <c r="CG543" i="2"/>
  <c r="CD544" i="2"/>
  <c r="CE544" i="2" s="1"/>
  <c r="BF522" i="2"/>
  <c r="AV523" i="2"/>
  <c r="AT523" i="2"/>
  <c r="AU523" i="2" s="1"/>
  <c r="AO514" i="2"/>
  <c r="AK514" i="2"/>
  <c r="AP514" i="2" s="1"/>
  <c r="AQ514" i="2" s="1"/>
  <c r="AI514" i="2"/>
  <c r="AM514" i="2"/>
  <c r="AN514" i="2" s="1"/>
  <c r="AR1084" i="2"/>
  <c r="BF1084" i="2"/>
  <c r="AD1084" i="2"/>
  <c r="CC1084" i="2"/>
  <c r="CN1084" i="2"/>
  <c r="CH1084" i="2"/>
  <c r="CG1084" i="2"/>
  <c r="CE1084" i="2"/>
  <c r="CM1084" i="2"/>
  <c r="CD1084" i="2"/>
  <c r="BK1084" i="2"/>
  <c r="BL1084" i="2"/>
  <c r="BQ1084" i="2"/>
  <c r="BR1084" i="2"/>
  <c r="AA1084" i="2"/>
  <c r="I1084" i="2"/>
  <c r="N1084" i="2"/>
  <c r="CL1084" i="2"/>
  <c r="BS1084" i="2"/>
  <c r="AO1084" i="2"/>
  <c r="AX1084" i="2"/>
  <c r="O1084" i="2"/>
  <c r="M1084" i="2" s="1"/>
  <c r="H1085" i="2"/>
  <c r="CI1084" i="2"/>
  <c r="BT1084" i="2"/>
  <c r="BN1084" i="2"/>
  <c r="AJ1084" i="2"/>
  <c r="J1084" i="2"/>
  <c r="V1084" i="2"/>
  <c r="CK1084" i="2"/>
  <c r="CF1084" i="2"/>
  <c r="BP1084" i="2"/>
  <c r="BI1084" i="2"/>
  <c r="BM1084" i="2"/>
  <c r="BC1084" i="2"/>
  <c r="P1084" i="2"/>
  <c r="L1084" i="2"/>
  <c r="Q1084" i="2"/>
  <c r="AP1084" i="2"/>
  <c r="BD1084" i="2"/>
  <c r="AC447" i="2"/>
  <c r="AD447" i="2" s="1"/>
  <c r="AZ1085" i="2" l="1"/>
  <c r="BO1085" i="2"/>
  <c r="X1085" i="2"/>
  <c r="AL1085" i="2"/>
  <c r="CZ1085" i="2"/>
  <c r="BU1085" i="2"/>
  <c r="AR514" i="2"/>
  <c r="AH515" i="2"/>
  <c r="AF515" i="2"/>
  <c r="AG515" i="2" s="1"/>
  <c r="BJ515" i="2"/>
  <c r="BT515" i="2"/>
  <c r="BL515" i="2"/>
  <c r="BP515" i="2"/>
  <c r="BQ515" i="2" s="1"/>
  <c r="BN515" i="2"/>
  <c r="BR515" i="2"/>
  <c r="BC523" i="2"/>
  <c r="AW523" i="2"/>
  <c r="AY523" i="2"/>
  <c r="BD523" i="2" s="1"/>
  <c r="BE523" i="2" s="1"/>
  <c r="BA523" i="2"/>
  <c r="BB523" i="2" s="1"/>
  <c r="CF544" i="2"/>
  <c r="CH543" i="2"/>
  <c r="CI543" i="2" s="1"/>
  <c r="AR1085" i="2"/>
  <c r="BF1085" i="2"/>
  <c r="AD1085" i="2"/>
  <c r="CC1085" i="2"/>
  <c r="CN1085" i="2"/>
  <c r="CH1085" i="2"/>
  <c r="CG1085" i="2"/>
  <c r="CE1085" i="2"/>
  <c r="CI1085" i="2"/>
  <c r="BS1085" i="2"/>
  <c r="BT1085" i="2"/>
  <c r="BM1085" i="2"/>
  <c r="AJ1085" i="2"/>
  <c r="N1085" i="2"/>
  <c r="CK1085" i="2"/>
  <c r="CF1085" i="2"/>
  <c r="BN1085" i="2"/>
  <c r="BC1085" i="2"/>
  <c r="CM1085" i="2"/>
  <c r="CD1085" i="2"/>
  <c r="BK1085" i="2"/>
  <c r="BQ1085" i="2"/>
  <c r="BI1085" i="2"/>
  <c r="BP1085" i="2"/>
  <c r="AA1085" i="2"/>
  <c r="J1085" i="2"/>
  <c r="I1085" i="2"/>
  <c r="CL1085" i="2"/>
  <c r="BL1085" i="2"/>
  <c r="BR1085" i="2"/>
  <c r="AO1085" i="2"/>
  <c r="AX1085" i="2"/>
  <c r="V1085" i="2"/>
  <c r="O1085" i="2"/>
  <c r="M1085" i="2" s="1"/>
  <c r="H1086" i="2"/>
  <c r="L1085" i="2"/>
  <c r="Q1085" i="2"/>
  <c r="P1085" i="2"/>
  <c r="AP1085" i="2"/>
  <c r="AB1085" i="2"/>
  <c r="BD1085" i="2"/>
  <c r="R448" i="2"/>
  <c r="S448" i="2" s="1"/>
  <c r="T448" i="2"/>
  <c r="AZ1086" i="2" l="1"/>
  <c r="BO1086" i="2"/>
  <c r="X1086" i="2"/>
  <c r="AL1086" i="2"/>
  <c r="AA448" i="2"/>
  <c r="Y448" i="2"/>
  <c r="Z448" i="2" s="1"/>
  <c r="CZ1086" i="2"/>
  <c r="BU1086" i="2"/>
  <c r="BF523" i="2"/>
  <c r="AV524" i="2"/>
  <c r="AT524" i="2"/>
  <c r="AU524" i="2" s="1"/>
  <c r="CD545" i="2"/>
  <c r="CE545" i="2" s="1"/>
  <c r="CI544" i="2"/>
  <c r="CI548" i="2"/>
  <c r="CI553" i="2"/>
  <c r="CI545" i="2"/>
  <c r="CI546" i="2"/>
  <c r="CI549" i="2"/>
  <c r="CI552" i="2"/>
  <c r="CI550" i="2"/>
  <c r="CI554" i="2"/>
  <c r="CI547" i="2"/>
  <c r="CI551" i="2"/>
  <c r="BU515" i="2"/>
  <c r="CM515" i="2"/>
  <c r="BK516" i="2"/>
  <c r="BI516" i="2"/>
  <c r="AO515" i="2"/>
  <c r="AQ515" i="2"/>
  <c r="AM515" i="2"/>
  <c r="AN515" i="2" s="1"/>
  <c r="AK515" i="2"/>
  <c r="AI515" i="2"/>
  <c r="AR1086" i="2"/>
  <c r="BF1086" i="2"/>
  <c r="AD1086" i="2"/>
  <c r="CC1086" i="2"/>
  <c r="CN1086" i="2"/>
  <c r="CH1086" i="2"/>
  <c r="CG1086" i="2"/>
  <c r="CE1086" i="2"/>
  <c r="CM1086" i="2"/>
  <c r="CD1086" i="2"/>
  <c r="BK1086" i="2"/>
  <c r="BT1086" i="2"/>
  <c r="BL1086" i="2"/>
  <c r="BM1086" i="2"/>
  <c r="AA1086" i="2"/>
  <c r="AX1086" i="2"/>
  <c r="V1086" i="2"/>
  <c r="BR1086" i="2"/>
  <c r="BI1086" i="2"/>
  <c r="O1086" i="2"/>
  <c r="M1086" i="2" s="1"/>
  <c r="I1086" i="2"/>
  <c r="CK1086" i="2"/>
  <c r="CF1086" i="2"/>
  <c r="BN1086" i="2"/>
  <c r="BS1086" i="2"/>
  <c r="CL1086" i="2"/>
  <c r="AO1086" i="2"/>
  <c r="AJ1086" i="2"/>
  <c r="H1087" i="2"/>
  <c r="CI1086" i="2"/>
  <c r="BP1086" i="2"/>
  <c r="BQ1086" i="2"/>
  <c r="BC1086" i="2"/>
  <c r="J1086" i="2"/>
  <c r="N1086" i="2"/>
  <c r="L1086" i="2"/>
  <c r="Q1086" i="2"/>
  <c r="P1086" i="2"/>
  <c r="U448" i="2"/>
  <c r="W448" i="2"/>
  <c r="AZ1087" i="2" l="1"/>
  <c r="BO1087" i="2"/>
  <c r="X1087" i="2"/>
  <c r="AL1087" i="2"/>
  <c r="AB448" i="2"/>
  <c r="AC448" i="2" s="1"/>
  <c r="AD448" i="2" s="1"/>
  <c r="CZ1087" i="2"/>
  <c r="BU1087" i="2"/>
  <c r="BT516" i="2"/>
  <c r="BL516" i="2"/>
  <c r="BP516" i="2"/>
  <c r="BQ516" i="2" s="1"/>
  <c r="BN516" i="2"/>
  <c r="BR516" i="2"/>
  <c r="AR515" i="2"/>
  <c r="AH516" i="2"/>
  <c r="AF516" i="2"/>
  <c r="AG516" i="2" s="1"/>
  <c r="BC524" i="2"/>
  <c r="BA524" i="2"/>
  <c r="BB524" i="2" s="1"/>
  <c r="AW524" i="2"/>
  <c r="AY524" i="2"/>
  <c r="BE524" i="2"/>
  <c r="BJ516" i="2"/>
  <c r="CF545" i="2"/>
  <c r="AR1087" i="2"/>
  <c r="BF1087" i="2"/>
  <c r="AD1087" i="2"/>
  <c r="CC1087" i="2"/>
  <c r="CN1087" i="2"/>
  <c r="CH1087" i="2"/>
  <c r="CG1087" i="2"/>
  <c r="CE1087" i="2"/>
  <c r="CM1087" i="2"/>
  <c r="CD1087" i="2"/>
  <c r="BK1087" i="2"/>
  <c r="BM1087" i="2"/>
  <c r="BT1087" i="2"/>
  <c r="BP1087" i="2"/>
  <c r="AA1087" i="2"/>
  <c r="AX1087" i="2"/>
  <c r="I1087" i="2"/>
  <c r="H1088" i="2"/>
  <c r="BR1087" i="2"/>
  <c r="O1087" i="2"/>
  <c r="M1087" i="2" s="1"/>
  <c r="CF1087" i="2"/>
  <c r="BL1087" i="2"/>
  <c r="BC1087" i="2"/>
  <c r="CL1087" i="2"/>
  <c r="BI1087" i="2"/>
  <c r="AO1087" i="2"/>
  <c r="AJ1087" i="2"/>
  <c r="N1087" i="2"/>
  <c r="CI1087" i="2"/>
  <c r="BS1087" i="2"/>
  <c r="J1087" i="2"/>
  <c r="CK1087" i="2"/>
  <c r="BQ1087" i="2"/>
  <c r="BN1087" i="2"/>
  <c r="V1087" i="2"/>
  <c r="Q1087" i="2"/>
  <c r="L1087" i="2"/>
  <c r="P1087" i="2"/>
  <c r="AP1087" i="2"/>
  <c r="BD1087" i="2"/>
  <c r="AZ1088" i="2" l="1"/>
  <c r="BO1088" i="2"/>
  <c r="X1088" i="2"/>
  <c r="AL1088" i="2"/>
  <c r="CZ1088" i="2"/>
  <c r="BU1088" i="2"/>
  <c r="CD546" i="2"/>
  <c r="BF524" i="2"/>
  <c r="AV525" i="2"/>
  <c r="AT525" i="2"/>
  <c r="AU525" i="2" s="1"/>
  <c r="BU516" i="2"/>
  <c r="CM516" i="2"/>
  <c r="BK517" i="2"/>
  <c r="BI517" i="2"/>
  <c r="AO516" i="2"/>
  <c r="AK516" i="2"/>
  <c r="AP516" i="2" s="1"/>
  <c r="AQ516" i="2" s="1"/>
  <c r="AI516" i="2"/>
  <c r="AM516" i="2"/>
  <c r="AN516" i="2" s="1"/>
  <c r="AR1088" i="2"/>
  <c r="BF1088" i="2"/>
  <c r="AD1088" i="2"/>
  <c r="CC1088" i="2"/>
  <c r="CN1088" i="2"/>
  <c r="CH1088" i="2"/>
  <c r="CG1088" i="2"/>
  <c r="CE1088" i="2"/>
  <c r="O1088" i="2"/>
  <c r="M1088" i="2" s="1"/>
  <c r="BR1088" i="2"/>
  <c r="AJ1088" i="2"/>
  <c r="V1088" i="2"/>
  <c r="BN1088" i="2"/>
  <c r="CM1088" i="2"/>
  <c r="CD1088" i="2"/>
  <c r="BK1088" i="2"/>
  <c r="BL1088" i="2"/>
  <c r="BM1088" i="2"/>
  <c r="BI1088" i="2"/>
  <c r="J1088" i="2"/>
  <c r="H1089" i="2"/>
  <c r="I1088" i="2"/>
  <c r="N1088" i="2"/>
  <c r="CI1088" i="2"/>
  <c r="BT1088" i="2"/>
  <c r="BS1088" i="2"/>
  <c r="AA1088" i="2"/>
  <c r="AX1088" i="2"/>
  <c r="CK1088" i="2"/>
  <c r="CF1088" i="2"/>
  <c r="BP1088" i="2"/>
  <c r="CL1088" i="2"/>
  <c r="BQ1088" i="2"/>
  <c r="BC1088" i="2"/>
  <c r="AO1088" i="2"/>
  <c r="Q1088" i="2"/>
  <c r="L1088" i="2"/>
  <c r="P1088" i="2"/>
  <c r="AP1088" i="2"/>
  <c r="AB1088" i="2"/>
  <c r="BD1088" i="2"/>
  <c r="R449" i="2"/>
  <c r="S449" i="2" s="1"/>
  <c r="T449" i="2"/>
  <c r="AZ1089" i="2" l="1"/>
  <c r="BO1089" i="2"/>
  <c r="X1089" i="2"/>
  <c r="AL1089" i="2"/>
  <c r="AA449" i="2"/>
  <c r="CZ1089" i="2"/>
  <c r="BU1089" i="2"/>
  <c r="AR516" i="2"/>
  <c r="AF517" i="2"/>
  <c r="AG517" i="2" s="1"/>
  <c r="AH517" i="2"/>
  <c r="BJ517" i="2"/>
  <c r="BP517" i="2"/>
  <c r="BQ517" i="2" s="1"/>
  <c r="BL517" i="2"/>
  <c r="BN517" i="2"/>
  <c r="BS517" i="2" s="1"/>
  <c r="BT517" i="2" s="1"/>
  <c r="BR517" i="2"/>
  <c r="BC525" i="2"/>
  <c r="BA525" i="2"/>
  <c r="BB525" i="2" s="1"/>
  <c r="AW525" i="2"/>
  <c r="AY525" i="2"/>
  <c r="BD525" i="2" s="1"/>
  <c r="BE525" i="2" s="1"/>
  <c r="CE546" i="2"/>
  <c r="CF546" i="2" s="1"/>
  <c r="AR1089" i="2"/>
  <c r="BF1089" i="2"/>
  <c r="AD1089" i="2"/>
  <c r="CC1089" i="2"/>
  <c r="CN1089" i="2"/>
  <c r="CH1089" i="2"/>
  <c r="CG1089" i="2"/>
  <c r="CE1089" i="2"/>
  <c r="CM1089" i="2"/>
  <c r="CD1089" i="2"/>
  <c r="BK1089" i="2"/>
  <c r="BR1089" i="2"/>
  <c r="BT1089" i="2"/>
  <c r="BQ1089" i="2"/>
  <c r="O1089" i="2"/>
  <c r="M1089" i="2" s="1"/>
  <c r="CL1089" i="2"/>
  <c r="BM1089" i="2"/>
  <c r="BN1089" i="2"/>
  <c r="BC1089" i="2"/>
  <c r="V1089" i="2"/>
  <c r="CI1089" i="2"/>
  <c r="BS1089" i="2"/>
  <c r="BI1089" i="2"/>
  <c r="CK1089" i="2"/>
  <c r="CF1089" i="2"/>
  <c r="BP1089" i="2"/>
  <c r="BL1089" i="2"/>
  <c r="AO1089" i="2"/>
  <c r="AJ1089" i="2"/>
  <c r="H1090" i="2"/>
  <c r="J1089" i="2"/>
  <c r="I1089" i="2"/>
  <c r="AA1089" i="2"/>
  <c r="AX1089" i="2"/>
  <c r="N1089" i="2"/>
  <c r="Q1089" i="2"/>
  <c r="L1089" i="2"/>
  <c r="P1089" i="2"/>
  <c r="AC449" i="2"/>
  <c r="AD449" i="2" s="1"/>
  <c r="U449" i="2"/>
  <c r="W449" i="2"/>
  <c r="Y449" i="2"/>
  <c r="Z449" i="2" s="1"/>
  <c r="AZ1090" i="2" l="1"/>
  <c r="BO1090" i="2"/>
  <c r="X1090" i="2"/>
  <c r="AL1090" i="2"/>
  <c r="CZ1090" i="2"/>
  <c r="BU1090" i="2"/>
  <c r="BU517" i="2"/>
  <c r="CM517" i="2"/>
  <c r="BK518" i="2"/>
  <c r="BI518" i="2"/>
  <c r="CD547" i="2"/>
  <c r="CE547" i="2" s="1"/>
  <c r="AO517" i="2"/>
  <c r="AK517" i="2"/>
  <c r="AP517" i="2" s="1"/>
  <c r="AQ517" i="2" s="1"/>
  <c r="AM517" i="2"/>
  <c r="AN517" i="2" s="1"/>
  <c r="AI517" i="2"/>
  <c r="BF525" i="2"/>
  <c r="AV526" i="2"/>
  <c r="AT526" i="2"/>
  <c r="AU526" i="2" s="1"/>
  <c r="AR1090" i="2"/>
  <c r="BF1090" i="2"/>
  <c r="AD1090" i="2"/>
  <c r="CC1090" i="2"/>
  <c r="CN1090" i="2"/>
  <c r="CH1090" i="2"/>
  <c r="CG1090" i="2"/>
  <c r="CE1090" i="2"/>
  <c r="CK1090" i="2"/>
  <c r="CF1090" i="2"/>
  <c r="BN1090" i="2"/>
  <c r="BM1090" i="2"/>
  <c r="BC1090" i="2"/>
  <c r="CM1090" i="2"/>
  <c r="CL1090" i="2"/>
  <c r="BP1090" i="2"/>
  <c r="BL1090" i="2"/>
  <c r="AO1090" i="2"/>
  <c r="AX1090" i="2"/>
  <c r="O1090" i="2"/>
  <c r="M1090" i="2" s="1"/>
  <c r="H1091" i="2"/>
  <c r="CI1090" i="2"/>
  <c r="BR1090" i="2"/>
  <c r="BS1090" i="2"/>
  <c r="BT1090" i="2"/>
  <c r="J1090" i="2"/>
  <c r="N1090" i="2"/>
  <c r="CD1090" i="2"/>
  <c r="BI1090" i="2"/>
  <c r="AJ1090" i="2"/>
  <c r="V1090" i="2"/>
  <c r="BK1090" i="2"/>
  <c r="BQ1090" i="2"/>
  <c r="AA1090" i="2"/>
  <c r="I1090" i="2"/>
  <c r="Q1090" i="2"/>
  <c r="L1090" i="2"/>
  <c r="P1090" i="2"/>
  <c r="BD1090" i="2"/>
  <c r="AP1090" i="2"/>
  <c r="R450" i="2"/>
  <c r="S450" i="2" s="1"/>
  <c r="T450" i="2"/>
  <c r="AZ1091" i="2" l="1"/>
  <c r="BO1091" i="2"/>
  <c r="X1091" i="2"/>
  <c r="AL1091" i="2"/>
  <c r="AA450" i="2"/>
  <c r="CZ1091" i="2"/>
  <c r="BU1091" i="2"/>
  <c r="AR517" i="2"/>
  <c r="AH518" i="2"/>
  <c r="AF518" i="2"/>
  <c r="AG518" i="2" s="1"/>
  <c r="BJ518" i="2"/>
  <c r="BP518" i="2"/>
  <c r="BQ518" i="2" s="1"/>
  <c r="BR518" i="2"/>
  <c r="BL518" i="2"/>
  <c r="BN518" i="2"/>
  <c r="BT518" i="2"/>
  <c r="BC526" i="2"/>
  <c r="AW526" i="2"/>
  <c r="AY526" i="2"/>
  <c r="BD526" i="2" s="1"/>
  <c r="BE526" i="2" s="1"/>
  <c r="BA526" i="2"/>
  <c r="BB526" i="2" s="1"/>
  <c r="CF547" i="2"/>
  <c r="AR1091" i="2"/>
  <c r="BF1091" i="2"/>
  <c r="AD1091" i="2"/>
  <c r="CC1091" i="2"/>
  <c r="CN1091" i="2"/>
  <c r="CH1091" i="2"/>
  <c r="CG1091" i="2"/>
  <c r="CE1091" i="2"/>
  <c r="CK1091" i="2"/>
  <c r="CF1091" i="2"/>
  <c r="BQ1091" i="2"/>
  <c r="BN1091" i="2"/>
  <c r="BR1091" i="2"/>
  <c r="BC1091" i="2"/>
  <c r="V1091" i="2"/>
  <c r="CM1091" i="2"/>
  <c r="CD1091" i="2"/>
  <c r="BK1091" i="2"/>
  <c r="BM1091" i="2"/>
  <c r="BP1091" i="2"/>
  <c r="BL1091" i="2"/>
  <c r="AA1091" i="2"/>
  <c r="CL1091" i="2"/>
  <c r="BI1091" i="2"/>
  <c r="BT1091" i="2"/>
  <c r="AO1091" i="2"/>
  <c r="AX1091" i="2"/>
  <c r="N1091" i="2"/>
  <c r="CI1091" i="2"/>
  <c r="BS1091" i="2"/>
  <c r="AJ1091" i="2"/>
  <c r="O1091" i="2"/>
  <c r="M1091" i="2" s="1"/>
  <c r="H1092" i="2"/>
  <c r="J1091" i="2"/>
  <c r="I1091" i="2"/>
  <c r="P1091" i="2"/>
  <c r="Q1091" i="2"/>
  <c r="L1091" i="2"/>
  <c r="AB1091" i="2"/>
  <c r="BD1091" i="2"/>
  <c r="AP1091" i="2"/>
  <c r="W450" i="2"/>
  <c r="AB450" i="2" s="1"/>
  <c r="U450" i="2"/>
  <c r="Y450" i="2"/>
  <c r="Z450" i="2" s="1"/>
  <c r="AZ1092" i="2" l="1"/>
  <c r="BO1092" i="2"/>
  <c r="X1092" i="2"/>
  <c r="AL1092" i="2"/>
  <c r="CZ1092" i="2"/>
  <c r="BU1092" i="2"/>
  <c r="BF526" i="2"/>
  <c r="AV527" i="2"/>
  <c r="AT527" i="2"/>
  <c r="AU527" i="2" s="1"/>
  <c r="CD548" i="2"/>
  <c r="CE548" i="2" s="1"/>
  <c r="AO518" i="2"/>
  <c r="AM518" i="2"/>
  <c r="AN518" i="2" s="1"/>
  <c r="AI518" i="2"/>
  <c r="AQ518" i="2"/>
  <c r="AK518" i="2"/>
  <c r="BU518" i="2"/>
  <c r="CM518" i="2"/>
  <c r="BK519" i="2"/>
  <c r="BI519" i="2"/>
  <c r="AR1092" i="2"/>
  <c r="BF1092" i="2"/>
  <c r="AD1092" i="2"/>
  <c r="CC1092" i="2"/>
  <c r="CN1092" i="2"/>
  <c r="CH1092" i="2"/>
  <c r="CG1092" i="2"/>
  <c r="CE1092" i="2"/>
  <c r="CL1092" i="2"/>
  <c r="BQ1092" i="2"/>
  <c r="BR1092" i="2"/>
  <c r="AO1092" i="2"/>
  <c r="AJ1092" i="2"/>
  <c r="V1092" i="2"/>
  <c r="J1092" i="2"/>
  <c r="H1093" i="2"/>
  <c r="BL1092" i="2"/>
  <c r="CI1092" i="2"/>
  <c r="BT1092" i="2"/>
  <c r="BS1092" i="2"/>
  <c r="BM1092" i="2"/>
  <c r="N1092" i="2"/>
  <c r="I1092" i="2"/>
  <c r="CK1092" i="2"/>
  <c r="CF1092" i="2"/>
  <c r="BP1092" i="2"/>
  <c r="BN1092" i="2"/>
  <c r="BC1092" i="2"/>
  <c r="AX1092" i="2"/>
  <c r="CM1092" i="2"/>
  <c r="CD1092" i="2"/>
  <c r="BK1092" i="2"/>
  <c r="BI1092" i="2"/>
  <c r="AA1092" i="2"/>
  <c r="O1092" i="2"/>
  <c r="M1092" i="2" s="1"/>
  <c r="P1092" i="2"/>
  <c r="L1092" i="2"/>
  <c r="Q1092" i="2"/>
  <c r="AC450" i="2"/>
  <c r="AD450" i="2" s="1"/>
  <c r="AZ1093" i="2" l="1"/>
  <c r="BO1093" i="2"/>
  <c r="X1093" i="2"/>
  <c r="AL1093" i="2"/>
  <c r="CZ1093" i="2"/>
  <c r="BU1093" i="2"/>
  <c r="BJ519" i="2"/>
  <c r="BL519" i="2"/>
  <c r="BN519" i="2"/>
  <c r="BS519" i="2" s="1"/>
  <c r="BT519" i="2" s="1"/>
  <c r="BP519" i="2"/>
  <c r="BQ519" i="2" s="1"/>
  <c r="BR519" i="2"/>
  <c r="AR518" i="2"/>
  <c r="AF519" i="2"/>
  <c r="AG519" i="2" s="1"/>
  <c r="AH519" i="2"/>
  <c r="BC527" i="2"/>
  <c r="BE527" i="2"/>
  <c r="BA527" i="2"/>
  <c r="BB527" i="2" s="1"/>
  <c r="AW527" i="2"/>
  <c r="AY527" i="2"/>
  <c r="CF548" i="2"/>
  <c r="AR1093" i="2"/>
  <c r="BF1093" i="2"/>
  <c r="AD1093" i="2"/>
  <c r="CC1093" i="2"/>
  <c r="CN1093" i="2"/>
  <c r="CH1093" i="2"/>
  <c r="CG1093" i="2"/>
  <c r="CE1093" i="2"/>
  <c r="CM1093" i="2"/>
  <c r="CD1093" i="2"/>
  <c r="BK1093" i="2"/>
  <c r="BM1093" i="2"/>
  <c r="AA1093" i="2"/>
  <c r="CL1093" i="2"/>
  <c r="BN1093" i="2"/>
  <c r="AO1093" i="2"/>
  <c r="AJ1093" i="2"/>
  <c r="O1093" i="2"/>
  <c r="M1093" i="2" s="1"/>
  <c r="I1093" i="2"/>
  <c r="V1093" i="2"/>
  <c r="CK1093" i="2"/>
  <c r="CF1093" i="2"/>
  <c r="BQ1093" i="2"/>
  <c r="BR1093" i="2"/>
  <c r="BC1093" i="2"/>
  <c r="N1093" i="2"/>
  <c r="BT1093" i="2"/>
  <c r="CI1093" i="2"/>
  <c r="BS1093" i="2"/>
  <c r="BI1093" i="2"/>
  <c r="BP1093" i="2"/>
  <c r="BL1093" i="2"/>
  <c r="AX1093" i="2"/>
  <c r="J1093" i="2"/>
  <c r="H1094" i="2"/>
  <c r="P1093" i="2"/>
  <c r="Q1093" i="2"/>
  <c r="L1093" i="2"/>
  <c r="AP1093" i="2"/>
  <c r="BD1093" i="2"/>
  <c r="R451" i="2"/>
  <c r="S451" i="2" s="1"/>
  <c r="T451" i="2"/>
  <c r="AZ1094" i="2" l="1"/>
  <c r="BO1094" i="2"/>
  <c r="X1094" i="2"/>
  <c r="AL1094" i="2"/>
  <c r="AA451" i="2"/>
  <c r="CZ1094" i="2"/>
  <c r="BU1094" i="2"/>
  <c r="CD549" i="2"/>
  <c r="BF527" i="2"/>
  <c r="AV528" i="2"/>
  <c r="AT528" i="2"/>
  <c r="AU528" i="2" s="1"/>
  <c r="CN519" i="2"/>
  <c r="CM519" i="2"/>
  <c r="BU519" i="2"/>
  <c r="BK520" i="2"/>
  <c r="BI520" i="2"/>
  <c r="AO519" i="2"/>
  <c r="AM519" i="2"/>
  <c r="AN519" i="2" s="1"/>
  <c r="AK519" i="2"/>
  <c r="AP519" i="2" s="1"/>
  <c r="AQ519" i="2" s="1"/>
  <c r="AI519" i="2"/>
  <c r="AR1094" i="2"/>
  <c r="BF1094" i="2"/>
  <c r="AD1094" i="2"/>
  <c r="CC1094" i="2"/>
  <c r="CN1094" i="2"/>
  <c r="CH1094" i="2"/>
  <c r="CG1094" i="2"/>
  <c r="CE1094" i="2"/>
  <c r="BR1094" i="2"/>
  <c r="CK1094" i="2"/>
  <c r="CF1094" i="2"/>
  <c r="BN1094" i="2"/>
  <c r="BC1094" i="2"/>
  <c r="AJ1094" i="2"/>
  <c r="V1094" i="2"/>
  <c r="O1094" i="2"/>
  <c r="M1094" i="2" s="1"/>
  <c r="BM1094" i="2"/>
  <c r="AX1094" i="2"/>
  <c r="N1094" i="2"/>
  <c r="CM1094" i="2"/>
  <c r="CD1094" i="2"/>
  <c r="BK1094" i="2"/>
  <c r="BQ1094" i="2"/>
  <c r="BI1094" i="2"/>
  <c r="BP1094" i="2"/>
  <c r="AA1094" i="2"/>
  <c r="J1094" i="2"/>
  <c r="H1095" i="2"/>
  <c r="I1094" i="2"/>
  <c r="CL1094" i="2"/>
  <c r="BL1094" i="2"/>
  <c r="BS1094" i="2"/>
  <c r="AO1094" i="2"/>
  <c r="CI1094" i="2"/>
  <c r="BT1094" i="2"/>
  <c r="Q1094" i="2"/>
  <c r="P1094" i="2"/>
  <c r="L1094" i="2"/>
  <c r="BD1094" i="2"/>
  <c r="AP1094" i="2"/>
  <c r="AB1094" i="2"/>
  <c r="U451" i="2"/>
  <c r="Y451" i="2"/>
  <c r="Z451" i="2" s="1"/>
  <c r="W451" i="2"/>
  <c r="AB451" i="2" s="1"/>
  <c r="AC451" i="2" s="1"/>
  <c r="AD451" i="2" s="1"/>
  <c r="AZ1095" i="2" l="1"/>
  <c r="BO1095" i="2"/>
  <c r="X1095" i="2"/>
  <c r="AL1095" i="2"/>
  <c r="CZ1095" i="2"/>
  <c r="BU1095" i="2"/>
  <c r="BP520" i="2"/>
  <c r="BQ520" i="2" s="1"/>
  <c r="BL520" i="2"/>
  <c r="BN520" i="2"/>
  <c r="BS520" i="2" s="1"/>
  <c r="BT520" i="2" s="1"/>
  <c r="BR520" i="2"/>
  <c r="BJ520" i="2"/>
  <c r="AR519" i="2"/>
  <c r="AF520" i="2"/>
  <c r="AG520" i="2" s="1"/>
  <c r="AH520" i="2"/>
  <c r="BC528" i="2"/>
  <c r="BA528" i="2"/>
  <c r="BB528" i="2" s="1"/>
  <c r="AW528" i="2"/>
  <c r="AY528" i="2"/>
  <c r="BD528" i="2" s="1"/>
  <c r="BE528" i="2" s="1"/>
  <c r="CE549" i="2"/>
  <c r="CF549" i="2" s="1"/>
  <c r="AR1095" i="2"/>
  <c r="BF1095" i="2"/>
  <c r="AD1095" i="2"/>
  <c r="CC1095" i="2"/>
  <c r="CN1095" i="2"/>
  <c r="CH1095" i="2"/>
  <c r="CG1095" i="2"/>
  <c r="CE1095" i="2"/>
  <c r="CM1095" i="2"/>
  <c r="CD1095" i="2"/>
  <c r="BK1095" i="2"/>
  <c r="BM1095" i="2"/>
  <c r="BR1095" i="2"/>
  <c r="BN1095" i="2"/>
  <c r="AA1095" i="2"/>
  <c r="AX1095" i="2"/>
  <c r="I1095" i="2"/>
  <c r="CI1095" i="2"/>
  <c r="BT1095" i="2"/>
  <c r="BP1095" i="2"/>
  <c r="CL1095" i="2"/>
  <c r="BI1095" i="2"/>
  <c r="BL1095" i="2"/>
  <c r="AO1095" i="2"/>
  <c r="AJ1095" i="2"/>
  <c r="J1095" i="2"/>
  <c r="N1095" i="2"/>
  <c r="CK1095" i="2"/>
  <c r="CF1095" i="2"/>
  <c r="BQ1095" i="2"/>
  <c r="BS1095" i="2"/>
  <c r="BC1095" i="2"/>
  <c r="O1095" i="2"/>
  <c r="M1095" i="2" s="1"/>
  <c r="H1096" i="2"/>
  <c r="V1095" i="2"/>
  <c r="L1095" i="2"/>
  <c r="P1095" i="2"/>
  <c r="Q1095" i="2"/>
  <c r="R452" i="2"/>
  <c r="S452" i="2" s="1"/>
  <c r="T452" i="2"/>
  <c r="AZ1096" i="2" l="1"/>
  <c r="BO1096" i="2"/>
  <c r="X1096" i="2"/>
  <c r="AL1096" i="2"/>
  <c r="AA452" i="2"/>
  <c r="CZ1096" i="2"/>
  <c r="BU1096" i="2"/>
  <c r="CM520" i="2"/>
  <c r="BU520" i="2"/>
  <c r="BK521" i="2"/>
  <c r="BI521" i="2"/>
  <c r="CD550" i="2"/>
  <c r="CE550" i="2" s="1"/>
  <c r="BF528" i="2"/>
  <c r="AV529" i="2"/>
  <c r="AT529" i="2"/>
  <c r="AU529" i="2" s="1"/>
  <c r="AO520" i="2"/>
  <c r="AM520" i="2"/>
  <c r="AN520" i="2" s="1"/>
  <c r="AK520" i="2"/>
  <c r="AI520" i="2"/>
  <c r="AR1096" i="2"/>
  <c r="BF1096" i="2"/>
  <c r="AD1096" i="2"/>
  <c r="CC1096" i="2"/>
  <c r="CN1096" i="2"/>
  <c r="CH1096" i="2"/>
  <c r="CG1096" i="2"/>
  <c r="CE1096" i="2"/>
  <c r="CK1096" i="2"/>
  <c r="CF1096" i="2"/>
  <c r="BP1096" i="2"/>
  <c r="BI1096" i="2"/>
  <c r="BC1096" i="2"/>
  <c r="O1096" i="2"/>
  <c r="M1096" i="2" s="1"/>
  <c r="CM1096" i="2"/>
  <c r="CD1096" i="2"/>
  <c r="BK1096" i="2"/>
  <c r="BL1096" i="2"/>
  <c r="BQ1096" i="2"/>
  <c r="AA1096" i="2"/>
  <c r="V1096" i="2"/>
  <c r="BN1096" i="2"/>
  <c r="J1096" i="2"/>
  <c r="CL1096" i="2"/>
  <c r="BR1096" i="2"/>
  <c r="BS1096" i="2"/>
  <c r="AO1096" i="2"/>
  <c r="AX1096" i="2"/>
  <c r="N1096" i="2"/>
  <c r="I1096" i="2"/>
  <c r="BT1096" i="2"/>
  <c r="AJ1096" i="2"/>
  <c r="H1097" i="2"/>
  <c r="CI1096" i="2"/>
  <c r="BM1096" i="2"/>
  <c r="P1096" i="2"/>
  <c r="L1096" i="2"/>
  <c r="Q1096" i="2"/>
  <c r="BD1096" i="2"/>
  <c r="AP1096" i="2"/>
  <c r="AC452" i="2"/>
  <c r="AD452" i="2" s="1"/>
  <c r="Y452" i="2"/>
  <c r="Z452" i="2" s="1"/>
  <c r="U452" i="2"/>
  <c r="W452" i="2"/>
  <c r="AZ1097" i="2" l="1"/>
  <c r="BO1097" i="2"/>
  <c r="X1097" i="2"/>
  <c r="AL1097" i="2"/>
  <c r="CZ1097" i="2"/>
  <c r="BU1097" i="2"/>
  <c r="AP520" i="2"/>
  <c r="AQ520" i="2" s="1"/>
  <c r="AR520" i="2" s="1"/>
  <c r="BJ521" i="2"/>
  <c r="BP521" i="2"/>
  <c r="BQ521" i="2" s="1"/>
  <c r="BN521" i="2"/>
  <c r="BT521" i="2"/>
  <c r="BL521" i="2"/>
  <c r="BR521" i="2"/>
  <c r="BC529" i="2"/>
  <c r="AW529" i="2"/>
  <c r="AY529" i="2"/>
  <c r="BD529" i="2" s="1"/>
  <c r="BE529" i="2" s="1"/>
  <c r="BA529" i="2"/>
  <c r="BB529" i="2" s="1"/>
  <c r="CF550" i="2"/>
  <c r="AR1097" i="2"/>
  <c r="BF1097" i="2"/>
  <c r="AD1097" i="2"/>
  <c r="CC1097" i="2"/>
  <c r="CN1097" i="2"/>
  <c r="CH1097" i="2"/>
  <c r="CG1097" i="2"/>
  <c r="CE1097" i="2"/>
  <c r="CK1097" i="2"/>
  <c r="CF1097" i="2"/>
  <c r="BM1097" i="2"/>
  <c r="BI1097" i="2"/>
  <c r="BC1097" i="2"/>
  <c r="H1098" i="2"/>
  <c r="AA1097" i="2"/>
  <c r="CL1097" i="2"/>
  <c r="BP1097" i="2"/>
  <c r="BL1097" i="2"/>
  <c r="AO1097" i="2"/>
  <c r="AX1097" i="2"/>
  <c r="V1097" i="2"/>
  <c r="CI1097" i="2"/>
  <c r="BS1097" i="2"/>
  <c r="BR1097" i="2"/>
  <c r="BN1097" i="2"/>
  <c r="AJ1097" i="2"/>
  <c r="N1097" i="2"/>
  <c r="I1097" i="2"/>
  <c r="CM1097" i="2"/>
  <c r="CD1097" i="2"/>
  <c r="BK1097" i="2"/>
  <c r="BQ1097" i="2"/>
  <c r="BT1097" i="2"/>
  <c r="J1097" i="2"/>
  <c r="O1097" i="2"/>
  <c r="M1097" i="2" s="1"/>
  <c r="Q1097" i="2"/>
  <c r="L1097" i="2"/>
  <c r="P1097" i="2"/>
  <c r="BD1097" i="2"/>
  <c r="AP1097" i="2"/>
  <c r="AB1097" i="2"/>
  <c r="R453" i="2"/>
  <c r="S453" i="2" s="1"/>
  <c r="T453" i="2"/>
  <c r="AZ1098" i="2" l="1"/>
  <c r="BO1098" i="2"/>
  <c r="X1098" i="2"/>
  <c r="AL1098" i="2"/>
  <c r="AA453" i="2"/>
  <c r="CZ1098" i="2"/>
  <c r="BU1098" i="2"/>
  <c r="AH521" i="2"/>
  <c r="AF521" i="2"/>
  <c r="AG521" i="2" s="1"/>
  <c r="BF529" i="2"/>
  <c r="AV530" i="2"/>
  <c r="AT530" i="2"/>
  <c r="AU530" i="2" s="1"/>
  <c r="CD551" i="2"/>
  <c r="CE551" i="2" s="1"/>
  <c r="BU521" i="2"/>
  <c r="CM521" i="2"/>
  <c r="BK522" i="2"/>
  <c r="BI522" i="2"/>
  <c r="AK521" i="2"/>
  <c r="AQ521" i="2"/>
  <c r="AR1098" i="2"/>
  <c r="BF1098" i="2"/>
  <c r="AD1098" i="2"/>
  <c r="CC1098" i="2"/>
  <c r="CN1098" i="2"/>
  <c r="CH1098" i="2"/>
  <c r="CG1098" i="2"/>
  <c r="CE1098" i="2"/>
  <c r="CM1098" i="2"/>
  <c r="CD1098" i="2"/>
  <c r="BK1098" i="2"/>
  <c r="BS1098" i="2"/>
  <c r="BT1098" i="2"/>
  <c r="BL1098" i="2"/>
  <c r="AA1098" i="2"/>
  <c r="AX1098" i="2"/>
  <c r="J1098" i="2"/>
  <c r="N1098" i="2"/>
  <c r="AJ1098" i="2"/>
  <c r="O1098" i="2"/>
  <c r="M1098" i="2" s="1"/>
  <c r="CL1098" i="2"/>
  <c r="BM1098" i="2"/>
  <c r="AO1098" i="2"/>
  <c r="V1098" i="2"/>
  <c r="CK1098" i="2"/>
  <c r="CF1098" i="2"/>
  <c r="BN1098" i="2"/>
  <c r="BP1098" i="2"/>
  <c r="BQ1098" i="2"/>
  <c r="BC1098" i="2"/>
  <c r="I1098" i="2"/>
  <c r="H1099" i="2"/>
  <c r="CI1098" i="2"/>
  <c r="BR1098" i="2"/>
  <c r="BI1098" i="2"/>
  <c r="Q1098" i="2"/>
  <c r="L1098" i="2"/>
  <c r="P1098" i="2"/>
  <c r="W453" i="2"/>
  <c r="AB453" i="2" s="1"/>
  <c r="U453" i="2"/>
  <c r="Y453" i="2"/>
  <c r="Z453" i="2" s="1"/>
  <c r="AZ1099" i="2" l="1"/>
  <c r="BO1099" i="2"/>
  <c r="X1099" i="2"/>
  <c r="AL1099" i="2"/>
  <c r="AO521" i="2"/>
  <c r="CZ1099" i="2"/>
  <c r="BU1099" i="2"/>
  <c r="AI521" i="2"/>
  <c r="AM521" i="2"/>
  <c r="AN521" i="2" s="1"/>
  <c r="BL522" i="2"/>
  <c r="BT522" i="2"/>
  <c r="BN522" i="2"/>
  <c r="BP522" i="2"/>
  <c r="BQ522" i="2" s="1"/>
  <c r="BR522" i="2"/>
  <c r="BC530" i="2"/>
  <c r="BE530" i="2"/>
  <c r="AW530" i="2"/>
  <c r="AY530" i="2"/>
  <c r="BA530" i="2"/>
  <c r="BB530" i="2" s="1"/>
  <c r="AR521" i="2"/>
  <c r="AF522" i="2"/>
  <c r="AG522" i="2" s="1"/>
  <c r="AH522" i="2"/>
  <c r="BJ522" i="2"/>
  <c r="CF551" i="2"/>
  <c r="AR1099" i="2"/>
  <c r="BF1099" i="2"/>
  <c r="AD1099" i="2"/>
  <c r="CC1099" i="2"/>
  <c r="CN1099" i="2"/>
  <c r="CH1099" i="2"/>
  <c r="CG1099" i="2"/>
  <c r="CE1099" i="2"/>
  <c r="CL1099" i="2"/>
  <c r="BI1099" i="2"/>
  <c r="BR1099" i="2"/>
  <c r="AO1099" i="2"/>
  <c r="AJ1099" i="2"/>
  <c r="V1099" i="2"/>
  <c r="H1100" i="2"/>
  <c r="CK1099" i="2"/>
  <c r="CF1099" i="2"/>
  <c r="BQ1099" i="2"/>
  <c r="BT1099" i="2"/>
  <c r="CM1099" i="2"/>
  <c r="BK1099" i="2"/>
  <c r="BN1099" i="2"/>
  <c r="AX1099" i="2"/>
  <c r="CI1099" i="2"/>
  <c r="BP1099" i="2"/>
  <c r="BL1099" i="2"/>
  <c r="J1099" i="2"/>
  <c r="I1099" i="2"/>
  <c r="BS1099" i="2"/>
  <c r="BC1099" i="2"/>
  <c r="N1099" i="2"/>
  <c r="CD1099" i="2"/>
  <c r="BM1099" i="2"/>
  <c r="AA1099" i="2"/>
  <c r="O1099" i="2"/>
  <c r="M1099" i="2" s="1"/>
  <c r="Q1099" i="2"/>
  <c r="L1099" i="2"/>
  <c r="P1099" i="2"/>
  <c r="BD1099" i="2"/>
  <c r="AP1099" i="2"/>
  <c r="AP531" i="2"/>
  <c r="AC453" i="2"/>
  <c r="AD453" i="2" s="1"/>
  <c r="AZ1100" i="2" l="1"/>
  <c r="BO1100" i="2"/>
  <c r="X1100" i="2"/>
  <c r="AL1100" i="2"/>
  <c r="CZ1100" i="2"/>
  <c r="BU1100" i="2"/>
  <c r="BF530" i="2"/>
  <c r="AV531" i="2"/>
  <c r="AT531" i="2"/>
  <c r="AU531" i="2" s="1"/>
  <c r="BU522" i="2"/>
  <c r="CM522" i="2"/>
  <c r="BK523" i="2"/>
  <c r="BI523" i="2"/>
  <c r="CD552" i="2"/>
  <c r="AO522" i="2"/>
  <c r="AM522" i="2"/>
  <c r="AN522" i="2" s="1"/>
  <c r="AK522" i="2"/>
  <c r="AP522" i="2" s="1"/>
  <c r="AQ522" i="2" s="1"/>
  <c r="AI522" i="2"/>
  <c r="AR1100" i="2"/>
  <c r="BF1100" i="2"/>
  <c r="AD1100" i="2"/>
  <c r="CC1100" i="2"/>
  <c r="CN1100" i="2"/>
  <c r="CH1100" i="2"/>
  <c r="CG1100" i="2"/>
  <c r="CE1100" i="2"/>
  <c r="CI1100" i="2"/>
  <c r="AX1100" i="2"/>
  <c r="I1100" i="2"/>
  <c r="CK1100" i="2"/>
  <c r="CF1100" i="2"/>
  <c r="BP1100" i="2"/>
  <c r="BI1100" i="2"/>
  <c r="BR1100" i="2"/>
  <c r="BC1100" i="2"/>
  <c r="AJ1100" i="2"/>
  <c r="J1100" i="2"/>
  <c r="O1100" i="2"/>
  <c r="M1100" i="2" s="1"/>
  <c r="CM1100" i="2"/>
  <c r="CD1100" i="2"/>
  <c r="BK1100" i="2"/>
  <c r="BL1100" i="2"/>
  <c r="BQ1100" i="2"/>
  <c r="BM1100" i="2"/>
  <c r="AA1100" i="2"/>
  <c r="CL1100" i="2"/>
  <c r="BS1100" i="2"/>
  <c r="AO1100" i="2"/>
  <c r="H1101" i="2"/>
  <c r="BT1100" i="2"/>
  <c r="BN1100" i="2"/>
  <c r="V1100" i="2"/>
  <c r="N1100" i="2"/>
  <c r="P1100" i="2"/>
  <c r="L1100" i="2"/>
  <c r="Q1100" i="2"/>
  <c r="AB1100" i="2"/>
  <c r="AP1100" i="2"/>
  <c r="BD1100" i="2"/>
  <c r="R454" i="2"/>
  <c r="S454" i="2" s="1"/>
  <c r="T454" i="2"/>
  <c r="AZ1101" i="2" l="1"/>
  <c r="BO1101" i="2"/>
  <c r="X1101" i="2"/>
  <c r="AL1101" i="2"/>
  <c r="AA454" i="2"/>
  <c r="CZ1101" i="2"/>
  <c r="BU1101" i="2"/>
  <c r="BJ523" i="2"/>
  <c r="BL523" i="2"/>
  <c r="BP523" i="2"/>
  <c r="BQ523" i="2" s="1"/>
  <c r="BN523" i="2"/>
  <c r="BS523" i="2" s="1"/>
  <c r="BT523" i="2" s="1"/>
  <c r="BR523" i="2"/>
  <c r="BC531" i="2"/>
  <c r="AY531" i="2"/>
  <c r="BA531" i="2"/>
  <c r="BB531" i="2" s="1"/>
  <c r="AW531" i="2"/>
  <c r="BE531" i="2"/>
  <c r="AR522" i="2"/>
  <c r="AH523" i="2"/>
  <c r="AF523" i="2"/>
  <c r="AG523" i="2" s="1"/>
  <c r="CE552" i="2"/>
  <c r="CF552" i="2" s="1"/>
  <c r="AR1101" i="2"/>
  <c r="BF1101" i="2"/>
  <c r="AD1101" i="2"/>
  <c r="CC1101" i="2"/>
  <c r="CN1101" i="2"/>
  <c r="CH1101" i="2"/>
  <c r="CG1101" i="2"/>
  <c r="CE1101" i="2"/>
  <c r="CL1101" i="2"/>
  <c r="BL1101" i="2"/>
  <c r="BR1101" i="2"/>
  <c r="AO1101" i="2"/>
  <c r="AJ1101" i="2"/>
  <c r="I1101" i="2"/>
  <c r="CI1101" i="2"/>
  <c r="BS1101" i="2"/>
  <c r="BT1101" i="2"/>
  <c r="BM1101" i="2"/>
  <c r="CK1101" i="2"/>
  <c r="CF1101" i="2"/>
  <c r="BN1101" i="2"/>
  <c r="BC1101" i="2"/>
  <c r="J1101" i="2"/>
  <c r="N1101" i="2"/>
  <c r="CM1101" i="2"/>
  <c r="CD1101" i="2"/>
  <c r="BK1101" i="2"/>
  <c r="BQ1101" i="2"/>
  <c r="BI1101" i="2"/>
  <c r="BP1101" i="2"/>
  <c r="AA1101" i="2"/>
  <c r="AX1101" i="2"/>
  <c r="O1101" i="2"/>
  <c r="M1101" i="2" s="1"/>
  <c r="H1102" i="2"/>
  <c r="V1101" i="2"/>
  <c r="P1101" i="2"/>
  <c r="Q1101" i="2"/>
  <c r="L1101" i="2"/>
  <c r="U454" i="2"/>
  <c r="Y454" i="2"/>
  <c r="Z454" i="2" s="1"/>
  <c r="W454" i="2"/>
  <c r="AB454" i="2" s="1"/>
  <c r="AC454" i="2" s="1"/>
  <c r="AD454" i="2" s="1"/>
  <c r="AZ1102" i="2" l="1"/>
  <c r="BO1102" i="2"/>
  <c r="X1102" i="2"/>
  <c r="AL1102" i="2"/>
  <c r="CZ1102" i="2"/>
  <c r="BU1102" i="2"/>
  <c r="BU523" i="2"/>
  <c r="CM523" i="2"/>
  <c r="BK524" i="2"/>
  <c r="BI524" i="2"/>
  <c r="CD553" i="2"/>
  <c r="CE553" i="2" s="1"/>
  <c r="BF531" i="2"/>
  <c r="AT532" i="2"/>
  <c r="AU532" i="2" s="1"/>
  <c r="AV532" i="2"/>
  <c r="AO523" i="2"/>
  <c r="AK523" i="2"/>
  <c r="AP523" i="2" s="1"/>
  <c r="AQ523" i="2" s="1"/>
  <c r="AM523" i="2"/>
  <c r="AN523" i="2" s="1"/>
  <c r="AI523" i="2"/>
  <c r="AR1102" i="2"/>
  <c r="BF1102" i="2"/>
  <c r="AD1102" i="2"/>
  <c r="CC1102" i="2"/>
  <c r="CN1102" i="2"/>
  <c r="CH1102" i="2"/>
  <c r="CG1102" i="2"/>
  <c r="CE1102" i="2"/>
  <c r="I1102" i="2"/>
  <c r="CM1102" i="2"/>
  <c r="CD1102" i="2"/>
  <c r="BK1102" i="2"/>
  <c r="BT1102" i="2"/>
  <c r="BL1102" i="2"/>
  <c r="BS1102" i="2"/>
  <c r="AA1102" i="2"/>
  <c r="H1103" i="2"/>
  <c r="V1102" i="2"/>
  <c r="J1102" i="2"/>
  <c r="O1102" i="2"/>
  <c r="M1102" i="2" s="1"/>
  <c r="CL1102" i="2"/>
  <c r="AO1102" i="2"/>
  <c r="AX1102" i="2"/>
  <c r="CI1102" i="2"/>
  <c r="BR1102" i="2"/>
  <c r="BI1102" i="2"/>
  <c r="BP1102" i="2"/>
  <c r="AJ1102" i="2"/>
  <c r="N1102" i="2"/>
  <c r="CK1102" i="2"/>
  <c r="CF1102" i="2"/>
  <c r="BN1102" i="2"/>
  <c r="BQ1102" i="2"/>
  <c r="BM1102" i="2"/>
  <c r="BC1102" i="2"/>
  <c r="L1102" i="2"/>
  <c r="P1102" i="2"/>
  <c r="Q1102" i="2"/>
  <c r="AP1102" i="2"/>
  <c r="BD1102" i="2"/>
  <c r="R455" i="2"/>
  <c r="S455" i="2" s="1"/>
  <c r="T455" i="2"/>
  <c r="AZ1103" i="2" l="1"/>
  <c r="BO1103" i="2"/>
  <c r="X1103" i="2"/>
  <c r="AL1103" i="2"/>
  <c r="AA455" i="2"/>
  <c r="CZ1103" i="2"/>
  <c r="BU1103" i="2"/>
  <c r="AR523" i="2"/>
  <c r="AH524" i="2"/>
  <c r="AF524" i="2"/>
  <c r="AG524" i="2" s="1"/>
  <c r="BJ524" i="2"/>
  <c r="BC532" i="2"/>
  <c r="BA532" i="2"/>
  <c r="BB532" i="2" s="1"/>
  <c r="AY532" i="2"/>
  <c r="BD532" i="2" s="1"/>
  <c r="BE532" i="2" s="1"/>
  <c r="AW532" i="2"/>
  <c r="BP524" i="2"/>
  <c r="BQ524" i="2" s="1"/>
  <c r="BR524" i="2"/>
  <c r="BL524" i="2"/>
  <c r="BT524" i="2"/>
  <c r="BN524" i="2"/>
  <c r="CF553" i="2"/>
  <c r="AR1103" i="2"/>
  <c r="BF1103" i="2"/>
  <c r="AD1103" i="2"/>
  <c r="CC1103" i="2"/>
  <c r="CN1103" i="2"/>
  <c r="CH1103" i="2"/>
  <c r="CG1103" i="2"/>
  <c r="CE1103" i="2"/>
  <c r="CK1103" i="2"/>
  <c r="CF1103" i="2"/>
  <c r="BN1103" i="2"/>
  <c r="BS1103" i="2"/>
  <c r="BC1103" i="2"/>
  <c r="J1103" i="2"/>
  <c r="H1104" i="2"/>
  <c r="BQ1103" i="2"/>
  <c r="AO1103" i="2"/>
  <c r="AX1103" i="2"/>
  <c r="CI1103" i="2"/>
  <c r="BP1103" i="2"/>
  <c r="N1103" i="2"/>
  <c r="CM1103" i="2"/>
  <c r="CD1103" i="2"/>
  <c r="BK1103" i="2"/>
  <c r="BT1103" i="2"/>
  <c r="BM1103" i="2"/>
  <c r="BL1103" i="2"/>
  <c r="AA1103" i="2"/>
  <c r="I1103" i="2"/>
  <c r="CL1103" i="2"/>
  <c r="O1103" i="2"/>
  <c r="M1103" i="2" s="1"/>
  <c r="V1103" i="2"/>
  <c r="BR1103" i="2"/>
  <c r="BI1103" i="2"/>
  <c r="AJ1103" i="2"/>
  <c r="L1103" i="2"/>
  <c r="P1103" i="2"/>
  <c r="Q1103" i="2"/>
  <c r="AP1103" i="2"/>
  <c r="BD1103" i="2"/>
  <c r="AB1103" i="2"/>
  <c r="AC455" i="2"/>
  <c r="AD455" i="2" s="1"/>
  <c r="W455" i="2"/>
  <c r="U455" i="2"/>
  <c r="Y455" i="2"/>
  <c r="Z455" i="2" s="1"/>
  <c r="AZ1104" i="2" l="1"/>
  <c r="BO1104" i="2"/>
  <c r="X1104" i="2"/>
  <c r="AL1104" i="2"/>
  <c r="CZ1104" i="2"/>
  <c r="BU1104" i="2"/>
  <c r="BF532" i="2"/>
  <c r="AT533" i="2"/>
  <c r="AU533" i="2" s="1"/>
  <c r="AV533" i="2"/>
  <c r="CD554" i="2"/>
  <c r="CE554" i="2" s="1"/>
  <c r="AO524" i="2"/>
  <c r="AM524" i="2"/>
  <c r="AN524" i="2" s="1"/>
  <c r="AI524" i="2"/>
  <c r="AQ524" i="2"/>
  <c r="AK524" i="2"/>
  <c r="BU524" i="2"/>
  <c r="CM524" i="2"/>
  <c r="BK525" i="2"/>
  <c r="BI525" i="2"/>
  <c r="AR1104" i="2"/>
  <c r="BF1104" i="2"/>
  <c r="AD1104" i="2"/>
  <c r="CC1104" i="2"/>
  <c r="CN1104" i="2"/>
  <c r="CH1104" i="2"/>
  <c r="CG1104" i="2"/>
  <c r="CE1104" i="2"/>
  <c r="CL1104" i="2"/>
  <c r="BI1104" i="2"/>
  <c r="BT1104" i="2"/>
  <c r="BC1104" i="2"/>
  <c r="AJ1104" i="2"/>
  <c r="H1105" i="2"/>
  <c r="O1104" i="2"/>
  <c r="M1104" i="2" s="1"/>
  <c r="CI1104" i="2"/>
  <c r="BR1104" i="2"/>
  <c r="BS1104" i="2"/>
  <c r="AA1104" i="2"/>
  <c r="I1104" i="2"/>
  <c r="J1104" i="2"/>
  <c r="L1104" i="2" s="1"/>
  <c r="N1104" i="2"/>
  <c r="CM1104" i="2"/>
  <c r="CD1104" i="2"/>
  <c r="BK1104" i="2"/>
  <c r="BM1104" i="2"/>
  <c r="BN1104" i="2"/>
  <c r="AX1104" i="2"/>
  <c r="V1104" i="2"/>
  <c r="CK1104" i="2"/>
  <c r="CF1104" i="2"/>
  <c r="BQ1104" i="2"/>
  <c r="BL1104" i="2"/>
  <c r="BP1104" i="2"/>
  <c r="AO1104" i="2"/>
  <c r="P1104" i="2"/>
  <c r="Q1104" i="2"/>
  <c r="R456" i="2"/>
  <c r="S456" i="2" s="1"/>
  <c r="T456" i="2"/>
  <c r="AZ1105" i="2" l="1"/>
  <c r="BO1105" i="2"/>
  <c r="X1105" i="2"/>
  <c r="AL1105" i="2"/>
  <c r="AA456" i="2"/>
  <c r="CZ1105" i="2"/>
  <c r="BU1105" i="2"/>
  <c r="AR524" i="2"/>
  <c r="AH525" i="2"/>
  <c r="AF525" i="2"/>
  <c r="AG525" i="2" s="1"/>
  <c r="BJ525" i="2"/>
  <c r="BC533" i="2"/>
  <c r="AY533" i="2"/>
  <c r="BE533" i="2"/>
  <c r="BA533" i="2"/>
  <c r="BB533" i="2" s="1"/>
  <c r="AW533" i="2"/>
  <c r="BP525" i="2"/>
  <c r="BQ525" i="2" s="1"/>
  <c r="BR525" i="2"/>
  <c r="BN525" i="2"/>
  <c r="BT525" i="2"/>
  <c r="BL525" i="2"/>
  <c r="CF554" i="2"/>
  <c r="AR1105" i="2"/>
  <c r="BF1105" i="2"/>
  <c r="AD1105" i="2"/>
  <c r="CC1105" i="2"/>
  <c r="CN1105" i="2"/>
  <c r="CH1105" i="2"/>
  <c r="CG1105" i="2"/>
  <c r="CE1105" i="2"/>
  <c r="CL1105" i="2"/>
  <c r="BN1105" i="2"/>
  <c r="BC1105" i="2"/>
  <c r="O1105" i="2"/>
  <c r="M1105" i="2" s="1"/>
  <c r="AA1105" i="2"/>
  <c r="AX1105" i="2"/>
  <c r="V1105" i="2"/>
  <c r="H1106" i="2"/>
  <c r="CK1105" i="2"/>
  <c r="CF1105" i="2"/>
  <c r="BP1105" i="2"/>
  <c r="BM1105" i="2"/>
  <c r="AO1105" i="2"/>
  <c r="AJ1105" i="2"/>
  <c r="I1105" i="2"/>
  <c r="J1105" i="2"/>
  <c r="L1105" i="2" s="1"/>
  <c r="CD1105" i="2"/>
  <c r="BL1105" i="2"/>
  <c r="BR1105" i="2"/>
  <c r="CI1105" i="2"/>
  <c r="BT1105" i="2"/>
  <c r="BS1105" i="2"/>
  <c r="BQ1105" i="2"/>
  <c r="CM1105" i="2"/>
  <c r="BK1105" i="2"/>
  <c r="BI1105" i="2"/>
  <c r="N1105" i="2"/>
  <c r="P1105" i="2"/>
  <c r="Q1105" i="2"/>
  <c r="BD1105" i="2"/>
  <c r="AP1105" i="2"/>
  <c r="U456" i="2"/>
  <c r="Y456" i="2"/>
  <c r="Z456" i="2" s="1"/>
  <c r="W456" i="2"/>
  <c r="AB456" i="2" s="1"/>
  <c r="AZ1106" i="2" l="1"/>
  <c r="BO1106" i="2"/>
  <c r="X1106" i="2"/>
  <c r="AL1106" i="2"/>
  <c r="CZ1106" i="2"/>
  <c r="BU1106" i="2"/>
  <c r="CD555" i="2"/>
  <c r="AO525" i="2"/>
  <c r="AM525" i="2"/>
  <c r="AN525" i="2" s="1"/>
  <c r="AI525" i="2"/>
  <c r="AK525" i="2"/>
  <c r="AP525" i="2" s="1"/>
  <c r="AQ525" i="2" s="1"/>
  <c r="BF533" i="2"/>
  <c r="AV534" i="2"/>
  <c r="AT534" i="2"/>
  <c r="AU534" i="2" s="1"/>
  <c r="BU525" i="2"/>
  <c r="CM525" i="2"/>
  <c r="BK526" i="2"/>
  <c r="BI526" i="2"/>
  <c r="AR1106" i="2"/>
  <c r="BF1106" i="2"/>
  <c r="AD1106" i="2"/>
  <c r="CC1106" i="2"/>
  <c r="CN1106" i="2"/>
  <c r="CH1106" i="2"/>
  <c r="CG1106" i="2"/>
  <c r="CE1106" i="2"/>
  <c r="CI1106" i="2"/>
  <c r="BS1106" i="2"/>
  <c r="BQ1106" i="2"/>
  <c r="BN1106" i="2"/>
  <c r="AJ1106" i="2"/>
  <c r="I1106" i="2"/>
  <c r="J1106" i="2"/>
  <c r="L1106" i="2" s="1"/>
  <c r="BC1106" i="2"/>
  <c r="CM1106" i="2"/>
  <c r="CD1106" i="2"/>
  <c r="BK1106" i="2"/>
  <c r="BR1106" i="2"/>
  <c r="BI1106" i="2"/>
  <c r="BL1106" i="2"/>
  <c r="AA1106" i="2"/>
  <c r="O1106" i="2"/>
  <c r="M1106" i="2" s="1"/>
  <c r="CK1106" i="2"/>
  <c r="CF1106" i="2"/>
  <c r="BP1106" i="2"/>
  <c r="BT1106" i="2"/>
  <c r="CL1106" i="2"/>
  <c r="BM1106" i="2"/>
  <c r="AO1106" i="2"/>
  <c r="AX1106" i="2"/>
  <c r="H1107" i="2"/>
  <c r="V1106" i="2"/>
  <c r="N1106" i="2"/>
  <c r="P1106" i="2"/>
  <c r="Q1106" i="2"/>
  <c r="AP1106" i="2"/>
  <c r="BD1106" i="2"/>
  <c r="AB1106" i="2"/>
  <c r="AC456" i="2"/>
  <c r="AD456" i="2" s="1"/>
  <c r="AZ1107" i="2" l="1"/>
  <c r="BO1107" i="2"/>
  <c r="X1107" i="2"/>
  <c r="AL1107" i="2"/>
  <c r="CZ1107" i="2"/>
  <c r="BU1107" i="2"/>
  <c r="AR525" i="2"/>
  <c r="AH526" i="2"/>
  <c r="AF526" i="2"/>
  <c r="AG526" i="2" s="1"/>
  <c r="BJ526" i="2"/>
  <c r="BL526" i="2"/>
  <c r="BN526" i="2"/>
  <c r="BS526" i="2" s="1"/>
  <c r="BT526" i="2" s="1"/>
  <c r="BP526" i="2"/>
  <c r="BQ526" i="2" s="1"/>
  <c r="BR526" i="2"/>
  <c r="BC534" i="2"/>
  <c r="AY534" i="2"/>
  <c r="BD534" i="2" s="1"/>
  <c r="BE534" i="2" s="1"/>
  <c r="BA534" i="2"/>
  <c r="BB534" i="2" s="1"/>
  <c r="AW534" i="2"/>
  <c r="CE555" i="2"/>
  <c r="CF555" i="2" s="1"/>
  <c r="AR1107" i="2"/>
  <c r="BF1107" i="2"/>
  <c r="AD1107" i="2"/>
  <c r="CC1107" i="2"/>
  <c r="CN1107" i="2"/>
  <c r="CH1107" i="2"/>
  <c r="CG1107" i="2"/>
  <c r="CE1107" i="2"/>
  <c r="AA1107" i="2"/>
  <c r="AX1107" i="2"/>
  <c r="CI1107" i="2"/>
  <c r="BR1107" i="2"/>
  <c r="BS1107" i="2"/>
  <c r="AO1107" i="2"/>
  <c r="I1107" i="2"/>
  <c r="V1107" i="2"/>
  <c r="N1107" i="2"/>
  <c r="CM1107" i="2"/>
  <c r="CD1107" i="2"/>
  <c r="BK1107" i="2"/>
  <c r="BM1107" i="2"/>
  <c r="CK1107" i="2"/>
  <c r="CF1107" i="2"/>
  <c r="BN1107" i="2"/>
  <c r="BL1107" i="2"/>
  <c r="BT1107" i="2"/>
  <c r="AJ1107" i="2"/>
  <c r="H1108" i="2"/>
  <c r="BQ1107" i="2"/>
  <c r="BC1107" i="2"/>
  <c r="O1107" i="2"/>
  <c r="M1107" i="2" s="1"/>
  <c r="J1107" i="2"/>
  <c r="CL1107" i="2"/>
  <c r="BP1107" i="2"/>
  <c r="BI1107" i="2"/>
  <c r="L1107" i="2"/>
  <c r="Q1107" i="2"/>
  <c r="P1107" i="2"/>
  <c r="R457" i="2"/>
  <c r="S457" i="2" s="1"/>
  <c r="T457" i="2"/>
  <c r="AZ1108" i="2" l="1"/>
  <c r="BO1108" i="2"/>
  <c r="X1108" i="2"/>
  <c r="AL1108" i="2"/>
  <c r="AA457" i="2"/>
  <c r="CZ1108" i="2"/>
  <c r="BU1108" i="2"/>
  <c r="CM526" i="2"/>
  <c r="BU526" i="2"/>
  <c r="BK527" i="2"/>
  <c r="BI527" i="2"/>
  <c r="CG555" i="2"/>
  <c r="CD556" i="2"/>
  <c r="CE556" i="2" s="1"/>
  <c r="AO526" i="2"/>
  <c r="AK526" i="2"/>
  <c r="AP526" i="2" s="1"/>
  <c r="AQ526" i="2" s="1"/>
  <c r="AI526" i="2"/>
  <c r="AM526" i="2"/>
  <c r="AN526" i="2" s="1"/>
  <c r="BF534" i="2"/>
  <c r="AV535" i="2"/>
  <c r="AT535" i="2"/>
  <c r="AU535" i="2" s="1"/>
  <c r="AR1108" i="2"/>
  <c r="BF1108" i="2"/>
  <c r="AD1108" i="2"/>
  <c r="CC1108" i="2"/>
  <c r="CN1108" i="2"/>
  <c r="CH1108" i="2"/>
  <c r="CG1108" i="2"/>
  <c r="CE1108" i="2"/>
  <c r="CK1108" i="2"/>
  <c r="CD1108" i="2"/>
  <c r="BQ1108" i="2"/>
  <c r="BN1108" i="2"/>
  <c r="BP1108" i="2"/>
  <c r="BC1108" i="2"/>
  <c r="O1108" i="2"/>
  <c r="M1108" i="2" s="1"/>
  <c r="CL1108" i="2"/>
  <c r="CI1108" i="2"/>
  <c r="BI1108" i="2"/>
  <c r="BL1108" i="2"/>
  <c r="AO1108" i="2"/>
  <c r="AX1108" i="2"/>
  <c r="H1109" i="2"/>
  <c r="I1108" i="2"/>
  <c r="CF1108" i="2"/>
  <c r="BS1108" i="2"/>
  <c r="BR1108" i="2"/>
  <c r="AJ1108" i="2"/>
  <c r="V1108" i="2"/>
  <c r="N1108" i="2"/>
  <c r="J1108" i="2"/>
  <c r="CM1108" i="2"/>
  <c r="BK1108" i="2"/>
  <c r="BM1108" i="2"/>
  <c r="BT1108" i="2"/>
  <c r="AA1108" i="2"/>
  <c r="L1108" i="2"/>
  <c r="Q1108" i="2"/>
  <c r="P1108" i="2"/>
  <c r="AP1108" i="2"/>
  <c r="BD1108" i="2"/>
  <c r="W457" i="2"/>
  <c r="AB457" i="2" s="1"/>
  <c r="U457" i="2"/>
  <c r="Y457" i="2"/>
  <c r="Z457" i="2" s="1"/>
  <c r="AZ1109" i="2" l="1"/>
  <c r="BO1109" i="2"/>
  <c r="X1109" i="2"/>
  <c r="AL1109" i="2"/>
  <c r="CZ1109" i="2"/>
  <c r="BU1109" i="2"/>
  <c r="AR526" i="2"/>
  <c r="AF527" i="2"/>
  <c r="AG527" i="2" s="1"/>
  <c r="AH527" i="2"/>
  <c r="BJ527" i="2"/>
  <c r="BC535" i="2"/>
  <c r="AY535" i="2"/>
  <c r="BD535" i="2" s="1"/>
  <c r="BE535" i="2" s="1"/>
  <c r="BA535" i="2"/>
  <c r="BB535" i="2" s="1"/>
  <c r="AW535" i="2"/>
  <c r="BR527" i="2"/>
  <c r="BL527" i="2"/>
  <c r="BN527" i="2"/>
  <c r="BT527" i="2"/>
  <c r="BP527" i="2"/>
  <c r="BQ527" i="2" s="1"/>
  <c r="CF556" i="2"/>
  <c r="CH555" i="2"/>
  <c r="CI555" i="2" s="1"/>
  <c r="AR1109" i="2"/>
  <c r="BF1109" i="2"/>
  <c r="AD1109" i="2"/>
  <c r="CC1109" i="2"/>
  <c r="CN1109" i="2"/>
  <c r="CH1109" i="2"/>
  <c r="CG1109" i="2"/>
  <c r="CE1109" i="2"/>
  <c r="V1109" i="2"/>
  <c r="CD1109" i="2"/>
  <c r="J1109" i="2"/>
  <c r="L1109" i="2" s="1"/>
  <c r="CL1109" i="2"/>
  <c r="BQ1109" i="2"/>
  <c r="BM1109" i="2"/>
  <c r="AO1109" i="2"/>
  <c r="AX1109" i="2"/>
  <c r="I1109" i="2"/>
  <c r="CK1109" i="2"/>
  <c r="CF1109" i="2"/>
  <c r="BP1109" i="2"/>
  <c r="BN1109" i="2"/>
  <c r="BC1109" i="2"/>
  <c r="AJ1109" i="2"/>
  <c r="O1109" i="2"/>
  <c r="M1109" i="2" s="1"/>
  <c r="CM1109" i="2"/>
  <c r="BK1109" i="2"/>
  <c r="BL1109" i="2"/>
  <c r="BI1109" i="2"/>
  <c r="AA1109" i="2"/>
  <c r="CI1109" i="2"/>
  <c r="BT1109" i="2"/>
  <c r="BR1109" i="2"/>
  <c r="H1110" i="2"/>
  <c r="N1109" i="2"/>
  <c r="BS1109" i="2"/>
  <c r="P1109" i="2"/>
  <c r="Q1109" i="2"/>
  <c r="AP1109" i="2"/>
  <c r="AB1109" i="2"/>
  <c r="BD1109" i="2"/>
  <c r="AC457" i="2"/>
  <c r="AD457" i="2" s="1"/>
  <c r="AZ1110" i="2" l="1"/>
  <c r="BO1110" i="2"/>
  <c r="X1110" i="2"/>
  <c r="AL1110" i="2"/>
  <c r="CZ1110" i="2"/>
  <c r="BU1110" i="2"/>
  <c r="BF535" i="2"/>
  <c r="AT536" i="2"/>
  <c r="AV536" i="2"/>
  <c r="CI560" i="2"/>
  <c r="CI565" i="2"/>
  <c r="CI563" i="2"/>
  <c r="CI566" i="2"/>
  <c r="CI559" i="2"/>
  <c r="CI564" i="2"/>
  <c r="CI558" i="2"/>
  <c r="CI561" i="2"/>
  <c r="CI562" i="2"/>
  <c r="CI556" i="2"/>
  <c r="CI557" i="2"/>
  <c r="CM527" i="2"/>
  <c r="BU527" i="2"/>
  <c r="BK528" i="2"/>
  <c r="BI528" i="2"/>
  <c r="AO527" i="2"/>
  <c r="AM527" i="2"/>
  <c r="AN527" i="2" s="1"/>
  <c r="AI527" i="2"/>
  <c r="AK527" i="2"/>
  <c r="AQ527" i="2"/>
  <c r="CD557" i="2"/>
  <c r="AR1110" i="2"/>
  <c r="BF1110" i="2"/>
  <c r="AD1110" i="2"/>
  <c r="CC1110" i="2"/>
  <c r="CN1110" i="2"/>
  <c r="CH1110" i="2"/>
  <c r="CG1110" i="2"/>
  <c r="CE1110" i="2"/>
  <c r="CL1110" i="2"/>
  <c r="BN1110" i="2"/>
  <c r="BM1110" i="2"/>
  <c r="AA1110" i="2"/>
  <c r="AX1110" i="2"/>
  <c r="L1110" i="2"/>
  <c r="V1110" i="2"/>
  <c r="N1110" i="2"/>
  <c r="Q1110" i="2"/>
  <c r="CI1110" i="2"/>
  <c r="BS1110" i="2"/>
  <c r="BI1110" i="2"/>
  <c r="BR1110" i="2"/>
  <c r="AO1110" i="2"/>
  <c r="CK1110" i="2"/>
  <c r="CF1110" i="2"/>
  <c r="BP1110" i="2"/>
  <c r="BL1110" i="2"/>
  <c r="BC1110" i="2"/>
  <c r="I1110" i="2"/>
  <c r="O1110" i="2"/>
  <c r="M1110" i="2" s="1"/>
  <c r="CM1110" i="2"/>
  <c r="CD1110" i="2"/>
  <c r="BK1110" i="2"/>
  <c r="BT1110" i="2"/>
  <c r="BQ1110" i="2"/>
  <c r="J1110" i="2"/>
  <c r="H1111" i="2"/>
  <c r="AJ1110" i="2"/>
  <c r="P1110" i="2"/>
  <c r="R458" i="2"/>
  <c r="S458" i="2" s="1"/>
  <c r="T458" i="2"/>
  <c r="AZ1111" i="2" l="1"/>
  <c r="BO1111" i="2"/>
  <c r="X1111" i="2"/>
  <c r="AL1111" i="2"/>
  <c r="AA458" i="2"/>
  <c r="CZ1111" i="2"/>
  <c r="BU1111" i="2"/>
  <c r="AR527" i="2"/>
  <c r="AH528" i="2"/>
  <c r="AF528" i="2"/>
  <c r="AG528" i="2" s="1"/>
  <c r="BC536" i="2"/>
  <c r="BE536" i="2"/>
  <c r="BA536" i="2"/>
  <c r="BB536" i="2" s="1"/>
  <c r="AW536" i="2"/>
  <c r="AY536" i="2"/>
  <c r="BJ528" i="2"/>
  <c r="AU536" i="2"/>
  <c r="CE557" i="2"/>
  <c r="CF557" i="2" s="1"/>
  <c r="BT528" i="2"/>
  <c r="BR528" i="2"/>
  <c r="BL528" i="2"/>
  <c r="BP528" i="2"/>
  <c r="BQ528" i="2" s="1"/>
  <c r="BN528" i="2"/>
  <c r="AR1111" i="2"/>
  <c r="BF1111" i="2"/>
  <c r="AD1111" i="2"/>
  <c r="CC1111" i="2"/>
  <c r="CN1111" i="2"/>
  <c r="CH1111" i="2"/>
  <c r="CG1111" i="2"/>
  <c r="CE1111" i="2"/>
  <c r="CL1111" i="2"/>
  <c r="BP1111" i="2"/>
  <c r="BI1111" i="2"/>
  <c r="V1111" i="2"/>
  <c r="J1111" i="2"/>
  <c r="L1111" i="2" s="1"/>
  <c r="AX1111" i="2"/>
  <c r="Q1111" i="2"/>
  <c r="BD1111" i="2" s="1"/>
  <c r="O1111" i="2"/>
  <c r="M1111" i="2" s="1"/>
  <c r="BL1111" i="2"/>
  <c r="BC1111" i="2"/>
  <c r="AJ1111" i="2"/>
  <c r="CM1111" i="2"/>
  <c r="CD1111" i="2"/>
  <c r="BT1111" i="2"/>
  <c r="H1112" i="2"/>
  <c r="N1111" i="2"/>
  <c r="AP1111" i="2"/>
  <c r="CI1111" i="2"/>
  <c r="BR1111" i="2"/>
  <c r="BQ1111" i="2"/>
  <c r="I1111" i="2"/>
  <c r="CK1111" i="2"/>
  <c r="CF1111" i="2"/>
  <c r="BN1111" i="2"/>
  <c r="BM1111" i="2"/>
  <c r="AA1111" i="2"/>
  <c r="P1111" i="2"/>
  <c r="BK1111" i="2"/>
  <c r="BS1111" i="2"/>
  <c r="AO1111" i="2"/>
  <c r="AP537" i="2"/>
  <c r="AC458" i="2"/>
  <c r="AD458" i="2" s="1"/>
  <c r="Y458" i="2"/>
  <c r="Z458" i="2" s="1"/>
  <c r="W458" i="2"/>
  <c r="U458" i="2"/>
  <c r="AZ1112" i="2" l="1"/>
  <c r="BO1112" i="2"/>
  <c r="X1112" i="2"/>
  <c r="AL1112" i="2"/>
  <c r="CZ1112" i="2"/>
  <c r="BU1112" i="2"/>
  <c r="CD558" i="2"/>
  <c r="CE558" i="2" s="1"/>
  <c r="BU528" i="2"/>
  <c r="CM528" i="2"/>
  <c r="BK529" i="2"/>
  <c r="BI529" i="2"/>
  <c r="AO528" i="2"/>
  <c r="AI528" i="2"/>
  <c r="AK528" i="2"/>
  <c r="AP528" i="2" s="1"/>
  <c r="AQ528" i="2" s="1"/>
  <c r="AM528" i="2"/>
  <c r="AN528" i="2" s="1"/>
  <c r="BF536" i="2"/>
  <c r="AT537" i="2"/>
  <c r="AV537" i="2"/>
  <c r="AR1112" i="2"/>
  <c r="BF1112" i="2"/>
  <c r="AD1112" i="2"/>
  <c r="CC1112" i="2"/>
  <c r="CN1112" i="2"/>
  <c r="CH1112" i="2"/>
  <c r="CG1112" i="2"/>
  <c r="CE1112" i="2"/>
  <c r="H1113" i="2"/>
  <c r="CF1112" i="2"/>
  <c r="BK1112" i="2"/>
  <c r="BM1112" i="2"/>
  <c r="BT1112" i="2"/>
  <c r="BR1112" i="2"/>
  <c r="V1112" i="2"/>
  <c r="P1112" i="2"/>
  <c r="CM1112" i="2"/>
  <c r="CL1112" i="2"/>
  <c r="BS1112" i="2"/>
  <c r="BP1112" i="2"/>
  <c r="O1112" i="2"/>
  <c r="M1112" i="2" s="1"/>
  <c r="N1112" i="2"/>
  <c r="AO1112" i="2"/>
  <c r="Q1112" i="2"/>
  <c r="CI1112" i="2"/>
  <c r="BQ1112" i="2"/>
  <c r="BN1112" i="2"/>
  <c r="BL1112" i="2"/>
  <c r="I1112" i="2"/>
  <c r="J1112" i="2"/>
  <c r="AA1112" i="2"/>
  <c r="L1112" i="2"/>
  <c r="CK1112" i="2"/>
  <c r="CD1112" i="2"/>
  <c r="BI1112" i="2"/>
  <c r="AJ1112" i="2"/>
  <c r="AX1112" i="2"/>
  <c r="BC1112" i="2"/>
  <c r="AP1112" i="2"/>
  <c r="AB1112" i="2"/>
  <c r="BD1112" i="2"/>
  <c r="R459" i="2"/>
  <c r="S459" i="2" s="1"/>
  <c r="T459" i="2"/>
  <c r="AZ1113" i="2" l="1"/>
  <c r="BO1113" i="2"/>
  <c r="X1113" i="2"/>
  <c r="AL1113" i="2"/>
  <c r="AA459" i="2"/>
  <c r="CZ1113" i="2"/>
  <c r="BU1113" i="2"/>
  <c r="BC537" i="2"/>
  <c r="AW537" i="2"/>
  <c r="BA537" i="2"/>
  <c r="BB537" i="2" s="1"/>
  <c r="AY537" i="2"/>
  <c r="BD537" i="2" s="1"/>
  <c r="BE537" i="2" s="1"/>
  <c r="BJ529" i="2"/>
  <c r="AU537" i="2"/>
  <c r="AR528" i="2"/>
  <c r="AF529" i="2"/>
  <c r="AG529" i="2" s="1"/>
  <c r="AH529" i="2"/>
  <c r="BP529" i="2"/>
  <c r="BQ529" i="2" s="1"/>
  <c r="BL529" i="2"/>
  <c r="BN529" i="2"/>
  <c r="BS529" i="2" s="1"/>
  <c r="BT529" i="2" s="1"/>
  <c r="BR529" i="2"/>
  <c r="CF558" i="2"/>
  <c r="AR1113" i="2"/>
  <c r="BF1113" i="2"/>
  <c r="AD1113" i="2"/>
  <c r="CC1113" i="2"/>
  <c r="CN1113" i="2"/>
  <c r="CH1113" i="2"/>
  <c r="CG1113" i="2"/>
  <c r="CE1113" i="2"/>
  <c r="CM1113" i="2"/>
  <c r="BL1113" i="2"/>
  <c r="BR1113" i="2"/>
  <c r="BI1113" i="2"/>
  <c r="BC1113" i="2"/>
  <c r="AA1113" i="2"/>
  <c r="O1113" i="2"/>
  <c r="M1113" i="2" s="1"/>
  <c r="CF1113" i="2"/>
  <c r="BT1113" i="2"/>
  <c r="BS1113" i="2"/>
  <c r="AX1113" i="2"/>
  <c r="J1113" i="2"/>
  <c r="H1114" i="2"/>
  <c r="CK1113" i="2"/>
  <c r="CD1113" i="2"/>
  <c r="BK1113" i="2"/>
  <c r="BP1113" i="2"/>
  <c r="BN1113" i="2"/>
  <c r="AJ1113" i="2"/>
  <c r="I1113" i="2"/>
  <c r="V1113" i="2"/>
  <c r="N1113" i="2"/>
  <c r="CL1113" i="2"/>
  <c r="CI1113" i="2"/>
  <c r="BQ1113" i="2"/>
  <c r="BM1113" i="2"/>
  <c r="AO1113" i="2"/>
  <c r="L1113" i="2"/>
  <c r="P1113" i="2"/>
  <c r="Q1113" i="2"/>
  <c r="W459" i="2"/>
  <c r="U459" i="2"/>
  <c r="Y459" i="2"/>
  <c r="Z459" i="2" s="1"/>
  <c r="AZ1114" i="2" l="1"/>
  <c r="BO1114" i="2"/>
  <c r="X1114" i="2"/>
  <c r="AL1114" i="2"/>
  <c r="CZ1114" i="2"/>
  <c r="BU1114" i="2"/>
  <c r="BU529" i="2"/>
  <c r="CM529" i="2"/>
  <c r="BK530" i="2"/>
  <c r="BI530" i="2"/>
  <c r="AO529" i="2"/>
  <c r="AM529" i="2"/>
  <c r="AN529" i="2" s="1"/>
  <c r="AI529" i="2"/>
  <c r="AK529" i="2"/>
  <c r="AP529" i="2" s="1"/>
  <c r="AQ529" i="2" s="1"/>
  <c r="CD559" i="2"/>
  <c r="BF537" i="2"/>
  <c r="AV538" i="2"/>
  <c r="AT538" i="2"/>
  <c r="AR1114" i="2"/>
  <c r="BF1114" i="2"/>
  <c r="AD1114" i="2"/>
  <c r="CC1114" i="2"/>
  <c r="CN1114" i="2"/>
  <c r="CH1114" i="2"/>
  <c r="CG1114" i="2"/>
  <c r="CE1114" i="2"/>
  <c r="BR1114" i="2"/>
  <c r="AJ1114" i="2"/>
  <c r="H1115" i="2"/>
  <c r="AA1114" i="2"/>
  <c r="CL1114" i="2"/>
  <c r="CI1114" i="2"/>
  <c r="BN1114" i="2"/>
  <c r="AO1114" i="2"/>
  <c r="V1114" i="2"/>
  <c r="AX1114" i="2"/>
  <c r="O1114" i="2"/>
  <c r="M1114" i="2" s="1"/>
  <c r="N1114" i="2"/>
  <c r="CK1114" i="2"/>
  <c r="CF1114" i="2"/>
  <c r="BS1114" i="2"/>
  <c r="BI1114" i="2"/>
  <c r="BP1114" i="2"/>
  <c r="CM1114" i="2"/>
  <c r="CD1114" i="2"/>
  <c r="BK1114" i="2"/>
  <c r="BQ1114" i="2"/>
  <c r="BC1114" i="2"/>
  <c r="J1114" i="2"/>
  <c r="BT1114" i="2"/>
  <c r="BM1114" i="2"/>
  <c r="BL1114" i="2"/>
  <c r="I1114" i="2"/>
  <c r="L1114" i="2"/>
  <c r="P1114" i="2"/>
  <c r="Q1114" i="2"/>
  <c r="BD1114" i="2"/>
  <c r="AP1114" i="2"/>
  <c r="AB459" i="2"/>
  <c r="AC459" i="2" s="1"/>
  <c r="AZ1115" i="2" l="1"/>
  <c r="BO1115" i="2"/>
  <c r="X1115" i="2"/>
  <c r="AL1115" i="2"/>
  <c r="AD459" i="2"/>
  <c r="CZ1115" i="2"/>
  <c r="BU1115" i="2"/>
  <c r="AR529" i="2"/>
  <c r="AF530" i="2"/>
  <c r="AG530" i="2" s="1"/>
  <c r="AH530" i="2"/>
  <c r="BC538" i="2"/>
  <c r="BA538" i="2"/>
  <c r="BB538" i="2" s="1"/>
  <c r="AW538" i="2"/>
  <c r="AY538" i="2"/>
  <c r="BJ530" i="2"/>
  <c r="BT530" i="2"/>
  <c r="BN530" i="2"/>
  <c r="BP530" i="2"/>
  <c r="BQ530" i="2" s="1"/>
  <c r="BL530" i="2"/>
  <c r="BR530" i="2"/>
  <c r="AU538" i="2"/>
  <c r="CE559" i="2"/>
  <c r="CF559" i="2" s="1"/>
  <c r="AR1115" i="2"/>
  <c r="BF1115" i="2"/>
  <c r="AD1115" i="2"/>
  <c r="CC1115" i="2"/>
  <c r="CN1115" i="2"/>
  <c r="CH1115" i="2"/>
  <c r="CG1115" i="2"/>
  <c r="CE1115" i="2"/>
  <c r="CM1115" i="2"/>
  <c r="BK1115" i="2"/>
  <c r="BQ1115" i="2"/>
  <c r="BS1115" i="2"/>
  <c r="BT1115" i="2"/>
  <c r="AA1115" i="2"/>
  <c r="I1115" i="2"/>
  <c r="H1116" i="2"/>
  <c r="CL1115" i="2"/>
  <c r="BL1115" i="2"/>
  <c r="CF1115" i="2"/>
  <c r="BR1115" i="2"/>
  <c r="AX1115" i="2"/>
  <c r="V1115" i="2"/>
  <c r="AJ1115" i="2"/>
  <c r="O1115" i="2"/>
  <c r="M1115" i="2" s="1"/>
  <c r="CI1115" i="2"/>
  <c r="BM1115" i="2"/>
  <c r="AO1115" i="2"/>
  <c r="J1115" i="2"/>
  <c r="N1115" i="2"/>
  <c r="CK1115" i="2"/>
  <c r="CD1115" i="2"/>
  <c r="BN1115" i="2"/>
  <c r="BP1115" i="2"/>
  <c r="BI1115" i="2"/>
  <c r="BC1115" i="2"/>
  <c r="Q1115" i="2"/>
  <c r="L1115" i="2"/>
  <c r="P1115" i="2"/>
  <c r="BD1115" i="2"/>
  <c r="AP1115" i="2"/>
  <c r="AB1115" i="2"/>
  <c r="R460" i="2"/>
  <c r="S460" i="2" s="1"/>
  <c r="T460" i="2"/>
  <c r="AZ1116" i="2" l="1"/>
  <c r="BO1116" i="2"/>
  <c r="X1116" i="2"/>
  <c r="AL1116" i="2"/>
  <c r="BD538" i="2"/>
  <c r="BE538" i="2" s="1"/>
  <c r="AV539" i="2" s="1"/>
  <c r="AA460" i="2"/>
  <c r="CZ1116" i="2"/>
  <c r="BU1116" i="2"/>
  <c r="CD560" i="2"/>
  <c r="CE560" i="2" s="1"/>
  <c r="CM530" i="2"/>
  <c r="BU530" i="2"/>
  <c r="BK531" i="2"/>
  <c r="BI531" i="2"/>
  <c r="AO530" i="2"/>
  <c r="AQ530" i="2"/>
  <c r="AM530" i="2"/>
  <c r="AN530" i="2" s="1"/>
  <c r="AK530" i="2"/>
  <c r="AI530" i="2"/>
  <c r="AR1116" i="2"/>
  <c r="BF1116" i="2"/>
  <c r="AD1116" i="2"/>
  <c r="CC1116" i="2"/>
  <c r="CN1116" i="2"/>
  <c r="CH1116" i="2"/>
  <c r="CG1116" i="2"/>
  <c r="CE1116" i="2"/>
  <c r="CM1116" i="2"/>
  <c r="BK1116" i="2"/>
  <c r="BM1116" i="2"/>
  <c r="BS1116" i="2"/>
  <c r="BL1116" i="2"/>
  <c r="AA1116" i="2"/>
  <c r="AX1116" i="2"/>
  <c r="J1116" i="2"/>
  <c r="H1117" i="2"/>
  <c r="CL1116" i="2"/>
  <c r="CI1116" i="2"/>
  <c r="BI1116" i="2"/>
  <c r="BN1116" i="2"/>
  <c r="AO1116" i="2"/>
  <c r="AJ1116" i="2"/>
  <c r="N1116" i="2"/>
  <c r="I1116" i="2"/>
  <c r="O1116" i="2"/>
  <c r="M1116" i="2" s="1"/>
  <c r="CF1116" i="2"/>
  <c r="BT1116" i="2"/>
  <c r="BP1116" i="2"/>
  <c r="V1116" i="2"/>
  <c r="CK1116" i="2"/>
  <c r="CD1116" i="2"/>
  <c r="BQ1116" i="2"/>
  <c r="BR1116" i="2"/>
  <c r="BC1116" i="2"/>
  <c r="Q1116" i="2"/>
  <c r="L1116" i="2"/>
  <c r="P1116" i="2"/>
  <c r="U460" i="2"/>
  <c r="Y460" i="2"/>
  <c r="Z460" i="2" s="1"/>
  <c r="W460" i="2"/>
  <c r="AB460" i="2" s="1"/>
  <c r="AC460" i="2" s="1"/>
  <c r="AD460" i="2" s="1"/>
  <c r="AZ1117" i="2" l="1"/>
  <c r="BO1117" i="2"/>
  <c r="X1117" i="2"/>
  <c r="AL1117" i="2"/>
  <c r="AT539" i="2"/>
  <c r="BF538" i="2"/>
  <c r="CZ1117" i="2"/>
  <c r="BU1117" i="2"/>
  <c r="BL531" i="2"/>
  <c r="BT531" i="2"/>
  <c r="BP531" i="2"/>
  <c r="BQ531" i="2" s="1"/>
  <c r="BN531" i="2"/>
  <c r="BR531" i="2"/>
  <c r="AU539" i="2"/>
  <c r="AR530" i="2"/>
  <c r="AH531" i="2"/>
  <c r="AF531" i="2"/>
  <c r="AG531" i="2" s="1"/>
  <c r="BJ531" i="2"/>
  <c r="BC539" i="2"/>
  <c r="AW539" i="2"/>
  <c r="AY539" i="2"/>
  <c r="BE539" i="2"/>
  <c r="BA539" i="2"/>
  <c r="BB539" i="2" s="1"/>
  <c r="CF560" i="2"/>
  <c r="AR1117" i="2"/>
  <c r="BF1117" i="2"/>
  <c r="AD1117" i="2"/>
  <c r="CC1117" i="2"/>
  <c r="CN1117" i="2"/>
  <c r="CH1117" i="2"/>
  <c r="CG1117" i="2"/>
  <c r="CE1117" i="2"/>
  <c r="CF1117" i="2"/>
  <c r="BT1117" i="2"/>
  <c r="BM1117" i="2"/>
  <c r="BS1117" i="2"/>
  <c r="AO1117" i="2"/>
  <c r="J1117" i="2"/>
  <c r="H1118" i="2"/>
  <c r="I1117" i="2"/>
  <c r="AA1117" i="2"/>
  <c r="AJ1117" i="2"/>
  <c r="O1117" i="2"/>
  <c r="M1117" i="2" s="1"/>
  <c r="CK1117" i="2"/>
  <c r="CD1117" i="2"/>
  <c r="BP1117" i="2"/>
  <c r="BQ1117" i="2"/>
  <c r="BN1117" i="2"/>
  <c r="CM1117" i="2"/>
  <c r="BK1117" i="2"/>
  <c r="BL1117" i="2"/>
  <c r="BI1117" i="2"/>
  <c r="BC1117" i="2"/>
  <c r="AX1117" i="2"/>
  <c r="V1117" i="2"/>
  <c r="N1117" i="2"/>
  <c r="CL1117" i="2"/>
  <c r="CI1117" i="2"/>
  <c r="BR1117" i="2"/>
  <c r="Q1117" i="2"/>
  <c r="L1117" i="2"/>
  <c r="P1117" i="2"/>
  <c r="BD1117" i="2"/>
  <c r="AP1117" i="2"/>
  <c r="R461" i="2"/>
  <c r="S461" i="2" s="1"/>
  <c r="T461" i="2"/>
  <c r="AZ1118" i="2" l="1"/>
  <c r="BO1118" i="2"/>
  <c r="X1118" i="2"/>
  <c r="AL1118" i="2"/>
  <c r="AA461" i="2"/>
  <c r="CZ1118" i="2"/>
  <c r="BU1118" i="2"/>
  <c r="AO531" i="2"/>
  <c r="AM531" i="2"/>
  <c r="AN531" i="2" s="1"/>
  <c r="AI531" i="2"/>
  <c r="AK531" i="2"/>
  <c r="AQ531" i="2"/>
  <c r="BU531" i="2"/>
  <c r="CM531" i="2"/>
  <c r="CN531" i="2" s="1"/>
  <c r="BK532" i="2"/>
  <c r="BI532" i="2"/>
  <c r="BF539" i="2"/>
  <c r="AV540" i="2"/>
  <c r="AT540" i="2"/>
  <c r="CD561" i="2"/>
  <c r="CE561" i="2" s="1"/>
  <c r="AR1118" i="2"/>
  <c r="BF1118" i="2"/>
  <c r="AD1118" i="2"/>
  <c r="CC1118" i="2"/>
  <c r="CN1118" i="2"/>
  <c r="CH1118" i="2"/>
  <c r="CG1118" i="2"/>
  <c r="CE1118" i="2"/>
  <c r="BC1118" i="2"/>
  <c r="AX1118" i="2"/>
  <c r="O1118" i="2"/>
  <c r="M1118" i="2" s="1"/>
  <c r="N1118" i="2"/>
  <c r="CF1118" i="2"/>
  <c r="BS1118" i="2"/>
  <c r="BM1118" i="2"/>
  <c r="AA1118" i="2"/>
  <c r="CK1118" i="2"/>
  <c r="CD1118" i="2"/>
  <c r="BN1118" i="2"/>
  <c r="BQ1118" i="2"/>
  <c r="AO1118" i="2"/>
  <c r="I1118" i="2"/>
  <c r="CM1118" i="2"/>
  <c r="BK1118" i="2"/>
  <c r="BI1118" i="2"/>
  <c r="BL1118" i="2"/>
  <c r="BT1118" i="2"/>
  <c r="AJ1118" i="2"/>
  <c r="J1118" i="2"/>
  <c r="H1119" i="2"/>
  <c r="V1118" i="2"/>
  <c r="CL1118" i="2"/>
  <c r="CI1118" i="2"/>
  <c r="BP1118" i="2"/>
  <c r="BR1118" i="2"/>
  <c r="L1118" i="2"/>
  <c r="P1118" i="2"/>
  <c r="Q1118" i="2"/>
  <c r="AP1118" i="2"/>
  <c r="BD1118" i="2"/>
  <c r="AB1118" i="2"/>
  <c r="AC461" i="2"/>
  <c r="AD461" i="2" s="1"/>
  <c r="U461" i="2"/>
  <c r="Y461" i="2"/>
  <c r="Z461" i="2" s="1"/>
  <c r="W461" i="2"/>
  <c r="AZ1119" i="2" l="1"/>
  <c r="BO1119" i="2"/>
  <c r="X1119" i="2"/>
  <c r="AL1119" i="2"/>
  <c r="CZ1119" i="2"/>
  <c r="BU1119" i="2"/>
  <c r="CF561" i="2"/>
  <c r="BJ532" i="2"/>
  <c r="AU540" i="2"/>
  <c r="BL532" i="2"/>
  <c r="BN532" i="2"/>
  <c r="BS532" i="2" s="1"/>
  <c r="BT532" i="2" s="1"/>
  <c r="BP532" i="2"/>
  <c r="BQ532" i="2" s="1"/>
  <c r="BR532" i="2"/>
  <c r="BC540" i="2"/>
  <c r="AY540" i="2"/>
  <c r="BD540" i="2" s="1"/>
  <c r="BE540" i="2" s="1"/>
  <c r="BA540" i="2"/>
  <c r="BB540" i="2" s="1"/>
  <c r="AW540" i="2"/>
  <c r="AR531" i="2"/>
  <c r="AH532" i="2"/>
  <c r="AF532" i="2"/>
  <c r="AG532" i="2" s="1"/>
  <c r="AR1119" i="2"/>
  <c r="BF1119" i="2"/>
  <c r="AD1119" i="2"/>
  <c r="CC1119" i="2"/>
  <c r="CN1119" i="2"/>
  <c r="CH1119" i="2"/>
  <c r="CG1119" i="2"/>
  <c r="CE1119" i="2"/>
  <c r="CK1119" i="2"/>
  <c r="CD1119" i="2"/>
  <c r="BN1119" i="2"/>
  <c r="BL1119" i="2"/>
  <c r="AA1119" i="2"/>
  <c r="J1119" i="2"/>
  <c r="V1119" i="2"/>
  <c r="AX1119" i="2"/>
  <c r="O1119" i="2"/>
  <c r="M1119" i="2" s="1"/>
  <c r="BR1119" i="2"/>
  <c r="BT1119" i="2"/>
  <c r="BC1119" i="2"/>
  <c r="AJ1119" i="2"/>
  <c r="CM1119" i="2"/>
  <c r="BK1119" i="2"/>
  <c r="BS1119" i="2"/>
  <c r="BI1119" i="2"/>
  <c r="AO1119" i="2"/>
  <c r="H1120" i="2"/>
  <c r="CL1119" i="2"/>
  <c r="CI1119" i="2"/>
  <c r="BM1119" i="2"/>
  <c r="BP1119" i="2"/>
  <c r="I1119" i="2"/>
  <c r="CF1119" i="2"/>
  <c r="BQ1119" i="2"/>
  <c r="N1119" i="2"/>
  <c r="P1119" i="2"/>
  <c r="L1119" i="2"/>
  <c r="Q1119" i="2"/>
  <c r="R462" i="2"/>
  <c r="S462" i="2" s="1"/>
  <c r="T462" i="2"/>
  <c r="AZ1120" i="2" l="1"/>
  <c r="BO1120" i="2"/>
  <c r="X1120" i="2"/>
  <c r="AL1120" i="2"/>
  <c r="AA462" i="2"/>
  <c r="CZ1120" i="2"/>
  <c r="BU1120" i="2"/>
  <c r="BU532" i="2"/>
  <c r="CM532" i="2"/>
  <c r="BK533" i="2"/>
  <c r="BI533" i="2"/>
  <c r="BF540" i="2"/>
  <c r="AT541" i="2"/>
  <c r="AV541" i="2"/>
  <c r="AO532" i="2"/>
  <c r="AI532" i="2"/>
  <c r="AK532" i="2"/>
  <c r="AP532" i="2" s="1"/>
  <c r="AQ532" i="2" s="1"/>
  <c r="AM532" i="2"/>
  <c r="AN532" i="2" s="1"/>
  <c r="CD562" i="2"/>
  <c r="AR1120" i="2"/>
  <c r="BF1120" i="2"/>
  <c r="AD1120" i="2"/>
  <c r="CC1120" i="2"/>
  <c r="CN1120" i="2"/>
  <c r="CH1120" i="2"/>
  <c r="CG1120" i="2"/>
  <c r="CE1120" i="2"/>
  <c r="CM1120" i="2"/>
  <c r="BK1120" i="2"/>
  <c r="BM1120" i="2"/>
  <c r="BL1120" i="2"/>
  <c r="BC1120" i="2"/>
  <c r="O1120" i="2"/>
  <c r="M1120" i="2" s="1"/>
  <c r="CF1120" i="2"/>
  <c r="BP1120" i="2"/>
  <c r="BN1120" i="2"/>
  <c r="AA1120" i="2"/>
  <c r="I1120" i="2"/>
  <c r="H1121" i="2"/>
  <c r="CK1120" i="2"/>
  <c r="CD1120" i="2"/>
  <c r="BQ1120" i="2"/>
  <c r="BT1120" i="2"/>
  <c r="BR1120" i="2"/>
  <c r="AO1120" i="2"/>
  <c r="AX1120" i="2"/>
  <c r="N1120" i="2"/>
  <c r="AJ1120" i="2"/>
  <c r="J1120" i="2"/>
  <c r="V1120" i="2"/>
  <c r="CL1120" i="2"/>
  <c r="CI1120" i="2"/>
  <c r="BI1120" i="2"/>
  <c r="BS1120" i="2"/>
  <c r="Q1120" i="2"/>
  <c r="P1120" i="2"/>
  <c r="L1120" i="2"/>
  <c r="AP1120" i="2"/>
  <c r="BD1120" i="2"/>
  <c r="Y462" i="2"/>
  <c r="Z462" i="2" s="1"/>
  <c r="W462" i="2"/>
  <c r="AB462" i="2" s="1"/>
  <c r="AC462" i="2" s="1"/>
  <c r="AD462" i="2" s="1"/>
  <c r="U462" i="2"/>
  <c r="AZ1121" i="2" l="1"/>
  <c r="BO1121" i="2"/>
  <c r="X1121" i="2"/>
  <c r="AL1121" i="2"/>
  <c r="CZ1121" i="2"/>
  <c r="BU1121" i="2"/>
  <c r="AR532" i="2"/>
  <c r="AH533" i="2"/>
  <c r="AF533" i="2"/>
  <c r="AG533" i="2" s="1"/>
  <c r="BJ533" i="2"/>
  <c r="BC541" i="2"/>
  <c r="AY541" i="2"/>
  <c r="AW541" i="2"/>
  <c r="BA541" i="2"/>
  <c r="BB541" i="2" s="1"/>
  <c r="BP533" i="2"/>
  <c r="BQ533" i="2" s="1"/>
  <c r="BL533" i="2"/>
  <c r="BN533" i="2"/>
  <c r="BT533" i="2"/>
  <c r="BR533" i="2"/>
  <c r="CE562" i="2"/>
  <c r="CF562" i="2" s="1"/>
  <c r="AU541" i="2"/>
  <c r="AR1121" i="2"/>
  <c r="BF1121" i="2"/>
  <c r="AD1121" i="2"/>
  <c r="CC1121" i="2"/>
  <c r="CN1121" i="2"/>
  <c r="CH1121" i="2"/>
  <c r="CG1121" i="2"/>
  <c r="CE1121" i="2"/>
  <c r="CK1121" i="2"/>
  <c r="CD1121" i="2"/>
  <c r="BP1121" i="2"/>
  <c r="BI1121" i="2"/>
  <c r="AX1121" i="2"/>
  <c r="I1121" i="2"/>
  <c r="N1121" i="2"/>
  <c r="AJ1121" i="2"/>
  <c r="J1121" i="2"/>
  <c r="O1121" i="2"/>
  <c r="M1121" i="2" s="1"/>
  <c r="CF1121" i="2"/>
  <c r="CM1121" i="2"/>
  <c r="BK1121" i="2"/>
  <c r="BL1121" i="2"/>
  <c r="BR1121" i="2"/>
  <c r="BC1121" i="2"/>
  <c r="BT1121" i="2"/>
  <c r="BQ1121" i="2"/>
  <c r="AO1121" i="2"/>
  <c r="H1122" i="2"/>
  <c r="CL1121" i="2"/>
  <c r="CI1121" i="2"/>
  <c r="BS1121" i="2"/>
  <c r="BM1121" i="2"/>
  <c r="AA1121" i="2"/>
  <c r="V1121" i="2"/>
  <c r="BN1121" i="2"/>
  <c r="Q1121" i="2"/>
  <c r="L1121" i="2"/>
  <c r="P1121" i="2"/>
  <c r="BD1121" i="2"/>
  <c r="AP1121" i="2"/>
  <c r="AB1121" i="2"/>
  <c r="R463" i="2"/>
  <c r="S463" i="2" s="1"/>
  <c r="T463" i="2"/>
  <c r="AZ1122" i="2" l="1"/>
  <c r="BO1122" i="2"/>
  <c r="X1122" i="2"/>
  <c r="AL1122" i="2"/>
  <c r="AA463" i="2"/>
  <c r="CZ1122" i="2"/>
  <c r="BU1122" i="2"/>
  <c r="BD541" i="2"/>
  <c r="BE541" i="2" s="1"/>
  <c r="BF541" i="2" s="1"/>
  <c r="CD563" i="2"/>
  <c r="BU533" i="2"/>
  <c r="CM533" i="2"/>
  <c r="BK534" i="2"/>
  <c r="BI534" i="2"/>
  <c r="AO533" i="2"/>
  <c r="AM533" i="2"/>
  <c r="AN533" i="2" s="1"/>
  <c r="AI533" i="2"/>
  <c r="AK533" i="2"/>
  <c r="AQ533" i="2"/>
  <c r="AR1122" i="2"/>
  <c r="BF1122" i="2"/>
  <c r="AD1122" i="2"/>
  <c r="CC1122" i="2"/>
  <c r="CN1122" i="2"/>
  <c r="CH1122" i="2"/>
  <c r="CG1122" i="2"/>
  <c r="CE1122" i="2"/>
  <c r="CF1122" i="2"/>
  <c r="BS1122" i="2"/>
  <c r="BI1122" i="2"/>
  <c r="I1122" i="2"/>
  <c r="CK1122" i="2"/>
  <c r="BR1122" i="2"/>
  <c r="CM1122" i="2"/>
  <c r="BQ1122" i="2"/>
  <c r="AA1122" i="2"/>
  <c r="AX1122" i="2"/>
  <c r="V1122" i="2"/>
  <c r="N1122" i="2"/>
  <c r="CL1122" i="2"/>
  <c r="CI1122" i="2"/>
  <c r="BL1122" i="2"/>
  <c r="BN1122" i="2"/>
  <c r="AO1122" i="2"/>
  <c r="AJ1122" i="2"/>
  <c r="J1122" i="2"/>
  <c r="H1123" i="2"/>
  <c r="CD1122" i="2"/>
  <c r="BP1122" i="2"/>
  <c r="BC1122" i="2"/>
  <c r="O1122" i="2"/>
  <c r="M1122" i="2" s="1"/>
  <c r="BK1122" i="2"/>
  <c r="BT1122" i="2"/>
  <c r="BM1122" i="2"/>
  <c r="Q1122" i="2"/>
  <c r="L1122" i="2"/>
  <c r="P1122" i="2"/>
  <c r="W463" i="2"/>
  <c r="AB463" i="2" s="1"/>
  <c r="U463" i="2"/>
  <c r="Y463" i="2"/>
  <c r="Z463" i="2" s="1"/>
  <c r="AZ1123" i="2" l="1"/>
  <c r="BO1123" i="2"/>
  <c r="X1123" i="2"/>
  <c r="AL1123" i="2"/>
  <c r="CZ1123" i="2"/>
  <c r="BU1123" i="2"/>
  <c r="AV542" i="2"/>
  <c r="AY542" i="2" s="1"/>
  <c r="AT542" i="2"/>
  <c r="AU542" i="2" s="1"/>
  <c r="BN534" i="2"/>
  <c r="BP534" i="2"/>
  <c r="BQ534" i="2" s="1"/>
  <c r="BL534" i="2"/>
  <c r="BT534" i="2"/>
  <c r="BR534" i="2"/>
  <c r="AR533" i="2"/>
  <c r="AH534" i="2"/>
  <c r="AF534" i="2"/>
  <c r="AG534" i="2" s="1"/>
  <c r="BJ534" i="2"/>
  <c r="CE563" i="2"/>
  <c r="CF563" i="2" s="1"/>
  <c r="AR1123" i="2"/>
  <c r="BF1123" i="2"/>
  <c r="AD1123" i="2"/>
  <c r="CC1123" i="2"/>
  <c r="CN1123" i="2"/>
  <c r="CH1123" i="2"/>
  <c r="CG1123" i="2"/>
  <c r="CE1123" i="2"/>
  <c r="CL1123" i="2"/>
  <c r="CI1123" i="2"/>
  <c r="BQ1123" i="2"/>
  <c r="AO1123" i="2"/>
  <c r="AX1123" i="2"/>
  <c r="O1123" i="2"/>
  <c r="M1123" i="2" s="1"/>
  <c r="H1124" i="2"/>
  <c r="CF1123" i="2"/>
  <c r="BR1123" i="2"/>
  <c r="BI1123" i="2"/>
  <c r="BL1123" i="2"/>
  <c r="AJ1123" i="2"/>
  <c r="J1123" i="2"/>
  <c r="I1123" i="2"/>
  <c r="CK1123" i="2"/>
  <c r="CD1123" i="2"/>
  <c r="BN1123" i="2"/>
  <c r="BS1123" i="2"/>
  <c r="BC1123" i="2"/>
  <c r="N1123" i="2"/>
  <c r="CM1123" i="2"/>
  <c r="BK1123" i="2"/>
  <c r="BT1123" i="2"/>
  <c r="BM1123" i="2"/>
  <c r="BP1123" i="2"/>
  <c r="AA1123" i="2"/>
  <c r="V1123" i="2"/>
  <c r="Q1123" i="2"/>
  <c r="P1123" i="2"/>
  <c r="L1123" i="2"/>
  <c r="AP1123" i="2"/>
  <c r="BD1123" i="2"/>
  <c r="AC463" i="2"/>
  <c r="AD463" i="2" s="1"/>
  <c r="AZ1124" i="2" l="1"/>
  <c r="BO1124" i="2"/>
  <c r="X1124" i="2"/>
  <c r="AL1124" i="2"/>
  <c r="BE542" i="2"/>
  <c r="BA542" i="2"/>
  <c r="BB542" i="2" s="1"/>
  <c r="BC542" i="2"/>
  <c r="CZ1124" i="2"/>
  <c r="BU1124" i="2"/>
  <c r="AW542" i="2"/>
  <c r="CD564" i="2"/>
  <c r="CE564" i="2" s="1"/>
  <c r="BF542" i="2"/>
  <c r="AV543" i="2"/>
  <c r="AT543" i="2"/>
  <c r="CM534" i="2"/>
  <c r="BU534" i="2"/>
  <c r="BK535" i="2"/>
  <c r="BI535" i="2"/>
  <c r="AO534" i="2"/>
  <c r="AM534" i="2"/>
  <c r="AN534" i="2" s="1"/>
  <c r="AI534" i="2"/>
  <c r="AK534" i="2"/>
  <c r="AP534" i="2" s="1"/>
  <c r="AQ534" i="2" s="1"/>
  <c r="AR1124" i="2"/>
  <c r="BF1124" i="2"/>
  <c r="AD1124" i="2"/>
  <c r="CC1124" i="2"/>
  <c r="CN1124" i="2"/>
  <c r="CH1124" i="2"/>
  <c r="CG1124" i="2"/>
  <c r="CE1124" i="2"/>
  <c r="CM1124" i="2"/>
  <c r="BM1124" i="2"/>
  <c r="BN1124" i="2"/>
  <c r="CL1124" i="2"/>
  <c r="CF1124" i="2"/>
  <c r="BI1124" i="2"/>
  <c r="BT1124" i="2"/>
  <c r="AO1124" i="2"/>
  <c r="J1124" i="2"/>
  <c r="O1124" i="2"/>
  <c r="M1124" i="2" s="1"/>
  <c r="CD1124" i="2"/>
  <c r="BR1124" i="2"/>
  <c r="AX1124" i="2"/>
  <c r="V1124" i="2"/>
  <c r="CK1124" i="2"/>
  <c r="BQ1124" i="2"/>
  <c r="BL1124" i="2"/>
  <c r="BS1124" i="2"/>
  <c r="BC1124" i="2"/>
  <c r="AJ1124" i="2"/>
  <c r="I1124" i="2"/>
  <c r="H1125" i="2"/>
  <c r="CI1124" i="2"/>
  <c r="BK1124" i="2"/>
  <c r="BP1124" i="2"/>
  <c r="AA1124" i="2"/>
  <c r="N1124" i="2"/>
  <c r="P1124" i="2"/>
  <c r="Q1124" i="2"/>
  <c r="L1124" i="2"/>
  <c r="BD1124" i="2"/>
  <c r="AB1124" i="2"/>
  <c r="AP1124" i="2"/>
  <c r="R464" i="2"/>
  <c r="S464" i="2" s="1"/>
  <c r="T464" i="2"/>
  <c r="AZ1125" i="2" l="1"/>
  <c r="BO1125" i="2"/>
  <c r="X1125" i="2"/>
  <c r="AL1125" i="2"/>
  <c r="AA464" i="2"/>
  <c r="CZ1125" i="2"/>
  <c r="BU1125" i="2"/>
  <c r="BP535" i="2"/>
  <c r="BQ535" i="2" s="1"/>
  <c r="BL535" i="2"/>
  <c r="BN535" i="2"/>
  <c r="BS535" i="2" s="1"/>
  <c r="BT535" i="2" s="1"/>
  <c r="BR535" i="2"/>
  <c r="BC543" i="2"/>
  <c r="AY543" i="2"/>
  <c r="BD543" i="2" s="1"/>
  <c r="BE543" i="2" s="1"/>
  <c r="AW543" i="2"/>
  <c r="BA543" i="2"/>
  <c r="BB543" i="2" s="1"/>
  <c r="AR534" i="2"/>
  <c r="AH535" i="2"/>
  <c r="AF535" i="2"/>
  <c r="AG535" i="2" s="1"/>
  <c r="BJ535" i="2"/>
  <c r="AU543" i="2"/>
  <c r="CF564" i="2"/>
  <c r="AR1125" i="2"/>
  <c r="BF1125" i="2"/>
  <c r="AD1125" i="2"/>
  <c r="CC1125" i="2"/>
  <c r="CN1125" i="2"/>
  <c r="CH1125" i="2"/>
  <c r="CG1125" i="2"/>
  <c r="CE1125" i="2"/>
  <c r="CK1125" i="2"/>
  <c r="CD1125" i="2"/>
  <c r="BP1125" i="2"/>
  <c r="BS1125" i="2"/>
  <c r="BM1125" i="2"/>
  <c r="BC1125" i="2"/>
  <c r="V1125" i="2"/>
  <c r="BL1125" i="2"/>
  <c r="AA1125" i="2"/>
  <c r="AX1125" i="2"/>
  <c r="O1125" i="2"/>
  <c r="M1125" i="2" s="1"/>
  <c r="H1126" i="2"/>
  <c r="CM1125" i="2"/>
  <c r="BQ1125" i="2"/>
  <c r="CL1125" i="2"/>
  <c r="CI1125" i="2"/>
  <c r="BI1125" i="2"/>
  <c r="AO1125" i="2"/>
  <c r="AJ1125" i="2"/>
  <c r="J1125" i="2"/>
  <c r="N1125" i="2"/>
  <c r="CF1125" i="2"/>
  <c r="BT1125" i="2"/>
  <c r="BR1125" i="2"/>
  <c r="I1125" i="2"/>
  <c r="BK1125" i="2"/>
  <c r="BN1125" i="2"/>
  <c r="L1125" i="2"/>
  <c r="Q1125" i="2"/>
  <c r="P1125" i="2"/>
  <c r="AC464" i="2"/>
  <c r="AD464" i="2" s="1"/>
  <c r="Y464" i="2"/>
  <c r="Z464" i="2" s="1"/>
  <c r="W464" i="2"/>
  <c r="U464" i="2"/>
  <c r="AZ1126" i="2" l="1"/>
  <c r="BO1126" i="2"/>
  <c r="X1126" i="2"/>
  <c r="AL1126" i="2"/>
  <c r="CZ1126" i="2"/>
  <c r="BU1126" i="2"/>
  <c r="CM535" i="2"/>
  <c r="BU535" i="2"/>
  <c r="BK536" i="2"/>
  <c r="BI536" i="2"/>
  <c r="CD565" i="2"/>
  <c r="AO535" i="2"/>
  <c r="AK535" i="2"/>
  <c r="AP535" i="2" s="1"/>
  <c r="AQ535" i="2" s="1"/>
  <c r="AM535" i="2"/>
  <c r="AN535" i="2" s="1"/>
  <c r="AI535" i="2"/>
  <c r="BF543" i="2"/>
  <c r="J122" i="1" s="1"/>
  <c r="I122" i="1" s="1"/>
  <c r="AT544" i="2"/>
  <c r="AV544" i="2"/>
  <c r="AR1126" i="2"/>
  <c r="BF1126" i="2"/>
  <c r="AD1126" i="2"/>
  <c r="CC1126" i="2"/>
  <c r="CN1126" i="2"/>
  <c r="CH1126" i="2"/>
  <c r="CG1126" i="2"/>
  <c r="CE1126" i="2"/>
  <c r="CM1126" i="2"/>
  <c r="BK1126" i="2"/>
  <c r="BR1126" i="2"/>
  <c r="BI1126" i="2"/>
  <c r="AA1126" i="2"/>
  <c r="O1126" i="2"/>
  <c r="M1126" i="2" s="1"/>
  <c r="CL1126" i="2"/>
  <c r="CI1126" i="2"/>
  <c r="BM1126" i="2"/>
  <c r="AO1126" i="2"/>
  <c r="V1126" i="2"/>
  <c r="CF1126" i="2"/>
  <c r="BS1126" i="2"/>
  <c r="BQ1126" i="2"/>
  <c r="BT1126" i="2"/>
  <c r="AJ1126" i="2"/>
  <c r="J1126" i="2"/>
  <c r="N1126" i="2"/>
  <c r="CK1126" i="2"/>
  <c r="CD1126" i="2"/>
  <c r="BL1126" i="2"/>
  <c r="BN1126" i="2"/>
  <c r="BC1126" i="2"/>
  <c r="I1126" i="2"/>
  <c r="BP1126" i="2"/>
  <c r="AX1126" i="2"/>
  <c r="H1127" i="2"/>
  <c r="Q1126" i="2"/>
  <c r="P1126" i="2"/>
  <c r="L1126" i="2"/>
  <c r="AP1126" i="2"/>
  <c r="BD1126" i="2"/>
  <c r="R465" i="2"/>
  <c r="S465" i="2" s="1"/>
  <c r="T465" i="2"/>
  <c r="AZ1127" i="2" l="1"/>
  <c r="BO1127" i="2"/>
  <c r="X1127" i="2"/>
  <c r="AL1127" i="2"/>
  <c r="AA465" i="2"/>
  <c r="CZ1127" i="2"/>
  <c r="BU1127" i="2"/>
  <c r="AR535" i="2"/>
  <c r="AH536" i="2"/>
  <c r="AF536" i="2"/>
  <c r="AG536" i="2" s="1"/>
  <c r="BJ536" i="2"/>
  <c r="BC544" i="2"/>
  <c r="AW544" i="2"/>
  <c r="AY544" i="2"/>
  <c r="BD544" i="2" s="1"/>
  <c r="BE544" i="2" s="1"/>
  <c r="BA544" i="2"/>
  <c r="BB544" i="2" s="1"/>
  <c r="BR536" i="2"/>
  <c r="BL536" i="2"/>
  <c r="BT536" i="2"/>
  <c r="BN536" i="2"/>
  <c r="BP536" i="2"/>
  <c r="BQ536" i="2" s="1"/>
  <c r="AU544" i="2"/>
  <c r="CE565" i="2"/>
  <c r="CF565" i="2" s="1"/>
  <c r="AR1127" i="2"/>
  <c r="BF1127" i="2"/>
  <c r="AD1127" i="2"/>
  <c r="CC1127" i="2"/>
  <c r="CN1127" i="2"/>
  <c r="CH1127" i="2"/>
  <c r="CG1127" i="2"/>
  <c r="CE1127" i="2"/>
  <c r="CK1127" i="2"/>
  <c r="CD1127" i="2"/>
  <c r="BN1127" i="2"/>
  <c r="BQ1127" i="2"/>
  <c r="BC1127" i="2"/>
  <c r="BI1127" i="2"/>
  <c r="CM1127" i="2"/>
  <c r="BK1127" i="2"/>
  <c r="BL1127" i="2"/>
  <c r="CL1127" i="2"/>
  <c r="CI1127" i="2"/>
  <c r="BP1127" i="2"/>
  <c r="BS1127" i="2"/>
  <c r="AO1127" i="2"/>
  <c r="N1127" i="2"/>
  <c r="AA1127" i="2"/>
  <c r="O1127" i="2"/>
  <c r="M1127" i="2" s="1"/>
  <c r="H1128" i="2"/>
  <c r="CF1127" i="2"/>
  <c r="BR1127" i="2"/>
  <c r="BT1127" i="2"/>
  <c r="BM1127" i="2"/>
  <c r="AX1127" i="2"/>
  <c r="J1127" i="2"/>
  <c r="I1127" i="2"/>
  <c r="AJ1127" i="2"/>
  <c r="V1127" i="2"/>
  <c r="P1127" i="2"/>
  <c r="L1127" i="2"/>
  <c r="Q1127" i="2"/>
  <c r="AB1127" i="2"/>
  <c r="BD1127" i="2"/>
  <c r="AP1127" i="2"/>
  <c r="Y465" i="2"/>
  <c r="Z465" i="2" s="1"/>
  <c r="W465" i="2"/>
  <c r="U465" i="2"/>
  <c r="AZ1128" i="2" l="1"/>
  <c r="BO1128" i="2"/>
  <c r="X1128" i="2"/>
  <c r="AL1128" i="2"/>
  <c r="CZ1128" i="2"/>
  <c r="BU1128" i="2"/>
  <c r="CD566" i="2"/>
  <c r="CE566" i="2" s="1"/>
  <c r="BF544" i="2"/>
  <c r="AT545" i="2"/>
  <c r="AV545" i="2"/>
  <c r="BU536" i="2"/>
  <c r="CM536" i="2"/>
  <c r="BK537" i="2"/>
  <c r="BI537" i="2"/>
  <c r="AO536" i="2"/>
  <c r="AK536" i="2"/>
  <c r="AM536" i="2"/>
  <c r="AN536" i="2" s="1"/>
  <c r="AI536" i="2"/>
  <c r="AQ536" i="2"/>
  <c r="AR1128" i="2"/>
  <c r="BF1128" i="2"/>
  <c r="AD1128" i="2"/>
  <c r="CC1128" i="2"/>
  <c r="CN1128" i="2"/>
  <c r="CH1128" i="2"/>
  <c r="CG1128" i="2"/>
  <c r="CE1128" i="2"/>
  <c r="CF1128" i="2"/>
  <c r="BS1128" i="2"/>
  <c r="BP1128" i="2"/>
  <c r="O1128" i="2"/>
  <c r="M1128" i="2" s="1"/>
  <c r="CK1128" i="2"/>
  <c r="CD1128" i="2"/>
  <c r="BQ1128" i="2"/>
  <c r="BN1128" i="2"/>
  <c r="BT1128" i="2"/>
  <c r="BC1128" i="2"/>
  <c r="V1128" i="2"/>
  <c r="CM1128" i="2"/>
  <c r="BK1128" i="2"/>
  <c r="BM1128" i="2"/>
  <c r="AA1128" i="2"/>
  <c r="AJ1128" i="2"/>
  <c r="H1129" i="2"/>
  <c r="CL1128" i="2"/>
  <c r="CI1128" i="2"/>
  <c r="BI1128" i="2"/>
  <c r="BL1128" i="2"/>
  <c r="AO1128" i="2"/>
  <c r="J1128" i="2"/>
  <c r="N1128" i="2"/>
  <c r="AX1128" i="2"/>
  <c r="BR1128" i="2"/>
  <c r="I1128" i="2"/>
  <c r="L1128" i="2"/>
  <c r="P1128" i="2"/>
  <c r="Q1128" i="2"/>
  <c r="AB465" i="2"/>
  <c r="AC465" i="2" s="1"/>
  <c r="AD465" i="2" s="1"/>
  <c r="AZ1129" i="2" l="1"/>
  <c r="BO1129" i="2"/>
  <c r="X1129" i="2"/>
  <c r="AL1129" i="2"/>
  <c r="CZ1129" i="2"/>
  <c r="BU1129" i="2"/>
  <c r="BL537" i="2"/>
  <c r="BN537" i="2"/>
  <c r="BT537" i="2"/>
  <c r="BP537" i="2"/>
  <c r="BQ537" i="2" s="1"/>
  <c r="BR537" i="2"/>
  <c r="AU545" i="2"/>
  <c r="AR536" i="2"/>
  <c r="AH537" i="2"/>
  <c r="AF537" i="2"/>
  <c r="AG537" i="2" s="1"/>
  <c r="BJ537" i="2"/>
  <c r="BC545" i="2"/>
  <c r="AY545" i="2"/>
  <c r="BE545" i="2"/>
  <c r="BA545" i="2"/>
  <c r="BB545" i="2" s="1"/>
  <c r="AW545" i="2"/>
  <c r="CF566" i="2"/>
  <c r="AR1129" i="2"/>
  <c r="BF1129" i="2"/>
  <c r="AD1129" i="2"/>
  <c r="CC1129" i="2"/>
  <c r="CN1129" i="2"/>
  <c r="CH1129" i="2"/>
  <c r="CG1129" i="2"/>
  <c r="CE1129" i="2"/>
  <c r="CM1129" i="2"/>
  <c r="BK1129" i="2"/>
  <c r="BL1129" i="2"/>
  <c r="BS1129" i="2"/>
  <c r="BM1129" i="2"/>
  <c r="AA1129" i="2"/>
  <c r="H1130" i="2"/>
  <c r="CL1129" i="2"/>
  <c r="CF1129" i="2"/>
  <c r="BN1129" i="2"/>
  <c r="BQ1129" i="2"/>
  <c r="BT1129" i="2"/>
  <c r="BI1129" i="2"/>
  <c r="AJ1129" i="2"/>
  <c r="J1129" i="2"/>
  <c r="I1129" i="2"/>
  <c r="CK1129" i="2"/>
  <c r="CD1129" i="2"/>
  <c r="CI1129" i="2"/>
  <c r="BP1129" i="2"/>
  <c r="BR1129" i="2"/>
  <c r="BC1129" i="2"/>
  <c r="O1129" i="2"/>
  <c r="M1129" i="2" s="1"/>
  <c r="V1129" i="2"/>
  <c r="AX1129" i="2"/>
  <c r="N1129" i="2"/>
  <c r="AO1129" i="2"/>
  <c r="L1129" i="2"/>
  <c r="Q1129" i="2"/>
  <c r="P1129" i="2"/>
  <c r="AP1129" i="2"/>
  <c r="BD1129" i="2"/>
  <c r="R466" i="2"/>
  <c r="S466" i="2" s="1"/>
  <c r="T466" i="2"/>
  <c r="AZ1130" i="2" l="1"/>
  <c r="BO1130" i="2"/>
  <c r="X1130" i="2"/>
  <c r="AL1130" i="2"/>
  <c r="AA466" i="2"/>
  <c r="CZ1130" i="2"/>
  <c r="BU1130" i="2"/>
  <c r="BU537" i="2"/>
  <c r="CM537" i="2"/>
  <c r="BK538" i="2"/>
  <c r="BI538" i="2"/>
  <c r="BF545" i="2"/>
  <c r="AT546" i="2"/>
  <c r="AU546" i="2" s="1"/>
  <c r="AV546" i="2"/>
  <c r="CD567" i="2"/>
  <c r="CE567" i="2" s="1"/>
  <c r="AO537" i="2"/>
  <c r="AM537" i="2"/>
  <c r="AN537" i="2" s="1"/>
  <c r="AI537" i="2"/>
  <c r="AK537" i="2"/>
  <c r="AQ537" i="2"/>
  <c r="AR1130" i="2"/>
  <c r="BF1130" i="2"/>
  <c r="AD1130" i="2"/>
  <c r="CC1130" i="2"/>
  <c r="CN1130" i="2"/>
  <c r="CH1130" i="2"/>
  <c r="CG1130" i="2"/>
  <c r="CE1130" i="2"/>
  <c r="H1131" i="2"/>
  <c r="CM1130" i="2"/>
  <c r="BK1130" i="2"/>
  <c r="BT1130" i="2"/>
  <c r="BM1130" i="2"/>
  <c r="BP1130" i="2"/>
  <c r="AA1130" i="2"/>
  <c r="V1130" i="2"/>
  <c r="I1130" i="2"/>
  <c r="BI1130" i="2"/>
  <c r="AJ1130" i="2"/>
  <c r="CK1130" i="2"/>
  <c r="CD1130" i="2"/>
  <c r="CL1130" i="2"/>
  <c r="CF1130" i="2"/>
  <c r="BN1130" i="2"/>
  <c r="BQ1130" i="2"/>
  <c r="AO1130" i="2"/>
  <c r="AX1130" i="2"/>
  <c r="J1130" i="2"/>
  <c r="N1130" i="2"/>
  <c r="BS1130" i="2"/>
  <c r="BL1130" i="2"/>
  <c r="O1130" i="2"/>
  <c r="M1130" i="2" s="1"/>
  <c r="CI1130" i="2"/>
  <c r="BR1130" i="2"/>
  <c r="BC1130" i="2"/>
  <c r="L1130" i="2"/>
  <c r="P1130" i="2"/>
  <c r="Q1130" i="2"/>
  <c r="AB1130" i="2"/>
  <c r="AP1130" i="2"/>
  <c r="BD1130" i="2"/>
  <c r="Y466" i="2"/>
  <c r="Z466" i="2" s="1"/>
  <c r="W466" i="2"/>
  <c r="AB466" i="2" s="1"/>
  <c r="U466" i="2"/>
  <c r="AZ1131" i="2" l="1"/>
  <c r="BO1131" i="2"/>
  <c r="X1131" i="2"/>
  <c r="AL1131" i="2"/>
  <c r="CZ1131" i="2"/>
  <c r="BU1131" i="2"/>
  <c r="BC546" i="2"/>
  <c r="AY546" i="2"/>
  <c r="BD546" i="2" s="1"/>
  <c r="BE546" i="2" s="1"/>
  <c r="BA546" i="2"/>
  <c r="BB546" i="2" s="1"/>
  <c r="AW546" i="2"/>
  <c r="BJ538" i="2"/>
  <c r="AR537" i="2"/>
  <c r="AF538" i="2"/>
  <c r="AG538" i="2" s="1"/>
  <c r="AH538" i="2"/>
  <c r="BP538" i="2"/>
  <c r="BQ538" i="2" s="1"/>
  <c r="BL538" i="2"/>
  <c r="BN538" i="2"/>
  <c r="BS538" i="2" s="1"/>
  <c r="BT538" i="2" s="1"/>
  <c r="BR538" i="2"/>
  <c r="CF567" i="2"/>
  <c r="AR1131" i="2"/>
  <c r="BF1131" i="2"/>
  <c r="AD1131" i="2"/>
  <c r="CC1131" i="2"/>
  <c r="CN1131" i="2"/>
  <c r="CH1131" i="2"/>
  <c r="CG1131" i="2"/>
  <c r="CE1131" i="2"/>
  <c r="CD1131" i="2"/>
  <c r="BR1131" i="2"/>
  <c r="BI1131" i="2"/>
  <c r="H1132" i="2"/>
  <c r="CK1131" i="2"/>
  <c r="CI1131" i="2"/>
  <c r="BN1131" i="2"/>
  <c r="BP1131" i="2"/>
  <c r="BS1131" i="2"/>
  <c r="BC1131" i="2"/>
  <c r="CM1131" i="2"/>
  <c r="CF1131" i="2"/>
  <c r="BK1131" i="2"/>
  <c r="BQ1131" i="2"/>
  <c r="BM1131" i="2"/>
  <c r="AA1131" i="2"/>
  <c r="O1131" i="2"/>
  <c r="M1131" i="2" s="1"/>
  <c r="V1131" i="2"/>
  <c r="CL1131" i="2"/>
  <c r="BL1131" i="2"/>
  <c r="AO1131" i="2"/>
  <c r="AJ1131" i="2"/>
  <c r="N1131" i="2"/>
  <c r="J1131" i="2"/>
  <c r="I1131" i="2"/>
  <c r="BT1131" i="2"/>
  <c r="AX1131" i="2"/>
  <c r="Q1131" i="2"/>
  <c r="L1131" i="2"/>
  <c r="P1131" i="2"/>
  <c r="AC466" i="2"/>
  <c r="AD466" i="2" s="1"/>
  <c r="AZ1132" i="2" l="1"/>
  <c r="BO1132" i="2"/>
  <c r="X1132" i="2"/>
  <c r="AL1132" i="2"/>
  <c r="CZ1132" i="2"/>
  <c r="BU1132" i="2"/>
  <c r="CM538" i="2"/>
  <c r="BU538" i="2"/>
  <c r="BK539" i="2"/>
  <c r="BI539" i="2"/>
  <c r="AO538" i="2"/>
  <c r="AK538" i="2"/>
  <c r="AP538" i="2" s="1"/>
  <c r="AQ538" i="2" s="1"/>
  <c r="AI538" i="2"/>
  <c r="AM538" i="2"/>
  <c r="AN538" i="2" s="1"/>
  <c r="CG567" i="2"/>
  <c r="CD568" i="2"/>
  <c r="BF546" i="2"/>
  <c r="AV547" i="2"/>
  <c r="AT547" i="2"/>
  <c r="AU547" i="2" s="1"/>
  <c r="AR1132" i="2"/>
  <c r="BF1132" i="2"/>
  <c r="AD1132" i="2"/>
  <c r="CC1132" i="2"/>
  <c r="CN1132" i="2"/>
  <c r="CH1132" i="2"/>
  <c r="CG1132" i="2"/>
  <c r="CE1132" i="2"/>
  <c r="BP1132" i="2"/>
  <c r="CL1132" i="2"/>
  <c r="CF1132" i="2"/>
  <c r="BI1132" i="2"/>
  <c r="BN1132" i="2"/>
  <c r="AO1132" i="2"/>
  <c r="AX1132" i="2"/>
  <c r="I1132" i="2"/>
  <c r="H1133" i="2"/>
  <c r="BT1132" i="2"/>
  <c r="BR1132" i="2"/>
  <c r="AJ1132" i="2"/>
  <c r="J1132" i="2"/>
  <c r="N1132" i="2"/>
  <c r="V1132" i="2"/>
  <c r="CM1132" i="2"/>
  <c r="BM1132" i="2"/>
  <c r="AA1132" i="2"/>
  <c r="CK1132" i="2"/>
  <c r="CD1132" i="2"/>
  <c r="CI1132" i="2"/>
  <c r="BQ1132" i="2"/>
  <c r="BL1132" i="2"/>
  <c r="BC1132" i="2"/>
  <c r="BK1132" i="2"/>
  <c r="BS1132" i="2"/>
  <c r="O1132" i="2"/>
  <c r="M1132" i="2" s="1"/>
  <c r="Q1132" i="2"/>
  <c r="P1132" i="2"/>
  <c r="L1132" i="2"/>
  <c r="BD1132" i="2"/>
  <c r="AP1132" i="2"/>
  <c r="R467" i="2"/>
  <c r="S467" i="2" s="1"/>
  <c r="T467" i="2"/>
  <c r="AZ1133" i="2" l="1"/>
  <c r="BO1133" i="2"/>
  <c r="X1133" i="2"/>
  <c r="AL1133" i="2"/>
  <c r="AA467" i="2"/>
  <c r="CZ1133" i="2"/>
  <c r="BU1133" i="2"/>
  <c r="AR538" i="2"/>
  <c r="AF539" i="2"/>
  <c r="AG539" i="2" s="1"/>
  <c r="AH539" i="2"/>
  <c r="BJ539" i="2"/>
  <c r="CE568" i="2"/>
  <c r="CF568" i="2" s="1"/>
  <c r="BT539" i="2"/>
  <c r="BP539" i="2"/>
  <c r="BQ539" i="2" s="1"/>
  <c r="BL539" i="2"/>
  <c r="BN539" i="2"/>
  <c r="BR539" i="2"/>
  <c r="BC547" i="2"/>
  <c r="AY547" i="2"/>
  <c r="BD547" i="2" s="1"/>
  <c r="BE547" i="2" s="1"/>
  <c r="BA547" i="2"/>
  <c r="BB547" i="2" s="1"/>
  <c r="AW547" i="2"/>
  <c r="CH567" i="2"/>
  <c r="AR1133" i="2"/>
  <c r="BF1133" i="2"/>
  <c r="AD1133" i="2"/>
  <c r="CC1133" i="2"/>
  <c r="CN1133" i="2"/>
  <c r="CH1133" i="2"/>
  <c r="CG1133" i="2"/>
  <c r="CE1133" i="2"/>
  <c r="CK1133" i="2"/>
  <c r="CD1133" i="2"/>
  <c r="CI1133" i="2"/>
  <c r="BN1133" i="2"/>
  <c r="BM1133" i="2"/>
  <c r="BC1133" i="2"/>
  <c r="AJ1133" i="2"/>
  <c r="J1133" i="2"/>
  <c r="H1134" i="2"/>
  <c r="CM1133" i="2"/>
  <c r="BK1133" i="2"/>
  <c r="BQ1133" i="2"/>
  <c r="BS1133" i="2"/>
  <c r="BI1133" i="2"/>
  <c r="AA1133" i="2"/>
  <c r="V1133" i="2"/>
  <c r="CL1133" i="2"/>
  <c r="CF1133" i="2"/>
  <c r="BL1133" i="2"/>
  <c r="BP1133" i="2"/>
  <c r="AO1133" i="2"/>
  <c r="O1133" i="2"/>
  <c r="M1133" i="2" s="1"/>
  <c r="BR1133" i="2"/>
  <c r="BT1133" i="2"/>
  <c r="AX1133" i="2"/>
  <c r="N1133" i="2"/>
  <c r="I1133" i="2"/>
  <c r="P1133" i="2"/>
  <c r="L1133" i="2"/>
  <c r="Q1133" i="2"/>
  <c r="AB1133" i="2"/>
  <c r="BD1133" i="2"/>
  <c r="AP1133" i="2"/>
  <c r="AC467" i="2"/>
  <c r="AD467" i="2" s="1"/>
  <c r="W467" i="2"/>
  <c r="U467" i="2"/>
  <c r="Y467" i="2"/>
  <c r="Z467" i="2" s="1"/>
  <c r="AZ1134" i="2" l="1"/>
  <c r="BO1134" i="2"/>
  <c r="X1134" i="2"/>
  <c r="AL1134" i="2"/>
  <c r="CZ1134" i="2"/>
  <c r="BU1134" i="2"/>
  <c r="BF547" i="2"/>
  <c r="AT548" i="2"/>
  <c r="AU548" i="2" s="1"/>
  <c r="AV548" i="2"/>
  <c r="CD569" i="2"/>
  <c r="CE569" i="2" s="1"/>
  <c r="BU539" i="2"/>
  <c r="CM539" i="2"/>
  <c r="BK540" i="2"/>
  <c r="BI540" i="2"/>
  <c r="CI571" i="2"/>
  <c r="CI572" i="2"/>
  <c r="CI577" i="2"/>
  <c r="CI575" i="2"/>
  <c r="CI568" i="2"/>
  <c r="CI576" i="2"/>
  <c r="CI578" i="2"/>
  <c r="CI569" i="2"/>
  <c r="CI570" i="2"/>
  <c r="CI574" i="2"/>
  <c r="CI573" i="2"/>
  <c r="AO539" i="2"/>
  <c r="AQ539" i="2"/>
  <c r="AM539" i="2"/>
  <c r="AN539" i="2" s="1"/>
  <c r="AK539" i="2"/>
  <c r="AI539" i="2"/>
  <c r="CI567" i="2"/>
  <c r="AR1134" i="2"/>
  <c r="BF1134" i="2"/>
  <c r="AD1134" i="2"/>
  <c r="CC1134" i="2"/>
  <c r="CN1134" i="2"/>
  <c r="CH1134" i="2"/>
  <c r="CG1134" i="2"/>
  <c r="CE1134" i="2"/>
  <c r="CK1134" i="2"/>
  <c r="CD1134" i="2"/>
  <c r="CI1134" i="2"/>
  <c r="BQ1134" i="2"/>
  <c r="BR1134" i="2"/>
  <c r="BC1134" i="2"/>
  <c r="AX1134" i="2"/>
  <c r="J1134" i="2"/>
  <c r="I1134" i="2"/>
  <c r="N1134" i="2"/>
  <c r="BT1134" i="2"/>
  <c r="CM1134" i="2"/>
  <c r="BK1134" i="2"/>
  <c r="BM1134" i="2"/>
  <c r="BN1134" i="2"/>
  <c r="BP1134" i="2"/>
  <c r="AA1134" i="2"/>
  <c r="AJ1134" i="2"/>
  <c r="H1135" i="2"/>
  <c r="CL1134" i="2"/>
  <c r="CF1134" i="2"/>
  <c r="BI1134" i="2"/>
  <c r="BS1134" i="2"/>
  <c r="AO1134" i="2"/>
  <c r="V1134" i="2"/>
  <c r="BL1134" i="2"/>
  <c r="O1134" i="2"/>
  <c r="M1134" i="2" s="1"/>
  <c r="P1134" i="2"/>
  <c r="L1134" i="2"/>
  <c r="Q1134" i="2"/>
  <c r="R468" i="2"/>
  <c r="S468" i="2" s="1"/>
  <c r="T468" i="2"/>
  <c r="AZ1135" i="2" l="1"/>
  <c r="BO1135" i="2"/>
  <c r="X1135" i="2"/>
  <c r="AL1135" i="2"/>
  <c r="AA468" i="2"/>
  <c r="CZ1135" i="2"/>
  <c r="BU1135" i="2"/>
  <c r="BN540" i="2"/>
  <c r="BP540" i="2"/>
  <c r="BQ540" i="2" s="1"/>
  <c r="BL540" i="2"/>
  <c r="BT540" i="2"/>
  <c r="BR540" i="2"/>
  <c r="BC548" i="2"/>
  <c r="AY548" i="2"/>
  <c r="BE548" i="2"/>
  <c r="BA548" i="2"/>
  <c r="BB548" i="2" s="1"/>
  <c r="AW548" i="2"/>
  <c r="AR539" i="2"/>
  <c r="AH540" i="2"/>
  <c r="AF540" i="2"/>
  <c r="AG540" i="2" s="1"/>
  <c r="BJ540" i="2"/>
  <c r="CF569" i="2"/>
  <c r="AR1135" i="2"/>
  <c r="BF1135" i="2"/>
  <c r="AD1135" i="2"/>
  <c r="CC1135" i="2"/>
  <c r="CN1135" i="2"/>
  <c r="CH1135" i="2"/>
  <c r="CG1135" i="2"/>
  <c r="CE1135" i="2"/>
  <c r="CM1135" i="2"/>
  <c r="BK1135" i="2"/>
  <c r="BL1135" i="2"/>
  <c r="BI1135" i="2"/>
  <c r="BQ1135" i="2"/>
  <c r="AA1135" i="2"/>
  <c r="H1136" i="2"/>
  <c r="I1135" i="2"/>
  <c r="CL1135" i="2"/>
  <c r="CF1135" i="2"/>
  <c r="BR1135" i="2"/>
  <c r="AO1135" i="2"/>
  <c r="AX1135" i="2"/>
  <c r="O1135" i="2"/>
  <c r="M1135" i="2" s="1"/>
  <c r="V1135" i="2"/>
  <c r="J1135" i="2"/>
  <c r="BT1135" i="2"/>
  <c r="BM1135" i="2"/>
  <c r="BN1135" i="2"/>
  <c r="AJ1135" i="2"/>
  <c r="N1135" i="2"/>
  <c r="CK1135" i="2"/>
  <c r="CD1135" i="2"/>
  <c r="CI1135" i="2"/>
  <c r="BP1135" i="2"/>
  <c r="BS1135" i="2"/>
  <c r="BC1135" i="2"/>
  <c r="L1135" i="2"/>
  <c r="Q1135" i="2"/>
  <c r="P1135" i="2"/>
  <c r="BD1135" i="2"/>
  <c r="AP1135" i="2"/>
  <c r="Y468" i="2"/>
  <c r="Z468" i="2" s="1"/>
  <c r="W468" i="2"/>
  <c r="AB468" i="2" s="1"/>
  <c r="U468" i="2"/>
  <c r="AZ1136" i="2" l="1"/>
  <c r="BO1136" i="2"/>
  <c r="X1136" i="2"/>
  <c r="AL1136" i="2"/>
  <c r="CZ1136" i="2"/>
  <c r="BU1136" i="2"/>
  <c r="CD570" i="2"/>
  <c r="CE570" i="2" s="1"/>
  <c r="AO540" i="2"/>
  <c r="AM540" i="2"/>
  <c r="AN540" i="2" s="1"/>
  <c r="AI540" i="2"/>
  <c r="AK540" i="2"/>
  <c r="AP540" i="2" s="1"/>
  <c r="AQ540" i="2" s="1"/>
  <c r="BF548" i="2"/>
  <c r="AV549" i="2"/>
  <c r="AT549" i="2"/>
  <c r="AU549" i="2" s="1"/>
  <c r="BU540" i="2"/>
  <c r="CM540" i="2"/>
  <c r="BK541" i="2"/>
  <c r="BI541" i="2"/>
  <c r="AR1136" i="2"/>
  <c r="BF1136" i="2"/>
  <c r="AD1136" i="2"/>
  <c r="CC1136" i="2"/>
  <c r="CN1136" i="2"/>
  <c r="CH1136" i="2"/>
  <c r="CG1136" i="2"/>
  <c r="CE1136" i="2"/>
  <c r="CK1136" i="2"/>
  <c r="CD1136" i="2"/>
  <c r="CI1136" i="2"/>
  <c r="BI1136" i="2"/>
  <c r="BR1136" i="2"/>
  <c r="BC1136" i="2"/>
  <c r="BN1136" i="2"/>
  <c r="AA1136" i="2"/>
  <c r="CL1136" i="2"/>
  <c r="CF1136" i="2"/>
  <c r="BP1136" i="2"/>
  <c r="AO1136" i="2"/>
  <c r="AX1136" i="2"/>
  <c r="BS1136" i="2"/>
  <c r="BQ1136" i="2"/>
  <c r="BM1136" i="2"/>
  <c r="AJ1136" i="2"/>
  <c r="N1136" i="2"/>
  <c r="J1136" i="2"/>
  <c r="V1136" i="2"/>
  <c r="CM1136" i="2"/>
  <c r="BK1136" i="2"/>
  <c r="BL1136" i="2"/>
  <c r="O1136" i="2"/>
  <c r="M1136" i="2" s="1"/>
  <c r="BT1136" i="2"/>
  <c r="I1136" i="2"/>
  <c r="H1137" i="2"/>
  <c r="Q1136" i="2"/>
  <c r="L1136" i="2"/>
  <c r="P1136" i="2"/>
  <c r="AB1136" i="2"/>
  <c r="AP1136" i="2"/>
  <c r="BD1136" i="2"/>
  <c r="AC468" i="2"/>
  <c r="AD468" i="2" s="1"/>
  <c r="AZ1137" i="2" l="1"/>
  <c r="BO1137" i="2"/>
  <c r="X1137" i="2"/>
  <c r="AL1137" i="2"/>
  <c r="CZ1137" i="2"/>
  <c r="BU1137" i="2"/>
  <c r="AR540" i="2"/>
  <c r="AH541" i="2"/>
  <c r="AF541" i="2"/>
  <c r="AG541" i="2" s="1"/>
  <c r="BJ541" i="2"/>
  <c r="BL541" i="2"/>
  <c r="BN541" i="2"/>
  <c r="BS541" i="2" s="1"/>
  <c r="BT541" i="2" s="1"/>
  <c r="BP541" i="2"/>
  <c r="BQ541" i="2" s="1"/>
  <c r="BR541" i="2"/>
  <c r="BC549" i="2"/>
  <c r="BA549" i="2"/>
  <c r="BB549" i="2" s="1"/>
  <c r="AW549" i="2"/>
  <c r="AY549" i="2"/>
  <c r="BD549" i="2" s="1"/>
  <c r="BE549" i="2" s="1"/>
  <c r="CF570" i="2"/>
  <c r="AR1137" i="2"/>
  <c r="BF1137" i="2"/>
  <c r="AD1137" i="2"/>
  <c r="CC1137" i="2"/>
  <c r="CN1137" i="2"/>
  <c r="CH1137" i="2"/>
  <c r="CG1137" i="2"/>
  <c r="CE1137" i="2"/>
  <c r="BR1137" i="2"/>
  <c r="BM1137" i="2"/>
  <c r="H1138" i="2"/>
  <c r="V1137" i="2"/>
  <c r="CK1137" i="2"/>
  <c r="CD1137" i="2"/>
  <c r="CI1137" i="2"/>
  <c r="BN1137" i="2"/>
  <c r="BT1137" i="2"/>
  <c r="BC1137" i="2"/>
  <c r="BL1137" i="2"/>
  <c r="AX1137" i="2"/>
  <c r="J1137" i="2"/>
  <c r="BQ1137" i="2"/>
  <c r="O1137" i="2"/>
  <c r="M1137" i="2" s="1"/>
  <c r="CL1137" i="2"/>
  <c r="CF1137" i="2"/>
  <c r="BS1137" i="2"/>
  <c r="BI1137" i="2"/>
  <c r="AO1137" i="2"/>
  <c r="AJ1137" i="2"/>
  <c r="N1137" i="2"/>
  <c r="I1137" i="2"/>
  <c r="CM1137" i="2"/>
  <c r="BK1137" i="2"/>
  <c r="BP1137" i="2"/>
  <c r="AA1137" i="2"/>
  <c r="Q1137" i="2"/>
  <c r="L1137" i="2"/>
  <c r="P1137" i="2"/>
  <c r="R469" i="2"/>
  <c r="S469" i="2" s="1"/>
  <c r="T469" i="2"/>
  <c r="AZ1138" i="2" l="1"/>
  <c r="BO1138" i="2"/>
  <c r="X1138" i="2"/>
  <c r="AL1138" i="2"/>
  <c r="AA469" i="2"/>
  <c r="CZ1138" i="2"/>
  <c r="BU1138" i="2"/>
  <c r="BU541" i="2"/>
  <c r="CM541" i="2"/>
  <c r="BK542" i="2"/>
  <c r="BI542" i="2"/>
  <c r="CD571" i="2"/>
  <c r="CE571" i="2" s="1"/>
  <c r="BF549" i="2"/>
  <c r="AT550" i="2"/>
  <c r="AU550" i="2" s="1"/>
  <c r="AV550" i="2"/>
  <c r="AO541" i="2"/>
  <c r="AM541" i="2"/>
  <c r="AN541" i="2" s="1"/>
  <c r="AI541" i="2"/>
  <c r="AK541" i="2"/>
  <c r="AP541" i="2" s="1"/>
  <c r="AQ541" i="2" s="1"/>
  <c r="AR1138" i="2"/>
  <c r="BF1138" i="2"/>
  <c r="AD1138" i="2"/>
  <c r="CC1138" i="2"/>
  <c r="CN1138" i="2"/>
  <c r="CH1138" i="2"/>
  <c r="CG1138" i="2"/>
  <c r="CE1138" i="2"/>
  <c r="AX1138" i="2"/>
  <c r="J1138" i="2"/>
  <c r="I1138" i="2"/>
  <c r="BT1138" i="2"/>
  <c r="BN1138" i="2"/>
  <c r="AJ1138" i="2"/>
  <c r="H1139" i="2"/>
  <c r="V1138" i="2"/>
  <c r="N1138" i="2"/>
  <c r="CM1138" i="2"/>
  <c r="BK1138" i="2"/>
  <c r="BM1138" i="2"/>
  <c r="BP1138" i="2"/>
  <c r="BS1138" i="2"/>
  <c r="AA1138" i="2"/>
  <c r="O1138" i="2"/>
  <c r="M1138" i="2" s="1"/>
  <c r="CL1138" i="2"/>
  <c r="BI1138" i="2"/>
  <c r="BR1138" i="2"/>
  <c r="CK1138" i="2"/>
  <c r="CD1138" i="2"/>
  <c r="CI1138" i="2"/>
  <c r="BQ1138" i="2"/>
  <c r="BL1138" i="2"/>
  <c r="BC1138" i="2"/>
  <c r="CF1138" i="2"/>
  <c r="AO1138" i="2"/>
  <c r="Q1138" i="2"/>
  <c r="L1138" i="2"/>
  <c r="P1138" i="2"/>
  <c r="BD1138" i="2"/>
  <c r="AP1138" i="2"/>
  <c r="U469" i="2"/>
  <c r="Y469" i="2"/>
  <c r="Z469" i="2" s="1"/>
  <c r="W469" i="2"/>
  <c r="AB469" i="2" s="1"/>
  <c r="AZ1139" i="2" l="1"/>
  <c r="BO1139" i="2"/>
  <c r="X1139" i="2"/>
  <c r="AL1139" i="2"/>
  <c r="CZ1139" i="2"/>
  <c r="BU1139" i="2"/>
  <c r="AR541" i="2"/>
  <c r="AF542" i="2"/>
  <c r="AG542" i="2" s="1"/>
  <c r="AH542" i="2"/>
  <c r="BJ542" i="2"/>
  <c r="BT542" i="2"/>
  <c r="BN542" i="2"/>
  <c r="BP542" i="2"/>
  <c r="BQ542" i="2" s="1"/>
  <c r="BL542" i="2"/>
  <c r="BR542" i="2"/>
  <c r="BC550" i="2"/>
  <c r="BA550" i="2"/>
  <c r="BB550" i="2" s="1"/>
  <c r="AY550" i="2"/>
  <c r="BD550" i="2" s="1"/>
  <c r="BE550" i="2" s="1"/>
  <c r="AW550" i="2"/>
  <c r="CF571" i="2"/>
  <c r="AR1139" i="2"/>
  <c r="BF1139" i="2"/>
  <c r="AD1139" i="2"/>
  <c r="CC1139" i="2"/>
  <c r="CN1139" i="2"/>
  <c r="CH1139" i="2"/>
  <c r="CG1139" i="2"/>
  <c r="CE1139" i="2"/>
  <c r="AJ1139" i="2"/>
  <c r="CM1139" i="2"/>
  <c r="CF1139" i="2"/>
  <c r="BK1139" i="2"/>
  <c r="BL1139" i="2"/>
  <c r="BN1139" i="2"/>
  <c r="BQ1139" i="2"/>
  <c r="AA1139" i="2"/>
  <c r="O1139" i="2"/>
  <c r="M1139" i="2" s="1"/>
  <c r="H1140" i="2"/>
  <c r="CL1139" i="2"/>
  <c r="BR1139" i="2"/>
  <c r="BI1139" i="2"/>
  <c r="AO1139" i="2"/>
  <c r="J1139" i="2"/>
  <c r="CD1139" i="2"/>
  <c r="BT1139" i="2"/>
  <c r="BM1139" i="2"/>
  <c r="AX1139" i="2"/>
  <c r="V1139" i="2"/>
  <c r="CK1139" i="2"/>
  <c r="CI1139" i="2"/>
  <c r="BP1139" i="2"/>
  <c r="BS1139" i="2"/>
  <c r="BC1139" i="2"/>
  <c r="I1139" i="2"/>
  <c r="N1139" i="2"/>
  <c r="Q1139" i="2"/>
  <c r="P1139" i="2"/>
  <c r="L1139" i="2"/>
  <c r="AB1139" i="2"/>
  <c r="BD1139" i="2"/>
  <c r="AP1139" i="2"/>
  <c r="AC469" i="2"/>
  <c r="AD469" i="2" s="1"/>
  <c r="AZ1140" i="2" l="1"/>
  <c r="BO1140" i="2"/>
  <c r="X1140" i="2"/>
  <c r="AL1140" i="2"/>
  <c r="CZ1140" i="2"/>
  <c r="BU1140" i="2"/>
  <c r="BF550" i="2"/>
  <c r="AT551" i="2"/>
  <c r="AU551" i="2" s="1"/>
  <c r="AV551" i="2"/>
  <c r="CD572" i="2"/>
  <c r="AO542" i="2"/>
  <c r="AI542" i="2"/>
  <c r="AQ542" i="2"/>
  <c r="AM542" i="2"/>
  <c r="AN542" i="2" s="1"/>
  <c r="AK542" i="2"/>
  <c r="BU542" i="2"/>
  <c r="CM542" i="2"/>
  <c r="BK543" i="2"/>
  <c r="BI543" i="2"/>
  <c r="AR1140" i="2"/>
  <c r="BF1140" i="2"/>
  <c r="AD1140" i="2"/>
  <c r="CC1140" i="2"/>
  <c r="CN1140" i="2"/>
  <c r="CH1140" i="2"/>
  <c r="CG1140" i="2"/>
  <c r="CE1140" i="2"/>
  <c r="CK1140" i="2"/>
  <c r="CD1140" i="2"/>
  <c r="CI1140" i="2"/>
  <c r="BL1140" i="2"/>
  <c r="BR1140" i="2"/>
  <c r="BC1140" i="2"/>
  <c r="AX1140" i="2"/>
  <c r="H1141" i="2"/>
  <c r="N1140" i="2"/>
  <c r="CM1140" i="2"/>
  <c r="BK1140" i="2"/>
  <c r="BM1140" i="2"/>
  <c r="BN1140" i="2"/>
  <c r="AA1140" i="2"/>
  <c r="AJ1140" i="2"/>
  <c r="J1140" i="2"/>
  <c r="I1140" i="2"/>
  <c r="O1140" i="2"/>
  <c r="M1140" i="2" s="1"/>
  <c r="BS1140" i="2"/>
  <c r="BQ1140" i="2"/>
  <c r="BI1140" i="2"/>
  <c r="CL1140" i="2"/>
  <c r="CF1140" i="2"/>
  <c r="BP1140" i="2"/>
  <c r="BT1140" i="2"/>
  <c r="AO1140" i="2"/>
  <c r="V1140" i="2"/>
  <c r="Q1140" i="2"/>
  <c r="P1140" i="2"/>
  <c r="L1140" i="2"/>
  <c r="R470" i="2"/>
  <c r="S470" i="2" s="1"/>
  <c r="T470" i="2"/>
  <c r="AZ1141" i="2" l="1"/>
  <c r="BO1141" i="2"/>
  <c r="X1141" i="2"/>
  <c r="AL1141" i="2"/>
  <c r="AA470" i="2"/>
  <c r="CZ1141" i="2"/>
  <c r="BU1141" i="2"/>
  <c r="BJ543" i="2"/>
  <c r="BC551" i="2"/>
  <c r="BE551" i="2"/>
  <c r="BA551" i="2"/>
  <c r="BB551" i="2" s="1"/>
  <c r="AY551" i="2"/>
  <c r="AW551" i="2"/>
  <c r="BT543" i="2"/>
  <c r="BP543" i="2"/>
  <c r="BQ543" i="2" s="1"/>
  <c r="BL543" i="2"/>
  <c r="BN543" i="2"/>
  <c r="BR543" i="2"/>
  <c r="AR542" i="2"/>
  <c r="AH543" i="2"/>
  <c r="AF543" i="2"/>
  <c r="AG543" i="2" s="1"/>
  <c r="CE572" i="2"/>
  <c r="CF572" i="2" s="1"/>
  <c r="AR1141" i="2"/>
  <c r="BF1141" i="2"/>
  <c r="AD1141" i="2"/>
  <c r="CC1141" i="2"/>
  <c r="CN1141" i="2"/>
  <c r="CH1141" i="2"/>
  <c r="CG1141" i="2"/>
  <c r="CE1141" i="2"/>
  <c r="CM1141" i="2"/>
  <c r="BK1141" i="2"/>
  <c r="BS1141" i="2"/>
  <c r="BI1141" i="2"/>
  <c r="BL1141" i="2"/>
  <c r="AA1141" i="2"/>
  <c r="CF1141" i="2"/>
  <c r="AO1141" i="2"/>
  <c r="AX1141" i="2"/>
  <c r="V1141" i="2"/>
  <c r="BT1141" i="2"/>
  <c r="O1141" i="2"/>
  <c r="M1141" i="2" s="1"/>
  <c r="CL1141" i="2"/>
  <c r="BM1141" i="2"/>
  <c r="BR1141" i="2"/>
  <c r="AJ1141" i="2"/>
  <c r="BQ1141" i="2"/>
  <c r="CK1141" i="2"/>
  <c r="CD1141" i="2"/>
  <c r="CI1141" i="2"/>
  <c r="BN1141" i="2"/>
  <c r="BP1141" i="2"/>
  <c r="BC1141" i="2"/>
  <c r="J1141" i="2"/>
  <c r="I1141" i="2"/>
  <c r="H1142" i="2"/>
  <c r="N1141" i="2"/>
  <c r="Q1141" i="2"/>
  <c r="P1141" i="2"/>
  <c r="L1141" i="2"/>
  <c r="BD1141" i="2"/>
  <c r="AP1141" i="2"/>
  <c r="AC470" i="2"/>
  <c r="AD470" i="2" s="1"/>
  <c r="W470" i="2"/>
  <c r="U470" i="2"/>
  <c r="Y470" i="2"/>
  <c r="Z470" i="2" s="1"/>
  <c r="AZ1142" i="2" l="1"/>
  <c r="BO1142" i="2"/>
  <c r="X1142" i="2"/>
  <c r="AL1142" i="2"/>
  <c r="CZ1142" i="2"/>
  <c r="BU1142" i="2"/>
  <c r="CD573" i="2"/>
  <c r="CE573" i="2" s="1"/>
  <c r="AO543" i="2"/>
  <c r="AM543" i="2"/>
  <c r="AN543" i="2" s="1"/>
  <c r="AI543" i="2"/>
  <c r="AK543" i="2"/>
  <c r="AP543" i="2" s="1"/>
  <c r="AQ543" i="2" s="1"/>
  <c r="BU543" i="2"/>
  <c r="L122" i="1" s="1"/>
  <c r="K122" i="1" s="1"/>
  <c r="CN543" i="2"/>
  <c r="CM543" i="2"/>
  <c r="BK544" i="2"/>
  <c r="BI544" i="2"/>
  <c r="BF551" i="2"/>
  <c r="AT552" i="2"/>
  <c r="AU552" i="2" s="1"/>
  <c r="AV552" i="2"/>
  <c r="AR1142" i="2"/>
  <c r="BF1142" i="2"/>
  <c r="AD1142" i="2"/>
  <c r="CC1142" i="2"/>
  <c r="CN1142" i="2"/>
  <c r="CH1142" i="2"/>
  <c r="CG1142" i="2"/>
  <c r="CE1142" i="2"/>
  <c r="CK1142" i="2"/>
  <c r="CD1142" i="2"/>
  <c r="CI1142" i="2"/>
  <c r="BQ1142" i="2"/>
  <c r="BR1142" i="2"/>
  <c r="BN1142" i="2"/>
  <c r="BC1142" i="2"/>
  <c r="AJ1142" i="2"/>
  <c r="H1143" i="2"/>
  <c r="BM1142" i="2"/>
  <c r="BT1142" i="2"/>
  <c r="CL1142" i="2"/>
  <c r="CF1142" i="2"/>
  <c r="BI1142" i="2"/>
  <c r="BS1142" i="2"/>
  <c r="AO1142" i="2"/>
  <c r="AX1142" i="2"/>
  <c r="V1142" i="2"/>
  <c r="I1142" i="2"/>
  <c r="BP1142" i="2"/>
  <c r="O1142" i="2"/>
  <c r="M1142" i="2" s="1"/>
  <c r="CM1142" i="2"/>
  <c r="BK1142" i="2"/>
  <c r="BL1142" i="2"/>
  <c r="AA1142" i="2"/>
  <c r="J1142" i="2"/>
  <c r="L1142" i="2" s="1"/>
  <c r="N1142" i="2"/>
  <c r="P1142" i="2"/>
  <c r="Q1142" i="2"/>
  <c r="AP1142" i="2"/>
  <c r="AB1142" i="2"/>
  <c r="BD1142" i="2"/>
  <c r="R471" i="2"/>
  <c r="S471" i="2" s="1"/>
  <c r="T471" i="2"/>
  <c r="AZ1143" i="2" l="1"/>
  <c r="BO1143" i="2"/>
  <c r="X1143" i="2"/>
  <c r="AL1143" i="2"/>
  <c r="AA471" i="2"/>
  <c r="CZ1143" i="2"/>
  <c r="BU1143" i="2"/>
  <c r="BC552" i="2"/>
  <c r="AW552" i="2"/>
  <c r="AY552" i="2"/>
  <c r="BD552" i="2" s="1"/>
  <c r="BE552" i="2" s="1"/>
  <c r="BA552" i="2"/>
  <c r="BB552" i="2" s="1"/>
  <c r="BJ544" i="2"/>
  <c r="BN544" i="2"/>
  <c r="BS544" i="2" s="1"/>
  <c r="BT544" i="2" s="1"/>
  <c r="BP544" i="2"/>
  <c r="BQ544" i="2" s="1"/>
  <c r="BL544" i="2"/>
  <c r="BR544" i="2"/>
  <c r="AR543" i="2"/>
  <c r="H122" i="1" s="1"/>
  <c r="G122" i="1" s="1"/>
  <c r="AH544" i="2"/>
  <c r="AF544" i="2"/>
  <c r="AG544" i="2" s="1"/>
  <c r="CF573" i="2"/>
  <c r="AR1143" i="2"/>
  <c r="BF1143" i="2"/>
  <c r="AD1143" i="2"/>
  <c r="CC1143" i="2"/>
  <c r="CN1143" i="2"/>
  <c r="CH1143" i="2"/>
  <c r="CG1143" i="2"/>
  <c r="CE1143" i="2"/>
  <c r="BT1143" i="2"/>
  <c r="BN1143" i="2"/>
  <c r="BQ1143" i="2"/>
  <c r="H1144" i="2"/>
  <c r="I1143" i="2"/>
  <c r="CK1143" i="2"/>
  <c r="CD1143" i="2"/>
  <c r="CI1143" i="2"/>
  <c r="BP1143" i="2"/>
  <c r="BI1143" i="2"/>
  <c r="BM1143" i="2"/>
  <c r="BC1143" i="2"/>
  <c r="N1143" i="2"/>
  <c r="V1143" i="2"/>
  <c r="CM1143" i="2"/>
  <c r="BK1143" i="2"/>
  <c r="BR1143" i="2"/>
  <c r="AA1143" i="2"/>
  <c r="AX1143" i="2"/>
  <c r="BL1143" i="2"/>
  <c r="J1143" i="2"/>
  <c r="CL1143" i="2"/>
  <c r="CF1143" i="2"/>
  <c r="BS1143" i="2"/>
  <c r="AO1143" i="2"/>
  <c r="AJ1143" i="2"/>
  <c r="O1143" i="2"/>
  <c r="M1143" i="2" s="1"/>
  <c r="Q1143" i="2"/>
  <c r="L1143" i="2"/>
  <c r="P1143" i="2"/>
  <c r="W471" i="2"/>
  <c r="AB471" i="2" s="1"/>
  <c r="U471" i="2"/>
  <c r="Y471" i="2"/>
  <c r="Z471" i="2" s="1"/>
  <c r="AZ1144" i="2" l="1"/>
  <c r="BO1144" i="2"/>
  <c r="X1144" i="2"/>
  <c r="AL1144" i="2"/>
  <c r="CZ1144" i="2"/>
  <c r="BU1144" i="2"/>
  <c r="CM544" i="2"/>
  <c r="BU544" i="2"/>
  <c r="BI545" i="2"/>
  <c r="BK545" i="2"/>
  <c r="CD574" i="2"/>
  <c r="BF552" i="2"/>
  <c r="AV553" i="2"/>
  <c r="AT553" i="2"/>
  <c r="AU553" i="2" s="1"/>
  <c r="AO544" i="2"/>
  <c r="AM544" i="2"/>
  <c r="AN544" i="2" s="1"/>
  <c r="AI544" i="2"/>
  <c r="AK544" i="2"/>
  <c r="AP544" i="2" s="1"/>
  <c r="AQ544" i="2" s="1"/>
  <c r="AR1144" i="2"/>
  <c r="BF1144" i="2"/>
  <c r="AD1144" i="2"/>
  <c r="CC1144" i="2"/>
  <c r="CN1144" i="2"/>
  <c r="CH1144" i="2"/>
  <c r="CG1144" i="2"/>
  <c r="CE1144" i="2"/>
  <c r="CM1144" i="2"/>
  <c r="BK1144" i="2"/>
  <c r="BQ1144" i="2"/>
  <c r="BN1144" i="2"/>
  <c r="BP1144" i="2"/>
  <c r="AA1144" i="2"/>
  <c r="I1144" i="2"/>
  <c r="O1144" i="2"/>
  <c r="M1144" i="2" s="1"/>
  <c r="N1144" i="2"/>
  <c r="BS1144" i="2"/>
  <c r="BT1144" i="2"/>
  <c r="AJ1144" i="2"/>
  <c r="V1144" i="2"/>
  <c r="CD1144" i="2"/>
  <c r="BI1144" i="2"/>
  <c r="P1144" i="2"/>
  <c r="CL1144" i="2"/>
  <c r="CF1144" i="2"/>
  <c r="BL1144" i="2"/>
  <c r="AO1144" i="2"/>
  <c r="AX1144" i="2"/>
  <c r="H1145" i="2"/>
  <c r="BR1144" i="2"/>
  <c r="CK1144" i="2"/>
  <c r="CI1144" i="2"/>
  <c r="BM1144" i="2"/>
  <c r="BC1144" i="2"/>
  <c r="J1144" i="2"/>
  <c r="L1144" i="2" s="1"/>
  <c r="Q1144" i="2"/>
  <c r="AP1144" i="2"/>
  <c r="BD1144" i="2"/>
  <c r="AC471" i="2"/>
  <c r="AD471" i="2" s="1"/>
  <c r="AZ1145" i="2" l="1"/>
  <c r="BO1145" i="2"/>
  <c r="X1145" i="2"/>
  <c r="AL1145" i="2"/>
  <c r="CZ1145" i="2"/>
  <c r="BU1145" i="2"/>
  <c r="AR544" i="2"/>
  <c r="AF545" i="2"/>
  <c r="AG545" i="2" s="1"/>
  <c r="AH545" i="2"/>
  <c r="BC553" i="2"/>
  <c r="AY553" i="2"/>
  <c r="BD553" i="2" s="1"/>
  <c r="BE553" i="2" s="1"/>
  <c r="BA553" i="2"/>
  <c r="BB553" i="2" s="1"/>
  <c r="AW553" i="2"/>
  <c r="BN545" i="2"/>
  <c r="BP545" i="2"/>
  <c r="BQ545" i="2" s="1"/>
  <c r="BL545" i="2"/>
  <c r="BT545" i="2"/>
  <c r="BR545" i="2"/>
  <c r="BJ545" i="2"/>
  <c r="CE574" i="2"/>
  <c r="CF574" i="2" s="1"/>
  <c r="AR1145" i="2"/>
  <c r="BF1145" i="2"/>
  <c r="AD1145" i="2"/>
  <c r="CC1145" i="2"/>
  <c r="CN1145" i="2"/>
  <c r="CH1145" i="2"/>
  <c r="CG1145" i="2"/>
  <c r="CE1145" i="2"/>
  <c r="CK1145" i="2"/>
  <c r="CD1145" i="2"/>
  <c r="CI1145" i="2"/>
  <c r="BN1145" i="2"/>
  <c r="BQ1145" i="2"/>
  <c r="BC1145" i="2"/>
  <c r="O1145" i="2"/>
  <c r="M1145" i="2" s="1"/>
  <c r="N1145" i="2"/>
  <c r="BT1145" i="2"/>
  <c r="BM1145" i="2"/>
  <c r="CM1145" i="2"/>
  <c r="BK1145" i="2"/>
  <c r="BP1145" i="2"/>
  <c r="AA1145" i="2"/>
  <c r="AJ1145" i="2"/>
  <c r="CL1145" i="2"/>
  <c r="CF1145" i="2"/>
  <c r="BL1145" i="2"/>
  <c r="AO1145" i="2"/>
  <c r="V1145" i="2"/>
  <c r="BR1145" i="2"/>
  <c r="BS1145" i="2"/>
  <c r="AX1145" i="2"/>
  <c r="J1145" i="2"/>
  <c r="H1146" i="2"/>
  <c r="I1145" i="2"/>
  <c r="BI1145" i="2"/>
  <c r="P1145" i="2"/>
  <c r="Q1145" i="2"/>
  <c r="L1145" i="2"/>
  <c r="AB1145" i="2"/>
  <c r="AP1145" i="2"/>
  <c r="BD1145" i="2"/>
  <c r="R472" i="2"/>
  <c r="S472" i="2" s="1"/>
  <c r="T472" i="2"/>
  <c r="AZ1146" i="2" l="1"/>
  <c r="BO1146" i="2"/>
  <c r="X1146" i="2"/>
  <c r="AL1146" i="2"/>
  <c r="CZ1146" i="2"/>
  <c r="BU1146" i="2"/>
  <c r="CD575" i="2"/>
  <c r="CE575" i="2" s="1"/>
  <c r="BF553" i="2"/>
  <c r="AV554" i="2"/>
  <c r="AT554" i="2"/>
  <c r="AU554" i="2" s="1"/>
  <c r="CM545" i="2"/>
  <c r="BU545" i="2"/>
  <c r="BK546" i="2"/>
  <c r="BI546" i="2"/>
  <c r="AO545" i="2"/>
  <c r="AQ545" i="2"/>
  <c r="AI545" i="2"/>
  <c r="AM545" i="2"/>
  <c r="AN545" i="2" s="1"/>
  <c r="AK545" i="2"/>
  <c r="AR1146" i="2"/>
  <c r="BF1146" i="2"/>
  <c r="AD1146" i="2"/>
  <c r="CC1146" i="2"/>
  <c r="CN1146" i="2"/>
  <c r="CH1146" i="2"/>
  <c r="CG1146" i="2"/>
  <c r="CE1146" i="2"/>
  <c r="BR1146" i="2"/>
  <c r="BT1146" i="2"/>
  <c r="AJ1146" i="2"/>
  <c r="O1146" i="2"/>
  <c r="M1146" i="2" s="1"/>
  <c r="CM1146" i="2"/>
  <c r="BK1146" i="2"/>
  <c r="BM1146" i="2"/>
  <c r="BS1146" i="2"/>
  <c r="AA1146" i="2"/>
  <c r="AX1146" i="2"/>
  <c r="H1147" i="2"/>
  <c r="Q1146" i="2"/>
  <c r="CL1146" i="2"/>
  <c r="CF1146" i="2"/>
  <c r="BI1146" i="2"/>
  <c r="BN1146" i="2"/>
  <c r="AO1146" i="2"/>
  <c r="J1146" i="2"/>
  <c r="L1146" i="2" s="1"/>
  <c r="I1146" i="2"/>
  <c r="N1146" i="2"/>
  <c r="CK1146" i="2"/>
  <c r="CD1146" i="2"/>
  <c r="CI1146" i="2"/>
  <c r="BQ1146" i="2"/>
  <c r="BL1146" i="2"/>
  <c r="BP1146" i="2"/>
  <c r="BC1146" i="2"/>
  <c r="V1146" i="2"/>
  <c r="P1146" i="2"/>
  <c r="Y472" i="2"/>
  <c r="Z472" i="2" s="1"/>
  <c r="AA472" i="2"/>
  <c r="W472" i="2"/>
  <c r="AB472" i="2" s="1"/>
  <c r="AC472" i="2" s="1"/>
  <c r="AD472" i="2" s="1"/>
  <c r="U472" i="2"/>
  <c r="AZ1147" i="2" l="1"/>
  <c r="BO1147" i="2"/>
  <c r="X1147" i="2"/>
  <c r="AL1147" i="2"/>
  <c r="CZ1147" i="2"/>
  <c r="BU1147" i="2"/>
  <c r="AR545" i="2"/>
  <c r="AH546" i="2"/>
  <c r="AF546" i="2"/>
  <c r="AG546" i="2" s="1"/>
  <c r="BC554" i="2"/>
  <c r="BE554" i="2"/>
  <c r="AY554" i="2"/>
  <c r="BA554" i="2"/>
  <c r="BB554" i="2" s="1"/>
  <c r="AW554" i="2"/>
  <c r="BJ546" i="2"/>
  <c r="BT546" i="2"/>
  <c r="BR546" i="2"/>
  <c r="BP546" i="2"/>
  <c r="BQ546" i="2" s="1"/>
  <c r="BL546" i="2"/>
  <c r="BN546" i="2"/>
  <c r="CF575" i="2"/>
  <c r="AR1147" i="2"/>
  <c r="BF1147" i="2"/>
  <c r="AD1147" i="2"/>
  <c r="CC1147" i="2"/>
  <c r="CN1147" i="2"/>
  <c r="CH1147" i="2"/>
  <c r="CG1147" i="2"/>
  <c r="CE1147" i="2"/>
  <c r="CM1147" i="2"/>
  <c r="BK1147" i="2"/>
  <c r="BL1147" i="2"/>
  <c r="BR1147" i="2"/>
  <c r="BI1147" i="2"/>
  <c r="AA1147" i="2"/>
  <c r="O1147" i="2"/>
  <c r="M1147" i="2" s="1"/>
  <c r="N1147" i="2"/>
  <c r="CL1147" i="2"/>
  <c r="CF1147" i="2"/>
  <c r="AX1147" i="2"/>
  <c r="H1148" i="2"/>
  <c r="AO1147" i="2"/>
  <c r="BT1147" i="2"/>
  <c r="BM1147" i="2"/>
  <c r="J1147" i="2"/>
  <c r="I1147" i="2"/>
  <c r="CK1147" i="2"/>
  <c r="CD1147" i="2"/>
  <c r="CI1147" i="2"/>
  <c r="BP1147" i="2"/>
  <c r="BQ1147" i="2"/>
  <c r="BS1147" i="2"/>
  <c r="BC1147" i="2"/>
  <c r="AJ1147" i="2"/>
  <c r="V1147" i="2"/>
  <c r="BN1147" i="2"/>
  <c r="P1147" i="2"/>
  <c r="Q1147" i="2"/>
  <c r="L1147" i="2"/>
  <c r="BD1147" i="2"/>
  <c r="AP1147" i="2"/>
  <c r="AP555" i="2"/>
  <c r="R473" i="2"/>
  <c r="S473" i="2" s="1"/>
  <c r="T473" i="2"/>
  <c r="AZ1148" i="2" l="1"/>
  <c r="BO1148" i="2"/>
  <c r="X1148" i="2"/>
  <c r="AL1148" i="2"/>
  <c r="AA473" i="2"/>
  <c r="CZ1148" i="2"/>
  <c r="BU1148" i="2"/>
  <c r="BU546" i="2"/>
  <c r="CM546" i="2"/>
  <c r="BK547" i="2"/>
  <c r="BI547" i="2"/>
  <c r="AO546" i="2"/>
  <c r="AI546" i="2"/>
  <c r="AK546" i="2"/>
  <c r="AP546" i="2" s="1"/>
  <c r="AQ546" i="2" s="1"/>
  <c r="AM546" i="2"/>
  <c r="AN546" i="2" s="1"/>
  <c r="BF554" i="2"/>
  <c r="AV555" i="2"/>
  <c r="AT555" i="2"/>
  <c r="AU555" i="2" s="1"/>
  <c r="CD576" i="2"/>
  <c r="AR1148" i="2"/>
  <c r="BF1148" i="2"/>
  <c r="AD1148" i="2"/>
  <c r="CC1148" i="2"/>
  <c r="CN1148" i="2"/>
  <c r="CH1148" i="2"/>
  <c r="CG1148" i="2"/>
  <c r="CE1148" i="2"/>
  <c r="CL1148" i="2"/>
  <c r="CF1148" i="2"/>
  <c r="BM1148" i="2"/>
  <c r="BP1148" i="2"/>
  <c r="AO1148" i="2"/>
  <c r="H1149" i="2"/>
  <c r="J1148" i="2"/>
  <c r="L1148" i="2" s="1"/>
  <c r="BS1148" i="2"/>
  <c r="BT1148" i="2"/>
  <c r="BL1148" i="2"/>
  <c r="AX1148" i="2"/>
  <c r="N1148" i="2"/>
  <c r="CK1148" i="2"/>
  <c r="CD1148" i="2"/>
  <c r="CI1148" i="2"/>
  <c r="BN1148" i="2"/>
  <c r="BC1148" i="2"/>
  <c r="I1148" i="2"/>
  <c r="V1148" i="2"/>
  <c r="CM1148" i="2"/>
  <c r="BK1148" i="2"/>
  <c r="BR1148" i="2"/>
  <c r="BI1148" i="2"/>
  <c r="BQ1148" i="2"/>
  <c r="AA1148" i="2"/>
  <c r="AJ1148" i="2"/>
  <c r="O1148" i="2"/>
  <c r="M1148" i="2" s="1"/>
  <c r="Q1148" i="2"/>
  <c r="AB1148" i="2" s="1"/>
  <c r="BD1148" i="2"/>
  <c r="P1148" i="2"/>
  <c r="AP1148" i="2"/>
  <c r="W473" i="2"/>
  <c r="U473" i="2"/>
  <c r="Y473" i="2"/>
  <c r="Z473" i="2" s="1"/>
  <c r="AC473" i="2"/>
  <c r="AD473" i="2" s="1"/>
  <c r="AZ1149" i="2" l="1"/>
  <c r="BO1149" i="2"/>
  <c r="X1149" i="2"/>
  <c r="AL1149" i="2"/>
  <c r="CZ1149" i="2"/>
  <c r="BU1149" i="2"/>
  <c r="BJ547" i="2"/>
  <c r="AR546" i="2"/>
  <c r="AF547" i="2"/>
  <c r="AG547" i="2" s="1"/>
  <c r="AH547" i="2"/>
  <c r="BN547" i="2"/>
  <c r="BS547" i="2" s="1"/>
  <c r="BT547" i="2" s="1"/>
  <c r="BL547" i="2"/>
  <c r="BP547" i="2"/>
  <c r="BQ547" i="2" s="1"/>
  <c r="BR547" i="2"/>
  <c r="CE576" i="2"/>
  <c r="CF576" i="2" s="1"/>
  <c r="BC555" i="2"/>
  <c r="AW555" i="2"/>
  <c r="AY555" i="2"/>
  <c r="BD555" i="2" s="1"/>
  <c r="BE555" i="2" s="1"/>
  <c r="BA555" i="2"/>
  <c r="BB555" i="2" s="1"/>
  <c r="AR1149" i="2"/>
  <c r="BF1149" i="2"/>
  <c r="AD1149" i="2"/>
  <c r="CC1149" i="2"/>
  <c r="CN1149" i="2"/>
  <c r="CH1149" i="2"/>
  <c r="CG1149" i="2"/>
  <c r="CE1149" i="2"/>
  <c r="CK1149" i="2"/>
  <c r="CI1149" i="2"/>
  <c r="BN1149" i="2"/>
  <c r="BL1149" i="2"/>
  <c r="BS1149" i="2"/>
  <c r="BC1149" i="2"/>
  <c r="J1149" i="2"/>
  <c r="H1150" i="2"/>
  <c r="CM1149" i="2"/>
  <c r="CF1149" i="2"/>
  <c r="BK1149" i="2"/>
  <c r="BM1149" i="2"/>
  <c r="AA1149" i="2"/>
  <c r="AX1149" i="2"/>
  <c r="N1149" i="2"/>
  <c r="CL1149" i="2"/>
  <c r="BP1149" i="2"/>
  <c r="BT1149" i="2"/>
  <c r="AO1149" i="2"/>
  <c r="O1149" i="2"/>
  <c r="M1149" i="2" s="1"/>
  <c r="V1149" i="2"/>
  <c r="CD1149" i="2"/>
  <c r="BR1149" i="2"/>
  <c r="BQ1149" i="2"/>
  <c r="BI1149" i="2"/>
  <c r="AJ1149" i="2"/>
  <c r="I1149" i="2"/>
  <c r="L1149" i="2"/>
  <c r="P1149" i="2"/>
  <c r="Q1149" i="2"/>
  <c r="BD564" i="2"/>
  <c r="R474" i="2"/>
  <c r="S474" i="2" s="1"/>
  <c r="T474" i="2"/>
  <c r="AZ1150" i="2" l="1"/>
  <c r="BO1150" i="2"/>
  <c r="X1150" i="2"/>
  <c r="AL1150" i="2"/>
  <c r="CZ1150" i="2"/>
  <c r="BU1150" i="2"/>
  <c r="CD577" i="2"/>
  <c r="CE577" i="2" s="1"/>
  <c r="BU547" i="2"/>
  <c r="CM547" i="2"/>
  <c r="BK548" i="2"/>
  <c r="BI548" i="2"/>
  <c r="BF555" i="2"/>
  <c r="AT556" i="2"/>
  <c r="AU556" i="2" s="1"/>
  <c r="AV556" i="2"/>
  <c r="AO547" i="2"/>
  <c r="AM547" i="2"/>
  <c r="AN547" i="2" s="1"/>
  <c r="AI547" i="2"/>
  <c r="AK547" i="2"/>
  <c r="AP547" i="2" s="1"/>
  <c r="AQ547" i="2" s="1"/>
  <c r="AR1150" i="2"/>
  <c r="BF1150" i="2"/>
  <c r="AD1150" i="2"/>
  <c r="CC1150" i="2"/>
  <c r="CN1150" i="2"/>
  <c r="CH1150" i="2"/>
  <c r="CG1150" i="2"/>
  <c r="CE1150" i="2"/>
  <c r="CL1150" i="2"/>
  <c r="CF1150" i="2"/>
  <c r="BI1150" i="2"/>
  <c r="AO1150" i="2"/>
  <c r="BS1150" i="2"/>
  <c r="CK1150" i="2"/>
  <c r="CD1150" i="2"/>
  <c r="BQ1150" i="2"/>
  <c r="BP1150" i="2"/>
  <c r="AJ1150" i="2"/>
  <c r="H1151" i="2"/>
  <c r="CM1150" i="2"/>
  <c r="BK1150" i="2"/>
  <c r="BM1150" i="2"/>
  <c r="BT1150" i="2"/>
  <c r="BL1150" i="2"/>
  <c r="AA1150" i="2"/>
  <c r="V1150" i="2"/>
  <c r="J1150" i="2"/>
  <c r="AX1150" i="2"/>
  <c r="I1150" i="2"/>
  <c r="BR1150" i="2"/>
  <c r="N1150" i="2"/>
  <c r="O1150" i="2"/>
  <c r="M1150" i="2" s="1"/>
  <c r="L1150" i="2"/>
  <c r="CI1150" i="2"/>
  <c r="BN1150" i="2"/>
  <c r="BC1150" i="2"/>
  <c r="Q1150" i="2"/>
  <c r="P1150" i="2"/>
  <c r="BD1150" i="2"/>
  <c r="AP1150" i="2"/>
  <c r="W474" i="2"/>
  <c r="AA474" i="2"/>
  <c r="Y474" i="2"/>
  <c r="Z474" i="2" s="1"/>
  <c r="AB474" i="2"/>
  <c r="AC474" i="2" s="1"/>
  <c r="AD474" i="2" s="1"/>
  <c r="U474" i="2"/>
  <c r="AZ1151" i="2" l="1"/>
  <c r="BO1151" i="2"/>
  <c r="X1151" i="2"/>
  <c r="AL1151" i="2"/>
  <c r="CZ1151" i="2"/>
  <c r="BU1151" i="2"/>
  <c r="AR547" i="2"/>
  <c r="AH548" i="2"/>
  <c r="AF548" i="2"/>
  <c r="AG548" i="2" s="1"/>
  <c r="BC556" i="2"/>
  <c r="BA556" i="2"/>
  <c r="BB556" i="2" s="1"/>
  <c r="AW556" i="2"/>
  <c r="AY556" i="2"/>
  <c r="BD556" i="2" s="1"/>
  <c r="BE556" i="2" s="1"/>
  <c r="BJ548" i="2"/>
  <c r="BP548" i="2"/>
  <c r="BQ548" i="2" s="1"/>
  <c r="BN548" i="2"/>
  <c r="BL548" i="2"/>
  <c r="BT548" i="2"/>
  <c r="BR548" i="2"/>
  <c r="CF577" i="2"/>
  <c r="AR1151" i="2"/>
  <c r="BF1151" i="2"/>
  <c r="AD1151" i="2"/>
  <c r="CC1151" i="2"/>
  <c r="CN1151" i="2"/>
  <c r="CH1151" i="2"/>
  <c r="CG1151" i="2"/>
  <c r="CE1151" i="2"/>
  <c r="CK1151" i="2"/>
  <c r="J1151" i="2"/>
  <c r="CM1151" i="2"/>
  <c r="BK1151" i="2"/>
  <c r="BL1151" i="2"/>
  <c r="BS1151" i="2"/>
  <c r="AA1151" i="2"/>
  <c r="AJ1151" i="2"/>
  <c r="V1151" i="2"/>
  <c r="CI1151" i="2"/>
  <c r="BC1151" i="2"/>
  <c r="O1151" i="2"/>
  <c r="M1151" i="2" s="1"/>
  <c r="H1152" i="2"/>
  <c r="CL1151" i="2"/>
  <c r="CF1151" i="2"/>
  <c r="BQ1151" i="2"/>
  <c r="BI1151" i="2"/>
  <c r="AO1151" i="2"/>
  <c r="N1151" i="2"/>
  <c r="CD1151" i="2"/>
  <c r="BP1151" i="2"/>
  <c r="BM1151" i="2"/>
  <c r="BN1151" i="2"/>
  <c r="BT1151" i="2"/>
  <c r="BR1151" i="2"/>
  <c r="AX1151" i="2"/>
  <c r="I1151" i="2"/>
  <c r="L1151" i="2" s="1"/>
  <c r="Q1151" i="2"/>
  <c r="P1151" i="2"/>
  <c r="AP1151" i="2"/>
  <c r="AB1151" i="2"/>
  <c r="BD1151" i="2"/>
  <c r="R475" i="2"/>
  <c r="S475" i="2" s="1"/>
  <c r="T475" i="2"/>
  <c r="AZ1152" i="2" l="1"/>
  <c r="BO1152" i="2"/>
  <c r="X1152" i="2"/>
  <c r="AL1152" i="2"/>
  <c r="AA475" i="2"/>
  <c r="CZ1152" i="2"/>
  <c r="BU1152" i="2"/>
  <c r="BF556" i="2"/>
  <c r="AT557" i="2"/>
  <c r="AU557" i="2" s="1"/>
  <c r="AV557" i="2"/>
  <c r="CD578" i="2"/>
  <c r="BU548" i="2"/>
  <c r="CM548" i="2"/>
  <c r="BK549" i="2"/>
  <c r="BI549" i="2"/>
  <c r="AO548" i="2"/>
  <c r="AQ548" i="2"/>
  <c r="AM548" i="2"/>
  <c r="AN548" i="2" s="1"/>
  <c r="AI548" i="2"/>
  <c r="AK548" i="2"/>
  <c r="AR1152" i="2"/>
  <c r="BF1152" i="2"/>
  <c r="AD1152" i="2"/>
  <c r="CC1152" i="2"/>
  <c r="CN1152" i="2"/>
  <c r="CH1152" i="2"/>
  <c r="CG1152" i="2"/>
  <c r="CE1152" i="2"/>
  <c r="CK1152" i="2"/>
  <c r="CD1152" i="2"/>
  <c r="CI1152" i="2"/>
  <c r="BL1152" i="2"/>
  <c r="AO1152" i="2"/>
  <c r="AJ1152" i="2"/>
  <c r="J1152" i="2"/>
  <c r="CM1152" i="2"/>
  <c r="BK1152" i="2"/>
  <c r="BP1152" i="2"/>
  <c r="N1152" i="2"/>
  <c r="CL1152" i="2"/>
  <c r="CF1152" i="2"/>
  <c r="BN1152" i="2"/>
  <c r="BQ1152" i="2"/>
  <c r="BC1152" i="2"/>
  <c r="AX1152" i="2"/>
  <c r="I1152" i="2"/>
  <c r="L1152" i="2"/>
  <c r="BS1152" i="2"/>
  <c r="BI1152" i="2"/>
  <c r="BM1152" i="2"/>
  <c r="AA1152" i="2"/>
  <c r="V1152" i="2"/>
  <c r="O1152" i="2"/>
  <c r="M1152" i="2" s="1"/>
  <c r="H1153" i="2"/>
  <c r="BT1152" i="2"/>
  <c r="BR1152" i="2"/>
  <c r="P1152" i="2"/>
  <c r="Q1152" i="2"/>
  <c r="Y475" i="2"/>
  <c r="Z475" i="2" s="1"/>
  <c r="W475" i="2"/>
  <c r="AB475" i="2" s="1"/>
  <c r="AC475" i="2" s="1"/>
  <c r="AD475" i="2" s="1"/>
  <c r="U475" i="2"/>
  <c r="AZ1153" i="2" l="1"/>
  <c r="BO1153" i="2"/>
  <c r="X1153" i="2"/>
  <c r="AL1153" i="2"/>
  <c r="CZ1153" i="2"/>
  <c r="BU1153" i="2"/>
  <c r="AR548" i="2"/>
  <c r="AH549" i="2"/>
  <c r="AF549" i="2"/>
  <c r="AG549" i="2" s="1"/>
  <c r="BC557" i="2"/>
  <c r="AY557" i="2"/>
  <c r="BE557" i="2"/>
  <c r="BA557" i="2"/>
  <c r="BB557" i="2" s="1"/>
  <c r="AW557" i="2"/>
  <c r="BJ549" i="2"/>
  <c r="BP549" i="2"/>
  <c r="BQ549" i="2" s="1"/>
  <c r="BT549" i="2"/>
  <c r="BL549" i="2"/>
  <c r="BN549" i="2"/>
  <c r="BR549" i="2"/>
  <c r="CE578" i="2"/>
  <c r="CF578" i="2" s="1"/>
  <c r="AR1153" i="2"/>
  <c r="BF1153" i="2"/>
  <c r="AD1153" i="2"/>
  <c r="CC1153" i="2"/>
  <c r="CN1153" i="2"/>
  <c r="CH1153" i="2"/>
  <c r="CG1153" i="2"/>
  <c r="CE1153" i="2"/>
  <c r="CL1153" i="2"/>
  <c r="CF1153" i="2"/>
  <c r="BL1153" i="2"/>
  <c r="AA1153" i="2"/>
  <c r="AX1153" i="2"/>
  <c r="AJ1153" i="2"/>
  <c r="I1153" i="2"/>
  <c r="BR1153" i="2"/>
  <c r="BS1153" i="2"/>
  <c r="BT1153" i="2"/>
  <c r="AO1153" i="2"/>
  <c r="BD1153" i="2"/>
  <c r="N1153" i="2"/>
  <c r="P1153" i="2"/>
  <c r="AP1153" i="2"/>
  <c r="O1153" i="2"/>
  <c r="M1153" i="2" s="1"/>
  <c r="CK1153" i="2"/>
  <c r="CD1153" i="2"/>
  <c r="CI1153" i="2"/>
  <c r="BN1153" i="2"/>
  <c r="BM1153" i="2"/>
  <c r="BI1153" i="2"/>
  <c r="J1153" i="2"/>
  <c r="L1153" i="2" s="1"/>
  <c r="H1154" i="2"/>
  <c r="V1153" i="2"/>
  <c r="Q1153" i="2"/>
  <c r="CM1153" i="2"/>
  <c r="BK1153" i="2"/>
  <c r="BQ1153" i="2"/>
  <c r="BP1153" i="2"/>
  <c r="BC1153" i="2"/>
  <c r="R476" i="2"/>
  <c r="S476" i="2" s="1"/>
  <c r="T476" i="2"/>
  <c r="AZ1154" i="2" l="1"/>
  <c r="BO1154" i="2"/>
  <c r="X1154" i="2"/>
  <c r="AL1154" i="2"/>
  <c r="AA476" i="2"/>
  <c r="CZ1154" i="2"/>
  <c r="BU1154" i="2"/>
  <c r="CD579" i="2"/>
  <c r="CE579" i="2" s="1"/>
  <c r="BF557" i="2"/>
  <c r="AT558" i="2"/>
  <c r="AU558" i="2" s="1"/>
  <c r="AV558" i="2"/>
  <c r="AO549" i="2"/>
  <c r="AK549" i="2"/>
  <c r="AP549" i="2" s="1"/>
  <c r="AQ549" i="2" s="1"/>
  <c r="AM549" i="2"/>
  <c r="AN549" i="2" s="1"/>
  <c r="AI549" i="2"/>
  <c r="BU549" i="2"/>
  <c r="CM549" i="2"/>
  <c r="BK550" i="2"/>
  <c r="BI550" i="2"/>
  <c r="AR1154" i="2"/>
  <c r="BF1154" i="2"/>
  <c r="AD1154" i="2"/>
  <c r="CC1154" i="2"/>
  <c r="CN1154" i="2"/>
  <c r="CH1154" i="2"/>
  <c r="CG1154" i="2"/>
  <c r="CE1154" i="2"/>
  <c r="BT1154" i="2"/>
  <c r="BS1154" i="2"/>
  <c r="AA1154" i="2"/>
  <c r="I1154" i="2"/>
  <c r="O1154" i="2"/>
  <c r="M1154" i="2" s="1"/>
  <c r="CL1154" i="2"/>
  <c r="CF1154" i="2"/>
  <c r="BI1154" i="2"/>
  <c r="CK1154" i="2"/>
  <c r="CD1154" i="2"/>
  <c r="CI1154" i="2"/>
  <c r="BQ1154" i="2"/>
  <c r="BR1154" i="2"/>
  <c r="AO1154" i="2"/>
  <c r="AJ1154" i="2"/>
  <c r="N1154" i="2"/>
  <c r="CM1154" i="2"/>
  <c r="BK1154" i="2"/>
  <c r="BM1154" i="2"/>
  <c r="BP1154" i="2"/>
  <c r="BN1154" i="2"/>
  <c r="J1154" i="2"/>
  <c r="L1154" i="2" s="1"/>
  <c r="H1155" i="2"/>
  <c r="BL1154" i="2"/>
  <c r="BC1154" i="2"/>
  <c r="AX1154" i="2"/>
  <c r="V1154" i="2"/>
  <c r="P1154" i="2"/>
  <c r="Q1154" i="2"/>
  <c r="BD1154" i="2"/>
  <c r="AP1154" i="2"/>
  <c r="AB1154" i="2"/>
  <c r="AC476" i="2"/>
  <c r="AD476" i="2" s="1"/>
  <c r="U476" i="2"/>
  <c r="Y476" i="2"/>
  <c r="Z476" i="2" s="1"/>
  <c r="W476" i="2"/>
  <c r="AZ1155" i="2" l="1"/>
  <c r="BO1155" i="2"/>
  <c r="X1155" i="2"/>
  <c r="AL1155" i="2"/>
  <c r="CZ1155" i="2"/>
  <c r="BU1155" i="2"/>
  <c r="BP550" i="2"/>
  <c r="BQ550" i="2" s="1"/>
  <c r="BL550" i="2"/>
  <c r="BN550" i="2"/>
  <c r="BS550" i="2" s="1"/>
  <c r="BT550" i="2" s="1"/>
  <c r="BR550" i="2"/>
  <c r="AR549" i="2"/>
  <c r="AH550" i="2"/>
  <c r="AF550" i="2"/>
  <c r="AG550" i="2" s="1"/>
  <c r="BJ550" i="2"/>
  <c r="BC558" i="2"/>
  <c r="BA558" i="2"/>
  <c r="BB558" i="2" s="1"/>
  <c r="AY558" i="2"/>
  <c r="BD558" i="2" s="1"/>
  <c r="BE558" i="2" s="1"/>
  <c r="AW558" i="2"/>
  <c r="CF579" i="2"/>
  <c r="AR1155" i="2"/>
  <c r="BF1155" i="2"/>
  <c r="AD1155" i="2"/>
  <c r="CC1155" i="2"/>
  <c r="CN1155" i="2"/>
  <c r="CH1155" i="2"/>
  <c r="CG1155" i="2"/>
  <c r="CE1155" i="2"/>
  <c r="CM1155" i="2"/>
  <c r="BK1155" i="2"/>
  <c r="BL1155" i="2"/>
  <c r="BN1155" i="2"/>
  <c r="J1155" i="2"/>
  <c r="O1155" i="2"/>
  <c r="M1155" i="2" s="1"/>
  <c r="AJ1155" i="2"/>
  <c r="V1155" i="2"/>
  <c r="Q1155" i="2"/>
  <c r="BT1155" i="2"/>
  <c r="BM1155" i="2"/>
  <c r="AA1155" i="2"/>
  <c r="H1156" i="2"/>
  <c r="N1155" i="2"/>
  <c r="CK1155" i="2"/>
  <c r="CD1155" i="2"/>
  <c r="CI1155" i="2"/>
  <c r="BP1155" i="2"/>
  <c r="BS1155" i="2"/>
  <c r="BQ1155" i="2"/>
  <c r="AO1155" i="2"/>
  <c r="AX1155" i="2"/>
  <c r="I1155" i="2"/>
  <c r="L1155" i="2" s="1"/>
  <c r="CL1155" i="2"/>
  <c r="CF1155" i="2"/>
  <c r="BR1155" i="2"/>
  <c r="BI1155" i="2"/>
  <c r="BC1155" i="2"/>
  <c r="P1155" i="2"/>
  <c r="R477" i="2"/>
  <c r="S477" i="2" s="1"/>
  <c r="T477" i="2"/>
  <c r="AZ1156" i="2" l="1"/>
  <c r="BO1156" i="2"/>
  <c r="X1156" i="2"/>
  <c r="AL1156" i="2"/>
  <c r="AA477" i="2"/>
  <c r="CZ1156" i="2"/>
  <c r="BU1156" i="2"/>
  <c r="BU550" i="2"/>
  <c r="CM550" i="2"/>
  <c r="BK551" i="2"/>
  <c r="BI551" i="2"/>
  <c r="AO550" i="2"/>
  <c r="AM550" i="2"/>
  <c r="AN550" i="2" s="1"/>
  <c r="AK550" i="2"/>
  <c r="AP550" i="2" s="1"/>
  <c r="AQ550" i="2" s="1"/>
  <c r="AI550" i="2"/>
  <c r="BF558" i="2"/>
  <c r="AV559" i="2"/>
  <c r="AT559" i="2"/>
  <c r="AU559" i="2" s="1"/>
  <c r="CG579" i="2"/>
  <c r="CD580" i="2"/>
  <c r="AR1156" i="2"/>
  <c r="BF1156" i="2"/>
  <c r="AD1156" i="2"/>
  <c r="CC1156" i="2"/>
  <c r="CN1156" i="2"/>
  <c r="CH1156" i="2"/>
  <c r="CG1156" i="2"/>
  <c r="CE1156" i="2"/>
  <c r="BS1156" i="2"/>
  <c r="BQ1156" i="2"/>
  <c r="BM1156" i="2"/>
  <c r="AA1156" i="2"/>
  <c r="AX1156" i="2"/>
  <c r="N1156" i="2"/>
  <c r="H1157" i="2"/>
  <c r="P1156" i="2"/>
  <c r="BK1156" i="2"/>
  <c r="BI1156" i="2"/>
  <c r="CL1156" i="2"/>
  <c r="BN1156" i="2"/>
  <c r="BC1156" i="2"/>
  <c r="CK1156" i="2"/>
  <c r="CD1156" i="2"/>
  <c r="CI1156" i="2"/>
  <c r="BL1156" i="2"/>
  <c r="BT1156" i="2"/>
  <c r="AO1156" i="2"/>
  <c r="V1156" i="2"/>
  <c r="I1156" i="2"/>
  <c r="CM1156" i="2"/>
  <c r="BR1156" i="2"/>
  <c r="AJ1156" i="2"/>
  <c r="O1156" i="2"/>
  <c r="M1156" i="2" s="1"/>
  <c r="CF1156" i="2"/>
  <c r="BP1156" i="2"/>
  <c r="J1156" i="2"/>
  <c r="L1156" i="2" s="1"/>
  <c r="Q1156" i="2"/>
  <c r="AP1156" i="2"/>
  <c r="BD1156" i="2"/>
  <c r="BD567" i="2"/>
  <c r="W477" i="2"/>
  <c r="AB477" i="2" s="1"/>
  <c r="U477" i="2"/>
  <c r="Y477" i="2"/>
  <c r="Z477" i="2" s="1"/>
  <c r="AZ1157" i="2" l="1"/>
  <c r="BO1157" i="2"/>
  <c r="X1157" i="2"/>
  <c r="AL1157" i="2"/>
  <c r="CZ1157" i="2"/>
  <c r="BU1157" i="2"/>
  <c r="AR550" i="2"/>
  <c r="AH551" i="2"/>
  <c r="AF551" i="2"/>
  <c r="AG551" i="2" s="1"/>
  <c r="CE580" i="2"/>
  <c r="CF580" i="2" s="1"/>
  <c r="BJ551" i="2"/>
  <c r="BR551" i="2"/>
  <c r="BT551" i="2"/>
  <c r="BN551" i="2"/>
  <c r="BP551" i="2"/>
  <c r="BQ551" i="2" s="1"/>
  <c r="BL551" i="2"/>
  <c r="CH579" i="2"/>
  <c r="CI579" i="2" s="1"/>
  <c r="BC559" i="2"/>
  <c r="AY559" i="2"/>
  <c r="BD559" i="2" s="1"/>
  <c r="BE559" i="2" s="1"/>
  <c r="AW559" i="2"/>
  <c r="BA559" i="2"/>
  <c r="BB559" i="2" s="1"/>
  <c r="AR1157" i="2"/>
  <c r="BF1157" i="2"/>
  <c r="AD1157" i="2"/>
  <c r="CC1157" i="2"/>
  <c r="CN1157" i="2"/>
  <c r="CH1157" i="2"/>
  <c r="CG1157" i="2"/>
  <c r="CE1157" i="2"/>
  <c r="AJ1157" i="2"/>
  <c r="V1157" i="2"/>
  <c r="BT1157" i="2"/>
  <c r="I1157" i="2"/>
  <c r="CL1157" i="2"/>
  <c r="CF1157" i="2"/>
  <c r="BM1157" i="2"/>
  <c r="BP1157" i="2"/>
  <c r="AO1157" i="2"/>
  <c r="AX1157" i="2"/>
  <c r="N1157" i="2"/>
  <c r="BR1157" i="2"/>
  <c r="BL1157" i="2"/>
  <c r="H1158" i="2"/>
  <c r="CK1157" i="2"/>
  <c r="CD1157" i="2"/>
  <c r="CI1157" i="2"/>
  <c r="BN1157" i="2"/>
  <c r="BC1157" i="2"/>
  <c r="J1157" i="2"/>
  <c r="L1157" i="2" s="1"/>
  <c r="O1157" i="2"/>
  <c r="M1157" i="2" s="1"/>
  <c r="P1157" i="2"/>
  <c r="CM1157" i="2"/>
  <c r="BK1157" i="2"/>
  <c r="BS1157" i="2"/>
  <c r="BI1157" i="2"/>
  <c r="BQ1157" i="2"/>
  <c r="AA1157" i="2"/>
  <c r="Q1157" i="2"/>
  <c r="AB1157" i="2"/>
  <c r="AP1157" i="2"/>
  <c r="BD1157" i="2"/>
  <c r="AC477" i="2"/>
  <c r="AD477" i="2" s="1"/>
  <c r="AZ1158" i="2" l="1"/>
  <c r="BO1158" i="2"/>
  <c r="X1158" i="2"/>
  <c r="AL1158" i="2"/>
  <c r="CZ1158" i="2"/>
  <c r="BU1158" i="2"/>
  <c r="CD581" i="2"/>
  <c r="CE581" i="2" s="1"/>
  <c r="BF559" i="2"/>
  <c r="AT560" i="2"/>
  <c r="AU560" i="2" s="1"/>
  <c r="AV560" i="2"/>
  <c r="CI588" i="2"/>
  <c r="CI589" i="2"/>
  <c r="CI584" i="2"/>
  <c r="CI582" i="2"/>
  <c r="CI587" i="2"/>
  <c r="CI583" i="2"/>
  <c r="CI585" i="2"/>
  <c r="CI581" i="2"/>
  <c r="CI580" i="2"/>
  <c r="CI586" i="2"/>
  <c r="CI590" i="2"/>
  <c r="AO551" i="2"/>
  <c r="AQ551" i="2"/>
  <c r="AM551" i="2"/>
  <c r="AN551" i="2" s="1"/>
  <c r="AK551" i="2"/>
  <c r="AI551" i="2"/>
  <c r="BU551" i="2"/>
  <c r="CM551" i="2"/>
  <c r="BK552" i="2"/>
  <c r="BI552" i="2"/>
  <c r="AR1158" i="2"/>
  <c r="BF1158" i="2"/>
  <c r="AD1158" i="2"/>
  <c r="CC1158" i="2"/>
  <c r="CN1158" i="2"/>
  <c r="CH1158" i="2"/>
  <c r="CG1158" i="2"/>
  <c r="CE1158" i="2"/>
  <c r="BP1158" i="2"/>
  <c r="BN1158" i="2"/>
  <c r="I1158" i="2"/>
  <c r="CK1158" i="2"/>
  <c r="CD1158" i="2"/>
  <c r="CI1158" i="2"/>
  <c r="BQ1158" i="2"/>
  <c r="BT1158" i="2"/>
  <c r="BS1158" i="2"/>
  <c r="BC1158" i="2"/>
  <c r="CL1158" i="2"/>
  <c r="CF1158" i="2"/>
  <c r="BI1158" i="2"/>
  <c r="BL1158" i="2"/>
  <c r="AO1158" i="2"/>
  <c r="AX1158" i="2"/>
  <c r="H1159" i="2"/>
  <c r="P1158" i="2"/>
  <c r="J1158" i="2"/>
  <c r="O1158" i="2"/>
  <c r="M1158" i="2" s="1"/>
  <c r="L1158" i="2"/>
  <c r="AJ1158" i="2"/>
  <c r="CM1158" i="2"/>
  <c r="BK1158" i="2"/>
  <c r="BM1158" i="2"/>
  <c r="BR1158" i="2"/>
  <c r="AA1158" i="2"/>
  <c r="V1158" i="2"/>
  <c r="N1158" i="2"/>
  <c r="Q1158" i="2"/>
  <c r="R478" i="2"/>
  <c r="S478" i="2" s="1"/>
  <c r="T478" i="2"/>
  <c r="AZ1159" i="2" l="1"/>
  <c r="BO1159" i="2"/>
  <c r="X1159" i="2"/>
  <c r="AL1159" i="2"/>
  <c r="AA478" i="2"/>
  <c r="CZ1159" i="2"/>
  <c r="BU1159" i="2"/>
  <c r="AR551" i="2"/>
  <c r="AH552" i="2"/>
  <c r="AF552" i="2"/>
  <c r="AG552" i="2" s="1"/>
  <c r="BJ552" i="2"/>
  <c r="BP552" i="2"/>
  <c r="BQ552" i="2" s="1"/>
  <c r="BN552" i="2"/>
  <c r="BT552" i="2"/>
  <c r="BL552" i="2"/>
  <c r="BR552" i="2"/>
  <c r="BC560" i="2"/>
  <c r="AY560" i="2"/>
  <c r="BA560" i="2"/>
  <c r="BB560" i="2" s="1"/>
  <c r="AW560" i="2"/>
  <c r="BE560" i="2"/>
  <c r="CF581" i="2"/>
  <c r="AR1159" i="2"/>
  <c r="BF1159" i="2"/>
  <c r="AD1159" i="2"/>
  <c r="CC1159" i="2"/>
  <c r="CN1159" i="2"/>
  <c r="CH1159" i="2"/>
  <c r="CG1159" i="2"/>
  <c r="CE1159" i="2"/>
  <c r="CD1159" i="2"/>
  <c r="BT1159" i="2"/>
  <c r="BN1159" i="2"/>
  <c r="BD1159" i="2"/>
  <c r="N1159" i="2"/>
  <c r="V1159" i="2"/>
  <c r="CK1159" i="2"/>
  <c r="CI1159" i="2"/>
  <c r="BP1159" i="2"/>
  <c r="BI1159" i="2"/>
  <c r="BC1159" i="2"/>
  <c r="CM1159" i="2"/>
  <c r="CF1159" i="2"/>
  <c r="BK1159" i="2"/>
  <c r="BL1159" i="2"/>
  <c r="BR1159" i="2"/>
  <c r="BQ1159" i="2"/>
  <c r="AA1159" i="2"/>
  <c r="AP1159" i="2"/>
  <c r="I1159" i="2"/>
  <c r="L1159" i="2" s="1"/>
  <c r="CL1159" i="2"/>
  <c r="BS1159" i="2"/>
  <c r="BM1159" i="2"/>
  <c r="AO1159" i="2"/>
  <c r="AX1159" i="2"/>
  <c r="AJ1159" i="2"/>
  <c r="O1159" i="2"/>
  <c r="M1159" i="2" s="1"/>
  <c r="Q1159" i="2"/>
  <c r="J1159" i="2"/>
  <c r="H1160" i="2"/>
  <c r="P1159" i="2"/>
  <c r="Y478" i="2"/>
  <c r="Z478" i="2" s="1"/>
  <c r="W478" i="2"/>
  <c r="AB478" i="2" s="1"/>
  <c r="AC478" i="2" s="1"/>
  <c r="AD478" i="2" s="1"/>
  <c r="U478" i="2"/>
  <c r="AZ1160" i="2" l="1"/>
  <c r="BO1160" i="2"/>
  <c r="X1160" i="2"/>
  <c r="AL1160" i="2"/>
  <c r="CZ1160" i="2"/>
  <c r="BU1160" i="2"/>
  <c r="CD582" i="2"/>
  <c r="CE582" i="2" s="1"/>
  <c r="BU552" i="2"/>
  <c r="CM552" i="2"/>
  <c r="BK553" i="2"/>
  <c r="BI553" i="2"/>
  <c r="BF560" i="2"/>
  <c r="AV561" i="2"/>
  <c r="AT561" i="2"/>
  <c r="AU561" i="2" s="1"/>
  <c r="AO552" i="2"/>
  <c r="AM552" i="2"/>
  <c r="AN552" i="2" s="1"/>
  <c r="AI552" i="2"/>
  <c r="AK552" i="2"/>
  <c r="AP552" i="2" s="1"/>
  <c r="AQ552" i="2" s="1"/>
  <c r="AR1160" i="2"/>
  <c r="BF1160" i="2"/>
  <c r="AD1160" i="2"/>
  <c r="CC1160" i="2"/>
  <c r="CN1160" i="2"/>
  <c r="CH1160" i="2"/>
  <c r="CG1160" i="2"/>
  <c r="CE1160" i="2"/>
  <c r="I1160" i="2"/>
  <c r="CL1160" i="2"/>
  <c r="AO1160" i="2"/>
  <c r="L1160" i="2"/>
  <c r="BR1160" i="2"/>
  <c r="BP1160" i="2"/>
  <c r="J1160" i="2"/>
  <c r="N1160" i="2"/>
  <c r="P1160" i="2"/>
  <c r="AJ1160" i="2"/>
  <c r="H1161" i="2"/>
  <c r="Q1160" i="2"/>
  <c r="AB1160" i="2" s="1"/>
  <c r="CM1160" i="2"/>
  <c r="BK1160" i="2"/>
  <c r="BS1160" i="2"/>
  <c r="BT1160" i="2"/>
  <c r="BI1160" i="2"/>
  <c r="AA1160" i="2"/>
  <c r="V1160" i="2"/>
  <c r="O1160" i="2"/>
  <c r="M1160" i="2" s="1"/>
  <c r="CF1160" i="2"/>
  <c r="BL1160" i="2"/>
  <c r="CK1160" i="2"/>
  <c r="CD1160" i="2"/>
  <c r="CI1160" i="2"/>
  <c r="BN1160" i="2"/>
  <c r="BM1160" i="2"/>
  <c r="BQ1160" i="2"/>
  <c r="BC1160" i="2"/>
  <c r="AX1160" i="2"/>
  <c r="AP1160" i="2"/>
  <c r="BD1160" i="2"/>
  <c r="R479" i="2"/>
  <c r="S479" i="2" s="1"/>
  <c r="T479" i="2"/>
  <c r="AZ1161" i="2" l="1"/>
  <c r="BO1161" i="2"/>
  <c r="X1161" i="2"/>
  <c r="AL1161" i="2"/>
  <c r="AA479" i="2"/>
  <c r="CZ1161" i="2"/>
  <c r="BU1161" i="2"/>
  <c r="BC561" i="2"/>
  <c r="AW561" i="2"/>
  <c r="AY561" i="2"/>
  <c r="BD561" i="2" s="1"/>
  <c r="BE561" i="2" s="1"/>
  <c r="BA561" i="2"/>
  <c r="BB561" i="2" s="1"/>
  <c r="BJ553" i="2"/>
  <c r="AR552" i="2"/>
  <c r="AH553" i="2"/>
  <c r="AF553" i="2"/>
  <c r="AG553" i="2" s="1"/>
  <c r="BL553" i="2"/>
  <c r="BP553" i="2"/>
  <c r="BQ553" i="2" s="1"/>
  <c r="BN553" i="2"/>
  <c r="BS553" i="2" s="1"/>
  <c r="BT553" i="2" s="1"/>
  <c r="BR553" i="2"/>
  <c r="CF582" i="2"/>
  <c r="AR1161" i="2"/>
  <c r="BF1161" i="2"/>
  <c r="AD1161" i="2"/>
  <c r="CC1161" i="2"/>
  <c r="CN1161" i="2"/>
  <c r="CH1161" i="2"/>
  <c r="CG1161" i="2"/>
  <c r="CE1161" i="2"/>
  <c r="CL1161" i="2"/>
  <c r="CF1161" i="2"/>
  <c r="BI1161" i="2"/>
  <c r="AO1161" i="2"/>
  <c r="AX1161" i="2"/>
  <c r="V1161" i="2"/>
  <c r="J1161" i="2"/>
  <c r="I1161" i="2"/>
  <c r="L1161" i="2" s="1"/>
  <c r="BR1161" i="2"/>
  <c r="BS1161" i="2"/>
  <c r="N1161" i="2"/>
  <c r="H1162" i="2"/>
  <c r="CK1161" i="2"/>
  <c r="CD1161" i="2"/>
  <c r="CI1161" i="2"/>
  <c r="BQ1161" i="2"/>
  <c r="BN1161" i="2"/>
  <c r="BT1161" i="2"/>
  <c r="BC1161" i="2"/>
  <c r="AJ1161" i="2"/>
  <c r="O1161" i="2"/>
  <c r="M1161" i="2" s="1"/>
  <c r="Q1161" i="2"/>
  <c r="CM1161" i="2"/>
  <c r="BK1161" i="2"/>
  <c r="BM1161" i="2"/>
  <c r="BP1161" i="2"/>
  <c r="BL1161" i="2"/>
  <c r="AA1161" i="2"/>
  <c r="P1161" i="2"/>
  <c r="AC479" i="2"/>
  <c r="AD479" i="2" s="1"/>
  <c r="Y479" i="2"/>
  <c r="Z479" i="2" s="1"/>
  <c r="U479" i="2"/>
  <c r="W479" i="2"/>
  <c r="AZ1162" i="2" l="1"/>
  <c r="BO1162" i="2"/>
  <c r="X1162" i="2"/>
  <c r="AL1162" i="2"/>
  <c r="CZ1162" i="2"/>
  <c r="BU1162" i="2"/>
  <c r="BU553" i="2"/>
  <c r="CM553" i="2"/>
  <c r="BK554" i="2"/>
  <c r="BI554" i="2"/>
  <c r="BF561" i="2"/>
  <c r="AT562" i="2"/>
  <c r="AU562" i="2" s="1"/>
  <c r="AV562" i="2"/>
  <c r="AO553" i="2"/>
  <c r="AI553" i="2"/>
  <c r="AK553" i="2"/>
  <c r="AP553" i="2" s="1"/>
  <c r="AQ553" i="2" s="1"/>
  <c r="AM553" i="2"/>
  <c r="AN553" i="2" s="1"/>
  <c r="CD583" i="2"/>
  <c r="AR1162" i="2"/>
  <c r="BF1162" i="2"/>
  <c r="AD1162" i="2"/>
  <c r="CC1162" i="2"/>
  <c r="CN1162" i="2"/>
  <c r="CH1162" i="2"/>
  <c r="CG1162" i="2"/>
  <c r="CE1162" i="2"/>
  <c r="CL1162" i="2"/>
  <c r="CF1162" i="2"/>
  <c r="BS1162" i="2"/>
  <c r="BC1162" i="2"/>
  <c r="AX1162" i="2"/>
  <c r="J1162" i="2"/>
  <c r="AA1162" i="2"/>
  <c r="O1162" i="2"/>
  <c r="M1162" i="2" s="1"/>
  <c r="I1162" i="2"/>
  <c r="CD1162" i="2"/>
  <c r="CI1162" i="2"/>
  <c r="BM1162" i="2"/>
  <c r="CM1162" i="2"/>
  <c r="BK1162" i="2"/>
  <c r="BL1162" i="2"/>
  <c r="BI1162" i="2"/>
  <c r="BN1162" i="2"/>
  <c r="H1163" i="2"/>
  <c r="N1162" i="2"/>
  <c r="L1162" i="2"/>
  <c r="BT1162" i="2"/>
  <c r="BQ1162" i="2"/>
  <c r="BR1162" i="2"/>
  <c r="CK1162" i="2"/>
  <c r="BP1162" i="2"/>
  <c r="AO1162" i="2"/>
  <c r="AJ1162" i="2"/>
  <c r="V1162" i="2"/>
  <c r="P1162" i="2"/>
  <c r="Q1162" i="2"/>
  <c r="BD1162" i="2"/>
  <c r="AP1162" i="2"/>
  <c r="R480" i="2"/>
  <c r="S480" i="2" s="1"/>
  <c r="T480" i="2"/>
  <c r="AZ1163" i="2" l="1"/>
  <c r="BO1163" i="2"/>
  <c r="X1163" i="2"/>
  <c r="AL1163" i="2"/>
  <c r="AA480" i="2"/>
  <c r="CZ1163" i="2"/>
  <c r="BU1163" i="2"/>
  <c r="AR553" i="2"/>
  <c r="AH554" i="2"/>
  <c r="AF554" i="2"/>
  <c r="BJ554" i="2"/>
  <c r="BC562" i="2"/>
  <c r="BA562" i="2"/>
  <c r="BB562" i="2" s="1"/>
  <c r="AY562" i="2"/>
  <c r="BD562" i="2" s="1"/>
  <c r="BE562" i="2" s="1"/>
  <c r="AW562" i="2"/>
  <c r="BN554" i="2"/>
  <c r="BT554" i="2"/>
  <c r="BP554" i="2"/>
  <c r="BQ554" i="2" s="1"/>
  <c r="BL554" i="2"/>
  <c r="BR554" i="2"/>
  <c r="CE583" i="2"/>
  <c r="CF583" i="2" s="1"/>
  <c r="AR1163" i="2"/>
  <c r="BF1163" i="2"/>
  <c r="AD1163" i="2"/>
  <c r="CC1163" i="2"/>
  <c r="CN1163" i="2"/>
  <c r="CH1163" i="2"/>
  <c r="CG1163" i="2"/>
  <c r="CE1163" i="2"/>
  <c r="CM1163" i="2"/>
  <c r="BK1163" i="2"/>
  <c r="BT1163" i="2"/>
  <c r="BI1163" i="2"/>
  <c r="AJ1163" i="2"/>
  <c r="N1163" i="2"/>
  <c r="P1163" i="2"/>
  <c r="CL1163" i="2"/>
  <c r="CF1163" i="2"/>
  <c r="BP1163" i="2"/>
  <c r="BM1163" i="2"/>
  <c r="Q1163" i="2"/>
  <c r="AB1163" i="2" s="1"/>
  <c r="BS1163" i="2"/>
  <c r="BL1163" i="2"/>
  <c r="BR1163" i="2"/>
  <c r="AA1163" i="2"/>
  <c r="AX1163" i="2"/>
  <c r="O1163" i="2"/>
  <c r="M1163" i="2" s="1"/>
  <c r="CK1163" i="2"/>
  <c r="CD1163" i="2"/>
  <c r="CI1163" i="2"/>
  <c r="BN1163" i="2"/>
  <c r="BQ1163" i="2"/>
  <c r="AO1163" i="2"/>
  <c r="I1163" i="2"/>
  <c r="J1163" i="2"/>
  <c r="L1163" i="2"/>
  <c r="BC1163" i="2"/>
  <c r="V1163" i="2"/>
  <c r="H1164" i="2"/>
  <c r="BD1163" i="2"/>
  <c r="AP1163" i="2"/>
  <c r="U480" i="2"/>
  <c r="Y480" i="2"/>
  <c r="Z480" i="2" s="1"/>
  <c r="W480" i="2"/>
  <c r="AB480" i="2" s="1"/>
  <c r="AZ1164" i="2" l="1"/>
  <c r="BO1164" i="2"/>
  <c r="X1164" i="2"/>
  <c r="AL1164" i="2"/>
  <c r="CZ1164" i="2"/>
  <c r="BU1164" i="2"/>
  <c r="BF562" i="2"/>
  <c r="AT563" i="2"/>
  <c r="AV563" i="2"/>
  <c r="CD584" i="2"/>
  <c r="CE584" i="2" s="1"/>
  <c r="BU554" i="2"/>
  <c r="CM554" i="2"/>
  <c r="BK555" i="2"/>
  <c r="BI555" i="2"/>
  <c r="AG554" i="2"/>
  <c r="AO554" i="2"/>
  <c r="AK554" i="2"/>
  <c r="AI554" i="2"/>
  <c r="AQ554" i="2"/>
  <c r="AM554" i="2"/>
  <c r="AN554" i="2" s="1"/>
  <c r="AR1164" i="2"/>
  <c r="BF1164" i="2"/>
  <c r="AD1164" i="2"/>
  <c r="CC1164" i="2"/>
  <c r="CN1164" i="2"/>
  <c r="CH1164" i="2"/>
  <c r="CG1164" i="2"/>
  <c r="CE1164" i="2"/>
  <c r="BR1164" i="2"/>
  <c r="BQ1164" i="2"/>
  <c r="BM1164" i="2"/>
  <c r="AA1164" i="2"/>
  <c r="I1164" i="2"/>
  <c r="L1164" i="2" s="1"/>
  <c r="V1164" i="2"/>
  <c r="P1164" i="2"/>
  <c r="N1164" i="2"/>
  <c r="CK1164" i="2"/>
  <c r="CD1164" i="2"/>
  <c r="CI1164" i="2"/>
  <c r="BN1164" i="2"/>
  <c r="BI1164" i="2"/>
  <c r="BT1164" i="2"/>
  <c r="AO1164" i="2"/>
  <c r="CM1164" i="2"/>
  <c r="BK1164" i="2"/>
  <c r="BS1164" i="2"/>
  <c r="BP1164" i="2"/>
  <c r="BL1164" i="2"/>
  <c r="O1164" i="2"/>
  <c r="M1164" i="2" s="1"/>
  <c r="AX1164" i="2"/>
  <c r="J1164" i="2"/>
  <c r="CL1164" i="2"/>
  <c r="CF1164" i="2"/>
  <c r="BC1164" i="2"/>
  <c r="H1165" i="2"/>
  <c r="AJ1164" i="2"/>
  <c r="Q1164" i="2"/>
  <c r="AC480" i="2"/>
  <c r="AD480" i="2" s="1"/>
  <c r="AZ1165" i="2" l="1"/>
  <c r="BO1165" i="2"/>
  <c r="X1165" i="2"/>
  <c r="AL1165" i="2"/>
  <c r="CZ1165" i="2"/>
  <c r="BU1165" i="2"/>
  <c r="AR554" i="2"/>
  <c r="AH555" i="2"/>
  <c r="AF555" i="2"/>
  <c r="BL555" i="2"/>
  <c r="BN555" i="2"/>
  <c r="BT555" i="2"/>
  <c r="BP555" i="2"/>
  <c r="BQ555" i="2" s="1"/>
  <c r="BR555" i="2"/>
  <c r="BC563" i="2"/>
  <c r="AY563" i="2"/>
  <c r="BE563" i="2"/>
  <c r="BA563" i="2"/>
  <c r="BB563" i="2" s="1"/>
  <c r="AW563" i="2"/>
  <c r="AU563" i="2"/>
  <c r="BJ555" i="2"/>
  <c r="CF584" i="2"/>
  <c r="AR1165" i="2"/>
  <c r="BF1165" i="2"/>
  <c r="AD1165" i="2"/>
  <c r="CC1165" i="2"/>
  <c r="CN1165" i="2"/>
  <c r="CH1165" i="2"/>
  <c r="CG1165" i="2"/>
  <c r="CE1165" i="2"/>
  <c r="BR1165" i="2"/>
  <c r="BS1165" i="2"/>
  <c r="AA1165" i="2"/>
  <c r="V1165" i="2"/>
  <c r="N1165" i="2"/>
  <c r="L1165" i="2"/>
  <c r="CK1165" i="2"/>
  <c r="CD1165" i="2"/>
  <c r="CI1165" i="2"/>
  <c r="BQ1165" i="2"/>
  <c r="BN1165" i="2"/>
  <c r="BP1165" i="2"/>
  <c r="AO1165" i="2"/>
  <c r="O1165" i="2"/>
  <c r="M1165" i="2" s="1"/>
  <c r="AX1165" i="2"/>
  <c r="CM1165" i="2"/>
  <c r="BK1165" i="2"/>
  <c r="BM1165" i="2"/>
  <c r="BT1165" i="2"/>
  <c r="I1165" i="2"/>
  <c r="AJ1165" i="2"/>
  <c r="CL1165" i="2"/>
  <c r="CF1165" i="2"/>
  <c r="BI1165" i="2"/>
  <c r="BL1165" i="2"/>
  <c r="BC1165" i="2"/>
  <c r="H1166" i="2"/>
  <c r="J1165" i="2"/>
  <c r="Q1165" i="2"/>
  <c r="BD1165" i="2" s="1"/>
  <c r="AP1165" i="2"/>
  <c r="P1165" i="2"/>
  <c r="AP564" i="2"/>
  <c r="R481" i="2"/>
  <c r="S481" i="2" s="1"/>
  <c r="T481" i="2"/>
  <c r="AZ1166" i="2" l="1"/>
  <c r="BO1166" i="2"/>
  <c r="X1166" i="2"/>
  <c r="AL1166" i="2"/>
  <c r="AA481" i="2"/>
  <c r="CZ1166" i="2"/>
  <c r="BU1166" i="2"/>
  <c r="BF563" i="2"/>
  <c r="AT564" i="2"/>
  <c r="AV564" i="2"/>
  <c r="AG555" i="2"/>
  <c r="CD585" i="2"/>
  <c r="CE585" i="2" s="1"/>
  <c r="BU555" i="2"/>
  <c r="CM555" i="2"/>
  <c r="CN555" i="2" s="1"/>
  <c r="BK556" i="2"/>
  <c r="BI556" i="2"/>
  <c r="AO555" i="2"/>
  <c r="AK555" i="2"/>
  <c r="AM555" i="2"/>
  <c r="AN555" i="2" s="1"/>
  <c r="AI555" i="2"/>
  <c r="AQ555" i="2"/>
  <c r="AR1166" i="2"/>
  <c r="BF1166" i="2"/>
  <c r="AD1166" i="2"/>
  <c r="CC1166" i="2"/>
  <c r="CN1166" i="2"/>
  <c r="CH1166" i="2"/>
  <c r="CG1166" i="2"/>
  <c r="CE1166" i="2"/>
  <c r="CL1166" i="2"/>
  <c r="AA1166" i="2"/>
  <c r="O1166" i="2"/>
  <c r="M1166" i="2" s="1"/>
  <c r="J1166" i="2"/>
  <c r="L1166" i="2" s="1"/>
  <c r="P1166" i="2"/>
  <c r="CD1166" i="2"/>
  <c r="BT1166" i="2"/>
  <c r="BQ1166" i="2"/>
  <c r="BN1166" i="2"/>
  <c r="AO1166" i="2"/>
  <c r="I1166" i="2"/>
  <c r="AX1166" i="2"/>
  <c r="Q1166" i="2"/>
  <c r="AB1166" i="2" s="1"/>
  <c r="CK1166" i="2"/>
  <c r="CF1166" i="2"/>
  <c r="CI1166" i="2"/>
  <c r="BP1166" i="2"/>
  <c r="BM1166" i="2"/>
  <c r="BS1166" i="2"/>
  <c r="H1167" i="2"/>
  <c r="AJ1166" i="2"/>
  <c r="BD1166" i="2"/>
  <c r="CM1166" i="2"/>
  <c r="BK1166" i="2"/>
  <c r="BL1166" i="2"/>
  <c r="BI1166" i="2"/>
  <c r="BR1166" i="2"/>
  <c r="BC1166" i="2"/>
  <c r="V1166" i="2"/>
  <c r="N1166" i="2"/>
  <c r="AP1166" i="2"/>
  <c r="W481" i="2"/>
  <c r="AB481" i="2" s="1"/>
  <c r="Y481" i="2"/>
  <c r="Z481" i="2" s="1"/>
  <c r="U481" i="2"/>
  <c r="AZ1167" i="2" l="1"/>
  <c r="BO1167" i="2"/>
  <c r="X1167" i="2"/>
  <c r="AL1167" i="2"/>
  <c r="CZ1167" i="2"/>
  <c r="BU1167" i="2"/>
  <c r="AR555" i="2"/>
  <c r="AF556" i="2"/>
  <c r="AH556" i="2"/>
  <c r="BC564" i="2"/>
  <c r="BA564" i="2"/>
  <c r="BB564" i="2" s="1"/>
  <c r="AW564" i="2"/>
  <c r="AY564" i="2"/>
  <c r="BE564" i="2"/>
  <c r="AU564" i="2"/>
  <c r="BJ556" i="2"/>
  <c r="BN556" i="2"/>
  <c r="BS556" i="2" s="1"/>
  <c r="BT556" i="2" s="1"/>
  <c r="BP556" i="2"/>
  <c r="BQ556" i="2" s="1"/>
  <c r="BL556" i="2"/>
  <c r="BR556" i="2"/>
  <c r="CF585" i="2"/>
  <c r="AR1167" i="2"/>
  <c r="BF1167" i="2"/>
  <c r="AD1167" i="2"/>
  <c r="CC1167" i="2"/>
  <c r="CN1167" i="2"/>
  <c r="CH1167" i="2"/>
  <c r="CG1167" i="2"/>
  <c r="CE1167" i="2"/>
  <c r="I1167" i="2"/>
  <c r="J1167" i="2"/>
  <c r="Q1167" i="2"/>
  <c r="CL1167" i="2"/>
  <c r="CF1167" i="2"/>
  <c r="BP1167" i="2"/>
  <c r="BI1167" i="2"/>
  <c r="H1168" i="2"/>
  <c r="AJ1167" i="2"/>
  <c r="BC1167" i="2"/>
  <c r="CK1167" i="2"/>
  <c r="CI1167" i="2"/>
  <c r="BT1167" i="2"/>
  <c r="BM1167" i="2"/>
  <c r="BS1167" i="2"/>
  <c r="BL1167" i="2"/>
  <c r="BN1167" i="2"/>
  <c r="O1167" i="2"/>
  <c r="M1167" i="2" s="1"/>
  <c r="AX1167" i="2"/>
  <c r="AA1167" i="2"/>
  <c r="L1167" i="2"/>
  <c r="CD1167" i="2"/>
  <c r="BR1167" i="2"/>
  <c r="V1167" i="2"/>
  <c r="AO1167" i="2"/>
  <c r="P1167" i="2"/>
  <c r="CM1167" i="2"/>
  <c r="BK1167" i="2"/>
  <c r="BQ1167" i="2"/>
  <c r="N1167" i="2"/>
  <c r="AC481" i="2"/>
  <c r="AD481" i="2" s="1"/>
  <c r="AZ1168" i="2" l="1"/>
  <c r="BO1168" i="2"/>
  <c r="X1168" i="2"/>
  <c r="AL1168" i="2"/>
  <c r="CZ1168" i="2"/>
  <c r="BU1168" i="2"/>
  <c r="BU556" i="2"/>
  <c r="CM556" i="2"/>
  <c r="BK557" i="2"/>
  <c r="BI557" i="2"/>
  <c r="BF564" i="2"/>
  <c r="AT565" i="2"/>
  <c r="AV565" i="2"/>
  <c r="AO556" i="2"/>
  <c r="AM556" i="2"/>
  <c r="AN556" i="2" s="1"/>
  <c r="AI556" i="2"/>
  <c r="AK556" i="2"/>
  <c r="AP556" i="2" s="1"/>
  <c r="AQ556" i="2" s="1"/>
  <c r="CD586" i="2"/>
  <c r="CE586" i="2" s="1"/>
  <c r="AG556" i="2"/>
  <c r="AR1168" i="2"/>
  <c r="BF1168" i="2"/>
  <c r="AD1168" i="2"/>
  <c r="CC1168" i="2"/>
  <c r="CN1168" i="2"/>
  <c r="CH1168" i="2"/>
  <c r="CG1168" i="2"/>
  <c r="CE1168" i="2"/>
  <c r="CL1168" i="2"/>
  <c r="CF1168" i="2"/>
  <c r="BK1168" i="2"/>
  <c r="N1168" i="2"/>
  <c r="BT1168" i="2"/>
  <c r="BQ1168" i="2"/>
  <c r="AJ1168" i="2"/>
  <c r="BC1168" i="2"/>
  <c r="J1168" i="2"/>
  <c r="BM1168" i="2"/>
  <c r="AX1168" i="2"/>
  <c r="Q1168" i="2"/>
  <c r="CK1168" i="2"/>
  <c r="CD1168" i="2"/>
  <c r="CI1168" i="2"/>
  <c r="I1168" i="2"/>
  <c r="BN1168" i="2"/>
  <c r="BP1168" i="2"/>
  <c r="AO1168" i="2"/>
  <c r="CM1168" i="2"/>
  <c r="V1168" i="2"/>
  <c r="BS1168" i="2"/>
  <c r="BL1168" i="2"/>
  <c r="O1168" i="2"/>
  <c r="M1168" i="2" s="1"/>
  <c r="AA1168" i="2"/>
  <c r="L1168" i="2"/>
  <c r="P1168" i="2"/>
  <c r="H1169" i="2"/>
  <c r="BR1168" i="2"/>
  <c r="BI1168" i="2"/>
  <c r="AP1168" i="2"/>
  <c r="BD1168" i="2"/>
  <c r="R482" i="2"/>
  <c r="S482" i="2" s="1"/>
  <c r="T482" i="2"/>
  <c r="AZ1169" i="2" l="1"/>
  <c r="BO1169" i="2"/>
  <c r="X1169" i="2"/>
  <c r="AL1169" i="2"/>
  <c r="AA482" i="2"/>
  <c r="CZ1169" i="2"/>
  <c r="BU1169" i="2"/>
  <c r="AR556" i="2"/>
  <c r="AF557" i="2"/>
  <c r="AH557" i="2"/>
  <c r="BJ557" i="2"/>
  <c r="BC565" i="2"/>
  <c r="AW565" i="2"/>
  <c r="AY565" i="2"/>
  <c r="BD565" i="2" s="1"/>
  <c r="BE565" i="2" s="1"/>
  <c r="BA565" i="2"/>
  <c r="BB565" i="2" s="1"/>
  <c r="BP557" i="2"/>
  <c r="BQ557" i="2" s="1"/>
  <c r="BL557" i="2"/>
  <c r="BN557" i="2"/>
  <c r="BT557" i="2"/>
  <c r="BR557" i="2"/>
  <c r="CF586" i="2"/>
  <c r="AU565" i="2"/>
  <c r="AR1169" i="2"/>
  <c r="BF1169" i="2"/>
  <c r="AD1169" i="2"/>
  <c r="CC1169" i="2"/>
  <c r="CN1169" i="2"/>
  <c r="CH1169" i="2"/>
  <c r="CG1169" i="2"/>
  <c r="CE1169" i="2"/>
  <c r="CM1169" i="2"/>
  <c r="CF1169" i="2"/>
  <c r="BK1169" i="2"/>
  <c r="N1169" i="2"/>
  <c r="H1170" i="2"/>
  <c r="BN1169" i="2"/>
  <c r="J1169" i="2"/>
  <c r="BC1169" i="2"/>
  <c r="BR1169" i="2"/>
  <c r="P1169" i="2"/>
  <c r="CK1169" i="2"/>
  <c r="CI1169" i="2"/>
  <c r="AO1169" i="2"/>
  <c r="AA1169" i="2"/>
  <c r="AJ1169" i="2"/>
  <c r="BM1169" i="2"/>
  <c r="BQ1169" i="2"/>
  <c r="BP1169" i="2"/>
  <c r="Q1169" i="2"/>
  <c r="CL1169" i="2"/>
  <c r="I1169" i="2"/>
  <c r="BT1169" i="2"/>
  <c r="BL1169" i="2"/>
  <c r="L1169" i="2"/>
  <c r="CD1169" i="2"/>
  <c r="AX1169" i="2"/>
  <c r="V1169" i="2"/>
  <c r="O1169" i="2"/>
  <c r="M1169" i="2" s="1"/>
  <c r="BI1169" i="2"/>
  <c r="BS1169" i="2"/>
  <c r="AB1169" i="2"/>
  <c r="BD1169" i="2"/>
  <c r="AP1169" i="2"/>
  <c r="AC482" i="2"/>
  <c r="AD482" i="2" s="1"/>
  <c r="U482" i="2"/>
  <c r="Y482" i="2"/>
  <c r="Z482" i="2" s="1"/>
  <c r="W482" i="2"/>
  <c r="AZ1170" i="2" l="1"/>
  <c r="BO1170" i="2"/>
  <c r="X1170" i="2"/>
  <c r="AL1170" i="2"/>
  <c r="CZ1170" i="2"/>
  <c r="BU1170" i="2"/>
  <c r="BF565" i="2"/>
  <c r="AV566" i="2"/>
  <c r="AT566" i="2"/>
  <c r="CD587" i="2"/>
  <c r="CE587" i="2" s="1"/>
  <c r="AO557" i="2"/>
  <c r="AQ557" i="2"/>
  <c r="AM557" i="2"/>
  <c r="AN557" i="2" s="1"/>
  <c r="AI557" i="2"/>
  <c r="AK557" i="2"/>
  <c r="BU557" i="2"/>
  <c r="CM557" i="2"/>
  <c r="BK558" i="2"/>
  <c r="BI558" i="2"/>
  <c r="AG557" i="2"/>
  <c r="AR1170" i="2"/>
  <c r="BF1170" i="2"/>
  <c r="AD1170" i="2"/>
  <c r="CC1170" i="2"/>
  <c r="CN1170" i="2"/>
  <c r="CH1170" i="2"/>
  <c r="CG1170" i="2"/>
  <c r="CE1170" i="2"/>
  <c r="CM1170" i="2"/>
  <c r="CF1170" i="2"/>
  <c r="BK1170" i="2"/>
  <c r="I1170" i="2"/>
  <c r="BC1170" i="2"/>
  <c r="H1171" i="2"/>
  <c r="V1170" i="2"/>
  <c r="BM1170" i="2"/>
  <c r="Q1170" i="2"/>
  <c r="AJ1170" i="2"/>
  <c r="BN1170" i="2"/>
  <c r="AX1170" i="2"/>
  <c r="L1170" i="2"/>
  <c r="CK1170" i="2"/>
  <c r="CI1170" i="2"/>
  <c r="AA1170" i="2"/>
  <c r="N1170" i="2"/>
  <c r="BR1170" i="2"/>
  <c r="BL1170" i="2"/>
  <c r="BQ1170" i="2"/>
  <c r="CL1170" i="2"/>
  <c r="J1170" i="2"/>
  <c r="BI1170" i="2"/>
  <c r="BP1170" i="2"/>
  <c r="O1170" i="2"/>
  <c r="M1170" i="2" s="1"/>
  <c r="AO1170" i="2"/>
  <c r="P1170" i="2"/>
  <c r="CD1170" i="2"/>
  <c r="BS1170" i="2"/>
  <c r="BT1170" i="2"/>
  <c r="R483" i="2"/>
  <c r="S483" i="2" s="1"/>
  <c r="T483" i="2"/>
  <c r="AZ1171" i="2" l="1"/>
  <c r="BO1171" i="2"/>
  <c r="X1171" i="2"/>
  <c r="AL1171" i="2"/>
  <c r="AA483" i="2"/>
  <c r="CZ1171" i="2"/>
  <c r="BU1171" i="2"/>
  <c r="AR557" i="2"/>
  <c r="AH558" i="2"/>
  <c r="AF558" i="2"/>
  <c r="AU566" i="2"/>
  <c r="BJ558" i="2"/>
  <c r="BC566" i="2"/>
  <c r="AY566" i="2"/>
  <c r="BE566" i="2"/>
  <c r="BA566" i="2"/>
  <c r="BB566" i="2" s="1"/>
  <c r="AW566" i="2"/>
  <c r="BP558" i="2"/>
  <c r="BQ558" i="2" s="1"/>
  <c r="BL558" i="2"/>
  <c r="BN558" i="2"/>
  <c r="BT558" i="2"/>
  <c r="BR558" i="2"/>
  <c r="CF587" i="2"/>
  <c r="AR1171" i="2"/>
  <c r="BF1171" i="2"/>
  <c r="AD1171" i="2"/>
  <c r="CC1171" i="2"/>
  <c r="CN1171" i="2"/>
  <c r="CH1171" i="2"/>
  <c r="CG1171" i="2"/>
  <c r="CE1171" i="2"/>
  <c r="CL1171" i="2"/>
  <c r="BC1171" i="2"/>
  <c r="BL1171" i="2"/>
  <c r="AX1171" i="2"/>
  <c r="BQ1171" i="2"/>
  <c r="BN1171" i="2"/>
  <c r="AO1171" i="2"/>
  <c r="AA1171" i="2"/>
  <c r="BR1171" i="2"/>
  <c r="BS1171" i="2"/>
  <c r="H1172" i="2"/>
  <c r="BP1171" i="2"/>
  <c r="CK1171" i="2"/>
  <c r="CD1171" i="2"/>
  <c r="CI1171" i="2"/>
  <c r="N1171" i="2"/>
  <c r="V1171" i="2"/>
  <c r="BM1171" i="2"/>
  <c r="I1171" i="2"/>
  <c r="L1171" i="2"/>
  <c r="CM1171" i="2"/>
  <c r="CF1171" i="2"/>
  <c r="BK1171" i="2"/>
  <c r="AJ1171" i="2"/>
  <c r="J1171" i="2"/>
  <c r="O1171" i="2"/>
  <c r="M1171" i="2" s="1"/>
  <c r="BI1171" i="2"/>
  <c r="Q1171" i="2"/>
  <c r="BT1171" i="2"/>
  <c r="P1171" i="2"/>
  <c r="BD1171" i="2"/>
  <c r="AP1171" i="2"/>
  <c r="AP567" i="2"/>
  <c r="W483" i="2"/>
  <c r="U483" i="2"/>
  <c r="AZ1172" i="2" l="1"/>
  <c r="BO1172" i="2"/>
  <c r="X1172" i="2"/>
  <c r="AL1172" i="2"/>
  <c r="CZ1172" i="2"/>
  <c r="BU1172" i="2"/>
  <c r="BU558" i="2"/>
  <c r="CM558" i="2"/>
  <c r="BI559" i="2"/>
  <c r="BK559" i="2"/>
  <c r="AG558" i="2"/>
  <c r="AO558" i="2"/>
  <c r="AK558" i="2"/>
  <c r="AP558" i="2" s="1"/>
  <c r="AQ558" i="2" s="1"/>
  <c r="AM558" i="2"/>
  <c r="AN558" i="2" s="1"/>
  <c r="AI558" i="2"/>
  <c r="CD588" i="2"/>
  <c r="BF566" i="2"/>
  <c r="AV567" i="2"/>
  <c r="AT567" i="2"/>
  <c r="AR1172" i="2"/>
  <c r="BF1172" i="2"/>
  <c r="AD1172" i="2"/>
  <c r="CC1172" i="2"/>
  <c r="CN1172" i="2"/>
  <c r="CH1172" i="2"/>
  <c r="CG1172" i="2"/>
  <c r="CE1172" i="2"/>
  <c r="O1172" i="2"/>
  <c r="M1172" i="2" s="1"/>
  <c r="AJ1172" i="2"/>
  <c r="CL1172" i="2"/>
  <c r="AA1172" i="2"/>
  <c r="I1172" i="2"/>
  <c r="BI1172" i="2"/>
  <c r="J1172" i="2"/>
  <c r="BM1172" i="2"/>
  <c r="Q1172" i="2"/>
  <c r="L1172" i="2"/>
  <c r="N1172" i="2"/>
  <c r="BR1172" i="2"/>
  <c r="BS1172" i="2"/>
  <c r="AX1172" i="2"/>
  <c r="BL1172" i="2"/>
  <c r="BN1172" i="2"/>
  <c r="CM1172" i="2"/>
  <c r="CF1172" i="2"/>
  <c r="BK1172" i="2"/>
  <c r="H1173" i="2"/>
  <c r="V1172" i="2"/>
  <c r="BQ1172" i="2"/>
  <c r="P1172" i="2"/>
  <c r="CK1172" i="2"/>
  <c r="CD1172" i="2"/>
  <c r="CI1172" i="2"/>
  <c r="BP1172" i="2"/>
  <c r="BC1172" i="2"/>
  <c r="AO1172" i="2"/>
  <c r="BT1172" i="2"/>
  <c r="AP1172" i="2"/>
  <c r="BD1172" i="2"/>
  <c r="AB1172" i="2"/>
  <c r="AB483" i="2"/>
  <c r="Y483" i="2"/>
  <c r="Z483" i="2" s="1"/>
  <c r="AZ1173" i="2" l="1"/>
  <c r="BO1173" i="2"/>
  <c r="X1173" i="2"/>
  <c r="AL1173" i="2"/>
  <c r="CZ1173" i="2"/>
  <c r="BU1173" i="2"/>
  <c r="AU567" i="2"/>
  <c r="AR558" i="2"/>
  <c r="AH559" i="2"/>
  <c r="AF559" i="2"/>
  <c r="BJ559" i="2"/>
  <c r="BC567" i="2"/>
  <c r="AY567" i="2"/>
  <c r="BA567" i="2"/>
  <c r="BB567" i="2" s="1"/>
  <c r="AW567" i="2"/>
  <c r="BE567" i="2"/>
  <c r="CE588" i="2"/>
  <c r="CF588" i="2" s="1"/>
  <c r="BN559" i="2"/>
  <c r="BS559" i="2" s="1"/>
  <c r="BT559" i="2" s="1"/>
  <c r="BP559" i="2"/>
  <c r="BQ559" i="2" s="1"/>
  <c r="BL559" i="2"/>
  <c r="BR559" i="2"/>
  <c r="AR1173" i="2"/>
  <c r="BF1173" i="2"/>
  <c r="AD1173" i="2"/>
  <c r="CC1173" i="2"/>
  <c r="CN1173" i="2"/>
  <c r="CH1173" i="2"/>
  <c r="CG1173" i="2"/>
  <c r="CE1173" i="2"/>
  <c r="BS1173" i="2"/>
  <c r="I1173" i="2"/>
  <c r="CK1173" i="2"/>
  <c r="CF1173" i="2"/>
  <c r="CI1173" i="2"/>
  <c r="BC1173" i="2"/>
  <c r="J1173" i="2"/>
  <c r="V1173" i="2"/>
  <c r="P1173" i="2"/>
  <c r="BR1173" i="2"/>
  <c r="O1173" i="2"/>
  <c r="M1173" i="2" s="1"/>
  <c r="L1173" i="2"/>
  <c r="CD1173" i="2"/>
  <c r="BI1173" i="2"/>
  <c r="N1173" i="2"/>
  <c r="H1174" i="2"/>
  <c r="BN1173" i="2"/>
  <c r="AO1173" i="2"/>
  <c r="Q1173" i="2"/>
  <c r="CM1173" i="2"/>
  <c r="BK1173" i="2"/>
  <c r="BT1173" i="2"/>
  <c r="AJ1173" i="2"/>
  <c r="AX1173" i="2"/>
  <c r="BQ1173" i="2"/>
  <c r="BP1173" i="2"/>
  <c r="CL1173" i="2"/>
  <c r="AA1173" i="2"/>
  <c r="BL1173" i="2"/>
  <c r="BM1173" i="2"/>
  <c r="AC483" i="2"/>
  <c r="AZ1174" i="2" l="1"/>
  <c r="BO1174" i="2"/>
  <c r="X1174" i="2"/>
  <c r="AL1174" i="2"/>
  <c r="CZ1174" i="2"/>
  <c r="BU1174" i="2"/>
  <c r="BU559" i="2"/>
  <c r="CM559" i="2"/>
  <c r="BK560" i="2"/>
  <c r="BI560" i="2"/>
  <c r="CD589" i="2"/>
  <c r="BF567" i="2"/>
  <c r="AT568" i="2"/>
  <c r="AV568" i="2"/>
  <c r="AD483" i="2"/>
  <c r="AG559" i="2"/>
  <c r="AO559" i="2"/>
  <c r="AK559" i="2"/>
  <c r="AP559" i="2" s="1"/>
  <c r="AQ559" i="2" s="1"/>
  <c r="AI559" i="2"/>
  <c r="AM559" i="2"/>
  <c r="AN559" i="2" s="1"/>
  <c r="AR1174" i="2"/>
  <c r="BF1174" i="2"/>
  <c r="AD1174" i="2"/>
  <c r="CC1174" i="2"/>
  <c r="CN1174" i="2"/>
  <c r="CH1174" i="2"/>
  <c r="CG1174" i="2"/>
  <c r="CE1174" i="2"/>
  <c r="CM1174" i="2"/>
  <c r="CF1174" i="2"/>
  <c r="BK1174" i="2"/>
  <c r="O1174" i="2"/>
  <c r="M1174" i="2" s="1"/>
  <c r="BS1174" i="2"/>
  <c r="BP1174" i="2"/>
  <c r="BI1174" i="2"/>
  <c r="Q1174" i="2"/>
  <c r="CL1174" i="2"/>
  <c r="H1175" i="2"/>
  <c r="AO1174" i="2"/>
  <c r="N1174" i="2"/>
  <c r="V1174" i="2"/>
  <c r="BT1174" i="2"/>
  <c r="BN1174" i="2"/>
  <c r="BR1174" i="2"/>
  <c r="P1174" i="2"/>
  <c r="CK1174" i="2"/>
  <c r="CD1174" i="2"/>
  <c r="CI1174" i="2"/>
  <c r="I1174" i="2"/>
  <c r="AA1174" i="2"/>
  <c r="BC1174" i="2"/>
  <c r="BL1174" i="2"/>
  <c r="BQ1174" i="2"/>
  <c r="L1174" i="2"/>
  <c r="AJ1174" i="2"/>
  <c r="BM1174" i="2"/>
  <c r="AX1174" i="2"/>
  <c r="J1174" i="2"/>
  <c r="AP1174" i="2"/>
  <c r="BD1174" i="2"/>
  <c r="F121" i="1"/>
  <c r="R484" i="2"/>
  <c r="S484" i="2" s="1"/>
  <c r="T484" i="2"/>
  <c r="E121" i="1" l="1"/>
  <c r="AZ1175" i="2"/>
  <c r="BO1175" i="2"/>
  <c r="X1175" i="2"/>
  <c r="AL1175" i="2"/>
  <c r="AA484" i="2"/>
  <c r="CZ1175" i="2"/>
  <c r="BU1175" i="2"/>
  <c r="AR559" i="2"/>
  <c r="AF560" i="2"/>
  <c r="AH560" i="2"/>
  <c r="BJ560" i="2"/>
  <c r="BT560" i="2"/>
  <c r="BP560" i="2"/>
  <c r="BQ560" i="2" s="1"/>
  <c r="BL560" i="2"/>
  <c r="BN560" i="2"/>
  <c r="BR560" i="2"/>
  <c r="BC568" i="2"/>
  <c r="BA568" i="2"/>
  <c r="BB568" i="2" s="1"/>
  <c r="AW568" i="2"/>
  <c r="AY568" i="2"/>
  <c r="BD568" i="2" s="1"/>
  <c r="BE568" i="2" s="1"/>
  <c r="AU568" i="2"/>
  <c r="CE589" i="2"/>
  <c r="CF589" i="2" s="1"/>
  <c r="AR1175" i="2"/>
  <c r="BF1175" i="2"/>
  <c r="AD1175" i="2"/>
  <c r="CC1175" i="2"/>
  <c r="CN1175" i="2"/>
  <c r="CH1175" i="2"/>
  <c r="CG1175" i="2"/>
  <c r="CE1175" i="2"/>
  <c r="BS1175" i="2"/>
  <c r="BP1175" i="2"/>
  <c r="J1175" i="2"/>
  <c r="BN1175" i="2"/>
  <c r="CM1175" i="2"/>
  <c r="P1175" i="2"/>
  <c r="N1175" i="2"/>
  <c r="O1175" i="2"/>
  <c r="M1175" i="2" s="1"/>
  <c r="H1176" i="2"/>
  <c r="AJ1175" i="2"/>
  <c r="AO1175" i="2"/>
  <c r="BM1175" i="2"/>
  <c r="CF1175" i="2"/>
  <c r="BK1175" i="2"/>
  <c r="L1175" i="2"/>
  <c r="BC1175" i="2"/>
  <c r="CL1175" i="2"/>
  <c r="Q1175" i="2"/>
  <c r="AA1175" i="2"/>
  <c r="I1175" i="2"/>
  <c r="BR1175" i="2"/>
  <c r="BL1175" i="2"/>
  <c r="AX1175" i="2"/>
  <c r="BQ1175" i="2"/>
  <c r="BI1175" i="2"/>
  <c r="CD1175" i="2"/>
  <c r="CI1175" i="2"/>
  <c r="BT1175" i="2"/>
  <c r="V1175" i="2"/>
  <c r="CK1175" i="2"/>
  <c r="BD1175" i="2"/>
  <c r="AP1175" i="2"/>
  <c r="AB1175" i="2"/>
  <c r="Y484" i="2"/>
  <c r="Z484" i="2" s="1"/>
  <c r="U484" i="2"/>
  <c r="W484" i="2"/>
  <c r="AB484" i="2" s="1"/>
  <c r="AZ1176" i="2" l="1"/>
  <c r="BO1176" i="2"/>
  <c r="X1176" i="2"/>
  <c r="AL1176" i="2"/>
  <c r="CZ1176" i="2"/>
  <c r="BU1176" i="2"/>
  <c r="CD590" i="2"/>
  <c r="CE590" i="2" s="1"/>
  <c r="BF568" i="2"/>
  <c r="AT569" i="2"/>
  <c r="AV569" i="2"/>
  <c r="CM560" i="2"/>
  <c r="BU560" i="2"/>
  <c r="BK561" i="2"/>
  <c r="BI561" i="2"/>
  <c r="AO560" i="2"/>
  <c r="AI560" i="2"/>
  <c r="AK560" i="2"/>
  <c r="AQ560" i="2"/>
  <c r="AM560" i="2"/>
  <c r="AN560" i="2" s="1"/>
  <c r="AG560" i="2"/>
  <c r="AR1176" i="2"/>
  <c r="BF1176" i="2"/>
  <c r="AD1176" i="2"/>
  <c r="CC1176" i="2"/>
  <c r="CN1176" i="2"/>
  <c r="CH1176" i="2"/>
  <c r="CG1176" i="2"/>
  <c r="CE1176" i="2"/>
  <c r="BI1176" i="2"/>
  <c r="CL1176" i="2"/>
  <c r="CK1176" i="2"/>
  <c r="AO1176" i="2"/>
  <c r="AJ1176" i="2"/>
  <c r="BL1176" i="2"/>
  <c r="CD1176" i="2"/>
  <c r="Q1176" i="2"/>
  <c r="AX1176" i="2"/>
  <c r="H1177" i="2"/>
  <c r="BM1176" i="2"/>
  <c r="BR1176" i="2"/>
  <c r="BK1176" i="2"/>
  <c r="L1176" i="2"/>
  <c r="J1176" i="2"/>
  <c r="BP1176" i="2"/>
  <c r="BQ1176" i="2"/>
  <c r="N1176" i="2"/>
  <c r="I1176" i="2"/>
  <c r="BN1176" i="2"/>
  <c r="BS1176" i="2"/>
  <c r="CI1176" i="2"/>
  <c r="O1176" i="2"/>
  <c r="M1176" i="2" s="1"/>
  <c r="BC1176" i="2"/>
  <c r="V1176" i="2"/>
  <c r="AA1176" i="2"/>
  <c r="CF1176" i="2"/>
  <c r="BT1176" i="2"/>
  <c r="CM1176" i="2"/>
  <c r="P1176" i="2"/>
  <c r="AC484" i="2"/>
  <c r="AD484" i="2" s="1"/>
  <c r="AZ1177" i="2" l="1"/>
  <c r="BO1177" i="2"/>
  <c r="X1177" i="2"/>
  <c r="AL1177" i="2"/>
  <c r="CZ1177" i="2"/>
  <c r="BU1177" i="2"/>
  <c r="BL561" i="2"/>
  <c r="BN561" i="2"/>
  <c r="BT561" i="2"/>
  <c r="BP561" i="2"/>
  <c r="BQ561" i="2" s="1"/>
  <c r="BR561" i="2"/>
  <c r="AU569" i="2"/>
  <c r="AR560" i="2"/>
  <c r="AH561" i="2"/>
  <c r="AF561" i="2"/>
  <c r="BJ561" i="2"/>
  <c r="BC569" i="2"/>
  <c r="AW569" i="2"/>
  <c r="BE569" i="2"/>
  <c r="BA569" i="2"/>
  <c r="BB569" i="2" s="1"/>
  <c r="AY569" i="2"/>
  <c r="CF590" i="2"/>
  <c r="AR1177" i="2"/>
  <c r="BF1177" i="2"/>
  <c r="AD1177" i="2"/>
  <c r="CC1177" i="2"/>
  <c r="CN1177" i="2"/>
  <c r="CH1177" i="2"/>
  <c r="CG1177" i="2"/>
  <c r="CE1177" i="2"/>
  <c r="AO1177" i="2"/>
  <c r="V1177" i="2"/>
  <c r="J1177" i="2"/>
  <c r="I1177" i="2"/>
  <c r="AX1177" i="2"/>
  <c r="O1177" i="2"/>
  <c r="M1177" i="2" s="1"/>
  <c r="BC1177" i="2"/>
  <c r="H1178" i="2"/>
  <c r="BM1177" i="2"/>
  <c r="CI1177" i="2"/>
  <c r="AJ1177" i="2"/>
  <c r="BR1177" i="2"/>
  <c r="Q1177" i="2"/>
  <c r="BL1177" i="2"/>
  <c r="CD1177" i="2"/>
  <c r="AA1177" i="2"/>
  <c r="BK1177" i="2"/>
  <c r="CL1177" i="2"/>
  <c r="L1177" i="2"/>
  <c r="BN1177" i="2"/>
  <c r="BS1177" i="2"/>
  <c r="BP1177" i="2"/>
  <c r="CF1177" i="2"/>
  <c r="CM1177" i="2"/>
  <c r="P1177" i="2"/>
  <c r="BQ1177" i="2"/>
  <c r="BT1177" i="2"/>
  <c r="N1177" i="2"/>
  <c r="BI1177" i="2"/>
  <c r="CK1177" i="2"/>
  <c r="AP1177" i="2"/>
  <c r="BD1177" i="2"/>
  <c r="R485" i="2"/>
  <c r="S485" i="2" s="1"/>
  <c r="T485" i="2"/>
  <c r="AZ1178" i="2" l="1"/>
  <c r="BO1178" i="2"/>
  <c r="X1178" i="2"/>
  <c r="AL1178" i="2"/>
  <c r="AA485" i="2"/>
  <c r="CZ1178" i="2"/>
  <c r="BU1178" i="2"/>
  <c r="CD591" i="2"/>
  <c r="CE591" i="2" s="1"/>
  <c r="AO561" i="2"/>
  <c r="AI561" i="2"/>
  <c r="AK561" i="2"/>
  <c r="AP561" i="2" s="1"/>
  <c r="AQ561" i="2" s="1"/>
  <c r="AM561" i="2"/>
  <c r="AN561" i="2" s="1"/>
  <c r="BU561" i="2"/>
  <c r="CM561" i="2"/>
  <c r="BK562" i="2"/>
  <c r="BI562" i="2"/>
  <c r="BF569" i="2"/>
  <c r="AV570" i="2"/>
  <c r="AT570" i="2"/>
  <c r="AG561" i="2"/>
  <c r="AR1178" i="2"/>
  <c r="BF1178" i="2"/>
  <c r="AD1178" i="2"/>
  <c r="CC1178" i="2"/>
  <c r="CN1178" i="2"/>
  <c r="CH1178" i="2"/>
  <c r="CG1178" i="2"/>
  <c r="CE1178" i="2"/>
  <c r="BR1178" i="2"/>
  <c r="BQ1178" i="2"/>
  <c r="BS1178" i="2"/>
  <c r="AA1178" i="2"/>
  <c r="AJ1178" i="2"/>
  <c r="J1178" i="2"/>
  <c r="I1178" i="2"/>
  <c r="CM1178" i="2"/>
  <c r="BM1178" i="2"/>
  <c r="CK1178" i="2"/>
  <c r="CD1178" i="2"/>
  <c r="CI1178" i="2"/>
  <c r="BN1178" i="2"/>
  <c r="BL1178" i="2"/>
  <c r="AO1178" i="2"/>
  <c r="N1178" i="2"/>
  <c r="CF1178" i="2"/>
  <c r="BK1178" i="2"/>
  <c r="BT1178" i="2"/>
  <c r="V1178" i="2"/>
  <c r="CL1178" i="2"/>
  <c r="BP1178" i="2"/>
  <c r="BI1178" i="2"/>
  <c r="BC1178" i="2"/>
  <c r="AX1178" i="2"/>
  <c r="O1178" i="2"/>
  <c r="M1178" i="2" s="1"/>
  <c r="H1179" i="2"/>
  <c r="Q1178" i="2"/>
  <c r="P1178" i="2"/>
  <c r="L1178" i="2"/>
  <c r="AB1178" i="2"/>
  <c r="BD1178" i="2"/>
  <c r="AP1178" i="2"/>
  <c r="AC485" i="2"/>
  <c r="AD485" i="2" s="1"/>
  <c r="U485" i="2"/>
  <c r="Y485" i="2"/>
  <c r="Z485" i="2" s="1"/>
  <c r="W485" i="2"/>
  <c r="AZ1179" i="2" l="1"/>
  <c r="BO1179" i="2"/>
  <c r="X1179" i="2"/>
  <c r="AL1179" i="2"/>
  <c r="CZ1179" i="2"/>
  <c r="BU1179" i="2"/>
  <c r="AU570" i="2"/>
  <c r="BJ562" i="2"/>
  <c r="CF591" i="2"/>
  <c r="BC570" i="2"/>
  <c r="AW570" i="2"/>
  <c r="AY570" i="2"/>
  <c r="BD570" i="2" s="1"/>
  <c r="BE570" i="2" s="1"/>
  <c r="BA570" i="2"/>
  <c r="BB570" i="2" s="1"/>
  <c r="BN562" i="2"/>
  <c r="BS562" i="2" s="1"/>
  <c r="BT562" i="2" s="1"/>
  <c r="BL562" i="2"/>
  <c r="BP562" i="2"/>
  <c r="BQ562" i="2" s="1"/>
  <c r="BR562" i="2"/>
  <c r="AR561" i="2"/>
  <c r="AF562" i="2"/>
  <c r="AH562" i="2"/>
  <c r="AR1179" i="2"/>
  <c r="BF1179" i="2"/>
  <c r="AD1179" i="2"/>
  <c r="CC1179" i="2"/>
  <c r="CN1179" i="2"/>
  <c r="CH1179" i="2"/>
  <c r="CG1179" i="2"/>
  <c r="CE1179" i="2"/>
  <c r="CK1179" i="2"/>
  <c r="CD1179" i="2"/>
  <c r="CI1179" i="2"/>
  <c r="BQ1179" i="2"/>
  <c r="BN1179" i="2"/>
  <c r="BP1179" i="2"/>
  <c r="AO1179" i="2"/>
  <c r="V1179" i="2"/>
  <c r="H1180" i="2"/>
  <c r="CM1179" i="2"/>
  <c r="BM1179" i="2"/>
  <c r="BT1179" i="2"/>
  <c r="BL1179" i="2"/>
  <c r="BK1179" i="2"/>
  <c r="AX1179" i="2"/>
  <c r="N1179" i="2"/>
  <c r="CL1179" i="2"/>
  <c r="CF1179" i="2"/>
  <c r="BI1179" i="2"/>
  <c r="BC1179" i="2"/>
  <c r="AJ1179" i="2"/>
  <c r="I1179" i="2"/>
  <c r="BR1179" i="2"/>
  <c r="AA1179" i="2"/>
  <c r="O1179" i="2"/>
  <c r="M1179" i="2" s="1"/>
  <c r="J1179" i="2"/>
  <c r="BS1179" i="2"/>
  <c r="L1179" i="2"/>
  <c r="P1179" i="2"/>
  <c r="Q1179" i="2"/>
  <c r="R486" i="2"/>
  <c r="S486" i="2" s="1"/>
  <c r="T486" i="2"/>
  <c r="AZ1180" i="2" l="1"/>
  <c r="BO1180" i="2"/>
  <c r="X1180" i="2"/>
  <c r="AL1180" i="2"/>
  <c r="AA486" i="2"/>
  <c r="CZ1180" i="2"/>
  <c r="BU1180" i="2"/>
  <c r="BU562" i="2"/>
  <c r="CM562" i="2"/>
  <c r="BK563" i="2"/>
  <c r="BI563" i="2"/>
  <c r="AO562" i="2"/>
  <c r="AI562" i="2"/>
  <c r="AK562" i="2"/>
  <c r="AP562" i="2" s="1"/>
  <c r="AQ562" i="2" s="1"/>
  <c r="AM562" i="2"/>
  <c r="AN562" i="2" s="1"/>
  <c r="AG562" i="2"/>
  <c r="BF570" i="2"/>
  <c r="AV571" i="2"/>
  <c r="AT571" i="2"/>
  <c r="CG591" i="2"/>
  <c r="CD592" i="2"/>
  <c r="AR1180" i="2"/>
  <c r="BF1180" i="2"/>
  <c r="AD1180" i="2"/>
  <c r="CC1180" i="2"/>
  <c r="CN1180" i="2"/>
  <c r="CH1180" i="2"/>
  <c r="CG1180" i="2"/>
  <c r="CE1180" i="2"/>
  <c r="BT1180" i="2"/>
  <c r="BS1180" i="2"/>
  <c r="AX1180" i="2"/>
  <c r="I1180" i="2"/>
  <c r="J1180" i="2"/>
  <c r="V1180" i="2"/>
  <c r="CK1180" i="2"/>
  <c r="CD1180" i="2"/>
  <c r="CI1180" i="2"/>
  <c r="BP1180" i="2"/>
  <c r="BN1180" i="2"/>
  <c r="BC1180" i="2"/>
  <c r="AJ1180" i="2"/>
  <c r="O1180" i="2"/>
  <c r="M1180" i="2" s="1"/>
  <c r="H1181" i="2"/>
  <c r="CM1180" i="2"/>
  <c r="CF1180" i="2"/>
  <c r="BK1180" i="2"/>
  <c r="BL1180" i="2"/>
  <c r="BR1180" i="2"/>
  <c r="BI1180" i="2"/>
  <c r="AA1180" i="2"/>
  <c r="N1180" i="2"/>
  <c r="CL1180" i="2"/>
  <c r="BQ1180" i="2"/>
  <c r="BM1180" i="2"/>
  <c r="AO1180" i="2"/>
  <c r="Q1180" i="2"/>
  <c r="L1180" i="2"/>
  <c r="P1180" i="2"/>
  <c r="BD1180" i="2"/>
  <c r="AP1180" i="2"/>
  <c r="Y486" i="2"/>
  <c r="Z486" i="2" s="1"/>
  <c r="W486" i="2"/>
  <c r="U486" i="2"/>
  <c r="AZ1181" i="2" l="1"/>
  <c r="BO1181" i="2"/>
  <c r="X1181" i="2"/>
  <c r="AL1181" i="2"/>
  <c r="CZ1181" i="2"/>
  <c r="BU1181" i="2"/>
  <c r="AR562" i="2"/>
  <c r="AH563" i="2"/>
  <c r="AF563" i="2"/>
  <c r="AG563" i="2" s="1"/>
  <c r="BJ563" i="2"/>
  <c r="AU571" i="2"/>
  <c r="BN563" i="2"/>
  <c r="BL563" i="2"/>
  <c r="BP563" i="2"/>
  <c r="BQ563" i="2" s="1"/>
  <c r="BR563" i="2"/>
  <c r="BT563" i="2"/>
  <c r="CH591" i="2"/>
  <c r="CI591" i="2" s="1"/>
  <c r="BC571" i="2"/>
  <c r="AY571" i="2"/>
  <c r="BD571" i="2" s="1"/>
  <c r="BE571" i="2" s="1"/>
  <c r="AW571" i="2"/>
  <c r="BA571" i="2"/>
  <c r="BB571" i="2" s="1"/>
  <c r="CE592" i="2"/>
  <c r="CF592" i="2" s="1"/>
  <c r="AR1181" i="2"/>
  <c r="BF1181" i="2"/>
  <c r="AD1181" i="2"/>
  <c r="CC1181" i="2"/>
  <c r="CN1181" i="2"/>
  <c r="CH1181" i="2"/>
  <c r="CG1181" i="2"/>
  <c r="CE1181" i="2"/>
  <c r="CM1181" i="2"/>
  <c r="BK1181" i="2"/>
  <c r="BM1181" i="2"/>
  <c r="AA1181" i="2"/>
  <c r="AX1181" i="2"/>
  <c r="CL1181" i="2"/>
  <c r="BN1181" i="2"/>
  <c r="AJ1181" i="2"/>
  <c r="N1181" i="2"/>
  <c r="AO1181" i="2"/>
  <c r="BS1181" i="2"/>
  <c r="BI1181" i="2"/>
  <c r="BP1181" i="2"/>
  <c r="O1181" i="2"/>
  <c r="M1181" i="2" s="1"/>
  <c r="J1181" i="2"/>
  <c r="CK1181" i="2"/>
  <c r="CD1181" i="2"/>
  <c r="CI1181" i="2"/>
  <c r="BR1181" i="2"/>
  <c r="BL1181" i="2"/>
  <c r="BC1181" i="2"/>
  <c r="V1181" i="2"/>
  <c r="CF1181" i="2"/>
  <c r="BT1181" i="2"/>
  <c r="BQ1181" i="2"/>
  <c r="I1181" i="2"/>
  <c r="H1182" i="2"/>
  <c r="L1181" i="2"/>
  <c r="P1181" i="2"/>
  <c r="Q1181" i="2"/>
  <c r="AB1181" i="2"/>
  <c r="AP1181" i="2"/>
  <c r="BD1181" i="2"/>
  <c r="AB486" i="2"/>
  <c r="AC486" i="2" s="1"/>
  <c r="AD486" i="2" s="1"/>
  <c r="AZ1182" i="2" l="1"/>
  <c r="BO1182" i="2"/>
  <c r="X1182" i="2"/>
  <c r="AL1182" i="2"/>
  <c r="CZ1182" i="2"/>
  <c r="BU1182" i="2"/>
  <c r="CD593" i="2"/>
  <c r="BF571" i="2"/>
  <c r="AT572" i="2"/>
  <c r="AU572" i="2" s="1"/>
  <c r="AV572" i="2"/>
  <c r="BU563" i="2"/>
  <c r="CM563" i="2"/>
  <c r="BK564" i="2"/>
  <c r="BI564" i="2"/>
  <c r="AO563" i="2"/>
  <c r="AQ563" i="2"/>
  <c r="AI563" i="2"/>
  <c r="AM563" i="2"/>
  <c r="AN563" i="2" s="1"/>
  <c r="AK563" i="2"/>
  <c r="CI598" i="2"/>
  <c r="CI596" i="2"/>
  <c r="CI592" i="2"/>
  <c r="CI601" i="2"/>
  <c r="CI595" i="2"/>
  <c r="CI602" i="2"/>
  <c r="CI599" i="2"/>
  <c r="CI597" i="2"/>
  <c r="CI600" i="2"/>
  <c r="CI594" i="2"/>
  <c r="CI593" i="2"/>
  <c r="AR1182" i="2"/>
  <c r="BF1182" i="2"/>
  <c r="AD1182" i="2"/>
  <c r="CC1182" i="2"/>
  <c r="CN1182" i="2"/>
  <c r="CH1182" i="2"/>
  <c r="CG1182" i="2"/>
  <c r="CE1182" i="2"/>
  <c r="CM1182" i="2"/>
  <c r="CD1182" i="2"/>
  <c r="BK1182" i="2"/>
  <c r="BQ1182" i="2"/>
  <c r="BS1182" i="2"/>
  <c r="BI1182" i="2"/>
  <c r="AA1182" i="2"/>
  <c r="O1182" i="2"/>
  <c r="M1182" i="2" s="1"/>
  <c r="CK1182" i="2"/>
  <c r="CI1182" i="2"/>
  <c r="BN1182" i="2"/>
  <c r="CL1182" i="2"/>
  <c r="CF1182" i="2"/>
  <c r="BL1182" i="2"/>
  <c r="BM1182" i="2"/>
  <c r="AO1182" i="2"/>
  <c r="V1182" i="2"/>
  <c r="H1183" i="2"/>
  <c r="BR1182" i="2"/>
  <c r="BT1182" i="2"/>
  <c r="AX1182" i="2"/>
  <c r="N1182" i="2"/>
  <c r="BP1182" i="2"/>
  <c r="BC1182" i="2"/>
  <c r="AJ1182" i="2"/>
  <c r="J1182" i="2"/>
  <c r="I1182" i="2"/>
  <c r="P1182" i="2"/>
  <c r="L1182" i="2"/>
  <c r="Q1182" i="2"/>
  <c r="R487" i="2"/>
  <c r="S487" i="2" s="1"/>
  <c r="T487" i="2"/>
  <c r="AZ1183" i="2" l="1"/>
  <c r="BO1183" i="2"/>
  <c r="X1183" i="2"/>
  <c r="AL1183" i="2"/>
  <c r="AA487" i="2"/>
  <c r="CZ1183" i="2"/>
  <c r="BU1183" i="2"/>
  <c r="W487" i="2"/>
  <c r="AR563" i="2"/>
  <c r="AF564" i="2"/>
  <c r="AG564" i="2" s="1"/>
  <c r="AH564" i="2"/>
  <c r="BJ564" i="2"/>
  <c r="AB487" i="2"/>
  <c r="AC487" i="2" s="1"/>
  <c r="AD487" i="2" s="1"/>
  <c r="BP564" i="2"/>
  <c r="BQ564" i="2" s="1"/>
  <c r="BL564" i="2"/>
  <c r="BN564" i="2"/>
  <c r="BT564" i="2"/>
  <c r="BR564" i="2"/>
  <c r="BC572" i="2"/>
  <c r="AY572" i="2"/>
  <c r="BE572" i="2"/>
  <c r="BA572" i="2"/>
  <c r="BB572" i="2" s="1"/>
  <c r="AW572" i="2"/>
  <c r="CE593" i="2"/>
  <c r="CF593" i="2" s="1"/>
  <c r="AR1183" i="2"/>
  <c r="BF1183" i="2"/>
  <c r="AD1183" i="2"/>
  <c r="CC1183" i="2"/>
  <c r="CN1183" i="2"/>
  <c r="CH1183" i="2"/>
  <c r="CG1183" i="2"/>
  <c r="CE1183" i="2"/>
  <c r="CD1183" i="2"/>
  <c r="BT1183" i="2"/>
  <c r="BR1183" i="2"/>
  <c r="AX1183" i="2"/>
  <c r="J1183" i="2"/>
  <c r="I1183" i="2"/>
  <c r="CK1183" i="2"/>
  <c r="CI1183" i="2"/>
  <c r="BQ1183" i="2"/>
  <c r="BL1183" i="2"/>
  <c r="BC1183" i="2"/>
  <c r="AJ1183" i="2"/>
  <c r="O1183" i="2"/>
  <c r="M1183" i="2" s="1"/>
  <c r="CM1183" i="2"/>
  <c r="CF1183" i="2"/>
  <c r="BK1183" i="2"/>
  <c r="BM1183" i="2"/>
  <c r="BS1183" i="2"/>
  <c r="BP1183" i="2"/>
  <c r="AA1183" i="2"/>
  <c r="H1184" i="2"/>
  <c r="CL1183" i="2"/>
  <c r="BI1183" i="2"/>
  <c r="BN1183" i="2"/>
  <c r="AO1183" i="2"/>
  <c r="N1183" i="2"/>
  <c r="V1183" i="2"/>
  <c r="P1183" i="2"/>
  <c r="L1183" i="2"/>
  <c r="Q1183" i="2"/>
  <c r="BD1183" i="2"/>
  <c r="AP1183" i="2"/>
  <c r="Y487" i="2"/>
  <c r="Z487" i="2" s="1"/>
  <c r="U487" i="2"/>
  <c r="AZ1184" i="2" l="1"/>
  <c r="BO1184" i="2"/>
  <c r="X1184" i="2"/>
  <c r="AL1184" i="2"/>
  <c r="CZ1184" i="2"/>
  <c r="BU1184" i="2"/>
  <c r="CD594" i="2"/>
  <c r="CE594" i="2" s="1"/>
  <c r="AO564" i="2"/>
  <c r="AI564" i="2"/>
  <c r="AM564" i="2"/>
  <c r="AN564" i="2" s="1"/>
  <c r="AK564" i="2"/>
  <c r="AQ564" i="2"/>
  <c r="BF572" i="2"/>
  <c r="AV573" i="2"/>
  <c r="AT573" i="2"/>
  <c r="AU573" i="2" s="1"/>
  <c r="CM564" i="2"/>
  <c r="BU564" i="2"/>
  <c r="BK565" i="2"/>
  <c r="BI565" i="2"/>
  <c r="AR1184" i="2"/>
  <c r="BF1184" i="2"/>
  <c r="AD1184" i="2"/>
  <c r="CC1184" i="2"/>
  <c r="CN1184" i="2"/>
  <c r="CH1184" i="2"/>
  <c r="CG1184" i="2"/>
  <c r="CE1184" i="2"/>
  <c r="CM1184" i="2"/>
  <c r="CF1184" i="2"/>
  <c r="BK1184" i="2"/>
  <c r="BP1184" i="2"/>
  <c r="BQ1184" i="2"/>
  <c r="BI1184" i="2"/>
  <c r="AA1184" i="2"/>
  <c r="AX1184" i="2"/>
  <c r="J1184" i="2"/>
  <c r="V1184" i="2"/>
  <c r="CL1184" i="2"/>
  <c r="BL1184" i="2"/>
  <c r="AO1184" i="2"/>
  <c r="AJ1184" i="2"/>
  <c r="I1184" i="2"/>
  <c r="O1184" i="2"/>
  <c r="M1184" i="2" s="1"/>
  <c r="H1185" i="2"/>
  <c r="CK1184" i="2"/>
  <c r="CD1184" i="2"/>
  <c r="CI1184" i="2"/>
  <c r="BT1184" i="2"/>
  <c r="BM1184" i="2"/>
  <c r="BN1184" i="2"/>
  <c r="BC1184" i="2"/>
  <c r="BS1184" i="2"/>
  <c r="BR1184" i="2"/>
  <c r="N1184" i="2"/>
  <c r="L1184" i="2"/>
  <c r="Q1184" i="2"/>
  <c r="P1184" i="2"/>
  <c r="AB1184" i="2"/>
  <c r="BD1184" i="2"/>
  <c r="AP1184" i="2"/>
  <c r="R488" i="2"/>
  <c r="S488" i="2" s="1"/>
  <c r="T488" i="2"/>
  <c r="AZ1185" i="2" l="1"/>
  <c r="BO1185" i="2"/>
  <c r="X1185" i="2"/>
  <c r="AL1185" i="2"/>
  <c r="AA488" i="2"/>
  <c r="CZ1185" i="2"/>
  <c r="BU1185" i="2"/>
  <c r="AR564" i="2"/>
  <c r="AH565" i="2"/>
  <c r="AF565" i="2"/>
  <c r="AG565" i="2" s="1"/>
  <c r="BJ565" i="2"/>
  <c r="BP565" i="2"/>
  <c r="BQ565" i="2" s="1"/>
  <c r="BN565" i="2"/>
  <c r="BS565" i="2" s="1"/>
  <c r="BT565" i="2" s="1"/>
  <c r="BL565" i="2"/>
  <c r="BR565" i="2"/>
  <c r="BC573" i="2"/>
  <c r="AW573" i="2"/>
  <c r="BA573" i="2"/>
  <c r="BB573" i="2" s="1"/>
  <c r="AY573" i="2"/>
  <c r="BD573" i="2" s="1"/>
  <c r="BE573" i="2" s="1"/>
  <c r="CF594" i="2"/>
  <c r="AR1185" i="2"/>
  <c r="BF1185" i="2"/>
  <c r="AD1185" i="2"/>
  <c r="CC1185" i="2"/>
  <c r="CN1185" i="2"/>
  <c r="CH1185" i="2"/>
  <c r="CG1185" i="2"/>
  <c r="CE1185" i="2"/>
  <c r="CM1185" i="2"/>
  <c r="BK1185" i="2"/>
  <c r="BS1185" i="2"/>
  <c r="BT1185" i="2"/>
  <c r="BP1185" i="2"/>
  <c r="AA1185" i="2"/>
  <c r="I1185" i="2"/>
  <c r="H1186" i="2"/>
  <c r="CK1185" i="2"/>
  <c r="CD1185" i="2"/>
  <c r="CI1185" i="2"/>
  <c r="BN1185" i="2"/>
  <c r="BI1185" i="2"/>
  <c r="BC1185" i="2"/>
  <c r="CL1185" i="2"/>
  <c r="CF1185" i="2"/>
  <c r="BL1185" i="2"/>
  <c r="AO1185" i="2"/>
  <c r="N1185" i="2"/>
  <c r="BR1185" i="2"/>
  <c r="BQ1185" i="2"/>
  <c r="AX1185" i="2"/>
  <c r="J1185" i="2"/>
  <c r="O1185" i="2"/>
  <c r="M1185" i="2" s="1"/>
  <c r="BM1185" i="2"/>
  <c r="AJ1185" i="2"/>
  <c r="V1185" i="2"/>
  <c r="Q1185" i="2"/>
  <c r="L1185" i="2"/>
  <c r="P1185" i="2"/>
  <c r="AC488" i="2"/>
  <c r="AD488" i="2" s="1"/>
  <c r="Y488" i="2"/>
  <c r="Z488" i="2" s="1"/>
  <c r="W488" i="2"/>
  <c r="U488" i="2"/>
  <c r="AZ1186" i="2" l="1"/>
  <c r="BO1186" i="2"/>
  <c r="X1186" i="2"/>
  <c r="AL1186" i="2"/>
  <c r="CZ1186" i="2"/>
  <c r="BU1186" i="2"/>
  <c r="BU565" i="2"/>
  <c r="CM565" i="2"/>
  <c r="BK566" i="2"/>
  <c r="BI566" i="2"/>
  <c r="BF573" i="2"/>
  <c r="AT574" i="2"/>
  <c r="AU574" i="2" s="1"/>
  <c r="AV574" i="2"/>
  <c r="AO565" i="2"/>
  <c r="AI565" i="2"/>
  <c r="AM565" i="2"/>
  <c r="AN565" i="2" s="1"/>
  <c r="AK565" i="2"/>
  <c r="AP565" i="2" s="1"/>
  <c r="AQ565" i="2" s="1"/>
  <c r="CD595" i="2"/>
  <c r="AR1186" i="2"/>
  <c r="BF1186" i="2"/>
  <c r="AD1186" i="2"/>
  <c r="CC1186" i="2"/>
  <c r="CN1186" i="2"/>
  <c r="CH1186" i="2"/>
  <c r="CG1186" i="2"/>
  <c r="CE1186" i="2"/>
  <c r="BR1186" i="2"/>
  <c r="BT1186" i="2"/>
  <c r="AX1186" i="2"/>
  <c r="J1186" i="2"/>
  <c r="I1186" i="2"/>
  <c r="CD1186" i="2"/>
  <c r="BI1186" i="2"/>
  <c r="N1186" i="2"/>
  <c r="H1187" i="2"/>
  <c r="CK1186" i="2"/>
  <c r="CF1186" i="2"/>
  <c r="CI1186" i="2"/>
  <c r="BQ1186" i="2"/>
  <c r="BN1186" i="2"/>
  <c r="BL1186" i="2"/>
  <c r="BC1186" i="2"/>
  <c r="AJ1186" i="2"/>
  <c r="O1186" i="2"/>
  <c r="M1186" i="2" s="1"/>
  <c r="CM1186" i="2"/>
  <c r="BK1186" i="2"/>
  <c r="BM1186" i="2"/>
  <c r="BP1186" i="2"/>
  <c r="BS1186" i="2"/>
  <c r="AA1186" i="2"/>
  <c r="V1186" i="2"/>
  <c r="CL1186" i="2"/>
  <c r="AO1186" i="2"/>
  <c r="P1186" i="2"/>
  <c r="L1186" i="2"/>
  <c r="Q1186" i="2"/>
  <c r="AP1186" i="2"/>
  <c r="BD1186" i="2"/>
  <c r="R489" i="2"/>
  <c r="S489" i="2" s="1"/>
  <c r="T489" i="2"/>
  <c r="AZ1187" i="2" l="1"/>
  <c r="BO1187" i="2"/>
  <c r="X1187" i="2"/>
  <c r="AL1187" i="2"/>
  <c r="AA489" i="2"/>
  <c r="CZ1187" i="2"/>
  <c r="BU1187" i="2"/>
  <c r="AR565" i="2"/>
  <c r="AH566" i="2"/>
  <c r="AF566" i="2"/>
  <c r="AG566" i="2" s="1"/>
  <c r="BJ566" i="2"/>
  <c r="BC574" i="2"/>
  <c r="BA574" i="2"/>
  <c r="BB574" i="2" s="1"/>
  <c r="AW574" i="2"/>
  <c r="AY574" i="2"/>
  <c r="BD574" i="2" s="1"/>
  <c r="BE574" i="2" s="1"/>
  <c r="BT566" i="2"/>
  <c r="BL566" i="2"/>
  <c r="BN566" i="2"/>
  <c r="BP566" i="2"/>
  <c r="BQ566" i="2" s="1"/>
  <c r="BR566" i="2"/>
  <c r="CE595" i="2"/>
  <c r="CF595" i="2" s="1"/>
  <c r="AR1187" i="2"/>
  <c r="BF1187" i="2"/>
  <c r="AD1187" i="2"/>
  <c r="CC1187" i="2"/>
  <c r="CN1187" i="2"/>
  <c r="CH1187" i="2"/>
  <c r="CG1187" i="2"/>
  <c r="CE1187" i="2"/>
  <c r="CL1187" i="2"/>
  <c r="BS1187" i="2"/>
  <c r="AO1187" i="2"/>
  <c r="AJ1187" i="2"/>
  <c r="J1187" i="2"/>
  <c r="I1187" i="2"/>
  <c r="O1187" i="2"/>
  <c r="M1187" i="2" s="1"/>
  <c r="CK1187" i="2"/>
  <c r="CD1187" i="2"/>
  <c r="BP1187" i="2"/>
  <c r="CI1187" i="2"/>
  <c r="BT1187" i="2"/>
  <c r="BQ1187" i="2"/>
  <c r="BR1187" i="2"/>
  <c r="CF1187" i="2"/>
  <c r="BM1187" i="2"/>
  <c r="BC1187" i="2"/>
  <c r="V1187" i="2"/>
  <c r="H1188" i="2"/>
  <c r="CM1187" i="2"/>
  <c r="BK1187" i="2"/>
  <c r="BL1187" i="2"/>
  <c r="BI1187" i="2"/>
  <c r="BN1187" i="2"/>
  <c r="AA1187" i="2"/>
  <c r="AX1187" i="2"/>
  <c r="N1187" i="2"/>
  <c r="L1187" i="2"/>
  <c r="P1187" i="2"/>
  <c r="Q1187" i="2"/>
  <c r="AB1187" i="2"/>
  <c r="AP1187" i="2"/>
  <c r="BD1187" i="2"/>
  <c r="W489" i="2"/>
  <c r="AB489" i="2" s="1"/>
  <c r="U489" i="2"/>
  <c r="Y489" i="2"/>
  <c r="Z489" i="2" s="1"/>
  <c r="AZ1188" i="2" l="1"/>
  <c r="BO1188" i="2"/>
  <c r="X1188" i="2"/>
  <c r="AL1188" i="2"/>
  <c r="CZ1188" i="2"/>
  <c r="BU1188" i="2"/>
  <c r="BF574" i="2"/>
  <c r="AV575" i="2"/>
  <c r="AT575" i="2"/>
  <c r="AU575" i="2" s="1"/>
  <c r="CD596" i="2"/>
  <c r="CE596" i="2" s="1"/>
  <c r="BU566" i="2"/>
  <c r="CM566" i="2"/>
  <c r="BI567" i="2"/>
  <c r="BK567" i="2"/>
  <c r="AO566" i="2"/>
  <c r="AQ566" i="2"/>
  <c r="AM566" i="2"/>
  <c r="AN566" i="2" s="1"/>
  <c r="AI566" i="2"/>
  <c r="AK566" i="2"/>
  <c r="AR1188" i="2"/>
  <c r="BF1188" i="2"/>
  <c r="AD1188" i="2"/>
  <c r="CC1188" i="2"/>
  <c r="CN1188" i="2"/>
  <c r="CH1188" i="2"/>
  <c r="CG1188" i="2"/>
  <c r="CE1188" i="2"/>
  <c r="CK1188" i="2"/>
  <c r="CI1188" i="2"/>
  <c r="BN1188" i="2"/>
  <c r="BQ1188" i="2"/>
  <c r="BC1188" i="2"/>
  <c r="AX1188" i="2"/>
  <c r="V1188" i="2"/>
  <c r="AA1188" i="2"/>
  <c r="AJ1188" i="2"/>
  <c r="I1188" i="2"/>
  <c r="CL1188" i="2"/>
  <c r="CD1188" i="2"/>
  <c r="BP1188" i="2"/>
  <c r="BM1188" i="2"/>
  <c r="AO1188" i="2"/>
  <c r="CF1188" i="2"/>
  <c r="BS1188" i="2"/>
  <c r="BL1188" i="2"/>
  <c r="BR1188" i="2"/>
  <c r="J1188" i="2"/>
  <c r="N1188" i="2"/>
  <c r="CM1188" i="2"/>
  <c r="BK1188" i="2"/>
  <c r="BT1188" i="2"/>
  <c r="BI1188" i="2"/>
  <c r="O1188" i="2"/>
  <c r="M1188" i="2" s="1"/>
  <c r="H1189" i="2"/>
  <c r="L1188" i="2"/>
  <c r="Q1188" i="2"/>
  <c r="P1188" i="2"/>
  <c r="AC489" i="2"/>
  <c r="AD489" i="2" s="1"/>
  <c r="AZ1189" i="2" l="1"/>
  <c r="BO1189" i="2"/>
  <c r="X1189" i="2"/>
  <c r="AL1189" i="2"/>
  <c r="CZ1189" i="2"/>
  <c r="BU1189" i="2"/>
  <c r="BJ567" i="2"/>
  <c r="AR566" i="2"/>
  <c r="AH567" i="2"/>
  <c r="AF567" i="2"/>
  <c r="AG567" i="2" s="1"/>
  <c r="BC575" i="2"/>
  <c r="AW575" i="2"/>
  <c r="AY575" i="2"/>
  <c r="BE575" i="2"/>
  <c r="BA575" i="2"/>
  <c r="BB575" i="2" s="1"/>
  <c r="BT567" i="2"/>
  <c r="BN567" i="2"/>
  <c r="BP567" i="2"/>
  <c r="BQ567" i="2" s="1"/>
  <c r="BR567" i="2"/>
  <c r="BL567" i="2"/>
  <c r="CF596" i="2"/>
  <c r="AR1189" i="2"/>
  <c r="BF1189" i="2"/>
  <c r="AD1189" i="2"/>
  <c r="CC1189" i="2"/>
  <c r="CN1189" i="2"/>
  <c r="CH1189" i="2"/>
  <c r="CG1189" i="2"/>
  <c r="CE1189" i="2"/>
  <c r="BQ1189" i="2"/>
  <c r="AA1189" i="2"/>
  <c r="CK1189" i="2"/>
  <c r="CF1189" i="2"/>
  <c r="BN1189" i="2"/>
  <c r="BI1189" i="2"/>
  <c r="BT1189" i="2"/>
  <c r="AO1189" i="2"/>
  <c r="V1189" i="2"/>
  <c r="CM1189" i="2"/>
  <c r="BK1189" i="2"/>
  <c r="BS1189" i="2"/>
  <c r="BP1189" i="2"/>
  <c r="BL1189" i="2"/>
  <c r="I1189" i="2"/>
  <c r="H1190" i="2"/>
  <c r="CL1189" i="2"/>
  <c r="CI1189" i="2"/>
  <c r="BC1189" i="2"/>
  <c r="AX1189" i="2"/>
  <c r="J1189" i="2"/>
  <c r="N1189" i="2"/>
  <c r="CD1189" i="2"/>
  <c r="BR1189" i="2"/>
  <c r="BM1189" i="2"/>
  <c r="AJ1189" i="2"/>
  <c r="O1189" i="2"/>
  <c r="P1189" i="2"/>
  <c r="L1189" i="2"/>
  <c r="Q1189" i="2"/>
  <c r="AP1189" i="2"/>
  <c r="BD1189" i="2"/>
  <c r="R490" i="2"/>
  <c r="T490" i="2"/>
  <c r="AZ1190" i="2" l="1"/>
  <c r="BO1190" i="2"/>
  <c r="X1190" i="2"/>
  <c r="AL1190" i="2"/>
  <c r="AA490" i="2"/>
  <c r="CZ1190" i="2"/>
  <c r="BU1190" i="2"/>
  <c r="BF575" i="2"/>
  <c r="AT576" i="2"/>
  <c r="AU576" i="2" s="1"/>
  <c r="AV576" i="2"/>
  <c r="CD597" i="2"/>
  <c r="CE597" i="2" s="1"/>
  <c r="BU567" i="2"/>
  <c r="CM567" i="2"/>
  <c r="CN567" i="2" s="1"/>
  <c r="BK568" i="2"/>
  <c r="BI568" i="2"/>
  <c r="AO567" i="2"/>
  <c r="AK567" i="2"/>
  <c r="AM567" i="2"/>
  <c r="AN567" i="2" s="1"/>
  <c r="AI567" i="2"/>
  <c r="AQ567" i="2"/>
  <c r="AR1190" i="2"/>
  <c r="BF1190" i="2"/>
  <c r="AD1190" i="2"/>
  <c r="CC1190" i="2"/>
  <c r="CN1190" i="2"/>
  <c r="CH1190" i="2"/>
  <c r="CG1190" i="2"/>
  <c r="M1189" i="2"/>
  <c r="CE1190" i="2"/>
  <c r="CM1190" i="2"/>
  <c r="BK1190" i="2"/>
  <c r="BM1190" i="2"/>
  <c r="BT1190" i="2"/>
  <c r="I1190" i="2"/>
  <c r="O1190" i="2"/>
  <c r="M1190" i="2" s="1"/>
  <c r="CL1190" i="2"/>
  <c r="BI1190" i="2"/>
  <c r="BL1190" i="2"/>
  <c r="BC1190" i="2"/>
  <c r="CI1190" i="2"/>
  <c r="BR1190" i="2"/>
  <c r="BS1190" i="2"/>
  <c r="AA1190" i="2"/>
  <c r="AX1190" i="2"/>
  <c r="J1190" i="2"/>
  <c r="V1190" i="2"/>
  <c r="CK1190" i="2"/>
  <c r="CF1190" i="2"/>
  <c r="CD1190" i="2"/>
  <c r="BQ1190" i="2"/>
  <c r="BN1190" i="2"/>
  <c r="BP1190" i="2"/>
  <c r="AO1190" i="2"/>
  <c r="AJ1190" i="2"/>
  <c r="N1190" i="2"/>
  <c r="H1191" i="2"/>
  <c r="Q1190" i="2"/>
  <c r="L1190" i="2"/>
  <c r="P1190" i="2"/>
  <c r="AP1190" i="2"/>
  <c r="AB1190" i="2"/>
  <c r="BD1190" i="2"/>
  <c r="S490" i="2"/>
  <c r="U490" i="2"/>
  <c r="Y490" i="2"/>
  <c r="Z490" i="2" s="1"/>
  <c r="W490" i="2"/>
  <c r="AZ1191" i="2" l="1"/>
  <c r="BO1191" i="2"/>
  <c r="X1191" i="2"/>
  <c r="AL1191" i="2"/>
  <c r="CZ1191" i="2"/>
  <c r="BU1191" i="2"/>
  <c r="AR567" i="2"/>
  <c r="AF568" i="2"/>
  <c r="AG568" i="2" s="1"/>
  <c r="AH568" i="2"/>
  <c r="BC576" i="2"/>
  <c r="AW576" i="2"/>
  <c r="AY576" i="2"/>
  <c r="BD576" i="2" s="1"/>
  <c r="BE576" i="2" s="1"/>
  <c r="BA576" i="2"/>
  <c r="BB576" i="2" s="1"/>
  <c r="BJ568" i="2"/>
  <c r="AB490" i="2"/>
  <c r="AC490" i="2" s="1"/>
  <c r="AD490" i="2" s="1"/>
  <c r="BP568" i="2"/>
  <c r="BQ568" i="2" s="1"/>
  <c r="BN568" i="2"/>
  <c r="BS568" i="2" s="1"/>
  <c r="BT568" i="2" s="1"/>
  <c r="BL568" i="2"/>
  <c r="BR568" i="2"/>
  <c r="CF597" i="2"/>
  <c r="AR1191" i="2"/>
  <c r="BF1191" i="2"/>
  <c r="AD1191" i="2"/>
  <c r="CC1191" i="2"/>
  <c r="CN1191" i="2"/>
  <c r="CH1191" i="2"/>
  <c r="CG1191" i="2"/>
  <c r="CE1191" i="2"/>
  <c r="CM1191" i="2"/>
  <c r="BK1191" i="2"/>
  <c r="BL1191" i="2"/>
  <c r="BI1191" i="2"/>
  <c r="BR1191" i="2"/>
  <c r="AA1191" i="2"/>
  <c r="N1191" i="2"/>
  <c r="BT1191" i="2"/>
  <c r="BQ1191" i="2"/>
  <c r="BN1191" i="2"/>
  <c r="AX1191" i="2"/>
  <c r="I1191" i="2"/>
  <c r="CK1191" i="2"/>
  <c r="CF1191" i="2"/>
  <c r="CI1191" i="2"/>
  <c r="BP1191" i="2"/>
  <c r="BM1191" i="2"/>
  <c r="BS1191" i="2"/>
  <c r="BC1191" i="2"/>
  <c r="AJ1191" i="2"/>
  <c r="J1191" i="2"/>
  <c r="O1191" i="2"/>
  <c r="V1191" i="2"/>
  <c r="H1192" i="2"/>
  <c r="CL1191" i="2"/>
  <c r="CD1191" i="2"/>
  <c r="AO1191" i="2"/>
  <c r="Q1191" i="2"/>
  <c r="L1191" i="2"/>
  <c r="P1191" i="2"/>
  <c r="AZ1192" i="2" l="1"/>
  <c r="BO1192" i="2"/>
  <c r="X1192" i="2"/>
  <c r="AL1192" i="2"/>
  <c r="CZ1192" i="2"/>
  <c r="BU1192" i="2"/>
  <c r="CM568" i="2"/>
  <c r="BU568" i="2"/>
  <c r="BK569" i="2"/>
  <c r="BI569" i="2"/>
  <c r="CD598" i="2"/>
  <c r="CE598" i="2" s="1"/>
  <c r="BF576" i="2"/>
  <c r="AT577" i="2"/>
  <c r="AU577" i="2" s="1"/>
  <c r="AV577" i="2"/>
  <c r="AO568" i="2"/>
  <c r="AI568" i="2"/>
  <c r="AK568" i="2"/>
  <c r="AP568" i="2" s="1"/>
  <c r="AQ568" i="2" s="1"/>
  <c r="AM568" i="2"/>
  <c r="AN568" i="2" s="1"/>
  <c r="AR1192" i="2"/>
  <c r="BF1192" i="2"/>
  <c r="AD1192" i="2"/>
  <c r="CC1192" i="2"/>
  <c r="CN1192" i="2"/>
  <c r="CH1192" i="2"/>
  <c r="CG1192" i="2"/>
  <c r="M1191" i="2"/>
  <c r="CE1192" i="2"/>
  <c r="BS1192" i="2"/>
  <c r="BL1192" i="2"/>
  <c r="BN1192" i="2"/>
  <c r="AX1192" i="2"/>
  <c r="O1192" i="2"/>
  <c r="M1192" i="2" s="1"/>
  <c r="P1192" i="2"/>
  <c r="CM1192" i="2"/>
  <c r="BK1192" i="2"/>
  <c r="BT1192" i="2"/>
  <c r="BQ1192" i="2"/>
  <c r="BM1192" i="2"/>
  <c r="AA1192" i="2"/>
  <c r="J1192" i="2"/>
  <c r="V1192" i="2"/>
  <c r="I1192" i="2"/>
  <c r="CK1192" i="2"/>
  <c r="CF1192" i="2"/>
  <c r="CI1192" i="2"/>
  <c r="BR1192" i="2"/>
  <c r="BC1192" i="2"/>
  <c r="AJ1192" i="2"/>
  <c r="N1192" i="2"/>
  <c r="H1193" i="2"/>
  <c r="CL1192" i="2"/>
  <c r="CD1192" i="2"/>
  <c r="BP1192" i="2"/>
  <c r="BI1192" i="2"/>
  <c r="AO1192" i="2"/>
  <c r="Q1192" i="2"/>
  <c r="L1192" i="2"/>
  <c r="AP1192" i="2"/>
  <c r="AB1192" i="2"/>
  <c r="BD1192" i="2"/>
  <c r="R491" i="2"/>
  <c r="T491" i="2"/>
  <c r="AZ1193" i="2" l="1"/>
  <c r="BO1193" i="2"/>
  <c r="X1193" i="2"/>
  <c r="AL1193" i="2"/>
  <c r="AA491" i="2"/>
  <c r="Y491" i="2"/>
  <c r="Z491" i="2" s="1"/>
  <c r="CZ1193" i="2"/>
  <c r="BU1193" i="2"/>
  <c r="AR568" i="2"/>
  <c r="AF569" i="2"/>
  <c r="AG569" i="2" s="1"/>
  <c r="AH569" i="2"/>
  <c r="BJ569" i="2"/>
  <c r="BT569" i="2"/>
  <c r="BP569" i="2"/>
  <c r="BQ569" i="2" s="1"/>
  <c r="BL569" i="2"/>
  <c r="BN569" i="2"/>
  <c r="BR569" i="2"/>
  <c r="BC577" i="2"/>
  <c r="BA577" i="2"/>
  <c r="BB577" i="2" s="1"/>
  <c r="AW577" i="2"/>
  <c r="AY577" i="2"/>
  <c r="BD577" i="2" s="1"/>
  <c r="BE577" i="2" s="1"/>
  <c r="CF598" i="2"/>
  <c r="AR1193" i="2"/>
  <c r="BF1193" i="2"/>
  <c r="AD1193" i="2"/>
  <c r="CC1193" i="2"/>
  <c r="CN1193" i="2"/>
  <c r="CH1193" i="2"/>
  <c r="CG1193" i="2"/>
  <c r="CE1193" i="2"/>
  <c r="CL1193" i="2"/>
  <c r="BL1193" i="2"/>
  <c r="AO1193" i="2"/>
  <c r="O1193" i="2"/>
  <c r="I1193" i="2"/>
  <c r="H1194" i="2"/>
  <c r="CM1193" i="2"/>
  <c r="BK1193" i="2"/>
  <c r="BS1193" i="2"/>
  <c r="BT1193" i="2"/>
  <c r="BP1193" i="2"/>
  <c r="AA1193" i="2"/>
  <c r="AX1193" i="2"/>
  <c r="CI1193" i="2"/>
  <c r="BR1193" i="2"/>
  <c r="BQ1193" i="2"/>
  <c r="AJ1193" i="2"/>
  <c r="J1193" i="2"/>
  <c r="L1193" i="2" s="1"/>
  <c r="V1193" i="2"/>
  <c r="CK1193" i="2"/>
  <c r="CF1193" i="2"/>
  <c r="CD1193" i="2"/>
  <c r="BN1193" i="2"/>
  <c r="BM1193" i="2"/>
  <c r="BI1193" i="2"/>
  <c r="BC1193" i="2"/>
  <c r="N1193" i="2"/>
  <c r="Q1193" i="2"/>
  <c r="P1193" i="2"/>
  <c r="BD1193" i="2"/>
  <c r="AP1193" i="2"/>
  <c r="AB1193" i="2"/>
  <c r="S491" i="2"/>
  <c r="AC491" i="2"/>
  <c r="AD491" i="2" s="1"/>
  <c r="W491" i="2"/>
  <c r="U491" i="2"/>
  <c r="AZ1194" i="2" l="1"/>
  <c r="BO1194" i="2"/>
  <c r="X1194" i="2"/>
  <c r="AL1194" i="2"/>
  <c r="CZ1194" i="2"/>
  <c r="BU1194" i="2"/>
  <c r="BF577" i="2"/>
  <c r="AT578" i="2"/>
  <c r="AU578" i="2" s="1"/>
  <c r="AV578" i="2"/>
  <c r="BU569" i="2"/>
  <c r="CM569" i="2"/>
  <c r="BK570" i="2"/>
  <c r="BI570" i="2"/>
  <c r="CD599" i="2"/>
  <c r="AO569" i="2"/>
  <c r="AK569" i="2"/>
  <c r="AI569" i="2"/>
  <c r="AQ569" i="2"/>
  <c r="AM569" i="2"/>
  <c r="AN569" i="2" s="1"/>
  <c r="AR1194" i="2"/>
  <c r="BF1194" i="2"/>
  <c r="AD1194" i="2"/>
  <c r="CC1194" i="2"/>
  <c r="CN1194" i="2"/>
  <c r="CH1194" i="2"/>
  <c r="CG1194" i="2"/>
  <c r="CE1194" i="2"/>
  <c r="CM1194" i="2"/>
  <c r="BK1194" i="2"/>
  <c r="BM1194" i="2"/>
  <c r="BR1194" i="2"/>
  <c r="BL1194" i="2"/>
  <c r="AA1194" i="2"/>
  <c r="N1194" i="2"/>
  <c r="BP1194" i="2"/>
  <c r="J1194" i="2"/>
  <c r="L1194" i="2" s="1"/>
  <c r="O1194" i="2"/>
  <c r="CK1194" i="2"/>
  <c r="CF1194" i="2"/>
  <c r="CD1194" i="2"/>
  <c r="BQ1194" i="2"/>
  <c r="BS1194" i="2"/>
  <c r="BC1194" i="2"/>
  <c r="AX1194" i="2"/>
  <c r="V1194" i="2"/>
  <c r="CL1194" i="2"/>
  <c r="BI1194" i="2"/>
  <c r="BN1194" i="2"/>
  <c r="AO1194" i="2"/>
  <c r="AJ1194" i="2"/>
  <c r="I1194" i="2"/>
  <c r="CI1194" i="2"/>
  <c r="BT1194" i="2"/>
  <c r="Q1194" i="2"/>
  <c r="P1194" i="2"/>
  <c r="M1193" i="2"/>
  <c r="M1194" i="2"/>
  <c r="R492" i="2"/>
  <c r="T492" i="2"/>
  <c r="I161" i="1" l="1"/>
  <c r="I162" i="1"/>
  <c r="I163" i="1"/>
  <c r="I164" i="1"/>
  <c r="I165" i="1"/>
  <c r="I166" i="1"/>
  <c r="I167" i="1"/>
  <c r="I168" i="1"/>
  <c r="I169" i="1"/>
  <c r="I170" i="1"/>
  <c r="I171" i="1"/>
  <c r="I172" i="1"/>
  <c r="I173" i="1"/>
  <c r="I174" i="1"/>
  <c r="I175" i="1"/>
  <c r="I176" i="1"/>
  <c r="I177" i="1"/>
  <c r="I178" i="1"/>
  <c r="I179" i="1"/>
  <c r="I180" i="1"/>
  <c r="I181" i="1"/>
  <c r="I182" i="1"/>
  <c r="I183" i="1"/>
  <c r="I187" i="1"/>
  <c r="H161" i="1"/>
  <c r="H162" i="1"/>
  <c r="H163" i="1"/>
  <c r="H164" i="1"/>
  <c r="H165" i="1"/>
  <c r="H166" i="1"/>
  <c r="H167" i="1"/>
  <c r="H168" i="1"/>
  <c r="H169" i="1"/>
  <c r="H170" i="1"/>
  <c r="H171" i="1"/>
  <c r="H172" i="1"/>
  <c r="H173" i="1"/>
  <c r="H174" i="1"/>
  <c r="H175" i="1"/>
  <c r="H176" i="1"/>
  <c r="H177" i="1"/>
  <c r="H178" i="1"/>
  <c r="H179" i="1"/>
  <c r="H180" i="1"/>
  <c r="H181" i="1"/>
  <c r="H182" i="1"/>
  <c r="H183" i="1"/>
  <c r="H187" i="1"/>
  <c r="G161" i="1"/>
  <c r="G162" i="1"/>
  <c r="G163" i="1"/>
  <c r="G164" i="1"/>
  <c r="G165" i="1"/>
  <c r="G166" i="1"/>
  <c r="G167" i="1"/>
  <c r="G168" i="1"/>
  <c r="G169" i="1"/>
  <c r="G170" i="1"/>
  <c r="G171" i="1"/>
  <c r="G172" i="1"/>
  <c r="G173" i="1"/>
  <c r="G174" i="1"/>
  <c r="G175" i="1"/>
  <c r="G176" i="1"/>
  <c r="G177" i="1"/>
  <c r="G178" i="1"/>
  <c r="G179" i="1"/>
  <c r="G180" i="1"/>
  <c r="G181" i="1"/>
  <c r="G182" i="1"/>
  <c r="G183" i="1"/>
  <c r="G187"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E161" i="1"/>
  <c r="E162" i="1"/>
  <c r="E163" i="1"/>
  <c r="E164" i="1"/>
  <c r="E165" i="1"/>
  <c r="E166" i="1"/>
  <c r="E167" i="1"/>
  <c r="E168" i="1"/>
  <c r="E169" i="1"/>
  <c r="E170" i="1"/>
  <c r="E171" i="1"/>
  <c r="E172" i="1"/>
  <c r="E173" i="1"/>
  <c r="E174" i="1"/>
  <c r="E175" i="1"/>
  <c r="E176" i="1"/>
  <c r="E177" i="1"/>
  <c r="E178" i="1"/>
  <c r="E179" i="1"/>
  <c r="E180" i="1"/>
  <c r="E181" i="1"/>
  <c r="E182" i="1"/>
  <c r="E183" i="1"/>
  <c r="E187" i="1"/>
  <c r="AA492" i="2"/>
  <c r="Y492" i="2"/>
  <c r="Z492" i="2" s="1"/>
  <c r="BJ570" i="2"/>
  <c r="BN570" i="2"/>
  <c r="BT570" i="2"/>
  <c r="BL570" i="2"/>
  <c r="BP570" i="2"/>
  <c r="BQ570" i="2" s="1"/>
  <c r="BR570" i="2"/>
  <c r="BC578" i="2"/>
  <c r="BA578" i="2"/>
  <c r="BB578" i="2" s="1"/>
  <c r="BE578" i="2"/>
  <c r="AW578" i="2"/>
  <c r="AY578" i="2"/>
  <c r="CS38" i="2"/>
  <c r="CS37" i="2" s="1"/>
  <c r="CS36" i="2" s="1"/>
  <c r="CS35" i="2" s="1"/>
  <c r="CS34" i="2" s="1"/>
  <c r="CS33" i="2" s="1"/>
  <c r="CS32" i="2" s="1"/>
  <c r="CS31" i="2" s="1"/>
  <c r="CS30" i="2" s="1"/>
  <c r="CS29" i="2" s="1"/>
  <c r="CS28" i="2" s="1"/>
  <c r="CS27" i="2" s="1"/>
  <c r="CS26" i="2" s="1"/>
  <c r="CS25" i="2" s="1"/>
  <c r="CS24" i="2" s="1"/>
  <c r="CS23" i="2" s="1"/>
  <c r="CS22" i="2" s="1"/>
  <c r="CS21" i="2" s="1"/>
  <c r="CS20" i="2" s="1"/>
  <c r="CS19" i="2" s="1"/>
  <c r="CS18" i="2" s="1"/>
  <c r="CS17" i="2" s="1"/>
  <c r="CS16" i="2" s="1"/>
  <c r="CS15" i="2" s="1"/>
  <c r="CS14" i="2" s="1"/>
  <c r="CS13" i="2" s="1"/>
  <c r="CS12" i="2" s="1"/>
  <c r="CS11" i="2" s="1"/>
  <c r="CS10" i="2" s="1"/>
  <c r="CS9" i="2" s="1"/>
  <c r="CS8" i="2" s="1"/>
  <c r="CS7" i="2" s="1"/>
  <c r="CS6" i="2" s="1"/>
  <c r="CS5" i="2" s="1"/>
  <c r="AR569" i="2"/>
  <c r="AF570" i="2"/>
  <c r="AG570" i="2" s="1"/>
  <c r="AH570" i="2"/>
  <c r="CE599" i="2"/>
  <c r="CF599" i="2" s="1"/>
  <c r="S492" i="2"/>
  <c r="W492" i="2"/>
  <c r="AB492" i="2" s="1"/>
  <c r="U492" i="2"/>
  <c r="N207" i="1" l="1"/>
  <c r="H207" i="1" s="1"/>
  <c r="O207" i="1"/>
  <c r="I207" i="1" s="1"/>
  <c r="N206" i="1"/>
  <c r="H206" i="1" s="1"/>
  <c r="O206" i="1"/>
  <c r="I206" i="1" s="1"/>
  <c r="O205" i="1"/>
  <c r="I205" i="1" s="1"/>
  <c r="N205" i="1"/>
  <c r="H205" i="1" s="1"/>
  <c r="BF578" i="2"/>
  <c r="AV579" i="2"/>
  <c r="AT579" i="2"/>
  <c r="AU579" i="2" s="1"/>
  <c r="CD600" i="2"/>
  <c r="CE600" i="2" s="1"/>
  <c r="AO570" i="2"/>
  <c r="AM570" i="2"/>
  <c r="AN570" i="2" s="1"/>
  <c r="AK570" i="2"/>
  <c r="AP570" i="2" s="1"/>
  <c r="AQ570" i="2" s="1"/>
  <c r="AI570" i="2"/>
  <c r="BU570" i="2"/>
  <c r="CM570" i="2"/>
  <c r="BK571" i="2"/>
  <c r="BI571" i="2"/>
  <c r="AC492" i="2"/>
  <c r="AD492" i="2" s="1"/>
  <c r="I209" i="1" l="1"/>
  <c r="H209" i="1"/>
  <c r="BL571" i="2"/>
  <c r="BP571" i="2"/>
  <c r="BQ571" i="2" s="1"/>
  <c r="BR571" i="2"/>
  <c r="BN571" i="2"/>
  <c r="BS571" i="2" s="1"/>
  <c r="BT571" i="2" s="1"/>
  <c r="AR570" i="2"/>
  <c r="AH571" i="2"/>
  <c r="AF571" i="2"/>
  <c r="AG571" i="2" s="1"/>
  <c r="BC579" i="2"/>
  <c r="AY579" i="2"/>
  <c r="BD579" i="2" s="1"/>
  <c r="BE579" i="2" s="1"/>
  <c r="AW579" i="2"/>
  <c r="BA579" i="2"/>
  <c r="BB579" i="2" s="1"/>
  <c r="BJ571" i="2"/>
  <c r="CF600" i="2"/>
  <c r="R493" i="2"/>
  <c r="S493" i="2" s="1"/>
  <c r="T493" i="2"/>
  <c r="AA493" i="2" l="1"/>
  <c r="BU571" i="2"/>
  <c r="CM571" i="2"/>
  <c r="BK572" i="2"/>
  <c r="BI572" i="2"/>
  <c r="CD601" i="2"/>
  <c r="AO571" i="2"/>
  <c r="AM571" i="2"/>
  <c r="AN571" i="2" s="1"/>
  <c r="AK571" i="2"/>
  <c r="AP571" i="2" s="1"/>
  <c r="AQ571" i="2" s="1"/>
  <c r="AI571" i="2"/>
  <c r="BF579" i="2"/>
  <c r="AT580" i="2"/>
  <c r="AU580" i="2" s="1"/>
  <c r="AV580" i="2"/>
  <c r="W493" i="2"/>
  <c r="AB493" i="2" s="1"/>
  <c r="Y493" i="2"/>
  <c r="Z493" i="2" s="1"/>
  <c r="U493" i="2"/>
  <c r="AR571" i="2" l="1"/>
  <c r="AF572" i="2"/>
  <c r="AG572" i="2" s="1"/>
  <c r="AH572" i="2"/>
  <c r="BJ572" i="2"/>
  <c r="BR572" i="2"/>
  <c r="BL572" i="2"/>
  <c r="BT572" i="2"/>
  <c r="BN572" i="2"/>
  <c r="BP572" i="2"/>
  <c r="BQ572" i="2" s="1"/>
  <c r="BC580" i="2"/>
  <c r="BA580" i="2"/>
  <c r="BB580" i="2" s="1"/>
  <c r="AW580" i="2"/>
  <c r="AY580" i="2"/>
  <c r="BD580" i="2" s="1"/>
  <c r="BE580" i="2" s="1"/>
  <c r="CE601" i="2"/>
  <c r="CF601" i="2" s="1"/>
  <c r="AC493" i="2"/>
  <c r="AD493" i="2" s="1"/>
  <c r="CD602" i="2" l="1"/>
  <c r="BF580" i="2"/>
  <c r="AV581" i="2"/>
  <c r="AT581" i="2"/>
  <c r="AU581" i="2" s="1"/>
  <c r="CM572" i="2"/>
  <c r="BU572" i="2"/>
  <c r="BK573" i="2"/>
  <c r="BI573" i="2"/>
  <c r="AO572" i="2"/>
  <c r="AM572" i="2"/>
  <c r="AN572" i="2" s="1"/>
  <c r="AI572" i="2"/>
  <c r="AK572" i="2"/>
  <c r="AQ572" i="2"/>
  <c r="R494" i="2"/>
  <c r="S494" i="2" s="1"/>
  <c r="T494" i="2"/>
  <c r="AA494" i="2" l="1"/>
  <c r="Y494" i="2"/>
  <c r="Z494" i="2" s="1"/>
  <c r="BT573" i="2"/>
  <c r="BP573" i="2"/>
  <c r="BQ573" i="2" s="1"/>
  <c r="BL573" i="2"/>
  <c r="BN573" i="2"/>
  <c r="BR573" i="2"/>
  <c r="BC581" i="2"/>
  <c r="BA581" i="2"/>
  <c r="BB581" i="2" s="1"/>
  <c r="AY581" i="2"/>
  <c r="BE581" i="2"/>
  <c r="AW581" i="2"/>
  <c r="BJ573" i="2"/>
  <c r="AR572" i="2"/>
  <c r="AH573" i="2"/>
  <c r="AF573" i="2"/>
  <c r="AG573" i="2" s="1"/>
  <c r="CE602" i="2"/>
  <c r="CF602" i="2" s="1"/>
  <c r="AC494" i="2"/>
  <c r="AD494" i="2" s="1"/>
  <c r="W494" i="2"/>
  <c r="U494" i="2"/>
  <c r="AO573" i="2" l="1"/>
  <c r="AI573" i="2"/>
  <c r="AM573" i="2"/>
  <c r="AN573" i="2" s="1"/>
  <c r="AK573" i="2"/>
  <c r="AP573" i="2" s="1"/>
  <c r="AQ573" i="2" s="1"/>
  <c r="CD603" i="2"/>
  <c r="BF581" i="2"/>
  <c r="AV582" i="2"/>
  <c r="AT582" i="2"/>
  <c r="AU582" i="2" s="1"/>
  <c r="BU573" i="2"/>
  <c r="CM573" i="2"/>
  <c r="BK574" i="2"/>
  <c r="BI574" i="2"/>
  <c r="R495" i="2"/>
  <c r="S495" i="2" s="1"/>
  <c r="T495" i="2"/>
  <c r="AA495" i="2" l="1"/>
  <c r="Y495" i="2"/>
  <c r="Z495" i="2" s="1"/>
  <c r="BN574" i="2"/>
  <c r="BS574" i="2" s="1"/>
  <c r="BT574" i="2" s="1"/>
  <c r="BL574" i="2"/>
  <c r="BP574" i="2"/>
  <c r="BQ574" i="2" s="1"/>
  <c r="BR574" i="2"/>
  <c r="BC582" i="2"/>
  <c r="BA582" i="2"/>
  <c r="BB582" i="2" s="1"/>
  <c r="AW582" i="2"/>
  <c r="AY582" i="2"/>
  <c r="BD582" i="2" s="1"/>
  <c r="BE582" i="2" s="1"/>
  <c r="AR573" i="2"/>
  <c r="AH574" i="2"/>
  <c r="AF574" i="2"/>
  <c r="AG574" i="2" s="1"/>
  <c r="BJ574" i="2"/>
  <c r="CE603" i="2"/>
  <c r="CF603" i="2" s="1"/>
  <c r="W495" i="2"/>
  <c r="AB495" i="2" s="1"/>
  <c r="U495" i="2"/>
  <c r="CG603" i="2" l="1"/>
  <c r="CD604" i="2"/>
  <c r="CE604" i="2" s="1"/>
  <c r="BU574" i="2"/>
  <c r="CM574" i="2"/>
  <c r="BK575" i="2"/>
  <c r="BI575" i="2"/>
  <c r="BJ575" i="2" s="1"/>
  <c r="AO574" i="2"/>
  <c r="AK574" i="2"/>
  <c r="AP574" i="2" s="1"/>
  <c r="AQ574" i="2" s="1"/>
  <c r="AI574" i="2"/>
  <c r="AM574" i="2"/>
  <c r="AN574" i="2" s="1"/>
  <c r="BF582" i="2"/>
  <c r="AV583" i="2"/>
  <c r="AT583" i="2"/>
  <c r="AU583" i="2" s="1"/>
  <c r="AC495" i="2"/>
  <c r="AD495" i="2" l="1"/>
  <c r="AR574" i="2"/>
  <c r="AF575" i="2"/>
  <c r="AG575" i="2" s="1"/>
  <c r="AH575" i="2"/>
  <c r="BC583" i="2"/>
  <c r="BA583" i="2"/>
  <c r="BB583" i="2" s="1"/>
  <c r="AW583" i="2"/>
  <c r="AY583" i="2"/>
  <c r="BD583" i="2" s="1"/>
  <c r="BE583" i="2" s="1"/>
  <c r="BP575" i="2"/>
  <c r="BQ575" i="2" s="1"/>
  <c r="BL575" i="2"/>
  <c r="BN575" i="2"/>
  <c r="BT575" i="2"/>
  <c r="BR575" i="2"/>
  <c r="CF604" i="2"/>
  <c r="CH603" i="2"/>
  <c r="CI603" i="2" s="1"/>
  <c r="R496" i="2"/>
  <c r="S496" i="2" s="1"/>
  <c r="T496" i="2"/>
  <c r="AA496" i="2" l="1"/>
  <c r="BF583" i="2"/>
  <c r="AT584" i="2"/>
  <c r="AU584" i="2" s="1"/>
  <c r="AV584" i="2"/>
  <c r="AO575" i="2"/>
  <c r="AM575" i="2"/>
  <c r="AN575" i="2" s="1"/>
  <c r="AI575" i="2"/>
  <c r="AK575" i="2"/>
  <c r="AQ575" i="2"/>
  <c r="CI605" i="2"/>
  <c r="CI611" i="2"/>
  <c r="CI612" i="2"/>
  <c r="CI609" i="2"/>
  <c r="CI610" i="2"/>
  <c r="CI613" i="2"/>
  <c r="CI604" i="2"/>
  <c r="CI614" i="2"/>
  <c r="CI606" i="2"/>
  <c r="CI607" i="2"/>
  <c r="CI608" i="2"/>
  <c r="BU575" i="2"/>
  <c r="CM575" i="2"/>
  <c r="BK576" i="2"/>
  <c r="BI576" i="2"/>
  <c r="BJ576" i="2" s="1"/>
  <c r="CD605" i="2"/>
  <c r="CE605" i="2"/>
  <c r="W496" i="2"/>
  <c r="AB496" i="2" s="1"/>
  <c r="U496" i="2"/>
  <c r="Y496" i="2"/>
  <c r="Z496" i="2" s="1"/>
  <c r="BT576" i="2" l="1"/>
  <c r="BP576" i="2"/>
  <c r="BQ576" i="2" s="1"/>
  <c r="BL576" i="2"/>
  <c r="BN576" i="2"/>
  <c r="BR576" i="2"/>
  <c r="CF605" i="2"/>
  <c r="AR575" i="2"/>
  <c r="AF576" i="2"/>
  <c r="AG576" i="2" s="1"/>
  <c r="AH576" i="2"/>
  <c r="BC584" i="2"/>
  <c r="AY584" i="2"/>
  <c r="BE584" i="2"/>
  <c r="BA584" i="2"/>
  <c r="BB584" i="2" s="1"/>
  <c r="AW584" i="2"/>
  <c r="AC496" i="2"/>
  <c r="AD496" i="2" s="1"/>
  <c r="BF584" i="2" l="1"/>
  <c r="AT585" i="2"/>
  <c r="AU585" i="2" s="1"/>
  <c r="AV585" i="2"/>
  <c r="CD606" i="2"/>
  <c r="CE606" i="2" s="1"/>
  <c r="AO576" i="2"/>
  <c r="AM576" i="2"/>
  <c r="AN576" i="2" s="1"/>
  <c r="AI576" i="2"/>
  <c r="AK576" i="2"/>
  <c r="AP576" i="2" s="1"/>
  <c r="AQ576" i="2" s="1"/>
  <c r="CM576" i="2"/>
  <c r="BU576" i="2"/>
  <c r="BK577" i="2"/>
  <c r="BI577" i="2"/>
  <c r="BJ577" i="2" s="1"/>
  <c r="R497" i="2"/>
  <c r="S497" i="2" s="1"/>
  <c r="T497" i="2"/>
  <c r="AA497" i="2" l="1"/>
  <c r="BP577" i="2"/>
  <c r="BQ577" i="2" s="1"/>
  <c r="BL577" i="2"/>
  <c r="BN577" i="2"/>
  <c r="BS577" i="2" s="1"/>
  <c r="BT577" i="2" s="1"/>
  <c r="BR577" i="2"/>
  <c r="BC585" i="2"/>
  <c r="AY585" i="2"/>
  <c r="BD585" i="2" s="1"/>
  <c r="BE585" i="2" s="1"/>
  <c r="BA585" i="2"/>
  <c r="BB585" i="2" s="1"/>
  <c r="AW585" i="2"/>
  <c r="AR576" i="2"/>
  <c r="AH577" i="2"/>
  <c r="AF577" i="2"/>
  <c r="AG577" i="2" s="1"/>
  <c r="CF606" i="2"/>
  <c r="AC497" i="2"/>
  <c r="AD497" i="2" s="1"/>
  <c r="U497" i="2"/>
  <c r="W497" i="2"/>
  <c r="Y497" i="2"/>
  <c r="Z497" i="2" s="1"/>
  <c r="CM577" i="2" l="1"/>
  <c r="BU577" i="2"/>
  <c r="BK578" i="2"/>
  <c r="BI578" i="2"/>
  <c r="BJ578" i="2" s="1"/>
  <c r="AO577" i="2"/>
  <c r="AM577" i="2"/>
  <c r="AN577" i="2" s="1"/>
  <c r="AI577" i="2"/>
  <c r="AK577" i="2"/>
  <c r="AP577" i="2" s="1"/>
  <c r="AQ577" i="2" s="1"/>
  <c r="BF585" i="2"/>
  <c r="AV586" i="2"/>
  <c r="AT586" i="2"/>
  <c r="AU586" i="2" s="1"/>
  <c r="CD607" i="2"/>
  <c r="R498" i="2"/>
  <c r="S498" i="2" s="1"/>
  <c r="T498" i="2"/>
  <c r="AA498" i="2" l="1"/>
  <c r="AR577" i="2"/>
  <c r="AF578" i="2"/>
  <c r="AG578" i="2" s="1"/>
  <c r="AH578" i="2"/>
  <c r="BC586" i="2"/>
  <c r="AW586" i="2"/>
  <c r="BA586" i="2"/>
  <c r="BB586" i="2" s="1"/>
  <c r="AY586" i="2"/>
  <c r="BD586" i="2" s="1"/>
  <c r="BE586" i="2" s="1"/>
  <c r="BR578" i="2"/>
  <c r="BN578" i="2"/>
  <c r="BL578" i="2"/>
  <c r="BT578" i="2"/>
  <c r="BP578" i="2"/>
  <c r="BQ578" i="2" s="1"/>
  <c r="CE607" i="2"/>
  <c r="CF607" i="2" s="1"/>
  <c r="W498" i="2"/>
  <c r="AB498" i="2" s="1"/>
  <c r="U498" i="2"/>
  <c r="Y498" i="2"/>
  <c r="Z498" i="2" s="1"/>
  <c r="BF586" i="2" l="1"/>
  <c r="AT587" i="2"/>
  <c r="AU587" i="2" s="1"/>
  <c r="AV587" i="2"/>
  <c r="BU578" i="2"/>
  <c r="CM578" i="2"/>
  <c r="BK579" i="2"/>
  <c r="BI579" i="2"/>
  <c r="BJ579" i="2" s="1"/>
  <c r="AO578" i="2"/>
  <c r="AM578" i="2"/>
  <c r="AN578" i="2" s="1"/>
  <c r="AK578" i="2"/>
  <c r="AI578" i="2"/>
  <c r="AQ578" i="2"/>
  <c r="CD608" i="2"/>
  <c r="CE608" i="2" s="1"/>
  <c r="AC498" i="2"/>
  <c r="AD498" i="2" s="1"/>
  <c r="AR578" i="2" l="1"/>
  <c r="AH579" i="2"/>
  <c r="AF579" i="2"/>
  <c r="AG579" i="2" s="1"/>
  <c r="BC587" i="2"/>
  <c r="BA587" i="2"/>
  <c r="BB587" i="2" s="1"/>
  <c r="AW587" i="2"/>
  <c r="BE587" i="2"/>
  <c r="AY587" i="2"/>
  <c r="BL579" i="2"/>
  <c r="BN579" i="2"/>
  <c r="BT579" i="2"/>
  <c r="BP579" i="2"/>
  <c r="BQ579" i="2" s="1"/>
  <c r="BR579" i="2"/>
  <c r="CF608" i="2"/>
  <c r="R499" i="2"/>
  <c r="S499" i="2" s="1"/>
  <c r="T499" i="2"/>
  <c r="AA499" i="2" l="1"/>
  <c r="Y499" i="2"/>
  <c r="Z499" i="2" s="1"/>
  <c r="BF587" i="2"/>
  <c r="AV588" i="2"/>
  <c r="AT588" i="2"/>
  <c r="AU588" i="2" s="1"/>
  <c r="CN579" i="2"/>
  <c r="CM579" i="2"/>
  <c r="BU579" i="2"/>
  <c r="BK580" i="2"/>
  <c r="BI580" i="2"/>
  <c r="BJ580" i="2" s="1"/>
  <c r="CD609" i="2"/>
  <c r="CE609" i="2" s="1"/>
  <c r="AO579" i="2"/>
  <c r="AI579" i="2"/>
  <c r="AK579" i="2"/>
  <c r="AP579" i="2" s="1"/>
  <c r="AQ579" i="2" s="1"/>
  <c r="AM579" i="2"/>
  <c r="AN579" i="2" s="1"/>
  <c r="U499" i="2"/>
  <c r="W499" i="2"/>
  <c r="AB499" i="2" l="1"/>
  <c r="AC499" i="2" s="1"/>
  <c r="AD499" i="2" s="1"/>
  <c r="BC588" i="2"/>
  <c r="BA588" i="2"/>
  <c r="BB588" i="2" s="1"/>
  <c r="AW588" i="2"/>
  <c r="AY588" i="2"/>
  <c r="BD588" i="2" s="1"/>
  <c r="BE588" i="2" s="1"/>
  <c r="BL580" i="2"/>
  <c r="BN580" i="2"/>
  <c r="BS580" i="2" s="1"/>
  <c r="BT580" i="2" s="1"/>
  <c r="BP580" i="2"/>
  <c r="BQ580" i="2" s="1"/>
  <c r="BR580" i="2"/>
  <c r="AR579" i="2"/>
  <c r="AH580" i="2"/>
  <c r="AF580" i="2"/>
  <c r="AG580" i="2" s="1"/>
  <c r="CF609" i="2"/>
  <c r="BU580" i="2" l="1"/>
  <c r="CM580" i="2"/>
  <c r="BK581" i="2"/>
  <c r="BI581" i="2"/>
  <c r="BJ581" i="2" s="1"/>
  <c r="BF588" i="2"/>
  <c r="AV589" i="2"/>
  <c r="AT589" i="2"/>
  <c r="AU589" i="2" s="1"/>
  <c r="AO580" i="2"/>
  <c r="AK580" i="2"/>
  <c r="AP580" i="2" s="1"/>
  <c r="AQ580" i="2" s="1"/>
  <c r="AM580" i="2"/>
  <c r="AN580" i="2" s="1"/>
  <c r="AI580" i="2"/>
  <c r="CD610" i="2"/>
  <c r="CE610" i="2" s="1"/>
  <c r="R500" i="2"/>
  <c r="S500" i="2" s="1"/>
  <c r="T500" i="2"/>
  <c r="AA500" i="2" l="1"/>
  <c r="AR580" i="2"/>
  <c r="AF581" i="2"/>
  <c r="AG581" i="2" s="1"/>
  <c r="AH581" i="2"/>
  <c r="BN581" i="2"/>
  <c r="BL581" i="2"/>
  <c r="BP581" i="2"/>
  <c r="BQ581" i="2" s="1"/>
  <c r="BT581" i="2"/>
  <c r="BR581" i="2"/>
  <c r="CF610" i="2"/>
  <c r="BC589" i="2"/>
  <c r="AW589" i="2"/>
  <c r="AY589" i="2"/>
  <c r="BD589" i="2" s="1"/>
  <c r="BE589" i="2" s="1"/>
  <c r="BA589" i="2"/>
  <c r="BB589" i="2" s="1"/>
  <c r="AC500" i="2"/>
  <c r="AD500" i="2" s="1"/>
  <c r="W500" i="2"/>
  <c r="Y500" i="2"/>
  <c r="Z500" i="2" s="1"/>
  <c r="U500" i="2"/>
  <c r="BF589" i="2" l="1"/>
  <c r="AV590" i="2"/>
  <c r="AT590" i="2"/>
  <c r="AU590" i="2" s="1"/>
  <c r="BU581" i="2"/>
  <c r="CM581" i="2"/>
  <c r="BK582" i="2"/>
  <c r="BI582" i="2"/>
  <c r="BJ582" i="2" s="1"/>
  <c r="AO581" i="2"/>
  <c r="AM581" i="2"/>
  <c r="AN581" i="2" s="1"/>
  <c r="AK581" i="2"/>
  <c r="AQ581" i="2"/>
  <c r="AI581" i="2"/>
  <c r="CD611" i="2"/>
  <c r="CE611" i="2" s="1"/>
  <c r="R501" i="2"/>
  <c r="S501" i="2" s="1"/>
  <c r="T501" i="2"/>
  <c r="AA501" i="2" l="1"/>
  <c r="Y501" i="2"/>
  <c r="Z501" i="2" s="1"/>
  <c r="BT582" i="2"/>
  <c r="BR582" i="2"/>
  <c r="BP582" i="2"/>
  <c r="BQ582" i="2" s="1"/>
  <c r="BL582" i="2"/>
  <c r="BN582" i="2"/>
  <c r="BC590" i="2"/>
  <c r="AW590" i="2"/>
  <c r="AY590" i="2"/>
  <c r="BE590" i="2"/>
  <c r="BA590" i="2"/>
  <c r="BB590" i="2" s="1"/>
  <c r="AR581" i="2"/>
  <c r="AH582" i="2"/>
  <c r="AF582" i="2"/>
  <c r="AG582" i="2" s="1"/>
  <c r="CF611" i="2"/>
  <c r="W501" i="2"/>
  <c r="AB501" i="2" s="1"/>
  <c r="U501" i="2"/>
  <c r="AO582" i="2" l="1"/>
  <c r="AK582" i="2"/>
  <c r="AP582" i="2" s="1"/>
  <c r="AQ582" i="2" s="1"/>
  <c r="AM582" i="2"/>
  <c r="AN582" i="2" s="1"/>
  <c r="AI582" i="2"/>
  <c r="CD612" i="2"/>
  <c r="BF590" i="2"/>
  <c r="AV591" i="2"/>
  <c r="AT591" i="2"/>
  <c r="AU591" i="2" s="1"/>
  <c r="BU582" i="2"/>
  <c r="CM582" i="2"/>
  <c r="BK583" i="2"/>
  <c r="BI583" i="2"/>
  <c r="BJ583" i="2" s="1"/>
  <c r="AC501" i="2"/>
  <c r="AD501" i="2" s="1"/>
  <c r="BP583" i="2" l="1"/>
  <c r="BQ583" i="2" s="1"/>
  <c r="BN583" i="2"/>
  <c r="BS583" i="2" s="1"/>
  <c r="BT583" i="2" s="1"/>
  <c r="BL583" i="2"/>
  <c r="BR583" i="2"/>
  <c r="BC591" i="2"/>
  <c r="AW591" i="2"/>
  <c r="BA591" i="2"/>
  <c r="BB591" i="2" s="1"/>
  <c r="AY591" i="2"/>
  <c r="BD591" i="2" s="1"/>
  <c r="BE591" i="2" s="1"/>
  <c r="AR582" i="2"/>
  <c r="AH583" i="2"/>
  <c r="AF583" i="2"/>
  <c r="AG583" i="2" s="1"/>
  <c r="CE612" i="2"/>
  <c r="CF612" i="2" s="1"/>
  <c r="R502" i="2"/>
  <c r="S502" i="2" s="1"/>
  <c r="T502" i="2"/>
  <c r="AA502" i="2" l="1"/>
  <c r="Y502" i="2"/>
  <c r="Z502" i="2" s="1"/>
  <c r="CD613" i="2"/>
  <c r="BU583" i="2"/>
  <c r="CM583" i="2"/>
  <c r="BK584" i="2"/>
  <c r="BI584" i="2"/>
  <c r="BJ584" i="2" s="1"/>
  <c r="AO583" i="2"/>
  <c r="AI583" i="2"/>
  <c r="AM583" i="2"/>
  <c r="AN583" i="2" s="1"/>
  <c r="AK583" i="2"/>
  <c r="AP583" i="2" s="1"/>
  <c r="AQ583" i="2" s="1"/>
  <c r="BF591" i="2"/>
  <c r="AV592" i="2"/>
  <c r="AT592" i="2"/>
  <c r="AU592" i="2" s="1"/>
  <c r="W502" i="2"/>
  <c r="U502" i="2"/>
  <c r="AB502" i="2" l="1"/>
  <c r="AC502" i="2" s="1"/>
  <c r="AD502" i="2" s="1"/>
  <c r="AR583" i="2"/>
  <c r="AF584" i="2"/>
  <c r="AG584" i="2" s="1"/>
  <c r="AH584" i="2"/>
  <c r="BC592" i="2"/>
  <c r="AY592" i="2"/>
  <c r="BD592" i="2" s="1"/>
  <c r="BE592" i="2" s="1"/>
  <c r="AW592" i="2"/>
  <c r="BA592" i="2"/>
  <c r="BB592" i="2" s="1"/>
  <c r="BT584" i="2"/>
  <c r="BL584" i="2"/>
  <c r="BN584" i="2"/>
  <c r="BP584" i="2"/>
  <c r="BQ584" i="2" s="1"/>
  <c r="BR584" i="2"/>
  <c r="CE613" i="2"/>
  <c r="CF613" i="2" s="1"/>
  <c r="CD614" i="2" l="1"/>
  <c r="BF592" i="2"/>
  <c r="AV593" i="2"/>
  <c r="AT593" i="2"/>
  <c r="AU593" i="2" s="1"/>
  <c r="AO584" i="2"/>
  <c r="AQ584" i="2"/>
  <c r="AI584" i="2"/>
  <c r="AK584" i="2"/>
  <c r="AM584" i="2"/>
  <c r="AN584" i="2" s="1"/>
  <c r="BU584" i="2"/>
  <c r="CM584" i="2"/>
  <c r="BK585" i="2"/>
  <c r="BI585" i="2"/>
  <c r="BJ585" i="2" s="1"/>
  <c r="R503" i="2"/>
  <c r="S503" i="2" s="1"/>
  <c r="T503" i="2"/>
  <c r="AA503" i="2" l="1"/>
  <c r="BN585" i="2"/>
  <c r="BP585" i="2"/>
  <c r="BQ585" i="2" s="1"/>
  <c r="BL585" i="2"/>
  <c r="BT585" i="2"/>
  <c r="BR585" i="2"/>
  <c r="BC593" i="2"/>
  <c r="BA593" i="2"/>
  <c r="BB593" i="2" s="1"/>
  <c r="AW593" i="2"/>
  <c r="BE593" i="2"/>
  <c r="AY593" i="2"/>
  <c r="AR584" i="2"/>
  <c r="AH585" i="2"/>
  <c r="AF585" i="2"/>
  <c r="AG585" i="2" s="1"/>
  <c r="CE614" i="2"/>
  <c r="CF614" i="2" s="1"/>
  <c r="AC503" i="2"/>
  <c r="AD503" i="2" s="1"/>
  <c r="W503" i="2"/>
  <c r="Y503" i="2"/>
  <c r="Z503" i="2" s="1"/>
  <c r="U503" i="2"/>
  <c r="CD615" i="2" l="1"/>
  <c r="CE615" i="2" s="1"/>
  <c r="AO585" i="2"/>
  <c r="AK585" i="2"/>
  <c r="AP585" i="2" s="1"/>
  <c r="AQ585" i="2" s="1"/>
  <c r="AM585" i="2"/>
  <c r="AN585" i="2" s="1"/>
  <c r="AI585" i="2"/>
  <c r="CM585" i="2"/>
  <c r="BU585" i="2"/>
  <c r="BK586" i="2"/>
  <c r="BI586" i="2"/>
  <c r="BJ586" i="2" s="1"/>
  <c r="BF593" i="2"/>
  <c r="AT594" i="2"/>
  <c r="AU594" i="2" s="1"/>
  <c r="AV594" i="2"/>
  <c r="R504" i="2"/>
  <c r="S504" i="2" s="1"/>
  <c r="T504" i="2"/>
  <c r="AA504" i="2" l="1"/>
  <c r="AR585" i="2"/>
  <c r="AF586" i="2"/>
  <c r="AG586" i="2" s="1"/>
  <c r="AH586" i="2"/>
  <c r="BC594" i="2"/>
  <c r="AY594" i="2"/>
  <c r="BD594" i="2" s="1"/>
  <c r="BE594" i="2" s="1"/>
  <c r="BA594" i="2"/>
  <c r="BB594" i="2" s="1"/>
  <c r="AW594" i="2"/>
  <c r="BL586" i="2"/>
  <c r="BP586" i="2"/>
  <c r="BQ586" i="2" s="1"/>
  <c r="BN586" i="2"/>
  <c r="BS586" i="2" s="1"/>
  <c r="BT586" i="2" s="1"/>
  <c r="BR586" i="2"/>
  <c r="CF615" i="2"/>
  <c r="U504" i="2"/>
  <c r="Y504" i="2"/>
  <c r="Z504" i="2" s="1"/>
  <c r="W504" i="2"/>
  <c r="AB504" i="2" s="1"/>
  <c r="BU586" i="2" l="1"/>
  <c r="CM586" i="2"/>
  <c r="BK587" i="2"/>
  <c r="BI587" i="2"/>
  <c r="BJ587" i="2" s="1"/>
  <c r="AO586" i="2"/>
  <c r="AI586" i="2"/>
  <c r="AK586" i="2"/>
  <c r="AP586" i="2" s="1"/>
  <c r="AQ586" i="2" s="1"/>
  <c r="AM586" i="2"/>
  <c r="AN586" i="2" s="1"/>
  <c r="CG615" i="2"/>
  <c r="CD616" i="2"/>
  <c r="CE616" i="2" s="1"/>
  <c r="BF594" i="2"/>
  <c r="AT595" i="2"/>
  <c r="AU595" i="2" s="1"/>
  <c r="AV595" i="2"/>
  <c r="AC504" i="2"/>
  <c r="AD504" i="2" s="1"/>
  <c r="AR586" i="2" l="1"/>
  <c r="AH587" i="2"/>
  <c r="AF587" i="2"/>
  <c r="AG587" i="2" s="1"/>
  <c r="BC595" i="2"/>
  <c r="AW595" i="2"/>
  <c r="AY595" i="2"/>
  <c r="BD595" i="2" s="1"/>
  <c r="BE595" i="2" s="1"/>
  <c r="BA595" i="2"/>
  <c r="BB595" i="2" s="1"/>
  <c r="CF616" i="2"/>
  <c r="BL587" i="2"/>
  <c r="BN587" i="2"/>
  <c r="BT587" i="2"/>
  <c r="BP587" i="2"/>
  <c r="BQ587" i="2" s="1"/>
  <c r="BR587" i="2"/>
  <c r="CH615" i="2"/>
  <c r="CI615" i="2" s="1"/>
  <c r="R505" i="2"/>
  <c r="S505" i="2" s="1"/>
  <c r="T505" i="2"/>
  <c r="AA505" i="2" l="1"/>
  <c r="BF595" i="2"/>
  <c r="AT596" i="2"/>
  <c r="AU596" i="2" s="1"/>
  <c r="AV596" i="2"/>
  <c r="CI617" i="2"/>
  <c r="CI626" i="2"/>
  <c r="CI625" i="2"/>
  <c r="CI616" i="2"/>
  <c r="CI621" i="2"/>
  <c r="CI624" i="2"/>
  <c r="CI620" i="2"/>
  <c r="CI623" i="2"/>
  <c r="CI618" i="2"/>
  <c r="CI619" i="2"/>
  <c r="CI622" i="2"/>
  <c r="CM587" i="2"/>
  <c r="BU587" i="2"/>
  <c r="BK588" i="2"/>
  <c r="BI588" i="2"/>
  <c r="BJ588" i="2" s="1"/>
  <c r="AO587" i="2"/>
  <c r="AK587" i="2"/>
  <c r="AM587" i="2"/>
  <c r="AN587" i="2" s="1"/>
  <c r="AI587" i="2"/>
  <c r="AQ587" i="2"/>
  <c r="CD617" i="2"/>
  <c r="CE617" i="2" s="1"/>
  <c r="W505" i="2"/>
  <c r="AB505" i="2" s="1"/>
  <c r="U505" i="2"/>
  <c r="Y505" i="2"/>
  <c r="Z505" i="2" s="1"/>
  <c r="AR587" i="2" l="1"/>
  <c r="AF588" i="2"/>
  <c r="AG588" i="2" s="1"/>
  <c r="AH588" i="2"/>
  <c r="BC596" i="2"/>
  <c r="BE596" i="2"/>
  <c r="BA596" i="2"/>
  <c r="BB596" i="2" s="1"/>
  <c r="AY596" i="2"/>
  <c r="AW596" i="2"/>
  <c r="CF617" i="2"/>
  <c r="BL588" i="2"/>
  <c r="BN588" i="2"/>
  <c r="BT588" i="2"/>
  <c r="BP588" i="2"/>
  <c r="BQ588" i="2" s="1"/>
  <c r="BR588" i="2"/>
  <c r="AC505" i="2"/>
  <c r="AD505" i="2" s="1"/>
  <c r="CD618" i="2" l="1"/>
  <c r="CM588" i="2"/>
  <c r="BU588" i="2"/>
  <c r="BK589" i="2"/>
  <c r="BI589" i="2"/>
  <c r="BJ589" i="2" s="1"/>
  <c r="BF596" i="2"/>
  <c r="AV597" i="2"/>
  <c r="AT597" i="2"/>
  <c r="AU597" i="2" s="1"/>
  <c r="AO588" i="2"/>
  <c r="AK588" i="2"/>
  <c r="AP588" i="2" s="1"/>
  <c r="AQ588" i="2" s="1"/>
  <c r="AM588" i="2"/>
  <c r="AN588" i="2" s="1"/>
  <c r="AI588" i="2"/>
  <c r="R506" i="2"/>
  <c r="S506" i="2" s="1"/>
  <c r="T506" i="2"/>
  <c r="AA506" i="2" l="1"/>
  <c r="BC597" i="2"/>
  <c r="AW597" i="2"/>
  <c r="AY597" i="2"/>
  <c r="BD597" i="2" s="1"/>
  <c r="BE597" i="2" s="1"/>
  <c r="BA597" i="2"/>
  <c r="BB597" i="2" s="1"/>
  <c r="AR588" i="2"/>
  <c r="AF589" i="2"/>
  <c r="AG589" i="2" s="1"/>
  <c r="AH589" i="2"/>
  <c r="BR589" i="2"/>
  <c r="BP589" i="2"/>
  <c r="BQ589" i="2" s="1"/>
  <c r="BL589" i="2"/>
  <c r="BN589" i="2"/>
  <c r="BS589" i="2" s="1"/>
  <c r="BT589" i="2" s="1"/>
  <c r="CE618" i="2"/>
  <c r="CF618" i="2" s="1"/>
  <c r="AC506" i="2"/>
  <c r="AD506" i="2" s="1"/>
  <c r="Y506" i="2"/>
  <c r="Z506" i="2" s="1"/>
  <c r="W506" i="2"/>
  <c r="U506" i="2"/>
  <c r="CD619" i="2" l="1"/>
  <c r="CE619" i="2" s="1"/>
  <c r="CM589" i="2"/>
  <c r="BU589" i="2"/>
  <c r="BK590" i="2"/>
  <c r="BI590" i="2"/>
  <c r="BJ590" i="2" s="1"/>
  <c r="AO589" i="2"/>
  <c r="AM589" i="2"/>
  <c r="AN589" i="2" s="1"/>
  <c r="AI589" i="2"/>
  <c r="AK589" i="2"/>
  <c r="AP589" i="2" s="1"/>
  <c r="AQ589" i="2" s="1"/>
  <c r="BF597" i="2"/>
  <c r="AV598" i="2"/>
  <c r="AT598" i="2"/>
  <c r="AU598" i="2" s="1"/>
  <c r="R507" i="2"/>
  <c r="S507" i="2" s="1"/>
  <c r="T507" i="2"/>
  <c r="AA507" i="2" l="1"/>
  <c r="AR589" i="2"/>
  <c r="AH590" i="2"/>
  <c r="AF590" i="2"/>
  <c r="AG590" i="2" s="1"/>
  <c r="BC598" i="2"/>
  <c r="BA598" i="2"/>
  <c r="BB598" i="2" s="1"/>
  <c r="AY598" i="2"/>
  <c r="BD598" i="2" s="1"/>
  <c r="BE598" i="2" s="1"/>
  <c r="AW598" i="2"/>
  <c r="BL590" i="2"/>
  <c r="BP590" i="2"/>
  <c r="BQ590" i="2" s="1"/>
  <c r="BN590" i="2"/>
  <c r="BT590" i="2"/>
  <c r="BR590" i="2"/>
  <c r="CF619" i="2"/>
  <c r="Y507" i="2"/>
  <c r="Z507" i="2" s="1"/>
  <c r="W507" i="2"/>
  <c r="AB507" i="2" s="1"/>
  <c r="U507" i="2"/>
  <c r="BF598" i="2" l="1"/>
  <c r="AV599" i="2"/>
  <c r="AT599" i="2"/>
  <c r="AU599" i="2" s="1"/>
  <c r="CD620" i="2"/>
  <c r="CM590" i="2"/>
  <c r="BU590" i="2"/>
  <c r="BK591" i="2"/>
  <c r="BI591" i="2"/>
  <c r="BJ591" i="2" s="1"/>
  <c r="AO590" i="2"/>
  <c r="AI590" i="2"/>
  <c r="AQ590" i="2"/>
  <c r="AK590" i="2"/>
  <c r="AM590" i="2"/>
  <c r="AN590" i="2" s="1"/>
  <c r="AC507" i="2"/>
  <c r="AD507" i="2" s="1"/>
  <c r="AR590" i="2" l="1"/>
  <c r="AH591" i="2"/>
  <c r="AF591" i="2"/>
  <c r="AG591" i="2" s="1"/>
  <c r="BN591" i="2"/>
  <c r="BL591" i="2"/>
  <c r="BP591" i="2"/>
  <c r="BQ591" i="2" s="1"/>
  <c r="BT591" i="2"/>
  <c r="BR591" i="2"/>
  <c r="BC599" i="2"/>
  <c r="BA599" i="2"/>
  <c r="BB599" i="2" s="1"/>
  <c r="AW599" i="2"/>
  <c r="AY599" i="2"/>
  <c r="BE599" i="2"/>
  <c r="CE620" i="2"/>
  <c r="CF620" i="2" s="1"/>
  <c r="R508" i="2"/>
  <c r="S508" i="2" s="1"/>
  <c r="T508" i="2"/>
  <c r="AA508" i="2" l="1"/>
  <c r="CD621" i="2"/>
  <c r="CM591" i="2"/>
  <c r="CN591" i="2"/>
  <c r="BU591" i="2"/>
  <c r="BK592" i="2"/>
  <c r="BI592" i="2"/>
  <c r="BJ592" i="2" s="1"/>
  <c r="AO591" i="2"/>
  <c r="AK591" i="2"/>
  <c r="AP591" i="2" s="1"/>
  <c r="AQ591" i="2" s="1"/>
  <c r="AM591" i="2"/>
  <c r="AN591" i="2" s="1"/>
  <c r="AI591" i="2"/>
  <c r="BF599" i="2"/>
  <c r="AV600" i="2"/>
  <c r="AT600" i="2"/>
  <c r="AU600" i="2" s="1"/>
  <c r="W508" i="2"/>
  <c r="AB508" i="2" s="1"/>
  <c r="U508" i="2"/>
  <c r="Y508" i="2"/>
  <c r="Z508" i="2" s="1"/>
  <c r="BL592" i="2" l="1"/>
  <c r="BN592" i="2"/>
  <c r="BP592" i="2"/>
  <c r="BQ592" i="2" s="1"/>
  <c r="BR592" i="2"/>
  <c r="BC600" i="2"/>
  <c r="BA600" i="2"/>
  <c r="BB600" i="2" s="1"/>
  <c r="AW600" i="2"/>
  <c r="AY600" i="2"/>
  <c r="BD600" i="2" s="1"/>
  <c r="BE600" i="2" s="1"/>
  <c r="AR591" i="2"/>
  <c r="AH592" i="2"/>
  <c r="AF592" i="2"/>
  <c r="AG592" i="2" s="1"/>
  <c r="CE621" i="2"/>
  <c r="CF621" i="2" s="1"/>
  <c r="AC508" i="2"/>
  <c r="AD508" i="2" s="1"/>
  <c r="BS592" i="2" l="1"/>
  <c r="BT592" i="2" s="1"/>
  <c r="BK593" i="2" s="1"/>
  <c r="CD622" i="2"/>
  <c r="CE622" i="2" s="1"/>
  <c r="AO592" i="2"/>
  <c r="AI592" i="2"/>
  <c r="AK592" i="2"/>
  <c r="AP592" i="2" s="1"/>
  <c r="AQ592" i="2" s="1"/>
  <c r="AM592" i="2"/>
  <c r="AN592" i="2" s="1"/>
  <c r="BF600" i="2"/>
  <c r="AV601" i="2"/>
  <c r="AT601" i="2"/>
  <c r="AU601" i="2" s="1"/>
  <c r="R509" i="2"/>
  <c r="S509" i="2" s="1"/>
  <c r="T509" i="2"/>
  <c r="BI593" i="2" l="1"/>
  <c r="BJ593" i="2" s="1"/>
  <c r="BU592" i="2"/>
  <c r="CM592" i="2"/>
  <c r="AA509" i="2"/>
  <c r="Y509" i="2"/>
  <c r="Z509" i="2" s="1"/>
  <c r="AR592" i="2"/>
  <c r="AH593" i="2"/>
  <c r="AF593" i="2"/>
  <c r="AG593" i="2" s="1"/>
  <c r="BC601" i="2"/>
  <c r="BA601" i="2"/>
  <c r="BB601" i="2" s="1"/>
  <c r="AW601" i="2"/>
  <c r="AY601" i="2"/>
  <c r="BD601" i="2" s="1"/>
  <c r="BE601" i="2" s="1"/>
  <c r="BN593" i="2"/>
  <c r="BR593" i="2"/>
  <c r="BP593" i="2"/>
  <c r="BQ593" i="2" s="1"/>
  <c r="BL593" i="2"/>
  <c r="BT593" i="2"/>
  <c r="CF622" i="2"/>
  <c r="AC509" i="2"/>
  <c r="AD509" i="2" s="1"/>
  <c r="W509" i="2"/>
  <c r="U509" i="2"/>
  <c r="BF601" i="2" l="1"/>
  <c r="AV602" i="2"/>
  <c r="AT602" i="2"/>
  <c r="AU602" i="2" s="1"/>
  <c r="CD623" i="2"/>
  <c r="AO593" i="2"/>
  <c r="AM593" i="2"/>
  <c r="AN593" i="2" s="1"/>
  <c r="AI593" i="2"/>
  <c r="AK593" i="2"/>
  <c r="AQ593" i="2"/>
  <c r="BU593" i="2"/>
  <c r="CM593" i="2"/>
  <c r="BK594" i="2"/>
  <c r="BI594" i="2"/>
  <c r="BJ594" i="2" s="1"/>
  <c r="R510" i="2"/>
  <c r="S510" i="2" s="1"/>
  <c r="T510" i="2"/>
  <c r="AA510" i="2" l="1"/>
  <c r="Y510" i="2"/>
  <c r="Z510" i="2" s="1"/>
  <c r="AR593" i="2"/>
  <c r="AH594" i="2"/>
  <c r="AF594" i="2"/>
  <c r="AG594" i="2" s="1"/>
  <c r="BC602" i="2"/>
  <c r="BA602" i="2"/>
  <c r="BB602" i="2" s="1"/>
  <c r="AY602" i="2"/>
  <c r="AW602" i="2"/>
  <c r="BE602" i="2"/>
  <c r="BP594" i="2"/>
  <c r="BQ594" i="2" s="1"/>
  <c r="BT594" i="2"/>
  <c r="BN594" i="2"/>
  <c r="BL594" i="2"/>
  <c r="BR594" i="2"/>
  <c r="CE623" i="2"/>
  <c r="CF623" i="2" s="1"/>
  <c r="W510" i="2"/>
  <c r="AB510" i="2" s="1"/>
  <c r="U510" i="2"/>
  <c r="CD624" i="2" l="1"/>
  <c r="BU594" i="2"/>
  <c r="CM594" i="2"/>
  <c r="BK595" i="2"/>
  <c r="BI595" i="2"/>
  <c r="BJ595" i="2" s="1"/>
  <c r="AO594" i="2"/>
  <c r="AM594" i="2"/>
  <c r="AN594" i="2" s="1"/>
  <c r="AI594" i="2"/>
  <c r="AK594" i="2"/>
  <c r="AP594" i="2" s="1"/>
  <c r="AQ594" i="2" s="1"/>
  <c r="BF602" i="2"/>
  <c r="AV603" i="2"/>
  <c r="AT603" i="2"/>
  <c r="AU603" i="2" s="1"/>
  <c r="AC510" i="2"/>
  <c r="AD510" i="2" s="1"/>
  <c r="AR594" i="2" l="1"/>
  <c r="AF595" i="2"/>
  <c r="AG595" i="2" s="1"/>
  <c r="AH595" i="2"/>
  <c r="BL595" i="2"/>
  <c r="BP595" i="2"/>
  <c r="BQ595" i="2" s="1"/>
  <c r="BN595" i="2"/>
  <c r="BS595" i="2" s="1"/>
  <c r="BT595" i="2" s="1"/>
  <c r="BR595" i="2"/>
  <c r="BC603" i="2"/>
  <c r="BA603" i="2"/>
  <c r="BB603" i="2" s="1"/>
  <c r="AY603" i="2"/>
  <c r="BD603" i="2" s="1"/>
  <c r="BE603" i="2" s="1"/>
  <c r="AW603" i="2"/>
  <c r="CE624" i="2"/>
  <c r="CF624" i="2" s="1"/>
  <c r="R511" i="2"/>
  <c r="S511" i="2" s="1"/>
  <c r="T511" i="2"/>
  <c r="AA511" i="2" l="1"/>
  <c r="BU595" i="2"/>
  <c r="CM595" i="2"/>
  <c r="BK596" i="2"/>
  <c r="BI596" i="2"/>
  <c r="BJ596" i="2" s="1"/>
  <c r="CD625" i="2"/>
  <c r="J127" i="1"/>
  <c r="BF603" i="2"/>
  <c r="J123" i="1" s="1"/>
  <c r="I123" i="1" s="1"/>
  <c r="AV604" i="2"/>
  <c r="AT604" i="2"/>
  <c r="AU604" i="2" s="1"/>
  <c r="AO595" i="2"/>
  <c r="AM595" i="2"/>
  <c r="AN595" i="2" s="1"/>
  <c r="AK595" i="2"/>
  <c r="AP595" i="2" s="1"/>
  <c r="AQ595" i="2" s="1"/>
  <c r="AI595" i="2"/>
  <c r="U511" i="2"/>
  <c r="Y511" i="2"/>
  <c r="Z511" i="2" s="1"/>
  <c r="W511" i="2"/>
  <c r="AB511" i="2" s="1"/>
  <c r="AR595" i="2" l="1"/>
  <c r="AF596" i="2"/>
  <c r="AG596" i="2" s="1"/>
  <c r="AH596" i="2"/>
  <c r="BT596" i="2"/>
  <c r="BN596" i="2"/>
  <c r="BL596" i="2"/>
  <c r="BP596" i="2"/>
  <c r="BQ596" i="2" s="1"/>
  <c r="BR596" i="2"/>
  <c r="BC604" i="2"/>
  <c r="BA604" i="2"/>
  <c r="BB604" i="2" s="1"/>
  <c r="AY604" i="2"/>
  <c r="BD604" i="2" s="1"/>
  <c r="BE604" i="2" s="1"/>
  <c r="AW604" i="2"/>
  <c r="CE625" i="2"/>
  <c r="CF625" i="2" s="1"/>
  <c r="AC511" i="2"/>
  <c r="AD511" i="2" s="1"/>
  <c r="BF604" i="2" l="1"/>
  <c r="AV605" i="2"/>
  <c r="AT605" i="2"/>
  <c r="AU605" i="2" s="1"/>
  <c r="CD626" i="2"/>
  <c r="CE626" i="2" s="1"/>
  <c r="BU596" i="2"/>
  <c r="CM596" i="2"/>
  <c r="BK597" i="2"/>
  <c r="BI597" i="2"/>
  <c r="BJ597" i="2" s="1"/>
  <c r="AO596" i="2"/>
  <c r="AM596" i="2"/>
  <c r="AN596" i="2" s="1"/>
  <c r="AI596" i="2"/>
  <c r="AQ596" i="2"/>
  <c r="AK596" i="2"/>
  <c r="R512" i="2"/>
  <c r="S512" i="2" s="1"/>
  <c r="T512" i="2"/>
  <c r="AA512" i="2" l="1"/>
  <c r="BL597" i="2"/>
  <c r="BT597" i="2"/>
  <c r="BP597" i="2"/>
  <c r="BQ597" i="2" s="1"/>
  <c r="BR597" i="2"/>
  <c r="BN597" i="2"/>
  <c r="AR596" i="2"/>
  <c r="AH597" i="2"/>
  <c r="AF597" i="2"/>
  <c r="AG597" i="2" s="1"/>
  <c r="BC605" i="2"/>
  <c r="BE605" i="2"/>
  <c r="BA605" i="2"/>
  <c r="BB605" i="2" s="1"/>
  <c r="AW605" i="2"/>
  <c r="AY605" i="2"/>
  <c r="CF626" i="2"/>
  <c r="AC512" i="2"/>
  <c r="AD512" i="2" s="1"/>
  <c r="U512" i="2"/>
  <c r="W512" i="2"/>
  <c r="Y512" i="2"/>
  <c r="Z512" i="2" s="1"/>
  <c r="AO597" i="2" l="1"/>
  <c r="AK597" i="2"/>
  <c r="AP597" i="2" s="1"/>
  <c r="AQ597" i="2" s="1"/>
  <c r="AM597" i="2"/>
  <c r="AN597" i="2" s="1"/>
  <c r="AI597" i="2"/>
  <c r="CD627" i="2"/>
  <c r="CE627" i="2" s="1"/>
  <c r="BF605" i="2"/>
  <c r="AT606" i="2"/>
  <c r="AU606" i="2" s="1"/>
  <c r="AV606" i="2"/>
  <c r="CM597" i="2"/>
  <c r="BU597" i="2"/>
  <c r="BK598" i="2"/>
  <c r="BI598" i="2"/>
  <c r="BJ598" i="2" s="1"/>
  <c r="R513" i="2"/>
  <c r="S513" i="2" s="1"/>
  <c r="T513" i="2"/>
  <c r="AA513" i="2" l="1"/>
  <c r="BN598" i="2"/>
  <c r="BS598" i="2" s="1"/>
  <c r="BT598" i="2" s="1"/>
  <c r="BP598" i="2"/>
  <c r="BQ598" i="2" s="1"/>
  <c r="BL598" i="2"/>
  <c r="BR598" i="2"/>
  <c r="AR597" i="2"/>
  <c r="AH598" i="2"/>
  <c r="AF598" i="2"/>
  <c r="AG598" i="2" s="1"/>
  <c r="BC606" i="2"/>
  <c r="BA606" i="2"/>
  <c r="BB606" i="2" s="1"/>
  <c r="AY606" i="2"/>
  <c r="BD606" i="2" s="1"/>
  <c r="BE606" i="2" s="1"/>
  <c r="AW606" i="2"/>
  <c r="CF627" i="2"/>
  <c r="U513" i="2"/>
  <c r="W513" i="2"/>
  <c r="AB513" i="2" s="1"/>
  <c r="Y513" i="2"/>
  <c r="Z513" i="2" s="1"/>
  <c r="BU598" i="2" l="1"/>
  <c r="CM598" i="2"/>
  <c r="BK599" i="2"/>
  <c r="BI599" i="2"/>
  <c r="BJ599" i="2" s="1"/>
  <c r="BF606" i="2"/>
  <c r="AT607" i="2"/>
  <c r="AU607" i="2" s="1"/>
  <c r="AV607" i="2"/>
  <c r="AO598" i="2"/>
  <c r="AK598" i="2"/>
  <c r="AP598" i="2" s="1"/>
  <c r="AQ598" i="2" s="1"/>
  <c r="AM598" i="2"/>
  <c r="AN598" i="2" s="1"/>
  <c r="AI598" i="2"/>
  <c r="CG627" i="2"/>
  <c r="CD628" i="2"/>
  <c r="CE628" i="2" s="1"/>
  <c r="AC513" i="2"/>
  <c r="AD513" i="2" s="1"/>
  <c r="AR598" i="2" l="1"/>
  <c r="AH599" i="2"/>
  <c r="AF599" i="2"/>
  <c r="AG599" i="2" s="1"/>
  <c r="CH627" i="2"/>
  <c r="CF628" i="2"/>
  <c r="BC607" i="2"/>
  <c r="AW607" i="2"/>
  <c r="AY607" i="2"/>
  <c r="BD607" i="2" s="1"/>
  <c r="BE607" i="2" s="1"/>
  <c r="BA607" i="2"/>
  <c r="BB607" i="2" s="1"/>
  <c r="BP599" i="2"/>
  <c r="BQ599" i="2" s="1"/>
  <c r="BL599" i="2"/>
  <c r="BT599" i="2"/>
  <c r="BN599" i="2"/>
  <c r="BR599" i="2"/>
  <c r="R514" i="2"/>
  <c r="S514" i="2" s="1"/>
  <c r="T514" i="2"/>
  <c r="AA514" i="2" l="1"/>
  <c r="BF607" i="2"/>
  <c r="AV608" i="2"/>
  <c r="AT608" i="2"/>
  <c r="AU608" i="2" s="1"/>
  <c r="CI635" i="2"/>
  <c r="CI630" i="2"/>
  <c r="CI637" i="2"/>
  <c r="CI638" i="2"/>
  <c r="CI632" i="2"/>
  <c r="CI628" i="2"/>
  <c r="CI633" i="2"/>
  <c r="CI629" i="2"/>
  <c r="CI634" i="2"/>
  <c r="CI636" i="2"/>
  <c r="CI631" i="2"/>
  <c r="BU599" i="2"/>
  <c r="CM599" i="2"/>
  <c r="BK600" i="2"/>
  <c r="BI600" i="2"/>
  <c r="BJ600" i="2" s="1"/>
  <c r="CD629" i="2"/>
  <c r="CE629" i="2" s="1"/>
  <c r="AO599" i="2"/>
  <c r="AM599" i="2"/>
  <c r="AN599" i="2" s="1"/>
  <c r="AK599" i="2"/>
  <c r="AQ599" i="2"/>
  <c r="AI599" i="2"/>
  <c r="CI627" i="2"/>
  <c r="U514" i="2"/>
  <c r="W514" i="2"/>
  <c r="Y514" i="2"/>
  <c r="Z514" i="2" s="1"/>
  <c r="AB514" i="2" l="1"/>
  <c r="AC514" i="2" s="1"/>
  <c r="AD514" i="2" s="1"/>
  <c r="AR599" i="2"/>
  <c r="AH600" i="2"/>
  <c r="AF600" i="2"/>
  <c r="AG600" i="2" s="1"/>
  <c r="CF629" i="2"/>
  <c r="BC608" i="2"/>
  <c r="BA608" i="2"/>
  <c r="BB608" i="2" s="1"/>
  <c r="AW608" i="2"/>
  <c r="BE608" i="2"/>
  <c r="AY608" i="2"/>
  <c r="BT600" i="2"/>
  <c r="BL600" i="2"/>
  <c r="BR600" i="2"/>
  <c r="BN600" i="2"/>
  <c r="BP600" i="2"/>
  <c r="BQ600" i="2" s="1"/>
  <c r="BF608" i="2" l="1"/>
  <c r="AV609" i="2"/>
  <c r="AT609" i="2"/>
  <c r="AU609" i="2" s="1"/>
  <c r="CD630" i="2"/>
  <c r="BU600" i="2"/>
  <c r="CM600" i="2"/>
  <c r="BK601" i="2"/>
  <c r="BI601" i="2"/>
  <c r="BJ601" i="2" s="1"/>
  <c r="AO600" i="2"/>
  <c r="AM600" i="2"/>
  <c r="AN600" i="2" s="1"/>
  <c r="AI600" i="2"/>
  <c r="AK600" i="2"/>
  <c r="AP600" i="2" s="1"/>
  <c r="AQ600" i="2" s="1"/>
  <c r="R515" i="2"/>
  <c r="S515" i="2" s="1"/>
  <c r="T515" i="2"/>
  <c r="AA515" i="2" l="1"/>
  <c r="BN601" i="2"/>
  <c r="BS601" i="2" s="1"/>
  <c r="BT601" i="2" s="1"/>
  <c r="BL601" i="2"/>
  <c r="BP601" i="2"/>
  <c r="BQ601" i="2" s="1"/>
  <c r="BR601" i="2"/>
  <c r="AR600" i="2"/>
  <c r="AF601" i="2"/>
  <c r="AG601" i="2" s="1"/>
  <c r="AH601" i="2"/>
  <c r="BC609" i="2"/>
  <c r="AW609" i="2"/>
  <c r="BA609" i="2"/>
  <c r="BB609" i="2" s="1"/>
  <c r="AY609" i="2"/>
  <c r="BD609" i="2" s="1"/>
  <c r="BE609" i="2" s="1"/>
  <c r="CE630" i="2"/>
  <c r="CF630" i="2" s="1"/>
  <c r="AC515" i="2"/>
  <c r="AD515" i="2" s="1"/>
  <c r="W515" i="2"/>
  <c r="U515" i="2"/>
  <c r="Y515" i="2"/>
  <c r="Z515" i="2" s="1"/>
  <c r="CD631" i="2" l="1"/>
  <c r="CM601" i="2"/>
  <c r="BU601" i="2"/>
  <c r="BK602" i="2"/>
  <c r="BI602" i="2"/>
  <c r="BJ602" i="2" s="1"/>
  <c r="BF609" i="2"/>
  <c r="AV610" i="2"/>
  <c r="AT610" i="2"/>
  <c r="AU610" i="2" s="1"/>
  <c r="AO601" i="2"/>
  <c r="AM601" i="2"/>
  <c r="AN601" i="2" s="1"/>
  <c r="AK601" i="2"/>
  <c r="AP601" i="2" s="1"/>
  <c r="AQ601" i="2" s="1"/>
  <c r="AI601" i="2"/>
  <c r="R516" i="2"/>
  <c r="S516" i="2" s="1"/>
  <c r="T516" i="2"/>
  <c r="AA516" i="2" l="1"/>
  <c r="AR601" i="2"/>
  <c r="AH602" i="2"/>
  <c r="AF602" i="2"/>
  <c r="AG602" i="2" s="1"/>
  <c r="BC610" i="2"/>
  <c r="AW610" i="2"/>
  <c r="AY610" i="2"/>
  <c r="BD610" i="2" s="1"/>
  <c r="BE610" i="2" s="1"/>
  <c r="BA610" i="2"/>
  <c r="BB610" i="2" s="1"/>
  <c r="BN602" i="2"/>
  <c r="BP602" i="2"/>
  <c r="BQ602" i="2" s="1"/>
  <c r="BL602" i="2"/>
  <c r="BT602" i="2"/>
  <c r="BR602" i="2"/>
  <c r="CE631" i="2"/>
  <c r="CF631" i="2" s="1"/>
  <c r="Y516" i="2"/>
  <c r="Z516" i="2" s="1"/>
  <c r="W516" i="2"/>
  <c r="AB516" i="2" s="1"/>
  <c r="U516" i="2"/>
  <c r="BF610" i="2" l="1"/>
  <c r="AV611" i="2"/>
  <c r="AT611" i="2"/>
  <c r="AU611" i="2" s="1"/>
  <c r="CD632" i="2"/>
  <c r="AO602" i="2"/>
  <c r="AK602" i="2"/>
  <c r="AQ602" i="2"/>
  <c r="AI602" i="2"/>
  <c r="AM602" i="2"/>
  <c r="AN602" i="2" s="1"/>
  <c r="BU602" i="2"/>
  <c r="CM602" i="2"/>
  <c r="BK603" i="2"/>
  <c r="BI603" i="2"/>
  <c r="BJ603" i="2" s="1"/>
  <c r="AC516" i="2"/>
  <c r="AD516" i="2" s="1"/>
  <c r="AR602" i="2" l="1"/>
  <c r="AH603" i="2"/>
  <c r="AF603" i="2"/>
  <c r="AG603" i="2" s="1"/>
  <c r="BC611" i="2"/>
  <c r="BA611" i="2"/>
  <c r="BB611" i="2" s="1"/>
  <c r="AW611" i="2"/>
  <c r="BE611" i="2"/>
  <c r="AY611" i="2"/>
  <c r="BN603" i="2"/>
  <c r="BS603" i="2" s="1"/>
  <c r="BT603" i="2" s="1"/>
  <c r="BP603" i="2"/>
  <c r="BQ603" i="2" s="1"/>
  <c r="BL603" i="2"/>
  <c r="BR603" i="2"/>
  <c r="CE632" i="2"/>
  <c r="CF632" i="2" s="1"/>
  <c r="R517" i="2"/>
  <c r="S517" i="2" s="1"/>
  <c r="T517" i="2"/>
  <c r="AA517" i="2" l="1"/>
  <c r="CD633" i="2"/>
  <c r="BF611" i="2"/>
  <c r="AV612" i="2"/>
  <c r="AT612" i="2"/>
  <c r="AU612" i="2" s="1"/>
  <c r="AO603" i="2"/>
  <c r="AK603" i="2"/>
  <c r="AP603" i="2" s="1"/>
  <c r="AQ603" i="2" s="1"/>
  <c r="AM603" i="2"/>
  <c r="AN603" i="2" s="1"/>
  <c r="AI603" i="2"/>
  <c r="CM603" i="2"/>
  <c r="CN603" i="2" s="1"/>
  <c r="BU603" i="2"/>
  <c r="BK604" i="2"/>
  <c r="BI604" i="2"/>
  <c r="BJ604" i="2" s="1"/>
  <c r="U517" i="2"/>
  <c r="Y517" i="2"/>
  <c r="Z517" i="2" s="1"/>
  <c r="W517" i="2"/>
  <c r="AB517" i="2" s="1"/>
  <c r="L123" i="1" l="1"/>
  <c r="K123" i="1" s="1"/>
  <c r="L127" i="1"/>
  <c r="BC612" i="2"/>
  <c r="AY612" i="2"/>
  <c r="BD612" i="2" s="1"/>
  <c r="BE612" i="2" s="1"/>
  <c r="AW612" i="2"/>
  <c r="BA612" i="2"/>
  <c r="BB612" i="2" s="1"/>
  <c r="BN604" i="2"/>
  <c r="BS604" i="2" s="1"/>
  <c r="BT604" i="2" s="1"/>
  <c r="BP604" i="2"/>
  <c r="BQ604" i="2" s="1"/>
  <c r="BL604" i="2"/>
  <c r="BR604" i="2"/>
  <c r="AR603" i="2"/>
  <c r="H123" i="1" s="1"/>
  <c r="G123" i="1" s="1"/>
  <c r="AH604" i="2"/>
  <c r="AF604" i="2"/>
  <c r="AG604" i="2" s="1"/>
  <c r="CE633" i="2"/>
  <c r="CF633" i="2" s="1"/>
  <c r="AC517" i="2"/>
  <c r="AD517" i="2" s="1"/>
  <c r="H127" i="1" l="1"/>
  <c r="CD634" i="2"/>
  <c r="CM604" i="2"/>
  <c r="BU604" i="2"/>
  <c r="BK605" i="2"/>
  <c r="BI605" i="2"/>
  <c r="BJ605" i="2" s="1"/>
  <c r="AO604" i="2"/>
  <c r="AI604" i="2"/>
  <c r="AK604" i="2"/>
  <c r="AP604" i="2" s="1"/>
  <c r="AQ604" i="2" s="1"/>
  <c r="AM604" i="2"/>
  <c r="AN604" i="2" s="1"/>
  <c r="BF612" i="2"/>
  <c r="AV613" i="2"/>
  <c r="AT613" i="2"/>
  <c r="AU613" i="2" s="1"/>
  <c r="R518" i="2"/>
  <c r="S518" i="2" s="1"/>
  <c r="T518" i="2"/>
  <c r="AR604" i="2" l="1"/>
  <c r="AF605" i="2"/>
  <c r="AG605" i="2" s="1"/>
  <c r="AH605" i="2"/>
  <c r="BC613" i="2"/>
  <c r="BA613" i="2"/>
  <c r="BB613" i="2" s="1"/>
  <c r="AW613" i="2"/>
  <c r="AY613" i="2"/>
  <c r="BD613" i="2" s="1"/>
  <c r="BE613" i="2" s="1"/>
  <c r="BN605" i="2"/>
  <c r="BT605" i="2"/>
  <c r="BL605" i="2"/>
  <c r="BP605" i="2"/>
  <c r="BQ605" i="2" s="1"/>
  <c r="BR605" i="2"/>
  <c r="CE634" i="2"/>
  <c r="CF634" i="2" s="1"/>
  <c r="Y518" i="2"/>
  <c r="Z518" i="2" s="1"/>
  <c r="AA518" i="2"/>
  <c r="W518" i="2"/>
  <c r="AC518" i="2"/>
  <c r="AD518" i="2" s="1"/>
  <c r="U518" i="2"/>
  <c r="BF613" i="2" l="1"/>
  <c r="AV614" i="2"/>
  <c r="AT614" i="2"/>
  <c r="AU614" i="2" s="1"/>
  <c r="CD635" i="2"/>
  <c r="CE635" i="2" s="1"/>
  <c r="BU605" i="2"/>
  <c r="CM605" i="2"/>
  <c r="BK606" i="2"/>
  <c r="BI606" i="2"/>
  <c r="BJ606" i="2" s="1"/>
  <c r="AO605" i="2"/>
  <c r="AQ605" i="2"/>
  <c r="AI605" i="2"/>
  <c r="AK605" i="2"/>
  <c r="AM605" i="2"/>
  <c r="AN605" i="2" s="1"/>
  <c r="R519" i="2"/>
  <c r="S519" i="2" s="1"/>
  <c r="T519" i="2"/>
  <c r="BT606" i="2" l="1"/>
  <c r="BN606" i="2"/>
  <c r="BP606" i="2"/>
  <c r="BQ606" i="2" s="1"/>
  <c r="BL606" i="2"/>
  <c r="BR606" i="2"/>
  <c r="AR605" i="2"/>
  <c r="AF606" i="2"/>
  <c r="AG606" i="2" s="1"/>
  <c r="AH606" i="2"/>
  <c r="BC614" i="2"/>
  <c r="BA614" i="2"/>
  <c r="BB614" i="2" s="1"/>
  <c r="AY614" i="2"/>
  <c r="AW614" i="2"/>
  <c r="BE614" i="2"/>
  <c r="CF635" i="2"/>
  <c r="W519" i="2"/>
  <c r="AA519" i="2"/>
  <c r="AB519" i="2"/>
  <c r="AC519" i="2" s="1"/>
  <c r="Y519" i="2"/>
  <c r="Z519" i="2" s="1"/>
  <c r="U519" i="2"/>
  <c r="AD519" i="2" l="1"/>
  <c r="AO606" i="2"/>
  <c r="AI606" i="2"/>
  <c r="AK606" i="2"/>
  <c r="AP606" i="2" s="1"/>
  <c r="AQ606" i="2" s="1"/>
  <c r="AM606" i="2"/>
  <c r="AN606" i="2" s="1"/>
  <c r="CD636" i="2"/>
  <c r="CE636" i="2" s="1"/>
  <c r="BF614" i="2"/>
  <c r="AV615" i="2"/>
  <c r="AT615" i="2"/>
  <c r="AU615" i="2" s="1"/>
  <c r="BU606" i="2"/>
  <c r="CM606" i="2"/>
  <c r="BK607" i="2"/>
  <c r="BI607" i="2"/>
  <c r="BJ607" i="2" s="1"/>
  <c r="R520" i="2"/>
  <c r="S520" i="2" s="1"/>
  <c r="T520" i="2"/>
  <c r="AA520" i="2" l="1"/>
  <c r="BL607" i="2"/>
  <c r="BP607" i="2"/>
  <c r="BQ607" i="2" s="1"/>
  <c r="BN607" i="2"/>
  <c r="BS607" i="2" s="1"/>
  <c r="BT607" i="2" s="1"/>
  <c r="BR607" i="2"/>
  <c r="BC615" i="2"/>
  <c r="BA615" i="2"/>
  <c r="BB615" i="2" s="1"/>
  <c r="AW615" i="2"/>
  <c r="AY615" i="2"/>
  <c r="BD615" i="2" s="1"/>
  <c r="BE615" i="2" s="1"/>
  <c r="AR606" i="2"/>
  <c r="AH607" i="2"/>
  <c r="AF607" i="2"/>
  <c r="AG607" i="2" s="1"/>
  <c r="CF636" i="2"/>
  <c r="Y520" i="2"/>
  <c r="Z520" i="2" s="1"/>
  <c r="W520" i="2"/>
  <c r="AB520" i="2" s="1"/>
  <c r="U520" i="2"/>
  <c r="CM607" i="2" l="1"/>
  <c r="BU607" i="2"/>
  <c r="BK608" i="2"/>
  <c r="BI608" i="2"/>
  <c r="BJ608" i="2" s="1"/>
  <c r="AO607" i="2"/>
  <c r="AK607" i="2"/>
  <c r="AP607" i="2" s="1"/>
  <c r="AQ607" i="2" s="1"/>
  <c r="AM607" i="2"/>
  <c r="AN607" i="2" s="1"/>
  <c r="AI607" i="2"/>
  <c r="CD637" i="2"/>
  <c r="CE637" i="2" s="1"/>
  <c r="BF615" i="2"/>
  <c r="AV616" i="2"/>
  <c r="AT616" i="2"/>
  <c r="AU616" i="2" s="1"/>
  <c r="AC520" i="2"/>
  <c r="AD520" i="2" s="1"/>
  <c r="AR607" i="2" l="1"/>
  <c r="AH608" i="2"/>
  <c r="AF608" i="2"/>
  <c r="AG608" i="2" s="1"/>
  <c r="BN608" i="2"/>
  <c r="BT608" i="2"/>
  <c r="BL608" i="2"/>
  <c r="BP608" i="2"/>
  <c r="BQ608" i="2" s="1"/>
  <c r="BR608" i="2"/>
  <c r="CF637" i="2"/>
  <c r="BC616" i="2"/>
  <c r="AY616" i="2"/>
  <c r="BD616" i="2" s="1"/>
  <c r="BE616" i="2" s="1"/>
  <c r="BA616" i="2"/>
  <c r="BB616" i="2" s="1"/>
  <c r="AW616" i="2"/>
  <c r="R521" i="2"/>
  <c r="S521" i="2" s="1"/>
  <c r="T521" i="2"/>
  <c r="AA521" i="2" l="1"/>
  <c r="BF616" i="2"/>
  <c r="AV617" i="2"/>
  <c r="AT617" i="2"/>
  <c r="AU617" i="2" s="1"/>
  <c r="AO608" i="2"/>
  <c r="AK608" i="2"/>
  <c r="AQ608" i="2"/>
  <c r="AM608" i="2"/>
  <c r="AN608" i="2" s="1"/>
  <c r="AI608" i="2"/>
  <c r="CD638" i="2"/>
  <c r="BU608" i="2"/>
  <c r="CM608" i="2"/>
  <c r="BK609" i="2"/>
  <c r="BI609" i="2"/>
  <c r="BJ609" i="2" s="1"/>
  <c r="AC521" i="2"/>
  <c r="AD521" i="2" s="1"/>
  <c r="U521" i="2"/>
  <c r="Y521" i="2"/>
  <c r="Z521" i="2" s="1"/>
  <c r="W521" i="2"/>
  <c r="AR608" i="2" l="1"/>
  <c r="AF609" i="2"/>
  <c r="AG609" i="2" s="1"/>
  <c r="AH609" i="2"/>
  <c r="BC617" i="2"/>
  <c r="AW617" i="2"/>
  <c r="AY617" i="2"/>
  <c r="BA617" i="2"/>
  <c r="BB617" i="2" s="1"/>
  <c r="BE617" i="2"/>
  <c r="BT609" i="2"/>
  <c r="BP609" i="2"/>
  <c r="BQ609" i="2" s="1"/>
  <c r="BL609" i="2"/>
  <c r="BN609" i="2"/>
  <c r="BR609" i="2"/>
  <c r="CE638" i="2"/>
  <c r="CF638" i="2" s="1"/>
  <c r="R522" i="2"/>
  <c r="S522" i="2" s="1"/>
  <c r="T522" i="2"/>
  <c r="AA522" i="2" l="1"/>
  <c r="CD639" i="2"/>
  <c r="AO609" i="2"/>
  <c r="AI609" i="2"/>
  <c r="AM609" i="2"/>
  <c r="AN609" i="2" s="1"/>
  <c r="AK609" i="2"/>
  <c r="AP609" i="2" s="1"/>
  <c r="AQ609" i="2" s="1"/>
  <c r="BU609" i="2"/>
  <c r="CM609" i="2"/>
  <c r="BK610" i="2"/>
  <c r="BI610" i="2"/>
  <c r="BJ610" i="2" s="1"/>
  <c r="BF617" i="2"/>
  <c r="AV618" i="2"/>
  <c r="AT618" i="2"/>
  <c r="AU618" i="2" s="1"/>
  <c r="W522" i="2"/>
  <c r="AB522" i="2" s="1"/>
  <c r="Y522" i="2"/>
  <c r="Z522" i="2" s="1"/>
  <c r="U522" i="2"/>
  <c r="BC618" i="2" l="1"/>
  <c r="AY618" i="2"/>
  <c r="BD618" i="2" s="1"/>
  <c r="BE618" i="2" s="1"/>
  <c r="AW618" i="2"/>
  <c r="BA618" i="2"/>
  <c r="BB618" i="2" s="1"/>
  <c r="AR609" i="2"/>
  <c r="AH610" i="2"/>
  <c r="AF610" i="2"/>
  <c r="AG610" i="2" s="1"/>
  <c r="BN610" i="2"/>
  <c r="BS610" i="2" s="1"/>
  <c r="BT610" i="2" s="1"/>
  <c r="BL610" i="2"/>
  <c r="BP610" i="2"/>
  <c r="BQ610" i="2" s="1"/>
  <c r="BR610" i="2"/>
  <c r="CE639" i="2"/>
  <c r="CF639" i="2" s="1"/>
  <c r="AC522" i="2"/>
  <c r="AD522" i="2" s="1"/>
  <c r="CG639" i="2" l="1"/>
  <c r="CD640" i="2"/>
  <c r="CE640" i="2" s="1"/>
  <c r="CM610" i="2"/>
  <c r="BU610" i="2"/>
  <c r="BK611" i="2"/>
  <c r="BI611" i="2"/>
  <c r="BJ611" i="2" s="1"/>
  <c r="AO610" i="2"/>
  <c r="AM610" i="2"/>
  <c r="AN610" i="2" s="1"/>
  <c r="AI610" i="2"/>
  <c r="AK610" i="2"/>
  <c r="AP610" i="2" s="1"/>
  <c r="AQ610" i="2" s="1"/>
  <c r="BF618" i="2"/>
  <c r="AV619" i="2"/>
  <c r="AT619" i="2"/>
  <c r="AU619" i="2" s="1"/>
  <c r="R523" i="2"/>
  <c r="S523" i="2" s="1"/>
  <c r="T523" i="2"/>
  <c r="AA523" i="2" l="1"/>
  <c r="AR610" i="2"/>
  <c r="AH611" i="2"/>
  <c r="AF611" i="2"/>
  <c r="AG611" i="2" s="1"/>
  <c r="BC619" i="2"/>
  <c r="BA619" i="2"/>
  <c r="BB619" i="2" s="1"/>
  <c r="AY619" i="2"/>
  <c r="BD619" i="2" s="1"/>
  <c r="BE619" i="2" s="1"/>
  <c r="AW619" i="2"/>
  <c r="BP611" i="2"/>
  <c r="BQ611" i="2" s="1"/>
  <c r="BL611" i="2"/>
  <c r="BT611" i="2"/>
  <c r="BN611" i="2"/>
  <c r="BR611" i="2"/>
  <c r="CF640" i="2"/>
  <c r="CH639" i="2"/>
  <c r="CI639" i="2" s="1"/>
  <c r="W523" i="2"/>
  <c r="U523" i="2"/>
  <c r="Y523" i="2"/>
  <c r="Z523" i="2" s="1"/>
  <c r="AB523" i="2" l="1"/>
  <c r="AC523" i="2" s="1"/>
  <c r="AD523" i="2" s="1"/>
  <c r="BF619" i="2"/>
  <c r="AV620" i="2"/>
  <c r="AT620" i="2"/>
  <c r="AU620" i="2" s="1"/>
  <c r="CD641" i="2"/>
  <c r="CE641" i="2" s="1"/>
  <c r="AO611" i="2"/>
  <c r="AK611" i="2"/>
  <c r="AQ611" i="2"/>
  <c r="AM611" i="2"/>
  <c r="AN611" i="2" s="1"/>
  <c r="AI611" i="2"/>
  <c r="CI649" i="2"/>
  <c r="CI642" i="2"/>
  <c r="CI643" i="2"/>
  <c r="CI646" i="2"/>
  <c r="CI640" i="2"/>
  <c r="CI648" i="2"/>
  <c r="CI644" i="2"/>
  <c r="CI645" i="2"/>
  <c r="CI641" i="2"/>
  <c r="CI650" i="2"/>
  <c r="CI647" i="2"/>
  <c r="BU611" i="2"/>
  <c r="CM611" i="2"/>
  <c r="BK612" i="2"/>
  <c r="BI612" i="2"/>
  <c r="BJ612" i="2" s="1"/>
  <c r="BP612" i="2" l="1"/>
  <c r="BQ612" i="2" s="1"/>
  <c r="BN612" i="2"/>
  <c r="BL612" i="2"/>
  <c r="BT612" i="2"/>
  <c r="BR612" i="2"/>
  <c r="AR611" i="2"/>
  <c r="AF612" i="2"/>
  <c r="AG612" i="2" s="1"/>
  <c r="AH612" i="2"/>
  <c r="BC620" i="2"/>
  <c r="AW620" i="2"/>
  <c r="AY620" i="2"/>
  <c r="BA620" i="2"/>
  <c r="BB620" i="2" s="1"/>
  <c r="BE620" i="2"/>
  <c r="CF641" i="2"/>
  <c r="R524" i="2"/>
  <c r="S524" i="2" s="1"/>
  <c r="T524" i="2"/>
  <c r="AA524" i="2" l="1"/>
  <c r="Y524" i="2"/>
  <c r="Z524" i="2" s="1"/>
  <c r="AO612" i="2"/>
  <c r="AK612" i="2"/>
  <c r="AP612" i="2" s="1"/>
  <c r="AQ612" i="2" s="1"/>
  <c r="AI612" i="2"/>
  <c r="AM612" i="2"/>
  <c r="AN612" i="2" s="1"/>
  <c r="CM612" i="2"/>
  <c r="BU612" i="2"/>
  <c r="BK613" i="2"/>
  <c r="BI613" i="2"/>
  <c r="BJ613" i="2" s="1"/>
  <c r="CD642" i="2"/>
  <c r="CE642" i="2" s="1"/>
  <c r="BF620" i="2"/>
  <c r="AT621" i="2"/>
  <c r="AU621" i="2" s="1"/>
  <c r="AV621" i="2"/>
  <c r="AC524" i="2"/>
  <c r="AD524" i="2" s="1"/>
  <c r="U524" i="2"/>
  <c r="W524" i="2"/>
  <c r="BP613" i="2" l="1"/>
  <c r="BQ613" i="2" s="1"/>
  <c r="BL613" i="2"/>
  <c r="BN613" i="2"/>
  <c r="BS613" i="2" s="1"/>
  <c r="BT613" i="2" s="1"/>
  <c r="BR613" i="2"/>
  <c r="AR612" i="2"/>
  <c r="AF613" i="2"/>
  <c r="AG613" i="2" s="1"/>
  <c r="AH613" i="2"/>
  <c r="BC621" i="2"/>
  <c r="AY621" i="2"/>
  <c r="BD621" i="2" s="1"/>
  <c r="BE621" i="2" s="1"/>
  <c r="BA621" i="2"/>
  <c r="BB621" i="2" s="1"/>
  <c r="AW621" i="2"/>
  <c r="CF642" i="2"/>
  <c r="R525" i="2"/>
  <c r="S525" i="2" s="1"/>
  <c r="T525" i="2"/>
  <c r="AA525" i="2" l="1"/>
  <c r="CM613" i="2"/>
  <c r="BU613" i="2"/>
  <c r="BK614" i="2"/>
  <c r="BI614" i="2"/>
  <c r="BJ614" i="2" s="1"/>
  <c r="BF621" i="2"/>
  <c r="AV622" i="2"/>
  <c r="AT622" i="2"/>
  <c r="AU622" i="2" s="1"/>
  <c r="AO613" i="2"/>
  <c r="AK613" i="2"/>
  <c r="AP613" i="2" s="1"/>
  <c r="AQ613" i="2" s="1"/>
  <c r="AI613" i="2"/>
  <c r="AM613" i="2"/>
  <c r="AN613" i="2" s="1"/>
  <c r="CD643" i="2"/>
  <c r="U525" i="2"/>
  <c r="Y525" i="2"/>
  <c r="Z525" i="2" s="1"/>
  <c r="W525" i="2"/>
  <c r="AB525" i="2" s="1"/>
  <c r="AR613" i="2" l="1"/>
  <c r="AH614" i="2"/>
  <c r="AF614" i="2"/>
  <c r="AG614" i="2" s="1"/>
  <c r="BN614" i="2"/>
  <c r="BL614" i="2"/>
  <c r="BP614" i="2"/>
  <c r="BQ614" i="2" s="1"/>
  <c r="BT614" i="2"/>
  <c r="BR614" i="2"/>
  <c r="CE643" i="2"/>
  <c r="CF643" i="2" s="1"/>
  <c r="BC622" i="2"/>
  <c r="AY622" i="2"/>
  <c r="BD622" i="2" s="1"/>
  <c r="BE622" i="2" s="1"/>
  <c r="AW622" i="2"/>
  <c r="BA622" i="2"/>
  <c r="BB622" i="2" s="1"/>
  <c r="AC525" i="2"/>
  <c r="AD525" i="2" s="1"/>
  <c r="BF622" i="2" l="1"/>
  <c r="AV623" i="2"/>
  <c r="AT623" i="2"/>
  <c r="AU623" i="2" s="1"/>
  <c r="CD644" i="2"/>
  <c r="CE644" i="2" s="1"/>
  <c r="BU614" i="2"/>
  <c r="CM614" i="2"/>
  <c r="BK615" i="2"/>
  <c r="BI615" i="2"/>
  <c r="BJ615" i="2" s="1"/>
  <c r="AO614" i="2"/>
  <c r="AQ614" i="2"/>
  <c r="AM614" i="2"/>
  <c r="AN614" i="2" s="1"/>
  <c r="AI614" i="2"/>
  <c r="AK614" i="2"/>
  <c r="R526" i="2"/>
  <c r="S526" i="2" s="1"/>
  <c r="T526" i="2"/>
  <c r="AA526" i="2" l="1"/>
  <c r="BN615" i="2"/>
  <c r="BT615" i="2"/>
  <c r="BP615" i="2"/>
  <c r="BQ615" i="2" s="1"/>
  <c r="BL615" i="2"/>
  <c r="BR615" i="2"/>
  <c r="AR614" i="2"/>
  <c r="AF615" i="2"/>
  <c r="AG615" i="2" s="1"/>
  <c r="AH615" i="2"/>
  <c r="BC623" i="2"/>
  <c r="AY623" i="2"/>
  <c r="BE623" i="2"/>
  <c r="AW623" i="2"/>
  <c r="BA623" i="2"/>
  <c r="BB623" i="2" s="1"/>
  <c r="CF644" i="2"/>
  <c r="W526" i="2"/>
  <c r="AB526" i="2" s="1"/>
  <c r="U526" i="2"/>
  <c r="Y526" i="2"/>
  <c r="Z526" i="2" s="1"/>
  <c r="AO615" i="2" l="1"/>
  <c r="AK615" i="2"/>
  <c r="AP615" i="2" s="1"/>
  <c r="AQ615" i="2" s="1"/>
  <c r="AI615" i="2"/>
  <c r="AM615" i="2"/>
  <c r="AN615" i="2" s="1"/>
  <c r="BF623" i="2"/>
  <c r="AV624" i="2"/>
  <c r="AT624" i="2"/>
  <c r="AU624" i="2" s="1"/>
  <c r="CE645" i="2"/>
  <c r="CD645" i="2"/>
  <c r="BU615" i="2"/>
  <c r="CN615" i="2"/>
  <c r="CM615" i="2"/>
  <c r="BK616" i="2"/>
  <c r="BI616" i="2"/>
  <c r="BJ616" i="2" s="1"/>
  <c r="AC526" i="2"/>
  <c r="AD526" i="2" s="1"/>
  <c r="BC624" i="2" l="1"/>
  <c r="BA624" i="2"/>
  <c r="BB624" i="2" s="1"/>
  <c r="AW624" i="2"/>
  <c r="AY624" i="2"/>
  <c r="BD624" i="2" s="1"/>
  <c r="BE624" i="2" s="1"/>
  <c r="AR615" i="2"/>
  <c r="AH616" i="2"/>
  <c r="AF616" i="2"/>
  <c r="AG616" i="2" s="1"/>
  <c r="BP616" i="2"/>
  <c r="BQ616" i="2" s="1"/>
  <c r="BN616" i="2"/>
  <c r="BS616" i="2" s="1"/>
  <c r="BT616" i="2" s="1"/>
  <c r="BL616" i="2"/>
  <c r="BR616" i="2"/>
  <c r="CF645" i="2"/>
  <c r="R527" i="2"/>
  <c r="S527" i="2" s="1"/>
  <c r="T527" i="2"/>
  <c r="AA527" i="2" l="1"/>
  <c r="BU616" i="2"/>
  <c r="CM616" i="2"/>
  <c r="BK617" i="2"/>
  <c r="BI617" i="2"/>
  <c r="BJ617" i="2" s="1"/>
  <c r="CD646" i="2"/>
  <c r="BF624" i="2"/>
  <c r="AV625" i="2"/>
  <c r="AT625" i="2"/>
  <c r="AU625" i="2" s="1"/>
  <c r="AO616" i="2"/>
  <c r="AI616" i="2"/>
  <c r="AK616" i="2"/>
  <c r="AP616" i="2" s="1"/>
  <c r="AQ616" i="2" s="1"/>
  <c r="AM616" i="2"/>
  <c r="AN616" i="2" s="1"/>
  <c r="AC527" i="2"/>
  <c r="AD527" i="2" s="1"/>
  <c r="U527" i="2"/>
  <c r="Y527" i="2"/>
  <c r="Z527" i="2" s="1"/>
  <c r="W527" i="2"/>
  <c r="AR616" i="2" l="1"/>
  <c r="AH617" i="2"/>
  <c r="AF617" i="2"/>
  <c r="AG617" i="2" s="1"/>
  <c r="BN617" i="2"/>
  <c r="BT617" i="2"/>
  <c r="BL617" i="2"/>
  <c r="BP617" i="2"/>
  <c r="BQ617" i="2" s="1"/>
  <c r="BR617" i="2"/>
  <c r="BC625" i="2"/>
  <c r="AY625" i="2"/>
  <c r="BD625" i="2" s="1"/>
  <c r="BE625" i="2" s="1"/>
  <c r="BA625" i="2"/>
  <c r="BB625" i="2" s="1"/>
  <c r="AW625" i="2"/>
  <c r="CE646" i="2"/>
  <c r="CF646" i="2" s="1"/>
  <c r="R528" i="2"/>
  <c r="S528" i="2" s="1"/>
  <c r="T528" i="2"/>
  <c r="AA528" i="2" l="1"/>
  <c r="Y528" i="2"/>
  <c r="Z528" i="2" s="1"/>
  <c r="BF625" i="2"/>
  <c r="AV626" i="2"/>
  <c r="AT626" i="2"/>
  <c r="AU626" i="2" s="1"/>
  <c r="CD647" i="2"/>
  <c r="AO617" i="2"/>
  <c r="AQ617" i="2"/>
  <c r="AI617" i="2"/>
  <c r="AK617" i="2"/>
  <c r="AM617" i="2"/>
  <c r="AN617" i="2" s="1"/>
  <c r="BU617" i="2"/>
  <c r="CM617" i="2"/>
  <c r="BK618" i="2"/>
  <c r="BI618" i="2"/>
  <c r="BJ618" i="2" s="1"/>
  <c r="W528" i="2"/>
  <c r="AB528" i="2" s="1"/>
  <c r="U528" i="2"/>
  <c r="BC626" i="2" l="1"/>
  <c r="AY626" i="2"/>
  <c r="AW626" i="2"/>
  <c r="BE626" i="2"/>
  <c r="BA626" i="2"/>
  <c r="BB626" i="2" s="1"/>
  <c r="AR617" i="2"/>
  <c r="AH618" i="2"/>
  <c r="AF618" i="2"/>
  <c r="AG618" i="2" s="1"/>
  <c r="BN618" i="2"/>
  <c r="BL618" i="2"/>
  <c r="BP618" i="2"/>
  <c r="BQ618" i="2" s="1"/>
  <c r="BT618" i="2"/>
  <c r="BR618" i="2"/>
  <c r="CE647" i="2"/>
  <c r="CF647" i="2" s="1"/>
  <c r="AC528" i="2"/>
  <c r="AD528" i="2" s="1"/>
  <c r="CD648" i="2" l="1"/>
  <c r="CM618" i="2"/>
  <c r="BU618" i="2"/>
  <c r="BK619" i="2"/>
  <c r="BI619" i="2"/>
  <c r="BJ619" i="2" s="1"/>
  <c r="AO618" i="2"/>
  <c r="AI618" i="2"/>
  <c r="AM618" i="2"/>
  <c r="AN618" i="2" s="1"/>
  <c r="AK618" i="2"/>
  <c r="AP618" i="2" s="1"/>
  <c r="AQ618" i="2" s="1"/>
  <c r="BF626" i="2"/>
  <c r="AT627" i="2"/>
  <c r="AU627" i="2" s="1"/>
  <c r="AV627" i="2"/>
  <c r="R529" i="2"/>
  <c r="S529" i="2" s="1"/>
  <c r="T529" i="2"/>
  <c r="AA529" i="2" l="1"/>
  <c r="AR618" i="2"/>
  <c r="AF619" i="2"/>
  <c r="AG619" i="2" s="1"/>
  <c r="AH619" i="2"/>
  <c r="BC627" i="2"/>
  <c r="BA627" i="2"/>
  <c r="BB627" i="2" s="1"/>
  <c r="AW627" i="2"/>
  <c r="AY627" i="2"/>
  <c r="BD627" i="2" s="1"/>
  <c r="BE627" i="2" s="1"/>
  <c r="BP619" i="2"/>
  <c r="BQ619" i="2" s="1"/>
  <c r="BN619" i="2"/>
  <c r="BS619" i="2" s="1"/>
  <c r="BT619" i="2" s="1"/>
  <c r="BL619" i="2"/>
  <c r="BR619" i="2"/>
  <c r="CE648" i="2"/>
  <c r="CF648" i="2" s="1"/>
  <c r="U529" i="2"/>
  <c r="Y529" i="2"/>
  <c r="Z529" i="2" s="1"/>
  <c r="W529" i="2"/>
  <c r="AB529" i="2" s="1"/>
  <c r="CD649" i="2" l="1"/>
  <c r="CE649" i="2" s="1"/>
  <c r="BU619" i="2"/>
  <c r="CM619" i="2"/>
  <c r="BK620" i="2"/>
  <c r="BI620" i="2"/>
  <c r="BJ620" i="2" s="1"/>
  <c r="BF627" i="2"/>
  <c r="AT628" i="2"/>
  <c r="AU628" i="2" s="1"/>
  <c r="AV628" i="2"/>
  <c r="AO619" i="2"/>
  <c r="AI619" i="2"/>
  <c r="AM619" i="2"/>
  <c r="AN619" i="2" s="1"/>
  <c r="AK619" i="2"/>
  <c r="AP619" i="2" s="1"/>
  <c r="AQ619" i="2" s="1"/>
  <c r="AC529" i="2"/>
  <c r="AD529" i="2" s="1"/>
  <c r="AR619" i="2" l="1"/>
  <c r="AH620" i="2"/>
  <c r="AF620" i="2"/>
  <c r="AG620" i="2" s="1"/>
  <c r="BC628" i="2"/>
  <c r="AW628" i="2"/>
  <c r="BA628" i="2"/>
  <c r="BB628" i="2" s="1"/>
  <c r="AY628" i="2"/>
  <c r="BD628" i="2" s="1"/>
  <c r="BE628" i="2" s="1"/>
  <c r="BL620" i="2"/>
  <c r="BT620" i="2"/>
  <c r="BN620" i="2"/>
  <c r="BP620" i="2"/>
  <c r="BQ620" i="2" s="1"/>
  <c r="BR620" i="2"/>
  <c r="CF649" i="2"/>
  <c r="R530" i="2"/>
  <c r="S530" i="2" s="1"/>
  <c r="T530" i="2"/>
  <c r="AA530" i="2" l="1"/>
  <c r="BF628" i="2"/>
  <c r="AV629" i="2"/>
  <c r="AT629" i="2"/>
  <c r="AU629" i="2" s="1"/>
  <c r="CD650" i="2"/>
  <c r="BU620" i="2"/>
  <c r="CM620" i="2"/>
  <c r="BK621" i="2"/>
  <c r="BI621" i="2"/>
  <c r="BJ621" i="2" s="1"/>
  <c r="AO620" i="2"/>
  <c r="AM620" i="2"/>
  <c r="AN620" i="2" s="1"/>
  <c r="AQ620" i="2"/>
  <c r="AK620" i="2"/>
  <c r="AI620" i="2"/>
  <c r="AC530" i="2"/>
  <c r="AD530" i="2" s="1"/>
  <c r="U530" i="2"/>
  <c r="Y530" i="2"/>
  <c r="Z530" i="2" s="1"/>
  <c r="W530" i="2"/>
  <c r="AR620" i="2" l="1"/>
  <c r="AH621" i="2"/>
  <c r="AF621" i="2"/>
  <c r="AG621" i="2" s="1"/>
  <c r="BL621" i="2"/>
  <c r="BN621" i="2"/>
  <c r="BP621" i="2"/>
  <c r="BQ621" i="2" s="1"/>
  <c r="BT621" i="2"/>
  <c r="BR621" i="2"/>
  <c r="BC629" i="2"/>
  <c r="BE629" i="2"/>
  <c r="BA629" i="2"/>
  <c r="BB629" i="2" s="1"/>
  <c r="AY629" i="2"/>
  <c r="AW629" i="2"/>
  <c r="CE650" i="2"/>
  <c r="CF650" i="2" s="1"/>
  <c r="R531" i="2"/>
  <c r="S531" i="2" s="1"/>
  <c r="T531" i="2"/>
  <c r="AA531" i="2" l="1"/>
  <c r="Y531" i="2"/>
  <c r="Z531" i="2" s="1"/>
  <c r="CD651" i="2"/>
  <c r="CE651" i="2" s="1"/>
  <c r="AO621" i="2"/>
  <c r="AK621" i="2"/>
  <c r="AP621" i="2" s="1"/>
  <c r="AQ621" i="2" s="1"/>
  <c r="AM621" i="2"/>
  <c r="AN621" i="2" s="1"/>
  <c r="AI621" i="2"/>
  <c r="BF629" i="2"/>
  <c r="AV630" i="2"/>
  <c r="AT630" i="2"/>
  <c r="AU630" i="2" s="1"/>
  <c r="CM621" i="2"/>
  <c r="BU621" i="2"/>
  <c r="BK622" i="2"/>
  <c r="BI622" i="2"/>
  <c r="BJ622" i="2" s="1"/>
  <c r="W531" i="2"/>
  <c r="AB531" i="2" s="1"/>
  <c r="U531" i="2"/>
  <c r="BN622" i="2" l="1"/>
  <c r="BS622" i="2" s="1"/>
  <c r="BT622" i="2" s="1"/>
  <c r="BP622" i="2"/>
  <c r="BQ622" i="2" s="1"/>
  <c r="BL622" i="2"/>
  <c r="BR622" i="2"/>
  <c r="BC630" i="2"/>
  <c r="AY630" i="2"/>
  <c r="BD630" i="2" s="1"/>
  <c r="BE630" i="2" s="1"/>
  <c r="AW630" i="2"/>
  <c r="BA630" i="2"/>
  <c r="BB630" i="2" s="1"/>
  <c r="AR621" i="2"/>
  <c r="AF622" i="2"/>
  <c r="AG622" i="2" s="1"/>
  <c r="AH622" i="2"/>
  <c r="CF651" i="2"/>
  <c r="AC531" i="2"/>
  <c r="AD531" i="2" l="1"/>
  <c r="BU622" i="2"/>
  <c r="CM622" i="2"/>
  <c r="BK623" i="2"/>
  <c r="BI623" i="2"/>
  <c r="BJ623" i="2" s="1"/>
  <c r="CG651" i="2"/>
  <c r="CD652" i="2"/>
  <c r="AO622" i="2"/>
  <c r="AM622" i="2"/>
  <c r="AN622" i="2" s="1"/>
  <c r="AI622" i="2"/>
  <c r="AK622" i="2"/>
  <c r="AP622" i="2" s="1"/>
  <c r="AQ622" i="2" s="1"/>
  <c r="BF630" i="2"/>
  <c r="AV631" i="2"/>
  <c r="AT631" i="2"/>
  <c r="AU631" i="2" s="1"/>
  <c r="R532" i="2"/>
  <c r="S532" i="2" s="1"/>
  <c r="T532" i="2"/>
  <c r="AA532" i="2" l="1"/>
  <c r="AR622" i="2"/>
  <c r="AH623" i="2"/>
  <c r="AF623" i="2"/>
  <c r="AG623" i="2" s="1"/>
  <c r="BP623" i="2"/>
  <c r="BQ623" i="2" s="1"/>
  <c r="BL623" i="2"/>
  <c r="BN623" i="2"/>
  <c r="BR623" i="2"/>
  <c r="BT623" i="2"/>
  <c r="BC631" i="2"/>
  <c r="BA631" i="2"/>
  <c r="BB631" i="2" s="1"/>
  <c r="AW631" i="2"/>
  <c r="AY631" i="2"/>
  <c r="BD631" i="2" s="1"/>
  <c r="BE631" i="2" s="1"/>
  <c r="CE652" i="2"/>
  <c r="CF652" i="2" s="1"/>
  <c r="CH651" i="2"/>
  <c r="U532" i="2"/>
  <c r="W532" i="2"/>
  <c r="AB532" i="2" s="1"/>
  <c r="Y532" i="2"/>
  <c r="Z532" i="2" s="1"/>
  <c r="BF631" i="2" l="1"/>
  <c r="AV632" i="2"/>
  <c r="AT632" i="2"/>
  <c r="AU632" i="2" s="1"/>
  <c r="CD653" i="2"/>
  <c r="CE653" i="2" s="1"/>
  <c r="CI653" i="2"/>
  <c r="CI656" i="2"/>
  <c r="CI662" i="2"/>
  <c r="CI652" i="2"/>
  <c r="CI657" i="2"/>
  <c r="CI654" i="2"/>
  <c r="CI655" i="2"/>
  <c r="CI658" i="2"/>
  <c r="CI659" i="2"/>
  <c r="CI661" i="2"/>
  <c r="CI660" i="2"/>
  <c r="AO623" i="2"/>
  <c r="AQ623" i="2"/>
  <c r="AM623" i="2"/>
  <c r="AN623" i="2" s="1"/>
  <c r="AI623" i="2"/>
  <c r="AK623" i="2"/>
  <c r="CI651" i="2"/>
  <c r="CM623" i="2"/>
  <c r="BU623" i="2"/>
  <c r="BK624" i="2"/>
  <c r="BI624" i="2"/>
  <c r="BJ624" i="2" s="1"/>
  <c r="AC532" i="2"/>
  <c r="AD532" i="2" s="1"/>
  <c r="BC632" i="2" l="1"/>
  <c r="BE632" i="2"/>
  <c r="AW632" i="2"/>
  <c r="BA632" i="2"/>
  <c r="BB632" i="2" s="1"/>
  <c r="AY632" i="2"/>
  <c r="AR623" i="2"/>
  <c r="AH624" i="2"/>
  <c r="AF624" i="2"/>
  <c r="AG624" i="2" s="1"/>
  <c r="BN624" i="2"/>
  <c r="BT624" i="2"/>
  <c r="BP624" i="2"/>
  <c r="BQ624" i="2" s="1"/>
  <c r="BL624" i="2"/>
  <c r="BR624" i="2"/>
  <c r="CF653" i="2"/>
  <c r="R533" i="2"/>
  <c r="S533" i="2" s="1"/>
  <c r="T533" i="2"/>
  <c r="AA533" i="2" l="1"/>
  <c r="Y533" i="2"/>
  <c r="Z533" i="2" s="1"/>
  <c r="AO624" i="2"/>
  <c r="AI624" i="2"/>
  <c r="AK624" i="2"/>
  <c r="AP624" i="2" s="1"/>
  <c r="AQ624" i="2" s="1"/>
  <c r="AM624" i="2"/>
  <c r="AN624" i="2" s="1"/>
  <c r="CD654" i="2"/>
  <c r="CM624" i="2"/>
  <c r="BU624" i="2"/>
  <c r="BK625" i="2"/>
  <c r="BI625" i="2"/>
  <c r="BJ625" i="2" s="1"/>
  <c r="BF632" i="2"/>
  <c r="AV633" i="2"/>
  <c r="AT633" i="2"/>
  <c r="AU633" i="2" s="1"/>
  <c r="AC533" i="2"/>
  <c r="AD533" i="2" s="1"/>
  <c r="U533" i="2"/>
  <c r="W533" i="2"/>
  <c r="BC633" i="2" l="1"/>
  <c r="BA633" i="2"/>
  <c r="BB633" i="2" s="1"/>
  <c r="AW633" i="2"/>
  <c r="AY633" i="2"/>
  <c r="BD633" i="2" s="1"/>
  <c r="BE633" i="2" s="1"/>
  <c r="AR624" i="2"/>
  <c r="AF625" i="2"/>
  <c r="AG625" i="2" s="1"/>
  <c r="AH625" i="2"/>
  <c r="BL625" i="2"/>
  <c r="BP625" i="2"/>
  <c r="BQ625" i="2" s="1"/>
  <c r="BN625" i="2"/>
  <c r="BS625" i="2" s="1"/>
  <c r="BT625" i="2" s="1"/>
  <c r="BR625" i="2"/>
  <c r="CE654" i="2"/>
  <c r="CF654" i="2" s="1"/>
  <c r="R534" i="2"/>
  <c r="S534" i="2" s="1"/>
  <c r="T534" i="2"/>
  <c r="AA534" i="2" l="1"/>
  <c r="CD655" i="2"/>
  <c r="BU625" i="2"/>
  <c r="CM625" i="2"/>
  <c r="BK626" i="2"/>
  <c r="BI626" i="2"/>
  <c r="BJ626" i="2" s="1"/>
  <c r="BF633" i="2"/>
  <c r="AT634" i="2"/>
  <c r="AU634" i="2" s="1"/>
  <c r="AV634" i="2"/>
  <c r="AO625" i="2"/>
  <c r="AI625" i="2"/>
  <c r="AK625" i="2"/>
  <c r="AP625" i="2" s="1"/>
  <c r="AQ625" i="2" s="1"/>
  <c r="AM625" i="2"/>
  <c r="AN625" i="2" s="1"/>
  <c r="U534" i="2"/>
  <c r="W534" i="2"/>
  <c r="AB534" i="2" s="1"/>
  <c r="Y534" i="2"/>
  <c r="Z534" i="2" s="1"/>
  <c r="AR625" i="2" l="1"/>
  <c r="AH626" i="2"/>
  <c r="AF626" i="2"/>
  <c r="AG626" i="2" s="1"/>
  <c r="BC634" i="2"/>
  <c r="AY634" i="2"/>
  <c r="BD634" i="2" s="1"/>
  <c r="BE634" i="2" s="1"/>
  <c r="BA634" i="2"/>
  <c r="BB634" i="2" s="1"/>
  <c r="AW634" i="2"/>
  <c r="BT626" i="2"/>
  <c r="BP626" i="2"/>
  <c r="BQ626" i="2" s="1"/>
  <c r="BL626" i="2"/>
  <c r="BN626" i="2"/>
  <c r="BR626" i="2"/>
  <c r="CE655" i="2"/>
  <c r="CF655" i="2" s="1"/>
  <c r="AC534" i="2"/>
  <c r="AD534" i="2" s="1"/>
  <c r="CD656" i="2" l="1"/>
  <c r="CE656" i="2" s="1"/>
  <c r="BF634" i="2"/>
  <c r="AV635" i="2"/>
  <c r="AT635" i="2"/>
  <c r="AU635" i="2" s="1"/>
  <c r="BU626" i="2"/>
  <c r="CM626" i="2"/>
  <c r="BK627" i="2"/>
  <c r="BI627" i="2"/>
  <c r="BJ627" i="2" s="1"/>
  <c r="AO626" i="2"/>
  <c r="AM626" i="2"/>
  <c r="AN626" i="2" s="1"/>
  <c r="AI626" i="2"/>
  <c r="AQ626" i="2"/>
  <c r="AK626" i="2"/>
  <c r="R535" i="2"/>
  <c r="S535" i="2" s="1"/>
  <c r="T535" i="2"/>
  <c r="BN627" i="2" l="1"/>
  <c r="BR627" i="2"/>
  <c r="BT627" i="2"/>
  <c r="BL627" i="2"/>
  <c r="BP627" i="2"/>
  <c r="BQ627" i="2" s="1"/>
  <c r="BC635" i="2"/>
  <c r="AW635" i="2"/>
  <c r="BE635" i="2"/>
  <c r="BA635" i="2"/>
  <c r="BB635" i="2" s="1"/>
  <c r="AY635" i="2"/>
  <c r="AR626" i="2"/>
  <c r="AF627" i="2"/>
  <c r="AG627" i="2" s="1"/>
  <c r="AH627" i="2"/>
  <c r="CF656" i="2"/>
  <c r="U535" i="2"/>
  <c r="AA535" i="2"/>
  <c r="W535" i="2"/>
  <c r="AB535" i="2" s="1"/>
  <c r="AC535" i="2" s="1"/>
  <c r="AD535" i="2" s="1"/>
  <c r="Y535" i="2"/>
  <c r="Z535" i="2" s="1"/>
  <c r="BF635" i="2" l="1"/>
  <c r="AV636" i="2"/>
  <c r="AT636" i="2"/>
  <c r="AU636" i="2" s="1"/>
  <c r="CM627" i="2"/>
  <c r="BU627" i="2"/>
  <c r="CN627" i="2"/>
  <c r="BK628" i="2"/>
  <c r="BI628" i="2"/>
  <c r="BJ628" i="2" s="1"/>
  <c r="CD657" i="2"/>
  <c r="AO627" i="2"/>
  <c r="AI627" i="2"/>
  <c r="AK627" i="2"/>
  <c r="AP627" i="2" s="1"/>
  <c r="AQ627" i="2" s="1"/>
  <c r="AM627" i="2"/>
  <c r="AN627" i="2" s="1"/>
  <c r="R536" i="2"/>
  <c r="S536" i="2" s="1"/>
  <c r="T536" i="2"/>
  <c r="AA536" i="2" l="1"/>
  <c r="BN628" i="2"/>
  <c r="BS628" i="2" s="1"/>
  <c r="BT628" i="2" s="1"/>
  <c r="BP628" i="2"/>
  <c r="BQ628" i="2" s="1"/>
  <c r="BL628" i="2"/>
  <c r="BR628" i="2"/>
  <c r="BC636" i="2"/>
  <c r="AY636" i="2"/>
  <c r="BD636" i="2" s="1"/>
  <c r="BE636" i="2" s="1"/>
  <c r="BA636" i="2"/>
  <c r="BB636" i="2" s="1"/>
  <c r="AW636" i="2"/>
  <c r="AR627" i="2"/>
  <c r="AH628" i="2"/>
  <c r="AF628" i="2"/>
  <c r="AG628" i="2" s="1"/>
  <c r="CE657" i="2"/>
  <c r="CF657" i="2" s="1"/>
  <c r="AC536" i="2"/>
  <c r="AD536" i="2" s="1"/>
  <c r="Y536" i="2"/>
  <c r="Z536" i="2" s="1"/>
  <c r="W536" i="2"/>
  <c r="U536" i="2"/>
  <c r="CD658" i="2" l="1"/>
  <c r="CE658" i="2" s="1"/>
  <c r="BU628" i="2"/>
  <c r="CM628" i="2"/>
  <c r="BK629" i="2"/>
  <c r="BI629" i="2"/>
  <c r="BJ629" i="2" s="1"/>
  <c r="AO628" i="2"/>
  <c r="AK628" i="2"/>
  <c r="AP628" i="2" s="1"/>
  <c r="AQ628" i="2" s="1"/>
  <c r="AI628" i="2"/>
  <c r="AM628" i="2"/>
  <c r="AN628" i="2" s="1"/>
  <c r="BF636" i="2"/>
  <c r="AV637" i="2"/>
  <c r="AT637" i="2"/>
  <c r="AU637" i="2" s="1"/>
  <c r="R537" i="2"/>
  <c r="S537" i="2" s="1"/>
  <c r="T537" i="2"/>
  <c r="AA537" i="2" l="1"/>
  <c r="AR628" i="2"/>
  <c r="AF629" i="2"/>
  <c r="AG629" i="2" s="1"/>
  <c r="AH629" i="2"/>
  <c r="BC637" i="2"/>
  <c r="AY637" i="2"/>
  <c r="BD637" i="2" s="1"/>
  <c r="BE637" i="2" s="1"/>
  <c r="AW637" i="2"/>
  <c r="BA637" i="2"/>
  <c r="BB637" i="2" s="1"/>
  <c r="BT629" i="2"/>
  <c r="BL629" i="2"/>
  <c r="BP629" i="2"/>
  <c r="BQ629" i="2" s="1"/>
  <c r="BN629" i="2"/>
  <c r="BR629" i="2"/>
  <c r="CF658" i="2"/>
  <c r="U537" i="2"/>
  <c r="W537" i="2"/>
  <c r="AB537" i="2" s="1"/>
  <c r="Y537" i="2"/>
  <c r="Z537" i="2" s="1"/>
  <c r="BF637" i="2" l="1"/>
  <c r="AV638" i="2"/>
  <c r="AT638" i="2"/>
  <c r="AU638" i="2" s="1"/>
  <c r="CD659" i="2"/>
  <c r="CE659" i="2" s="1"/>
  <c r="BU629" i="2"/>
  <c r="CM629" i="2"/>
  <c r="BK630" i="2"/>
  <c r="BI630" i="2"/>
  <c r="BJ630" i="2" s="1"/>
  <c r="AO629" i="2"/>
  <c r="AI629" i="2"/>
  <c r="AM629" i="2"/>
  <c r="AN629" i="2" s="1"/>
  <c r="AK629" i="2"/>
  <c r="AQ629" i="2"/>
  <c r="AC537" i="2"/>
  <c r="AD537" i="2" s="1"/>
  <c r="BN630" i="2" l="1"/>
  <c r="BT630" i="2"/>
  <c r="BP630" i="2"/>
  <c r="BQ630" i="2" s="1"/>
  <c r="BL630" i="2"/>
  <c r="BR630" i="2"/>
  <c r="AR629" i="2"/>
  <c r="AH630" i="2"/>
  <c r="AF630" i="2"/>
  <c r="AG630" i="2" s="1"/>
  <c r="BC638" i="2"/>
  <c r="BE638" i="2"/>
  <c r="AW638" i="2"/>
  <c r="BA638" i="2"/>
  <c r="BB638" i="2" s="1"/>
  <c r="AY638" i="2"/>
  <c r="CF659" i="2"/>
  <c r="R538" i="2"/>
  <c r="S538" i="2" s="1"/>
  <c r="T538" i="2"/>
  <c r="AA538" i="2" l="1"/>
  <c r="AO630" i="2"/>
  <c r="AI630" i="2"/>
  <c r="AK630" i="2"/>
  <c r="AP630" i="2" s="1"/>
  <c r="AQ630" i="2" s="1"/>
  <c r="AM630" i="2"/>
  <c r="AN630" i="2" s="1"/>
  <c r="CD660" i="2"/>
  <c r="CE660" i="2" s="1"/>
  <c r="BF638" i="2"/>
  <c r="AV639" i="2"/>
  <c r="AT639" i="2"/>
  <c r="AU639" i="2" s="1"/>
  <c r="BU630" i="2"/>
  <c r="CM630" i="2"/>
  <c r="BK631" i="2"/>
  <c r="BI631" i="2"/>
  <c r="BJ631" i="2" s="1"/>
  <c r="Y538" i="2"/>
  <c r="Z538" i="2" s="1"/>
  <c r="W538" i="2"/>
  <c r="AB538" i="2" s="1"/>
  <c r="U538" i="2"/>
  <c r="BL631" i="2" l="1"/>
  <c r="BP631" i="2"/>
  <c r="BQ631" i="2" s="1"/>
  <c r="BN631" i="2"/>
  <c r="BS631" i="2" s="1"/>
  <c r="BT631" i="2" s="1"/>
  <c r="BR631" i="2"/>
  <c r="BC639" i="2"/>
  <c r="BA639" i="2"/>
  <c r="BB639" i="2" s="1"/>
  <c r="AY639" i="2"/>
  <c r="BD639" i="2" s="1"/>
  <c r="BE639" i="2" s="1"/>
  <c r="AW639" i="2"/>
  <c r="AR630" i="2"/>
  <c r="AF631" i="2"/>
  <c r="AG631" i="2" s="1"/>
  <c r="AH631" i="2"/>
  <c r="CF660" i="2"/>
  <c r="AC538" i="2"/>
  <c r="AD538" i="2" s="1"/>
  <c r="CM631" i="2" l="1"/>
  <c r="BU631" i="2"/>
  <c r="BK632" i="2"/>
  <c r="BI632" i="2"/>
  <c r="BJ632" i="2" s="1"/>
  <c r="AO631" i="2"/>
  <c r="AI631" i="2"/>
  <c r="AM631" i="2"/>
  <c r="AN631" i="2" s="1"/>
  <c r="AK631" i="2"/>
  <c r="AP631" i="2" s="1"/>
  <c r="AQ631" i="2" s="1"/>
  <c r="BF639" i="2"/>
  <c r="AT640" i="2"/>
  <c r="AU640" i="2" s="1"/>
  <c r="AV640" i="2"/>
  <c r="CD661" i="2"/>
  <c r="R539" i="2"/>
  <c r="S539" i="2" s="1"/>
  <c r="T539" i="2"/>
  <c r="AA539" i="2" l="1"/>
  <c r="AR631" i="2"/>
  <c r="AH632" i="2"/>
  <c r="AF632" i="2"/>
  <c r="AG632" i="2" s="1"/>
  <c r="BT632" i="2"/>
  <c r="BP632" i="2"/>
  <c r="BQ632" i="2" s="1"/>
  <c r="BL632" i="2"/>
  <c r="BR632" i="2"/>
  <c r="BN632" i="2"/>
  <c r="BC640" i="2"/>
  <c r="AY640" i="2"/>
  <c r="BD640" i="2" s="1"/>
  <c r="BE640" i="2" s="1"/>
  <c r="BA640" i="2"/>
  <c r="BB640" i="2" s="1"/>
  <c r="AW640" i="2"/>
  <c r="CE661" i="2"/>
  <c r="CF661" i="2" s="1"/>
  <c r="AC539" i="2"/>
  <c r="AD539" i="2" s="1"/>
  <c r="W539" i="2"/>
  <c r="Y539" i="2"/>
  <c r="Z539" i="2" s="1"/>
  <c r="U539" i="2"/>
  <c r="BF640" i="2" l="1"/>
  <c r="AT641" i="2"/>
  <c r="AU641" i="2" s="1"/>
  <c r="AV641" i="2"/>
  <c r="CD662" i="2"/>
  <c r="CM632" i="2"/>
  <c r="BU632" i="2"/>
  <c r="BK633" i="2"/>
  <c r="BI633" i="2"/>
  <c r="BJ633" i="2" s="1"/>
  <c r="AO632" i="2"/>
  <c r="AM632" i="2"/>
  <c r="AN632" i="2" s="1"/>
  <c r="AI632" i="2"/>
  <c r="AK632" i="2"/>
  <c r="AQ632" i="2"/>
  <c r="R540" i="2"/>
  <c r="S540" i="2" s="1"/>
  <c r="T540" i="2"/>
  <c r="AA540" i="2" l="1"/>
  <c r="BP633" i="2"/>
  <c r="BQ633" i="2" s="1"/>
  <c r="BL633" i="2"/>
  <c r="BN633" i="2"/>
  <c r="BT633" i="2"/>
  <c r="BR633" i="2"/>
  <c r="AR632" i="2"/>
  <c r="AF633" i="2"/>
  <c r="AG633" i="2" s="1"/>
  <c r="AH633" i="2"/>
  <c r="BC641" i="2"/>
  <c r="BE641" i="2"/>
  <c r="BA641" i="2"/>
  <c r="BB641" i="2" s="1"/>
  <c r="AY641" i="2"/>
  <c r="AW641" i="2"/>
  <c r="CE662" i="2"/>
  <c r="CF662" i="2" s="1"/>
  <c r="Y540" i="2"/>
  <c r="Z540" i="2" s="1"/>
  <c r="U540" i="2"/>
  <c r="W540" i="2"/>
  <c r="AB540" i="2" s="1"/>
  <c r="CD663" i="2" l="1"/>
  <c r="CE663" i="2" s="1"/>
  <c r="BU633" i="2"/>
  <c r="CM633" i="2"/>
  <c r="BK634" i="2"/>
  <c r="BI634" i="2"/>
  <c r="BJ634" i="2" s="1"/>
  <c r="BF641" i="2"/>
  <c r="AT642" i="2"/>
  <c r="AU642" i="2" s="1"/>
  <c r="AV642" i="2"/>
  <c r="AO633" i="2"/>
  <c r="AI633" i="2"/>
  <c r="AK633" i="2"/>
  <c r="AP633" i="2" s="1"/>
  <c r="AQ633" i="2" s="1"/>
  <c r="AM633" i="2"/>
  <c r="AN633" i="2" s="1"/>
  <c r="AC540" i="2"/>
  <c r="AD540" i="2" s="1"/>
  <c r="AR633" i="2" l="1"/>
  <c r="AF634" i="2"/>
  <c r="AG634" i="2" s="1"/>
  <c r="AH634" i="2"/>
  <c r="BC642" i="2"/>
  <c r="AY642" i="2"/>
  <c r="BD642" i="2" s="1"/>
  <c r="BE642" i="2" s="1"/>
  <c r="BA642" i="2"/>
  <c r="BB642" i="2" s="1"/>
  <c r="AW642" i="2"/>
  <c r="BN634" i="2"/>
  <c r="BS634" i="2" s="1"/>
  <c r="BT634" i="2" s="1"/>
  <c r="BL634" i="2"/>
  <c r="BP634" i="2"/>
  <c r="BQ634" i="2" s="1"/>
  <c r="BR634" i="2"/>
  <c r="CF663" i="2"/>
  <c r="R541" i="2"/>
  <c r="S541" i="2" s="1"/>
  <c r="T541" i="2"/>
  <c r="AA541" i="2" l="1"/>
  <c r="CM634" i="2"/>
  <c r="BU634" i="2"/>
  <c r="BK635" i="2"/>
  <c r="BI635" i="2"/>
  <c r="BJ635" i="2" s="1"/>
  <c r="AO634" i="2"/>
  <c r="AI634" i="2"/>
  <c r="AK634" i="2"/>
  <c r="AP634" i="2" s="1"/>
  <c r="AQ634" i="2" s="1"/>
  <c r="AM634" i="2"/>
  <c r="AN634" i="2" s="1"/>
  <c r="CG663" i="2"/>
  <c r="CD664" i="2"/>
  <c r="CE664" i="2" s="1"/>
  <c r="BF642" i="2"/>
  <c r="AV643" i="2"/>
  <c r="AT643" i="2"/>
  <c r="AU643" i="2" s="1"/>
  <c r="U541" i="2"/>
  <c r="Y541" i="2"/>
  <c r="Z541" i="2" s="1"/>
  <c r="W541" i="2"/>
  <c r="AB541" i="2" s="1"/>
  <c r="AR634" i="2" l="1"/>
  <c r="AH635" i="2"/>
  <c r="AF635" i="2"/>
  <c r="AG635" i="2" s="1"/>
  <c r="BL635" i="2"/>
  <c r="BT635" i="2"/>
  <c r="BP635" i="2"/>
  <c r="BQ635" i="2" s="1"/>
  <c r="BN635" i="2"/>
  <c r="BR635" i="2"/>
  <c r="BC643" i="2"/>
  <c r="BA643" i="2"/>
  <c r="BB643" i="2" s="1"/>
  <c r="AW643" i="2"/>
  <c r="AY643" i="2"/>
  <c r="BD643" i="2" s="1"/>
  <c r="BE643" i="2" s="1"/>
  <c r="CH663" i="2"/>
  <c r="CF664" i="2"/>
  <c r="AC541" i="2"/>
  <c r="AD541" i="2" s="1"/>
  <c r="BF643" i="2" l="1"/>
  <c r="AT644" i="2"/>
  <c r="AU644" i="2" s="1"/>
  <c r="AV644" i="2"/>
  <c r="CD665" i="2"/>
  <c r="CI665" i="2"/>
  <c r="CI672" i="2"/>
  <c r="CI669" i="2"/>
  <c r="CI664" i="2"/>
  <c r="CI670" i="2"/>
  <c r="CI671" i="2"/>
  <c r="CI673" i="2"/>
  <c r="CI668" i="2"/>
  <c r="CI674" i="2"/>
  <c r="CI666" i="2"/>
  <c r="CI667" i="2"/>
  <c r="AO635" i="2"/>
  <c r="AK635" i="2"/>
  <c r="AI635" i="2"/>
  <c r="AQ635" i="2"/>
  <c r="AM635" i="2"/>
  <c r="AN635" i="2" s="1"/>
  <c r="CI663" i="2"/>
  <c r="CM635" i="2"/>
  <c r="BU635" i="2"/>
  <c r="BK636" i="2"/>
  <c r="BI636" i="2"/>
  <c r="BJ636" i="2" s="1"/>
  <c r="R542" i="2"/>
  <c r="S542" i="2" s="1"/>
  <c r="T542" i="2"/>
  <c r="AA542" i="2" l="1"/>
  <c r="AR635" i="2"/>
  <c r="AH636" i="2"/>
  <c r="AF636" i="2"/>
  <c r="AG636" i="2" s="1"/>
  <c r="BC644" i="2"/>
  <c r="BE644" i="2"/>
  <c r="AY644" i="2"/>
  <c r="BA644" i="2"/>
  <c r="BB644" i="2" s="1"/>
  <c r="AW644" i="2"/>
  <c r="BT636" i="2"/>
  <c r="BL636" i="2"/>
  <c r="BP636" i="2"/>
  <c r="BQ636" i="2" s="1"/>
  <c r="BN636" i="2"/>
  <c r="BR636" i="2"/>
  <c r="CE665" i="2"/>
  <c r="CF665" i="2" s="1"/>
  <c r="AC542" i="2"/>
  <c r="AD542" i="2" s="1"/>
  <c r="U542" i="2"/>
  <c r="Y542" i="2"/>
  <c r="Z542" i="2" s="1"/>
  <c r="W542" i="2"/>
  <c r="CD666" i="2" l="1"/>
  <c r="BU636" i="2"/>
  <c r="CM636" i="2"/>
  <c r="BK637" i="2"/>
  <c r="BI637" i="2"/>
  <c r="BJ637" i="2" s="1"/>
  <c r="BF644" i="2"/>
  <c r="AT645" i="2"/>
  <c r="AU645" i="2" s="1"/>
  <c r="AV645" i="2"/>
  <c r="AO636" i="2"/>
  <c r="AK636" i="2"/>
  <c r="AP636" i="2" s="1"/>
  <c r="AQ636" i="2" s="1"/>
  <c r="AI636" i="2"/>
  <c r="AM636" i="2"/>
  <c r="AN636" i="2" s="1"/>
  <c r="R543" i="2"/>
  <c r="S543" i="2" s="1"/>
  <c r="T543" i="2"/>
  <c r="AA543" i="2" l="1"/>
  <c r="AR636" i="2"/>
  <c r="AH637" i="2"/>
  <c r="AF637" i="2"/>
  <c r="AG637" i="2" s="1"/>
  <c r="BC645" i="2"/>
  <c r="AY645" i="2"/>
  <c r="BD645" i="2" s="1"/>
  <c r="BE645" i="2" s="1"/>
  <c r="BA645" i="2"/>
  <c r="BB645" i="2" s="1"/>
  <c r="AW645" i="2"/>
  <c r="BN637" i="2"/>
  <c r="BS637" i="2" s="1"/>
  <c r="BT637" i="2" s="1"/>
  <c r="BL637" i="2"/>
  <c r="BP637" i="2"/>
  <c r="BQ637" i="2" s="1"/>
  <c r="BR637" i="2"/>
  <c r="CE666" i="2"/>
  <c r="CF666" i="2" s="1"/>
  <c r="W543" i="2"/>
  <c r="U543" i="2"/>
  <c r="CD667" i="2" l="1"/>
  <c r="CE667" i="2" s="1"/>
  <c r="CM637" i="2"/>
  <c r="BU637" i="2"/>
  <c r="BK638" i="2"/>
  <c r="BI638" i="2"/>
  <c r="BJ638" i="2" s="1"/>
  <c r="BF645" i="2"/>
  <c r="AV646" i="2"/>
  <c r="AT646" i="2"/>
  <c r="AU646" i="2" s="1"/>
  <c r="AO637" i="2"/>
  <c r="AM637" i="2"/>
  <c r="AN637" i="2" s="1"/>
  <c r="AI637" i="2"/>
  <c r="AK637" i="2"/>
  <c r="AP637" i="2" s="1"/>
  <c r="AQ637" i="2" s="1"/>
  <c r="AB543" i="2"/>
  <c r="Y543" i="2"/>
  <c r="Z543" i="2" s="1"/>
  <c r="AR637" i="2" l="1"/>
  <c r="AH638" i="2"/>
  <c r="AF638" i="2"/>
  <c r="AG638" i="2" s="1"/>
  <c r="BC646" i="2"/>
  <c r="AY646" i="2"/>
  <c r="BD646" i="2" s="1"/>
  <c r="BE646" i="2" s="1"/>
  <c r="BA646" i="2"/>
  <c r="BB646" i="2" s="1"/>
  <c r="AW646" i="2"/>
  <c r="BP638" i="2"/>
  <c r="BQ638" i="2" s="1"/>
  <c r="BL638" i="2"/>
  <c r="BN638" i="2"/>
  <c r="BT638" i="2"/>
  <c r="BR638" i="2"/>
  <c r="CF667" i="2"/>
  <c r="AC543" i="2"/>
  <c r="BF646" i="2" l="1"/>
  <c r="AV647" i="2"/>
  <c r="AT647" i="2"/>
  <c r="AU647" i="2" s="1"/>
  <c r="BU638" i="2"/>
  <c r="CM638" i="2"/>
  <c r="BK639" i="2"/>
  <c r="BI639" i="2"/>
  <c r="BJ639" i="2" s="1"/>
  <c r="AD543" i="2"/>
  <c r="CD668" i="2"/>
  <c r="AO638" i="2"/>
  <c r="AI638" i="2"/>
  <c r="AK638" i="2"/>
  <c r="AQ638" i="2"/>
  <c r="AM638" i="2"/>
  <c r="AN638" i="2" s="1"/>
  <c r="R544" i="2"/>
  <c r="S544" i="2" s="1"/>
  <c r="F122" i="1"/>
  <c r="T544" i="2"/>
  <c r="E122" i="1" l="1"/>
  <c r="AA544" i="2"/>
  <c r="Y544" i="2"/>
  <c r="Z544" i="2" s="1"/>
  <c r="AR638" i="2"/>
  <c r="AH639" i="2"/>
  <c r="AF639" i="2"/>
  <c r="AG639" i="2" s="1"/>
  <c r="CE668" i="2"/>
  <c r="CF668" i="2" s="1"/>
  <c r="BT639" i="2"/>
  <c r="BP639" i="2"/>
  <c r="BQ639" i="2" s="1"/>
  <c r="BN639" i="2"/>
  <c r="BL639" i="2"/>
  <c r="BR639" i="2"/>
  <c r="BC647" i="2"/>
  <c r="BE647" i="2"/>
  <c r="BA647" i="2"/>
  <c r="BB647" i="2" s="1"/>
  <c r="AY647" i="2"/>
  <c r="AW647" i="2"/>
  <c r="U544" i="2"/>
  <c r="W544" i="2"/>
  <c r="AB544" i="2" l="1"/>
  <c r="AC544" i="2" s="1"/>
  <c r="AD544" i="2" s="1"/>
  <c r="CD669" i="2"/>
  <c r="CE669" i="2" s="1"/>
  <c r="AO639" i="2"/>
  <c r="AM639" i="2"/>
  <c r="AN639" i="2" s="1"/>
  <c r="AK639" i="2"/>
  <c r="AP639" i="2" s="1"/>
  <c r="AQ639" i="2" s="1"/>
  <c r="AI639" i="2"/>
  <c r="BF647" i="2"/>
  <c r="AV648" i="2"/>
  <c r="AT648" i="2"/>
  <c r="AU648" i="2" s="1"/>
  <c r="CM639" i="2"/>
  <c r="CN639" i="2"/>
  <c r="BU639" i="2"/>
  <c r="BK640" i="2"/>
  <c r="BI640" i="2"/>
  <c r="BJ640" i="2" s="1"/>
  <c r="BN640" i="2" l="1"/>
  <c r="BS640" i="2" s="1"/>
  <c r="BT640" i="2" s="1"/>
  <c r="BL640" i="2"/>
  <c r="BP640" i="2"/>
  <c r="BQ640" i="2" s="1"/>
  <c r="BR640" i="2"/>
  <c r="BC648" i="2"/>
  <c r="BA648" i="2"/>
  <c r="BB648" i="2" s="1"/>
  <c r="AY648" i="2"/>
  <c r="BD648" i="2" s="1"/>
  <c r="BE648" i="2" s="1"/>
  <c r="AW648" i="2"/>
  <c r="AR639" i="2"/>
  <c r="AF640" i="2"/>
  <c r="AG640" i="2" s="1"/>
  <c r="AH640" i="2"/>
  <c r="CF669" i="2"/>
  <c r="R545" i="2"/>
  <c r="S545" i="2" s="1"/>
  <c r="T545" i="2"/>
  <c r="AA545" i="2" l="1"/>
  <c r="CM640" i="2"/>
  <c r="BU640" i="2"/>
  <c r="BK641" i="2"/>
  <c r="BI641" i="2"/>
  <c r="BJ641" i="2" s="1"/>
  <c r="AO640" i="2"/>
  <c r="AI640" i="2"/>
  <c r="AK640" i="2"/>
  <c r="AP640" i="2" s="1"/>
  <c r="AQ640" i="2" s="1"/>
  <c r="AM640" i="2"/>
  <c r="AN640" i="2" s="1"/>
  <c r="BF648" i="2"/>
  <c r="AV649" i="2"/>
  <c r="AT649" i="2"/>
  <c r="AU649" i="2" s="1"/>
  <c r="CD670" i="2"/>
  <c r="AC545" i="2"/>
  <c r="AD545" i="2" s="1"/>
  <c r="U545" i="2"/>
  <c r="Y545" i="2"/>
  <c r="Z545" i="2" s="1"/>
  <c r="W545" i="2"/>
  <c r="AR640" i="2" l="1"/>
  <c r="AH641" i="2"/>
  <c r="AF641" i="2"/>
  <c r="AG641" i="2" s="1"/>
  <c r="BC649" i="2"/>
  <c r="BA649" i="2"/>
  <c r="BB649" i="2" s="1"/>
  <c r="AW649" i="2"/>
  <c r="AY649" i="2"/>
  <c r="BD649" i="2" s="1"/>
  <c r="BE649" i="2" s="1"/>
  <c r="BP641" i="2"/>
  <c r="BQ641" i="2" s="1"/>
  <c r="BL641" i="2"/>
  <c r="BN641" i="2"/>
  <c r="BT641" i="2"/>
  <c r="BR641" i="2"/>
  <c r="CE670" i="2"/>
  <c r="CF670" i="2" s="1"/>
  <c r="R546" i="2"/>
  <c r="S546" i="2" s="1"/>
  <c r="T546" i="2"/>
  <c r="AA546" i="2" l="1"/>
  <c r="BF649" i="2"/>
  <c r="AV650" i="2"/>
  <c r="AT650" i="2"/>
  <c r="AU650" i="2" s="1"/>
  <c r="CD671" i="2"/>
  <c r="CE671" i="2" s="1"/>
  <c r="BU641" i="2"/>
  <c r="CM641" i="2"/>
  <c r="BK642" i="2"/>
  <c r="BI642" i="2"/>
  <c r="BJ642" i="2" s="1"/>
  <c r="AO641" i="2"/>
  <c r="AK641" i="2"/>
  <c r="AQ641" i="2"/>
  <c r="AM641" i="2"/>
  <c r="AN641" i="2" s="1"/>
  <c r="AI641" i="2"/>
  <c r="W546" i="2"/>
  <c r="AB546" i="2" s="1"/>
  <c r="U546" i="2"/>
  <c r="Y546" i="2"/>
  <c r="Z546" i="2" s="1"/>
  <c r="AR641" i="2" l="1"/>
  <c r="AF642" i="2"/>
  <c r="AG642" i="2" s="1"/>
  <c r="AH642" i="2"/>
  <c r="BT642" i="2"/>
  <c r="BL642" i="2"/>
  <c r="BN642" i="2"/>
  <c r="BP642" i="2"/>
  <c r="BQ642" i="2" s="1"/>
  <c r="BR642" i="2"/>
  <c r="BC650" i="2"/>
  <c r="AY650" i="2"/>
  <c r="BE650" i="2"/>
  <c r="BA650" i="2"/>
  <c r="BB650" i="2" s="1"/>
  <c r="AW650" i="2"/>
  <c r="CF671" i="2"/>
  <c r="AC546" i="2"/>
  <c r="AD546" i="2" s="1"/>
  <c r="BU642" i="2" l="1"/>
  <c r="CM642" i="2"/>
  <c r="BK643" i="2"/>
  <c r="BI643" i="2"/>
  <c r="BJ643" i="2" s="1"/>
  <c r="BF650" i="2"/>
  <c r="AV651" i="2"/>
  <c r="AT651" i="2"/>
  <c r="AU651" i="2" s="1"/>
  <c r="AO642" i="2"/>
  <c r="AI642" i="2"/>
  <c r="AK642" i="2"/>
  <c r="AP642" i="2" s="1"/>
  <c r="AQ642" i="2" s="1"/>
  <c r="AM642" i="2"/>
  <c r="AN642" i="2" s="1"/>
  <c r="CD672" i="2"/>
  <c r="CE672" i="2" s="1"/>
  <c r="R547" i="2"/>
  <c r="S547" i="2" s="1"/>
  <c r="T547" i="2"/>
  <c r="AA547" i="2" l="1"/>
  <c r="BL643" i="2"/>
  <c r="BN643" i="2"/>
  <c r="BS643" i="2" s="1"/>
  <c r="BT643" i="2" s="1"/>
  <c r="BP643" i="2"/>
  <c r="BQ643" i="2" s="1"/>
  <c r="BR643" i="2"/>
  <c r="AR642" i="2"/>
  <c r="AF643" i="2"/>
  <c r="AG643" i="2" s="1"/>
  <c r="AH643" i="2"/>
  <c r="BC651" i="2"/>
  <c r="AY651" i="2"/>
  <c r="BD651" i="2" s="1"/>
  <c r="BE651" i="2" s="1"/>
  <c r="BA651" i="2"/>
  <c r="BB651" i="2" s="1"/>
  <c r="AW651" i="2"/>
  <c r="CF672" i="2"/>
  <c r="U547" i="2"/>
  <c r="Y547" i="2"/>
  <c r="Z547" i="2" s="1"/>
  <c r="W547" i="2"/>
  <c r="AB547" i="2" s="1"/>
  <c r="BU643" i="2" l="1"/>
  <c r="CM643" i="2"/>
  <c r="BK644" i="2"/>
  <c r="BI644" i="2"/>
  <c r="BJ644" i="2" s="1"/>
  <c r="AO643" i="2"/>
  <c r="AK643" i="2"/>
  <c r="AP643" i="2" s="1"/>
  <c r="AQ643" i="2" s="1"/>
  <c r="AI643" i="2"/>
  <c r="AM643" i="2"/>
  <c r="AN643" i="2" s="1"/>
  <c r="BF651" i="2"/>
  <c r="AT652" i="2"/>
  <c r="AU652" i="2" s="1"/>
  <c r="AV652" i="2"/>
  <c r="CD673" i="2"/>
  <c r="AC547" i="2"/>
  <c r="AD547" i="2" s="1"/>
  <c r="AR643" i="2" l="1"/>
  <c r="AH644" i="2"/>
  <c r="AF644" i="2"/>
  <c r="AG644" i="2" s="1"/>
  <c r="BP644" i="2"/>
  <c r="BQ644" i="2" s="1"/>
  <c r="BL644" i="2"/>
  <c r="BN644" i="2"/>
  <c r="BT644" i="2"/>
  <c r="BR644" i="2"/>
  <c r="BC652" i="2"/>
  <c r="BA652" i="2"/>
  <c r="BB652" i="2" s="1"/>
  <c r="AY652" i="2"/>
  <c r="BD652" i="2" s="1"/>
  <c r="BE652" i="2" s="1"/>
  <c r="AW652" i="2"/>
  <c r="CE673" i="2"/>
  <c r="CF673" i="2" s="1"/>
  <c r="R548" i="2"/>
  <c r="S548" i="2" s="1"/>
  <c r="T548" i="2"/>
  <c r="BF652" i="2" l="1"/>
  <c r="AV653" i="2"/>
  <c r="AT653" i="2"/>
  <c r="AU653" i="2" s="1"/>
  <c r="CD674" i="2"/>
  <c r="AO644" i="2"/>
  <c r="AM644" i="2"/>
  <c r="AN644" i="2" s="1"/>
  <c r="AK644" i="2"/>
  <c r="AI644" i="2"/>
  <c r="AQ644" i="2"/>
  <c r="BU644" i="2"/>
  <c r="CM644" i="2"/>
  <c r="BK645" i="2"/>
  <c r="BI645" i="2"/>
  <c r="BJ645" i="2" s="1"/>
  <c r="AC548" i="2"/>
  <c r="AD548" i="2" s="1"/>
  <c r="AA548" i="2"/>
  <c r="W548" i="2"/>
  <c r="U548" i="2"/>
  <c r="Y548" i="2"/>
  <c r="Z548" i="2" s="1"/>
  <c r="AR644" i="2" l="1"/>
  <c r="AH645" i="2"/>
  <c r="AF645" i="2"/>
  <c r="AG645" i="2" s="1"/>
  <c r="BC653" i="2"/>
  <c r="AY653" i="2"/>
  <c r="BA653" i="2"/>
  <c r="BB653" i="2" s="1"/>
  <c r="BE653" i="2"/>
  <c r="AW653" i="2"/>
  <c r="T549" i="2"/>
  <c r="R549" i="2"/>
  <c r="S549" i="2" s="1"/>
  <c r="BT645" i="2"/>
  <c r="BN645" i="2"/>
  <c r="BP645" i="2"/>
  <c r="BQ645" i="2" s="1"/>
  <c r="BR645" i="2"/>
  <c r="BL645" i="2"/>
  <c r="CE674" i="2"/>
  <c r="CF674" i="2" s="1"/>
  <c r="U549" i="2"/>
  <c r="AA549" i="2" l="1"/>
  <c r="Y549" i="2"/>
  <c r="Z549" i="2" s="1"/>
  <c r="CD675" i="2"/>
  <c r="CE675" i="2" s="1"/>
  <c r="AO645" i="2"/>
  <c r="AI645" i="2"/>
  <c r="AM645" i="2"/>
  <c r="AN645" i="2" s="1"/>
  <c r="AK645" i="2"/>
  <c r="AP645" i="2" s="1"/>
  <c r="AQ645" i="2" s="1"/>
  <c r="CM645" i="2"/>
  <c r="BU645" i="2"/>
  <c r="BK646" i="2"/>
  <c r="BI646" i="2"/>
  <c r="BJ646" i="2" s="1"/>
  <c r="BF653" i="2"/>
  <c r="AV654" i="2"/>
  <c r="AT654" i="2"/>
  <c r="AU654" i="2" s="1"/>
  <c r="W549" i="2"/>
  <c r="AB549" i="2" s="1"/>
  <c r="AC549" i="2" s="1"/>
  <c r="AD549" i="2" s="1"/>
  <c r="BC654" i="2" l="1"/>
  <c r="AW654" i="2"/>
  <c r="AY654" i="2"/>
  <c r="BD654" i="2" s="1"/>
  <c r="BE654" i="2" s="1"/>
  <c r="BA654" i="2"/>
  <c r="BB654" i="2" s="1"/>
  <c r="AR645" i="2"/>
  <c r="AF646" i="2"/>
  <c r="AG646" i="2" s="1"/>
  <c r="AH646" i="2"/>
  <c r="BL646" i="2"/>
  <c r="BP646" i="2"/>
  <c r="BQ646" i="2" s="1"/>
  <c r="BN646" i="2"/>
  <c r="BS646" i="2" s="1"/>
  <c r="BT646" i="2" s="1"/>
  <c r="BR646" i="2"/>
  <c r="CF675" i="2"/>
  <c r="R550" i="2"/>
  <c r="S550" i="2" s="1"/>
  <c r="T550" i="2"/>
  <c r="BU646" i="2" l="1"/>
  <c r="CM646" i="2"/>
  <c r="BK647" i="2"/>
  <c r="BI647" i="2"/>
  <c r="BJ647" i="2" s="1"/>
  <c r="AO646" i="2"/>
  <c r="AI646" i="2"/>
  <c r="AK646" i="2"/>
  <c r="AP646" i="2" s="1"/>
  <c r="AQ646" i="2" s="1"/>
  <c r="AM646" i="2"/>
  <c r="AN646" i="2" s="1"/>
  <c r="BF654" i="2"/>
  <c r="AV655" i="2"/>
  <c r="AT655" i="2"/>
  <c r="AU655" i="2" s="1"/>
  <c r="CG675" i="2"/>
  <c r="CD676" i="2"/>
  <c r="CE676" i="2" s="1"/>
  <c r="W550" i="2"/>
  <c r="AB550" i="2" s="1"/>
  <c r="AC550" i="2" s="1"/>
  <c r="AD550" i="2" s="1"/>
  <c r="AA550" i="2"/>
  <c r="U550" i="2"/>
  <c r="Y550" i="2"/>
  <c r="Z550" i="2" s="1"/>
  <c r="AR646" i="2" l="1"/>
  <c r="AH647" i="2"/>
  <c r="AF647" i="2"/>
  <c r="AG647" i="2" s="1"/>
  <c r="BC655" i="2"/>
  <c r="BA655" i="2"/>
  <c r="BB655" i="2" s="1"/>
  <c r="AW655" i="2"/>
  <c r="AY655" i="2"/>
  <c r="BD655" i="2" s="1"/>
  <c r="BE655" i="2" s="1"/>
  <c r="BT647" i="2"/>
  <c r="BN647" i="2"/>
  <c r="BL647" i="2"/>
  <c r="BP647" i="2"/>
  <c r="BQ647" i="2" s="1"/>
  <c r="BR647" i="2"/>
  <c r="CF676" i="2"/>
  <c r="CH675" i="2"/>
  <c r="CI675" i="2" s="1"/>
  <c r="R551" i="2"/>
  <c r="S551" i="2" s="1"/>
  <c r="T551" i="2"/>
  <c r="BF655" i="2" l="1"/>
  <c r="AV656" i="2"/>
  <c r="AT656" i="2"/>
  <c r="AU656" i="2" s="1"/>
  <c r="CD677" i="2"/>
  <c r="CE677" i="2" s="1"/>
  <c r="AO647" i="2"/>
  <c r="AQ647" i="2"/>
  <c r="AK647" i="2"/>
  <c r="AI647" i="2"/>
  <c r="AM647" i="2"/>
  <c r="AN647" i="2" s="1"/>
  <c r="CI683" i="2"/>
  <c r="CI681" i="2"/>
  <c r="CI684" i="2"/>
  <c r="CI676" i="2"/>
  <c r="CI682" i="2"/>
  <c r="CI677" i="2"/>
  <c r="CI686" i="2"/>
  <c r="CI680" i="2"/>
  <c r="CI685" i="2"/>
  <c r="CI678" i="2"/>
  <c r="CI679" i="2"/>
  <c r="CM647" i="2"/>
  <c r="BU647" i="2"/>
  <c r="BK648" i="2"/>
  <c r="BI648" i="2"/>
  <c r="BJ648" i="2" s="1"/>
  <c r="Y551" i="2"/>
  <c r="Z551" i="2" s="1"/>
  <c r="AA551" i="2"/>
  <c r="U551" i="2"/>
  <c r="AC551" i="2"/>
  <c r="AD551" i="2" s="1"/>
  <c r="W551" i="2"/>
  <c r="BL648" i="2" l="1"/>
  <c r="BP648" i="2"/>
  <c r="BQ648" i="2" s="1"/>
  <c r="BT648" i="2"/>
  <c r="BN648" i="2"/>
  <c r="BR648" i="2"/>
  <c r="AR647" i="2"/>
  <c r="AH648" i="2"/>
  <c r="AF648" i="2"/>
  <c r="AG648" i="2" s="1"/>
  <c r="BC656" i="2"/>
  <c r="AW656" i="2"/>
  <c r="AY656" i="2"/>
  <c r="BE656" i="2"/>
  <c r="BA656" i="2"/>
  <c r="BB656" i="2" s="1"/>
  <c r="CF677" i="2"/>
  <c r="R552" i="2"/>
  <c r="S552" i="2" s="1"/>
  <c r="T552" i="2"/>
  <c r="BF656" i="2" l="1"/>
  <c r="AV657" i="2"/>
  <c r="AT657" i="2"/>
  <c r="AU657" i="2" s="1"/>
  <c r="AO648" i="2"/>
  <c r="AK648" i="2"/>
  <c r="AP648" i="2" s="1"/>
  <c r="AQ648" i="2" s="1"/>
  <c r="AM648" i="2"/>
  <c r="AN648" i="2" s="1"/>
  <c r="AI648" i="2"/>
  <c r="CM648" i="2"/>
  <c r="BU648" i="2"/>
  <c r="BK649" i="2"/>
  <c r="BI649" i="2"/>
  <c r="BJ649" i="2" s="1"/>
  <c r="CD678" i="2"/>
  <c r="CE678" i="2" s="1"/>
  <c r="U552" i="2"/>
  <c r="AA552" i="2"/>
  <c r="Y552" i="2"/>
  <c r="Z552" i="2" s="1"/>
  <c r="W552" i="2"/>
  <c r="AB552" i="2" s="1"/>
  <c r="AC552" i="2" s="1"/>
  <c r="AD552" i="2" s="1"/>
  <c r="BL649" i="2" l="1"/>
  <c r="BP649" i="2"/>
  <c r="BQ649" i="2" s="1"/>
  <c r="BN649" i="2"/>
  <c r="BS649" i="2" s="1"/>
  <c r="BT649" i="2" s="1"/>
  <c r="BR649" i="2"/>
  <c r="BC657" i="2"/>
  <c r="AW657" i="2"/>
  <c r="AY657" i="2"/>
  <c r="BD657" i="2" s="1"/>
  <c r="BE657" i="2" s="1"/>
  <c r="BA657" i="2"/>
  <c r="BB657" i="2" s="1"/>
  <c r="CF678" i="2"/>
  <c r="AR648" i="2"/>
  <c r="AF649" i="2"/>
  <c r="AG649" i="2" s="1"/>
  <c r="AH649" i="2"/>
  <c r="R553" i="2"/>
  <c r="S553" i="2" s="1"/>
  <c r="T553" i="2"/>
  <c r="AA553" i="2" l="1"/>
  <c r="CM649" i="2"/>
  <c r="BU649" i="2"/>
  <c r="BK650" i="2"/>
  <c r="BI650" i="2"/>
  <c r="BJ650" i="2" s="1"/>
  <c r="CD679" i="2"/>
  <c r="BF657" i="2"/>
  <c r="AV658" i="2"/>
  <c r="AT658" i="2"/>
  <c r="AU658" i="2" s="1"/>
  <c r="AO649" i="2"/>
  <c r="AM649" i="2"/>
  <c r="AN649" i="2" s="1"/>
  <c r="AI649" i="2"/>
  <c r="AK649" i="2"/>
  <c r="AP649" i="2" s="1"/>
  <c r="AQ649" i="2" s="1"/>
  <c r="W553" i="2"/>
  <c r="AB553" i="2" s="1"/>
  <c r="U553" i="2"/>
  <c r="Y553" i="2"/>
  <c r="Z553" i="2" s="1"/>
  <c r="AR649" i="2" l="1"/>
  <c r="AH650" i="2"/>
  <c r="AF650" i="2"/>
  <c r="AG650" i="2" s="1"/>
  <c r="BC658" i="2"/>
  <c r="AY658" i="2"/>
  <c r="BD658" i="2" s="1"/>
  <c r="BE658" i="2" s="1"/>
  <c r="BA658" i="2"/>
  <c r="BB658" i="2" s="1"/>
  <c r="AW658" i="2"/>
  <c r="BP650" i="2"/>
  <c r="BQ650" i="2" s="1"/>
  <c r="BN650" i="2"/>
  <c r="BL650" i="2"/>
  <c r="BT650" i="2"/>
  <c r="BR650" i="2"/>
  <c r="CE679" i="2"/>
  <c r="CF679" i="2" s="1"/>
  <c r="AC553" i="2"/>
  <c r="AD553" i="2" s="1"/>
  <c r="CD680" i="2" l="1"/>
  <c r="CE680" i="2" s="1"/>
  <c r="BF658" i="2"/>
  <c r="AV659" i="2"/>
  <c r="AT659" i="2"/>
  <c r="AU659" i="2" s="1"/>
  <c r="BU650" i="2"/>
  <c r="CM650" i="2"/>
  <c r="BK651" i="2"/>
  <c r="BI651" i="2"/>
  <c r="BJ651" i="2" s="1"/>
  <c r="AO650" i="2"/>
  <c r="AM650" i="2"/>
  <c r="AN650" i="2" s="1"/>
  <c r="AI650" i="2"/>
  <c r="AK650" i="2"/>
  <c r="AQ650" i="2"/>
  <c r="R554" i="2"/>
  <c r="S554" i="2" s="1"/>
  <c r="T554" i="2"/>
  <c r="AA554" i="2" l="1"/>
  <c r="BN651" i="2"/>
  <c r="BL651" i="2"/>
  <c r="BT651" i="2"/>
  <c r="BP651" i="2"/>
  <c r="BQ651" i="2" s="1"/>
  <c r="BR651" i="2"/>
  <c r="BC659" i="2"/>
  <c r="AW659" i="2"/>
  <c r="BE659" i="2"/>
  <c r="AY659" i="2"/>
  <c r="BA659" i="2"/>
  <c r="BB659" i="2" s="1"/>
  <c r="AR650" i="2"/>
  <c r="AH651" i="2"/>
  <c r="AF651" i="2"/>
  <c r="AG651" i="2" s="1"/>
  <c r="CF680" i="2"/>
  <c r="AC554" i="2"/>
  <c r="AD554" i="2" s="1"/>
  <c r="Y554" i="2"/>
  <c r="Z554" i="2" s="1"/>
  <c r="W554" i="2"/>
  <c r="U554" i="2"/>
  <c r="AO651" i="2" l="1"/>
  <c r="AI651" i="2"/>
  <c r="AM651" i="2"/>
  <c r="AN651" i="2" s="1"/>
  <c r="AK651" i="2"/>
  <c r="AP651" i="2" s="1"/>
  <c r="AQ651" i="2" s="1"/>
  <c r="BF659" i="2"/>
  <c r="AV660" i="2"/>
  <c r="AT660" i="2"/>
  <c r="AU660" i="2" s="1"/>
  <c r="BU651" i="2"/>
  <c r="CN651" i="2"/>
  <c r="CM651" i="2"/>
  <c r="BK652" i="2"/>
  <c r="BI652" i="2"/>
  <c r="BJ652" i="2" s="1"/>
  <c r="CD681" i="2"/>
  <c r="R555" i="2"/>
  <c r="S555" i="2" s="1"/>
  <c r="T555" i="2"/>
  <c r="AA555" i="2" l="1"/>
  <c r="AR651" i="2"/>
  <c r="AF652" i="2"/>
  <c r="AG652" i="2" s="1"/>
  <c r="AH652" i="2"/>
  <c r="BL652" i="2"/>
  <c r="BN652" i="2"/>
  <c r="BP652" i="2"/>
  <c r="BQ652" i="2" s="1"/>
  <c r="BR652" i="2"/>
  <c r="CE681" i="2"/>
  <c r="CF681" i="2" s="1"/>
  <c r="BC660" i="2"/>
  <c r="BA660" i="2"/>
  <c r="BB660" i="2" s="1"/>
  <c r="AY660" i="2"/>
  <c r="BD660" i="2" s="1"/>
  <c r="BE660" i="2" s="1"/>
  <c r="AW660" i="2"/>
  <c r="U555" i="2"/>
  <c r="Y555" i="2"/>
  <c r="Z555" i="2" s="1"/>
  <c r="W555" i="2"/>
  <c r="AB555" i="2" s="1"/>
  <c r="BS652" i="2" l="1"/>
  <c r="BT652" i="2" s="1"/>
  <c r="BI653" i="2" s="1"/>
  <c r="BJ653" i="2" s="1"/>
  <c r="CD682" i="2"/>
  <c r="CE682" i="2" s="1"/>
  <c r="AO652" i="2"/>
  <c r="AK652" i="2"/>
  <c r="AP652" i="2" s="1"/>
  <c r="AQ652" i="2" s="1"/>
  <c r="AI652" i="2"/>
  <c r="AM652" i="2"/>
  <c r="AN652" i="2" s="1"/>
  <c r="BF660" i="2"/>
  <c r="AV661" i="2"/>
  <c r="AT661" i="2"/>
  <c r="AU661" i="2" s="1"/>
  <c r="AC555" i="2"/>
  <c r="AD555" i="2" s="1"/>
  <c r="BU652" i="2" l="1"/>
  <c r="BK653" i="2"/>
  <c r="CM652" i="2"/>
  <c r="AR652" i="2"/>
  <c r="AH653" i="2"/>
  <c r="AF653" i="2"/>
  <c r="AG653" i="2" s="1"/>
  <c r="BC661" i="2"/>
  <c r="AW661" i="2"/>
  <c r="BA661" i="2"/>
  <c r="BB661" i="2" s="1"/>
  <c r="AY661" i="2"/>
  <c r="BD661" i="2" s="1"/>
  <c r="BE661" i="2" s="1"/>
  <c r="BL653" i="2"/>
  <c r="BN653" i="2"/>
  <c r="BP653" i="2"/>
  <c r="BQ653" i="2" s="1"/>
  <c r="BR653" i="2"/>
  <c r="CF682" i="2"/>
  <c r="R556" i="2"/>
  <c r="S556" i="2" s="1"/>
  <c r="T556" i="2"/>
  <c r="BT653" i="2" l="1"/>
  <c r="AA556" i="2"/>
  <c r="BF661" i="2"/>
  <c r="AV662" i="2"/>
  <c r="AT662" i="2"/>
  <c r="AU662" i="2" s="1"/>
  <c r="CD683" i="2"/>
  <c r="CE683" i="2" s="1"/>
  <c r="AO653" i="2"/>
  <c r="AM653" i="2"/>
  <c r="AN653" i="2" s="1"/>
  <c r="AI653" i="2"/>
  <c r="AK653" i="2"/>
  <c r="AQ653" i="2"/>
  <c r="BU653" i="2"/>
  <c r="CM653" i="2"/>
  <c r="BI654" i="2"/>
  <c r="BJ654" i="2" s="1"/>
  <c r="BK654" i="2"/>
  <c r="W556" i="2"/>
  <c r="AB556" i="2" s="1"/>
  <c r="U556" i="2"/>
  <c r="Y556" i="2"/>
  <c r="Z556" i="2" s="1"/>
  <c r="BL654" i="2" l="1"/>
  <c r="BN654" i="2"/>
  <c r="BT654" i="2"/>
  <c r="BP654" i="2"/>
  <c r="BQ654" i="2" s="1"/>
  <c r="BR654" i="2"/>
  <c r="AR653" i="2"/>
  <c r="AH654" i="2"/>
  <c r="AF654" i="2"/>
  <c r="AG654" i="2" s="1"/>
  <c r="BC662" i="2"/>
  <c r="AY662" i="2"/>
  <c r="BA662" i="2"/>
  <c r="BB662" i="2" s="1"/>
  <c r="BE662" i="2"/>
  <c r="AW662" i="2"/>
  <c r="CF683" i="2"/>
  <c r="AC556" i="2"/>
  <c r="AD556" i="2" s="1"/>
  <c r="AO654" i="2" l="1"/>
  <c r="AK654" i="2"/>
  <c r="AP654" i="2" s="1"/>
  <c r="AQ654" i="2" s="1"/>
  <c r="AM654" i="2"/>
  <c r="AN654" i="2" s="1"/>
  <c r="AI654" i="2"/>
  <c r="BU654" i="2"/>
  <c r="CM654" i="2"/>
  <c r="BK655" i="2"/>
  <c r="BI655" i="2"/>
  <c r="BJ655" i="2" s="1"/>
  <c r="BF662" i="2"/>
  <c r="AV663" i="2"/>
  <c r="AT663" i="2"/>
  <c r="AU663" i="2" s="1"/>
  <c r="CD684" i="2"/>
  <c r="CE684" i="2" s="1"/>
  <c r="R557" i="2"/>
  <c r="S557" i="2" s="1"/>
  <c r="T557" i="2"/>
  <c r="AA557" i="2" l="1"/>
  <c r="BP655" i="2"/>
  <c r="BQ655" i="2" s="1"/>
  <c r="BL655" i="2"/>
  <c r="BN655" i="2"/>
  <c r="BS655" i="2" s="1"/>
  <c r="BT655" i="2" s="1"/>
  <c r="BR655" i="2"/>
  <c r="BC663" i="2"/>
  <c r="AY663" i="2"/>
  <c r="BD663" i="2" s="1"/>
  <c r="BE663" i="2" s="1"/>
  <c r="BA663" i="2"/>
  <c r="BB663" i="2" s="1"/>
  <c r="AW663" i="2"/>
  <c r="AR654" i="2"/>
  <c r="AH655" i="2"/>
  <c r="AF655" i="2"/>
  <c r="AG655" i="2" s="1"/>
  <c r="CF684" i="2"/>
  <c r="AC557" i="2"/>
  <c r="AD557" i="2" s="1"/>
  <c r="Y557" i="2"/>
  <c r="Z557" i="2" s="1"/>
  <c r="U557" i="2"/>
  <c r="W557" i="2"/>
  <c r="BU655" i="2" l="1"/>
  <c r="CM655" i="2"/>
  <c r="BK656" i="2"/>
  <c r="BI656" i="2"/>
  <c r="BJ656" i="2" s="1"/>
  <c r="BF663" i="2"/>
  <c r="J124" i="1" s="1"/>
  <c r="I124" i="1" s="1"/>
  <c r="AV664" i="2"/>
  <c r="AT664" i="2"/>
  <c r="AU664" i="2" s="1"/>
  <c r="AO655" i="2"/>
  <c r="AK655" i="2"/>
  <c r="AP655" i="2" s="1"/>
  <c r="AQ655" i="2" s="1"/>
  <c r="AI655" i="2"/>
  <c r="AM655" i="2"/>
  <c r="AN655" i="2" s="1"/>
  <c r="CD685" i="2"/>
  <c r="R558" i="2"/>
  <c r="S558" i="2" s="1"/>
  <c r="T558" i="2"/>
  <c r="AA558" i="2" l="1"/>
  <c r="AR655" i="2"/>
  <c r="AF656" i="2"/>
  <c r="AG656" i="2" s="1"/>
  <c r="AH656" i="2"/>
  <c r="CE685" i="2"/>
  <c r="CF685" i="2" s="1"/>
  <c r="BC664" i="2"/>
  <c r="BA664" i="2"/>
  <c r="BB664" i="2" s="1"/>
  <c r="AW664" i="2"/>
  <c r="AY664" i="2"/>
  <c r="BD664" i="2" s="1"/>
  <c r="BE664" i="2" s="1"/>
  <c r="BP656" i="2"/>
  <c r="BQ656" i="2" s="1"/>
  <c r="BN656" i="2"/>
  <c r="BT656" i="2"/>
  <c r="BL656" i="2"/>
  <c r="BR656" i="2"/>
  <c r="U558" i="2"/>
  <c r="W558" i="2"/>
  <c r="AB558" i="2" s="1"/>
  <c r="Y558" i="2"/>
  <c r="Z558" i="2" s="1"/>
  <c r="BF664" i="2" l="1"/>
  <c r="AV665" i="2"/>
  <c r="AT665" i="2"/>
  <c r="AU665" i="2" s="1"/>
  <c r="CD686" i="2"/>
  <c r="CE686" i="2" s="1"/>
  <c r="BU656" i="2"/>
  <c r="CM656" i="2"/>
  <c r="BK657" i="2"/>
  <c r="BI657" i="2"/>
  <c r="BJ657" i="2" s="1"/>
  <c r="AO656" i="2"/>
  <c r="AK656" i="2"/>
  <c r="AM656" i="2"/>
  <c r="AN656" i="2" s="1"/>
  <c r="AI656" i="2"/>
  <c r="AQ656" i="2"/>
  <c r="AC558" i="2"/>
  <c r="AD558" i="2" s="1"/>
  <c r="BP657" i="2" l="1"/>
  <c r="BQ657" i="2" s="1"/>
  <c r="BN657" i="2"/>
  <c r="BT657" i="2"/>
  <c r="BL657" i="2"/>
  <c r="BR657" i="2"/>
  <c r="AR656" i="2"/>
  <c r="AH657" i="2"/>
  <c r="AF657" i="2"/>
  <c r="AG657" i="2" s="1"/>
  <c r="BC665" i="2"/>
  <c r="BA665" i="2"/>
  <c r="BB665" i="2" s="1"/>
  <c r="AW665" i="2"/>
  <c r="AY665" i="2"/>
  <c r="BE665" i="2"/>
  <c r="CF686" i="2"/>
  <c r="R559" i="2"/>
  <c r="S559" i="2" s="1"/>
  <c r="T559" i="2"/>
  <c r="AA559" i="2" l="1"/>
  <c r="Y559" i="2"/>
  <c r="Z559" i="2" s="1"/>
  <c r="AO657" i="2"/>
  <c r="AM657" i="2"/>
  <c r="AN657" i="2" s="1"/>
  <c r="AI657" i="2"/>
  <c r="AK657" i="2"/>
  <c r="AP657" i="2" s="1"/>
  <c r="AQ657" i="2" s="1"/>
  <c r="BU657" i="2"/>
  <c r="CM657" i="2"/>
  <c r="BK658" i="2"/>
  <c r="BI658" i="2"/>
  <c r="BJ658" i="2" s="1"/>
  <c r="CD687" i="2"/>
  <c r="CE687" i="2" s="1"/>
  <c r="BF665" i="2"/>
  <c r="AV666" i="2"/>
  <c r="AT666" i="2"/>
  <c r="AU666" i="2" s="1"/>
  <c r="U559" i="2"/>
  <c r="W559" i="2"/>
  <c r="AB559" i="2" l="1"/>
  <c r="AC559" i="2" s="1"/>
  <c r="AD559" i="2" s="1"/>
  <c r="AR657" i="2"/>
  <c r="AH658" i="2"/>
  <c r="AF658" i="2"/>
  <c r="AG658" i="2" s="1"/>
  <c r="BC666" i="2"/>
  <c r="AY666" i="2"/>
  <c r="BD666" i="2" s="1"/>
  <c r="BE666" i="2" s="1"/>
  <c r="AW666" i="2"/>
  <c r="BA666" i="2"/>
  <c r="BB666" i="2" s="1"/>
  <c r="BN658" i="2"/>
  <c r="BS658" i="2" s="1"/>
  <c r="BT658" i="2" s="1"/>
  <c r="BP658" i="2"/>
  <c r="BQ658" i="2" s="1"/>
  <c r="BL658" i="2"/>
  <c r="BR658" i="2"/>
  <c r="CF687" i="2"/>
  <c r="BU658" i="2" l="1"/>
  <c r="CM658" i="2"/>
  <c r="BK659" i="2"/>
  <c r="BI659" i="2"/>
  <c r="BJ659" i="2" s="1"/>
  <c r="CG687" i="2"/>
  <c r="CD688" i="2"/>
  <c r="AO658" i="2"/>
  <c r="AM658" i="2"/>
  <c r="AN658" i="2" s="1"/>
  <c r="AI658" i="2"/>
  <c r="AK658" i="2"/>
  <c r="AP658" i="2" s="1"/>
  <c r="AQ658" i="2" s="1"/>
  <c r="BF666" i="2"/>
  <c r="AT667" i="2"/>
  <c r="AU667" i="2" s="1"/>
  <c r="AV667" i="2"/>
  <c r="R560" i="2"/>
  <c r="S560" i="2" s="1"/>
  <c r="T560" i="2"/>
  <c r="AA560" i="2" l="1"/>
  <c r="AR658" i="2"/>
  <c r="AF659" i="2"/>
  <c r="AG659" i="2" s="1"/>
  <c r="AH659" i="2"/>
  <c r="BC667" i="2"/>
  <c r="BA667" i="2"/>
  <c r="BB667" i="2" s="1"/>
  <c r="AW667" i="2"/>
  <c r="AY667" i="2"/>
  <c r="BD667" i="2" s="1"/>
  <c r="BE667" i="2" s="1"/>
  <c r="BL659" i="2"/>
  <c r="BP659" i="2"/>
  <c r="BQ659" i="2" s="1"/>
  <c r="BT659" i="2"/>
  <c r="BN659" i="2"/>
  <c r="BR659" i="2"/>
  <c r="CE688" i="2"/>
  <c r="CF688" i="2" s="1"/>
  <c r="CH687" i="2"/>
  <c r="AC560" i="2"/>
  <c r="AD560" i="2" s="1"/>
  <c r="Y560" i="2"/>
  <c r="Z560" i="2" s="1"/>
  <c r="W560" i="2"/>
  <c r="U560" i="2"/>
  <c r="BF667" i="2" l="1"/>
  <c r="AV668" i="2"/>
  <c r="AT668" i="2"/>
  <c r="AU668" i="2" s="1"/>
  <c r="CD689" i="2"/>
  <c r="CI691" i="2"/>
  <c r="CI692" i="2"/>
  <c r="CI690" i="2"/>
  <c r="CI689" i="2"/>
  <c r="CI694" i="2"/>
  <c r="CI695" i="2"/>
  <c r="CI697" i="2"/>
  <c r="CI698" i="2"/>
  <c r="CI688" i="2"/>
  <c r="CI696" i="2"/>
  <c r="CI693" i="2"/>
  <c r="BU659" i="2"/>
  <c r="CM659" i="2"/>
  <c r="BI660" i="2"/>
  <c r="BJ660" i="2" s="1"/>
  <c r="BK660" i="2"/>
  <c r="AO659" i="2"/>
  <c r="AM659" i="2"/>
  <c r="AN659" i="2" s="1"/>
  <c r="AQ659" i="2"/>
  <c r="AI659" i="2"/>
  <c r="AK659" i="2"/>
  <c r="CI687" i="2"/>
  <c r="R561" i="2"/>
  <c r="S561" i="2" s="1"/>
  <c r="T561" i="2"/>
  <c r="AA561" i="2" l="1"/>
  <c r="BT660" i="2"/>
  <c r="BP660" i="2"/>
  <c r="BQ660" i="2" s="1"/>
  <c r="BN660" i="2"/>
  <c r="BL660" i="2"/>
  <c r="BR660" i="2"/>
  <c r="BC668" i="2"/>
  <c r="AY668" i="2"/>
  <c r="BE668" i="2"/>
  <c r="BA668" i="2"/>
  <c r="BB668" i="2" s="1"/>
  <c r="AW668" i="2"/>
  <c r="AR659" i="2"/>
  <c r="AH660" i="2"/>
  <c r="AF660" i="2"/>
  <c r="AG660" i="2" s="1"/>
  <c r="CE689" i="2"/>
  <c r="CF689" i="2" s="1"/>
  <c r="W561" i="2"/>
  <c r="AB561" i="2" s="1"/>
  <c r="U561" i="2"/>
  <c r="Y561" i="2"/>
  <c r="Z561" i="2" s="1"/>
  <c r="CD690" i="2" l="1"/>
  <c r="CE690" i="2" s="1"/>
  <c r="AO660" i="2"/>
  <c r="AK660" i="2"/>
  <c r="AP660" i="2" s="1"/>
  <c r="AQ660" i="2" s="1"/>
  <c r="AM660" i="2"/>
  <c r="AN660" i="2" s="1"/>
  <c r="AI660" i="2"/>
  <c r="BF668" i="2"/>
  <c r="AV669" i="2"/>
  <c r="AT669" i="2"/>
  <c r="AU669" i="2" s="1"/>
  <c r="BU660" i="2"/>
  <c r="CM660" i="2"/>
  <c r="BK661" i="2"/>
  <c r="BI661" i="2"/>
  <c r="BJ661" i="2" s="1"/>
  <c r="AC561" i="2"/>
  <c r="AD561" i="2" s="1"/>
  <c r="BC669" i="2" l="1"/>
  <c r="AY669" i="2"/>
  <c r="BD669" i="2" s="1"/>
  <c r="BE669" i="2" s="1"/>
  <c r="AW669" i="2"/>
  <c r="BA669" i="2"/>
  <c r="BB669" i="2" s="1"/>
  <c r="AR660" i="2"/>
  <c r="AH661" i="2"/>
  <c r="AF661" i="2"/>
  <c r="AG661" i="2" s="1"/>
  <c r="BL661" i="2"/>
  <c r="BP661" i="2"/>
  <c r="BQ661" i="2" s="1"/>
  <c r="BN661" i="2"/>
  <c r="BS661" i="2" s="1"/>
  <c r="BT661" i="2" s="1"/>
  <c r="BR661" i="2"/>
  <c r="CF690" i="2"/>
  <c r="R562" i="2"/>
  <c r="S562" i="2" s="1"/>
  <c r="T562" i="2"/>
  <c r="AA562" i="2" l="1"/>
  <c r="BU661" i="2"/>
  <c r="CM661" i="2"/>
  <c r="BK662" i="2"/>
  <c r="BI662" i="2"/>
  <c r="BJ662" i="2" s="1"/>
  <c r="AO661" i="2"/>
  <c r="AI661" i="2"/>
  <c r="AM661" i="2"/>
  <c r="AN661" i="2" s="1"/>
  <c r="AK661" i="2"/>
  <c r="AP661" i="2" s="1"/>
  <c r="AQ661" i="2" s="1"/>
  <c r="BF669" i="2"/>
  <c r="AV670" i="2"/>
  <c r="AT670" i="2"/>
  <c r="AU670" i="2" s="1"/>
  <c r="CD691" i="2"/>
  <c r="Y562" i="2"/>
  <c r="Z562" i="2" s="1"/>
  <c r="W562" i="2"/>
  <c r="AB562" i="2" s="1"/>
  <c r="U562" i="2"/>
  <c r="AR661" i="2" l="1"/>
  <c r="AF662" i="2"/>
  <c r="AG662" i="2" s="1"/>
  <c r="AH662" i="2"/>
  <c r="BC670" i="2"/>
  <c r="BA670" i="2"/>
  <c r="BB670" i="2" s="1"/>
  <c r="AW670" i="2"/>
  <c r="AY670" i="2"/>
  <c r="BD670" i="2" s="1"/>
  <c r="BE670" i="2" s="1"/>
  <c r="BN662" i="2"/>
  <c r="BP662" i="2"/>
  <c r="BQ662" i="2" s="1"/>
  <c r="BL662" i="2"/>
  <c r="BT662" i="2"/>
  <c r="BR662" i="2"/>
  <c r="CE691" i="2"/>
  <c r="CF691" i="2" s="1"/>
  <c r="AC562" i="2"/>
  <c r="AD562" i="2" s="1"/>
  <c r="BF670" i="2" l="1"/>
  <c r="AV671" i="2"/>
  <c r="AT671" i="2"/>
  <c r="AU671" i="2" s="1"/>
  <c r="CD692" i="2"/>
  <c r="CE692" i="2" s="1"/>
  <c r="AO662" i="2"/>
  <c r="AK662" i="2"/>
  <c r="AQ662" i="2"/>
  <c r="AI662" i="2"/>
  <c r="AM662" i="2"/>
  <c r="AN662" i="2" s="1"/>
  <c r="BU662" i="2"/>
  <c r="CM662" i="2"/>
  <c r="BK663" i="2"/>
  <c r="BI663" i="2"/>
  <c r="BJ663" i="2" s="1"/>
  <c r="R563" i="2"/>
  <c r="S563" i="2" s="1"/>
  <c r="T563" i="2"/>
  <c r="AA563" i="2" l="1"/>
  <c r="AR662" i="2"/>
  <c r="AH663" i="2"/>
  <c r="AF663" i="2"/>
  <c r="AG663" i="2" s="1"/>
  <c r="BC671" i="2"/>
  <c r="BE671" i="2"/>
  <c r="BA671" i="2"/>
  <c r="BB671" i="2" s="1"/>
  <c r="AW671" i="2"/>
  <c r="AY671" i="2"/>
  <c r="BP663" i="2"/>
  <c r="BQ663" i="2" s="1"/>
  <c r="BN663" i="2"/>
  <c r="BL663" i="2"/>
  <c r="BT663" i="2"/>
  <c r="BR663" i="2"/>
  <c r="CF692" i="2"/>
  <c r="AC563" i="2"/>
  <c r="AD563" i="2" s="1"/>
  <c r="W563" i="2"/>
  <c r="U563" i="2"/>
  <c r="Y563" i="2"/>
  <c r="Z563" i="2" s="1"/>
  <c r="BU663" i="2" l="1"/>
  <c r="L124" i="1" s="1"/>
  <c r="CM663" i="2"/>
  <c r="CN663" i="2" s="1"/>
  <c r="BK664" i="2"/>
  <c r="BI664" i="2"/>
  <c r="BJ664" i="2" s="1"/>
  <c r="CD693" i="2"/>
  <c r="CE693" i="2" s="1"/>
  <c r="AO663" i="2"/>
  <c r="AI663" i="2"/>
  <c r="AK663" i="2"/>
  <c r="AP663" i="2" s="1"/>
  <c r="AQ663" i="2" s="1"/>
  <c r="AM663" i="2"/>
  <c r="AN663" i="2" s="1"/>
  <c r="BF671" i="2"/>
  <c r="AV672" i="2"/>
  <c r="AT672" i="2"/>
  <c r="AU672" i="2" s="1"/>
  <c r="R564" i="2"/>
  <c r="S564" i="2" s="1"/>
  <c r="T564" i="2"/>
  <c r="P204" i="1" l="1"/>
  <c r="J204" i="1" s="1"/>
  <c r="K124" i="1"/>
  <c r="AA564" i="2"/>
  <c r="Y564" i="2"/>
  <c r="Z564" i="2" s="1"/>
  <c r="AR663" i="2"/>
  <c r="H124" i="1" s="1"/>
  <c r="G124" i="1" s="1"/>
  <c r="AH664" i="2"/>
  <c r="AF664" i="2"/>
  <c r="AG664" i="2" s="1"/>
  <c r="CF693" i="2"/>
  <c r="BC672" i="2"/>
  <c r="AW672" i="2"/>
  <c r="AY672" i="2"/>
  <c r="BD672" i="2" s="1"/>
  <c r="BE672" i="2" s="1"/>
  <c r="BA672" i="2"/>
  <c r="BB672" i="2" s="1"/>
  <c r="BN664" i="2"/>
  <c r="BS664" i="2" s="1"/>
  <c r="BT664" i="2" s="1"/>
  <c r="BP664" i="2"/>
  <c r="BQ664" i="2" s="1"/>
  <c r="BL664" i="2"/>
  <c r="BR664" i="2"/>
  <c r="W564" i="2"/>
  <c r="U564" i="2"/>
  <c r="BU664" i="2" l="1"/>
  <c r="CM664" i="2"/>
  <c r="BK665" i="2"/>
  <c r="BI665" i="2"/>
  <c r="BJ665" i="2" s="1"/>
  <c r="AO664" i="2"/>
  <c r="AI664" i="2"/>
  <c r="AK664" i="2"/>
  <c r="AP664" i="2" s="1"/>
  <c r="AQ664" i="2" s="1"/>
  <c r="AM664" i="2"/>
  <c r="AN664" i="2" s="1"/>
  <c r="CD694" i="2"/>
  <c r="BF672" i="2"/>
  <c r="AT673" i="2"/>
  <c r="AU673" i="2" s="1"/>
  <c r="AV673" i="2"/>
  <c r="AB564" i="2"/>
  <c r="AC564" i="2" s="1"/>
  <c r="AD564" i="2" s="1"/>
  <c r="AR664" i="2" l="1"/>
  <c r="AH665" i="2"/>
  <c r="AF665" i="2"/>
  <c r="AG665" i="2" s="1"/>
  <c r="BP665" i="2"/>
  <c r="BQ665" i="2" s="1"/>
  <c r="BN665" i="2"/>
  <c r="BT665" i="2"/>
  <c r="BL665" i="2"/>
  <c r="BR665" i="2"/>
  <c r="BC673" i="2"/>
  <c r="BA673" i="2"/>
  <c r="BB673" i="2" s="1"/>
  <c r="AW673" i="2"/>
  <c r="AY673" i="2"/>
  <c r="BD673" i="2" s="1"/>
  <c r="BE673" i="2" s="1"/>
  <c r="CE694" i="2"/>
  <c r="CF694" i="2" s="1"/>
  <c r="R565" i="2"/>
  <c r="S565" i="2" s="1"/>
  <c r="T565" i="2"/>
  <c r="AA565" i="2" l="1"/>
  <c r="BF673" i="2"/>
  <c r="AV674" i="2"/>
  <c r="AT674" i="2"/>
  <c r="AU674" i="2" s="1"/>
  <c r="CD695" i="2"/>
  <c r="CE695" i="2" s="1"/>
  <c r="BU665" i="2"/>
  <c r="CM665" i="2"/>
  <c r="BK666" i="2"/>
  <c r="BI666" i="2"/>
  <c r="BJ666" i="2" s="1"/>
  <c r="AO665" i="2"/>
  <c r="AK665" i="2"/>
  <c r="AQ665" i="2"/>
  <c r="AM665" i="2"/>
  <c r="AN665" i="2" s="1"/>
  <c r="AI665" i="2"/>
  <c r="Y565" i="2"/>
  <c r="Z565" i="2" s="1"/>
  <c r="W565" i="2"/>
  <c r="AB565" i="2" s="1"/>
  <c r="U565" i="2"/>
  <c r="AR665" i="2" l="1"/>
  <c r="AF666" i="2"/>
  <c r="AG666" i="2" s="1"/>
  <c r="AH666" i="2"/>
  <c r="BL666" i="2"/>
  <c r="BP666" i="2"/>
  <c r="BQ666" i="2" s="1"/>
  <c r="BT666" i="2"/>
  <c r="BN666" i="2"/>
  <c r="BR666" i="2"/>
  <c r="BC674" i="2"/>
  <c r="BE674" i="2"/>
  <c r="BA674" i="2"/>
  <c r="BB674" i="2" s="1"/>
  <c r="AW674" i="2"/>
  <c r="AY674" i="2"/>
  <c r="CF695" i="2"/>
  <c r="AC565" i="2"/>
  <c r="AD565" i="2" s="1"/>
  <c r="CD696" i="2" l="1"/>
  <c r="BU666" i="2"/>
  <c r="CM666" i="2"/>
  <c r="BK667" i="2"/>
  <c r="BI667" i="2"/>
  <c r="BJ667" i="2" s="1"/>
  <c r="BF674" i="2"/>
  <c r="AV675" i="2"/>
  <c r="AT675" i="2"/>
  <c r="AU675" i="2" s="1"/>
  <c r="AO666" i="2"/>
  <c r="AK666" i="2"/>
  <c r="AP666" i="2" s="1"/>
  <c r="AQ666" i="2" s="1"/>
  <c r="AM666" i="2"/>
  <c r="AN666" i="2" s="1"/>
  <c r="AI666" i="2"/>
  <c r="R566" i="2"/>
  <c r="S566" i="2" s="1"/>
  <c r="T566" i="2"/>
  <c r="AA566" i="2" l="1"/>
  <c r="BC675" i="2"/>
  <c r="BA675" i="2"/>
  <c r="BB675" i="2" s="1"/>
  <c r="AW675" i="2"/>
  <c r="AY675" i="2"/>
  <c r="BD675" i="2" s="1"/>
  <c r="BE675" i="2" s="1"/>
  <c r="AR666" i="2"/>
  <c r="AH667" i="2"/>
  <c r="AF667" i="2"/>
  <c r="AG667" i="2" s="1"/>
  <c r="BL667" i="2"/>
  <c r="BN667" i="2"/>
  <c r="BS667" i="2" s="1"/>
  <c r="BT667" i="2" s="1"/>
  <c r="BP667" i="2"/>
  <c r="BQ667" i="2" s="1"/>
  <c r="BR667" i="2"/>
  <c r="CE696" i="2"/>
  <c r="CF696" i="2" s="1"/>
  <c r="AC566" i="2"/>
  <c r="AD566" i="2" s="1"/>
  <c r="Y566" i="2"/>
  <c r="Z566" i="2" s="1"/>
  <c r="W566" i="2"/>
  <c r="U566" i="2"/>
  <c r="CD697" i="2" l="1"/>
  <c r="BU667" i="2"/>
  <c r="CM667" i="2"/>
  <c r="BK668" i="2"/>
  <c r="BI668" i="2"/>
  <c r="BJ668" i="2" s="1"/>
  <c r="BF675" i="2"/>
  <c r="AT676" i="2"/>
  <c r="AU676" i="2" s="1"/>
  <c r="AV676" i="2"/>
  <c r="AO667" i="2"/>
  <c r="AM667" i="2"/>
  <c r="AN667" i="2" s="1"/>
  <c r="AI667" i="2"/>
  <c r="AK667" i="2"/>
  <c r="AP667" i="2" s="1"/>
  <c r="AQ667" i="2" s="1"/>
  <c r="R567" i="2"/>
  <c r="S567" i="2" s="1"/>
  <c r="T567" i="2"/>
  <c r="AA567" i="2" l="1"/>
  <c r="AR667" i="2"/>
  <c r="AF668" i="2"/>
  <c r="AG668" i="2" s="1"/>
  <c r="AH668" i="2"/>
  <c r="BC676" i="2"/>
  <c r="AY676" i="2"/>
  <c r="BD676" i="2" s="1"/>
  <c r="BE676" i="2" s="1"/>
  <c r="AW676" i="2"/>
  <c r="BA676" i="2"/>
  <c r="BB676" i="2" s="1"/>
  <c r="BL668" i="2"/>
  <c r="BT668" i="2"/>
  <c r="BN668" i="2"/>
  <c r="BP668" i="2"/>
  <c r="BQ668" i="2" s="1"/>
  <c r="BR668" i="2"/>
  <c r="CE697" i="2"/>
  <c r="CF697" i="2" s="1"/>
  <c r="Y567" i="2"/>
  <c r="Z567" i="2" s="1"/>
  <c r="U567" i="2"/>
  <c r="W567" i="2"/>
  <c r="AB567" i="2" s="1"/>
  <c r="CD698" i="2" l="1"/>
  <c r="BF676" i="2"/>
  <c r="AV677" i="2"/>
  <c r="AT677" i="2"/>
  <c r="AU677" i="2" s="1"/>
  <c r="CM668" i="2"/>
  <c r="BU668" i="2"/>
  <c r="BK669" i="2"/>
  <c r="BI669" i="2"/>
  <c r="BJ669" i="2" s="1"/>
  <c r="AO668" i="2"/>
  <c r="AM668" i="2"/>
  <c r="AN668" i="2" s="1"/>
  <c r="AI668" i="2"/>
  <c r="AK668" i="2"/>
  <c r="AQ668" i="2"/>
  <c r="AC567" i="2"/>
  <c r="AD567" i="2" l="1"/>
  <c r="BT669" i="2"/>
  <c r="BP669" i="2"/>
  <c r="BQ669" i="2" s="1"/>
  <c r="BL669" i="2"/>
  <c r="BN669" i="2"/>
  <c r="BR669" i="2"/>
  <c r="BC677" i="2"/>
  <c r="BA677" i="2"/>
  <c r="BB677" i="2" s="1"/>
  <c r="AW677" i="2"/>
  <c r="AY677" i="2"/>
  <c r="BE677" i="2"/>
  <c r="AR668" i="2"/>
  <c r="AH669" i="2"/>
  <c r="AF669" i="2"/>
  <c r="AG669" i="2" s="1"/>
  <c r="CE698" i="2"/>
  <c r="CF698" i="2" s="1"/>
  <c r="R568" i="2"/>
  <c r="S568" i="2" s="1"/>
  <c r="T568" i="2"/>
  <c r="AA568" i="2" l="1"/>
  <c r="CD699" i="2"/>
  <c r="CE699" i="2" s="1"/>
  <c r="AO669" i="2"/>
  <c r="AM669" i="2"/>
  <c r="AN669" i="2" s="1"/>
  <c r="AK669" i="2"/>
  <c r="AP669" i="2" s="1"/>
  <c r="AQ669" i="2" s="1"/>
  <c r="AI669" i="2"/>
  <c r="BF677" i="2"/>
  <c r="AV678" i="2"/>
  <c r="AT678" i="2"/>
  <c r="AU678" i="2" s="1"/>
  <c r="BU669" i="2"/>
  <c r="CM669" i="2"/>
  <c r="BK670" i="2"/>
  <c r="BI670" i="2"/>
  <c r="BJ670" i="2" s="1"/>
  <c r="U568" i="2"/>
  <c r="Y568" i="2"/>
  <c r="Z568" i="2" s="1"/>
  <c r="W568" i="2"/>
  <c r="AB568" i="2" s="1"/>
  <c r="BN670" i="2" l="1"/>
  <c r="BS670" i="2" s="1"/>
  <c r="BT670" i="2" s="1"/>
  <c r="BP670" i="2"/>
  <c r="BQ670" i="2" s="1"/>
  <c r="BL670" i="2"/>
  <c r="BR670" i="2"/>
  <c r="BC678" i="2"/>
  <c r="AW678" i="2"/>
  <c r="AY678" i="2"/>
  <c r="BD678" i="2" s="1"/>
  <c r="BE678" i="2" s="1"/>
  <c r="BA678" i="2"/>
  <c r="BB678" i="2" s="1"/>
  <c r="AR669" i="2"/>
  <c r="AF670" i="2"/>
  <c r="AG670" i="2" s="1"/>
  <c r="AH670" i="2"/>
  <c r="CF699" i="2"/>
  <c r="AC568" i="2"/>
  <c r="AD568" i="2" s="1"/>
  <c r="CM670" i="2" l="1"/>
  <c r="BU670" i="2"/>
  <c r="BK671" i="2"/>
  <c r="BI671" i="2"/>
  <c r="BJ671" i="2" s="1"/>
  <c r="CG699" i="2"/>
  <c r="CD700" i="2"/>
  <c r="AO670" i="2"/>
  <c r="AM670" i="2"/>
  <c r="AN670" i="2" s="1"/>
  <c r="AK670" i="2"/>
  <c r="AP670" i="2" s="1"/>
  <c r="AQ670" i="2" s="1"/>
  <c r="AI670" i="2"/>
  <c r="BF678" i="2"/>
  <c r="AV679" i="2"/>
  <c r="AT679" i="2"/>
  <c r="AU679" i="2" s="1"/>
  <c r="R569" i="2"/>
  <c r="S569" i="2" s="1"/>
  <c r="T569" i="2"/>
  <c r="AA569" i="2" l="1"/>
  <c r="AR670" i="2"/>
  <c r="AH671" i="2"/>
  <c r="AF671" i="2"/>
  <c r="AG671" i="2" s="1"/>
  <c r="BP671" i="2"/>
  <c r="BQ671" i="2" s="1"/>
  <c r="BN671" i="2"/>
  <c r="BT671" i="2"/>
  <c r="BL671" i="2"/>
  <c r="BR671" i="2"/>
  <c r="CE700" i="2"/>
  <c r="CF700" i="2" s="1"/>
  <c r="BC679" i="2"/>
  <c r="AW679" i="2"/>
  <c r="AY679" i="2"/>
  <c r="BD679" i="2" s="1"/>
  <c r="BE679" i="2" s="1"/>
  <c r="BA679" i="2"/>
  <c r="BB679" i="2" s="1"/>
  <c r="CH699" i="2"/>
  <c r="AC569" i="2"/>
  <c r="AD569" i="2" s="1"/>
  <c r="U569" i="2"/>
  <c r="W569" i="2"/>
  <c r="Y569" i="2"/>
  <c r="Z569" i="2" s="1"/>
  <c r="BF679" i="2" l="1"/>
  <c r="AV680" i="2"/>
  <c r="AT680" i="2"/>
  <c r="AU680" i="2" s="1"/>
  <c r="CD701" i="2"/>
  <c r="CE701" i="2" s="1"/>
  <c r="CI710" i="2"/>
  <c r="CI700" i="2"/>
  <c r="CI702" i="2"/>
  <c r="CI701" i="2"/>
  <c r="CI703" i="2"/>
  <c r="CI708" i="2"/>
  <c r="CI707" i="2"/>
  <c r="CI709" i="2"/>
  <c r="CI704" i="2"/>
  <c r="CI706" i="2"/>
  <c r="CI705" i="2"/>
  <c r="BU671" i="2"/>
  <c r="CM671" i="2"/>
  <c r="BK672" i="2"/>
  <c r="BI672" i="2"/>
  <c r="BJ672" i="2" s="1"/>
  <c r="AO671" i="2"/>
  <c r="AK671" i="2"/>
  <c r="AQ671" i="2"/>
  <c r="AM671" i="2"/>
  <c r="AN671" i="2" s="1"/>
  <c r="AI671" i="2"/>
  <c r="CI699" i="2"/>
  <c r="R570" i="2"/>
  <c r="S570" i="2" s="1"/>
  <c r="T570" i="2"/>
  <c r="AA570" i="2" l="1"/>
  <c r="Y570" i="2"/>
  <c r="Z570" i="2" s="1"/>
  <c r="AR671" i="2"/>
  <c r="AF672" i="2"/>
  <c r="AG672" i="2" s="1"/>
  <c r="AH672" i="2"/>
  <c r="BT672" i="2"/>
  <c r="BL672" i="2"/>
  <c r="BP672" i="2"/>
  <c r="BQ672" i="2" s="1"/>
  <c r="BN672" i="2"/>
  <c r="BR672" i="2"/>
  <c r="BC680" i="2"/>
  <c r="BE680" i="2"/>
  <c r="AW680" i="2"/>
  <c r="BA680" i="2"/>
  <c r="BB680" i="2" s="1"/>
  <c r="AY680" i="2"/>
  <c r="CF701" i="2"/>
  <c r="U570" i="2"/>
  <c r="W570" i="2"/>
  <c r="AB570" i="2" s="1"/>
  <c r="BF680" i="2" l="1"/>
  <c r="AT681" i="2"/>
  <c r="AU681" i="2" s="1"/>
  <c r="AV681" i="2"/>
  <c r="BU672" i="2"/>
  <c r="CM672" i="2"/>
  <c r="BK673" i="2"/>
  <c r="BI673" i="2"/>
  <c r="BJ673" i="2" s="1"/>
  <c r="CD702" i="2"/>
  <c r="AO672" i="2"/>
  <c r="AI672" i="2"/>
  <c r="AM672" i="2"/>
  <c r="AN672" i="2" s="1"/>
  <c r="AK672" i="2"/>
  <c r="AP672" i="2" s="1"/>
  <c r="AQ672" i="2" s="1"/>
  <c r="AC570" i="2"/>
  <c r="AD570" i="2" s="1"/>
  <c r="BC681" i="2" l="1"/>
  <c r="AW681" i="2"/>
  <c r="AY681" i="2"/>
  <c r="BD681" i="2" s="1"/>
  <c r="BE681" i="2" s="1"/>
  <c r="BA681" i="2"/>
  <c r="BB681" i="2" s="1"/>
  <c r="BL673" i="2"/>
  <c r="BN673" i="2"/>
  <c r="BS673" i="2" s="1"/>
  <c r="BT673" i="2" s="1"/>
  <c r="BR673" i="2"/>
  <c r="BP673" i="2"/>
  <c r="BQ673" i="2" s="1"/>
  <c r="AR672" i="2"/>
  <c r="AH673" i="2"/>
  <c r="AF673" i="2"/>
  <c r="AG673" i="2" s="1"/>
  <c r="CE702" i="2"/>
  <c r="CF702" i="2" s="1"/>
  <c r="R571" i="2"/>
  <c r="S571" i="2" s="1"/>
  <c r="T571" i="2"/>
  <c r="AA571" i="2" l="1"/>
  <c r="CD703" i="2"/>
  <c r="CM673" i="2"/>
  <c r="BU673" i="2"/>
  <c r="BK674" i="2"/>
  <c r="BI674" i="2"/>
  <c r="BJ674" i="2" s="1"/>
  <c r="BF681" i="2"/>
  <c r="AV682" i="2"/>
  <c r="AT682" i="2"/>
  <c r="AU682" i="2" s="1"/>
  <c r="AO673" i="2"/>
  <c r="AK673" i="2"/>
  <c r="AP673" i="2" s="1"/>
  <c r="AQ673" i="2" s="1"/>
  <c r="AM673" i="2"/>
  <c r="AN673" i="2" s="1"/>
  <c r="AI673" i="2"/>
  <c r="U571" i="2"/>
  <c r="Y571" i="2"/>
  <c r="Z571" i="2" s="1"/>
  <c r="W571" i="2"/>
  <c r="AB571" i="2" s="1"/>
  <c r="AR673" i="2" l="1"/>
  <c r="AF674" i="2"/>
  <c r="AG674" i="2" s="1"/>
  <c r="AH674" i="2"/>
  <c r="BC682" i="2"/>
  <c r="BA682" i="2"/>
  <c r="BB682" i="2" s="1"/>
  <c r="AW682" i="2"/>
  <c r="AY682" i="2"/>
  <c r="BD682" i="2" s="1"/>
  <c r="BE682" i="2" s="1"/>
  <c r="BN674" i="2"/>
  <c r="BR674" i="2"/>
  <c r="BP674" i="2"/>
  <c r="BQ674" i="2" s="1"/>
  <c r="BT674" i="2"/>
  <c r="BL674" i="2"/>
  <c r="CE703" i="2"/>
  <c r="CF703" i="2" s="1"/>
  <c r="AC571" i="2"/>
  <c r="AD571" i="2" s="1"/>
  <c r="BF682" i="2" l="1"/>
  <c r="AV683" i="2"/>
  <c r="AT683" i="2"/>
  <c r="AU683" i="2" s="1"/>
  <c r="CD704" i="2"/>
  <c r="CE704" i="2" s="1"/>
  <c r="AO674" i="2"/>
  <c r="AK674" i="2"/>
  <c r="AI674" i="2"/>
  <c r="AM674" i="2"/>
  <c r="AN674" i="2" s="1"/>
  <c r="AQ674" i="2"/>
  <c r="BU674" i="2"/>
  <c r="CM674" i="2"/>
  <c r="BK675" i="2"/>
  <c r="BI675" i="2"/>
  <c r="BJ675" i="2" s="1"/>
  <c r="R572" i="2"/>
  <c r="S572" i="2" s="1"/>
  <c r="T572" i="2"/>
  <c r="AA572" i="2" l="1"/>
  <c r="AR674" i="2"/>
  <c r="AH675" i="2"/>
  <c r="AF675" i="2"/>
  <c r="AG675" i="2" s="1"/>
  <c r="BC683" i="2"/>
  <c r="AW683" i="2"/>
  <c r="AY683" i="2"/>
  <c r="BE683" i="2"/>
  <c r="BA683" i="2"/>
  <c r="BB683" i="2" s="1"/>
  <c r="BL675" i="2"/>
  <c r="BN675" i="2"/>
  <c r="BT675" i="2"/>
  <c r="BP675" i="2"/>
  <c r="BQ675" i="2" s="1"/>
  <c r="BR675" i="2"/>
  <c r="CF704" i="2"/>
  <c r="AC572" i="2"/>
  <c r="AD572" i="2" s="1"/>
  <c r="Y572" i="2"/>
  <c r="Z572" i="2" s="1"/>
  <c r="W572" i="2"/>
  <c r="U572" i="2"/>
  <c r="CD705" i="2" l="1"/>
  <c r="CE705" i="2" s="1"/>
  <c r="AO675" i="2"/>
  <c r="AK675" i="2"/>
  <c r="AP675" i="2" s="1"/>
  <c r="AQ675" i="2" s="1"/>
  <c r="AM675" i="2"/>
  <c r="AN675" i="2" s="1"/>
  <c r="AI675" i="2"/>
  <c r="BU675" i="2"/>
  <c r="CN675" i="2"/>
  <c r="CM675" i="2"/>
  <c r="BK676" i="2"/>
  <c r="BI676" i="2"/>
  <c r="BJ676" i="2" s="1"/>
  <c r="BF683" i="2"/>
  <c r="AT684" i="2"/>
  <c r="AU684" i="2" s="1"/>
  <c r="AV684" i="2"/>
  <c r="R573" i="2"/>
  <c r="S573" i="2" s="1"/>
  <c r="T573" i="2"/>
  <c r="AA573" i="2" l="1"/>
  <c r="AR675" i="2"/>
  <c r="AH676" i="2"/>
  <c r="AF676" i="2"/>
  <c r="AG676" i="2" s="1"/>
  <c r="BC684" i="2"/>
  <c r="BA684" i="2"/>
  <c r="BB684" i="2" s="1"/>
  <c r="AW684" i="2"/>
  <c r="AY684" i="2"/>
  <c r="BD684" i="2" s="1"/>
  <c r="BE684" i="2" s="1"/>
  <c r="BP676" i="2"/>
  <c r="BQ676" i="2" s="1"/>
  <c r="BL676" i="2"/>
  <c r="BN676" i="2"/>
  <c r="BS676" i="2" s="1"/>
  <c r="BT676" i="2" s="1"/>
  <c r="BR676" i="2"/>
  <c r="CF705" i="2"/>
  <c r="Y573" i="2"/>
  <c r="Z573" i="2" s="1"/>
  <c r="U573" i="2"/>
  <c r="W573" i="2"/>
  <c r="AB573" i="2" s="1"/>
  <c r="BU676" i="2" l="1"/>
  <c r="CM676" i="2"/>
  <c r="BK677" i="2"/>
  <c r="BI677" i="2"/>
  <c r="BJ677" i="2" s="1"/>
  <c r="CD706" i="2"/>
  <c r="BF684" i="2"/>
  <c r="AV685" i="2"/>
  <c r="AT685" i="2"/>
  <c r="AU685" i="2" s="1"/>
  <c r="AO676" i="2"/>
  <c r="AM676" i="2"/>
  <c r="AN676" i="2" s="1"/>
  <c r="AI676" i="2"/>
  <c r="AK676" i="2"/>
  <c r="AP676" i="2" s="1"/>
  <c r="AQ676" i="2" s="1"/>
  <c r="AC573" i="2"/>
  <c r="AD573" i="2" s="1"/>
  <c r="AR676" i="2" l="1"/>
  <c r="AF677" i="2"/>
  <c r="AG677" i="2" s="1"/>
  <c r="AH677" i="2"/>
  <c r="BC685" i="2"/>
  <c r="AY685" i="2"/>
  <c r="BD685" i="2" s="1"/>
  <c r="BE685" i="2" s="1"/>
  <c r="BA685" i="2"/>
  <c r="BB685" i="2" s="1"/>
  <c r="AW685" i="2"/>
  <c r="BP677" i="2"/>
  <c r="BQ677" i="2" s="1"/>
  <c r="BL677" i="2"/>
  <c r="BN677" i="2"/>
  <c r="BT677" i="2"/>
  <c r="BR677" i="2"/>
  <c r="CE706" i="2"/>
  <c r="CF706" i="2" s="1"/>
  <c r="R574" i="2"/>
  <c r="S574" i="2" s="1"/>
  <c r="T574" i="2"/>
  <c r="AA574" i="2" l="1"/>
  <c r="Y574" i="2"/>
  <c r="Z574" i="2" s="1"/>
  <c r="BF685" i="2"/>
  <c r="AV686" i="2"/>
  <c r="AT686" i="2"/>
  <c r="AU686" i="2" s="1"/>
  <c r="CD707" i="2"/>
  <c r="BU677" i="2"/>
  <c r="CM677" i="2"/>
  <c r="BK678" i="2"/>
  <c r="BI678" i="2"/>
  <c r="BJ678" i="2" s="1"/>
  <c r="AO677" i="2"/>
  <c r="AI677" i="2"/>
  <c r="AK677" i="2"/>
  <c r="AQ677" i="2"/>
  <c r="AM677" i="2"/>
  <c r="AN677" i="2" s="1"/>
  <c r="U574" i="2"/>
  <c r="W574" i="2"/>
  <c r="AB574" i="2" l="1"/>
  <c r="AC574" i="2" s="1"/>
  <c r="AD574" i="2" s="1"/>
  <c r="AR677" i="2"/>
  <c r="AF678" i="2"/>
  <c r="AG678" i="2" s="1"/>
  <c r="AH678" i="2"/>
  <c r="BN678" i="2"/>
  <c r="BP678" i="2"/>
  <c r="BQ678" i="2" s="1"/>
  <c r="BT678" i="2"/>
  <c r="BL678" i="2"/>
  <c r="BR678" i="2"/>
  <c r="BC686" i="2"/>
  <c r="BE686" i="2"/>
  <c r="AY686" i="2"/>
  <c r="BA686" i="2"/>
  <c r="BB686" i="2" s="1"/>
  <c r="AW686" i="2"/>
  <c r="CE707" i="2"/>
  <c r="CF707" i="2" s="1"/>
  <c r="CD708" i="2" l="1"/>
  <c r="BU678" i="2"/>
  <c r="CM678" i="2"/>
  <c r="BK679" i="2"/>
  <c r="BI679" i="2"/>
  <c r="BJ679" i="2" s="1"/>
  <c r="BF686" i="2"/>
  <c r="AV687" i="2"/>
  <c r="AT687" i="2"/>
  <c r="AU687" i="2" s="1"/>
  <c r="AO678" i="2"/>
  <c r="AI678" i="2"/>
  <c r="AK678" i="2"/>
  <c r="AP678" i="2" s="1"/>
  <c r="AQ678" i="2" s="1"/>
  <c r="AM678" i="2"/>
  <c r="AN678" i="2" s="1"/>
  <c r="R575" i="2"/>
  <c r="S575" i="2" s="1"/>
  <c r="T575" i="2"/>
  <c r="AA575" i="2" l="1"/>
  <c r="AR678" i="2"/>
  <c r="AH679" i="2"/>
  <c r="AF679" i="2"/>
  <c r="AG679" i="2" s="1"/>
  <c r="BC687" i="2"/>
  <c r="BA687" i="2"/>
  <c r="BB687" i="2" s="1"/>
  <c r="AY687" i="2"/>
  <c r="BD687" i="2" s="1"/>
  <c r="BE687" i="2" s="1"/>
  <c r="AW687" i="2"/>
  <c r="BR679" i="2"/>
  <c r="BP679" i="2"/>
  <c r="BQ679" i="2" s="1"/>
  <c r="BL679" i="2"/>
  <c r="BN679" i="2"/>
  <c r="BS679" i="2" s="1"/>
  <c r="BT679" i="2" s="1"/>
  <c r="CE708" i="2"/>
  <c r="CF708" i="2" s="1"/>
  <c r="AC575" i="2"/>
  <c r="AD575" i="2" s="1"/>
  <c r="W575" i="2"/>
  <c r="Y575" i="2"/>
  <c r="Z575" i="2" s="1"/>
  <c r="U575" i="2"/>
  <c r="CD709" i="2" l="1"/>
  <c r="CE709" i="2" s="1"/>
  <c r="CM679" i="2"/>
  <c r="BU679" i="2"/>
  <c r="BK680" i="2"/>
  <c r="BI680" i="2"/>
  <c r="BJ680" i="2" s="1"/>
  <c r="BF687" i="2"/>
  <c r="AT688" i="2"/>
  <c r="AU688" i="2" s="1"/>
  <c r="AV688" i="2"/>
  <c r="AO679" i="2"/>
  <c r="AM679" i="2"/>
  <c r="AN679" i="2" s="1"/>
  <c r="AK679" i="2"/>
  <c r="AP679" i="2" s="1"/>
  <c r="AQ679" i="2" s="1"/>
  <c r="AI679" i="2"/>
  <c r="R576" i="2"/>
  <c r="S576" i="2" s="1"/>
  <c r="T576" i="2"/>
  <c r="AA576" i="2" l="1"/>
  <c r="AR679" i="2"/>
  <c r="AH680" i="2"/>
  <c r="AF680" i="2"/>
  <c r="AG680" i="2" s="1"/>
  <c r="BC688" i="2"/>
  <c r="AW688" i="2"/>
  <c r="BA688" i="2"/>
  <c r="BB688" i="2" s="1"/>
  <c r="AY688" i="2"/>
  <c r="BD688" i="2" s="1"/>
  <c r="BE688" i="2" s="1"/>
  <c r="BL680" i="2"/>
  <c r="BT680" i="2"/>
  <c r="BN680" i="2"/>
  <c r="BP680" i="2"/>
  <c r="BQ680" i="2" s="1"/>
  <c r="BR680" i="2"/>
  <c r="CF709" i="2"/>
  <c r="Y576" i="2"/>
  <c r="Z576" i="2" s="1"/>
  <c r="W576" i="2"/>
  <c r="AB576" i="2" s="1"/>
  <c r="U576" i="2"/>
  <c r="BF688" i="2" l="1"/>
  <c r="AV689" i="2"/>
  <c r="AT689" i="2"/>
  <c r="AU689" i="2" s="1"/>
  <c r="CD710" i="2"/>
  <c r="CM680" i="2"/>
  <c r="BU680" i="2"/>
  <c r="BI681" i="2"/>
  <c r="BJ681" i="2" s="1"/>
  <c r="BK681" i="2"/>
  <c r="AO680" i="2"/>
  <c r="AQ680" i="2"/>
  <c r="AM680" i="2"/>
  <c r="AN680" i="2" s="1"/>
  <c r="AK680" i="2"/>
  <c r="AI680" i="2"/>
  <c r="AC576" i="2"/>
  <c r="AD576" i="2" s="1"/>
  <c r="AR680" i="2" l="1"/>
  <c r="AH681" i="2"/>
  <c r="AF681" i="2"/>
  <c r="AG681" i="2" s="1"/>
  <c r="BC689" i="2"/>
  <c r="BE689" i="2"/>
  <c r="BA689" i="2"/>
  <c r="BB689" i="2" s="1"/>
  <c r="AW689" i="2"/>
  <c r="AY689" i="2"/>
  <c r="BT681" i="2"/>
  <c r="BP681" i="2"/>
  <c r="BQ681" i="2" s="1"/>
  <c r="BR681" i="2"/>
  <c r="BL681" i="2"/>
  <c r="BN681" i="2"/>
  <c r="CE710" i="2"/>
  <c r="CF710" i="2" s="1"/>
  <c r="R577" i="2"/>
  <c r="S577" i="2" s="1"/>
  <c r="T577" i="2"/>
  <c r="AA577" i="2" l="1"/>
  <c r="CD711" i="2"/>
  <c r="CE711" i="2" s="1"/>
  <c r="AO681" i="2"/>
  <c r="AK681" i="2"/>
  <c r="AP681" i="2" s="1"/>
  <c r="AQ681" i="2" s="1"/>
  <c r="AM681" i="2"/>
  <c r="AN681" i="2" s="1"/>
  <c r="AI681" i="2"/>
  <c r="CM681" i="2"/>
  <c r="BU681" i="2"/>
  <c r="BI682" i="2"/>
  <c r="BJ682" i="2" s="1"/>
  <c r="BK682" i="2"/>
  <c r="BF689" i="2"/>
  <c r="AV690" i="2"/>
  <c r="AT690" i="2"/>
  <c r="AU690" i="2" s="1"/>
  <c r="Y577" i="2"/>
  <c r="Z577" i="2" s="1"/>
  <c r="W577" i="2"/>
  <c r="AB577" i="2" s="1"/>
  <c r="U577" i="2"/>
  <c r="BC690" i="2" l="1"/>
  <c r="BA690" i="2"/>
  <c r="BB690" i="2" s="1"/>
  <c r="AY690" i="2"/>
  <c r="BD690" i="2" s="1"/>
  <c r="BE690" i="2" s="1"/>
  <c r="AW690" i="2"/>
  <c r="AR681" i="2"/>
  <c r="AH682" i="2"/>
  <c r="AF682" i="2"/>
  <c r="AG682" i="2" s="1"/>
  <c r="BN682" i="2"/>
  <c r="BS682" i="2" s="1"/>
  <c r="BT682" i="2" s="1"/>
  <c r="BP682" i="2"/>
  <c r="BQ682" i="2" s="1"/>
  <c r="BL682" i="2"/>
  <c r="BR682" i="2"/>
  <c r="CF711" i="2"/>
  <c r="AC577" i="2"/>
  <c r="AD577" i="2" s="1"/>
  <c r="CM682" i="2" l="1"/>
  <c r="BU682" i="2"/>
  <c r="BK683" i="2"/>
  <c r="BI683" i="2"/>
  <c r="BJ683" i="2" s="1"/>
  <c r="BF690" i="2"/>
  <c r="AV691" i="2"/>
  <c r="AT691" i="2"/>
  <c r="AU691" i="2" s="1"/>
  <c r="AO682" i="2"/>
  <c r="AK682" i="2"/>
  <c r="AP682" i="2" s="1"/>
  <c r="AQ682" i="2" s="1"/>
  <c r="AI682" i="2"/>
  <c r="AM682" i="2"/>
  <c r="AN682" i="2" s="1"/>
  <c r="CG711" i="2"/>
  <c r="CD712" i="2"/>
  <c r="R578" i="2"/>
  <c r="S578" i="2" s="1"/>
  <c r="T578" i="2"/>
  <c r="AA578" i="2" l="1"/>
  <c r="AR682" i="2"/>
  <c r="AH683" i="2"/>
  <c r="AF683" i="2"/>
  <c r="AG683" i="2" s="1"/>
  <c r="BN683" i="2"/>
  <c r="BT683" i="2"/>
  <c r="BL683" i="2"/>
  <c r="BP683" i="2"/>
  <c r="BQ683" i="2" s="1"/>
  <c r="BR683" i="2"/>
  <c r="CH711" i="2"/>
  <c r="CI711" i="2" s="1"/>
  <c r="CE712" i="2"/>
  <c r="CF712" i="2" s="1"/>
  <c r="BC691" i="2"/>
  <c r="AY691" i="2"/>
  <c r="BD691" i="2" s="1"/>
  <c r="BE691" i="2" s="1"/>
  <c r="AW691" i="2"/>
  <c r="BA691" i="2"/>
  <c r="BB691" i="2" s="1"/>
  <c r="AC578" i="2"/>
  <c r="AD578" i="2" s="1"/>
  <c r="Y578" i="2"/>
  <c r="Z578" i="2" s="1"/>
  <c r="U578" i="2"/>
  <c r="W578" i="2"/>
  <c r="BF691" i="2" l="1"/>
  <c r="AV692" i="2"/>
  <c r="AT692" i="2"/>
  <c r="AU692" i="2" s="1"/>
  <c r="CD713" i="2"/>
  <c r="AO683" i="2"/>
  <c r="AQ683" i="2"/>
  <c r="AM683" i="2"/>
  <c r="AN683" i="2" s="1"/>
  <c r="AI683" i="2"/>
  <c r="AK683" i="2"/>
  <c r="CI715" i="2"/>
  <c r="CI713" i="2"/>
  <c r="CI721" i="2"/>
  <c r="CI716" i="2"/>
  <c r="CI720" i="2"/>
  <c r="CI722" i="2"/>
  <c r="CI712" i="2"/>
  <c r="CI718" i="2"/>
  <c r="CI719" i="2"/>
  <c r="CI717" i="2"/>
  <c r="CI714" i="2"/>
  <c r="BU683" i="2"/>
  <c r="CM683" i="2"/>
  <c r="BK684" i="2"/>
  <c r="BI684" i="2"/>
  <c r="BJ684" i="2" s="1"/>
  <c r="R579" i="2"/>
  <c r="S579" i="2" s="1"/>
  <c r="T579" i="2"/>
  <c r="AA579" i="2" l="1"/>
  <c r="BL684" i="2"/>
  <c r="BT684" i="2"/>
  <c r="BN684" i="2"/>
  <c r="BP684" i="2"/>
  <c r="BQ684" i="2" s="1"/>
  <c r="BR684" i="2"/>
  <c r="AR683" i="2"/>
  <c r="AF684" i="2"/>
  <c r="AG684" i="2" s="1"/>
  <c r="AH684" i="2"/>
  <c r="BC692" i="2"/>
  <c r="BE692" i="2"/>
  <c r="BA692" i="2"/>
  <c r="BB692" i="2" s="1"/>
  <c r="AW692" i="2"/>
  <c r="AY692" i="2"/>
  <c r="CE713" i="2"/>
  <c r="CF713" i="2" s="1"/>
  <c r="Y579" i="2"/>
  <c r="Z579" i="2" s="1"/>
  <c r="U579" i="2"/>
  <c r="W579" i="2"/>
  <c r="AB579" i="2" s="1"/>
  <c r="CD714" i="2" l="1"/>
  <c r="CE714" i="2" s="1"/>
  <c r="BF692" i="2"/>
  <c r="AV693" i="2"/>
  <c r="AT693" i="2"/>
  <c r="AU693" i="2" s="1"/>
  <c r="BU684" i="2"/>
  <c r="CM684" i="2"/>
  <c r="BK685" i="2"/>
  <c r="BI685" i="2"/>
  <c r="BJ685" i="2" s="1"/>
  <c r="AO684" i="2"/>
  <c r="AI684" i="2"/>
  <c r="AK684" i="2"/>
  <c r="AP684" i="2" s="1"/>
  <c r="AQ684" i="2" s="1"/>
  <c r="AM684" i="2"/>
  <c r="AN684" i="2" s="1"/>
  <c r="AC579" i="2"/>
  <c r="AD579" i="2" s="1"/>
  <c r="AR684" i="2" l="1"/>
  <c r="AH685" i="2"/>
  <c r="AF685" i="2"/>
  <c r="AG685" i="2" s="1"/>
  <c r="BL685" i="2"/>
  <c r="BN685" i="2"/>
  <c r="BS685" i="2" s="1"/>
  <c r="BT685" i="2" s="1"/>
  <c r="BP685" i="2"/>
  <c r="BQ685" i="2" s="1"/>
  <c r="BR685" i="2"/>
  <c r="BC693" i="2"/>
  <c r="AW693" i="2"/>
  <c r="AY693" i="2"/>
  <c r="BD693" i="2" s="1"/>
  <c r="BE693" i="2" s="1"/>
  <c r="BA693" i="2"/>
  <c r="BB693" i="2" s="1"/>
  <c r="CF714" i="2"/>
  <c r="R580" i="2"/>
  <c r="S580" i="2" s="1"/>
  <c r="T580" i="2"/>
  <c r="AA580" i="2" l="1"/>
  <c r="BU685" i="2"/>
  <c r="CM685" i="2"/>
  <c r="BK686" i="2"/>
  <c r="BI686" i="2"/>
  <c r="BJ686" i="2" s="1"/>
  <c r="BF693" i="2"/>
  <c r="AT694" i="2"/>
  <c r="AU694" i="2" s="1"/>
  <c r="AV694" i="2"/>
  <c r="AO685" i="2"/>
  <c r="AI685" i="2"/>
  <c r="AK685" i="2"/>
  <c r="AP685" i="2" s="1"/>
  <c r="AQ685" i="2" s="1"/>
  <c r="AM685" i="2"/>
  <c r="AN685" i="2" s="1"/>
  <c r="CD715" i="2"/>
  <c r="Y580" i="2"/>
  <c r="Z580" i="2" s="1"/>
  <c r="U580" i="2"/>
  <c r="W580" i="2"/>
  <c r="AB580" i="2" s="1"/>
  <c r="AR685" i="2" l="1"/>
  <c r="AH686" i="2"/>
  <c r="AF686" i="2"/>
  <c r="AG686" i="2" s="1"/>
  <c r="BC694" i="2"/>
  <c r="AW694" i="2"/>
  <c r="BA694" i="2"/>
  <c r="BB694" i="2" s="1"/>
  <c r="AY694" i="2"/>
  <c r="BD694" i="2" s="1"/>
  <c r="BE694" i="2" s="1"/>
  <c r="BN686" i="2"/>
  <c r="BP686" i="2"/>
  <c r="BQ686" i="2" s="1"/>
  <c r="BL686" i="2"/>
  <c r="BT686" i="2"/>
  <c r="BR686" i="2"/>
  <c r="CE715" i="2"/>
  <c r="CF715" i="2" s="1"/>
  <c r="AC580" i="2"/>
  <c r="AD580" i="2" s="1"/>
  <c r="BF694" i="2" l="1"/>
  <c r="AT695" i="2"/>
  <c r="AU695" i="2" s="1"/>
  <c r="AV695" i="2"/>
  <c r="CD716" i="2"/>
  <c r="CE716" i="2" s="1"/>
  <c r="AO686" i="2"/>
  <c r="AQ686" i="2"/>
  <c r="AK686" i="2"/>
  <c r="AI686" i="2"/>
  <c r="AM686" i="2"/>
  <c r="AN686" i="2" s="1"/>
  <c r="BU686" i="2"/>
  <c r="CM686" i="2"/>
  <c r="BK687" i="2"/>
  <c r="BI687" i="2"/>
  <c r="BJ687" i="2" s="1"/>
  <c r="R581" i="2"/>
  <c r="S581" i="2" s="1"/>
  <c r="T581" i="2"/>
  <c r="AA581" i="2" l="1"/>
  <c r="AR686" i="2"/>
  <c r="AF687" i="2"/>
  <c r="AG687" i="2" s="1"/>
  <c r="AH687" i="2"/>
  <c r="BC695" i="2"/>
  <c r="AW695" i="2"/>
  <c r="BE695" i="2"/>
  <c r="BA695" i="2"/>
  <c r="BB695" i="2" s="1"/>
  <c r="AY695" i="2"/>
  <c r="BN687" i="2"/>
  <c r="BP687" i="2"/>
  <c r="BQ687" i="2" s="1"/>
  <c r="BL687" i="2"/>
  <c r="BT687" i="2"/>
  <c r="BR687" i="2"/>
  <c r="CF716" i="2"/>
  <c r="AC581" i="2"/>
  <c r="AD581" i="2" s="1"/>
  <c r="Y581" i="2"/>
  <c r="Z581" i="2" s="1"/>
  <c r="U581" i="2"/>
  <c r="W581" i="2"/>
  <c r="BU687" i="2" l="1"/>
  <c r="CM687" i="2"/>
  <c r="CN687" i="2"/>
  <c r="BK688" i="2"/>
  <c r="BI688" i="2"/>
  <c r="BJ688" i="2" s="1"/>
  <c r="AO687" i="2"/>
  <c r="AI687" i="2"/>
  <c r="AM687" i="2"/>
  <c r="AN687" i="2" s="1"/>
  <c r="AK687" i="2"/>
  <c r="AP687" i="2" s="1"/>
  <c r="AQ687" i="2" s="1"/>
  <c r="CD717" i="2"/>
  <c r="CE717" i="2"/>
  <c r="BF695" i="2"/>
  <c r="AT696" i="2"/>
  <c r="AU696" i="2" s="1"/>
  <c r="AV696" i="2"/>
  <c r="R582" i="2"/>
  <c r="S582" i="2" s="1"/>
  <c r="T582" i="2"/>
  <c r="AA582" i="2" l="1"/>
  <c r="AR687" i="2"/>
  <c r="AH688" i="2"/>
  <c r="AF688" i="2"/>
  <c r="AG688" i="2" s="1"/>
  <c r="BL688" i="2"/>
  <c r="BP688" i="2"/>
  <c r="BQ688" i="2" s="1"/>
  <c r="BN688" i="2"/>
  <c r="BS688" i="2" s="1"/>
  <c r="BT688" i="2" s="1"/>
  <c r="BR688" i="2"/>
  <c r="BC696" i="2"/>
  <c r="AW696" i="2"/>
  <c r="BA696" i="2"/>
  <c r="BB696" i="2" s="1"/>
  <c r="AY696" i="2"/>
  <c r="BD696" i="2" s="1"/>
  <c r="BE696" i="2" s="1"/>
  <c r="CF717" i="2"/>
  <c r="U582" i="2"/>
  <c r="Y582" i="2"/>
  <c r="Z582" i="2" s="1"/>
  <c r="W582" i="2"/>
  <c r="AB582" i="2" s="1"/>
  <c r="BU688" i="2" l="1"/>
  <c r="CM688" i="2"/>
  <c r="BI689" i="2"/>
  <c r="BJ689" i="2" s="1"/>
  <c r="BK689" i="2"/>
  <c r="BF696" i="2"/>
  <c r="AV697" i="2"/>
  <c r="AT697" i="2"/>
  <c r="AU697" i="2" s="1"/>
  <c r="AO688" i="2"/>
  <c r="AK688" i="2"/>
  <c r="AP688" i="2" s="1"/>
  <c r="AQ688" i="2" s="1"/>
  <c r="AM688" i="2"/>
  <c r="AN688" i="2" s="1"/>
  <c r="AI688" i="2"/>
  <c r="CD718" i="2"/>
  <c r="CE718" i="2" s="1"/>
  <c r="AC582" i="2"/>
  <c r="AD582" i="2" s="1"/>
  <c r="AR688" i="2" l="1"/>
  <c r="AH689" i="2"/>
  <c r="AF689" i="2"/>
  <c r="AG689" i="2" s="1"/>
  <c r="BT689" i="2"/>
  <c r="BL689" i="2"/>
  <c r="BP689" i="2"/>
  <c r="BQ689" i="2" s="1"/>
  <c r="BN689" i="2"/>
  <c r="BR689" i="2"/>
  <c r="CF718" i="2"/>
  <c r="BC697" i="2"/>
  <c r="AY697" i="2"/>
  <c r="BD697" i="2" s="1"/>
  <c r="BE697" i="2" s="1"/>
  <c r="AW697" i="2"/>
  <c r="BA697" i="2"/>
  <c r="BB697" i="2" s="1"/>
  <c r="R583" i="2"/>
  <c r="S583" i="2" s="1"/>
  <c r="T583" i="2"/>
  <c r="AA583" i="2" l="1"/>
  <c r="BF697" i="2"/>
  <c r="AV698" i="2"/>
  <c r="AT698" i="2"/>
  <c r="AU698" i="2" s="1"/>
  <c r="CM689" i="2"/>
  <c r="BU689" i="2"/>
  <c r="BK690" i="2"/>
  <c r="BI690" i="2"/>
  <c r="BJ690" i="2" s="1"/>
  <c r="AO689" i="2"/>
  <c r="AI689" i="2"/>
  <c r="AK689" i="2"/>
  <c r="AM689" i="2"/>
  <c r="AN689" i="2" s="1"/>
  <c r="AQ689" i="2"/>
  <c r="CD719" i="2"/>
  <c r="CE719" i="2" s="1"/>
  <c r="U583" i="2"/>
  <c r="Y583" i="2"/>
  <c r="Z583" i="2" s="1"/>
  <c r="W583" i="2"/>
  <c r="AB583" i="2" s="1"/>
  <c r="AR689" i="2" l="1"/>
  <c r="AH690" i="2"/>
  <c r="AF690" i="2"/>
  <c r="AG690" i="2" s="1"/>
  <c r="BL690" i="2"/>
  <c r="BP690" i="2"/>
  <c r="BQ690" i="2" s="1"/>
  <c r="BN690" i="2"/>
  <c r="BT690" i="2"/>
  <c r="BR690" i="2"/>
  <c r="BC698" i="2"/>
  <c r="BA698" i="2"/>
  <c r="BB698" i="2" s="1"/>
  <c r="BE698" i="2"/>
  <c r="AY698" i="2"/>
  <c r="AW698" i="2"/>
  <c r="CF719" i="2"/>
  <c r="AC583" i="2"/>
  <c r="AD583" i="2" s="1"/>
  <c r="BF698" i="2" l="1"/>
  <c r="AV699" i="2"/>
  <c r="AT699" i="2"/>
  <c r="AU699" i="2" s="1"/>
  <c r="CD720" i="2"/>
  <c r="AO690" i="2"/>
  <c r="AM690" i="2"/>
  <c r="AN690" i="2" s="1"/>
  <c r="AK690" i="2"/>
  <c r="AP690" i="2" s="1"/>
  <c r="AQ690" i="2" s="1"/>
  <c r="AI690" i="2"/>
  <c r="CM690" i="2"/>
  <c r="BU690" i="2"/>
  <c r="BK691" i="2"/>
  <c r="BI691" i="2"/>
  <c r="BJ691" i="2" s="1"/>
  <c r="R584" i="2"/>
  <c r="S584" i="2" s="1"/>
  <c r="T584" i="2"/>
  <c r="AA584" i="2" l="1"/>
  <c r="BN691" i="2"/>
  <c r="BS691" i="2" s="1"/>
  <c r="BT691" i="2" s="1"/>
  <c r="BP691" i="2"/>
  <c r="BQ691" i="2" s="1"/>
  <c r="BL691" i="2"/>
  <c r="BR691" i="2"/>
  <c r="AR690" i="2"/>
  <c r="AF691" i="2"/>
  <c r="AG691" i="2" s="1"/>
  <c r="AH691" i="2"/>
  <c r="BC699" i="2"/>
  <c r="BA699" i="2"/>
  <c r="BB699" i="2" s="1"/>
  <c r="AW699" i="2"/>
  <c r="AY699" i="2"/>
  <c r="BD699" i="2" s="1"/>
  <c r="BE699" i="2" s="1"/>
  <c r="CE720" i="2"/>
  <c r="CF720" i="2" s="1"/>
  <c r="Y584" i="2"/>
  <c r="Z584" i="2" s="1"/>
  <c r="U584" i="2"/>
  <c r="W584" i="2"/>
  <c r="AC584" i="2"/>
  <c r="AD584" i="2" s="1"/>
  <c r="BU691" i="2" l="1"/>
  <c r="CM691" i="2"/>
  <c r="BK692" i="2"/>
  <c r="BI692" i="2"/>
  <c r="BJ692" i="2" s="1"/>
  <c r="BF699" i="2"/>
  <c r="AV700" i="2"/>
  <c r="AT700" i="2"/>
  <c r="AU700" i="2" s="1"/>
  <c r="AO691" i="2"/>
  <c r="AI691" i="2"/>
  <c r="AK691" i="2"/>
  <c r="AP691" i="2" s="1"/>
  <c r="AQ691" i="2" s="1"/>
  <c r="AM691" i="2"/>
  <c r="AN691" i="2" s="1"/>
  <c r="CD721" i="2"/>
  <c r="R585" i="2"/>
  <c r="S585" i="2" s="1"/>
  <c r="T585" i="2"/>
  <c r="AA585" i="2" l="1"/>
  <c r="AR691" i="2"/>
  <c r="AF692" i="2"/>
  <c r="AG692" i="2" s="1"/>
  <c r="AH692" i="2"/>
  <c r="BP692" i="2"/>
  <c r="BQ692" i="2" s="1"/>
  <c r="BN692" i="2"/>
  <c r="BL692" i="2"/>
  <c r="BT692" i="2"/>
  <c r="BR692" i="2"/>
  <c r="BC700" i="2"/>
  <c r="AW700" i="2"/>
  <c r="AY700" i="2"/>
  <c r="BD700" i="2" s="1"/>
  <c r="BE700" i="2" s="1"/>
  <c r="BA700" i="2"/>
  <c r="BB700" i="2" s="1"/>
  <c r="CE721" i="2"/>
  <c r="CF721" i="2" s="1"/>
  <c r="Y585" i="2"/>
  <c r="Z585" i="2" s="1"/>
  <c r="W585" i="2"/>
  <c r="AB585" i="2" s="1"/>
  <c r="AC585" i="2" s="1"/>
  <c r="AD585" i="2" s="1"/>
  <c r="U585" i="2"/>
  <c r="BF700" i="2" l="1"/>
  <c r="AV701" i="2"/>
  <c r="AT701" i="2"/>
  <c r="AU701" i="2" s="1"/>
  <c r="CD722" i="2"/>
  <c r="CE722" i="2" s="1"/>
  <c r="CM692" i="2"/>
  <c r="BU692" i="2"/>
  <c r="BK693" i="2"/>
  <c r="BI693" i="2"/>
  <c r="BJ693" i="2" s="1"/>
  <c r="AO692" i="2"/>
  <c r="AI692" i="2"/>
  <c r="AQ692" i="2"/>
  <c r="AK692" i="2"/>
  <c r="AM692" i="2"/>
  <c r="AN692" i="2" s="1"/>
  <c r="R586" i="2"/>
  <c r="S586" i="2" s="1"/>
  <c r="T586" i="2"/>
  <c r="AA586" i="2" l="1"/>
  <c r="AR692" i="2"/>
  <c r="AH693" i="2"/>
  <c r="AF693" i="2"/>
  <c r="AG693" i="2" s="1"/>
  <c r="BP693" i="2"/>
  <c r="BQ693" i="2" s="1"/>
  <c r="BN693" i="2"/>
  <c r="BL693" i="2"/>
  <c r="BT693" i="2"/>
  <c r="BR693" i="2"/>
  <c r="BC701" i="2"/>
  <c r="BE701" i="2"/>
  <c r="AW701" i="2"/>
  <c r="AY701" i="2"/>
  <c r="BA701" i="2"/>
  <c r="BB701" i="2" s="1"/>
  <c r="CF722" i="2"/>
  <c r="U586" i="2"/>
  <c r="Y586" i="2"/>
  <c r="Z586" i="2" s="1"/>
  <c r="W586" i="2"/>
  <c r="AB586" i="2" s="1"/>
  <c r="BU693" i="2" l="1"/>
  <c r="CM693" i="2"/>
  <c r="BK694" i="2"/>
  <c r="BI694" i="2"/>
  <c r="BJ694" i="2" s="1"/>
  <c r="CD723" i="2"/>
  <c r="BF701" i="2"/>
  <c r="AV702" i="2"/>
  <c r="AT702" i="2"/>
  <c r="AU702" i="2" s="1"/>
  <c r="AO693" i="2"/>
  <c r="AK693" i="2"/>
  <c r="AP693" i="2" s="1"/>
  <c r="AQ693" i="2" s="1"/>
  <c r="AM693" i="2"/>
  <c r="AN693" i="2" s="1"/>
  <c r="AI693" i="2"/>
  <c r="AC586" i="2"/>
  <c r="AD586" i="2" s="1"/>
  <c r="BC702" i="2" l="1"/>
  <c r="AW702" i="2"/>
  <c r="AY702" i="2"/>
  <c r="BD702" i="2" s="1"/>
  <c r="BE702" i="2" s="1"/>
  <c r="BA702" i="2"/>
  <c r="BB702" i="2" s="1"/>
  <c r="AR693" i="2"/>
  <c r="AF694" i="2"/>
  <c r="AG694" i="2" s="1"/>
  <c r="AH694" i="2"/>
  <c r="BP694" i="2"/>
  <c r="BQ694" i="2" s="1"/>
  <c r="BL694" i="2"/>
  <c r="BR694" i="2"/>
  <c r="BN694" i="2"/>
  <c r="BS694" i="2" s="1"/>
  <c r="BT694" i="2" s="1"/>
  <c r="CE723" i="2"/>
  <c r="CF723" i="2" s="1"/>
  <c r="R587" i="2"/>
  <c r="S587" i="2" s="1"/>
  <c r="T587" i="2"/>
  <c r="AA587" i="2" l="1"/>
  <c r="CG723" i="2"/>
  <c r="CD724" i="2"/>
  <c r="CM694" i="2"/>
  <c r="BU694" i="2"/>
  <c r="BK695" i="2"/>
  <c r="BI695" i="2"/>
  <c r="BJ695" i="2" s="1"/>
  <c r="AO694" i="2"/>
  <c r="AM694" i="2"/>
  <c r="AN694" i="2" s="1"/>
  <c r="AI694" i="2"/>
  <c r="AK694" i="2"/>
  <c r="AP694" i="2" s="1"/>
  <c r="AQ694" i="2" s="1"/>
  <c r="BF702" i="2"/>
  <c r="AV703" i="2"/>
  <c r="AT703" i="2"/>
  <c r="AU703" i="2" s="1"/>
  <c r="AC587" i="2"/>
  <c r="AD587" i="2" s="1"/>
  <c r="U587" i="2"/>
  <c r="Y587" i="2"/>
  <c r="Z587" i="2" s="1"/>
  <c r="W587" i="2"/>
  <c r="AR694" i="2" l="1"/>
  <c r="AH695" i="2"/>
  <c r="AF695" i="2"/>
  <c r="AG695" i="2" s="1"/>
  <c r="BC703" i="2"/>
  <c r="AY703" i="2"/>
  <c r="BD703" i="2" s="1"/>
  <c r="BE703" i="2" s="1"/>
  <c r="BA703" i="2"/>
  <c r="BB703" i="2" s="1"/>
  <c r="AW703" i="2"/>
  <c r="BP695" i="2"/>
  <c r="BQ695" i="2" s="1"/>
  <c r="BL695" i="2"/>
  <c r="BN695" i="2"/>
  <c r="BT695" i="2"/>
  <c r="BR695" i="2"/>
  <c r="CE724" i="2"/>
  <c r="CF724" i="2" s="1"/>
  <c r="CH723" i="2"/>
  <c r="CI723" i="2" s="1"/>
  <c r="R588" i="2"/>
  <c r="S588" i="2" s="1"/>
  <c r="T588" i="2"/>
  <c r="AA588" i="2" l="1"/>
  <c r="CD725" i="2"/>
  <c r="CE725" i="2" s="1"/>
  <c r="BF703" i="2"/>
  <c r="AV704" i="2"/>
  <c r="AT704" i="2"/>
  <c r="AU704" i="2" s="1"/>
  <c r="AO695" i="2"/>
  <c r="AK695" i="2"/>
  <c r="AQ695" i="2"/>
  <c r="AM695" i="2"/>
  <c r="AN695" i="2" s="1"/>
  <c r="AI695" i="2"/>
  <c r="CI724" i="2"/>
  <c r="CI725" i="2"/>
  <c r="CI734" i="2"/>
  <c r="CI731" i="2"/>
  <c r="CI732" i="2"/>
  <c r="CI727" i="2"/>
  <c r="CI726" i="2"/>
  <c r="CI733" i="2"/>
  <c r="CI728" i="2"/>
  <c r="CI730" i="2"/>
  <c r="CI729" i="2"/>
  <c r="BU695" i="2"/>
  <c r="CM695" i="2"/>
  <c r="BK696" i="2"/>
  <c r="BI696" i="2"/>
  <c r="BJ696" i="2" s="1"/>
  <c r="U588" i="2"/>
  <c r="Y588" i="2"/>
  <c r="Z588" i="2" s="1"/>
  <c r="W588" i="2"/>
  <c r="AB588" i="2" s="1"/>
  <c r="AR695" i="2" l="1"/>
  <c r="AF696" i="2"/>
  <c r="AG696" i="2" s="1"/>
  <c r="AH696" i="2"/>
  <c r="BC704" i="2"/>
  <c r="BE704" i="2"/>
  <c r="AY704" i="2"/>
  <c r="BA704" i="2"/>
  <c r="BB704" i="2" s="1"/>
  <c r="AW704" i="2"/>
  <c r="BP696" i="2"/>
  <c r="BQ696" i="2" s="1"/>
  <c r="BT696" i="2"/>
  <c r="BL696" i="2"/>
  <c r="BN696" i="2"/>
  <c r="BR696" i="2"/>
  <c r="CF725" i="2"/>
  <c r="AC588" i="2"/>
  <c r="AD588" i="2" s="1"/>
  <c r="CM696" i="2" l="1"/>
  <c r="BU696" i="2"/>
  <c r="BK697" i="2"/>
  <c r="BI697" i="2"/>
  <c r="BJ697" i="2" s="1"/>
  <c r="AO696" i="2"/>
  <c r="AM696" i="2"/>
  <c r="AN696" i="2" s="1"/>
  <c r="AI696" i="2"/>
  <c r="AK696" i="2"/>
  <c r="AP696" i="2" s="1"/>
  <c r="AQ696" i="2" s="1"/>
  <c r="CD726" i="2"/>
  <c r="CE726" i="2"/>
  <c r="BF704" i="2"/>
  <c r="AV705" i="2"/>
  <c r="AT705" i="2"/>
  <c r="AU705" i="2" s="1"/>
  <c r="R589" i="2"/>
  <c r="S589" i="2" s="1"/>
  <c r="T589" i="2"/>
  <c r="AA589" i="2" l="1"/>
  <c r="BC705" i="2"/>
  <c r="BA705" i="2"/>
  <c r="BB705" i="2" s="1"/>
  <c r="AY705" i="2"/>
  <c r="BD705" i="2" s="1"/>
  <c r="BE705" i="2" s="1"/>
  <c r="AW705" i="2"/>
  <c r="BP697" i="2"/>
  <c r="BQ697" i="2" s="1"/>
  <c r="BN697" i="2"/>
  <c r="BS697" i="2" s="1"/>
  <c r="BT697" i="2" s="1"/>
  <c r="BL697" i="2"/>
  <c r="BR697" i="2"/>
  <c r="AR696" i="2"/>
  <c r="AH697" i="2"/>
  <c r="AF697" i="2"/>
  <c r="AG697" i="2" s="1"/>
  <c r="CF726" i="2"/>
  <c r="Y589" i="2"/>
  <c r="Z589" i="2" s="1"/>
  <c r="W589" i="2"/>
  <c r="AB589" i="2" s="1"/>
  <c r="U589" i="2"/>
  <c r="BU697" i="2" l="1"/>
  <c r="CM697" i="2"/>
  <c r="BK698" i="2"/>
  <c r="BI698" i="2"/>
  <c r="BJ698" i="2" s="1"/>
  <c r="BF705" i="2"/>
  <c r="AT706" i="2"/>
  <c r="AU706" i="2" s="1"/>
  <c r="AV706" i="2"/>
  <c r="AO697" i="2"/>
  <c r="AK697" i="2"/>
  <c r="AP697" i="2" s="1"/>
  <c r="AQ697" i="2" s="1"/>
  <c r="AM697" i="2"/>
  <c r="AN697" i="2" s="1"/>
  <c r="AI697" i="2"/>
  <c r="CD727" i="2"/>
  <c r="CE727" i="2"/>
  <c r="AC589" i="2"/>
  <c r="AD589" i="2" s="1"/>
  <c r="AR697" i="2" l="1"/>
  <c r="AH698" i="2"/>
  <c r="AF698" i="2"/>
  <c r="AG698" i="2" s="1"/>
  <c r="CF727" i="2"/>
  <c r="BC706" i="2"/>
  <c r="AW706" i="2"/>
  <c r="BA706" i="2"/>
  <c r="BB706" i="2" s="1"/>
  <c r="AY706" i="2"/>
  <c r="BD706" i="2" s="1"/>
  <c r="BE706" i="2" s="1"/>
  <c r="BT698" i="2"/>
  <c r="BL698" i="2"/>
  <c r="BN698" i="2"/>
  <c r="BP698" i="2"/>
  <c r="BQ698" i="2" s="1"/>
  <c r="BR698" i="2"/>
  <c r="R590" i="2"/>
  <c r="S590" i="2" s="1"/>
  <c r="T590" i="2"/>
  <c r="AA590" i="2" l="1"/>
  <c r="BF706" i="2"/>
  <c r="AT707" i="2"/>
  <c r="AU707" i="2" s="1"/>
  <c r="AV707" i="2"/>
  <c r="CD728" i="2"/>
  <c r="BU698" i="2"/>
  <c r="CM698" i="2"/>
  <c r="BK699" i="2"/>
  <c r="BI699" i="2"/>
  <c r="BJ699" i="2" s="1"/>
  <c r="AO698" i="2"/>
  <c r="AM698" i="2"/>
  <c r="AN698" i="2" s="1"/>
  <c r="AK698" i="2"/>
  <c r="AQ698" i="2"/>
  <c r="AI698" i="2"/>
  <c r="AC590" i="2"/>
  <c r="AD590" i="2" s="1"/>
  <c r="U590" i="2"/>
  <c r="Y590" i="2"/>
  <c r="Z590" i="2" s="1"/>
  <c r="W590" i="2"/>
  <c r="AR698" i="2" l="1"/>
  <c r="AH699" i="2"/>
  <c r="AF699" i="2"/>
  <c r="AG699" i="2" s="1"/>
  <c r="BL699" i="2"/>
  <c r="BP699" i="2"/>
  <c r="BQ699" i="2" s="1"/>
  <c r="BT699" i="2"/>
  <c r="BN699" i="2"/>
  <c r="BR699" i="2"/>
  <c r="BC707" i="2"/>
  <c r="BA707" i="2"/>
  <c r="BB707" i="2" s="1"/>
  <c r="AW707" i="2"/>
  <c r="BE707" i="2"/>
  <c r="AY707" i="2"/>
  <c r="CE728" i="2"/>
  <c r="CF728" i="2" s="1"/>
  <c r="R591" i="2"/>
  <c r="S591" i="2" s="1"/>
  <c r="T591" i="2"/>
  <c r="AA591" i="2" l="1"/>
  <c r="CD729" i="2"/>
  <c r="CE729" i="2" s="1"/>
  <c r="CN699" i="2"/>
  <c r="BU699" i="2"/>
  <c r="CM699" i="2"/>
  <c r="BK700" i="2"/>
  <c r="BI700" i="2"/>
  <c r="BJ700" i="2" s="1"/>
  <c r="AO699" i="2"/>
  <c r="AK699" i="2"/>
  <c r="AP699" i="2" s="1"/>
  <c r="AQ699" i="2" s="1"/>
  <c r="AM699" i="2"/>
  <c r="AN699" i="2" s="1"/>
  <c r="AI699" i="2"/>
  <c r="BF707" i="2"/>
  <c r="AT708" i="2"/>
  <c r="AU708" i="2" s="1"/>
  <c r="AV708" i="2"/>
  <c r="W591" i="2"/>
  <c r="AB591" i="2" s="1"/>
  <c r="U591" i="2"/>
  <c r="Y591" i="2"/>
  <c r="Z591" i="2" s="1"/>
  <c r="BC708" i="2" l="1"/>
  <c r="BA708" i="2"/>
  <c r="BB708" i="2" s="1"/>
  <c r="AW708" i="2"/>
  <c r="AY708" i="2"/>
  <c r="BD708" i="2" s="1"/>
  <c r="BE708" i="2" s="1"/>
  <c r="BR700" i="2"/>
  <c r="BP700" i="2"/>
  <c r="BQ700" i="2" s="1"/>
  <c r="BN700" i="2"/>
  <c r="BS700" i="2" s="1"/>
  <c r="BT700" i="2" s="1"/>
  <c r="BL700" i="2"/>
  <c r="AR699" i="2"/>
  <c r="AH700" i="2"/>
  <c r="AF700" i="2"/>
  <c r="AG700" i="2" s="1"/>
  <c r="CF729" i="2"/>
  <c r="AC591" i="2"/>
  <c r="AD591" i="2" s="1"/>
  <c r="CM700" i="2" l="1"/>
  <c r="BU700" i="2"/>
  <c r="BI701" i="2"/>
  <c r="BJ701" i="2" s="1"/>
  <c r="BK701" i="2"/>
  <c r="BF708" i="2"/>
  <c r="AV709" i="2"/>
  <c r="AT709" i="2"/>
  <c r="AU709" i="2" s="1"/>
  <c r="AO700" i="2"/>
  <c r="AM700" i="2"/>
  <c r="AN700" i="2" s="1"/>
  <c r="AI700" i="2"/>
  <c r="AK700" i="2"/>
  <c r="AP700" i="2" s="1"/>
  <c r="AQ700" i="2" s="1"/>
  <c r="CD730" i="2"/>
  <c r="R592" i="2"/>
  <c r="S592" i="2" s="1"/>
  <c r="T592" i="2"/>
  <c r="AA592" i="2" l="1"/>
  <c r="Y592" i="2"/>
  <c r="Z592" i="2" s="1"/>
  <c r="AR700" i="2"/>
  <c r="AH701" i="2"/>
  <c r="AF701" i="2"/>
  <c r="AG701" i="2" s="1"/>
  <c r="BT701" i="2"/>
  <c r="BP701" i="2"/>
  <c r="BQ701" i="2" s="1"/>
  <c r="BL701" i="2"/>
  <c r="BN701" i="2"/>
  <c r="BR701" i="2"/>
  <c r="BC709" i="2"/>
  <c r="BA709" i="2"/>
  <c r="BB709" i="2" s="1"/>
  <c r="AW709" i="2"/>
  <c r="AY709" i="2"/>
  <c r="CE730" i="2"/>
  <c r="CF730" i="2" s="1"/>
  <c r="W592" i="2"/>
  <c r="U592" i="2"/>
  <c r="BD709" i="2" l="1"/>
  <c r="BE709" i="2" s="1"/>
  <c r="AV710" i="2" s="1"/>
  <c r="AB592" i="2"/>
  <c r="AC592" i="2" s="1"/>
  <c r="AD592" i="2" s="1"/>
  <c r="CD731" i="2"/>
  <c r="CE731" i="2" s="1"/>
  <c r="BU701" i="2"/>
  <c r="CM701" i="2"/>
  <c r="BK702" i="2"/>
  <c r="BI702" i="2"/>
  <c r="BJ702" i="2" s="1"/>
  <c r="AO701" i="2"/>
  <c r="AI701" i="2"/>
  <c r="AK701" i="2"/>
  <c r="AQ701" i="2"/>
  <c r="AM701" i="2"/>
  <c r="AN701" i="2" s="1"/>
  <c r="BF709" i="2" l="1"/>
  <c r="AT710" i="2"/>
  <c r="AU710" i="2" s="1"/>
  <c r="AR701" i="2"/>
  <c r="AH702" i="2"/>
  <c r="AF702" i="2"/>
  <c r="AG702" i="2" s="1"/>
  <c r="BT702" i="2"/>
  <c r="BN702" i="2"/>
  <c r="BP702" i="2"/>
  <c r="BQ702" i="2" s="1"/>
  <c r="BL702" i="2"/>
  <c r="BR702" i="2"/>
  <c r="BC710" i="2"/>
  <c r="BE710" i="2"/>
  <c r="AY710" i="2"/>
  <c r="BA710" i="2"/>
  <c r="BB710" i="2" s="1"/>
  <c r="AW710" i="2"/>
  <c r="CF731" i="2"/>
  <c r="R593" i="2"/>
  <c r="S593" i="2" s="1"/>
  <c r="T593" i="2"/>
  <c r="CM702" i="2" l="1"/>
  <c r="BU702" i="2"/>
  <c r="BK703" i="2"/>
  <c r="BI703" i="2"/>
  <c r="BJ703" i="2" s="1"/>
  <c r="BF710" i="2"/>
  <c r="AV711" i="2"/>
  <c r="AT711" i="2"/>
  <c r="AU711" i="2" s="1"/>
  <c r="AO702" i="2"/>
  <c r="AI702" i="2"/>
  <c r="AK702" i="2"/>
  <c r="AP702" i="2" s="1"/>
  <c r="AQ702" i="2" s="1"/>
  <c r="AM702" i="2"/>
  <c r="AN702" i="2" s="1"/>
  <c r="CD732" i="2"/>
  <c r="Y593" i="2"/>
  <c r="Z593" i="2" s="1"/>
  <c r="AA593" i="2"/>
  <c r="W593" i="2"/>
  <c r="U593" i="2"/>
  <c r="AC593" i="2"/>
  <c r="AD593" i="2" s="1"/>
  <c r="BL703" i="2" l="1"/>
  <c r="BP703" i="2"/>
  <c r="BQ703" i="2" s="1"/>
  <c r="BN703" i="2"/>
  <c r="BS703" i="2" s="1"/>
  <c r="BT703" i="2" s="1"/>
  <c r="BR703" i="2"/>
  <c r="AR702" i="2"/>
  <c r="AH703" i="2"/>
  <c r="AF703" i="2"/>
  <c r="AG703" i="2" s="1"/>
  <c r="BC711" i="2"/>
  <c r="AW711" i="2"/>
  <c r="BA711" i="2"/>
  <c r="BB711" i="2" s="1"/>
  <c r="AY711" i="2"/>
  <c r="BD711" i="2" s="1"/>
  <c r="BE711" i="2" s="1"/>
  <c r="CE732" i="2"/>
  <c r="CF732" i="2" s="1"/>
  <c r="R594" i="2"/>
  <c r="S594" i="2" s="1"/>
  <c r="T594" i="2"/>
  <c r="CD733" i="2" l="1"/>
  <c r="CE733" i="2" s="1"/>
  <c r="CM703" i="2"/>
  <c r="BU703" i="2"/>
  <c r="BK704" i="2"/>
  <c r="BI704" i="2"/>
  <c r="BJ704" i="2" s="1"/>
  <c r="AO703" i="2"/>
  <c r="AM703" i="2"/>
  <c r="AN703" i="2" s="1"/>
  <c r="AI703" i="2"/>
  <c r="AK703" i="2"/>
  <c r="AP703" i="2" s="1"/>
  <c r="AQ703" i="2" s="1"/>
  <c r="BF711" i="2"/>
  <c r="AT712" i="2"/>
  <c r="AU712" i="2" s="1"/>
  <c r="AV712" i="2"/>
  <c r="Y594" i="2"/>
  <c r="Z594" i="2" s="1"/>
  <c r="AA594" i="2"/>
  <c r="U594" i="2"/>
  <c r="W594" i="2"/>
  <c r="AB594" i="2" s="1"/>
  <c r="AC594" i="2" s="1"/>
  <c r="AD594" i="2" s="1"/>
  <c r="AR703" i="2" l="1"/>
  <c r="AH704" i="2"/>
  <c r="AF704" i="2"/>
  <c r="AG704" i="2" s="1"/>
  <c r="BC712" i="2"/>
  <c r="AY712" i="2"/>
  <c r="BD712" i="2" s="1"/>
  <c r="BE712" i="2" s="1"/>
  <c r="AW712" i="2"/>
  <c r="BA712" i="2"/>
  <c r="BB712" i="2" s="1"/>
  <c r="BP704" i="2"/>
  <c r="BQ704" i="2" s="1"/>
  <c r="BT704" i="2"/>
  <c r="BN704" i="2"/>
  <c r="BL704" i="2"/>
  <c r="BR704" i="2"/>
  <c r="CF733" i="2"/>
  <c r="R595" i="2"/>
  <c r="S595" i="2" s="1"/>
  <c r="T595" i="2"/>
  <c r="AA595" i="2" l="1"/>
  <c r="BF712" i="2"/>
  <c r="AT713" i="2"/>
  <c r="AU713" i="2" s="1"/>
  <c r="AV713" i="2"/>
  <c r="CD734" i="2"/>
  <c r="CM704" i="2"/>
  <c r="BU704" i="2"/>
  <c r="BK705" i="2"/>
  <c r="BI705" i="2"/>
  <c r="BJ705" i="2" s="1"/>
  <c r="AO704" i="2"/>
  <c r="AK704" i="2"/>
  <c r="AQ704" i="2"/>
  <c r="AM704" i="2"/>
  <c r="AN704" i="2" s="1"/>
  <c r="AI704" i="2"/>
  <c r="U595" i="2"/>
  <c r="W595" i="2"/>
  <c r="AB595" i="2" s="1"/>
  <c r="Y595" i="2"/>
  <c r="Z595" i="2" s="1"/>
  <c r="AR704" i="2" l="1"/>
  <c r="AF705" i="2"/>
  <c r="AG705" i="2" s="1"/>
  <c r="AH705" i="2"/>
  <c r="BL705" i="2"/>
  <c r="BN705" i="2"/>
  <c r="BR705" i="2"/>
  <c r="BP705" i="2"/>
  <c r="BQ705" i="2" s="1"/>
  <c r="BT705" i="2"/>
  <c r="BC713" i="2"/>
  <c r="AY713" i="2"/>
  <c r="BE713" i="2"/>
  <c r="BA713" i="2"/>
  <c r="BB713" i="2" s="1"/>
  <c r="AW713" i="2"/>
  <c r="CE734" i="2"/>
  <c r="CF734" i="2" s="1"/>
  <c r="AC595" i="2"/>
  <c r="AD595" i="2" s="1"/>
  <c r="CD735" i="2" l="1"/>
  <c r="CE735" i="2" s="1"/>
  <c r="BF713" i="2"/>
  <c r="AV714" i="2"/>
  <c r="AT714" i="2"/>
  <c r="AU714" i="2" s="1"/>
  <c r="BU705" i="2"/>
  <c r="CM705" i="2"/>
  <c r="BK706" i="2"/>
  <c r="BI706" i="2"/>
  <c r="BJ706" i="2" s="1"/>
  <c r="AO705" i="2"/>
  <c r="AM705" i="2"/>
  <c r="AN705" i="2" s="1"/>
  <c r="AI705" i="2"/>
  <c r="AK705" i="2"/>
  <c r="AP705" i="2" s="1"/>
  <c r="AQ705" i="2" s="1"/>
  <c r="R596" i="2"/>
  <c r="S596" i="2" s="1"/>
  <c r="T596" i="2"/>
  <c r="AA596" i="2" l="1"/>
  <c r="BN706" i="2"/>
  <c r="BS706" i="2" s="1"/>
  <c r="BT706" i="2" s="1"/>
  <c r="BL706" i="2"/>
  <c r="BP706" i="2"/>
  <c r="BQ706" i="2" s="1"/>
  <c r="BR706" i="2"/>
  <c r="BC714" i="2"/>
  <c r="AY714" i="2"/>
  <c r="BD714" i="2" s="1"/>
  <c r="BE714" i="2" s="1"/>
  <c r="AW714" i="2"/>
  <c r="BA714" i="2"/>
  <c r="BB714" i="2" s="1"/>
  <c r="AR705" i="2"/>
  <c r="AH706" i="2"/>
  <c r="AF706" i="2"/>
  <c r="AG706" i="2" s="1"/>
  <c r="CF735" i="2"/>
  <c r="AC596" i="2"/>
  <c r="AD596" i="2" s="1"/>
  <c r="U596" i="2"/>
  <c r="W596" i="2"/>
  <c r="Y596" i="2"/>
  <c r="Z596" i="2" s="1"/>
  <c r="BU706" i="2" l="1"/>
  <c r="CM706" i="2"/>
  <c r="BK707" i="2"/>
  <c r="BI707" i="2"/>
  <c r="BJ707" i="2" s="1"/>
  <c r="AO706" i="2"/>
  <c r="AI706" i="2"/>
  <c r="AM706" i="2"/>
  <c r="AN706" i="2" s="1"/>
  <c r="AK706" i="2"/>
  <c r="AP706" i="2" s="1"/>
  <c r="AQ706" i="2" s="1"/>
  <c r="BF714" i="2"/>
  <c r="AV715" i="2"/>
  <c r="AT715" i="2"/>
  <c r="AU715" i="2" s="1"/>
  <c r="CG735" i="2"/>
  <c r="CD736" i="2"/>
  <c r="R597" i="2"/>
  <c r="S597" i="2" s="1"/>
  <c r="T597" i="2"/>
  <c r="AA597" i="2" l="1"/>
  <c r="AR706" i="2"/>
  <c r="AH707" i="2"/>
  <c r="AF707" i="2"/>
  <c r="AG707" i="2" s="1"/>
  <c r="BC715" i="2"/>
  <c r="AW715" i="2"/>
  <c r="AY715" i="2"/>
  <c r="BD715" i="2" s="1"/>
  <c r="BE715" i="2" s="1"/>
  <c r="BA715" i="2"/>
  <c r="BB715" i="2" s="1"/>
  <c r="BP707" i="2"/>
  <c r="BQ707" i="2" s="1"/>
  <c r="BT707" i="2"/>
  <c r="BL707" i="2"/>
  <c r="BN707" i="2"/>
  <c r="BR707" i="2"/>
  <c r="CE736" i="2"/>
  <c r="CF736" i="2" s="1"/>
  <c r="CH735" i="2"/>
  <c r="U597" i="2"/>
  <c r="Y597" i="2"/>
  <c r="Z597" i="2" s="1"/>
  <c r="W597" i="2"/>
  <c r="AB597" i="2" s="1"/>
  <c r="BF715" i="2" l="1"/>
  <c r="AV716" i="2"/>
  <c r="AT716" i="2"/>
  <c r="AU716" i="2" s="1"/>
  <c r="CI741" i="2"/>
  <c r="CI738" i="2"/>
  <c r="CI740" i="2"/>
  <c r="CI739" i="2"/>
  <c r="CI745" i="2"/>
  <c r="CI737" i="2"/>
  <c r="CI744" i="2"/>
  <c r="CI736" i="2"/>
  <c r="CI743" i="2"/>
  <c r="CI746" i="2"/>
  <c r="CI742" i="2"/>
  <c r="CD737" i="2"/>
  <c r="AO707" i="2"/>
  <c r="AK707" i="2"/>
  <c r="AQ707" i="2"/>
  <c r="AM707" i="2"/>
  <c r="AN707" i="2" s="1"/>
  <c r="AI707" i="2"/>
  <c r="BU707" i="2"/>
  <c r="CM707" i="2"/>
  <c r="BI708" i="2"/>
  <c r="BJ708" i="2" s="1"/>
  <c r="BK708" i="2"/>
  <c r="CI735" i="2"/>
  <c r="AC597" i="2"/>
  <c r="AD597" i="2" s="1"/>
  <c r="AR707" i="2" l="1"/>
  <c r="AH708" i="2"/>
  <c r="AF708" i="2"/>
  <c r="AG708" i="2" s="1"/>
  <c r="CE737" i="2"/>
  <c r="CF737" i="2" s="1"/>
  <c r="BC716" i="2"/>
  <c r="BA716" i="2"/>
  <c r="BB716" i="2" s="1"/>
  <c r="AY716" i="2"/>
  <c r="BE716" i="2"/>
  <c r="AW716" i="2"/>
  <c r="BL708" i="2"/>
  <c r="BP708" i="2"/>
  <c r="BQ708" i="2" s="1"/>
  <c r="BR708" i="2"/>
  <c r="BT708" i="2"/>
  <c r="BN708" i="2"/>
  <c r="R598" i="2"/>
  <c r="S598" i="2" s="1"/>
  <c r="T598" i="2"/>
  <c r="AA598" i="2" l="1"/>
  <c r="Y598" i="2"/>
  <c r="Z598" i="2" s="1"/>
  <c r="CD738" i="2"/>
  <c r="AO708" i="2"/>
  <c r="AM708" i="2"/>
  <c r="AN708" i="2" s="1"/>
  <c r="AI708" i="2"/>
  <c r="AK708" i="2"/>
  <c r="AP708" i="2" s="1"/>
  <c r="AQ708" i="2" s="1"/>
  <c r="BU708" i="2"/>
  <c r="CM708" i="2"/>
  <c r="BK709" i="2"/>
  <c r="BI709" i="2"/>
  <c r="BJ709" i="2" s="1"/>
  <c r="BF716" i="2"/>
  <c r="AT717" i="2"/>
  <c r="AU717" i="2" s="1"/>
  <c r="AV717" i="2"/>
  <c r="W598" i="2"/>
  <c r="U598" i="2"/>
  <c r="AB598" i="2" l="1"/>
  <c r="AC598" i="2" s="1"/>
  <c r="AD598" i="2" s="1"/>
  <c r="AR708" i="2"/>
  <c r="AF709" i="2"/>
  <c r="AG709" i="2" s="1"/>
  <c r="AH709" i="2"/>
  <c r="BC717" i="2"/>
  <c r="AY717" i="2"/>
  <c r="BD717" i="2" s="1"/>
  <c r="BE717" i="2" s="1"/>
  <c r="BA717" i="2"/>
  <c r="BB717" i="2" s="1"/>
  <c r="AW717" i="2"/>
  <c r="BL709" i="2"/>
  <c r="BN709" i="2"/>
  <c r="BS709" i="2" s="1"/>
  <c r="BT709" i="2" s="1"/>
  <c r="BP709" i="2"/>
  <c r="BQ709" i="2" s="1"/>
  <c r="BR709" i="2"/>
  <c r="CE738" i="2"/>
  <c r="CF738" i="2" s="1"/>
  <c r="CD739" i="2" l="1"/>
  <c r="BU709" i="2"/>
  <c r="CM709" i="2"/>
  <c r="BK710" i="2"/>
  <c r="BI710" i="2"/>
  <c r="BJ710" i="2" s="1"/>
  <c r="AO709" i="2"/>
  <c r="AI709" i="2"/>
  <c r="AM709" i="2"/>
  <c r="AN709" i="2" s="1"/>
  <c r="AK709" i="2"/>
  <c r="AP709" i="2" s="1"/>
  <c r="AQ709" i="2" s="1"/>
  <c r="BF717" i="2"/>
  <c r="AV718" i="2"/>
  <c r="AT718" i="2"/>
  <c r="AU718" i="2" s="1"/>
  <c r="R599" i="2"/>
  <c r="S599" i="2" s="1"/>
  <c r="T599" i="2"/>
  <c r="AA599" i="2" l="1"/>
  <c r="Y599" i="2"/>
  <c r="Z599" i="2" s="1"/>
  <c r="AR709" i="2"/>
  <c r="AH710" i="2"/>
  <c r="AF710" i="2"/>
  <c r="AG710" i="2" s="1"/>
  <c r="BC718" i="2"/>
  <c r="BA718" i="2"/>
  <c r="BB718" i="2" s="1"/>
  <c r="AY718" i="2"/>
  <c r="BD718" i="2" s="1"/>
  <c r="BE718" i="2" s="1"/>
  <c r="AW718" i="2"/>
  <c r="BN710" i="2"/>
  <c r="BL710" i="2"/>
  <c r="BP710" i="2"/>
  <c r="BQ710" i="2" s="1"/>
  <c r="BR710" i="2"/>
  <c r="BT710" i="2"/>
  <c r="CE739" i="2"/>
  <c r="CF739" i="2" s="1"/>
  <c r="AC599" i="2"/>
  <c r="AD599" i="2" s="1"/>
  <c r="W599" i="2"/>
  <c r="U599" i="2"/>
  <c r="BF718" i="2" l="1"/>
  <c r="AV719" i="2"/>
  <c r="AT719" i="2"/>
  <c r="AU719" i="2" s="1"/>
  <c r="CD740" i="2"/>
  <c r="BU710" i="2"/>
  <c r="CM710" i="2"/>
  <c r="BK711" i="2"/>
  <c r="BI711" i="2"/>
  <c r="BJ711" i="2" s="1"/>
  <c r="AO710" i="2"/>
  <c r="AQ710" i="2"/>
  <c r="AM710" i="2"/>
  <c r="AN710" i="2" s="1"/>
  <c r="AI710" i="2"/>
  <c r="AK710" i="2"/>
  <c r="R600" i="2"/>
  <c r="S600" i="2" s="1"/>
  <c r="T600" i="2"/>
  <c r="AA600" i="2" l="1"/>
  <c r="Y600" i="2"/>
  <c r="Z600" i="2" s="1"/>
  <c r="BN711" i="2"/>
  <c r="BT711" i="2"/>
  <c r="BR711" i="2"/>
  <c r="BL711" i="2"/>
  <c r="BP711" i="2"/>
  <c r="BQ711" i="2" s="1"/>
  <c r="AR710" i="2"/>
  <c r="AH711" i="2"/>
  <c r="AF711" i="2"/>
  <c r="AG711" i="2" s="1"/>
  <c r="BC719" i="2"/>
  <c r="BA719" i="2"/>
  <c r="BB719" i="2" s="1"/>
  <c r="BE719" i="2"/>
  <c r="AY719" i="2"/>
  <c r="AW719" i="2"/>
  <c r="CE740" i="2"/>
  <c r="CF740" i="2" s="1"/>
  <c r="U600" i="2"/>
  <c r="W600" i="2"/>
  <c r="AB600" i="2" s="1"/>
  <c r="CD741" i="2" l="1"/>
  <c r="BF719" i="2"/>
  <c r="AT720" i="2"/>
  <c r="AU720" i="2" s="1"/>
  <c r="AV720" i="2"/>
  <c r="AO711" i="2"/>
  <c r="AM711" i="2"/>
  <c r="AN711" i="2" s="1"/>
  <c r="AK711" i="2"/>
  <c r="AP711" i="2" s="1"/>
  <c r="AQ711" i="2" s="1"/>
  <c r="AI711" i="2"/>
  <c r="BU711" i="2"/>
  <c r="CM711" i="2"/>
  <c r="CN711" i="2"/>
  <c r="BI712" i="2"/>
  <c r="BJ712" i="2" s="1"/>
  <c r="BK712" i="2"/>
  <c r="AC600" i="2"/>
  <c r="AD600" i="2" s="1"/>
  <c r="AR711" i="2" l="1"/>
  <c r="AF712" i="2"/>
  <c r="AG712" i="2" s="1"/>
  <c r="AH712" i="2"/>
  <c r="BN712" i="2"/>
  <c r="BR712" i="2"/>
  <c r="BL712" i="2"/>
  <c r="BP712" i="2"/>
  <c r="BQ712" i="2" s="1"/>
  <c r="BC720" i="2"/>
  <c r="BA720" i="2"/>
  <c r="BB720" i="2" s="1"/>
  <c r="AW720" i="2"/>
  <c r="AY720" i="2"/>
  <c r="BD720" i="2" s="1"/>
  <c r="BE720" i="2" s="1"/>
  <c r="CE741" i="2"/>
  <c r="CF741" i="2" s="1"/>
  <c r="R601" i="2"/>
  <c r="S601" i="2" s="1"/>
  <c r="T601" i="2"/>
  <c r="BS712" i="2" l="1"/>
  <c r="BT712" i="2" s="1"/>
  <c r="BU712" i="2" s="1"/>
  <c r="AA601" i="2"/>
  <c r="CD742" i="2"/>
  <c r="AO712" i="2"/>
  <c r="AM712" i="2"/>
  <c r="AN712" i="2" s="1"/>
  <c r="AK712" i="2"/>
  <c r="AP712" i="2" s="1"/>
  <c r="AQ712" i="2" s="1"/>
  <c r="AI712" i="2"/>
  <c r="BF720" i="2"/>
  <c r="AV721" i="2"/>
  <c r="AT721" i="2"/>
  <c r="AU721" i="2" s="1"/>
  <c r="U601" i="2"/>
  <c r="Y601" i="2"/>
  <c r="Z601" i="2" s="1"/>
  <c r="W601" i="2"/>
  <c r="AB601" i="2" s="1"/>
  <c r="BI713" i="2" l="1"/>
  <c r="BJ713" i="2" s="1"/>
  <c r="BK713" i="2"/>
  <c r="BP713" i="2" s="1"/>
  <c r="BQ713" i="2" s="1"/>
  <c r="CM712" i="2"/>
  <c r="AR712" i="2"/>
  <c r="AH713" i="2"/>
  <c r="AF713" i="2"/>
  <c r="AG713" i="2" s="1"/>
  <c r="BC721" i="2"/>
  <c r="AY721" i="2"/>
  <c r="BD721" i="2" s="1"/>
  <c r="BE721" i="2" s="1"/>
  <c r="BA721" i="2"/>
  <c r="BB721" i="2" s="1"/>
  <c r="AW721" i="2"/>
  <c r="BL713" i="2"/>
  <c r="BN713" i="2"/>
  <c r="BT713" i="2"/>
  <c r="BR713" i="2"/>
  <c r="CE742" i="2"/>
  <c r="CF742" i="2" s="1"/>
  <c r="AC601" i="2"/>
  <c r="AD601" i="2" s="1"/>
  <c r="CD743" i="2" l="1"/>
  <c r="BF721" i="2"/>
  <c r="AT722" i="2"/>
  <c r="AU722" i="2" s="1"/>
  <c r="AV722" i="2"/>
  <c r="CM713" i="2"/>
  <c r="BU713" i="2"/>
  <c r="BK714" i="2"/>
  <c r="BI714" i="2"/>
  <c r="BJ714" i="2" s="1"/>
  <c r="AO713" i="2"/>
  <c r="AI713" i="2"/>
  <c r="AQ713" i="2"/>
  <c r="AK713" i="2"/>
  <c r="AM713" i="2"/>
  <c r="AN713" i="2" s="1"/>
  <c r="R602" i="2"/>
  <c r="S602" i="2" s="1"/>
  <c r="T602" i="2"/>
  <c r="AR713" i="2" l="1"/>
  <c r="AH714" i="2"/>
  <c r="AF714" i="2"/>
  <c r="AG714" i="2" s="1"/>
  <c r="BL714" i="2"/>
  <c r="BT714" i="2"/>
  <c r="BN714" i="2"/>
  <c r="BP714" i="2"/>
  <c r="BQ714" i="2" s="1"/>
  <c r="BR714" i="2"/>
  <c r="BC722" i="2"/>
  <c r="AY722" i="2"/>
  <c r="BE722" i="2"/>
  <c r="BA722" i="2"/>
  <c r="BB722" i="2" s="1"/>
  <c r="AW722" i="2"/>
  <c r="CE743" i="2"/>
  <c r="CF743" i="2" s="1"/>
  <c r="AC602" i="2"/>
  <c r="AD602" i="2" s="1"/>
  <c r="AA602" i="2"/>
  <c r="U602" i="2"/>
  <c r="W602" i="2"/>
  <c r="Y602" i="2"/>
  <c r="Z602" i="2" s="1"/>
  <c r="T603" i="2" l="1"/>
  <c r="R603" i="2"/>
  <c r="S603" i="2" s="1"/>
  <c r="CD744" i="2"/>
  <c r="BF722" i="2"/>
  <c r="AV723" i="2"/>
  <c r="AT723" i="2"/>
  <c r="AU723" i="2" s="1"/>
  <c r="AO714" i="2"/>
  <c r="AK714" i="2"/>
  <c r="AP714" i="2" s="1"/>
  <c r="AQ714" i="2" s="1"/>
  <c r="AM714" i="2"/>
  <c r="AN714" i="2" s="1"/>
  <c r="AI714" i="2"/>
  <c r="CM714" i="2"/>
  <c r="BU714" i="2"/>
  <c r="BK715" i="2"/>
  <c r="BI715" i="2"/>
  <c r="BJ715" i="2" s="1"/>
  <c r="U603" i="2"/>
  <c r="W603" i="2"/>
  <c r="AA603" i="2" l="1"/>
  <c r="BP715" i="2"/>
  <c r="BQ715" i="2" s="1"/>
  <c r="BL715" i="2"/>
  <c r="BN715" i="2"/>
  <c r="BS715" i="2" s="1"/>
  <c r="BT715" i="2" s="1"/>
  <c r="BR715" i="2"/>
  <c r="BC723" i="2"/>
  <c r="AY723" i="2"/>
  <c r="BD723" i="2" s="1"/>
  <c r="BE723" i="2" s="1"/>
  <c r="BA723" i="2"/>
  <c r="BB723" i="2" s="1"/>
  <c r="AW723" i="2"/>
  <c r="AR714" i="2"/>
  <c r="AF715" i="2"/>
  <c r="AG715" i="2" s="1"/>
  <c r="AH715" i="2"/>
  <c r="CE744" i="2"/>
  <c r="CF744" i="2" s="1"/>
  <c r="AB603" i="2"/>
  <c r="Y603" i="2"/>
  <c r="Z603" i="2" s="1"/>
  <c r="BU715" i="2" l="1"/>
  <c r="CM715" i="2"/>
  <c r="BK716" i="2"/>
  <c r="BI716" i="2"/>
  <c r="BJ716" i="2" s="1"/>
  <c r="BF723" i="2"/>
  <c r="J125" i="1" s="1"/>
  <c r="AT724" i="2"/>
  <c r="AU724" i="2" s="1"/>
  <c r="AV724" i="2"/>
  <c r="AO715" i="2"/>
  <c r="AK715" i="2"/>
  <c r="AP715" i="2" s="1"/>
  <c r="AQ715" i="2" s="1"/>
  <c r="AI715" i="2"/>
  <c r="AM715" i="2"/>
  <c r="AN715" i="2" s="1"/>
  <c r="CD745" i="2"/>
  <c r="AC603" i="2"/>
  <c r="AR715" i="2" l="1"/>
  <c r="AH716" i="2"/>
  <c r="AF716" i="2"/>
  <c r="AG716" i="2" s="1"/>
  <c r="BC724" i="2"/>
  <c r="AY724" i="2"/>
  <c r="BD724" i="2" s="1"/>
  <c r="BE724" i="2" s="1"/>
  <c r="BA724" i="2"/>
  <c r="BB724" i="2" s="1"/>
  <c r="AW724" i="2"/>
  <c r="BT716" i="2"/>
  <c r="BL716" i="2"/>
  <c r="BP716" i="2"/>
  <c r="BQ716" i="2" s="1"/>
  <c r="BR716" i="2"/>
  <c r="BN716" i="2"/>
  <c r="AD603" i="2"/>
  <c r="CE745" i="2"/>
  <c r="CF745" i="2" s="1"/>
  <c r="R604" i="2"/>
  <c r="S604" i="2" s="1"/>
  <c r="F123" i="1"/>
  <c r="T604" i="2"/>
  <c r="E123" i="1" l="1"/>
  <c r="AA604" i="2"/>
  <c r="CD746" i="2"/>
  <c r="BF724" i="2"/>
  <c r="AT725" i="2"/>
  <c r="AU725" i="2" s="1"/>
  <c r="AV725" i="2"/>
  <c r="BU716" i="2"/>
  <c r="CM716" i="2"/>
  <c r="BK717" i="2"/>
  <c r="BI717" i="2"/>
  <c r="BJ717" i="2" s="1"/>
  <c r="AO716" i="2"/>
  <c r="AK716" i="2"/>
  <c r="AI716" i="2"/>
  <c r="AM716" i="2"/>
  <c r="AN716" i="2" s="1"/>
  <c r="AQ716" i="2"/>
  <c r="Y604" i="2"/>
  <c r="Z604" i="2" s="1"/>
  <c r="U604" i="2"/>
  <c r="W604" i="2"/>
  <c r="AB604" i="2" s="1"/>
  <c r="AC604" i="2" s="1"/>
  <c r="AD604" i="2" s="1"/>
  <c r="BN717" i="2" l="1"/>
  <c r="BT717" i="2"/>
  <c r="BP717" i="2"/>
  <c r="BQ717" i="2" s="1"/>
  <c r="BL717" i="2"/>
  <c r="BR717" i="2"/>
  <c r="AR716" i="2"/>
  <c r="AF717" i="2"/>
  <c r="AG717" i="2" s="1"/>
  <c r="AH717" i="2"/>
  <c r="BC725" i="2"/>
  <c r="BA725" i="2"/>
  <c r="BB725" i="2" s="1"/>
  <c r="BE725" i="2"/>
  <c r="AW725" i="2"/>
  <c r="AY725" i="2"/>
  <c r="CE746" i="2"/>
  <c r="CF746" i="2" s="1"/>
  <c r="R605" i="2"/>
  <c r="S605" i="2" s="1"/>
  <c r="T605" i="2"/>
  <c r="AA605" i="2" l="1"/>
  <c r="CD747" i="2"/>
  <c r="CE747" i="2" s="1"/>
  <c r="BF725" i="2"/>
  <c r="AV726" i="2"/>
  <c r="AT726" i="2"/>
  <c r="AU726" i="2" s="1"/>
  <c r="AO717" i="2"/>
  <c r="AM717" i="2"/>
  <c r="AN717" i="2" s="1"/>
  <c r="AK717" i="2"/>
  <c r="AP717" i="2" s="1"/>
  <c r="AQ717" i="2" s="1"/>
  <c r="AI717" i="2"/>
  <c r="CM717" i="2"/>
  <c r="BU717" i="2"/>
  <c r="BK718" i="2"/>
  <c r="BI718" i="2"/>
  <c r="BJ718" i="2" s="1"/>
  <c r="AC605" i="2"/>
  <c r="AD605" i="2" s="1"/>
  <c r="U605" i="2"/>
  <c r="W605" i="2"/>
  <c r="Y605" i="2"/>
  <c r="Z605" i="2" s="1"/>
  <c r="BN718" i="2" l="1"/>
  <c r="BS718" i="2" s="1"/>
  <c r="BT718" i="2" s="1"/>
  <c r="BP718" i="2"/>
  <c r="BQ718" i="2" s="1"/>
  <c r="BL718" i="2"/>
  <c r="BR718" i="2"/>
  <c r="AR717" i="2"/>
  <c r="AF718" i="2"/>
  <c r="AG718" i="2" s="1"/>
  <c r="AH718" i="2"/>
  <c r="BC726" i="2"/>
  <c r="AY726" i="2"/>
  <c r="BD726" i="2" s="1"/>
  <c r="BE726" i="2" s="1"/>
  <c r="BA726" i="2"/>
  <c r="BB726" i="2" s="1"/>
  <c r="AW726" i="2"/>
  <c r="CF747" i="2"/>
  <c r="R606" i="2"/>
  <c r="S606" i="2" s="1"/>
  <c r="T606" i="2"/>
  <c r="AA606" i="2" l="1"/>
  <c r="BU718" i="2"/>
  <c r="CM718" i="2"/>
  <c r="BK719" i="2"/>
  <c r="BI719" i="2"/>
  <c r="BJ719" i="2" s="1"/>
  <c r="CG747" i="2"/>
  <c r="CD748" i="2"/>
  <c r="AO718" i="2"/>
  <c r="AK718" i="2"/>
  <c r="AP718" i="2" s="1"/>
  <c r="AQ718" i="2" s="1"/>
  <c r="AM718" i="2"/>
  <c r="AN718" i="2" s="1"/>
  <c r="AI718" i="2"/>
  <c r="BF726" i="2"/>
  <c r="AV727" i="2"/>
  <c r="AT727" i="2"/>
  <c r="AU727" i="2" s="1"/>
  <c r="U606" i="2"/>
  <c r="W606" i="2"/>
  <c r="AB606" i="2" s="1"/>
  <c r="Y606" i="2"/>
  <c r="Z606" i="2" s="1"/>
  <c r="AR718" i="2" l="1"/>
  <c r="AH719" i="2"/>
  <c r="AF719" i="2"/>
  <c r="AG719" i="2" s="1"/>
  <c r="BT719" i="2"/>
  <c r="BL719" i="2"/>
  <c r="BN719" i="2"/>
  <c r="BP719" i="2"/>
  <c r="BQ719" i="2" s="1"/>
  <c r="BR719" i="2"/>
  <c r="BC727" i="2"/>
  <c r="AY727" i="2"/>
  <c r="BD727" i="2" s="1"/>
  <c r="BE727" i="2" s="1"/>
  <c r="BA727" i="2"/>
  <c r="BB727" i="2" s="1"/>
  <c r="AW727" i="2"/>
  <c r="CE748" i="2"/>
  <c r="CF748" i="2" s="1"/>
  <c r="CH747" i="2"/>
  <c r="AC606" i="2"/>
  <c r="AD606" i="2" s="1"/>
  <c r="BF727" i="2" l="1"/>
  <c r="AV728" i="2"/>
  <c r="AT728" i="2"/>
  <c r="AU728" i="2" s="1"/>
  <c r="CD749" i="2"/>
  <c r="CE749" i="2" s="1"/>
  <c r="CI758" i="2"/>
  <c r="CI752" i="2"/>
  <c r="CI751" i="2"/>
  <c r="CI753" i="2"/>
  <c r="CI748" i="2"/>
  <c r="CI749" i="2"/>
  <c r="CI756" i="2"/>
  <c r="CI750" i="2"/>
  <c r="CI757" i="2"/>
  <c r="CI754" i="2"/>
  <c r="CI755" i="2"/>
  <c r="AO719" i="2"/>
  <c r="AI719" i="2"/>
  <c r="AK719" i="2"/>
  <c r="AQ719" i="2"/>
  <c r="AM719" i="2"/>
  <c r="AN719" i="2" s="1"/>
  <c r="CI747" i="2"/>
  <c r="CM719" i="2"/>
  <c r="BU719" i="2"/>
  <c r="BK720" i="2"/>
  <c r="BI720" i="2"/>
  <c r="BJ720" i="2" s="1"/>
  <c r="R607" i="2"/>
  <c r="S607" i="2" s="1"/>
  <c r="T607" i="2"/>
  <c r="AA607" i="2" l="1"/>
  <c r="Y607" i="2"/>
  <c r="Z607" i="2" s="1"/>
  <c r="AR719" i="2"/>
  <c r="AF720" i="2"/>
  <c r="AG720" i="2" s="1"/>
  <c r="AH720" i="2"/>
  <c r="BC728" i="2"/>
  <c r="BE728" i="2"/>
  <c r="AY728" i="2"/>
  <c r="AW728" i="2"/>
  <c r="BA728" i="2"/>
  <c r="BB728" i="2" s="1"/>
  <c r="BL720" i="2"/>
  <c r="BN720" i="2"/>
  <c r="BT720" i="2"/>
  <c r="BP720" i="2"/>
  <c r="BQ720" i="2" s="1"/>
  <c r="BR720" i="2"/>
  <c r="CF749" i="2"/>
  <c r="W607" i="2"/>
  <c r="U607" i="2"/>
  <c r="AB607" i="2" l="1"/>
  <c r="AC607" i="2" s="1"/>
  <c r="BU720" i="2"/>
  <c r="CM720" i="2"/>
  <c r="BK721" i="2"/>
  <c r="BI721" i="2"/>
  <c r="BJ721" i="2" s="1"/>
  <c r="AO720" i="2"/>
  <c r="AM720" i="2"/>
  <c r="AN720" i="2" s="1"/>
  <c r="AI720" i="2"/>
  <c r="AK720" i="2"/>
  <c r="AP720" i="2" s="1"/>
  <c r="AQ720" i="2" s="1"/>
  <c r="CD750" i="2"/>
  <c r="BF728" i="2"/>
  <c r="AV729" i="2"/>
  <c r="AT729" i="2"/>
  <c r="AU729" i="2" s="1"/>
  <c r="AR720" i="2" l="1"/>
  <c r="AH721" i="2"/>
  <c r="AF721" i="2"/>
  <c r="AG721" i="2" s="1"/>
  <c r="BP721" i="2"/>
  <c r="BQ721" i="2" s="1"/>
  <c r="BL721" i="2"/>
  <c r="BN721" i="2"/>
  <c r="BS721" i="2" s="1"/>
  <c r="BT721" i="2" s="1"/>
  <c r="BR721" i="2"/>
  <c r="R608" i="2"/>
  <c r="S608" i="2" s="1"/>
  <c r="AD607" i="2"/>
  <c r="BC729" i="2"/>
  <c r="AY729" i="2"/>
  <c r="BD729" i="2" s="1"/>
  <c r="BE729" i="2" s="1"/>
  <c r="AW729" i="2"/>
  <c r="BA729" i="2"/>
  <c r="BB729" i="2" s="1"/>
  <c r="CE750" i="2"/>
  <c r="CF750" i="2" s="1"/>
  <c r="T608" i="2"/>
  <c r="CM721" i="2" l="1"/>
  <c r="BU721" i="2"/>
  <c r="BK722" i="2"/>
  <c r="BI722" i="2"/>
  <c r="BJ722" i="2" s="1"/>
  <c r="CD751" i="2"/>
  <c r="CE751" i="2" s="1"/>
  <c r="BF729" i="2"/>
  <c r="AV730" i="2"/>
  <c r="AT730" i="2"/>
  <c r="AU730" i="2" s="1"/>
  <c r="W608" i="2"/>
  <c r="AA608" i="2"/>
  <c r="AO721" i="2"/>
  <c r="AK721" i="2"/>
  <c r="AP721" i="2" s="1"/>
  <c r="AQ721" i="2" s="1"/>
  <c r="AM721" i="2"/>
  <c r="AN721" i="2" s="1"/>
  <c r="AI721" i="2"/>
  <c r="Y608" i="2"/>
  <c r="Z608" i="2" s="1"/>
  <c r="AC608" i="2"/>
  <c r="AD608" i="2" s="1"/>
  <c r="U608" i="2"/>
  <c r="AR721" i="2" l="1"/>
  <c r="AH722" i="2"/>
  <c r="AF722" i="2"/>
  <c r="AG722" i="2" s="1"/>
  <c r="BL722" i="2"/>
  <c r="BT722" i="2"/>
  <c r="BN722" i="2"/>
  <c r="BP722" i="2"/>
  <c r="BQ722" i="2" s="1"/>
  <c r="BR722" i="2"/>
  <c r="BC730" i="2"/>
  <c r="BA730" i="2"/>
  <c r="BB730" i="2" s="1"/>
  <c r="AY730" i="2"/>
  <c r="BD730" i="2" s="1"/>
  <c r="BE730" i="2" s="1"/>
  <c r="AW730" i="2"/>
  <c r="CF751" i="2"/>
  <c r="R609" i="2"/>
  <c r="S609" i="2" s="1"/>
  <c r="T609" i="2"/>
  <c r="AA609" i="2" l="1"/>
  <c r="Y609" i="2"/>
  <c r="Z609" i="2" s="1"/>
  <c r="BF730" i="2"/>
  <c r="AV731" i="2"/>
  <c r="AT731" i="2"/>
  <c r="AU731" i="2" s="1"/>
  <c r="CD752" i="2"/>
  <c r="AO722" i="2"/>
  <c r="AQ722" i="2"/>
  <c r="AM722" i="2"/>
  <c r="AN722" i="2" s="1"/>
  <c r="AI722" i="2"/>
  <c r="AK722" i="2"/>
  <c r="CM722" i="2"/>
  <c r="BU722" i="2"/>
  <c r="BK723" i="2"/>
  <c r="BI723" i="2"/>
  <c r="BJ723" i="2" s="1"/>
  <c r="W609" i="2"/>
  <c r="AB609" i="2" s="1"/>
  <c r="AC609" i="2" s="1"/>
  <c r="AD609" i="2" s="1"/>
  <c r="U609" i="2"/>
  <c r="BC731" i="2" l="1"/>
  <c r="BE731" i="2"/>
  <c r="AY731" i="2"/>
  <c r="AW731" i="2"/>
  <c r="BA731" i="2"/>
  <c r="BB731" i="2" s="1"/>
  <c r="AR722" i="2"/>
  <c r="AH723" i="2"/>
  <c r="AF723" i="2"/>
  <c r="AG723" i="2" s="1"/>
  <c r="BL723" i="2"/>
  <c r="BP723" i="2"/>
  <c r="BQ723" i="2" s="1"/>
  <c r="BN723" i="2"/>
  <c r="BS723" i="2" s="1"/>
  <c r="BT723" i="2" s="1"/>
  <c r="BR723" i="2"/>
  <c r="CE752" i="2"/>
  <c r="CF752" i="2" s="1"/>
  <c r="R610" i="2"/>
  <c r="S610" i="2" s="1"/>
  <c r="T610" i="2"/>
  <c r="AA610" i="2" l="1"/>
  <c r="CD753" i="2"/>
  <c r="CE753" i="2" s="1"/>
  <c r="AO723" i="2"/>
  <c r="AM723" i="2"/>
  <c r="AN723" i="2" s="1"/>
  <c r="AK723" i="2"/>
  <c r="AP723" i="2" s="1"/>
  <c r="AQ723" i="2" s="1"/>
  <c r="AI723" i="2"/>
  <c r="BF731" i="2"/>
  <c r="AV732" i="2"/>
  <c r="AT732" i="2"/>
  <c r="AU732" i="2" s="1"/>
  <c r="BU723" i="2"/>
  <c r="L125" i="1" s="1"/>
  <c r="CN723" i="2"/>
  <c r="CM723" i="2"/>
  <c r="BK724" i="2"/>
  <c r="BI724" i="2"/>
  <c r="BJ724" i="2" s="1"/>
  <c r="Y610" i="2"/>
  <c r="Z610" i="2" s="1"/>
  <c r="W610" i="2"/>
  <c r="AB610" i="2" s="1"/>
  <c r="U610" i="2"/>
  <c r="BC732" i="2" l="1"/>
  <c r="AY732" i="2"/>
  <c r="BD732" i="2" s="1"/>
  <c r="BE732" i="2" s="1"/>
  <c r="BA732" i="2"/>
  <c r="BB732" i="2" s="1"/>
  <c r="AW732" i="2"/>
  <c r="BP724" i="2"/>
  <c r="BQ724" i="2" s="1"/>
  <c r="BN724" i="2"/>
  <c r="BS724" i="2" s="1"/>
  <c r="BT724" i="2" s="1"/>
  <c r="BL724" i="2"/>
  <c r="BR724" i="2"/>
  <c r="AR723" i="2"/>
  <c r="H125" i="1" s="1"/>
  <c r="AF724" i="2"/>
  <c r="AG724" i="2" s="1"/>
  <c r="AH724" i="2"/>
  <c r="CF753" i="2"/>
  <c r="AC610" i="2"/>
  <c r="AD610" i="2" s="1"/>
  <c r="CM724" i="2" l="1"/>
  <c r="BU724" i="2"/>
  <c r="BK725" i="2"/>
  <c r="BI725" i="2"/>
  <c r="BJ725" i="2" s="1"/>
  <c r="BF732" i="2"/>
  <c r="AT733" i="2"/>
  <c r="AU733" i="2" s="1"/>
  <c r="AV733" i="2"/>
  <c r="CD754" i="2"/>
  <c r="AO724" i="2"/>
  <c r="AI724" i="2"/>
  <c r="AK724" i="2"/>
  <c r="AP724" i="2" s="1"/>
  <c r="AQ724" i="2" s="1"/>
  <c r="AM724" i="2"/>
  <c r="AN724" i="2" s="1"/>
  <c r="R611" i="2"/>
  <c r="S611" i="2" s="1"/>
  <c r="T611" i="2"/>
  <c r="AA611" i="2" l="1"/>
  <c r="AR724" i="2"/>
  <c r="AH725" i="2"/>
  <c r="AF725" i="2"/>
  <c r="AG725" i="2" s="1"/>
  <c r="BC733" i="2"/>
  <c r="BA733" i="2"/>
  <c r="BB733" i="2" s="1"/>
  <c r="AW733" i="2"/>
  <c r="AY733" i="2"/>
  <c r="BD733" i="2" s="1"/>
  <c r="BE733" i="2" s="1"/>
  <c r="BP725" i="2"/>
  <c r="BQ725" i="2" s="1"/>
  <c r="BL725" i="2"/>
  <c r="BT725" i="2"/>
  <c r="BN725" i="2"/>
  <c r="BR725" i="2"/>
  <c r="CE754" i="2"/>
  <c r="CF754" i="2" s="1"/>
  <c r="AC611" i="2"/>
  <c r="AD611" i="2" s="1"/>
  <c r="W611" i="2"/>
  <c r="Y611" i="2"/>
  <c r="Z611" i="2" s="1"/>
  <c r="U611" i="2"/>
  <c r="BF733" i="2" l="1"/>
  <c r="AT734" i="2"/>
  <c r="AU734" i="2" s="1"/>
  <c r="AV734" i="2"/>
  <c r="CD755" i="2"/>
  <c r="BU725" i="2"/>
  <c r="CM725" i="2"/>
  <c r="BK726" i="2"/>
  <c r="BI726" i="2"/>
  <c r="BJ726" i="2" s="1"/>
  <c r="AO725" i="2"/>
  <c r="AQ725" i="2"/>
  <c r="AK725" i="2"/>
  <c r="AM725" i="2"/>
  <c r="AN725" i="2" s="1"/>
  <c r="AI725" i="2"/>
  <c r="R612" i="2"/>
  <c r="S612" i="2" s="1"/>
  <c r="T612" i="2"/>
  <c r="AA612" i="2" l="1"/>
  <c r="BP726" i="2"/>
  <c r="BQ726" i="2" s="1"/>
  <c r="BN726" i="2"/>
  <c r="BL726" i="2"/>
  <c r="BT726" i="2"/>
  <c r="BR726" i="2"/>
  <c r="AR725" i="2"/>
  <c r="AH726" i="2"/>
  <c r="AF726" i="2"/>
  <c r="AG726" i="2" s="1"/>
  <c r="BC734" i="2"/>
  <c r="BA734" i="2"/>
  <c r="BB734" i="2" s="1"/>
  <c r="AW734" i="2"/>
  <c r="BE734" i="2"/>
  <c r="AY734" i="2"/>
  <c r="CE755" i="2"/>
  <c r="CF755" i="2" s="1"/>
  <c r="U612" i="2"/>
  <c r="W612" i="2"/>
  <c r="AB612" i="2" s="1"/>
  <c r="Y612" i="2"/>
  <c r="Z612" i="2" s="1"/>
  <c r="CD756" i="2" l="1"/>
  <c r="AO726" i="2"/>
  <c r="AI726" i="2"/>
  <c r="AM726" i="2"/>
  <c r="AN726" i="2" s="1"/>
  <c r="AK726" i="2"/>
  <c r="AP726" i="2" s="1"/>
  <c r="AQ726" i="2" s="1"/>
  <c r="BU726" i="2"/>
  <c r="CM726" i="2"/>
  <c r="BK727" i="2"/>
  <c r="BI727" i="2"/>
  <c r="BJ727" i="2" s="1"/>
  <c r="BF734" i="2"/>
  <c r="AV735" i="2"/>
  <c r="AT735" i="2"/>
  <c r="AU735" i="2" s="1"/>
  <c r="AC612" i="2"/>
  <c r="AD612" i="2" s="1"/>
  <c r="BC735" i="2" l="1"/>
  <c r="AY735" i="2"/>
  <c r="BD735" i="2" s="1"/>
  <c r="BE735" i="2" s="1"/>
  <c r="AW735" i="2"/>
  <c r="BA735" i="2"/>
  <c r="BB735" i="2" s="1"/>
  <c r="AR726" i="2"/>
  <c r="AF727" i="2"/>
  <c r="AG727" i="2" s="1"/>
  <c r="AH727" i="2"/>
  <c r="BP727" i="2"/>
  <c r="BQ727" i="2" s="1"/>
  <c r="BL727" i="2"/>
  <c r="BN727" i="2"/>
  <c r="BS727" i="2" s="1"/>
  <c r="BT727" i="2" s="1"/>
  <c r="BR727" i="2"/>
  <c r="CE756" i="2"/>
  <c r="CF756" i="2" s="1"/>
  <c r="R613" i="2"/>
  <c r="S613" i="2" s="1"/>
  <c r="T613" i="2"/>
  <c r="AA613" i="2" l="1"/>
  <c r="CD757" i="2"/>
  <c r="BU727" i="2"/>
  <c r="CM727" i="2"/>
  <c r="BK728" i="2"/>
  <c r="BI728" i="2"/>
  <c r="BJ728" i="2" s="1"/>
  <c r="AO727" i="2"/>
  <c r="AK727" i="2"/>
  <c r="AP727" i="2" s="1"/>
  <c r="AQ727" i="2" s="1"/>
  <c r="AI727" i="2"/>
  <c r="AM727" i="2"/>
  <c r="AN727" i="2" s="1"/>
  <c r="BF735" i="2"/>
  <c r="AV736" i="2"/>
  <c r="AT736" i="2"/>
  <c r="AU736" i="2" s="1"/>
  <c r="Y613" i="2"/>
  <c r="Z613" i="2" s="1"/>
  <c r="W613" i="2"/>
  <c r="AB613" i="2" s="1"/>
  <c r="U613" i="2"/>
  <c r="AR727" i="2" l="1"/>
  <c r="AH728" i="2"/>
  <c r="AF728" i="2"/>
  <c r="AG728" i="2" s="1"/>
  <c r="BC736" i="2"/>
  <c r="AW736" i="2"/>
  <c r="BA736" i="2"/>
  <c r="BB736" i="2" s="1"/>
  <c r="AY736" i="2"/>
  <c r="BD736" i="2" s="1"/>
  <c r="BE736" i="2" s="1"/>
  <c r="BN728" i="2"/>
  <c r="BP728" i="2"/>
  <c r="BQ728" i="2" s="1"/>
  <c r="BL728" i="2"/>
  <c r="BT728" i="2"/>
  <c r="BR728" i="2"/>
  <c r="CE757" i="2"/>
  <c r="CF757" i="2" s="1"/>
  <c r="AC613" i="2"/>
  <c r="AD613" i="2" s="1"/>
  <c r="BF736" i="2" l="1"/>
  <c r="AV737" i="2"/>
  <c r="AT737" i="2"/>
  <c r="AU737" i="2" s="1"/>
  <c r="CD758" i="2"/>
  <c r="CE758" i="2" s="1"/>
  <c r="BU728" i="2"/>
  <c r="CM728" i="2"/>
  <c r="BK729" i="2"/>
  <c r="BI729" i="2"/>
  <c r="BJ729" i="2" s="1"/>
  <c r="AO728" i="2"/>
  <c r="AK728" i="2"/>
  <c r="AI728" i="2"/>
  <c r="AM728" i="2"/>
  <c r="AN728" i="2" s="1"/>
  <c r="AQ728" i="2"/>
  <c r="R614" i="2"/>
  <c r="S614" i="2" s="1"/>
  <c r="T614" i="2"/>
  <c r="AA614" i="2" l="1"/>
  <c r="BN729" i="2"/>
  <c r="BL729" i="2"/>
  <c r="BP729" i="2"/>
  <c r="BQ729" i="2" s="1"/>
  <c r="BR729" i="2"/>
  <c r="BT729" i="2"/>
  <c r="AR728" i="2"/>
  <c r="AH729" i="2"/>
  <c r="AF729" i="2"/>
  <c r="AG729" i="2" s="1"/>
  <c r="BC737" i="2"/>
  <c r="BE737" i="2"/>
  <c r="AW737" i="2"/>
  <c r="AY737" i="2"/>
  <c r="BA737" i="2"/>
  <c r="BB737" i="2" s="1"/>
  <c r="CF758" i="2"/>
  <c r="AC614" i="2"/>
  <c r="AD614" i="2" s="1"/>
  <c r="Y614" i="2"/>
  <c r="Z614" i="2" s="1"/>
  <c r="W614" i="2"/>
  <c r="U614" i="2"/>
  <c r="AO729" i="2" l="1"/>
  <c r="AK729" i="2"/>
  <c r="AP729" i="2" s="1"/>
  <c r="AQ729" i="2" s="1"/>
  <c r="AM729" i="2"/>
  <c r="AN729" i="2" s="1"/>
  <c r="AI729" i="2"/>
  <c r="CD759" i="2"/>
  <c r="BF737" i="2"/>
  <c r="AV738" i="2"/>
  <c r="AT738" i="2"/>
  <c r="AU738" i="2" s="1"/>
  <c r="BU729" i="2"/>
  <c r="CM729" i="2"/>
  <c r="BI730" i="2"/>
  <c r="BJ730" i="2" s="1"/>
  <c r="BK730" i="2"/>
  <c r="R615" i="2"/>
  <c r="S615" i="2" s="1"/>
  <c r="T615" i="2"/>
  <c r="AA615" i="2" l="1"/>
  <c r="BC738" i="2"/>
  <c r="AW738" i="2"/>
  <c r="AY738" i="2"/>
  <c r="BD738" i="2" s="1"/>
  <c r="BE738" i="2" s="1"/>
  <c r="BA738" i="2"/>
  <c r="BB738" i="2" s="1"/>
  <c r="BP730" i="2"/>
  <c r="BQ730" i="2" s="1"/>
  <c r="BN730" i="2"/>
  <c r="BS730" i="2" s="1"/>
  <c r="BT730" i="2" s="1"/>
  <c r="BL730" i="2"/>
  <c r="BR730" i="2"/>
  <c r="AR729" i="2"/>
  <c r="AH730" i="2"/>
  <c r="AF730" i="2"/>
  <c r="AG730" i="2" s="1"/>
  <c r="CE759" i="2"/>
  <c r="CF759" i="2" s="1"/>
  <c r="CG759" i="2" s="1"/>
  <c r="U615" i="2"/>
  <c r="Y615" i="2"/>
  <c r="Z615" i="2" s="1"/>
  <c r="W615" i="2"/>
  <c r="AB615" i="2" s="1"/>
  <c r="CH759" i="2" l="1"/>
  <c r="CI759" i="2" s="1"/>
  <c r="BU730" i="2"/>
  <c r="CM730" i="2"/>
  <c r="BK731" i="2"/>
  <c r="BI731" i="2"/>
  <c r="BJ731" i="2" s="1"/>
  <c r="AO730" i="2"/>
  <c r="AI730" i="2"/>
  <c r="AM730" i="2"/>
  <c r="AN730" i="2" s="1"/>
  <c r="AK730" i="2"/>
  <c r="AP730" i="2" s="1"/>
  <c r="AQ730" i="2" s="1"/>
  <c r="BF738" i="2"/>
  <c r="AT739" i="2"/>
  <c r="AU739" i="2" s="1"/>
  <c r="AV739" i="2"/>
  <c r="AC615" i="2"/>
  <c r="AD615" i="2" s="1"/>
  <c r="AR730" i="2" l="1"/>
  <c r="AF731" i="2"/>
  <c r="AG731" i="2" s="1"/>
  <c r="AH731" i="2"/>
  <c r="BC739" i="2"/>
  <c r="AW739" i="2"/>
  <c r="BA739" i="2"/>
  <c r="BB739" i="2" s="1"/>
  <c r="AY739" i="2"/>
  <c r="BD739" i="2" s="1"/>
  <c r="BE739" i="2" s="1"/>
  <c r="BL731" i="2"/>
  <c r="BP731" i="2"/>
  <c r="BQ731" i="2" s="1"/>
  <c r="BT731" i="2"/>
  <c r="BN731" i="2"/>
  <c r="BR731" i="2"/>
  <c r="R616" i="2"/>
  <c r="S616" i="2" s="1"/>
  <c r="T616" i="2"/>
  <c r="AA616" i="2" l="1"/>
  <c r="BF739" i="2"/>
  <c r="AV740" i="2"/>
  <c r="AT740" i="2"/>
  <c r="AU740" i="2" s="1"/>
  <c r="AO731" i="2"/>
  <c r="AM731" i="2"/>
  <c r="AN731" i="2" s="1"/>
  <c r="AI731" i="2"/>
  <c r="AQ731" i="2"/>
  <c r="AK731" i="2"/>
  <c r="CM731" i="2"/>
  <c r="BU731" i="2"/>
  <c r="BK732" i="2"/>
  <c r="BI732" i="2"/>
  <c r="BJ732" i="2" s="1"/>
  <c r="U616" i="2"/>
  <c r="Y616" i="2"/>
  <c r="Z616" i="2" s="1"/>
  <c r="W616" i="2"/>
  <c r="AB616" i="2" s="1"/>
  <c r="BP732" i="2" l="1"/>
  <c r="BQ732" i="2" s="1"/>
  <c r="BL732" i="2"/>
  <c r="BN732" i="2"/>
  <c r="BR732" i="2"/>
  <c r="BT732" i="2"/>
  <c r="BC740" i="2"/>
  <c r="BA740" i="2"/>
  <c r="BB740" i="2" s="1"/>
  <c r="AW740" i="2"/>
  <c r="BE740" i="2"/>
  <c r="AY740" i="2"/>
  <c r="AR731" i="2"/>
  <c r="AH732" i="2"/>
  <c r="AF732" i="2"/>
  <c r="AG732" i="2" s="1"/>
  <c r="AC616" i="2"/>
  <c r="AD616" i="2" s="1"/>
  <c r="AO732" i="2" l="1"/>
  <c r="AK732" i="2"/>
  <c r="AP732" i="2" s="1"/>
  <c r="AQ732" i="2" s="1"/>
  <c r="AI732" i="2"/>
  <c r="AM732" i="2"/>
  <c r="AN732" i="2" s="1"/>
  <c r="BF740" i="2"/>
  <c r="AT741" i="2"/>
  <c r="AU741" i="2" s="1"/>
  <c r="AV741" i="2"/>
  <c r="CM732" i="2"/>
  <c r="BU732" i="2"/>
  <c r="BK733" i="2"/>
  <c r="BI733" i="2"/>
  <c r="BJ733" i="2" s="1"/>
  <c r="R617" i="2"/>
  <c r="S617" i="2" s="1"/>
  <c r="T617" i="2"/>
  <c r="AA617" i="2" l="1"/>
  <c r="BC741" i="2"/>
  <c r="BA741" i="2"/>
  <c r="BB741" i="2" s="1"/>
  <c r="AW741" i="2"/>
  <c r="AY741" i="2"/>
  <c r="BD741" i="2" s="1"/>
  <c r="BE741" i="2" s="1"/>
  <c r="AR732" i="2"/>
  <c r="AF733" i="2"/>
  <c r="AG733" i="2" s="1"/>
  <c r="AH733" i="2"/>
  <c r="BL733" i="2"/>
  <c r="BP733" i="2"/>
  <c r="BQ733" i="2" s="1"/>
  <c r="BN733" i="2"/>
  <c r="BS733" i="2" s="1"/>
  <c r="BT733" i="2" s="1"/>
  <c r="BR733" i="2"/>
  <c r="AC617" i="2"/>
  <c r="AD617" i="2" s="1"/>
  <c r="W617" i="2"/>
  <c r="Y617" i="2"/>
  <c r="Z617" i="2" s="1"/>
  <c r="U617" i="2"/>
  <c r="BU733" i="2" l="1"/>
  <c r="CM733" i="2"/>
  <c r="BK734" i="2"/>
  <c r="BI734" i="2"/>
  <c r="BJ734" i="2" s="1"/>
  <c r="BF741" i="2"/>
  <c r="AV742" i="2"/>
  <c r="AT742" i="2"/>
  <c r="AU742" i="2" s="1"/>
  <c r="AO733" i="2"/>
  <c r="AM733" i="2"/>
  <c r="AN733" i="2" s="1"/>
  <c r="AI733" i="2"/>
  <c r="AK733" i="2"/>
  <c r="AP733" i="2" s="1"/>
  <c r="AQ733" i="2" s="1"/>
  <c r="R618" i="2"/>
  <c r="S618" i="2" s="1"/>
  <c r="T618" i="2"/>
  <c r="AA618" i="2" l="1"/>
  <c r="AR733" i="2"/>
  <c r="AH734" i="2"/>
  <c r="AF734" i="2"/>
  <c r="AG734" i="2" s="1"/>
  <c r="BT734" i="2"/>
  <c r="BP734" i="2"/>
  <c r="BQ734" i="2" s="1"/>
  <c r="BN734" i="2"/>
  <c r="BL734" i="2"/>
  <c r="BR734" i="2"/>
  <c r="BC742" i="2"/>
  <c r="AY742" i="2"/>
  <c r="BD742" i="2" s="1"/>
  <c r="BE742" i="2" s="1"/>
  <c r="BA742" i="2"/>
  <c r="BB742" i="2" s="1"/>
  <c r="AW742" i="2"/>
  <c r="Y618" i="2"/>
  <c r="Z618" i="2" s="1"/>
  <c r="U618" i="2"/>
  <c r="W618" i="2"/>
  <c r="AB618" i="2" s="1"/>
  <c r="BF742" i="2" l="1"/>
  <c r="AT743" i="2"/>
  <c r="AU743" i="2" s="1"/>
  <c r="AV743" i="2"/>
  <c r="CM734" i="2"/>
  <c r="BU734" i="2"/>
  <c r="BK735" i="2"/>
  <c r="BI735" i="2"/>
  <c r="BJ735" i="2" s="1"/>
  <c r="AO734" i="2"/>
  <c r="AQ734" i="2"/>
  <c r="AI734" i="2"/>
  <c r="AK734" i="2"/>
  <c r="AM734" i="2"/>
  <c r="AN734" i="2" s="1"/>
  <c r="AC618" i="2"/>
  <c r="AD618" i="2" s="1"/>
  <c r="BC743" i="2" l="1"/>
  <c r="BA743" i="2"/>
  <c r="BB743" i="2" s="1"/>
  <c r="BE743" i="2"/>
  <c r="AY743" i="2"/>
  <c r="AW743" i="2"/>
  <c r="BL735" i="2"/>
  <c r="BP735" i="2"/>
  <c r="BQ735" i="2" s="1"/>
  <c r="BR735" i="2"/>
  <c r="BN735" i="2"/>
  <c r="BT735" i="2"/>
  <c r="AR734" i="2"/>
  <c r="AH735" i="2"/>
  <c r="AF735" i="2"/>
  <c r="AG735" i="2" s="1"/>
  <c r="R619" i="2"/>
  <c r="S619" i="2" s="1"/>
  <c r="T619" i="2"/>
  <c r="AA619" i="2" l="1"/>
  <c r="AO735" i="2"/>
  <c r="AM735" i="2"/>
  <c r="AN735" i="2" s="1"/>
  <c r="AK735" i="2"/>
  <c r="AP735" i="2" s="1"/>
  <c r="AQ735" i="2" s="1"/>
  <c r="AI735" i="2"/>
  <c r="BF743" i="2"/>
  <c r="AT744" i="2"/>
  <c r="AU744" i="2" s="1"/>
  <c r="AV744" i="2"/>
  <c r="BU735" i="2"/>
  <c r="CM735" i="2"/>
  <c r="CN735" i="2" s="1"/>
  <c r="BK736" i="2"/>
  <c r="BI736" i="2"/>
  <c r="BJ736" i="2" s="1"/>
  <c r="U619" i="2"/>
  <c r="Y619" i="2"/>
  <c r="Z619" i="2" s="1"/>
  <c r="W619" i="2"/>
  <c r="AB619" i="2" s="1"/>
  <c r="BP736" i="2" l="1"/>
  <c r="BQ736" i="2" s="1"/>
  <c r="BL736" i="2"/>
  <c r="BN736" i="2"/>
  <c r="BS736" i="2" s="1"/>
  <c r="BT736" i="2" s="1"/>
  <c r="BR736" i="2"/>
  <c r="BC744" i="2"/>
  <c r="BA744" i="2"/>
  <c r="BB744" i="2" s="1"/>
  <c r="AY744" i="2"/>
  <c r="BD744" i="2" s="1"/>
  <c r="BE744" i="2" s="1"/>
  <c r="AW744" i="2"/>
  <c r="AR735" i="2"/>
  <c r="AF736" i="2"/>
  <c r="AG736" i="2" s="1"/>
  <c r="AH736" i="2"/>
  <c r="AC619" i="2"/>
  <c r="BU736" i="2" l="1"/>
  <c r="CM736" i="2"/>
  <c r="BK737" i="2"/>
  <c r="BI737" i="2"/>
  <c r="BJ737" i="2" s="1"/>
  <c r="AO736" i="2"/>
  <c r="AK736" i="2"/>
  <c r="AP736" i="2" s="1"/>
  <c r="AQ736" i="2" s="1"/>
  <c r="AM736" i="2"/>
  <c r="AN736" i="2" s="1"/>
  <c r="AI736" i="2"/>
  <c r="R620" i="2"/>
  <c r="S620" i="2" s="1"/>
  <c r="AD619" i="2"/>
  <c r="BF744" i="2"/>
  <c r="AV745" i="2"/>
  <c r="AT745" i="2"/>
  <c r="AU745" i="2" s="1"/>
  <c r="T620" i="2"/>
  <c r="AR736" i="2" l="1"/>
  <c r="AH737" i="2"/>
  <c r="AF737" i="2"/>
  <c r="AG737" i="2" s="1"/>
  <c r="BP737" i="2"/>
  <c r="BQ737" i="2" s="1"/>
  <c r="BN737" i="2"/>
  <c r="BT737" i="2"/>
  <c r="BL737" i="2"/>
  <c r="BR737" i="2"/>
  <c r="U620" i="2"/>
  <c r="AA620" i="2"/>
  <c r="BC745" i="2"/>
  <c r="BA745" i="2"/>
  <c r="BB745" i="2" s="1"/>
  <c r="AW745" i="2"/>
  <c r="AY745" i="2"/>
  <c r="BD745" i="2" s="1"/>
  <c r="BE745" i="2" s="1"/>
  <c r="Y620" i="2"/>
  <c r="Z620" i="2" s="1"/>
  <c r="W620" i="2"/>
  <c r="AC620" i="2"/>
  <c r="AD620" i="2" s="1"/>
  <c r="BF745" i="2" l="1"/>
  <c r="AV746" i="2"/>
  <c r="AT746" i="2"/>
  <c r="AU746" i="2" s="1"/>
  <c r="BU737" i="2"/>
  <c r="CM737" i="2"/>
  <c r="BK738" i="2"/>
  <c r="BI738" i="2"/>
  <c r="BJ738" i="2" s="1"/>
  <c r="AO737" i="2"/>
  <c r="AI737" i="2"/>
  <c r="AQ737" i="2"/>
  <c r="AM737" i="2"/>
  <c r="AN737" i="2" s="1"/>
  <c r="AK737" i="2"/>
  <c r="R621" i="2"/>
  <c r="S621" i="2" s="1"/>
  <c r="T621" i="2"/>
  <c r="U621" i="2" l="1"/>
  <c r="AA621" i="2"/>
  <c r="AR737" i="2"/>
  <c r="AH738" i="2"/>
  <c r="AF738" i="2"/>
  <c r="AG738" i="2" s="1"/>
  <c r="BN738" i="2"/>
  <c r="BP738" i="2"/>
  <c r="BQ738" i="2" s="1"/>
  <c r="BT738" i="2"/>
  <c r="BL738" i="2"/>
  <c r="BR738" i="2"/>
  <c r="BC746" i="2"/>
  <c r="BA746" i="2"/>
  <c r="BB746" i="2" s="1"/>
  <c r="AW746" i="2"/>
  <c r="BE746" i="2"/>
  <c r="AY746" i="2"/>
  <c r="Y621" i="2"/>
  <c r="Z621" i="2" s="1"/>
  <c r="W621" i="2"/>
  <c r="AB621" i="2" s="1"/>
  <c r="AC621" i="2" s="1"/>
  <c r="AD621" i="2" s="1"/>
  <c r="CM738" i="2" l="1"/>
  <c r="BU738" i="2"/>
  <c r="BK739" i="2"/>
  <c r="BI739" i="2"/>
  <c r="BJ739" i="2" s="1"/>
  <c r="AO738" i="2"/>
  <c r="AM738" i="2"/>
  <c r="AN738" i="2" s="1"/>
  <c r="AI738" i="2"/>
  <c r="AK738" i="2"/>
  <c r="AP738" i="2" s="1"/>
  <c r="AQ738" i="2" s="1"/>
  <c r="BF746" i="2"/>
  <c r="AV747" i="2"/>
  <c r="AT747" i="2"/>
  <c r="AU747" i="2" s="1"/>
  <c r="R622" i="2"/>
  <c r="S622" i="2" s="1"/>
  <c r="T622" i="2"/>
  <c r="AA622" i="2" l="1"/>
  <c r="BR739" i="2"/>
  <c r="BL739" i="2"/>
  <c r="BP739" i="2"/>
  <c r="BQ739" i="2" s="1"/>
  <c r="BN739" i="2"/>
  <c r="BS739" i="2" s="1"/>
  <c r="BT739" i="2" s="1"/>
  <c r="AR738" i="2"/>
  <c r="AF739" i="2"/>
  <c r="AG739" i="2" s="1"/>
  <c r="AH739" i="2"/>
  <c r="BC747" i="2"/>
  <c r="AY747" i="2"/>
  <c r="BD747" i="2" s="1"/>
  <c r="BE747" i="2" s="1"/>
  <c r="AW747" i="2"/>
  <c r="BA747" i="2"/>
  <c r="BB747" i="2" s="1"/>
  <c r="Y622" i="2"/>
  <c r="Z622" i="2" s="1"/>
  <c r="W622" i="2"/>
  <c r="AB622" i="2" s="1"/>
  <c r="U622" i="2"/>
  <c r="CM739" i="2" l="1"/>
  <c r="BU739" i="2"/>
  <c r="BK740" i="2"/>
  <c r="BI740" i="2"/>
  <c r="BJ740" i="2" s="1"/>
  <c r="AO739" i="2"/>
  <c r="AI739" i="2"/>
  <c r="AM739" i="2"/>
  <c r="AN739" i="2" s="1"/>
  <c r="AK739" i="2"/>
  <c r="AP739" i="2" s="1"/>
  <c r="AQ739" i="2" s="1"/>
  <c r="BF747" i="2"/>
  <c r="AV748" i="2"/>
  <c r="AT748" i="2"/>
  <c r="AU748" i="2" s="1"/>
  <c r="AC622" i="2"/>
  <c r="AD622" i="2" s="1"/>
  <c r="AR739" i="2" l="1"/>
  <c r="AH740" i="2"/>
  <c r="AF740" i="2"/>
  <c r="AG740" i="2" s="1"/>
  <c r="BC748" i="2"/>
  <c r="BA748" i="2"/>
  <c r="BB748" i="2" s="1"/>
  <c r="AY748" i="2"/>
  <c r="BD748" i="2" s="1"/>
  <c r="BE748" i="2" s="1"/>
  <c r="AW748" i="2"/>
  <c r="BP740" i="2"/>
  <c r="BQ740" i="2" s="1"/>
  <c r="BL740" i="2"/>
  <c r="BT740" i="2"/>
  <c r="BN740" i="2"/>
  <c r="BR740" i="2"/>
  <c r="R623" i="2"/>
  <c r="S623" i="2" s="1"/>
  <c r="T623" i="2"/>
  <c r="AA623" i="2" l="1"/>
  <c r="Y623" i="2"/>
  <c r="Z623" i="2" s="1"/>
  <c r="BF748" i="2"/>
  <c r="AV749" i="2"/>
  <c r="AT749" i="2"/>
  <c r="AU749" i="2" s="1"/>
  <c r="AO740" i="2"/>
  <c r="AI740" i="2"/>
  <c r="AM740" i="2"/>
  <c r="AN740" i="2" s="1"/>
  <c r="AK740" i="2"/>
  <c r="AQ740" i="2"/>
  <c r="BU740" i="2"/>
  <c r="CM740" i="2"/>
  <c r="BK741" i="2"/>
  <c r="BI741" i="2"/>
  <c r="BJ741" i="2" s="1"/>
  <c r="AC623" i="2"/>
  <c r="AD623" i="2" s="1"/>
  <c r="W623" i="2"/>
  <c r="U623" i="2"/>
  <c r="AR740" i="2" l="1"/>
  <c r="AH741" i="2"/>
  <c r="AF741" i="2"/>
  <c r="AG741" i="2" s="1"/>
  <c r="BC749" i="2"/>
  <c r="BE749" i="2"/>
  <c r="BA749" i="2"/>
  <c r="BB749" i="2" s="1"/>
  <c r="AW749" i="2"/>
  <c r="AY749" i="2"/>
  <c r="BL741" i="2"/>
  <c r="BP741" i="2"/>
  <c r="BQ741" i="2" s="1"/>
  <c r="BT741" i="2"/>
  <c r="BN741" i="2"/>
  <c r="BR741" i="2"/>
  <c r="R624" i="2"/>
  <c r="S624" i="2" s="1"/>
  <c r="T624" i="2"/>
  <c r="AA624" i="2" l="1"/>
  <c r="BU741" i="2"/>
  <c r="CM741" i="2"/>
  <c r="BK742" i="2"/>
  <c r="BI742" i="2"/>
  <c r="BJ742" i="2" s="1"/>
  <c r="AO741" i="2"/>
  <c r="AI741" i="2"/>
  <c r="AK741" i="2"/>
  <c r="AP741" i="2" s="1"/>
  <c r="AQ741" i="2" s="1"/>
  <c r="AM741" i="2"/>
  <c r="AN741" i="2" s="1"/>
  <c r="BF749" i="2"/>
  <c r="AT750" i="2"/>
  <c r="AU750" i="2" s="1"/>
  <c r="AV750" i="2"/>
  <c r="U624" i="2"/>
  <c r="Y624" i="2"/>
  <c r="Z624" i="2" s="1"/>
  <c r="W624" i="2"/>
  <c r="AB624" i="2" s="1"/>
  <c r="BC750" i="2" l="1"/>
  <c r="BA750" i="2"/>
  <c r="BB750" i="2" s="1"/>
  <c r="AW750" i="2"/>
  <c r="AY750" i="2"/>
  <c r="BD750" i="2" s="1"/>
  <c r="BE750" i="2" s="1"/>
  <c r="AR741" i="2"/>
  <c r="AH742" i="2"/>
  <c r="AF742" i="2"/>
  <c r="AG742" i="2" s="1"/>
  <c r="BN742" i="2"/>
  <c r="BS742" i="2" s="1"/>
  <c r="BT742" i="2" s="1"/>
  <c r="BL742" i="2"/>
  <c r="BP742" i="2"/>
  <c r="BQ742" i="2" s="1"/>
  <c r="BR742" i="2"/>
  <c r="AC624" i="2"/>
  <c r="AD624" i="2" s="1"/>
  <c r="BU742" i="2" l="1"/>
  <c r="CM742" i="2"/>
  <c r="BK743" i="2"/>
  <c r="BI743" i="2"/>
  <c r="BJ743" i="2" s="1"/>
  <c r="BF750" i="2"/>
  <c r="AV751" i="2"/>
  <c r="AT751" i="2"/>
  <c r="AU751" i="2" s="1"/>
  <c r="AO742" i="2"/>
  <c r="AM742" i="2"/>
  <c r="AN742" i="2" s="1"/>
  <c r="AI742" i="2"/>
  <c r="AK742" i="2"/>
  <c r="AP742" i="2" s="1"/>
  <c r="AQ742" i="2" s="1"/>
  <c r="AV760" i="2"/>
  <c r="AT760" i="2"/>
  <c r="R625" i="2"/>
  <c r="S625" i="2" s="1"/>
  <c r="T625" i="2"/>
  <c r="AA625" i="2" l="1"/>
  <c r="AR742" i="2"/>
  <c r="AF743" i="2"/>
  <c r="AG743" i="2" s="1"/>
  <c r="AH743" i="2"/>
  <c r="BN743" i="2"/>
  <c r="BT743" i="2"/>
  <c r="BP743" i="2"/>
  <c r="BQ743" i="2" s="1"/>
  <c r="BL743" i="2"/>
  <c r="BR743" i="2"/>
  <c r="BC751" i="2"/>
  <c r="AW751" i="2"/>
  <c r="BA751" i="2"/>
  <c r="BB751" i="2" s="1"/>
  <c r="AY751" i="2"/>
  <c r="BD751" i="2" s="1"/>
  <c r="BE751" i="2" s="1"/>
  <c r="AW760" i="2"/>
  <c r="BA760" i="2"/>
  <c r="BB760" i="2" s="1"/>
  <c r="BE760" i="2"/>
  <c r="AY760" i="2"/>
  <c r="U625" i="2"/>
  <c r="W625" i="2"/>
  <c r="AB625" i="2" s="1"/>
  <c r="Y625" i="2"/>
  <c r="Z625" i="2" s="1"/>
  <c r="BF751" i="2" l="1"/>
  <c r="AV752" i="2"/>
  <c r="AT752" i="2"/>
  <c r="AO743" i="2"/>
  <c r="AI743" i="2"/>
  <c r="AM743" i="2"/>
  <c r="AN743" i="2" s="1"/>
  <c r="AQ743" i="2"/>
  <c r="AK743" i="2"/>
  <c r="BU743" i="2"/>
  <c r="CM743" i="2"/>
  <c r="BK744" i="2"/>
  <c r="BI744" i="2"/>
  <c r="BJ744" i="2" s="1"/>
  <c r="AV761" i="2"/>
  <c r="AT761" i="2"/>
  <c r="AC625" i="2"/>
  <c r="AD625" i="2" s="1"/>
  <c r="BT744" i="2" l="1"/>
  <c r="BL744" i="2"/>
  <c r="BN744" i="2"/>
  <c r="BP744" i="2"/>
  <c r="BQ744" i="2" s="1"/>
  <c r="BR744" i="2"/>
  <c r="AR743" i="2"/>
  <c r="AH744" i="2"/>
  <c r="AF744" i="2"/>
  <c r="AG744" i="2" s="1"/>
  <c r="AU752" i="2"/>
  <c r="BC752" i="2"/>
  <c r="AY752" i="2"/>
  <c r="BA752" i="2"/>
  <c r="BB752" i="2" s="1"/>
  <c r="BE752" i="2"/>
  <c r="AW752" i="2"/>
  <c r="BE761" i="2"/>
  <c r="BA761" i="2"/>
  <c r="BB761" i="2" s="1"/>
  <c r="AY761" i="2"/>
  <c r="AW761" i="2"/>
  <c r="R626" i="2"/>
  <c r="S626" i="2" s="1"/>
  <c r="T626" i="2"/>
  <c r="AA626" i="2" l="1"/>
  <c r="Y626" i="2"/>
  <c r="Z626" i="2" s="1"/>
  <c r="AO744" i="2"/>
  <c r="AK744" i="2"/>
  <c r="AP744" i="2" s="1"/>
  <c r="AQ744" i="2" s="1"/>
  <c r="AI744" i="2"/>
  <c r="AM744" i="2"/>
  <c r="AN744" i="2" s="1"/>
  <c r="BF752" i="2"/>
  <c r="AT753" i="2"/>
  <c r="AV753" i="2"/>
  <c r="BU744" i="2"/>
  <c r="CM744" i="2"/>
  <c r="BK745" i="2"/>
  <c r="BI745" i="2"/>
  <c r="BJ745" i="2" s="1"/>
  <c r="AV762" i="2"/>
  <c r="AT762" i="2"/>
  <c r="AC626" i="2"/>
  <c r="AD626" i="2" s="1"/>
  <c r="W626" i="2"/>
  <c r="U626" i="2"/>
  <c r="BC753" i="2" l="1"/>
  <c r="AY753" i="2"/>
  <c r="BD753" i="2" s="1"/>
  <c r="BE753" i="2" s="1"/>
  <c r="BA753" i="2"/>
  <c r="BB753" i="2" s="1"/>
  <c r="AW753" i="2"/>
  <c r="BN745" i="2"/>
  <c r="BS745" i="2" s="1"/>
  <c r="BT745" i="2" s="1"/>
  <c r="BP745" i="2"/>
  <c r="BQ745" i="2" s="1"/>
  <c r="BR745" i="2"/>
  <c r="BL745" i="2"/>
  <c r="AU753" i="2"/>
  <c r="AR744" i="2"/>
  <c r="AH745" i="2"/>
  <c r="AF745" i="2"/>
  <c r="AG745" i="2" s="1"/>
  <c r="BA762" i="2"/>
  <c r="BB762" i="2" s="1"/>
  <c r="AW762" i="2"/>
  <c r="AY762" i="2"/>
  <c r="BD762" i="2" s="1"/>
  <c r="BE762" i="2" s="1"/>
  <c r="R627" i="2"/>
  <c r="S627" i="2" s="1"/>
  <c r="T627" i="2"/>
  <c r="AA627" i="2" l="1"/>
  <c r="BU745" i="2"/>
  <c r="CM745" i="2"/>
  <c r="BK746" i="2"/>
  <c r="BI746" i="2"/>
  <c r="BJ746" i="2" s="1"/>
  <c r="AO745" i="2"/>
  <c r="AK745" i="2"/>
  <c r="AP745" i="2" s="1"/>
  <c r="AQ745" i="2" s="1"/>
  <c r="AM745" i="2"/>
  <c r="AN745" i="2" s="1"/>
  <c r="AI745" i="2"/>
  <c r="BF753" i="2"/>
  <c r="AV754" i="2"/>
  <c r="AT754" i="2"/>
  <c r="AV763" i="2"/>
  <c r="AT763" i="2"/>
  <c r="Y627" i="2"/>
  <c r="Z627" i="2" s="1"/>
  <c r="W627" i="2"/>
  <c r="AB627" i="2" s="1"/>
  <c r="U627" i="2"/>
  <c r="AR745" i="2" l="1"/>
  <c r="AH746" i="2"/>
  <c r="AF746" i="2"/>
  <c r="AG746" i="2" s="1"/>
  <c r="AU754" i="2"/>
  <c r="BC754" i="2"/>
  <c r="AY754" i="2"/>
  <c r="BD754" i="2" s="1"/>
  <c r="BE754" i="2" s="1"/>
  <c r="BA754" i="2"/>
  <c r="BB754" i="2" s="1"/>
  <c r="AW754" i="2"/>
  <c r="BL746" i="2"/>
  <c r="BT746" i="2"/>
  <c r="BN746" i="2"/>
  <c r="BP746" i="2"/>
  <c r="BQ746" i="2" s="1"/>
  <c r="BR746" i="2"/>
  <c r="AW763" i="2"/>
  <c r="BA763" i="2"/>
  <c r="BB763" i="2" s="1"/>
  <c r="BE763" i="2"/>
  <c r="AY763" i="2"/>
  <c r="AC627" i="2"/>
  <c r="AD627" i="2" s="1"/>
  <c r="BF754" i="2" l="1"/>
  <c r="AV755" i="2"/>
  <c r="AT755" i="2"/>
  <c r="BU746" i="2"/>
  <c r="CM746" i="2"/>
  <c r="BK747" i="2"/>
  <c r="BI747" i="2"/>
  <c r="BJ747" i="2" s="1"/>
  <c r="AO746" i="2"/>
  <c r="AI746" i="2"/>
  <c r="AQ746" i="2"/>
  <c r="AM746" i="2"/>
  <c r="AN746" i="2" s="1"/>
  <c r="AK746" i="2"/>
  <c r="AV764" i="2"/>
  <c r="AT764" i="2"/>
  <c r="R628" i="2"/>
  <c r="S628" i="2" s="1"/>
  <c r="T628" i="2"/>
  <c r="AA628" i="2" l="1"/>
  <c r="AU755" i="2"/>
  <c r="AR746" i="2"/>
  <c r="AF747" i="2"/>
  <c r="AG747" i="2" s="1"/>
  <c r="AH747" i="2"/>
  <c r="BL747" i="2"/>
  <c r="BN747" i="2"/>
  <c r="BP747" i="2"/>
  <c r="BQ747" i="2" s="1"/>
  <c r="BT747" i="2"/>
  <c r="BR747" i="2"/>
  <c r="BC755" i="2"/>
  <c r="AW755" i="2"/>
  <c r="AY755" i="2"/>
  <c r="BE755" i="2"/>
  <c r="BA755" i="2"/>
  <c r="BB755" i="2" s="1"/>
  <c r="BE764" i="2"/>
  <c r="AY764" i="2"/>
  <c r="AW764" i="2"/>
  <c r="BA764" i="2"/>
  <c r="BB764" i="2" s="1"/>
  <c r="U628" i="2"/>
  <c r="Y628" i="2"/>
  <c r="Z628" i="2" s="1"/>
  <c r="W628" i="2"/>
  <c r="AB628" i="2" s="1"/>
  <c r="BF755" i="2" l="1"/>
  <c r="AT756" i="2"/>
  <c r="AV756" i="2"/>
  <c r="BU747" i="2"/>
  <c r="CN747" i="2"/>
  <c r="CM747" i="2"/>
  <c r="BK748" i="2"/>
  <c r="BI748" i="2"/>
  <c r="BJ748" i="2" s="1"/>
  <c r="AO747" i="2"/>
  <c r="AI747" i="2"/>
  <c r="AK747" i="2"/>
  <c r="AP747" i="2" s="1"/>
  <c r="AQ747" i="2" s="1"/>
  <c r="AM747" i="2"/>
  <c r="AN747" i="2" s="1"/>
  <c r="AV765" i="2"/>
  <c r="AT765" i="2"/>
  <c r="AC628" i="2"/>
  <c r="AD628" i="2" s="1"/>
  <c r="AR747" i="2" l="1"/>
  <c r="AH748" i="2"/>
  <c r="AF748" i="2"/>
  <c r="AG748" i="2" s="1"/>
  <c r="BP748" i="2"/>
  <c r="BQ748" i="2" s="1"/>
  <c r="BL748" i="2"/>
  <c r="BN748" i="2"/>
  <c r="BS748" i="2" s="1"/>
  <c r="BT748" i="2" s="1"/>
  <c r="BR748" i="2"/>
  <c r="BC756" i="2"/>
  <c r="AW756" i="2"/>
  <c r="AY756" i="2"/>
  <c r="BD756" i="2" s="1"/>
  <c r="BE756" i="2" s="1"/>
  <c r="BA756" i="2"/>
  <c r="BB756" i="2" s="1"/>
  <c r="AU756" i="2"/>
  <c r="AW765" i="2"/>
  <c r="AY765" i="2"/>
  <c r="BD765" i="2" s="1"/>
  <c r="BE765" i="2" s="1"/>
  <c r="BA765" i="2"/>
  <c r="BB765" i="2" s="1"/>
  <c r="R629" i="2"/>
  <c r="S629" i="2" s="1"/>
  <c r="T629" i="2"/>
  <c r="AA629" i="2" l="1"/>
  <c r="CM748" i="2"/>
  <c r="BU748" i="2"/>
  <c r="BK749" i="2"/>
  <c r="BI749" i="2"/>
  <c r="BJ749" i="2" s="1"/>
  <c r="BF756" i="2"/>
  <c r="AT757" i="2"/>
  <c r="AV757" i="2"/>
  <c r="AO748" i="2"/>
  <c r="AK748" i="2"/>
  <c r="AP748" i="2" s="1"/>
  <c r="AQ748" i="2" s="1"/>
  <c r="AI748" i="2"/>
  <c r="AM748" i="2"/>
  <c r="AN748" i="2" s="1"/>
  <c r="AV766" i="2"/>
  <c r="AT766" i="2"/>
  <c r="AC629" i="2"/>
  <c r="AD629" i="2" s="1"/>
  <c r="W629" i="2"/>
  <c r="Y629" i="2"/>
  <c r="Z629" i="2" s="1"/>
  <c r="U629" i="2"/>
  <c r="AR748" i="2" l="1"/>
  <c r="AF749" i="2"/>
  <c r="AG749" i="2" s="1"/>
  <c r="AH749" i="2"/>
  <c r="BC757" i="2"/>
  <c r="AY757" i="2"/>
  <c r="BD757" i="2" s="1"/>
  <c r="BE757" i="2" s="1"/>
  <c r="BA757" i="2"/>
  <c r="BB757" i="2" s="1"/>
  <c r="AW757" i="2"/>
  <c r="BL749" i="2"/>
  <c r="BP749" i="2"/>
  <c r="BQ749" i="2" s="1"/>
  <c r="BN749" i="2"/>
  <c r="BT749" i="2"/>
  <c r="BR749" i="2"/>
  <c r="AU757" i="2"/>
  <c r="BA766" i="2"/>
  <c r="BB766" i="2" s="1"/>
  <c r="AW766" i="2"/>
  <c r="AY766" i="2"/>
  <c r="BE766" i="2"/>
  <c r="R630" i="2"/>
  <c r="S630" i="2" s="1"/>
  <c r="T630" i="2"/>
  <c r="AA630" i="2" l="1"/>
  <c r="BF757" i="2"/>
  <c r="AV758" i="2"/>
  <c r="AT758" i="2"/>
  <c r="CM749" i="2"/>
  <c r="BU749" i="2"/>
  <c r="BK750" i="2"/>
  <c r="BI750" i="2"/>
  <c r="BJ750" i="2" s="1"/>
  <c r="AO749" i="2"/>
  <c r="AK749" i="2"/>
  <c r="AQ749" i="2"/>
  <c r="AM749" i="2"/>
  <c r="AN749" i="2" s="1"/>
  <c r="AI749" i="2"/>
  <c r="AV767" i="2"/>
  <c r="AT767" i="2"/>
  <c r="Y630" i="2"/>
  <c r="Z630" i="2" s="1"/>
  <c r="W630" i="2"/>
  <c r="AB630" i="2" s="1"/>
  <c r="U630" i="2"/>
  <c r="AU758" i="2" l="1"/>
  <c r="AR749" i="2"/>
  <c r="AF750" i="2"/>
  <c r="AG750" i="2" s="1"/>
  <c r="AH750" i="2"/>
  <c r="BN750" i="2"/>
  <c r="BT750" i="2"/>
  <c r="BL750" i="2"/>
  <c r="BP750" i="2"/>
  <c r="BQ750" i="2" s="1"/>
  <c r="BR750" i="2"/>
  <c r="BC758" i="2"/>
  <c r="BE758" i="2"/>
  <c r="BA758" i="2"/>
  <c r="BB758" i="2" s="1"/>
  <c r="AW758" i="2"/>
  <c r="AY758" i="2"/>
  <c r="AH760" i="2"/>
  <c r="AF760" i="2"/>
  <c r="AY767" i="2"/>
  <c r="AW767" i="2"/>
  <c r="BE767" i="2"/>
  <c r="BA767" i="2"/>
  <c r="BB767" i="2" s="1"/>
  <c r="AC630" i="2"/>
  <c r="AD630" i="2" s="1"/>
  <c r="AO750" i="2" l="1"/>
  <c r="AM750" i="2"/>
  <c r="AN750" i="2" s="1"/>
  <c r="AI750" i="2"/>
  <c r="AK750" i="2"/>
  <c r="AP750" i="2" s="1"/>
  <c r="AQ750" i="2" s="1"/>
  <c r="BF758" i="2"/>
  <c r="AT759" i="2"/>
  <c r="AV759" i="2"/>
  <c r="BU750" i="2"/>
  <c r="CM750" i="2"/>
  <c r="BK751" i="2"/>
  <c r="BI751" i="2"/>
  <c r="BJ751" i="2" s="1"/>
  <c r="AV768" i="2"/>
  <c r="AT768" i="2"/>
  <c r="AQ760" i="2"/>
  <c r="AM760" i="2"/>
  <c r="AN760" i="2" s="1"/>
  <c r="AI760" i="2"/>
  <c r="AK760" i="2"/>
  <c r="R631" i="2"/>
  <c r="S631" i="2" s="1"/>
  <c r="T631" i="2"/>
  <c r="AA631" i="2" l="1"/>
  <c r="AU768" i="2"/>
  <c r="BC759" i="2"/>
  <c r="AW759" i="2"/>
  <c r="BA759" i="2"/>
  <c r="BB759" i="2" s="1"/>
  <c r="AY759" i="2"/>
  <c r="BD759" i="2" s="1"/>
  <c r="BE759" i="2" s="1"/>
  <c r="BL751" i="2"/>
  <c r="BP751" i="2"/>
  <c r="BQ751" i="2" s="1"/>
  <c r="BR751" i="2"/>
  <c r="BN751" i="2"/>
  <c r="BS751" i="2" s="1"/>
  <c r="BT751" i="2" s="1"/>
  <c r="AU759" i="2"/>
  <c r="AU760" i="2"/>
  <c r="AU761" i="2"/>
  <c r="AU762" i="2"/>
  <c r="AU764" i="2"/>
  <c r="AU766" i="2"/>
  <c r="AU767" i="2"/>
  <c r="AU763" i="2"/>
  <c r="AU765" i="2"/>
  <c r="AR750" i="2"/>
  <c r="AH751" i="2"/>
  <c r="AF751" i="2"/>
  <c r="AY768" i="2"/>
  <c r="BD768" i="2" s="1"/>
  <c r="BE768" i="2" s="1"/>
  <c r="AW768" i="2"/>
  <c r="BA768" i="2"/>
  <c r="BB768" i="2" s="1"/>
  <c r="AH761" i="2"/>
  <c r="AF761" i="2"/>
  <c r="Y631" i="2"/>
  <c r="Z631" i="2" s="1"/>
  <c r="W631" i="2"/>
  <c r="AB631" i="2" s="1"/>
  <c r="U631" i="2"/>
  <c r="CM751" i="2" l="1"/>
  <c r="BU751" i="2"/>
  <c r="BK752" i="2"/>
  <c r="BI752" i="2"/>
  <c r="BJ752" i="2" s="1"/>
  <c r="BF759" i="2"/>
  <c r="J126" i="1" s="1"/>
  <c r="I128" i="1" s="1"/>
  <c r="AO751" i="2"/>
  <c r="AI751" i="2"/>
  <c r="AM751" i="2"/>
  <c r="AN751" i="2" s="1"/>
  <c r="AK751" i="2"/>
  <c r="AP751" i="2" s="1"/>
  <c r="AQ751" i="2" s="1"/>
  <c r="AG751" i="2"/>
  <c r="AV769" i="2"/>
  <c r="AT769" i="2"/>
  <c r="AU769" i="2" s="1"/>
  <c r="AI761" i="2"/>
  <c r="AK761" i="2"/>
  <c r="AQ761" i="2"/>
  <c r="AM761" i="2"/>
  <c r="AN761" i="2" s="1"/>
  <c r="AC631" i="2"/>
  <c r="AD631" i="2" s="1"/>
  <c r="AR751" i="2" l="1"/>
  <c r="AH752" i="2"/>
  <c r="AF752" i="2"/>
  <c r="BT752" i="2"/>
  <c r="BN752" i="2"/>
  <c r="BL752" i="2"/>
  <c r="BP752" i="2"/>
  <c r="BQ752" i="2" s="1"/>
  <c r="BR752" i="2"/>
  <c r="BE769" i="2"/>
  <c r="BA769" i="2"/>
  <c r="BB769" i="2" s="1"/>
  <c r="AW769" i="2"/>
  <c r="AY769" i="2"/>
  <c r="AH762" i="2"/>
  <c r="AF762" i="2"/>
  <c r="R632" i="2"/>
  <c r="S632" i="2" s="1"/>
  <c r="T632" i="2"/>
  <c r="AA632" i="2" l="1"/>
  <c r="CM752" i="2"/>
  <c r="BU752" i="2"/>
  <c r="BI753" i="2"/>
  <c r="BJ753" i="2" s="1"/>
  <c r="BK753" i="2"/>
  <c r="AG752" i="2"/>
  <c r="AO752" i="2"/>
  <c r="AK752" i="2"/>
  <c r="AM752" i="2"/>
  <c r="AN752" i="2" s="1"/>
  <c r="AI752" i="2"/>
  <c r="AQ752" i="2"/>
  <c r="AI762" i="2"/>
  <c r="AK762" i="2"/>
  <c r="AP762" i="2" s="1"/>
  <c r="AQ762" i="2" s="1"/>
  <c r="AM762" i="2"/>
  <c r="AN762" i="2" s="1"/>
  <c r="AV770" i="2"/>
  <c r="AT770" i="2"/>
  <c r="AU770" i="2" s="1"/>
  <c r="AC632" i="2"/>
  <c r="AD632" i="2" s="1"/>
  <c r="W632" i="2"/>
  <c r="Y632" i="2"/>
  <c r="Z632" i="2" s="1"/>
  <c r="U632" i="2"/>
  <c r="AR752" i="2" l="1"/>
  <c r="AH753" i="2"/>
  <c r="AF753" i="2"/>
  <c r="BP753" i="2"/>
  <c r="BQ753" i="2" s="1"/>
  <c r="BR753" i="2"/>
  <c r="BL753" i="2"/>
  <c r="BN753" i="2"/>
  <c r="BT753" i="2"/>
  <c r="AH763" i="2"/>
  <c r="AF763" i="2"/>
  <c r="BA770" i="2"/>
  <c r="BB770" i="2" s="1"/>
  <c r="AW770" i="2"/>
  <c r="BE770" i="2"/>
  <c r="AY770" i="2"/>
  <c r="R633" i="2"/>
  <c r="S633" i="2" s="1"/>
  <c r="T633" i="2"/>
  <c r="AA633" i="2" l="1"/>
  <c r="BU753" i="2"/>
  <c r="CM753" i="2"/>
  <c r="BK754" i="2"/>
  <c r="BI754" i="2"/>
  <c r="BJ754" i="2" s="1"/>
  <c r="AG753" i="2"/>
  <c r="AO753" i="2"/>
  <c r="AM753" i="2"/>
  <c r="AN753" i="2" s="1"/>
  <c r="AI753" i="2"/>
  <c r="AK753" i="2"/>
  <c r="AP753" i="2" s="1"/>
  <c r="AQ753" i="2" s="1"/>
  <c r="AV771" i="2"/>
  <c r="AT771" i="2"/>
  <c r="AU771" i="2" s="1"/>
  <c r="AI763" i="2"/>
  <c r="AK763" i="2"/>
  <c r="AQ763" i="2"/>
  <c r="AM763" i="2"/>
  <c r="AN763" i="2" s="1"/>
  <c r="Y633" i="2"/>
  <c r="Z633" i="2" s="1"/>
  <c r="W633" i="2"/>
  <c r="AB633" i="2" s="1"/>
  <c r="U633" i="2"/>
  <c r="BL754" i="2" l="1"/>
  <c r="BP754" i="2"/>
  <c r="BQ754" i="2" s="1"/>
  <c r="BN754" i="2"/>
  <c r="BS754" i="2" s="1"/>
  <c r="BT754" i="2" s="1"/>
  <c r="BR754" i="2"/>
  <c r="AR753" i="2"/>
  <c r="AH754" i="2"/>
  <c r="AF754" i="2"/>
  <c r="AH764" i="2"/>
  <c r="AF764" i="2"/>
  <c r="AW771" i="2"/>
  <c r="AY771" i="2"/>
  <c r="BD771" i="2" s="1"/>
  <c r="BE771" i="2" s="1"/>
  <c r="BA771" i="2"/>
  <c r="BB771" i="2" s="1"/>
  <c r="AC633" i="2"/>
  <c r="AD633" i="2" s="1"/>
  <c r="BU754" i="2" l="1"/>
  <c r="CM754" i="2"/>
  <c r="BK755" i="2"/>
  <c r="BI755" i="2"/>
  <c r="BJ755" i="2" s="1"/>
  <c r="AG754" i="2"/>
  <c r="AO754" i="2"/>
  <c r="AM754" i="2"/>
  <c r="AN754" i="2" s="1"/>
  <c r="AK754" i="2"/>
  <c r="AP754" i="2" s="1"/>
  <c r="AQ754" i="2" s="1"/>
  <c r="AI754" i="2"/>
  <c r="AV772" i="2"/>
  <c r="AT772" i="2"/>
  <c r="AU772" i="2" s="1"/>
  <c r="AI764" i="2"/>
  <c r="AK764" i="2"/>
  <c r="AQ764" i="2"/>
  <c r="AM764" i="2"/>
  <c r="AN764" i="2" s="1"/>
  <c r="R634" i="2"/>
  <c r="S634" i="2" s="1"/>
  <c r="T634" i="2"/>
  <c r="AA634" i="2" l="1"/>
  <c r="AR754" i="2"/>
  <c r="AH755" i="2"/>
  <c r="AF755" i="2"/>
  <c r="BT755" i="2"/>
  <c r="BP755" i="2"/>
  <c r="BQ755" i="2" s="1"/>
  <c r="BN755" i="2"/>
  <c r="BL755" i="2"/>
  <c r="BR755" i="2"/>
  <c r="AH765" i="2"/>
  <c r="AF765" i="2"/>
  <c r="BE772" i="2"/>
  <c r="BA772" i="2"/>
  <c r="BB772" i="2" s="1"/>
  <c r="AW772" i="2"/>
  <c r="AY772" i="2"/>
  <c r="U634" i="2"/>
  <c r="Y634" i="2"/>
  <c r="Z634" i="2" s="1"/>
  <c r="W634" i="2"/>
  <c r="AB634" i="2" s="1"/>
  <c r="BU755" i="2" l="1"/>
  <c r="CM755" i="2"/>
  <c r="BK756" i="2"/>
  <c r="BI756" i="2"/>
  <c r="BJ756" i="2" s="1"/>
  <c r="AG755" i="2"/>
  <c r="AO755" i="2"/>
  <c r="AM755" i="2"/>
  <c r="AN755" i="2" s="1"/>
  <c r="AK755" i="2"/>
  <c r="AI755" i="2"/>
  <c r="AQ755" i="2"/>
  <c r="AV773" i="2"/>
  <c r="AT773" i="2"/>
  <c r="AU773" i="2" s="1"/>
  <c r="AM765" i="2"/>
  <c r="AN765" i="2" s="1"/>
  <c r="AI765" i="2"/>
  <c r="AK765" i="2"/>
  <c r="AP765" i="2" s="1"/>
  <c r="AQ765" i="2" s="1"/>
  <c r="AC634" i="2"/>
  <c r="AR755" i="2" l="1"/>
  <c r="AH756" i="2"/>
  <c r="AF756" i="2"/>
  <c r="BL756" i="2"/>
  <c r="BT756" i="2"/>
  <c r="BN756" i="2"/>
  <c r="BP756" i="2"/>
  <c r="BQ756" i="2" s="1"/>
  <c r="BR756" i="2"/>
  <c r="R635" i="2"/>
  <c r="S635" i="2" s="1"/>
  <c r="AD634" i="2"/>
  <c r="AH766" i="2"/>
  <c r="AF766" i="2"/>
  <c r="BE773" i="2"/>
  <c r="BA773" i="2"/>
  <c r="BB773" i="2" s="1"/>
  <c r="AW773" i="2"/>
  <c r="AY773" i="2"/>
  <c r="T635" i="2"/>
  <c r="AG756" i="2" l="1"/>
  <c r="Y635" i="2"/>
  <c r="Z635" i="2" s="1"/>
  <c r="AA635" i="2"/>
  <c r="AO756" i="2"/>
  <c r="AK756" i="2"/>
  <c r="AP756" i="2" s="1"/>
  <c r="AQ756" i="2" s="1"/>
  <c r="AI756" i="2"/>
  <c r="AM756" i="2"/>
  <c r="AN756" i="2" s="1"/>
  <c r="BU756" i="2"/>
  <c r="CM756" i="2"/>
  <c r="BK757" i="2"/>
  <c r="BI757" i="2"/>
  <c r="BJ757" i="2" s="1"/>
  <c r="AV774" i="2"/>
  <c r="AT774" i="2"/>
  <c r="AU774" i="2" s="1"/>
  <c r="AI766" i="2"/>
  <c r="AK766" i="2"/>
  <c r="AQ766" i="2"/>
  <c r="AM766" i="2"/>
  <c r="AN766" i="2" s="1"/>
  <c r="W635" i="2"/>
  <c r="AC635" i="2"/>
  <c r="AD635" i="2" s="1"/>
  <c r="U635" i="2"/>
  <c r="BN757" i="2" l="1"/>
  <c r="BS757" i="2" s="1"/>
  <c r="BT757" i="2" s="1"/>
  <c r="BL757" i="2"/>
  <c r="BP757" i="2"/>
  <c r="BQ757" i="2" s="1"/>
  <c r="BR757" i="2"/>
  <c r="AR756" i="2"/>
  <c r="AF757" i="2"/>
  <c r="AH757" i="2"/>
  <c r="AH767" i="2"/>
  <c r="AF767" i="2"/>
  <c r="BA774" i="2"/>
  <c r="BB774" i="2" s="1"/>
  <c r="AW774" i="2"/>
  <c r="AY774" i="2"/>
  <c r="BD774" i="2" s="1"/>
  <c r="BE774" i="2" s="1"/>
  <c r="R636" i="2"/>
  <c r="S636" i="2" s="1"/>
  <c r="T636" i="2"/>
  <c r="CM757" i="2" l="1"/>
  <c r="BU757" i="2"/>
  <c r="BK758" i="2"/>
  <c r="BI758" i="2"/>
  <c r="BJ758" i="2" s="1"/>
  <c r="AO757" i="2"/>
  <c r="AI757" i="2"/>
  <c r="AK757" i="2"/>
  <c r="AP757" i="2" s="1"/>
  <c r="AQ757" i="2" s="1"/>
  <c r="AM757" i="2"/>
  <c r="AN757" i="2" s="1"/>
  <c r="W636" i="2"/>
  <c r="AA636" i="2"/>
  <c r="AG757" i="2"/>
  <c r="AV775" i="2"/>
  <c r="AT775" i="2"/>
  <c r="AU775" i="2" s="1"/>
  <c r="AQ767" i="2"/>
  <c r="AM767" i="2"/>
  <c r="AN767" i="2" s="1"/>
  <c r="AK767" i="2"/>
  <c r="AI767" i="2"/>
  <c r="AB636" i="2"/>
  <c r="AC636" i="2" s="1"/>
  <c r="AD636" i="2" s="1"/>
  <c r="Y636" i="2"/>
  <c r="Z636" i="2" s="1"/>
  <c r="U636" i="2"/>
  <c r="AR757" i="2" l="1"/>
  <c r="AH758" i="2"/>
  <c r="AF758" i="2"/>
  <c r="BN758" i="2"/>
  <c r="BP758" i="2"/>
  <c r="BQ758" i="2" s="1"/>
  <c r="BL758" i="2"/>
  <c r="BT758" i="2"/>
  <c r="BR758" i="2"/>
  <c r="AH768" i="2"/>
  <c r="AF768" i="2"/>
  <c r="AW775" i="2"/>
  <c r="BE775" i="2"/>
  <c r="BA775" i="2"/>
  <c r="BB775" i="2" s="1"/>
  <c r="AY775" i="2"/>
  <c r="R637" i="2"/>
  <c r="S637" i="2" s="1"/>
  <c r="T637" i="2"/>
  <c r="AA637" i="2" l="1"/>
  <c r="BU758" i="2"/>
  <c r="CM758" i="2"/>
  <c r="BK759" i="2"/>
  <c r="BI759" i="2"/>
  <c r="AG758" i="2"/>
  <c r="AO758" i="2"/>
  <c r="AQ758" i="2"/>
  <c r="AM758" i="2"/>
  <c r="AN758" i="2" s="1"/>
  <c r="AI758" i="2"/>
  <c r="AK758" i="2"/>
  <c r="AI768" i="2"/>
  <c r="AK768" i="2"/>
  <c r="AP768" i="2" s="1"/>
  <c r="AQ768" i="2" s="1"/>
  <c r="AM768" i="2"/>
  <c r="AN768" i="2" s="1"/>
  <c r="AV776" i="2"/>
  <c r="AT776" i="2"/>
  <c r="AU776" i="2" s="1"/>
  <c r="Y637" i="2"/>
  <c r="Z637" i="2" s="1"/>
  <c r="U637" i="2"/>
  <c r="W637" i="2"/>
  <c r="AB637" i="2" s="1"/>
  <c r="AR758" i="2" l="1"/>
  <c r="AF759" i="2"/>
  <c r="AH759" i="2"/>
  <c r="BJ759" i="2"/>
  <c r="BJ760" i="2"/>
  <c r="BJ762" i="2"/>
  <c r="BJ761" i="2"/>
  <c r="BJ764" i="2"/>
  <c r="BJ763" i="2"/>
  <c r="BJ765" i="2"/>
  <c r="BJ767" i="2"/>
  <c r="BJ766" i="2"/>
  <c r="BJ768" i="2"/>
  <c r="BJ770" i="2"/>
  <c r="BJ769" i="2"/>
  <c r="BJ771" i="2"/>
  <c r="BJ772" i="2"/>
  <c r="BJ773" i="2"/>
  <c r="BJ774" i="2"/>
  <c r="BJ779" i="2"/>
  <c r="BJ776" i="2"/>
  <c r="BJ777" i="2"/>
  <c r="BJ775" i="2"/>
  <c r="BJ778" i="2"/>
  <c r="BJ780" i="2"/>
  <c r="BJ782" i="2"/>
  <c r="BJ781" i="2"/>
  <c r="BJ783" i="2"/>
  <c r="BJ784" i="2"/>
  <c r="BJ785" i="2"/>
  <c r="BJ786" i="2"/>
  <c r="BJ787" i="2"/>
  <c r="BJ788" i="2"/>
  <c r="BJ789" i="2"/>
  <c r="BJ790" i="2"/>
  <c r="BJ791" i="2"/>
  <c r="BJ792" i="2"/>
  <c r="BJ793" i="2"/>
  <c r="BJ794" i="2"/>
  <c r="BJ796" i="2"/>
  <c r="BJ795" i="2"/>
  <c r="BJ797" i="2"/>
  <c r="BJ798" i="2"/>
  <c r="BJ801" i="2"/>
  <c r="BJ800" i="2"/>
  <c r="BJ799" i="2"/>
  <c r="BJ803" i="2"/>
  <c r="BJ802" i="2"/>
  <c r="BJ804" i="2"/>
  <c r="BJ809" i="2"/>
  <c r="BJ805" i="2"/>
  <c r="BJ806" i="2"/>
  <c r="BJ807" i="2"/>
  <c r="BJ808" i="2"/>
  <c r="BJ810" i="2"/>
  <c r="BJ811" i="2"/>
  <c r="BJ812" i="2"/>
  <c r="BJ813" i="2"/>
  <c r="BJ814" i="2"/>
  <c r="BJ815" i="2"/>
  <c r="BJ819" i="2"/>
  <c r="BJ816" i="2"/>
  <c r="BJ818" i="2"/>
  <c r="BJ817" i="2"/>
  <c r="BJ820" i="2"/>
  <c r="BJ821" i="2"/>
  <c r="BJ825" i="2"/>
  <c r="BJ822" i="2"/>
  <c r="BJ823" i="2"/>
  <c r="BJ824" i="2"/>
  <c r="BJ826" i="2"/>
  <c r="BJ828" i="2"/>
  <c r="BJ827" i="2"/>
  <c r="BJ830" i="2"/>
  <c r="BJ829" i="2"/>
  <c r="BJ832" i="2"/>
  <c r="BJ833" i="2"/>
  <c r="BJ831" i="2"/>
  <c r="BJ834" i="2"/>
  <c r="BJ836" i="2"/>
  <c r="BJ835" i="2"/>
  <c r="BJ837" i="2"/>
  <c r="BJ838" i="2"/>
  <c r="BJ839" i="2"/>
  <c r="BJ840" i="2"/>
  <c r="BJ841" i="2"/>
  <c r="BJ842" i="2"/>
  <c r="BJ843" i="2"/>
  <c r="BJ844" i="2"/>
  <c r="BJ846" i="2"/>
  <c r="BJ845" i="2"/>
  <c r="BJ848" i="2"/>
  <c r="BJ847" i="2"/>
  <c r="BJ849" i="2"/>
  <c r="BJ850" i="2"/>
  <c r="BJ852" i="2"/>
  <c r="BJ851" i="2"/>
  <c r="BJ853" i="2"/>
  <c r="BJ854" i="2"/>
  <c r="BJ855" i="2"/>
  <c r="BJ856" i="2"/>
  <c r="BJ858" i="2"/>
  <c r="BJ857" i="2"/>
  <c r="BJ861" i="2"/>
  <c r="BJ863" i="2"/>
  <c r="BJ860" i="2"/>
  <c r="BJ859" i="2"/>
  <c r="BJ862" i="2"/>
  <c r="BJ864" i="2"/>
  <c r="BJ866" i="2"/>
  <c r="BJ865" i="2"/>
  <c r="BJ867" i="2"/>
  <c r="BJ868" i="2"/>
  <c r="BJ870" i="2"/>
  <c r="BJ873" i="2"/>
  <c r="BJ869" i="2"/>
  <c r="BJ871" i="2"/>
  <c r="BJ872" i="2"/>
  <c r="BJ874" i="2"/>
  <c r="BJ875" i="2"/>
  <c r="BJ876" i="2"/>
  <c r="BJ878" i="2"/>
  <c r="BJ877" i="2"/>
  <c r="BJ879" i="2"/>
  <c r="BJ881" i="2"/>
  <c r="BJ880" i="2"/>
  <c r="BJ882" i="2"/>
  <c r="BJ885" i="2"/>
  <c r="BJ883" i="2"/>
  <c r="BJ884" i="2"/>
  <c r="BJ886" i="2"/>
  <c r="BJ891" i="2"/>
  <c r="BJ888" i="2"/>
  <c r="BJ887" i="2"/>
  <c r="BJ890" i="2"/>
  <c r="BJ889" i="2"/>
  <c r="BJ893" i="2"/>
  <c r="BJ892" i="2"/>
  <c r="BJ894" i="2"/>
  <c r="BJ895" i="2"/>
  <c r="BJ897" i="2"/>
  <c r="BJ896" i="2"/>
  <c r="BJ898" i="2"/>
  <c r="BJ900" i="2"/>
  <c r="BJ899" i="2"/>
  <c r="BJ901" i="2"/>
  <c r="BJ902" i="2"/>
  <c r="BJ904" i="2"/>
  <c r="BJ905" i="2"/>
  <c r="BJ903" i="2"/>
  <c r="BJ906" i="2"/>
  <c r="BJ908" i="2"/>
  <c r="BJ907" i="2"/>
  <c r="BJ909" i="2"/>
  <c r="BJ911" i="2"/>
  <c r="BJ910" i="2"/>
  <c r="BJ912" i="2"/>
  <c r="BJ917" i="2"/>
  <c r="BJ915" i="2"/>
  <c r="BJ914" i="2"/>
  <c r="BJ913" i="2"/>
  <c r="BJ916" i="2"/>
  <c r="BJ918" i="2"/>
  <c r="BJ919" i="2"/>
  <c r="BJ920" i="2"/>
  <c r="BJ923" i="2"/>
  <c r="BJ922" i="2"/>
  <c r="BJ921" i="2"/>
  <c r="BJ924" i="2"/>
  <c r="BJ926" i="2"/>
  <c r="BJ925" i="2"/>
  <c r="BJ927" i="2"/>
  <c r="BJ928" i="2"/>
  <c r="BJ929" i="2"/>
  <c r="BJ930" i="2"/>
  <c r="BJ931" i="2"/>
  <c r="BJ935" i="2"/>
  <c r="BJ932" i="2"/>
  <c r="BJ934" i="2"/>
  <c r="BJ933" i="2"/>
  <c r="BJ936" i="2"/>
  <c r="BJ937" i="2"/>
  <c r="BJ939" i="2"/>
  <c r="BJ938" i="2"/>
  <c r="BJ941" i="2"/>
  <c r="BJ940" i="2"/>
  <c r="BJ943" i="2"/>
  <c r="BJ942" i="2"/>
  <c r="BJ945" i="2"/>
  <c r="BJ944" i="2"/>
  <c r="BJ946" i="2"/>
  <c r="BJ947" i="2"/>
  <c r="BJ949" i="2"/>
  <c r="BJ948" i="2"/>
  <c r="BJ951" i="2"/>
  <c r="BJ950" i="2"/>
  <c r="BJ952" i="2"/>
  <c r="BJ953" i="2"/>
  <c r="BJ955" i="2"/>
  <c r="BJ954" i="2"/>
  <c r="BJ957" i="2"/>
  <c r="BJ956" i="2"/>
  <c r="BJ960" i="2"/>
  <c r="BJ959" i="2"/>
  <c r="BJ958" i="2"/>
  <c r="BJ961" i="2"/>
  <c r="BJ962" i="2"/>
  <c r="BJ963" i="2"/>
  <c r="BJ965" i="2"/>
  <c r="BJ964" i="2"/>
  <c r="BJ967" i="2"/>
  <c r="BJ966" i="2"/>
  <c r="BJ969" i="2"/>
  <c r="BJ968" i="2"/>
  <c r="BJ971" i="2"/>
  <c r="BJ970" i="2"/>
  <c r="BJ972" i="2"/>
  <c r="BJ973" i="2"/>
  <c r="BJ974" i="2"/>
  <c r="BJ975" i="2"/>
  <c r="BJ976" i="2"/>
  <c r="BJ977" i="2"/>
  <c r="BJ978" i="2"/>
  <c r="BJ979" i="2"/>
  <c r="BJ982" i="2"/>
  <c r="BJ981" i="2"/>
  <c r="BJ980" i="2"/>
  <c r="BJ983" i="2"/>
  <c r="BJ984" i="2"/>
  <c r="BJ985" i="2"/>
  <c r="BJ988" i="2"/>
  <c r="BJ987" i="2"/>
  <c r="BJ986" i="2"/>
  <c r="BJ989" i="2"/>
  <c r="BJ991" i="2"/>
  <c r="BJ990" i="2"/>
  <c r="BJ992" i="2"/>
  <c r="BJ993" i="2"/>
  <c r="BJ994" i="2"/>
  <c r="BJ995" i="2"/>
  <c r="BJ997" i="2"/>
  <c r="BJ996" i="2"/>
  <c r="BJ999" i="2"/>
  <c r="BJ998" i="2"/>
  <c r="BJ1001" i="2"/>
  <c r="BJ1000" i="2"/>
  <c r="BJ1004" i="2"/>
  <c r="BJ1002" i="2"/>
  <c r="BJ1005" i="2"/>
  <c r="BJ1003" i="2"/>
  <c r="BJ1006" i="2"/>
  <c r="BJ1007" i="2"/>
  <c r="BJ1008" i="2"/>
  <c r="BJ1009" i="2"/>
  <c r="BJ1010" i="2"/>
  <c r="BJ1013" i="2"/>
  <c r="BJ1012" i="2"/>
  <c r="BJ1011" i="2"/>
  <c r="BJ1014" i="2"/>
  <c r="BJ1015" i="2"/>
  <c r="BJ1016" i="2"/>
  <c r="BJ1018" i="2"/>
  <c r="BJ1017" i="2"/>
  <c r="BJ1019" i="2"/>
  <c r="BJ1020" i="2"/>
  <c r="BJ1025" i="2"/>
  <c r="BJ1021" i="2"/>
  <c r="BJ1022" i="2"/>
  <c r="BJ1024" i="2"/>
  <c r="BJ1026" i="2"/>
  <c r="BJ1023" i="2"/>
  <c r="BJ1027" i="2"/>
  <c r="BJ1028" i="2"/>
  <c r="BJ1029" i="2"/>
  <c r="BJ1030" i="2"/>
  <c r="BJ1031" i="2"/>
  <c r="BJ1032" i="2"/>
  <c r="BJ1033" i="2"/>
  <c r="BJ1034" i="2"/>
  <c r="BJ1036" i="2"/>
  <c r="BJ1037" i="2"/>
  <c r="BJ1035" i="2"/>
  <c r="BJ1038" i="2"/>
  <c r="BJ1040" i="2"/>
  <c r="BJ1039" i="2"/>
  <c r="BJ1042" i="2"/>
  <c r="BJ1041" i="2"/>
  <c r="BJ1044" i="2"/>
  <c r="BJ1043" i="2"/>
  <c r="BJ1045" i="2"/>
  <c r="BJ1046" i="2"/>
  <c r="BJ1048" i="2"/>
  <c r="BJ1047" i="2"/>
  <c r="BJ1049" i="2"/>
  <c r="BJ1051" i="2"/>
  <c r="BJ1050" i="2"/>
  <c r="BJ1052" i="2"/>
  <c r="BJ1054" i="2"/>
  <c r="BJ1053" i="2"/>
  <c r="BJ1055" i="2"/>
  <c r="BJ1057" i="2"/>
  <c r="BJ1056" i="2"/>
  <c r="BJ1058" i="2"/>
  <c r="BJ1060" i="2"/>
  <c r="BJ1059" i="2"/>
  <c r="BJ1062" i="2"/>
  <c r="BJ1061" i="2"/>
  <c r="BJ1063" i="2"/>
  <c r="BJ1064" i="2"/>
  <c r="BJ1069" i="2"/>
  <c r="BJ1065" i="2"/>
  <c r="BJ1066" i="2"/>
  <c r="BJ1067" i="2"/>
  <c r="BJ1068" i="2"/>
  <c r="BJ1070" i="2"/>
  <c r="BJ1071" i="2"/>
  <c r="BJ1073" i="2"/>
  <c r="BJ1072" i="2"/>
  <c r="BJ1074" i="2"/>
  <c r="BJ1075" i="2"/>
  <c r="BJ1076" i="2"/>
  <c r="BJ1077" i="2"/>
  <c r="BJ1078" i="2"/>
  <c r="BJ1080" i="2"/>
  <c r="BJ1079" i="2"/>
  <c r="BJ1082" i="2"/>
  <c r="BJ1081" i="2"/>
  <c r="BJ1085" i="2"/>
  <c r="BJ1083" i="2"/>
  <c r="BJ1084" i="2"/>
  <c r="BJ1087" i="2"/>
  <c r="BJ1086" i="2"/>
  <c r="BJ1088" i="2"/>
  <c r="BJ1091" i="2"/>
  <c r="BJ1093" i="2"/>
  <c r="BJ1090" i="2"/>
  <c r="BJ1089" i="2"/>
  <c r="BJ1092" i="2"/>
  <c r="BJ1094" i="2"/>
  <c r="BJ1096" i="2"/>
  <c r="BJ1095" i="2"/>
  <c r="BJ1099" i="2"/>
  <c r="BJ1097" i="2"/>
  <c r="BJ1098" i="2"/>
  <c r="BJ1100" i="2"/>
  <c r="BJ1102" i="2"/>
  <c r="BJ1101" i="2"/>
  <c r="BJ1103" i="2"/>
  <c r="BJ1104" i="2"/>
  <c r="BJ1105" i="2"/>
  <c r="BJ1106" i="2"/>
  <c r="BJ1108" i="2"/>
  <c r="BJ1107" i="2"/>
  <c r="BJ1110" i="2"/>
  <c r="BJ1112" i="2"/>
  <c r="BJ1109" i="2"/>
  <c r="BJ1113" i="2"/>
  <c r="BJ1111" i="2"/>
  <c r="BJ1114" i="2"/>
  <c r="BJ1116" i="2"/>
  <c r="BJ1115" i="2"/>
  <c r="BJ1118" i="2"/>
  <c r="BJ1117" i="2"/>
  <c r="BJ1120" i="2"/>
  <c r="BJ1119" i="2"/>
  <c r="BJ1121" i="2"/>
  <c r="BJ1122" i="2"/>
  <c r="BJ1123" i="2"/>
  <c r="BJ1124" i="2"/>
  <c r="BJ1125" i="2"/>
  <c r="BJ1126" i="2"/>
  <c r="BJ1127" i="2"/>
  <c r="BJ1128" i="2"/>
  <c r="BJ1130" i="2"/>
  <c r="BJ1129" i="2"/>
  <c r="BJ1135" i="2"/>
  <c r="BJ1131" i="2"/>
  <c r="BJ1132" i="2"/>
  <c r="BJ1133" i="2"/>
  <c r="BJ1134" i="2"/>
  <c r="BJ1136" i="2"/>
  <c r="BJ1138" i="2"/>
  <c r="BJ1137" i="2"/>
  <c r="BJ1140" i="2"/>
  <c r="BJ1139" i="2"/>
  <c r="BJ1142" i="2"/>
  <c r="BJ1141" i="2"/>
  <c r="BJ1145" i="2"/>
  <c r="BJ1144" i="2"/>
  <c r="BJ1143" i="2"/>
  <c r="BJ1146" i="2"/>
  <c r="BJ1147" i="2"/>
  <c r="BJ1151" i="2"/>
  <c r="BJ1148" i="2"/>
  <c r="BJ1150" i="2"/>
  <c r="BJ1149" i="2"/>
  <c r="BJ1152" i="2"/>
  <c r="BJ1153" i="2"/>
  <c r="BJ1154" i="2"/>
  <c r="BJ1156" i="2"/>
  <c r="BJ1157" i="2"/>
  <c r="BJ1155" i="2"/>
  <c r="BJ1158" i="2"/>
  <c r="BJ1160" i="2"/>
  <c r="BJ1159" i="2"/>
  <c r="BJ1161" i="2"/>
  <c r="BJ1162" i="2"/>
  <c r="BJ1165" i="2"/>
  <c r="BJ1163" i="2"/>
  <c r="BJ1164" i="2"/>
  <c r="BJ1166" i="2"/>
  <c r="BJ1168" i="2"/>
  <c r="BJ1167" i="2"/>
  <c r="BJ1170" i="2"/>
  <c r="BJ1169" i="2"/>
  <c r="BJ1171" i="2"/>
  <c r="BJ1172" i="2"/>
  <c r="BJ1174" i="2"/>
  <c r="BJ1173" i="2"/>
  <c r="BJ1175" i="2"/>
  <c r="BJ1176" i="2"/>
  <c r="BJ1177" i="2"/>
  <c r="BJ1178" i="2"/>
  <c r="BJ1180" i="2"/>
  <c r="BJ1179" i="2"/>
  <c r="BJ1183" i="2"/>
  <c r="BJ1181" i="2"/>
  <c r="BJ1182" i="2"/>
  <c r="BJ1184" i="2"/>
  <c r="BJ1185" i="2"/>
  <c r="BJ1186" i="2"/>
  <c r="BJ1189" i="2"/>
  <c r="BJ1188" i="2"/>
  <c r="BJ1187" i="2"/>
  <c r="BJ1190" i="2"/>
  <c r="BJ1191" i="2"/>
  <c r="BJ1193" i="2"/>
  <c r="BJ1192" i="2"/>
  <c r="BJ1194" i="2"/>
  <c r="BL759" i="2"/>
  <c r="BN759" i="2"/>
  <c r="BP759" i="2"/>
  <c r="BQ759" i="2" s="1"/>
  <c r="BR759" i="2"/>
  <c r="AH769" i="2"/>
  <c r="AF769" i="2"/>
  <c r="AW776" i="2"/>
  <c r="AY776" i="2"/>
  <c r="BE776" i="2"/>
  <c r="BA776" i="2"/>
  <c r="BB776" i="2" s="1"/>
  <c r="AC637" i="2"/>
  <c r="AD637" i="2" s="1"/>
  <c r="G184" i="1" l="1"/>
  <c r="G185" i="1"/>
  <c r="G186" i="1"/>
  <c r="E188" i="1"/>
  <c r="E184" i="1"/>
  <c r="E185" i="1"/>
  <c r="E186" i="1"/>
  <c r="I188" i="1"/>
  <c r="I184" i="1"/>
  <c r="I185" i="1"/>
  <c r="I186" i="1"/>
  <c r="H188" i="1"/>
  <c r="H184" i="1"/>
  <c r="H185" i="1"/>
  <c r="H186" i="1"/>
  <c r="BS759" i="2"/>
  <c r="BT759" i="2" s="1"/>
  <c r="G188" i="1"/>
  <c r="AG769" i="2"/>
  <c r="CM759" i="2"/>
  <c r="CN759" i="2" s="1"/>
  <c r="BU759" i="2"/>
  <c r="L126" i="1" s="1"/>
  <c r="K128" i="1" s="1"/>
  <c r="AO759" i="2"/>
  <c r="AM759" i="2"/>
  <c r="AN759" i="2" s="1"/>
  <c r="AI759" i="2"/>
  <c r="AK759" i="2"/>
  <c r="AG759" i="2"/>
  <c r="AG760" i="2"/>
  <c r="AG761" i="2"/>
  <c r="AG762" i="2"/>
  <c r="AG763" i="2"/>
  <c r="AG765" i="2"/>
  <c r="AG766" i="2"/>
  <c r="AG768" i="2"/>
  <c r="AG767" i="2"/>
  <c r="AG764" i="2"/>
  <c r="AV777" i="2"/>
  <c r="AT777" i="2"/>
  <c r="AU777" i="2" s="1"/>
  <c r="AQ769" i="2"/>
  <c r="AM769" i="2"/>
  <c r="AN769" i="2" s="1"/>
  <c r="AI769" i="2"/>
  <c r="AK769" i="2"/>
  <c r="R638" i="2"/>
  <c r="S638" i="2" s="1"/>
  <c r="T638" i="2"/>
  <c r="P205" i="1" l="1"/>
  <c r="J205" i="1" s="1"/>
  <c r="P207" i="1"/>
  <c r="J207" i="1" s="1"/>
  <c r="P206" i="1"/>
  <c r="J206" i="1" s="1"/>
  <c r="AA638" i="2"/>
  <c r="AP759" i="2"/>
  <c r="AQ759" i="2" s="1"/>
  <c r="AH770" i="2"/>
  <c r="AF770" i="2"/>
  <c r="AG770" i="2" s="1"/>
  <c r="AW777" i="2"/>
  <c r="AY777" i="2"/>
  <c r="BD777" i="2" s="1"/>
  <c r="BE777" i="2" s="1"/>
  <c r="BA777" i="2"/>
  <c r="BB777" i="2" s="1"/>
  <c r="AC638" i="2"/>
  <c r="AD638" i="2" s="1"/>
  <c r="W638" i="2"/>
  <c r="U638" i="2"/>
  <c r="Y638" i="2"/>
  <c r="Z638" i="2" s="1"/>
  <c r="J209" i="1" l="1"/>
  <c r="AR759" i="2"/>
  <c r="H126" i="1" s="1"/>
  <c r="G128" i="1" s="1"/>
  <c r="AV778" i="2"/>
  <c r="AT778" i="2"/>
  <c r="AU778" i="2" s="1"/>
  <c r="AM770" i="2"/>
  <c r="AN770" i="2" s="1"/>
  <c r="AI770" i="2"/>
  <c r="AK770" i="2"/>
  <c r="AQ770" i="2"/>
  <c r="R639" i="2"/>
  <c r="S639" i="2" s="1"/>
  <c r="T639" i="2"/>
  <c r="AA639" i="2" l="1"/>
  <c r="Y639" i="2"/>
  <c r="Z639" i="2" s="1"/>
  <c r="AH771" i="2"/>
  <c r="AF771" i="2"/>
  <c r="AG771" i="2" s="1"/>
  <c r="BE778" i="2"/>
  <c r="BA778" i="2"/>
  <c r="BB778" i="2" s="1"/>
  <c r="AW778" i="2"/>
  <c r="AY778" i="2"/>
  <c r="U639" i="2"/>
  <c r="W639" i="2"/>
  <c r="AB639" i="2" s="1"/>
  <c r="AV779" i="2" l="1"/>
  <c r="AT779" i="2"/>
  <c r="AU779" i="2" s="1"/>
  <c r="AK771" i="2"/>
  <c r="AP771" i="2" s="1"/>
  <c r="AQ771" i="2" s="1"/>
  <c r="AM771" i="2"/>
  <c r="AN771" i="2" s="1"/>
  <c r="AI771" i="2"/>
  <c r="AC639" i="2"/>
  <c r="AD639" i="2" s="1"/>
  <c r="AH772" i="2" l="1"/>
  <c r="AF772" i="2"/>
  <c r="AG772" i="2" s="1"/>
  <c r="BA779" i="2"/>
  <c r="BB779" i="2" s="1"/>
  <c r="AY779" i="2"/>
  <c r="AW779" i="2"/>
  <c r="BE779" i="2"/>
  <c r="R640" i="2"/>
  <c r="S640" i="2" s="1"/>
  <c r="T640" i="2"/>
  <c r="AA640" i="2" l="1"/>
  <c r="Y640" i="2"/>
  <c r="Z640" i="2" s="1"/>
  <c r="AQ772" i="2"/>
  <c r="AM772" i="2"/>
  <c r="AN772" i="2" s="1"/>
  <c r="AI772" i="2"/>
  <c r="AK772" i="2"/>
  <c r="AV780" i="2"/>
  <c r="AT780" i="2"/>
  <c r="AU780" i="2" s="1"/>
  <c r="U640" i="2"/>
  <c r="W640" i="2"/>
  <c r="AB640" i="2" l="1"/>
  <c r="AC640" i="2" s="1"/>
  <c r="AD640" i="2" s="1"/>
  <c r="BA780" i="2"/>
  <c r="BB780" i="2" s="1"/>
  <c r="AW780" i="2"/>
  <c r="AY780" i="2"/>
  <c r="BD780" i="2" s="1"/>
  <c r="BE780" i="2" s="1"/>
  <c r="AH773" i="2"/>
  <c r="AF773" i="2"/>
  <c r="AG773" i="2" s="1"/>
  <c r="AV781" i="2" l="1"/>
  <c r="AT781" i="2"/>
  <c r="AU781" i="2" s="1"/>
  <c r="AI773" i="2"/>
  <c r="AK773" i="2"/>
  <c r="AM773" i="2"/>
  <c r="AN773" i="2" s="1"/>
  <c r="AQ773" i="2"/>
  <c r="R641" i="2"/>
  <c r="S641" i="2" s="1"/>
  <c r="T641" i="2"/>
  <c r="AA641" i="2" l="1"/>
  <c r="AH774" i="2"/>
  <c r="AF774" i="2"/>
  <c r="AG774" i="2" s="1"/>
  <c r="AW781" i="2"/>
  <c r="AY781" i="2"/>
  <c r="BE781" i="2"/>
  <c r="BA781" i="2"/>
  <c r="BB781" i="2" s="1"/>
  <c r="AC641" i="2"/>
  <c r="AD641" i="2" s="1"/>
  <c r="U641" i="2"/>
  <c r="W641" i="2"/>
  <c r="Y641" i="2"/>
  <c r="Z641" i="2" s="1"/>
  <c r="AV782" i="2" l="1"/>
  <c r="AT782" i="2"/>
  <c r="AU782" i="2" s="1"/>
  <c r="AI774" i="2"/>
  <c r="AK774" i="2"/>
  <c r="AP774" i="2" s="1"/>
  <c r="AQ774" i="2" s="1"/>
  <c r="AM774" i="2"/>
  <c r="AN774" i="2" s="1"/>
  <c r="R642" i="2"/>
  <c r="S642" i="2" s="1"/>
  <c r="T642" i="2"/>
  <c r="AA642" i="2" l="1"/>
  <c r="Y642" i="2"/>
  <c r="Z642" i="2" s="1"/>
  <c r="AH775" i="2"/>
  <c r="AF775" i="2"/>
  <c r="AG775" i="2" s="1"/>
  <c r="AW782" i="2"/>
  <c r="AY782" i="2"/>
  <c r="BE782" i="2"/>
  <c r="BA782" i="2"/>
  <c r="BB782" i="2" s="1"/>
  <c r="W642" i="2"/>
  <c r="AB642" i="2" s="1"/>
  <c r="U642" i="2"/>
  <c r="AV783" i="2" l="1"/>
  <c r="AT783" i="2"/>
  <c r="AU783" i="2" s="1"/>
  <c r="AI775" i="2"/>
  <c r="AK775" i="2"/>
  <c r="AM775" i="2"/>
  <c r="AN775" i="2" s="1"/>
  <c r="AQ775" i="2"/>
  <c r="AC642" i="2"/>
  <c r="AD642" i="2" s="1"/>
  <c r="BA783" i="2" l="1"/>
  <c r="BB783" i="2" s="1"/>
  <c r="AW783" i="2"/>
  <c r="AY783" i="2"/>
  <c r="BD783" i="2" s="1"/>
  <c r="BE783" i="2" s="1"/>
  <c r="AH776" i="2"/>
  <c r="AF776" i="2"/>
  <c r="AG776" i="2" s="1"/>
  <c r="R643" i="2"/>
  <c r="S643" i="2" s="1"/>
  <c r="T643" i="2"/>
  <c r="AA643" i="2" l="1"/>
  <c r="Y643" i="2"/>
  <c r="Z643" i="2" s="1"/>
  <c r="AV784" i="2"/>
  <c r="AT784" i="2"/>
  <c r="AU784" i="2" s="1"/>
  <c r="AQ776" i="2"/>
  <c r="AM776" i="2"/>
  <c r="AN776" i="2" s="1"/>
  <c r="AI776" i="2"/>
  <c r="AK776" i="2"/>
  <c r="U643" i="2"/>
  <c r="W643" i="2"/>
  <c r="AB643" i="2" l="1"/>
  <c r="AC643" i="2" s="1"/>
  <c r="AD643" i="2" s="1"/>
  <c r="AH777" i="2"/>
  <c r="AF777" i="2"/>
  <c r="AG777" i="2" s="1"/>
  <c r="AW784" i="2"/>
  <c r="AY784" i="2"/>
  <c r="BE784" i="2"/>
  <c r="BA784" i="2"/>
  <c r="BB784" i="2" s="1"/>
  <c r="AV785" i="2" l="1"/>
  <c r="AT785" i="2"/>
  <c r="AU785" i="2" s="1"/>
  <c r="AM777" i="2"/>
  <c r="AN777" i="2" s="1"/>
  <c r="AI777" i="2"/>
  <c r="AK777" i="2"/>
  <c r="AP777" i="2" s="1"/>
  <c r="AQ777" i="2" s="1"/>
  <c r="R644" i="2"/>
  <c r="S644" i="2" s="1"/>
  <c r="T644" i="2"/>
  <c r="AA644" i="2" l="1"/>
  <c r="AH778" i="2"/>
  <c r="AF778" i="2"/>
  <c r="AG778" i="2" s="1"/>
  <c r="AY785" i="2"/>
  <c r="BE785" i="2"/>
  <c r="BA785" i="2"/>
  <c r="BB785" i="2" s="1"/>
  <c r="AW785" i="2"/>
  <c r="AC644" i="2"/>
  <c r="AD644" i="2" s="1"/>
  <c r="U644" i="2"/>
  <c r="W644" i="2"/>
  <c r="Y644" i="2"/>
  <c r="Z644" i="2" s="1"/>
  <c r="AM778" i="2" l="1"/>
  <c r="AN778" i="2" s="1"/>
  <c r="AI778" i="2"/>
  <c r="AQ778" i="2"/>
  <c r="AK778" i="2"/>
  <c r="AV786" i="2"/>
  <c r="AT786" i="2"/>
  <c r="AU786" i="2" s="1"/>
  <c r="R645" i="2"/>
  <c r="S645" i="2" s="1"/>
  <c r="T645" i="2"/>
  <c r="AA645" i="2" l="1"/>
  <c r="Y645" i="2"/>
  <c r="Z645" i="2" s="1"/>
  <c r="AH779" i="2"/>
  <c r="AF779" i="2"/>
  <c r="AG779" i="2" s="1"/>
  <c r="BA786" i="2"/>
  <c r="BB786" i="2" s="1"/>
  <c r="AW786" i="2"/>
  <c r="AY786" i="2"/>
  <c r="BD786" i="2" s="1"/>
  <c r="BE786" i="2" s="1"/>
  <c r="U645" i="2"/>
  <c r="W645" i="2"/>
  <c r="AB645" i="2" s="1"/>
  <c r="AV787" i="2" l="1"/>
  <c r="AT787" i="2"/>
  <c r="AU787" i="2" s="1"/>
  <c r="AI779" i="2"/>
  <c r="AM779" i="2"/>
  <c r="AN779" i="2" s="1"/>
  <c r="AK779" i="2"/>
  <c r="AQ779" i="2"/>
  <c r="AC645" i="2"/>
  <c r="AD645" i="2" s="1"/>
  <c r="BE787" i="2" l="1"/>
  <c r="BA787" i="2"/>
  <c r="BB787" i="2" s="1"/>
  <c r="AW787" i="2"/>
  <c r="AY787" i="2"/>
  <c r="AH780" i="2"/>
  <c r="AF780" i="2"/>
  <c r="AG780" i="2" s="1"/>
  <c r="R646" i="2"/>
  <c r="S646" i="2" s="1"/>
  <c r="T646" i="2"/>
  <c r="AA646" i="2" l="1"/>
  <c r="Y646" i="2"/>
  <c r="Z646" i="2" s="1"/>
  <c r="AM780" i="2"/>
  <c r="AN780" i="2" s="1"/>
  <c r="AI780" i="2"/>
  <c r="AK780" i="2"/>
  <c r="AP780" i="2" s="1"/>
  <c r="AQ780" i="2" s="1"/>
  <c r="AV788" i="2"/>
  <c r="AT788" i="2"/>
  <c r="AU788" i="2" s="1"/>
  <c r="W646" i="2"/>
  <c r="U646" i="2"/>
  <c r="AB646" i="2" l="1"/>
  <c r="AC646" i="2" s="1"/>
  <c r="AD646" i="2" s="1"/>
  <c r="AH781" i="2"/>
  <c r="AF781" i="2"/>
  <c r="AG781" i="2" s="1"/>
  <c r="BE788" i="2"/>
  <c r="BA788" i="2"/>
  <c r="BB788" i="2" s="1"/>
  <c r="AW788" i="2"/>
  <c r="AY788" i="2"/>
  <c r="AV789" i="2" l="1"/>
  <c r="AT789" i="2"/>
  <c r="AU789" i="2" s="1"/>
  <c r="AQ781" i="2"/>
  <c r="AM781" i="2"/>
  <c r="AN781" i="2" s="1"/>
  <c r="AI781" i="2"/>
  <c r="AK781" i="2"/>
  <c r="R647" i="2"/>
  <c r="S647" i="2" s="1"/>
  <c r="T647" i="2"/>
  <c r="AA647" i="2" l="1"/>
  <c r="Y647" i="2"/>
  <c r="Z647" i="2" s="1"/>
  <c r="AH782" i="2"/>
  <c r="AF782" i="2"/>
  <c r="AG782" i="2" s="1"/>
  <c r="AW789" i="2"/>
  <c r="AY789" i="2"/>
  <c r="BD789" i="2" s="1"/>
  <c r="BE789" i="2" s="1"/>
  <c r="BA789" i="2"/>
  <c r="BB789" i="2" s="1"/>
  <c r="AC647" i="2"/>
  <c r="AD647" i="2" s="1"/>
  <c r="W647" i="2"/>
  <c r="U647" i="2"/>
  <c r="AV790" i="2" l="1"/>
  <c r="AT790" i="2"/>
  <c r="AU790" i="2" s="1"/>
  <c r="AQ782" i="2"/>
  <c r="AM782" i="2"/>
  <c r="AN782" i="2" s="1"/>
  <c r="AI782" i="2"/>
  <c r="AK782" i="2"/>
  <c r="R648" i="2"/>
  <c r="S648" i="2" s="1"/>
  <c r="T648" i="2"/>
  <c r="AA648" i="2" l="1"/>
  <c r="Y648" i="2"/>
  <c r="Z648" i="2" s="1"/>
  <c r="AH783" i="2"/>
  <c r="AF783" i="2"/>
  <c r="AG783" i="2" s="1"/>
  <c r="BA790" i="2"/>
  <c r="BB790" i="2" s="1"/>
  <c r="AW790" i="2"/>
  <c r="AY790" i="2"/>
  <c r="BE790" i="2"/>
  <c r="W648" i="2"/>
  <c r="AB648" i="2" s="1"/>
  <c r="U648" i="2"/>
  <c r="AV791" i="2" l="1"/>
  <c r="AT791" i="2"/>
  <c r="AU791" i="2" s="1"/>
  <c r="AK783" i="2"/>
  <c r="AP783" i="2" s="1"/>
  <c r="AQ783" i="2" s="1"/>
  <c r="AI783" i="2"/>
  <c r="AM783" i="2"/>
  <c r="AN783" i="2" s="1"/>
  <c r="AC648" i="2"/>
  <c r="AD648" i="2" s="1"/>
  <c r="AH784" i="2" l="1"/>
  <c r="AF784" i="2"/>
  <c r="AG784" i="2" s="1"/>
  <c r="AW791" i="2"/>
  <c r="AY791" i="2"/>
  <c r="BE791" i="2"/>
  <c r="BA791" i="2"/>
  <c r="BB791" i="2" s="1"/>
  <c r="R649" i="2"/>
  <c r="S649" i="2" s="1"/>
  <c r="T649" i="2"/>
  <c r="AA649" i="2" l="1"/>
  <c r="AK784" i="2"/>
  <c r="AI784" i="2"/>
  <c r="AM784" i="2"/>
  <c r="AN784" i="2" s="1"/>
  <c r="AQ784" i="2"/>
  <c r="AV792" i="2"/>
  <c r="AT792" i="2"/>
  <c r="AU792" i="2" s="1"/>
  <c r="U649" i="2"/>
  <c r="Y649" i="2"/>
  <c r="Z649" i="2" s="1"/>
  <c r="W649" i="2"/>
  <c r="AB649" i="2" s="1"/>
  <c r="AH785" i="2" l="1"/>
  <c r="AF785" i="2"/>
  <c r="AG785" i="2" s="1"/>
  <c r="BA792" i="2"/>
  <c r="BB792" i="2" s="1"/>
  <c r="AW792" i="2"/>
  <c r="AY792" i="2"/>
  <c r="BD792" i="2" s="1"/>
  <c r="BE792" i="2" s="1"/>
  <c r="AC649" i="2"/>
  <c r="AD649" i="2" s="1"/>
  <c r="AV793" i="2" l="1"/>
  <c r="AT793" i="2"/>
  <c r="AU793" i="2" s="1"/>
  <c r="AQ785" i="2"/>
  <c r="AK785" i="2"/>
  <c r="AI785" i="2"/>
  <c r="AM785" i="2"/>
  <c r="AN785" i="2" s="1"/>
  <c r="R650" i="2"/>
  <c r="S650" i="2" s="1"/>
  <c r="T650" i="2"/>
  <c r="AA650" i="2" l="1"/>
  <c r="Y650" i="2"/>
  <c r="Z650" i="2" s="1"/>
  <c r="AH786" i="2"/>
  <c r="AF786" i="2"/>
  <c r="AG786" i="2" s="1"/>
  <c r="AW793" i="2"/>
  <c r="BA793" i="2"/>
  <c r="BB793" i="2" s="1"/>
  <c r="AY793" i="2"/>
  <c r="BE793" i="2"/>
  <c r="AC650" i="2"/>
  <c r="AD650" i="2" s="1"/>
  <c r="U650" i="2"/>
  <c r="W650" i="2"/>
  <c r="AK786" i="2" l="1"/>
  <c r="AP786" i="2" s="1"/>
  <c r="AQ786" i="2" s="1"/>
  <c r="AM786" i="2"/>
  <c r="AN786" i="2" s="1"/>
  <c r="AI786" i="2"/>
  <c r="AV794" i="2"/>
  <c r="AT794" i="2"/>
  <c r="AU794" i="2" s="1"/>
  <c r="R651" i="2"/>
  <c r="S651" i="2" s="1"/>
  <c r="T651" i="2"/>
  <c r="AA651" i="2" l="1"/>
  <c r="Y651" i="2"/>
  <c r="Z651" i="2" s="1"/>
  <c r="AH787" i="2"/>
  <c r="AF787" i="2"/>
  <c r="AG787" i="2" s="1"/>
  <c r="BA794" i="2"/>
  <c r="BB794" i="2" s="1"/>
  <c r="AW794" i="2"/>
  <c r="AY794" i="2"/>
  <c r="BE794" i="2"/>
  <c r="U651" i="2"/>
  <c r="W651" i="2"/>
  <c r="AB651" i="2" s="1"/>
  <c r="AV795" i="2" l="1"/>
  <c r="AT795" i="2"/>
  <c r="AU795" i="2" s="1"/>
  <c r="AI787" i="2"/>
  <c r="AQ787" i="2"/>
  <c r="AM787" i="2"/>
  <c r="AN787" i="2" s="1"/>
  <c r="AK787" i="2"/>
  <c r="AC651" i="2"/>
  <c r="AD651" i="2" s="1"/>
  <c r="AW795" i="2" l="1"/>
  <c r="BA795" i="2"/>
  <c r="BB795" i="2" s="1"/>
  <c r="AY795" i="2"/>
  <c r="BD795" i="2" s="1"/>
  <c r="BE795" i="2" s="1"/>
  <c r="AH788" i="2"/>
  <c r="AF788" i="2"/>
  <c r="AG788" i="2" s="1"/>
  <c r="R652" i="2"/>
  <c r="S652" i="2" s="1"/>
  <c r="T652" i="2"/>
  <c r="AA652" i="2" l="1"/>
  <c r="Y652" i="2"/>
  <c r="Z652" i="2" s="1"/>
  <c r="AV796" i="2"/>
  <c r="AT796" i="2"/>
  <c r="AU796" i="2" s="1"/>
  <c r="AM788" i="2"/>
  <c r="AN788" i="2" s="1"/>
  <c r="AI788" i="2"/>
  <c r="AQ788" i="2"/>
  <c r="AK788" i="2"/>
  <c r="U652" i="2"/>
  <c r="W652" i="2"/>
  <c r="AB652" i="2" l="1"/>
  <c r="AC652" i="2" s="1"/>
  <c r="AH789" i="2"/>
  <c r="AF789" i="2"/>
  <c r="AG789" i="2" s="1"/>
  <c r="BE796" i="2"/>
  <c r="BA796" i="2"/>
  <c r="BB796" i="2" s="1"/>
  <c r="AY796" i="2"/>
  <c r="AW796" i="2"/>
  <c r="R653" i="2" l="1"/>
  <c r="S653" i="2" s="1"/>
  <c r="AD652" i="2"/>
  <c r="AV797" i="2"/>
  <c r="AT797" i="2"/>
  <c r="AU797" i="2" s="1"/>
  <c r="AM789" i="2"/>
  <c r="AN789" i="2" s="1"/>
  <c r="AK789" i="2"/>
  <c r="AP789" i="2" s="1"/>
  <c r="AQ789" i="2" s="1"/>
  <c r="AI789" i="2"/>
  <c r="T653" i="2"/>
  <c r="AC653" i="2" l="1"/>
  <c r="AD653" i="2" s="1"/>
  <c r="AA653" i="2"/>
  <c r="AH790" i="2"/>
  <c r="AF790" i="2"/>
  <c r="AG790" i="2" s="1"/>
  <c r="BE797" i="2"/>
  <c r="AY797" i="2"/>
  <c r="AW797" i="2"/>
  <c r="BA797" i="2"/>
  <c r="BB797" i="2" s="1"/>
  <c r="R654" i="2"/>
  <c r="S654" i="2" s="1"/>
  <c r="W653" i="2"/>
  <c r="Y653" i="2"/>
  <c r="Z653" i="2" s="1"/>
  <c r="U653" i="2"/>
  <c r="T654" i="2"/>
  <c r="AA654" i="2" l="1"/>
  <c r="AV798" i="2"/>
  <c r="AT798" i="2"/>
  <c r="AU798" i="2" s="1"/>
  <c r="AI790" i="2"/>
  <c r="AM790" i="2"/>
  <c r="AN790" i="2" s="1"/>
  <c r="AK790" i="2"/>
  <c r="AQ790" i="2"/>
  <c r="W654" i="2"/>
  <c r="AB654" i="2" s="1"/>
  <c r="Y654" i="2"/>
  <c r="Z654" i="2" s="1"/>
  <c r="U654" i="2"/>
  <c r="AH791" i="2" l="1"/>
  <c r="AF791" i="2"/>
  <c r="AG791" i="2" s="1"/>
  <c r="AY798" i="2"/>
  <c r="BD798" i="2" s="1"/>
  <c r="BE798" i="2" s="1"/>
  <c r="BA798" i="2"/>
  <c r="BB798" i="2" s="1"/>
  <c r="AW798" i="2"/>
  <c r="AC654" i="2"/>
  <c r="AD654" i="2" s="1"/>
  <c r="AV799" i="2" l="1"/>
  <c r="AT799" i="2"/>
  <c r="AU799" i="2" s="1"/>
  <c r="AI791" i="2"/>
  <c r="AM791" i="2"/>
  <c r="AN791" i="2" s="1"/>
  <c r="AK791" i="2"/>
  <c r="AQ791" i="2"/>
  <c r="R655" i="2"/>
  <c r="S655" i="2" s="1"/>
  <c r="T655" i="2"/>
  <c r="AA655" i="2" l="1"/>
  <c r="Y655" i="2"/>
  <c r="Z655" i="2" s="1"/>
  <c r="BE799" i="2"/>
  <c r="AY799" i="2"/>
  <c r="AW799" i="2"/>
  <c r="BA799" i="2"/>
  <c r="BB799" i="2" s="1"/>
  <c r="AH792" i="2"/>
  <c r="AF792" i="2"/>
  <c r="AG792" i="2" s="1"/>
  <c r="W655" i="2"/>
  <c r="U655" i="2"/>
  <c r="AB655" i="2" l="1"/>
  <c r="AC655" i="2" s="1"/>
  <c r="AD655" i="2" s="1"/>
  <c r="AI792" i="2"/>
  <c r="AM792" i="2"/>
  <c r="AN792" i="2" s="1"/>
  <c r="AK792" i="2"/>
  <c r="AP792" i="2" s="1"/>
  <c r="AQ792" i="2" s="1"/>
  <c r="AV800" i="2"/>
  <c r="AT800" i="2"/>
  <c r="AU800" i="2" s="1"/>
  <c r="AH793" i="2" l="1"/>
  <c r="AF793" i="2"/>
  <c r="AG793" i="2" s="1"/>
  <c r="AW800" i="2"/>
  <c r="AY800" i="2"/>
  <c r="BA800" i="2"/>
  <c r="BB800" i="2" s="1"/>
  <c r="BE800" i="2"/>
  <c r="R656" i="2"/>
  <c r="S656" i="2" s="1"/>
  <c r="T656" i="2"/>
  <c r="AA656" i="2" l="1"/>
  <c r="Y656" i="2"/>
  <c r="Z656" i="2" s="1"/>
  <c r="AQ793" i="2"/>
  <c r="AI793" i="2"/>
  <c r="AK793" i="2"/>
  <c r="AM793" i="2"/>
  <c r="AN793" i="2" s="1"/>
  <c r="AV801" i="2"/>
  <c r="AT801" i="2"/>
  <c r="AU801" i="2" s="1"/>
  <c r="AC656" i="2"/>
  <c r="AD656" i="2" s="1"/>
  <c r="W656" i="2"/>
  <c r="U656" i="2"/>
  <c r="AY801" i="2" l="1"/>
  <c r="BD801" i="2" s="1"/>
  <c r="BE801" i="2" s="1"/>
  <c r="BA801" i="2"/>
  <c r="BB801" i="2" s="1"/>
  <c r="AW801" i="2"/>
  <c r="AH794" i="2"/>
  <c r="AF794" i="2"/>
  <c r="AG794" i="2" s="1"/>
  <c r="R657" i="2"/>
  <c r="S657" i="2" s="1"/>
  <c r="T657" i="2"/>
  <c r="AA657" i="2" l="1"/>
  <c r="Y657" i="2"/>
  <c r="Z657" i="2" s="1"/>
  <c r="AV802" i="2"/>
  <c r="AT802" i="2"/>
  <c r="AU802" i="2" s="1"/>
  <c r="AM794" i="2"/>
  <c r="AN794" i="2" s="1"/>
  <c r="AQ794" i="2"/>
  <c r="AI794" i="2"/>
  <c r="AK794" i="2"/>
  <c r="W657" i="2"/>
  <c r="AB657" i="2" s="1"/>
  <c r="U657" i="2"/>
  <c r="BA802" i="2" l="1"/>
  <c r="BB802" i="2" s="1"/>
  <c r="AY802" i="2"/>
  <c r="AW802" i="2"/>
  <c r="BE802" i="2"/>
  <c r="AH795" i="2"/>
  <c r="AF795" i="2"/>
  <c r="AG795" i="2" s="1"/>
  <c r="AC657" i="2"/>
  <c r="AD657" i="2" s="1"/>
  <c r="AV803" i="2" l="1"/>
  <c r="AT803" i="2"/>
  <c r="AU803" i="2" s="1"/>
  <c r="AM795" i="2"/>
  <c r="AN795" i="2" s="1"/>
  <c r="AK795" i="2"/>
  <c r="AP795" i="2" s="1"/>
  <c r="AQ795" i="2" s="1"/>
  <c r="AI795" i="2"/>
  <c r="R658" i="2"/>
  <c r="S658" i="2" s="1"/>
  <c r="T658" i="2"/>
  <c r="AA658" i="2" l="1"/>
  <c r="Y658" i="2"/>
  <c r="Z658" i="2" s="1"/>
  <c r="AH796" i="2"/>
  <c r="AF796" i="2"/>
  <c r="AG796" i="2" s="1"/>
  <c r="AW803" i="2"/>
  <c r="AY803" i="2"/>
  <c r="BE803" i="2"/>
  <c r="BA803" i="2"/>
  <c r="BB803" i="2" s="1"/>
  <c r="U658" i="2"/>
  <c r="W658" i="2"/>
  <c r="AB658" i="2" l="1"/>
  <c r="AC658" i="2" s="1"/>
  <c r="AD658" i="2" s="1"/>
  <c r="AV804" i="2"/>
  <c r="AT804" i="2"/>
  <c r="AU804" i="2" s="1"/>
  <c r="AM796" i="2"/>
  <c r="AN796" i="2" s="1"/>
  <c r="AQ796" i="2"/>
  <c r="AK796" i="2"/>
  <c r="AI796" i="2"/>
  <c r="BA804" i="2" l="1"/>
  <c r="BB804" i="2" s="1"/>
  <c r="AW804" i="2"/>
  <c r="AY804" i="2"/>
  <c r="BD804" i="2" s="1"/>
  <c r="BE804" i="2" s="1"/>
  <c r="AH797" i="2"/>
  <c r="AF797" i="2"/>
  <c r="AG797" i="2" s="1"/>
  <c r="R659" i="2"/>
  <c r="S659" i="2" s="1"/>
  <c r="T659" i="2"/>
  <c r="AA659" i="2" l="1"/>
  <c r="Y659" i="2"/>
  <c r="Z659" i="2" s="1"/>
  <c r="AV805" i="2"/>
  <c r="AT805" i="2"/>
  <c r="AU805" i="2" s="1"/>
  <c r="AK797" i="2"/>
  <c r="AI797" i="2"/>
  <c r="AM797" i="2"/>
  <c r="AN797" i="2" s="1"/>
  <c r="AQ797" i="2"/>
  <c r="AC659" i="2"/>
  <c r="AD659" i="2" s="1"/>
  <c r="W659" i="2"/>
  <c r="U659" i="2"/>
  <c r="AY805" i="2" l="1"/>
  <c r="BA805" i="2"/>
  <c r="BB805" i="2" s="1"/>
  <c r="AW805" i="2"/>
  <c r="BE805" i="2"/>
  <c r="AH798" i="2"/>
  <c r="AF798" i="2"/>
  <c r="AG798" i="2" s="1"/>
  <c r="R660" i="2"/>
  <c r="S660" i="2" s="1"/>
  <c r="T660" i="2"/>
  <c r="AA660" i="2" l="1"/>
  <c r="Y660" i="2"/>
  <c r="Z660" i="2" s="1"/>
  <c r="AV806" i="2"/>
  <c r="AT806" i="2"/>
  <c r="AU806" i="2" s="1"/>
  <c r="AK798" i="2"/>
  <c r="AP798" i="2" s="1"/>
  <c r="AQ798" i="2" s="1"/>
  <c r="AM798" i="2"/>
  <c r="AN798" i="2" s="1"/>
  <c r="AI798" i="2"/>
  <c r="U660" i="2"/>
  <c r="W660" i="2"/>
  <c r="AB660" i="2" s="1"/>
  <c r="AH799" i="2" l="1"/>
  <c r="AF799" i="2"/>
  <c r="AG799" i="2" s="1"/>
  <c r="BA806" i="2"/>
  <c r="BB806" i="2" s="1"/>
  <c r="AY806" i="2"/>
  <c r="BE806" i="2"/>
  <c r="AW806" i="2"/>
  <c r="AC660" i="2"/>
  <c r="AD660" i="2" s="1"/>
  <c r="AV807" i="2" l="1"/>
  <c r="AT807" i="2"/>
  <c r="AU807" i="2" s="1"/>
  <c r="AQ799" i="2"/>
  <c r="AI799" i="2"/>
  <c r="AM799" i="2"/>
  <c r="AN799" i="2" s="1"/>
  <c r="AK799" i="2"/>
  <c r="R661" i="2"/>
  <c r="S661" i="2" s="1"/>
  <c r="T661" i="2"/>
  <c r="AA661" i="2" l="1"/>
  <c r="AH800" i="2"/>
  <c r="AF800" i="2"/>
  <c r="AG800" i="2" s="1"/>
  <c r="AY807" i="2"/>
  <c r="BD807" i="2" s="1"/>
  <c r="BE807" i="2" s="1"/>
  <c r="BA807" i="2"/>
  <c r="BB807" i="2" s="1"/>
  <c r="AW807" i="2"/>
  <c r="U661" i="2"/>
  <c r="W661" i="2"/>
  <c r="AB661" i="2" s="1"/>
  <c r="Y661" i="2"/>
  <c r="Z661" i="2" s="1"/>
  <c r="AV808" i="2" l="1"/>
  <c r="AT808" i="2"/>
  <c r="AU808" i="2" s="1"/>
  <c r="AM800" i="2"/>
  <c r="AN800" i="2" s="1"/>
  <c r="AQ800" i="2"/>
  <c r="AI800" i="2"/>
  <c r="AK800" i="2"/>
  <c r="AC661" i="2"/>
  <c r="AD661" i="2" s="1"/>
  <c r="BA808" i="2" l="1"/>
  <c r="BB808" i="2" s="1"/>
  <c r="BE808" i="2"/>
  <c r="AY808" i="2"/>
  <c r="AW808" i="2"/>
  <c r="AH801" i="2"/>
  <c r="AF801" i="2"/>
  <c r="AG801" i="2" s="1"/>
  <c r="R662" i="2"/>
  <c r="S662" i="2" s="1"/>
  <c r="T662" i="2"/>
  <c r="AA662" i="2" l="1"/>
  <c r="Y662" i="2"/>
  <c r="Z662" i="2" s="1"/>
  <c r="AV809" i="2"/>
  <c r="AT809" i="2"/>
  <c r="AU809" i="2" s="1"/>
  <c r="AM801" i="2"/>
  <c r="AN801" i="2" s="1"/>
  <c r="AK801" i="2"/>
  <c r="AP801" i="2" s="1"/>
  <c r="AQ801" i="2" s="1"/>
  <c r="AI801" i="2"/>
  <c r="AC662" i="2"/>
  <c r="AD662" i="2" s="1"/>
  <c r="U662" i="2"/>
  <c r="W662" i="2"/>
  <c r="AH802" i="2" l="1"/>
  <c r="AF802" i="2"/>
  <c r="AG802" i="2" s="1"/>
  <c r="AW809" i="2"/>
  <c r="BA809" i="2"/>
  <c r="BB809" i="2" s="1"/>
  <c r="AY809" i="2"/>
  <c r="BE809" i="2"/>
  <c r="R663" i="2"/>
  <c r="S663" i="2" s="1"/>
  <c r="T663" i="2"/>
  <c r="AA663" i="2" l="1"/>
  <c r="Y663" i="2"/>
  <c r="Z663" i="2" s="1"/>
  <c r="AM802" i="2"/>
  <c r="AN802" i="2" s="1"/>
  <c r="AQ802" i="2"/>
  <c r="AK802" i="2"/>
  <c r="AI802" i="2"/>
  <c r="AV810" i="2"/>
  <c r="AT810" i="2"/>
  <c r="AU810" i="2" s="1"/>
  <c r="W663" i="2"/>
  <c r="AB663" i="2" s="1"/>
  <c r="U663" i="2"/>
  <c r="BA810" i="2" l="1"/>
  <c r="BB810" i="2" s="1"/>
  <c r="AW810" i="2"/>
  <c r="AY810" i="2"/>
  <c r="BD810" i="2" s="1"/>
  <c r="BE810" i="2" s="1"/>
  <c r="AH803" i="2"/>
  <c r="AF803" i="2"/>
  <c r="AG803" i="2" s="1"/>
  <c r="AC663" i="2"/>
  <c r="AD663" i="2" l="1"/>
  <c r="AV811" i="2"/>
  <c r="AT811" i="2"/>
  <c r="AU811" i="2" s="1"/>
  <c r="AI803" i="2"/>
  <c r="AQ803" i="2"/>
  <c r="AM803" i="2"/>
  <c r="AN803" i="2" s="1"/>
  <c r="AK803" i="2"/>
  <c r="R664" i="2"/>
  <c r="S664" i="2" s="1"/>
  <c r="T664" i="2"/>
  <c r="AA664" i="2" l="1"/>
  <c r="Y664" i="2"/>
  <c r="Z664" i="2" s="1"/>
  <c r="AW811" i="2"/>
  <c r="BA811" i="2"/>
  <c r="BB811" i="2" s="1"/>
  <c r="BE811" i="2"/>
  <c r="AY811" i="2"/>
  <c r="AH804" i="2"/>
  <c r="AF804" i="2"/>
  <c r="AG804" i="2" s="1"/>
  <c r="U664" i="2"/>
  <c r="W664" i="2"/>
  <c r="AB664" i="2" l="1"/>
  <c r="AC664" i="2" s="1"/>
  <c r="AD664" i="2" s="1"/>
  <c r="AM804" i="2"/>
  <c r="AN804" i="2" s="1"/>
  <c r="AK804" i="2"/>
  <c r="AP804" i="2" s="1"/>
  <c r="AQ804" i="2" s="1"/>
  <c r="AI804" i="2"/>
  <c r="AV812" i="2"/>
  <c r="AT812" i="2"/>
  <c r="AU812" i="2" s="1"/>
  <c r="AH805" i="2" l="1"/>
  <c r="AF805" i="2"/>
  <c r="AG805" i="2" s="1"/>
  <c r="AW812" i="2"/>
  <c r="BE812" i="2"/>
  <c r="BA812" i="2"/>
  <c r="BB812" i="2" s="1"/>
  <c r="AY812" i="2"/>
  <c r="R665" i="2"/>
  <c r="S665" i="2" s="1"/>
  <c r="T665" i="2"/>
  <c r="AA665" i="2" l="1"/>
  <c r="AM805" i="2"/>
  <c r="AN805" i="2" s="1"/>
  <c r="AQ805" i="2"/>
  <c r="AK805" i="2"/>
  <c r="AI805" i="2"/>
  <c r="AV813" i="2"/>
  <c r="AT813" i="2"/>
  <c r="AU813" i="2" s="1"/>
  <c r="AC665" i="2"/>
  <c r="AD665" i="2" s="1"/>
  <c r="U665" i="2"/>
  <c r="W665" i="2"/>
  <c r="Y665" i="2"/>
  <c r="Z665" i="2" s="1"/>
  <c r="AY813" i="2" l="1"/>
  <c r="BD813" i="2" s="1"/>
  <c r="BE813" i="2" s="1"/>
  <c r="AW813" i="2"/>
  <c r="BA813" i="2"/>
  <c r="BB813" i="2" s="1"/>
  <c r="AH806" i="2"/>
  <c r="AF806" i="2"/>
  <c r="AG806" i="2" s="1"/>
  <c r="R666" i="2"/>
  <c r="S666" i="2" s="1"/>
  <c r="T666" i="2"/>
  <c r="AA666" i="2" l="1"/>
  <c r="Y666" i="2"/>
  <c r="Z666" i="2" s="1"/>
  <c r="AV814" i="2"/>
  <c r="AT814" i="2"/>
  <c r="AU814" i="2" s="1"/>
  <c r="AK806" i="2"/>
  <c r="AQ806" i="2"/>
  <c r="AI806" i="2"/>
  <c r="AM806" i="2"/>
  <c r="AN806" i="2" s="1"/>
  <c r="W666" i="2"/>
  <c r="AB666" i="2" s="1"/>
  <c r="U666" i="2"/>
  <c r="AW814" i="2" l="1"/>
  <c r="BA814" i="2"/>
  <c r="BB814" i="2" s="1"/>
  <c r="BE814" i="2"/>
  <c r="AY814" i="2"/>
  <c r="AH807" i="2"/>
  <c r="AF807" i="2"/>
  <c r="AG807" i="2" s="1"/>
  <c r="AC666" i="2"/>
  <c r="R667" i="2" l="1"/>
  <c r="S667" i="2" s="1"/>
  <c r="AD666" i="2"/>
  <c r="AI807" i="2"/>
  <c r="AM807" i="2"/>
  <c r="AN807" i="2" s="1"/>
  <c r="AK807" i="2"/>
  <c r="AP807" i="2" s="1"/>
  <c r="AQ807" i="2" s="1"/>
  <c r="AV815" i="2"/>
  <c r="AT815" i="2"/>
  <c r="AU815" i="2" s="1"/>
  <c r="T667" i="2"/>
  <c r="U667" i="2" l="1"/>
  <c r="AA667" i="2"/>
  <c r="AH808" i="2"/>
  <c r="AF808" i="2"/>
  <c r="AG808" i="2" s="1"/>
  <c r="BA815" i="2"/>
  <c r="BB815" i="2" s="1"/>
  <c r="BE815" i="2"/>
  <c r="AY815" i="2"/>
  <c r="AW815" i="2"/>
  <c r="W667" i="2"/>
  <c r="AB667" i="2" s="1"/>
  <c r="AC667" i="2" s="1"/>
  <c r="AD667" i="2" s="1"/>
  <c r="Y667" i="2"/>
  <c r="Z667" i="2" s="1"/>
  <c r="AQ808" i="2" l="1"/>
  <c r="AK808" i="2"/>
  <c r="AI808" i="2"/>
  <c r="AM808" i="2"/>
  <c r="AN808" i="2" s="1"/>
  <c r="AV816" i="2"/>
  <c r="AT816" i="2"/>
  <c r="AU816" i="2" s="1"/>
  <c r="R668" i="2"/>
  <c r="S668" i="2" s="1"/>
  <c r="T668" i="2"/>
  <c r="W668" i="2" l="1"/>
  <c r="AA668" i="2"/>
  <c r="BA816" i="2"/>
  <c r="BB816" i="2" s="1"/>
  <c r="AW816" i="2"/>
  <c r="AY816" i="2"/>
  <c r="BD816" i="2" s="1"/>
  <c r="BE816" i="2" s="1"/>
  <c r="AH809" i="2"/>
  <c r="AF809" i="2"/>
  <c r="AG809" i="2" s="1"/>
  <c r="U668" i="2"/>
  <c r="Y668" i="2"/>
  <c r="Z668" i="2" s="1"/>
  <c r="AC668" i="2"/>
  <c r="AD668" i="2" s="1"/>
  <c r="AV817" i="2" l="1"/>
  <c r="AT817" i="2"/>
  <c r="AU817" i="2" s="1"/>
  <c r="AQ809" i="2"/>
  <c r="AK809" i="2"/>
  <c r="AI809" i="2"/>
  <c r="AM809" i="2"/>
  <c r="AN809" i="2" s="1"/>
  <c r="R669" i="2"/>
  <c r="S669" i="2" s="1"/>
  <c r="T669" i="2"/>
  <c r="Y669" i="2" l="1"/>
  <c r="Z669" i="2" s="1"/>
  <c r="AA669" i="2"/>
  <c r="AH810" i="2"/>
  <c r="AF810" i="2"/>
  <c r="AG810" i="2" s="1"/>
  <c r="AW817" i="2"/>
  <c r="BA817" i="2"/>
  <c r="BB817" i="2" s="1"/>
  <c r="AY817" i="2"/>
  <c r="BE817" i="2"/>
  <c r="W669" i="2"/>
  <c r="AB669" i="2" s="1"/>
  <c r="AC669" i="2" s="1"/>
  <c r="AD669" i="2" s="1"/>
  <c r="U669" i="2"/>
  <c r="AM810" i="2" l="1"/>
  <c r="AN810" i="2" s="1"/>
  <c r="AI810" i="2"/>
  <c r="AK810" i="2"/>
  <c r="AP810" i="2" s="1"/>
  <c r="AQ810" i="2" s="1"/>
  <c r="AV818" i="2"/>
  <c r="AT818" i="2"/>
  <c r="AU818" i="2" s="1"/>
  <c r="R670" i="2"/>
  <c r="S670" i="2" s="1"/>
  <c r="T670" i="2"/>
  <c r="AA670" i="2" l="1"/>
  <c r="Y670" i="2"/>
  <c r="Z670" i="2" s="1"/>
  <c r="AH811" i="2"/>
  <c r="AF811" i="2"/>
  <c r="AG811" i="2" s="1"/>
  <c r="AW818" i="2"/>
  <c r="BE818" i="2"/>
  <c r="BA818" i="2"/>
  <c r="BB818" i="2" s="1"/>
  <c r="AY818" i="2"/>
  <c r="U670" i="2"/>
  <c r="W670" i="2"/>
  <c r="AB670" i="2" l="1"/>
  <c r="AC670" i="2" s="1"/>
  <c r="AD670" i="2" s="1"/>
  <c r="AQ811" i="2"/>
  <c r="AM811" i="2"/>
  <c r="AN811" i="2" s="1"/>
  <c r="AK811" i="2"/>
  <c r="AI811" i="2"/>
  <c r="AV819" i="2"/>
  <c r="AT819" i="2"/>
  <c r="AU819" i="2" s="1"/>
  <c r="BA819" i="2" l="1"/>
  <c r="BB819" i="2" s="1"/>
  <c r="AY819" i="2"/>
  <c r="BD819" i="2" s="1"/>
  <c r="BE819" i="2" s="1"/>
  <c r="AW819" i="2"/>
  <c r="AH812" i="2"/>
  <c r="AF812" i="2"/>
  <c r="AG812" i="2" s="1"/>
  <c r="R671" i="2"/>
  <c r="S671" i="2" s="1"/>
  <c r="T671" i="2"/>
  <c r="AA671" i="2" l="1"/>
  <c r="AV820" i="2"/>
  <c r="AT820" i="2"/>
  <c r="AU820" i="2" s="1"/>
  <c r="AK812" i="2"/>
  <c r="AI812" i="2"/>
  <c r="AM812" i="2"/>
  <c r="AN812" i="2" s="1"/>
  <c r="AQ812" i="2"/>
  <c r="AC671" i="2"/>
  <c r="AD671" i="2" s="1"/>
  <c r="Y671" i="2"/>
  <c r="Z671" i="2" s="1"/>
  <c r="U671" i="2"/>
  <c r="W671" i="2"/>
  <c r="BA820" i="2" l="1"/>
  <c r="BB820" i="2" s="1"/>
  <c r="BE820" i="2"/>
  <c r="AY820" i="2"/>
  <c r="AW820" i="2"/>
  <c r="AH813" i="2"/>
  <c r="AF813" i="2"/>
  <c r="AG813" i="2" s="1"/>
  <c r="R672" i="2"/>
  <c r="S672" i="2" s="1"/>
  <c r="T672" i="2"/>
  <c r="AA672" i="2" l="1"/>
  <c r="Y672" i="2"/>
  <c r="Z672" i="2" s="1"/>
  <c r="AV821" i="2"/>
  <c r="AT821" i="2"/>
  <c r="AU821" i="2" s="1"/>
  <c r="AK813" i="2"/>
  <c r="AP813" i="2" s="1"/>
  <c r="AQ813" i="2" s="1"/>
  <c r="AM813" i="2"/>
  <c r="AN813" i="2" s="1"/>
  <c r="AI813" i="2"/>
  <c r="U672" i="2"/>
  <c r="W672" i="2"/>
  <c r="AB672" i="2" s="1"/>
  <c r="AH814" i="2" l="1"/>
  <c r="AF814" i="2"/>
  <c r="AG814" i="2" s="1"/>
  <c r="AY821" i="2"/>
  <c r="BA821" i="2"/>
  <c r="BB821" i="2" s="1"/>
  <c r="AW821" i="2"/>
  <c r="BE821" i="2"/>
  <c r="AC672" i="2"/>
  <c r="AD672" i="2" s="1"/>
  <c r="AV822" i="2" l="1"/>
  <c r="AT822" i="2"/>
  <c r="AU822" i="2" s="1"/>
  <c r="AM814" i="2"/>
  <c r="AN814" i="2" s="1"/>
  <c r="AK814" i="2"/>
  <c r="AQ814" i="2"/>
  <c r="AI814" i="2"/>
  <c r="R673" i="2"/>
  <c r="S673" i="2" s="1"/>
  <c r="T673" i="2"/>
  <c r="AA673" i="2" l="1"/>
  <c r="AH815" i="2"/>
  <c r="AF815" i="2"/>
  <c r="AG815" i="2" s="1"/>
  <c r="BA822" i="2"/>
  <c r="BB822" i="2" s="1"/>
  <c r="AW822" i="2"/>
  <c r="AY822" i="2"/>
  <c r="BD822" i="2" s="1"/>
  <c r="BE822" i="2" s="1"/>
  <c r="Y673" i="2"/>
  <c r="Z673" i="2" s="1"/>
  <c r="W673" i="2"/>
  <c r="AB673" i="2" s="1"/>
  <c r="U673" i="2"/>
  <c r="AV823" i="2" l="1"/>
  <c r="AT823" i="2"/>
  <c r="AU823" i="2" s="1"/>
  <c r="AI815" i="2"/>
  <c r="AM815" i="2"/>
  <c r="AN815" i="2" s="1"/>
  <c r="AK815" i="2"/>
  <c r="AQ815" i="2"/>
  <c r="AC673" i="2"/>
  <c r="AD673" i="2" s="1"/>
  <c r="AH816" i="2" l="1"/>
  <c r="AF816" i="2"/>
  <c r="AG816" i="2" s="1"/>
  <c r="BA823" i="2"/>
  <c r="BB823" i="2" s="1"/>
  <c r="AY823" i="2"/>
  <c r="BE823" i="2"/>
  <c r="AW823" i="2"/>
  <c r="R674" i="2"/>
  <c r="S674" i="2" s="1"/>
  <c r="T674" i="2"/>
  <c r="AA674" i="2" l="1"/>
  <c r="Y674" i="2"/>
  <c r="Z674" i="2" s="1"/>
  <c r="AV824" i="2"/>
  <c r="AT824" i="2"/>
  <c r="AU824" i="2" s="1"/>
  <c r="AM816" i="2"/>
  <c r="AN816" i="2" s="1"/>
  <c r="AI816" i="2"/>
  <c r="AK816" i="2"/>
  <c r="AP816" i="2" s="1"/>
  <c r="AQ816" i="2" s="1"/>
  <c r="AC674" i="2"/>
  <c r="AD674" i="2" s="1"/>
  <c r="U674" i="2"/>
  <c r="W674" i="2"/>
  <c r="AH817" i="2" l="1"/>
  <c r="AF817" i="2"/>
  <c r="AG817" i="2" s="1"/>
  <c r="AY824" i="2"/>
  <c r="AW824" i="2"/>
  <c r="BA824" i="2"/>
  <c r="BB824" i="2" s="1"/>
  <c r="BE824" i="2"/>
  <c r="R675" i="2"/>
  <c r="S675" i="2" s="1"/>
  <c r="T675" i="2"/>
  <c r="AA675" i="2" l="1"/>
  <c r="Y675" i="2"/>
  <c r="Z675" i="2" s="1"/>
  <c r="AV825" i="2"/>
  <c r="AT825" i="2"/>
  <c r="AU825" i="2" s="1"/>
  <c r="AK817" i="2"/>
  <c r="AI817" i="2"/>
  <c r="AM817" i="2"/>
  <c r="AN817" i="2" s="1"/>
  <c r="AQ817" i="2"/>
  <c r="U675" i="2"/>
  <c r="W675" i="2"/>
  <c r="AB675" i="2" s="1"/>
  <c r="AH818" i="2" l="1"/>
  <c r="AF818" i="2"/>
  <c r="AG818" i="2" s="1"/>
  <c r="BA825" i="2"/>
  <c r="BB825" i="2" s="1"/>
  <c r="AW825" i="2"/>
  <c r="AY825" i="2"/>
  <c r="BD825" i="2" s="1"/>
  <c r="BE825" i="2" s="1"/>
  <c r="AC675" i="2"/>
  <c r="R676" i="2" l="1"/>
  <c r="S676" i="2" s="1"/>
  <c r="AD675" i="2"/>
  <c r="AV826" i="2"/>
  <c r="AT826" i="2"/>
  <c r="AU826" i="2" s="1"/>
  <c r="AK818" i="2"/>
  <c r="AM818" i="2"/>
  <c r="AN818" i="2" s="1"/>
  <c r="AQ818" i="2"/>
  <c r="AI818" i="2"/>
  <c r="T676" i="2"/>
  <c r="Y676" i="2" l="1"/>
  <c r="Z676" i="2" s="1"/>
  <c r="AA676" i="2"/>
  <c r="AH819" i="2"/>
  <c r="AF819" i="2"/>
  <c r="AG819" i="2" s="1"/>
  <c r="AY826" i="2"/>
  <c r="BE826" i="2"/>
  <c r="BA826" i="2"/>
  <c r="BB826" i="2" s="1"/>
  <c r="AW826" i="2"/>
  <c r="W676" i="2"/>
  <c r="AB676" i="2" s="1"/>
  <c r="AC676" i="2" s="1"/>
  <c r="AD676" i="2" s="1"/>
  <c r="U676" i="2"/>
  <c r="AI819" i="2" l="1"/>
  <c r="AM819" i="2"/>
  <c r="AN819" i="2" s="1"/>
  <c r="AK819" i="2"/>
  <c r="AP819" i="2" s="1"/>
  <c r="AQ819" i="2" s="1"/>
  <c r="AV827" i="2"/>
  <c r="AT827" i="2"/>
  <c r="AU827" i="2" s="1"/>
  <c r="R677" i="2"/>
  <c r="S677" i="2" s="1"/>
  <c r="T677" i="2"/>
  <c r="AA677" i="2" l="1"/>
  <c r="AH820" i="2"/>
  <c r="AF820" i="2"/>
  <c r="AG820" i="2" s="1"/>
  <c r="BE827" i="2"/>
  <c r="BA827" i="2"/>
  <c r="BB827" i="2" s="1"/>
  <c r="AW827" i="2"/>
  <c r="AY827" i="2"/>
  <c r="AC677" i="2"/>
  <c r="AD677" i="2" s="1"/>
  <c r="W677" i="2"/>
  <c r="U677" i="2"/>
  <c r="Y677" i="2"/>
  <c r="Z677" i="2" s="1"/>
  <c r="AI820" i="2" l="1"/>
  <c r="AM820" i="2"/>
  <c r="AN820" i="2" s="1"/>
  <c r="AQ820" i="2"/>
  <c r="AK820" i="2"/>
  <c r="AV828" i="2"/>
  <c r="AT828" i="2"/>
  <c r="AU828" i="2" s="1"/>
  <c r="R678" i="2"/>
  <c r="S678" i="2" s="1"/>
  <c r="T678" i="2"/>
  <c r="AA678" i="2" l="1"/>
  <c r="Y678" i="2"/>
  <c r="Z678" i="2" s="1"/>
  <c r="BA828" i="2"/>
  <c r="BB828" i="2" s="1"/>
  <c r="AW828" i="2"/>
  <c r="AY828" i="2"/>
  <c r="BD828" i="2" s="1"/>
  <c r="BE828" i="2" s="1"/>
  <c r="AH821" i="2"/>
  <c r="AF821" i="2"/>
  <c r="AG821" i="2" s="1"/>
  <c r="U678" i="2"/>
  <c r="W678" i="2"/>
  <c r="AB678" i="2" s="1"/>
  <c r="AV829" i="2" l="1"/>
  <c r="AT829" i="2"/>
  <c r="AU829" i="2" s="1"/>
  <c r="AK821" i="2"/>
  <c r="AM821" i="2"/>
  <c r="AN821" i="2" s="1"/>
  <c r="AQ821" i="2"/>
  <c r="AI821" i="2"/>
  <c r="AC678" i="2"/>
  <c r="AD678" i="2" s="1"/>
  <c r="AH822" i="2" l="1"/>
  <c r="AF822" i="2"/>
  <c r="AG822" i="2" s="1"/>
  <c r="AW829" i="2"/>
  <c r="BE829" i="2"/>
  <c r="AY829" i="2"/>
  <c r="BA829" i="2"/>
  <c r="BB829" i="2" s="1"/>
  <c r="R679" i="2"/>
  <c r="S679" i="2" s="1"/>
  <c r="T679" i="2"/>
  <c r="AA679" i="2" l="1"/>
  <c r="Y679" i="2"/>
  <c r="Z679" i="2" s="1"/>
  <c r="AK822" i="2"/>
  <c r="AP822" i="2" s="1"/>
  <c r="AQ822" i="2" s="1"/>
  <c r="AI822" i="2"/>
  <c r="AM822" i="2"/>
  <c r="AN822" i="2" s="1"/>
  <c r="AV830" i="2"/>
  <c r="AT830" i="2"/>
  <c r="AU830" i="2" s="1"/>
  <c r="W679" i="2"/>
  <c r="U679" i="2"/>
  <c r="AB679" i="2" l="1"/>
  <c r="AC679" i="2" s="1"/>
  <c r="AD679" i="2" s="1"/>
  <c r="AH823" i="2"/>
  <c r="AF823" i="2"/>
  <c r="AG823" i="2" s="1"/>
  <c r="AW830" i="2"/>
  <c r="AY830" i="2"/>
  <c r="BE830" i="2"/>
  <c r="BA830" i="2"/>
  <c r="BB830" i="2" s="1"/>
  <c r="AV831" i="2" l="1"/>
  <c r="AT831" i="2"/>
  <c r="AU831" i="2" s="1"/>
  <c r="AI823" i="2"/>
  <c r="AM823" i="2"/>
  <c r="AN823" i="2" s="1"/>
  <c r="AQ823" i="2"/>
  <c r="AK823" i="2"/>
  <c r="R680" i="2"/>
  <c r="S680" i="2" s="1"/>
  <c r="T680" i="2"/>
  <c r="AA680" i="2" l="1"/>
  <c r="Y680" i="2"/>
  <c r="Z680" i="2" s="1"/>
  <c r="AH824" i="2"/>
  <c r="AF824" i="2"/>
  <c r="AG824" i="2" s="1"/>
  <c r="AW831" i="2"/>
  <c r="AY831" i="2"/>
  <c r="BD831" i="2" s="1"/>
  <c r="BE831" i="2" s="1"/>
  <c r="BA831" i="2"/>
  <c r="BB831" i="2" s="1"/>
  <c r="AC680" i="2"/>
  <c r="AD680" i="2" s="1"/>
  <c r="W680" i="2"/>
  <c r="U680" i="2"/>
  <c r="AV832" i="2" l="1"/>
  <c r="AT832" i="2"/>
  <c r="AU832" i="2" s="1"/>
  <c r="AM824" i="2"/>
  <c r="AN824" i="2" s="1"/>
  <c r="AQ824" i="2"/>
  <c r="AK824" i="2"/>
  <c r="AI824" i="2"/>
  <c r="R681" i="2"/>
  <c r="S681" i="2" s="1"/>
  <c r="T681" i="2"/>
  <c r="AA681" i="2" l="1"/>
  <c r="Y681" i="2"/>
  <c r="Z681" i="2" s="1"/>
  <c r="AW832" i="2"/>
  <c r="BE832" i="2"/>
  <c r="AY832" i="2"/>
  <c r="BA832" i="2"/>
  <c r="BB832" i="2" s="1"/>
  <c r="AH825" i="2"/>
  <c r="AF825" i="2"/>
  <c r="AG825" i="2" s="1"/>
  <c r="W681" i="2"/>
  <c r="AB681" i="2" s="1"/>
  <c r="U681" i="2"/>
  <c r="AM825" i="2" l="1"/>
  <c r="AN825" i="2" s="1"/>
  <c r="AK825" i="2"/>
  <c r="AP825" i="2" s="1"/>
  <c r="AQ825" i="2" s="1"/>
  <c r="AI825" i="2"/>
  <c r="AV833" i="2"/>
  <c r="AT833" i="2"/>
  <c r="AU833" i="2" s="1"/>
  <c r="AC681" i="2"/>
  <c r="AD681" i="2" s="1"/>
  <c r="AH826" i="2" l="1"/>
  <c r="AF826" i="2"/>
  <c r="AG826" i="2" s="1"/>
  <c r="BE833" i="2"/>
  <c r="BA833" i="2"/>
  <c r="BB833" i="2" s="1"/>
  <c r="AW833" i="2"/>
  <c r="AY833" i="2"/>
  <c r="R682" i="2"/>
  <c r="S682" i="2" s="1"/>
  <c r="T682" i="2"/>
  <c r="AA682" i="2" l="1"/>
  <c r="Y682" i="2"/>
  <c r="Z682" i="2" s="1"/>
  <c r="AV834" i="2"/>
  <c r="AT834" i="2"/>
  <c r="AU834" i="2" s="1"/>
  <c r="AI826" i="2"/>
  <c r="AK826" i="2"/>
  <c r="AM826" i="2"/>
  <c r="AN826" i="2" s="1"/>
  <c r="AQ826" i="2"/>
  <c r="W682" i="2"/>
  <c r="U682" i="2"/>
  <c r="AB682" i="2" l="1"/>
  <c r="AC682" i="2" s="1"/>
  <c r="AD682" i="2" s="1"/>
  <c r="BA834" i="2"/>
  <c r="BB834" i="2" s="1"/>
  <c r="AY834" i="2"/>
  <c r="BD834" i="2" s="1"/>
  <c r="BE834" i="2" s="1"/>
  <c r="AW834" i="2"/>
  <c r="AH827" i="2"/>
  <c r="AF827" i="2"/>
  <c r="AG827" i="2" s="1"/>
  <c r="AV835" i="2" l="1"/>
  <c r="AT835" i="2"/>
  <c r="AU835" i="2" s="1"/>
  <c r="AI827" i="2"/>
  <c r="AQ827" i="2"/>
  <c r="AM827" i="2"/>
  <c r="AN827" i="2" s="1"/>
  <c r="AK827" i="2"/>
  <c r="R683" i="2"/>
  <c r="S683" i="2" s="1"/>
  <c r="T683" i="2"/>
  <c r="AA683" i="2" l="1"/>
  <c r="Y683" i="2"/>
  <c r="Z683" i="2" s="1"/>
  <c r="AY835" i="2"/>
  <c r="BE835" i="2"/>
  <c r="BA835" i="2"/>
  <c r="BB835" i="2" s="1"/>
  <c r="AW835" i="2"/>
  <c r="AH828" i="2"/>
  <c r="AF828" i="2"/>
  <c r="AG828" i="2" s="1"/>
  <c r="AC683" i="2"/>
  <c r="AD683" i="2" s="1"/>
  <c r="U683" i="2"/>
  <c r="W683" i="2"/>
  <c r="AV836" i="2" l="1"/>
  <c r="AT836" i="2"/>
  <c r="AU836" i="2" s="1"/>
  <c r="AI828" i="2"/>
  <c r="AM828" i="2"/>
  <c r="AN828" i="2" s="1"/>
  <c r="AK828" i="2"/>
  <c r="AP828" i="2" s="1"/>
  <c r="AQ828" i="2" s="1"/>
  <c r="R684" i="2"/>
  <c r="S684" i="2" s="1"/>
  <c r="T684" i="2"/>
  <c r="AA684" i="2" l="1"/>
  <c r="Y684" i="2"/>
  <c r="Z684" i="2" s="1"/>
  <c r="AH829" i="2"/>
  <c r="AF829" i="2"/>
  <c r="AG829" i="2" s="1"/>
  <c r="AY836" i="2"/>
  <c r="BE836" i="2"/>
  <c r="BA836" i="2"/>
  <c r="BB836" i="2" s="1"/>
  <c r="AW836" i="2"/>
  <c r="U684" i="2"/>
  <c r="W684" i="2"/>
  <c r="AB684" i="2" s="1"/>
  <c r="AQ829" i="2" l="1"/>
  <c r="AI829" i="2"/>
  <c r="AK829" i="2"/>
  <c r="AM829" i="2"/>
  <c r="AN829" i="2" s="1"/>
  <c r="AV837" i="2"/>
  <c r="AT837" i="2"/>
  <c r="AU837" i="2" s="1"/>
  <c r="AC684" i="2"/>
  <c r="AD684" i="2" s="1"/>
  <c r="BA837" i="2" l="1"/>
  <c r="BB837" i="2" s="1"/>
  <c r="AW837" i="2"/>
  <c r="AY837" i="2"/>
  <c r="BD837" i="2" s="1"/>
  <c r="BE837" i="2" s="1"/>
  <c r="AH830" i="2"/>
  <c r="AF830" i="2"/>
  <c r="AG830" i="2" s="1"/>
  <c r="R685" i="2"/>
  <c r="S685" i="2" s="1"/>
  <c r="T685" i="2"/>
  <c r="AA685" i="2" l="1"/>
  <c r="Y685" i="2"/>
  <c r="Z685" i="2" s="1"/>
  <c r="AV838" i="2"/>
  <c r="AT838" i="2"/>
  <c r="AU838" i="2" s="1"/>
  <c r="AK830" i="2"/>
  <c r="AI830" i="2"/>
  <c r="AM830" i="2"/>
  <c r="AN830" i="2" s="1"/>
  <c r="AQ830" i="2"/>
  <c r="W685" i="2"/>
  <c r="U685" i="2"/>
  <c r="AB685" i="2" l="1"/>
  <c r="AC685" i="2" s="1"/>
  <c r="AD685" i="2" s="1"/>
  <c r="BA838" i="2"/>
  <c r="BB838" i="2" s="1"/>
  <c r="AY838" i="2"/>
  <c r="AW838" i="2"/>
  <c r="BE838" i="2"/>
  <c r="AH831" i="2"/>
  <c r="AF831" i="2"/>
  <c r="AG831" i="2" s="1"/>
  <c r="AV839" i="2" l="1"/>
  <c r="AT839" i="2"/>
  <c r="AU839" i="2" s="1"/>
  <c r="AM831" i="2"/>
  <c r="AN831" i="2" s="1"/>
  <c r="AI831" i="2"/>
  <c r="AK831" i="2"/>
  <c r="AP831" i="2" s="1"/>
  <c r="AQ831" i="2" s="1"/>
  <c r="R686" i="2"/>
  <c r="S686" i="2" s="1"/>
  <c r="T686" i="2"/>
  <c r="AA686" i="2" l="1"/>
  <c r="AH832" i="2"/>
  <c r="AF832" i="2"/>
  <c r="AG832" i="2" s="1"/>
  <c r="AY839" i="2"/>
  <c r="BE839" i="2"/>
  <c r="BA839" i="2"/>
  <c r="BB839" i="2" s="1"/>
  <c r="AW839" i="2"/>
  <c r="AC686" i="2"/>
  <c r="AD686" i="2" s="1"/>
  <c r="W686" i="2"/>
  <c r="U686" i="2"/>
  <c r="Y686" i="2"/>
  <c r="Z686" i="2" s="1"/>
  <c r="AM832" i="2" l="1"/>
  <c r="AN832" i="2" s="1"/>
  <c r="AI832" i="2"/>
  <c r="AK832" i="2"/>
  <c r="AQ832" i="2"/>
  <c r="AV840" i="2"/>
  <c r="AT840" i="2"/>
  <c r="AU840" i="2" s="1"/>
  <c r="R687" i="2"/>
  <c r="S687" i="2" s="1"/>
  <c r="T687" i="2"/>
  <c r="AA687" i="2" l="1"/>
  <c r="Y687" i="2"/>
  <c r="Z687" i="2" s="1"/>
  <c r="AH833" i="2"/>
  <c r="AF833" i="2"/>
  <c r="AG833" i="2" s="1"/>
  <c r="AY840" i="2"/>
  <c r="BD840" i="2" s="1"/>
  <c r="BE840" i="2" s="1"/>
  <c r="AW840" i="2"/>
  <c r="BA840" i="2"/>
  <c r="BB840" i="2" s="1"/>
  <c r="U687" i="2"/>
  <c r="W687" i="2"/>
  <c r="AB687" i="2" s="1"/>
  <c r="AV841" i="2" l="1"/>
  <c r="AT841" i="2"/>
  <c r="AU841" i="2" s="1"/>
  <c r="AK833" i="2"/>
  <c r="AQ833" i="2"/>
  <c r="AM833" i="2"/>
  <c r="AN833" i="2" s="1"/>
  <c r="AI833" i="2"/>
  <c r="AC687" i="2"/>
  <c r="AD687" i="2" s="1"/>
  <c r="AW841" i="2" l="1"/>
  <c r="AY841" i="2"/>
  <c r="BE841" i="2"/>
  <c r="BA841" i="2"/>
  <c r="BB841" i="2" s="1"/>
  <c r="AH834" i="2"/>
  <c r="AF834" i="2"/>
  <c r="AG834" i="2" s="1"/>
  <c r="R688" i="2"/>
  <c r="S688" i="2" s="1"/>
  <c r="T688" i="2"/>
  <c r="AA688" i="2" l="1"/>
  <c r="Y688" i="2"/>
  <c r="Z688" i="2" s="1"/>
  <c r="AV842" i="2"/>
  <c r="AT842" i="2"/>
  <c r="AU842" i="2" s="1"/>
  <c r="AM834" i="2"/>
  <c r="AN834" i="2" s="1"/>
  <c r="AI834" i="2"/>
  <c r="AK834" i="2"/>
  <c r="AP834" i="2" s="1"/>
  <c r="AQ834" i="2" s="1"/>
  <c r="W688" i="2"/>
  <c r="U688" i="2"/>
  <c r="AB688" i="2" l="1"/>
  <c r="AC688" i="2" s="1"/>
  <c r="AD688" i="2" s="1"/>
  <c r="AH835" i="2"/>
  <c r="AF835" i="2"/>
  <c r="AG835" i="2" s="1"/>
  <c r="BE842" i="2"/>
  <c r="BA842" i="2"/>
  <c r="BB842" i="2" s="1"/>
  <c r="AW842" i="2"/>
  <c r="AY842" i="2"/>
  <c r="AV843" i="2" l="1"/>
  <c r="AT843" i="2"/>
  <c r="AU843" i="2" s="1"/>
  <c r="AQ835" i="2"/>
  <c r="AM835" i="2"/>
  <c r="AN835" i="2" s="1"/>
  <c r="AI835" i="2"/>
  <c r="AK835" i="2"/>
  <c r="R689" i="2"/>
  <c r="S689" i="2" s="1"/>
  <c r="T689" i="2"/>
  <c r="AA689" i="2" l="1"/>
  <c r="Y689" i="2"/>
  <c r="Z689" i="2" s="1"/>
  <c r="AH836" i="2"/>
  <c r="AF836" i="2"/>
  <c r="AG836" i="2" s="1"/>
  <c r="BA843" i="2"/>
  <c r="BB843" i="2" s="1"/>
  <c r="AY843" i="2"/>
  <c r="BD843" i="2" s="1"/>
  <c r="BE843" i="2" s="1"/>
  <c r="AW843" i="2"/>
  <c r="AC689" i="2"/>
  <c r="AD689" i="2" s="1"/>
  <c r="W689" i="2"/>
  <c r="U689" i="2"/>
  <c r="AV844" i="2" l="1"/>
  <c r="AT844" i="2"/>
  <c r="AU844" i="2" s="1"/>
  <c r="AI836" i="2"/>
  <c r="AK836" i="2"/>
  <c r="AQ836" i="2"/>
  <c r="AM836" i="2"/>
  <c r="AN836" i="2" s="1"/>
  <c r="R690" i="2"/>
  <c r="S690" i="2" s="1"/>
  <c r="T690" i="2"/>
  <c r="AA690" i="2" l="1"/>
  <c r="Y690" i="2"/>
  <c r="Z690" i="2" s="1"/>
  <c r="AH837" i="2"/>
  <c r="AF837" i="2"/>
  <c r="AG837" i="2" s="1"/>
  <c r="AY844" i="2"/>
  <c r="BE844" i="2"/>
  <c r="BA844" i="2"/>
  <c r="BB844" i="2" s="1"/>
  <c r="AW844" i="2"/>
  <c r="W690" i="2"/>
  <c r="AB690" i="2" s="1"/>
  <c r="U690" i="2"/>
  <c r="AK837" i="2" l="1"/>
  <c r="AP837" i="2" s="1"/>
  <c r="AQ837" i="2" s="1"/>
  <c r="AI837" i="2"/>
  <c r="AM837" i="2"/>
  <c r="AN837" i="2" s="1"/>
  <c r="AV845" i="2"/>
  <c r="AT845" i="2"/>
  <c r="AU845" i="2" s="1"/>
  <c r="AC690" i="2"/>
  <c r="AD690" i="2" s="1"/>
  <c r="AH838" i="2" l="1"/>
  <c r="AF838" i="2"/>
  <c r="AG838" i="2" s="1"/>
  <c r="AW845" i="2"/>
  <c r="AY845" i="2"/>
  <c r="BA845" i="2"/>
  <c r="BB845" i="2" s="1"/>
  <c r="BE845" i="2"/>
  <c r="R691" i="2"/>
  <c r="S691" i="2" s="1"/>
  <c r="T691" i="2"/>
  <c r="AA691" i="2" l="1"/>
  <c r="Y691" i="2"/>
  <c r="Z691" i="2" s="1"/>
  <c r="AV846" i="2"/>
  <c r="AT846" i="2"/>
  <c r="AU846" i="2" s="1"/>
  <c r="AI838" i="2"/>
  <c r="AM838" i="2"/>
  <c r="AN838" i="2" s="1"/>
  <c r="AQ838" i="2"/>
  <c r="AK838" i="2"/>
  <c r="U691" i="2"/>
  <c r="W691" i="2"/>
  <c r="AB691" i="2" l="1"/>
  <c r="AC691" i="2" s="1"/>
  <c r="AD691" i="2" s="1"/>
  <c r="AH839" i="2"/>
  <c r="AF839" i="2"/>
  <c r="AG839" i="2" s="1"/>
  <c r="AW846" i="2"/>
  <c r="AY846" i="2"/>
  <c r="BD846" i="2" s="1"/>
  <c r="BE846" i="2" s="1"/>
  <c r="BA846" i="2"/>
  <c r="BB846" i="2" s="1"/>
  <c r="AV847" i="2" l="1"/>
  <c r="AT847" i="2"/>
  <c r="AU847" i="2" s="1"/>
  <c r="AM839" i="2"/>
  <c r="AN839" i="2" s="1"/>
  <c r="AI839" i="2"/>
  <c r="AK839" i="2"/>
  <c r="AQ839" i="2"/>
  <c r="R692" i="2"/>
  <c r="S692" i="2" s="1"/>
  <c r="T692" i="2"/>
  <c r="AA692" i="2" l="1"/>
  <c r="Y692" i="2"/>
  <c r="Z692" i="2" s="1"/>
  <c r="AH840" i="2"/>
  <c r="AF840" i="2"/>
  <c r="AG840" i="2" s="1"/>
  <c r="BA847" i="2"/>
  <c r="BB847" i="2" s="1"/>
  <c r="AW847" i="2"/>
  <c r="AY847" i="2"/>
  <c r="BE847" i="2"/>
  <c r="AC692" i="2"/>
  <c r="AD692" i="2" s="1"/>
  <c r="W692" i="2"/>
  <c r="U692" i="2"/>
  <c r="AV848" i="2" l="1"/>
  <c r="AT848" i="2"/>
  <c r="AU848" i="2" s="1"/>
  <c r="AM840" i="2"/>
  <c r="AN840" i="2" s="1"/>
  <c r="AI840" i="2"/>
  <c r="AK840" i="2"/>
  <c r="AP840" i="2" s="1"/>
  <c r="AQ840" i="2" s="1"/>
  <c r="R693" i="2"/>
  <c r="S693" i="2" s="1"/>
  <c r="T693" i="2"/>
  <c r="AA693" i="2" l="1"/>
  <c r="Y693" i="2"/>
  <c r="Z693" i="2" s="1"/>
  <c r="AH841" i="2"/>
  <c r="AF841" i="2"/>
  <c r="AG841" i="2" s="1"/>
  <c r="AW848" i="2"/>
  <c r="BE848" i="2"/>
  <c r="AY848" i="2"/>
  <c r="BA848" i="2"/>
  <c r="BB848" i="2" s="1"/>
  <c r="U693" i="2"/>
  <c r="W693" i="2"/>
  <c r="AB693" i="2" s="1"/>
  <c r="AQ841" i="2" l="1"/>
  <c r="AM841" i="2"/>
  <c r="AN841" i="2" s="1"/>
  <c r="AI841" i="2"/>
  <c r="AK841" i="2"/>
  <c r="AV849" i="2"/>
  <c r="AT849" i="2"/>
  <c r="AU849" i="2" s="1"/>
  <c r="AC693" i="2"/>
  <c r="AD693" i="2" s="1"/>
  <c r="BA849" i="2" l="1"/>
  <c r="BB849" i="2" s="1"/>
  <c r="AW849" i="2"/>
  <c r="AY849" i="2"/>
  <c r="BD849" i="2" s="1"/>
  <c r="BE849" i="2" s="1"/>
  <c r="AH842" i="2"/>
  <c r="AF842" i="2"/>
  <c r="AG842" i="2" s="1"/>
  <c r="R694" i="2"/>
  <c r="S694" i="2" s="1"/>
  <c r="T694" i="2"/>
  <c r="AA694" i="2" l="1"/>
  <c r="Y694" i="2"/>
  <c r="Z694" i="2" s="1"/>
  <c r="AV850" i="2"/>
  <c r="AT850" i="2"/>
  <c r="AU850" i="2" s="1"/>
  <c r="AM842" i="2"/>
  <c r="AN842" i="2" s="1"/>
  <c r="AQ842" i="2"/>
  <c r="AI842" i="2"/>
  <c r="AK842" i="2"/>
  <c r="U694" i="2"/>
  <c r="W694" i="2"/>
  <c r="AB694" i="2" l="1"/>
  <c r="AC694" i="2" s="1"/>
  <c r="AD694" i="2" s="1"/>
  <c r="BE850" i="2"/>
  <c r="BA850" i="2"/>
  <c r="BB850" i="2" s="1"/>
  <c r="AW850" i="2"/>
  <c r="AY850" i="2"/>
  <c r="AH843" i="2"/>
  <c r="AF843" i="2"/>
  <c r="AG843" i="2" s="1"/>
  <c r="AI843" i="2" l="1"/>
  <c r="AK843" i="2"/>
  <c r="AP843" i="2" s="1"/>
  <c r="AQ843" i="2" s="1"/>
  <c r="AM843" i="2"/>
  <c r="AN843" i="2" s="1"/>
  <c r="AV851" i="2"/>
  <c r="AT851" i="2"/>
  <c r="AU851" i="2" s="1"/>
  <c r="R695" i="2"/>
  <c r="S695" i="2" s="1"/>
  <c r="T695" i="2"/>
  <c r="AA695" i="2" l="1"/>
  <c r="AH844" i="2"/>
  <c r="AF844" i="2"/>
  <c r="AG844" i="2" s="1"/>
  <c r="BA851" i="2"/>
  <c r="BB851" i="2" s="1"/>
  <c r="AW851" i="2"/>
  <c r="AY851" i="2"/>
  <c r="BE851" i="2"/>
  <c r="AC695" i="2"/>
  <c r="AD695" i="2" s="1"/>
  <c r="Y695" i="2"/>
  <c r="Z695" i="2" s="1"/>
  <c r="U695" i="2"/>
  <c r="W695" i="2"/>
  <c r="AV852" i="2" l="1"/>
  <c r="AT852" i="2"/>
  <c r="AU852" i="2" s="1"/>
  <c r="AI844" i="2"/>
  <c r="AK844" i="2"/>
  <c r="AQ844" i="2"/>
  <c r="AM844" i="2"/>
  <c r="AN844" i="2" s="1"/>
  <c r="R696" i="2"/>
  <c r="S696" i="2" s="1"/>
  <c r="T696" i="2"/>
  <c r="AA696" i="2" l="1"/>
  <c r="Y696" i="2"/>
  <c r="Z696" i="2" s="1"/>
  <c r="AH845" i="2"/>
  <c r="AF845" i="2"/>
  <c r="AG845" i="2" s="1"/>
  <c r="AW852" i="2"/>
  <c r="AY852" i="2"/>
  <c r="BD852" i="2" s="1"/>
  <c r="BE852" i="2" s="1"/>
  <c r="BA852" i="2"/>
  <c r="BB852" i="2" s="1"/>
  <c r="U696" i="2"/>
  <c r="W696" i="2"/>
  <c r="AB696" i="2" s="1"/>
  <c r="AV853" i="2" l="1"/>
  <c r="AT853" i="2"/>
  <c r="AU853" i="2" s="1"/>
  <c r="AM845" i="2"/>
  <c r="AN845" i="2" s="1"/>
  <c r="AI845" i="2"/>
  <c r="AK845" i="2"/>
  <c r="AQ845" i="2"/>
  <c r="AC696" i="2"/>
  <c r="AD696" i="2" s="1"/>
  <c r="AW853" i="2" l="1"/>
  <c r="AY853" i="2"/>
  <c r="BE853" i="2"/>
  <c r="BA853" i="2"/>
  <c r="BB853" i="2" s="1"/>
  <c r="AH846" i="2"/>
  <c r="AF846" i="2"/>
  <c r="AG846" i="2" s="1"/>
  <c r="R697" i="2"/>
  <c r="S697" i="2" s="1"/>
  <c r="T697" i="2"/>
  <c r="AA697" i="2" l="1"/>
  <c r="Y697" i="2"/>
  <c r="Z697" i="2" s="1"/>
  <c r="AV854" i="2"/>
  <c r="AT854" i="2"/>
  <c r="AU854" i="2" s="1"/>
  <c r="AI846" i="2"/>
  <c r="AM846" i="2"/>
  <c r="AN846" i="2" s="1"/>
  <c r="AK846" i="2"/>
  <c r="AP846" i="2" s="1"/>
  <c r="AQ846" i="2" s="1"/>
  <c r="U697" i="2"/>
  <c r="W697" i="2"/>
  <c r="AB697" i="2" l="1"/>
  <c r="AC697" i="2" s="1"/>
  <c r="AD697" i="2" s="1"/>
  <c r="AH847" i="2"/>
  <c r="AF847" i="2"/>
  <c r="AG847" i="2" s="1"/>
  <c r="BE854" i="2"/>
  <c r="BA854" i="2"/>
  <c r="BB854" i="2" s="1"/>
  <c r="AW854" i="2"/>
  <c r="AY854" i="2"/>
  <c r="AV855" i="2" l="1"/>
  <c r="AT855" i="2"/>
  <c r="AU855" i="2" s="1"/>
  <c r="AI847" i="2"/>
  <c r="AK847" i="2"/>
  <c r="AQ847" i="2"/>
  <c r="AM847" i="2"/>
  <c r="AN847" i="2" s="1"/>
  <c r="R698" i="2"/>
  <c r="S698" i="2" s="1"/>
  <c r="T698" i="2"/>
  <c r="AA698" i="2" l="1"/>
  <c r="Y698" i="2"/>
  <c r="Z698" i="2" s="1"/>
  <c r="AH848" i="2"/>
  <c r="AF848" i="2"/>
  <c r="AG848" i="2" s="1"/>
  <c r="AY855" i="2"/>
  <c r="BD855" i="2" s="1"/>
  <c r="BE855" i="2" s="1"/>
  <c r="BA855" i="2"/>
  <c r="BB855" i="2" s="1"/>
  <c r="AW855" i="2"/>
  <c r="AC698" i="2"/>
  <c r="AD698" i="2" s="1"/>
  <c r="W698" i="2"/>
  <c r="U698" i="2"/>
  <c r="AV856" i="2" l="1"/>
  <c r="AT856" i="2"/>
  <c r="AU856" i="2" s="1"/>
  <c r="AM848" i="2"/>
  <c r="AN848" i="2" s="1"/>
  <c r="AK848" i="2"/>
  <c r="AQ848" i="2"/>
  <c r="AI848" i="2"/>
  <c r="R699" i="2"/>
  <c r="S699" i="2" s="1"/>
  <c r="T699" i="2"/>
  <c r="AA699" i="2" l="1"/>
  <c r="Y699" i="2"/>
  <c r="Z699" i="2" s="1"/>
  <c r="AH849" i="2"/>
  <c r="AF849" i="2"/>
  <c r="AG849" i="2" s="1"/>
  <c r="BE856" i="2"/>
  <c r="BA856" i="2"/>
  <c r="BB856" i="2" s="1"/>
  <c r="AW856" i="2"/>
  <c r="AY856" i="2"/>
  <c r="U699" i="2"/>
  <c r="W699" i="2"/>
  <c r="AB699" i="2" s="1"/>
  <c r="AV857" i="2" l="1"/>
  <c r="AT857" i="2"/>
  <c r="AU857" i="2" s="1"/>
  <c r="AK849" i="2"/>
  <c r="AP849" i="2" s="1"/>
  <c r="AQ849" i="2" s="1"/>
  <c r="AM849" i="2"/>
  <c r="AN849" i="2" s="1"/>
  <c r="AI849" i="2"/>
  <c r="AC699" i="2"/>
  <c r="AD699" i="2" s="1"/>
  <c r="AH850" i="2" l="1"/>
  <c r="AF850" i="2"/>
  <c r="AG850" i="2" s="1"/>
  <c r="BE857" i="2"/>
  <c r="BA857" i="2"/>
  <c r="BB857" i="2" s="1"/>
  <c r="AW857" i="2"/>
  <c r="AY857" i="2"/>
  <c r="R700" i="2"/>
  <c r="S700" i="2" s="1"/>
  <c r="T700" i="2"/>
  <c r="AA700" i="2" l="1"/>
  <c r="Y700" i="2"/>
  <c r="Z700" i="2" s="1"/>
  <c r="AV858" i="2"/>
  <c r="AT858" i="2"/>
  <c r="AU858" i="2" s="1"/>
  <c r="AQ850" i="2"/>
  <c r="AM850" i="2"/>
  <c r="AN850" i="2" s="1"/>
  <c r="AI850" i="2"/>
  <c r="AK850" i="2"/>
  <c r="U700" i="2"/>
  <c r="W700" i="2"/>
  <c r="AB700" i="2" l="1"/>
  <c r="AC700" i="2" s="1"/>
  <c r="AD700" i="2" s="1"/>
  <c r="AH851" i="2"/>
  <c r="AF851" i="2"/>
  <c r="AG851" i="2" s="1"/>
  <c r="AW858" i="2"/>
  <c r="AY858" i="2"/>
  <c r="BD858" i="2" s="1"/>
  <c r="BE858" i="2" s="1"/>
  <c r="BA858" i="2"/>
  <c r="BB858" i="2" s="1"/>
  <c r="AV859" i="2" l="1"/>
  <c r="AT859" i="2"/>
  <c r="AU859" i="2" s="1"/>
  <c r="AI851" i="2"/>
  <c r="AK851" i="2"/>
  <c r="AM851" i="2"/>
  <c r="AN851" i="2" s="1"/>
  <c r="AQ851" i="2"/>
  <c r="R701" i="2"/>
  <c r="S701" i="2" s="1"/>
  <c r="T701" i="2"/>
  <c r="AA701" i="2" l="1"/>
  <c r="AH852" i="2"/>
  <c r="AF852" i="2"/>
  <c r="AG852" i="2" s="1"/>
  <c r="BA859" i="2"/>
  <c r="BB859" i="2" s="1"/>
  <c r="AW859" i="2"/>
  <c r="AY859" i="2"/>
  <c r="BE859" i="2"/>
  <c r="AC701" i="2"/>
  <c r="AD701" i="2" s="1"/>
  <c r="W701" i="2"/>
  <c r="U701" i="2"/>
  <c r="Y701" i="2"/>
  <c r="Z701" i="2" s="1"/>
  <c r="AV860" i="2" l="1"/>
  <c r="AT860" i="2"/>
  <c r="AU860" i="2" s="1"/>
  <c r="AM852" i="2"/>
  <c r="AN852" i="2" s="1"/>
  <c r="AI852" i="2"/>
  <c r="AK852" i="2"/>
  <c r="AP852" i="2" s="1"/>
  <c r="AQ852" i="2" s="1"/>
  <c r="R702" i="2"/>
  <c r="S702" i="2" s="1"/>
  <c r="T702" i="2"/>
  <c r="AA702" i="2" l="1"/>
  <c r="Y702" i="2"/>
  <c r="Z702" i="2" s="1"/>
  <c r="AH853" i="2"/>
  <c r="AF853" i="2"/>
  <c r="AG853" i="2" s="1"/>
  <c r="AY860" i="2"/>
  <c r="BE860" i="2"/>
  <c r="BA860" i="2"/>
  <c r="BB860" i="2" s="1"/>
  <c r="AW860" i="2"/>
  <c r="W702" i="2"/>
  <c r="AB702" i="2" s="1"/>
  <c r="U702" i="2"/>
  <c r="AI853" i="2" l="1"/>
  <c r="AQ853" i="2"/>
  <c r="AM853" i="2"/>
  <c r="AN853" i="2" s="1"/>
  <c r="AK853" i="2"/>
  <c r="AV861" i="2"/>
  <c r="AT861" i="2"/>
  <c r="AU861" i="2" s="1"/>
  <c r="AC702" i="2"/>
  <c r="AD702" i="2" s="1"/>
  <c r="AW861" i="2" l="1"/>
  <c r="AY861" i="2"/>
  <c r="BD861" i="2" s="1"/>
  <c r="BE861" i="2" s="1"/>
  <c r="BA861" i="2"/>
  <c r="BB861" i="2" s="1"/>
  <c r="AH854" i="2"/>
  <c r="AF854" i="2"/>
  <c r="AG854" i="2" s="1"/>
  <c r="R703" i="2"/>
  <c r="S703" i="2" s="1"/>
  <c r="T703" i="2"/>
  <c r="AA703" i="2" l="1"/>
  <c r="Y703" i="2"/>
  <c r="Z703" i="2" s="1"/>
  <c r="AV862" i="2"/>
  <c r="AT862" i="2"/>
  <c r="AU862" i="2" s="1"/>
  <c r="AI854" i="2"/>
  <c r="AK854" i="2"/>
  <c r="AQ854" i="2"/>
  <c r="AM854" i="2"/>
  <c r="AN854" i="2" s="1"/>
  <c r="W703" i="2"/>
  <c r="U703" i="2"/>
  <c r="AB703" i="2" l="1"/>
  <c r="AC703" i="2" s="1"/>
  <c r="AD703" i="2" s="1"/>
  <c r="AH855" i="2"/>
  <c r="AF855" i="2"/>
  <c r="AG855" i="2" s="1"/>
  <c r="BE862" i="2"/>
  <c r="BA862" i="2"/>
  <c r="BB862" i="2" s="1"/>
  <c r="AW862" i="2"/>
  <c r="AY862" i="2"/>
  <c r="AV863" i="2" l="1"/>
  <c r="AT863" i="2"/>
  <c r="AU863" i="2" s="1"/>
  <c r="AM855" i="2"/>
  <c r="AN855" i="2" s="1"/>
  <c r="AI855" i="2"/>
  <c r="AK855" i="2"/>
  <c r="AP855" i="2" s="1"/>
  <c r="AQ855" i="2" s="1"/>
  <c r="R704" i="2"/>
  <c r="S704" i="2" s="1"/>
  <c r="T704" i="2"/>
  <c r="AA704" i="2" l="1"/>
  <c r="AH856" i="2"/>
  <c r="AF856" i="2"/>
  <c r="AG856" i="2" s="1"/>
  <c r="AW863" i="2"/>
  <c r="AY863" i="2"/>
  <c r="BE863" i="2"/>
  <c r="BA863" i="2"/>
  <c r="BB863" i="2" s="1"/>
  <c r="AC704" i="2"/>
  <c r="AD704" i="2" s="1"/>
  <c r="W704" i="2"/>
  <c r="U704" i="2"/>
  <c r="Y704" i="2"/>
  <c r="Z704" i="2" s="1"/>
  <c r="AV864" i="2" l="1"/>
  <c r="AT864" i="2"/>
  <c r="AU864" i="2" s="1"/>
  <c r="AK856" i="2"/>
  <c r="AM856" i="2"/>
  <c r="AN856" i="2" s="1"/>
  <c r="AQ856" i="2"/>
  <c r="AI856" i="2"/>
  <c r="R705" i="2"/>
  <c r="S705" i="2" s="1"/>
  <c r="T705" i="2"/>
  <c r="AA705" i="2" l="1"/>
  <c r="Y705" i="2"/>
  <c r="Z705" i="2" s="1"/>
  <c r="AH857" i="2"/>
  <c r="AF857" i="2"/>
  <c r="AG857" i="2" s="1"/>
  <c r="AY864" i="2"/>
  <c r="BD864" i="2" s="1"/>
  <c r="BE864" i="2" s="1"/>
  <c r="BA864" i="2"/>
  <c r="BB864" i="2" s="1"/>
  <c r="AW864" i="2"/>
  <c r="W705" i="2"/>
  <c r="AB705" i="2" s="1"/>
  <c r="U705" i="2"/>
  <c r="AV865" i="2" l="1"/>
  <c r="AT865" i="2"/>
  <c r="AU865" i="2" s="1"/>
  <c r="AK857" i="2"/>
  <c r="AM857" i="2"/>
  <c r="AN857" i="2" s="1"/>
  <c r="AQ857" i="2"/>
  <c r="AI857" i="2"/>
  <c r="AC705" i="2"/>
  <c r="AD705" i="2" s="1"/>
  <c r="AH858" i="2" l="1"/>
  <c r="AF858" i="2"/>
  <c r="AG858" i="2" s="1"/>
  <c r="AW865" i="2"/>
  <c r="AY865" i="2"/>
  <c r="BE865" i="2"/>
  <c r="BA865" i="2"/>
  <c r="BB865" i="2" s="1"/>
  <c r="R706" i="2"/>
  <c r="S706" i="2" s="1"/>
  <c r="T706" i="2"/>
  <c r="AA706" i="2" l="1"/>
  <c r="Y706" i="2"/>
  <c r="Z706" i="2" s="1"/>
  <c r="AV866" i="2"/>
  <c r="AT866" i="2"/>
  <c r="AU866" i="2" s="1"/>
  <c r="AM858" i="2"/>
  <c r="AN858" i="2" s="1"/>
  <c r="AI858" i="2"/>
  <c r="AK858" i="2"/>
  <c r="AP858" i="2" s="1"/>
  <c r="AQ858" i="2" s="1"/>
  <c r="U706" i="2"/>
  <c r="W706" i="2"/>
  <c r="AB706" i="2" l="1"/>
  <c r="AC706" i="2" s="1"/>
  <c r="AD706" i="2" s="1"/>
  <c r="AH859" i="2"/>
  <c r="AF859" i="2"/>
  <c r="AG859" i="2" s="1"/>
  <c r="AY866" i="2"/>
  <c r="BA866" i="2"/>
  <c r="BB866" i="2" s="1"/>
  <c r="AW866" i="2"/>
  <c r="BE866" i="2"/>
  <c r="AV867" i="2" l="1"/>
  <c r="AT867" i="2"/>
  <c r="AU867" i="2" s="1"/>
  <c r="AI859" i="2"/>
  <c r="AK859" i="2"/>
  <c r="AQ859" i="2"/>
  <c r="AM859" i="2"/>
  <c r="AN859" i="2" s="1"/>
  <c r="R707" i="2"/>
  <c r="S707" i="2" s="1"/>
  <c r="T707" i="2"/>
  <c r="AA707" i="2" l="1"/>
  <c r="Y707" i="2"/>
  <c r="Z707" i="2" s="1"/>
  <c r="AH860" i="2"/>
  <c r="AF860" i="2"/>
  <c r="AG860" i="2" s="1"/>
  <c r="BA867" i="2"/>
  <c r="BB867" i="2" s="1"/>
  <c r="AW867" i="2"/>
  <c r="AY867" i="2"/>
  <c r="BD867" i="2" s="1"/>
  <c r="BE867" i="2" s="1"/>
  <c r="AC707" i="2"/>
  <c r="AD707" i="2" s="1"/>
  <c r="U707" i="2"/>
  <c r="W707" i="2"/>
  <c r="AV868" i="2" l="1"/>
  <c r="AT868" i="2"/>
  <c r="AU868" i="2" s="1"/>
  <c r="AI860" i="2"/>
  <c r="AK860" i="2"/>
  <c r="AM860" i="2"/>
  <c r="AN860" i="2" s="1"/>
  <c r="AQ860" i="2"/>
  <c r="R708" i="2"/>
  <c r="S708" i="2" s="1"/>
  <c r="T708" i="2"/>
  <c r="AA708" i="2" l="1"/>
  <c r="Y708" i="2"/>
  <c r="Z708" i="2" s="1"/>
  <c r="BE868" i="2"/>
  <c r="BA868" i="2"/>
  <c r="BB868" i="2" s="1"/>
  <c r="AW868" i="2"/>
  <c r="AY868" i="2"/>
  <c r="AH861" i="2"/>
  <c r="AF861" i="2"/>
  <c r="AG861" i="2" s="1"/>
  <c r="U708" i="2"/>
  <c r="W708" i="2"/>
  <c r="AB708" i="2" s="1"/>
  <c r="AK861" i="2" l="1"/>
  <c r="AP861" i="2" s="1"/>
  <c r="AQ861" i="2" s="1"/>
  <c r="AM861" i="2"/>
  <c r="AN861" i="2" s="1"/>
  <c r="AI861" i="2"/>
  <c r="AV869" i="2"/>
  <c r="AT869" i="2"/>
  <c r="AU869" i="2" s="1"/>
  <c r="AC708" i="2"/>
  <c r="AD708" i="2" s="1"/>
  <c r="AH862" i="2" l="1"/>
  <c r="AF862" i="2"/>
  <c r="AG862" i="2" s="1"/>
  <c r="AW869" i="2"/>
  <c r="BE869" i="2"/>
  <c r="AY869" i="2"/>
  <c r="BA869" i="2"/>
  <c r="BB869" i="2" s="1"/>
  <c r="R709" i="2"/>
  <c r="S709" i="2" s="1"/>
  <c r="T709" i="2"/>
  <c r="AA709" i="2" l="1"/>
  <c r="Y709" i="2"/>
  <c r="Z709" i="2" s="1"/>
  <c r="AK862" i="2"/>
  <c r="AM862" i="2"/>
  <c r="AN862" i="2" s="1"/>
  <c r="AI862" i="2"/>
  <c r="AQ862" i="2"/>
  <c r="AV870" i="2"/>
  <c r="AT870" i="2"/>
  <c r="AU870" i="2" s="1"/>
  <c r="U709" i="2"/>
  <c r="W709" i="2"/>
  <c r="AB709" i="2" l="1"/>
  <c r="AC709" i="2" s="1"/>
  <c r="AD709" i="2" s="1"/>
  <c r="AH863" i="2"/>
  <c r="AF863" i="2"/>
  <c r="AG863" i="2" s="1"/>
  <c r="AW870" i="2"/>
  <c r="AY870" i="2"/>
  <c r="BD870" i="2" s="1"/>
  <c r="BE870" i="2" s="1"/>
  <c r="BA870" i="2"/>
  <c r="BB870" i="2" s="1"/>
  <c r="AV871" i="2" l="1"/>
  <c r="AT871" i="2"/>
  <c r="AU871" i="2" s="1"/>
  <c r="AQ863" i="2"/>
  <c r="AI863" i="2"/>
  <c r="AK863" i="2"/>
  <c r="AM863" i="2"/>
  <c r="AN863" i="2" s="1"/>
  <c r="R710" i="2"/>
  <c r="S710" i="2" s="1"/>
  <c r="T710" i="2"/>
  <c r="AA710" i="2" l="1"/>
  <c r="Y710" i="2"/>
  <c r="Z710" i="2" s="1"/>
  <c r="AH864" i="2"/>
  <c r="AF864" i="2"/>
  <c r="AG864" i="2" s="1"/>
  <c r="BE871" i="2"/>
  <c r="BA871" i="2"/>
  <c r="BB871" i="2" s="1"/>
  <c r="AW871" i="2"/>
  <c r="AY871" i="2"/>
  <c r="AC710" i="2"/>
  <c r="AD710" i="2" s="1"/>
  <c r="U710" i="2"/>
  <c r="W710" i="2"/>
  <c r="AV872" i="2" l="1"/>
  <c r="AT872" i="2"/>
  <c r="AU872" i="2" s="1"/>
  <c r="AM864" i="2"/>
  <c r="AN864" i="2" s="1"/>
  <c r="AK864" i="2"/>
  <c r="AP864" i="2" s="1"/>
  <c r="AQ864" i="2" s="1"/>
  <c r="AI864" i="2"/>
  <c r="R711" i="2"/>
  <c r="S711" i="2" s="1"/>
  <c r="T711" i="2"/>
  <c r="AA711" i="2" l="1"/>
  <c r="Y711" i="2"/>
  <c r="Z711" i="2" s="1"/>
  <c r="AH865" i="2"/>
  <c r="AF865" i="2"/>
  <c r="AG865" i="2" s="1"/>
  <c r="AW872" i="2"/>
  <c r="AY872" i="2"/>
  <c r="BA872" i="2"/>
  <c r="BB872" i="2" s="1"/>
  <c r="BE872" i="2"/>
  <c r="U711" i="2"/>
  <c r="W711" i="2"/>
  <c r="AB711" i="2" s="1"/>
  <c r="AM865" i="2" l="1"/>
  <c r="AN865" i="2" s="1"/>
  <c r="AQ865" i="2"/>
  <c r="AK865" i="2"/>
  <c r="AI865" i="2"/>
  <c r="AV873" i="2"/>
  <c r="AT873" i="2"/>
  <c r="AU873" i="2" s="1"/>
  <c r="AC711" i="2"/>
  <c r="AD711" i="2" s="1"/>
  <c r="AW873" i="2" l="1"/>
  <c r="AY873" i="2"/>
  <c r="BD873" i="2" s="1"/>
  <c r="BE873" i="2" s="1"/>
  <c r="BA873" i="2"/>
  <c r="BB873" i="2" s="1"/>
  <c r="AH866" i="2"/>
  <c r="AF866" i="2"/>
  <c r="AG866" i="2" s="1"/>
  <c r="R712" i="2"/>
  <c r="S712" i="2" s="1"/>
  <c r="T712" i="2"/>
  <c r="AA712" i="2" l="1"/>
  <c r="Y712" i="2"/>
  <c r="Z712" i="2" s="1"/>
  <c r="AV874" i="2"/>
  <c r="AT874" i="2"/>
  <c r="AU874" i="2" s="1"/>
  <c r="AM866" i="2"/>
  <c r="AN866" i="2" s="1"/>
  <c r="AQ866" i="2"/>
  <c r="AK866" i="2"/>
  <c r="AI866" i="2"/>
  <c r="W712" i="2"/>
  <c r="U712" i="2"/>
  <c r="AB712" i="2" l="1"/>
  <c r="AC712" i="2" s="1"/>
  <c r="AD712" i="2" s="1"/>
  <c r="AY874" i="2"/>
  <c r="BE874" i="2"/>
  <c r="BA874" i="2"/>
  <c r="BB874" i="2" s="1"/>
  <c r="AW874" i="2"/>
  <c r="AH867" i="2"/>
  <c r="AF867" i="2"/>
  <c r="AG867" i="2" s="1"/>
  <c r="AM867" i="2" l="1"/>
  <c r="AN867" i="2" s="1"/>
  <c r="AK867" i="2"/>
  <c r="AP867" i="2" s="1"/>
  <c r="AQ867" i="2" s="1"/>
  <c r="AI867" i="2"/>
  <c r="AV875" i="2"/>
  <c r="AT875" i="2"/>
  <c r="AU875" i="2" s="1"/>
  <c r="R713" i="2"/>
  <c r="S713" i="2" s="1"/>
  <c r="T713" i="2"/>
  <c r="AA713" i="2" l="1"/>
  <c r="Y713" i="2"/>
  <c r="Z713" i="2" s="1"/>
  <c r="AH868" i="2"/>
  <c r="AF868" i="2"/>
  <c r="AG868" i="2" s="1"/>
  <c r="BE875" i="2"/>
  <c r="BA875" i="2"/>
  <c r="BB875" i="2" s="1"/>
  <c r="AY875" i="2"/>
  <c r="AW875" i="2"/>
  <c r="AC713" i="2"/>
  <c r="AD713" i="2" s="1"/>
  <c r="W713" i="2"/>
  <c r="U713" i="2"/>
  <c r="AV876" i="2" l="1"/>
  <c r="AT876" i="2"/>
  <c r="AU876" i="2" s="1"/>
  <c r="AK868" i="2"/>
  <c r="AQ868" i="2"/>
  <c r="AI868" i="2"/>
  <c r="AM868" i="2"/>
  <c r="AN868" i="2" s="1"/>
  <c r="R714" i="2"/>
  <c r="S714" i="2" s="1"/>
  <c r="T714" i="2"/>
  <c r="AA714" i="2" l="1"/>
  <c r="BA876" i="2"/>
  <c r="BB876" i="2" s="1"/>
  <c r="AY876" i="2"/>
  <c r="BD876" i="2" s="1"/>
  <c r="BE876" i="2" s="1"/>
  <c r="AW876" i="2"/>
  <c r="AH869" i="2"/>
  <c r="AF869" i="2"/>
  <c r="AG869" i="2" s="1"/>
  <c r="Y714" i="2"/>
  <c r="Z714" i="2" s="1"/>
  <c r="W714" i="2"/>
  <c r="AB714" i="2" s="1"/>
  <c r="U714" i="2"/>
  <c r="AV877" i="2" l="1"/>
  <c r="AT877" i="2"/>
  <c r="AU877" i="2" s="1"/>
  <c r="AI869" i="2"/>
  <c r="AM869" i="2"/>
  <c r="AN869" i="2" s="1"/>
  <c r="AK869" i="2"/>
  <c r="AQ869" i="2"/>
  <c r="AC714" i="2"/>
  <c r="AD714" i="2" s="1"/>
  <c r="AH870" i="2" l="1"/>
  <c r="AF870" i="2"/>
  <c r="AG870" i="2" s="1"/>
  <c r="BE877" i="2"/>
  <c r="AY877" i="2"/>
  <c r="AW877" i="2"/>
  <c r="BA877" i="2"/>
  <c r="BB877" i="2" s="1"/>
  <c r="R715" i="2"/>
  <c r="S715" i="2" s="1"/>
  <c r="T715" i="2"/>
  <c r="AA715" i="2" l="1"/>
  <c r="AV878" i="2"/>
  <c r="AT878" i="2"/>
  <c r="AU878" i="2" s="1"/>
  <c r="AK870" i="2"/>
  <c r="AP870" i="2" s="1"/>
  <c r="AQ870" i="2" s="1"/>
  <c r="AI870" i="2"/>
  <c r="AM870" i="2"/>
  <c r="AN870" i="2" s="1"/>
  <c r="Y715" i="2"/>
  <c r="Z715" i="2" s="1"/>
  <c r="W715" i="2"/>
  <c r="AB715" i="2" s="1"/>
  <c r="U715" i="2"/>
  <c r="AH871" i="2" l="1"/>
  <c r="AF871" i="2"/>
  <c r="AG871" i="2" s="1"/>
  <c r="BA878" i="2"/>
  <c r="BB878" i="2" s="1"/>
  <c r="AW878" i="2"/>
  <c r="BE878" i="2"/>
  <c r="AY878" i="2"/>
  <c r="AC715" i="2"/>
  <c r="AD715" i="2" s="1"/>
  <c r="AV879" i="2" l="1"/>
  <c r="AT879" i="2"/>
  <c r="AU879" i="2" s="1"/>
  <c r="AK871" i="2"/>
  <c r="AM871" i="2"/>
  <c r="AN871" i="2" s="1"/>
  <c r="AQ871" i="2"/>
  <c r="AI871" i="2"/>
  <c r="R716" i="2"/>
  <c r="S716" i="2" s="1"/>
  <c r="T716" i="2"/>
  <c r="AA716" i="2" l="1"/>
  <c r="Y716" i="2"/>
  <c r="Z716" i="2" s="1"/>
  <c r="AH872" i="2"/>
  <c r="AF872" i="2"/>
  <c r="AG872" i="2" s="1"/>
  <c r="AY879" i="2"/>
  <c r="BD879" i="2" s="1"/>
  <c r="BE879" i="2" s="1"/>
  <c r="AW879" i="2"/>
  <c r="BA879" i="2"/>
  <c r="BB879" i="2" s="1"/>
  <c r="AC716" i="2"/>
  <c r="AD716" i="2" s="1"/>
  <c r="U716" i="2"/>
  <c r="W716" i="2"/>
  <c r="AV880" i="2" l="1"/>
  <c r="AT880" i="2"/>
  <c r="AU880" i="2" s="1"/>
  <c r="AK872" i="2"/>
  <c r="AM872" i="2"/>
  <c r="AN872" i="2" s="1"/>
  <c r="AI872" i="2"/>
  <c r="AQ872" i="2"/>
  <c r="R717" i="2"/>
  <c r="S717" i="2" s="1"/>
  <c r="T717" i="2"/>
  <c r="AA717" i="2" l="1"/>
  <c r="Y717" i="2"/>
  <c r="Z717" i="2" s="1"/>
  <c r="BA880" i="2"/>
  <c r="BB880" i="2" s="1"/>
  <c r="BE880" i="2"/>
  <c r="AY880" i="2"/>
  <c r="AW880" i="2"/>
  <c r="AH873" i="2"/>
  <c r="AF873" i="2"/>
  <c r="AG873" i="2" s="1"/>
  <c r="U717" i="2"/>
  <c r="W717" i="2"/>
  <c r="AB717" i="2" s="1"/>
  <c r="AM873" i="2" l="1"/>
  <c r="AN873" i="2" s="1"/>
  <c r="AK873" i="2"/>
  <c r="AP873" i="2" s="1"/>
  <c r="AQ873" i="2" s="1"/>
  <c r="AI873" i="2"/>
  <c r="AV881" i="2"/>
  <c r="AT881" i="2"/>
  <c r="AU881" i="2" s="1"/>
  <c r="AC717" i="2"/>
  <c r="AD717" i="2" s="1"/>
  <c r="AH874" i="2" l="1"/>
  <c r="AF874" i="2"/>
  <c r="AG874" i="2" s="1"/>
  <c r="AY881" i="2"/>
  <c r="BE881" i="2"/>
  <c r="BA881" i="2"/>
  <c r="BB881" i="2" s="1"/>
  <c r="AW881" i="2"/>
  <c r="R718" i="2"/>
  <c r="S718" i="2" s="1"/>
  <c r="T718" i="2"/>
  <c r="AA718" i="2" l="1"/>
  <c r="Y718" i="2"/>
  <c r="Z718" i="2" s="1"/>
  <c r="AQ874" i="2"/>
  <c r="AI874" i="2"/>
  <c r="AK874" i="2"/>
  <c r="AM874" i="2"/>
  <c r="AN874" i="2" s="1"/>
  <c r="AV882" i="2"/>
  <c r="AT882" i="2"/>
  <c r="AU882" i="2" s="1"/>
  <c r="U718" i="2"/>
  <c r="W718" i="2"/>
  <c r="AB718" i="2" l="1"/>
  <c r="AC718" i="2" s="1"/>
  <c r="AD718" i="2" s="1"/>
  <c r="BA882" i="2"/>
  <c r="BB882" i="2" s="1"/>
  <c r="AW882" i="2"/>
  <c r="AY882" i="2"/>
  <c r="BD882" i="2" s="1"/>
  <c r="BE882" i="2" s="1"/>
  <c r="AH875" i="2"/>
  <c r="AF875" i="2"/>
  <c r="AG875" i="2" s="1"/>
  <c r="AV883" i="2" l="1"/>
  <c r="AT883" i="2"/>
  <c r="AU883" i="2" s="1"/>
  <c r="AK875" i="2"/>
  <c r="AQ875" i="2"/>
  <c r="AI875" i="2"/>
  <c r="AM875" i="2"/>
  <c r="AN875" i="2" s="1"/>
  <c r="R719" i="2"/>
  <c r="S719" i="2" s="1"/>
  <c r="T719" i="2"/>
  <c r="AA719" i="2" l="1"/>
  <c r="Y719" i="2"/>
  <c r="Z719" i="2" s="1"/>
  <c r="BE883" i="2"/>
  <c r="BA883" i="2"/>
  <c r="BB883" i="2" s="1"/>
  <c r="AW883" i="2"/>
  <c r="AY883" i="2"/>
  <c r="AH876" i="2"/>
  <c r="AF876" i="2"/>
  <c r="AG876" i="2" s="1"/>
  <c r="AC719" i="2"/>
  <c r="AD719" i="2" s="1"/>
  <c r="U719" i="2"/>
  <c r="W719" i="2"/>
  <c r="AM876" i="2" l="1"/>
  <c r="AN876" i="2" s="1"/>
  <c r="AI876" i="2"/>
  <c r="AK876" i="2"/>
  <c r="AP876" i="2" s="1"/>
  <c r="AQ876" i="2" s="1"/>
  <c r="AV884" i="2"/>
  <c r="AT884" i="2"/>
  <c r="AU884" i="2" s="1"/>
  <c r="R720" i="2"/>
  <c r="S720" i="2" s="1"/>
  <c r="T720" i="2"/>
  <c r="AA720" i="2" l="1"/>
  <c r="Y720" i="2"/>
  <c r="Z720" i="2" s="1"/>
  <c r="AH877" i="2"/>
  <c r="AF877" i="2"/>
  <c r="AG877" i="2" s="1"/>
  <c r="BA884" i="2"/>
  <c r="BB884" i="2" s="1"/>
  <c r="AW884" i="2"/>
  <c r="AY884" i="2"/>
  <c r="BE884" i="2"/>
  <c r="W720" i="2"/>
  <c r="AB720" i="2" s="1"/>
  <c r="U720" i="2"/>
  <c r="AV885" i="2" l="1"/>
  <c r="AT885" i="2"/>
  <c r="AU885" i="2" s="1"/>
  <c r="AK877" i="2"/>
  <c r="AI877" i="2"/>
  <c r="AM877" i="2"/>
  <c r="AN877" i="2" s="1"/>
  <c r="AQ877" i="2"/>
  <c r="AC720" i="2"/>
  <c r="AD720" i="2" s="1"/>
  <c r="AH878" i="2" l="1"/>
  <c r="AF878" i="2"/>
  <c r="AG878" i="2" s="1"/>
  <c r="BA885" i="2"/>
  <c r="BB885" i="2" s="1"/>
  <c r="AW885" i="2"/>
  <c r="AY885" i="2"/>
  <c r="BD885" i="2" s="1"/>
  <c r="BE885" i="2" s="1"/>
  <c r="R721" i="2"/>
  <c r="S721" i="2" s="1"/>
  <c r="T721" i="2"/>
  <c r="AA721" i="2" l="1"/>
  <c r="Y721" i="2"/>
  <c r="Z721" i="2" s="1"/>
  <c r="AV886" i="2"/>
  <c r="AT886" i="2"/>
  <c r="AU886" i="2" s="1"/>
  <c r="AM878" i="2"/>
  <c r="AN878" i="2" s="1"/>
  <c r="AK878" i="2"/>
  <c r="AQ878" i="2"/>
  <c r="AI878" i="2"/>
  <c r="U721" i="2"/>
  <c r="W721" i="2"/>
  <c r="AB721" i="2" l="1"/>
  <c r="AC721" i="2" s="1"/>
  <c r="AD721" i="2" s="1"/>
  <c r="AH879" i="2"/>
  <c r="AF879" i="2"/>
  <c r="AG879" i="2" s="1"/>
  <c r="AY886" i="2"/>
  <c r="BE886" i="2"/>
  <c r="BA886" i="2"/>
  <c r="BB886" i="2" s="1"/>
  <c r="AW886" i="2"/>
  <c r="AK879" i="2" l="1"/>
  <c r="AP879" i="2" s="1"/>
  <c r="AQ879" i="2" s="1"/>
  <c r="AM879" i="2"/>
  <c r="AN879" i="2" s="1"/>
  <c r="AI879" i="2"/>
  <c r="AV887" i="2"/>
  <c r="AT887" i="2"/>
  <c r="AU887" i="2" s="1"/>
  <c r="R722" i="2"/>
  <c r="S722" i="2" s="1"/>
  <c r="T722" i="2"/>
  <c r="AA722" i="2" l="1"/>
  <c r="Y722" i="2"/>
  <c r="Z722" i="2" s="1"/>
  <c r="AH880" i="2"/>
  <c r="AF880" i="2"/>
  <c r="AG880" i="2" s="1"/>
  <c r="BA887" i="2"/>
  <c r="BB887" i="2" s="1"/>
  <c r="AW887" i="2"/>
  <c r="AY887" i="2"/>
  <c r="BE887" i="2"/>
  <c r="AC722" i="2"/>
  <c r="AD722" i="2" s="1"/>
  <c r="W722" i="2"/>
  <c r="U722" i="2"/>
  <c r="AI880" i="2" l="1"/>
  <c r="AK880" i="2"/>
  <c r="AQ880" i="2"/>
  <c r="AM880" i="2"/>
  <c r="AN880" i="2" s="1"/>
  <c r="AV888" i="2"/>
  <c r="AT888" i="2"/>
  <c r="AU888" i="2" s="1"/>
  <c r="R723" i="2"/>
  <c r="S723" i="2" s="1"/>
  <c r="T723" i="2"/>
  <c r="AA723" i="2" l="1"/>
  <c r="AH881" i="2"/>
  <c r="AF881" i="2"/>
  <c r="AG881" i="2" s="1"/>
  <c r="AW888" i="2"/>
  <c r="BA888" i="2"/>
  <c r="BB888" i="2" s="1"/>
  <c r="AY888" i="2"/>
  <c r="BD888" i="2" s="1"/>
  <c r="BE888" i="2" s="1"/>
  <c r="W723" i="2"/>
  <c r="U723" i="2"/>
  <c r="AV889" i="2" l="1"/>
  <c r="AT889" i="2"/>
  <c r="AU889" i="2" s="1"/>
  <c r="AQ881" i="2"/>
  <c r="AK881" i="2"/>
  <c r="AI881" i="2"/>
  <c r="AM881" i="2"/>
  <c r="AN881" i="2" s="1"/>
  <c r="AB723" i="2"/>
  <c r="Y723" i="2"/>
  <c r="Z723" i="2" s="1"/>
  <c r="AH882" i="2" l="1"/>
  <c r="AF882" i="2"/>
  <c r="AG882" i="2" s="1"/>
  <c r="AY889" i="2"/>
  <c r="BE889" i="2"/>
  <c r="AW889" i="2"/>
  <c r="BA889" i="2"/>
  <c r="BB889" i="2" s="1"/>
  <c r="AC723" i="2"/>
  <c r="AD723" i="2" l="1"/>
  <c r="AK882" i="2"/>
  <c r="AP882" i="2" s="1"/>
  <c r="AQ882" i="2" s="1"/>
  <c r="AM882" i="2"/>
  <c r="AN882" i="2" s="1"/>
  <c r="AI882" i="2"/>
  <c r="AV890" i="2"/>
  <c r="AT890" i="2"/>
  <c r="AU890" i="2" s="1"/>
  <c r="R724" i="2"/>
  <c r="S724" i="2" s="1"/>
  <c r="F124" i="1"/>
  <c r="T724" i="2"/>
  <c r="AA724" i="2" s="1"/>
  <c r="E124" i="1" l="1"/>
  <c r="AH883" i="2"/>
  <c r="AF883" i="2"/>
  <c r="AG883" i="2" s="1"/>
  <c r="AY890" i="2"/>
  <c r="BE890" i="2"/>
  <c r="BA890" i="2"/>
  <c r="BB890" i="2" s="1"/>
  <c r="AW890" i="2"/>
  <c r="W724" i="2"/>
  <c r="AB724" i="2" s="1"/>
  <c r="Y724" i="2"/>
  <c r="Z724" i="2" s="1"/>
  <c r="U724" i="2"/>
  <c r="AK883" i="2" l="1"/>
  <c r="AQ883" i="2"/>
  <c r="AI883" i="2"/>
  <c r="AM883" i="2"/>
  <c r="AN883" i="2" s="1"/>
  <c r="AV891" i="2"/>
  <c r="AT891" i="2"/>
  <c r="AU891" i="2" s="1"/>
  <c r="AC724" i="2"/>
  <c r="R725" i="2" l="1"/>
  <c r="S725" i="2" s="1"/>
  <c r="AD724" i="2"/>
  <c r="AY891" i="2"/>
  <c r="BD891" i="2" s="1"/>
  <c r="BE891" i="2" s="1"/>
  <c r="BA891" i="2"/>
  <c r="BB891" i="2" s="1"/>
  <c r="AW891" i="2"/>
  <c r="AH884" i="2"/>
  <c r="AF884" i="2"/>
  <c r="AG884" i="2" s="1"/>
  <c r="T725" i="2"/>
  <c r="W725" i="2" l="1"/>
  <c r="AA725" i="2"/>
  <c r="AV892" i="2"/>
  <c r="AT892" i="2"/>
  <c r="AU892" i="2" s="1"/>
  <c r="AI884" i="2"/>
  <c r="AM884" i="2"/>
  <c r="AN884" i="2" s="1"/>
  <c r="AQ884" i="2"/>
  <c r="AK884" i="2"/>
  <c r="U725" i="2"/>
  <c r="AC725" i="2"/>
  <c r="AD725" i="2" s="1"/>
  <c r="Y725" i="2"/>
  <c r="Z725" i="2" s="1"/>
  <c r="AH885" i="2" l="1"/>
  <c r="AF885" i="2"/>
  <c r="AG885" i="2" s="1"/>
  <c r="BE892" i="2"/>
  <c r="BA892" i="2"/>
  <c r="BB892" i="2" s="1"/>
  <c r="AY892" i="2"/>
  <c r="AW892" i="2"/>
  <c r="R726" i="2"/>
  <c r="S726" i="2" s="1"/>
  <c r="T726" i="2"/>
  <c r="Y726" i="2" l="1"/>
  <c r="Z726" i="2" s="1"/>
  <c r="AA726" i="2"/>
  <c r="AV893" i="2"/>
  <c r="AT893" i="2"/>
  <c r="AU893" i="2" s="1"/>
  <c r="AM885" i="2"/>
  <c r="AN885" i="2" s="1"/>
  <c r="AK885" i="2"/>
  <c r="AP885" i="2" s="1"/>
  <c r="AQ885" i="2" s="1"/>
  <c r="AI885" i="2"/>
  <c r="U726" i="2"/>
  <c r="W726" i="2"/>
  <c r="AB726" i="2"/>
  <c r="AC726" i="2" s="1"/>
  <c r="AD726" i="2" s="1"/>
  <c r="AH886" i="2" l="1"/>
  <c r="AF886" i="2"/>
  <c r="AG886" i="2" s="1"/>
  <c r="BE893" i="2"/>
  <c r="AY893" i="2"/>
  <c r="AW893" i="2"/>
  <c r="BA893" i="2"/>
  <c r="BB893" i="2" s="1"/>
  <c r="R727" i="2"/>
  <c r="S727" i="2" s="1"/>
  <c r="T727" i="2"/>
  <c r="AA727" i="2" s="1"/>
  <c r="AV894" i="2" l="1"/>
  <c r="AT894" i="2"/>
  <c r="AU894" i="2" s="1"/>
  <c r="AM886" i="2"/>
  <c r="AN886" i="2" s="1"/>
  <c r="AK886" i="2"/>
  <c r="AQ886" i="2"/>
  <c r="AI886" i="2"/>
  <c r="Y727" i="2"/>
  <c r="Z727" i="2" s="1"/>
  <c r="W727" i="2"/>
  <c r="AB727" i="2" s="1"/>
  <c r="U727" i="2"/>
  <c r="AH887" i="2" l="1"/>
  <c r="AF887" i="2"/>
  <c r="AG887" i="2" s="1"/>
  <c r="BA894" i="2"/>
  <c r="BB894" i="2" s="1"/>
  <c r="AW894" i="2"/>
  <c r="AY894" i="2"/>
  <c r="BD894" i="2" s="1"/>
  <c r="BE894" i="2" s="1"/>
  <c r="AC727" i="2"/>
  <c r="AD727" i="2" s="1"/>
  <c r="AV895" i="2" l="1"/>
  <c r="AT895" i="2"/>
  <c r="AU895" i="2" s="1"/>
  <c r="AM887" i="2"/>
  <c r="AN887" i="2" s="1"/>
  <c r="AQ887" i="2"/>
  <c r="AI887" i="2"/>
  <c r="AK887" i="2"/>
  <c r="R728" i="2"/>
  <c r="S728" i="2" s="1"/>
  <c r="T728" i="2"/>
  <c r="AA728" i="2" s="1"/>
  <c r="BE895" i="2" l="1"/>
  <c r="AY895" i="2"/>
  <c r="AW895" i="2"/>
  <c r="BA895" i="2"/>
  <c r="BB895" i="2" s="1"/>
  <c r="AH888" i="2"/>
  <c r="AF888" i="2"/>
  <c r="AG888" i="2" s="1"/>
  <c r="AC728" i="2"/>
  <c r="AD728" i="2" s="1"/>
  <c r="U728" i="2"/>
  <c r="W728" i="2"/>
  <c r="Y728" i="2"/>
  <c r="Z728" i="2" s="1"/>
  <c r="AK888" i="2" l="1"/>
  <c r="AP888" i="2" s="1"/>
  <c r="AQ888" i="2" s="1"/>
  <c r="AI888" i="2"/>
  <c r="AM888" i="2"/>
  <c r="AN888" i="2" s="1"/>
  <c r="AV896" i="2"/>
  <c r="AT896" i="2"/>
  <c r="AU896" i="2" s="1"/>
  <c r="R729" i="2"/>
  <c r="S729" i="2" s="1"/>
  <c r="T729" i="2"/>
  <c r="AA729" i="2" s="1"/>
  <c r="AH889" i="2" l="1"/>
  <c r="AF889" i="2"/>
  <c r="AG889" i="2" s="1"/>
  <c r="BA896" i="2"/>
  <c r="BB896" i="2" s="1"/>
  <c r="AW896" i="2"/>
  <c r="AY896" i="2"/>
  <c r="BE896" i="2"/>
  <c r="Y729" i="2"/>
  <c r="Z729" i="2" s="1"/>
  <c r="W729" i="2"/>
  <c r="AB729" i="2" s="1"/>
  <c r="U729" i="2"/>
  <c r="AV897" i="2" l="1"/>
  <c r="AT897" i="2"/>
  <c r="AU897" i="2" s="1"/>
  <c r="AM889" i="2"/>
  <c r="AN889" i="2" s="1"/>
  <c r="AQ889" i="2"/>
  <c r="AK889" i="2"/>
  <c r="AI889" i="2"/>
  <c r="AC729" i="2"/>
  <c r="AD729" i="2" s="1"/>
  <c r="AW897" i="2" l="1"/>
  <c r="BA897" i="2"/>
  <c r="BB897" i="2" s="1"/>
  <c r="AY897" i="2"/>
  <c r="BD897" i="2" s="1"/>
  <c r="BE897" i="2" s="1"/>
  <c r="AH890" i="2"/>
  <c r="AF890" i="2"/>
  <c r="AG890" i="2" s="1"/>
  <c r="R730" i="2"/>
  <c r="S730" i="2" s="1"/>
  <c r="T730" i="2"/>
  <c r="AA730" i="2" s="1"/>
  <c r="AV898" i="2" l="1"/>
  <c r="AT898" i="2"/>
  <c r="AU898" i="2" s="1"/>
  <c r="AM890" i="2"/>
  <c r="AN890" i="2" s="1"/>
  <c r="AQ890" i="2"/>
  <c r="AI890" i="2"/>
  <c r="AK890" i="2"/>
  <c r="Y730" i="2"/>
  <c r="Z730" i="2" s="1"/>
  <c r="W730" i="2"/>
  <c r="AB730" i="2" s="1"/>
  <c r="U730" i="2"/>
  <c r="AW898" i="2" l="1"/>
  <c r="BA898" i="2"/>
  <c r="BB898" i="2" s="1"/>
  <c r="BE898" i="2"/>
  <c r="AY898" i="2"/>
  <c r="AH891" i="2"/>
  <c r="AF891" i="2"/>
  <c r="AG891" i="2" s="1"/>
  <c r="AC730" i="2"/>
  <c r="AD730" i="2" s="1"/>
  <c r="AV899" i="2" l="1"/>
  <c r="AT899" i="2"/>
  <c r="AU899" i="2" s="1"/>
  <c r="AI891" i="2"/>
  <c r="AM891" i="2"/>
  <c r="AN891" i="2" s="1"/>
  <c r="AK891" i="2"/>
  <c r="AP891" i="2" s="1"/>
  <c r="AQ891" i="2" s="1"/>
  <c r="R731" i="2"/>
  <c r="S731" i="2" s="1"/>
  <c r="T731" i="2"/>
  <c r="AA731" i="2" s="1"/>
  <c r="AH892" i="2" l="1"/>
  <c r="AF892" i="2"/>
  <c r="AG892" i="2" s="1"/>
  <c r="AW899" i="2"/>
  <c r="BA899" i="2"/>
  <c r="BB899" i="2" s="1"/>
  <c r="AY899" i="2"/>
  <c r="BE899" i="2"/>
  <c r="AC731" i="2"/>
  <c r="AD731" i="2" s="1"/>
  <c r="W731" i="2"/>
  <c r="U731" i="2"/>
  <c r="Y731" i="2"/>
  <c r="Z731" i="2" s="1"/>
  <c r="AV900" i="2" l="1"/>
  <c r="AT900" i="2"/>
  <c r="AU900" i="2" s="1"/>
  <c r="AI892" i="2"/>
  <c r="AM892" i="2"/>
  <c r="AN892" i="2" s="1"/>
  <c r="AK892" i="2"/>
  <c r="AQ892" i="2"/>
  <c r="R732" i="2"/>
  <c r="S732" i="2" s="1"/>
  <c r="T732" i="2"/>
  <c r="AA732" i="2" s="1"/>
  <c r="AH893" i="2" l="1"/>
  <c r="AF893" i="2"/>
  <c r="AG893" i="2" s="1"/>
  <c r="AY900" i="2"/>
  <c r="BD900" i="2" s="1"/>
  <c r="BE900" i="2" s="1"/>
  <c r="AW900" i="2"/>
  <c r="BA900" i="2"/>
  <c r="BB900" i="2" s="1"/>
  <c r="Y732" i="2"/>
  <c r="Z732" i="2" s="1"/>
  <c r="W732" i="2"/>
  <c r="AB732" i="2" s="1"/>
  <c r="U732" i="2"/>
  <c r="AV901" i="2" l="1"/>
  <c r="AT901" i="2"/>
  <c r="AU901" i="2" s="1"/>
  <c r="AM893" i="2"/>
  <c r="AN893" i="2" s="1"/>
  <c r="AQ893" i="2"/>
  <c r="AK893" i="2"/>
  <c r="AI893" i="2"/>
  <c r="AC732" i="2"/>
  <c r="AD732" i="2" s="1"/>
  <c r="BE901" i="2" l="1"/>
  <c r="AW901" i="2"/>
  <c r="AY901" i="2"/>
  <c r="BA901" i="2"/>
  <c r="BB901" i="2" s="1"/>
  <c r="AH894" i="2"/>
  <c r="AF894" i="2"/>
  <c r="AG894" i="2" s="1"/>
  <c r="R733" i="2"/>
  <c r="S733" i="2" s="1"/>
  <c r="T733" i="2"/>
  <c r="AA733" i="2" s="1"/>
  <c r="AM894" i="2" l="1"/>
  <c r="AN894" i="2" s="1"/>
  <c r="AK894" i="2"/>
  <c r="AP894" i="2" s="1"/>
  <c r="AQ894" i="2" s="1"/>
  <c r="AI894" i="2"/>
  <c r="AV902" i="2"/>
  <c r="AT902" i="2"/>
  <c r="AU902" i="2" s="1"/>
  <c r="W733" i="2"/>
  <c r="AB733" i="2" s="1"/>
  <c r="U733" i="2"/>
  <c r="Y733" i="2"/>
  <c r="Z733" i="2" s="1"/>
  <c r="AH895" i="2" l="1"/>
  <c r="AF895" i="2"/>
  <c r="AG895" i="2" s="1"/>
  <c r="BE902" i="2"/>
  <c r="BA902" i="2"/>
  <c r="BB902" i="2" s="1"/>
  <c r="AY902" i="2"/>
  <c r="AW902" i="2"/>
  <c r="AC733" i="2"/>
  <c r="R734" i="2" l="1"/>
  <c r="S734" i="2" s="1"/>
  <c r="AD733" i="2"/>
  <c r="AV903" i="2"/>
  <c r="AT903" i="2"/>
  <c r="AU903" i="2" s="1"/>
  <c r="AK895" i="2"/>
  <c r="AM895" i="2"/>
  <c r="AN895" i="2" s="1"/>
  <c r="AQ895" i="2"/>
  <c r="AI895" i="2"/>
  <c r="T734" i="2"/>
  <c r="U734" i="2" l="1"/>
  <c r="AA734" i="2"/>
  <c r="AH896" i="2"/>
  <c r="AF896" i="2"/>
  <c r="AG896" i="2" s="1"/>
  <c r="AY903" i="2"/>
  <c r="BD903" i="2" s="1"/>
  <c r="BE903" i="2" s="1"/>
  <c r="AW903" i="2"/>
  <c r="BA903" i="2"/>
  <c r="BB903" i="2" s="1"/>
  <c r="AC734" i="2"/>
  <c r="AD734" i="2" s="1"/>
  <c r="W734" i="2"/>
  <c r="Y734" i="2"/>
  <c r="Z734" i="2" s="1"/>
  <c r="AV904" i="2" l="1"/>
  <c r="AT904" i="2"/>
  <c r="AU904" i="2" s="1"/>
  <c r="AI896" i="2"/>
  <c r="AQ896" i="2"/>
  <c r="AM896" i="2"/>
  <c r="AN896" i="2" s="1"/>
  <c r="AK896" i="2"/>
  <c r="R735" i="2"/>
  <c r="S735" i="2" s="1"/>
  <c r="T735" i="2"/>
  <c r="AA735" i="2" s="1"/>
  <c r="BE904" i="2" l="1"/>
  <c r="AY904" i="2"/>
  <c r="AW904" i="2"/>
  <c r="BA904" i="2"/>
  <c r="BB904" i="2" s="1"/>
  <c r="AH897" i="2"/>
  <c r="AF897" i="2"/>
  <c r="AG897" i="2" s="1"/>
  <c r="W735" i="2"/>
  <c r="AB735" i="2" s="1"/>
  <c r="AC735" i="2" s="1"/>
  <c r="AD735" i="2" s="1"/>
  <c r="Y735" i="2"/>
  <c r="Z735" i="2" s="1"/>
  <c r="U735" i="2"/>
  <c r="AM897" i="2" l="1"/>
  <c r="AN897" i="2" s="1"/>
  <c r="AI897" i="2"/>
  <c r="AK897" i="2"/>
  <c r="AP897" i="2" s="1"/>
  <c r="AQ897" i="2" s="1"/>
  <c r="AV905" i="2"/>
  <c r="AT905" i="2"/>
  <c r="AU905" i="2" s="1"/>
  <c r="R736" i="2"/>
  <c r="S736" i="2" s="1"/>
  <c r="T736" i="2"/>
  <c r="AA736" i="2" s="1"/>
  <c r="AH898" i="2" l="1"/>
  <c r="AF898" i="2"/>
  <c r="AG898" i="2" s="1"/>
  <c r="AW905" i="2"/>
  <c r="BA905" i="2"/>
  <c r="BB905" i="2" s="1"/>
  <c r="BE905" i="2"/>
  <c r="AY905" i="2"/>
  <c r="Y736" i="2"/>
  <c r="Z736" i="2" s="1"/>
  <c r="W736" i="2"/>
  <c r="AB736" i="2" s="1"/>
  <c r="U736" i="2"/>
  <c r="AV906" i="2" l="1"/>
  <c r="AT906" i="2"/>
  <c r="AU906" i="2" s="1"/>
  <c r="AM898" i="2"/>
  <c r="AN898" i="2" s="1"/>
  <c r="AQ898" i="2"/>
  <c r="AK898" i="2"/>
  <c r="AI898" i="2"/>
  <c r="AC736" i="2"/>
  <c r="AD736" i="2" s="1"/>
  <c r="AW906" i="2" l="1"/>
  <c r="AY906" i="2"/>
  <c r="BD906" i="2" s="1"/>
  <c r="BE906" i="2" s="1"/>
  <c r="BA906" i="2"/>
  <c r="BB906" i="2" s="1"/>
  <c r="AH899" i="2"/>
  <c r="AF899" i="2"/>
  <c r="AG899" i="2" s="1"/>
  <c r="R737" i="2"/>
  <c r="S737" i="2" s="1"/>
  <c r="T737" i="2"/>
  <c r="AA737" i="2" s="1"/>
  <c r="AV907" i="2" l="1"/>
  <c r="AT907" i="2"/>
  <c r="AU907" i="2" s="1"/>
  <c r="AK899" i="2"/>
  <c r="AQ899" i="2"/>
  <c r="AI899" i="2"/>
  <c r="AM899" i="2"/>
  <c r="AN899" i="2" s="1"/>
  <c r="AC737" i="2"/>
  <c r="AD737" i="2" s="1"/>
  <c r="W737" i="2"/>
  <c r="Y737" i="2"/>
  <c r="Z737" i="2" s="1"/>
  <c r="U737" i="2"/>
  <c r="BE907" i="2" l="1"/>
  <c r="BA907" i="2"/>
  <c r="BB907" i="2" s="1"/>
  <c r="AW907" i="2"/>
  <c r="AY907" i="2"/>
  <c r="AH900" i="2"/>
  <c r="AF900" i="2"/>
  <c r="AG900" i="2" s="1"/>
  <c r="R738" i="2"/>
  <c r="S738" i="2" s="1"/>
  <c r="T738" i="2"/>
  <c r="AA738" i="2" s="1"/>
  <c r="AK900" i="2" l="1"/>
  <c r="AP900" i="2" s="1"/>
  <c r="AQ900" i="2" s="1"/>
  <c r="AI900" i="2"/>
  <c r="AM900" i="2"/>
  <c r="AN900" i="2" s="1"/>
  <c r="AV908" i="2"/>
  <c r="AT908" i="2"/>
  <c r="AU908" i="2" s="1"/>
  <c r="Y738" i="2"/>
  <c r="Z738" i="2" s="1"/>
  <c r="W738" i="2"/>
  <c r="AB738" i="2" s="1"/>
  <c r="U738" i="2"/>
  <c r="AB856" i="2"/>
  <c r="AH901" i="2" l="1"/>
  <c r="AF901" i="2"/>
  <c r="AG901" i="2" s="1"/>
  <c r="BA908" i="2"/>
  <c r="BB908" i="2" s="1"/>
  <c r="AY908" i="2"/>
  <c r="BE908" i="2"/>
  <c r="AW908" i="2"/>
  <c r="AC738" i="2"/>
  <c r="AD738" i="2" s="1"/>
  <c r="AV909" i="2" l="1"/>
  <c r="AT909" i="2"/>
  <c r="AU909" i="2" s="1"/>
  <c r="AI901" i="2"/>
  <c r="AM901" i="2"/>
  <c r="AN901" i="2" s="1"/>
  <c r="AQ901" i="2"/>
  <c r="AK901" i="2"/>
  <c r="R739" i="2"/>
  <c r="S739" i="2" s="1"/>
  <c r="T739" i="2"/>
  <c r="AA739" i="2" s="1"/>
  <c r="AH902" i="2" l="1"/>
  <c r="AF902" i="2"/>
  <c r="AG902" i="2" s="1"/>
  <c r="AW909" i="2"/>
  <c r="AY909" i="2"/>
  <c r="BD909" i="2" s="1"/>
  <c r="BE909" i="2" s="1"/>
  <c r="BA909" i="2"/>
  <c r="BB909" i="2" s="1"/>
  <c r="Y739" i="2"/>
  <c r="Z739" i="2" s="1"/>
  <c r="W739" i="2"/>
  <c r="AB739" i="2" s="1"/>
  <c r="U739" i="2"/>
  <c r="AV910" i="2" l="1"/>
  <c r="AT910" i="2"/>
  <c r="AU910" i="2" s="1"/>
  <c r="AK902" i="2"/>
  <c r="AI902" i="2"/>
  <c r="AM902" i="2"/>
  <c r="AN902" i="2" s="1"/>
  <c r="AQ902" i="2"/>
  <c r="AC739" i="2"/>
  <c r="AD739" i="2" s="1"/>
  <c r="BE910" i="2" l="1"/>
  <c r="BA910" i="2"/>
  <c r="BB910" i="2" s="1"/>
  <c r="AW910" i="2"/>
  <c r="AY910" i="2"/>
  <c r="AH903" i="2"/>
  <c r="AF903" i="2"/>
  <c r="AG903" i="2" s="1"/>
  <c r="R740" i="2"/>
  <c r="S740" i="2" s="1"/>
  <c r="T740" i="2"/>
  <c r="AA740" i="2" s="1"/>
  <c r="AI903" i="2" l="1"/>
  <c r="AK903" i="2"/>
  <c r="AP903" i="2" s="1"/>
  <c r="AQ903" i="2" s="1"/>
  <c r="AM903" i="2"/>
  <c r="AN903" i="2" s="1"/>
  <c r="AV911" i="2"/>
  <c r="AT911" i="2"/>
  <c r="AU911" i="2" s="1"/>
  <c r="AC740" i="2"/>
  <c r="AD740" i="2" s="1"/>
  <c r="W740" i="2"/>
  <c r="U740" i="2"/>
  <c r="Y740" i="2"/>
  <c r="Z740" i="2" s="1"/>
  <c r="AH904" i="2" l="1"/>
  <c r="AF904" i="2"/>
  <c r="AG904" i="2" s="1"/>
  <c r="BA911" i="2"/>
  <c r="BB911" i="2" s="1"/>
  <c r="AW911" i="2"/>
  <c r="AY911" i="2"/>
  <c r="BE911" i="2"/>
  <c r="R741" i="2"/>
  <c r="S741" i="2" s="1"/>
  <c r="T741" i="2"/>
  <c r="AA741" i="2" s="1"/>
  <c r="AV912" i="2" l="1"/>
  <c r="AT912" i="2"/>
  <c r="AU912" i="2" s="1"/>
  <c r="AK904" i="2"/>
  <c r="AQ904" i="2"/>
  <c r="AM904" i="2"/>
  <c r="AN904" i="2" s="1"/>
  <c r="AI904" i="2"/>
  <c r="W741" i="2"/>
  <c r="AB741" i="2" s="1"/>
  <c r="U741" i="2"/>
  <c r="Y741" i="2"/>
  <c r="Z741" i="2" s="1"/>
  <c r="AW912" i="2" l="1"/>
  <c r="AY912" i="2"/>
  <c r="BD912" i="2" s="1"/>
  <c r="BE912" i="2" s="1"/>
  <c r="BA912" i="2"/>
  <c r="BB912" i="2" s="1"/>
  <c r="AH905" i="2"/>
  <c r="AF905" i="2"/>
  <c r="AG905" i="2" s="1"/>
  <c r="AC741" i="2"/>
  <c r="AD741" i="2" s="1"/>
  <c r="AV913" i="2" l="1"/>
  <c r="AT913" i="2"/>
  <c r="AU913" i="2" s="1"/>
  <c r="AQ905" i="2"/>
  <c r="AK905" i="2"/>
  <c r="AI905" i="2"/>
  <c r="AM905" i="2"/>
  <c r="AN905" i="2" s="1"/>
  <c r="R742" i="2"/>
  <c r="S742" i="2" s="1"/>
  <c r="T742" i="2"/>
  <c r="AA742" i="2" s="1"/>
  <c r="AH906" i="2" l="1"/>
  <c r="AF906" i="2"/>
  <c r="AG906" i="2" s="1"/>
  <c r="BE913" i="2"/>
  <c r="AY913" i="2"/>
  <c r="AW913" i="2"/>
  <c r="BA913" i="2"/>
  <c r="BB913" i="2" s="1"/>
  <c r="Y742" i="2"/>
  <c r="Z742" i="2" s="1"/>
  <c r="U742" i="2"/>
  <c r="W742" i="2"/>
  <c r="AB742" i="2" s="1"/>
  <c r="AV914" i="2" l="1"/>
  <c r="AT914" i="2"/>
  <c r="AU914" i="2" s="1"/>
  <c r="AM906" i="2"/>
  <c r="AN906" i="2" s="1"/>
  <c r="AI906" i="2"/>
  <c r="AK906" i="2"/>
  <c r="AP906" i="2" s="1"/>
  <c r="AQ906" i="2" s="1"/>
  <c r="AC742" i="2"/>
  <c r="AD742" i="2" s="1"/>
  <c r="AH907" i="2" l="1"/>
  <c r="AF907" i="2"/>
  <c r="AG907" i="2" s="1"/>
  <c r="AW914" i="2"/>
  <c r="BE914" i="2"/>
  <c r="BA914" i="2"/>
  <c r="BB914" i="2" s="1"/>
  <c r="AY914" i="2"/>
  <c r="R743" i="2"/>
  <c r="S743" i="2" s="1"/>
  <c r="T743" i="2"/>
  <c r="AA743" i="2" s="1"/>
  <c r="AK907" i="2" l="1"/>
  <c r="AQ907" i="2"/>
  <c r="AI907" i="2"/>
  <c r="AM907" i="2"/>
  <c r="AN907" i="2" s="1"/>
  <c r="AV915" i="2"/>
  <c r="AT915" i="2"/>
  <c r="AU915" i="2" s="1"/>
  <c r="AC743" i="2"/>
  <c r="AD743" i="2" s="1"/>
  <c r="U743" i="2"/>
  <c r="Y743" i="2"/>
  <c r="Z743" i="2" s="1"/>
  <c r="W743" i="2"/>
  <c r="AY915" i="2" l="1"/>
  <c r="BD915" i="2" s="1"/>
  <c r="BE915" i="2" s="1"/>
  <c r="BA915" i="2"/>
  <c r="BB915" i="2" s="1"/>
  <c r="AW915" i="2"/>
  <c r="AH908" i="2"/>
  <c r="AF908" i="2"/>
  <c r="AG908" i="2" s="1"/>
  <c r="R744" i="2"/>
  <c r="S744" i="2" s="1"/>
  <c r="T744" i="2"/>
  <c r="AA744" i="2" s="1"/>
  <c r="AV916" i="2" l="1"/>
  <c r="AT916" i="2"/>
  <c r="AU916" i="2" s="1"/>
  <c r="AQ908" i="2"/>
  <c r="AI908" i="2"/>
  <c r="AM908" i="2"/>
  <c r="AN908" i="2" s="1"/>
  <c r="AK908" i="2"/>
  <c r="U744" i="2"/>
  <c r="Y744" i="2"/>
  <c r="Z744" i="2" s="1"/>
  <c r="W744" i="2"/>
  <c r="AB744" i="2" s="1"/>
  <c r="AH909" i="2" l="1"/>
  <c r="AF909" i="2"/>
  <c r="AG909" i="2" s="1"/>
  <c r="BE916" i="2"/>
  <c r="AY916" i="2"/>
  <c r="AW916" i="2"/>
  <c r="BA916" i="2"/>
  <c r="BB916" i="2" s="1"/>
  <c r="AC744" i="2"/>
  <c r="AD744" i="2" s="1"/>
  <c r="AV917" i="2" l="1"/>
  <c r="AT917" i="2"/>
  <c r="AU917" i="2" s="1"/>
  <c r="AK909" i="2"/>
  <c r="AP909" i="2" s="1"/>
  <c r="AQ909" i="2" s="1"/>
  <c r="AM909" i="2"/>
  <c r="AN909" i="2" s="1"/>
  <c r="AI909" i="2"/>
  <c r="R745" i="2"/>
  <c r="S745" i="2" s="1"/>
  <c r="T745" i="2"/>
  <c r="AA745" i="2" s="1"/>
  <c r="AH910" i="2" l="1"/>
  <c r="AF910" i="2"/>
  <c r="AG910" i="2" s="1"/>
  <c r="AW917" i="2"/>
  <c r="BA917" i="2"/>
  <c r="BB917" i="2" s="1"/>
  <c r="BE917" i="2"/>
  <c r="AY917" i="2"/>
  <c r="W745" i="2"/>
  <c r="AB745" i="2" s="1"/>
  <c r="Y745" i="2"/>
  <c r="Z745" i="2" s="1"/>
  <c r="U745" i="2"/>
  <c r="AV918" i="2" l="1"/>
  <c r="AT918" i="2"/>
  <c r="AU918" i="2" s="1"/>
  <c r="AI910" i="2"/>
  <c r="AK910" i="2"/>
  <c r="AQ910" i="2"/>
  <c r="AM910" i="2"/>
  <c r="AN910" i="2" s="1"/>
  <c r="AC745" i="2"/>
  <c r="AD745" i="2" s="1"/>
  <c r="AH911" i="2" l="1"/>
  <c r="AF911" i="2"/>
  <c r="AG911" i="2" s="1"/>
  <c r="AW918" i="2"/>
  <c r="AY918" i="2"/>
  <c r="BD918" i="2" s="1"/>
  <c r="BE918" i="2" s="1"/>
  <c r="BA918" i="2"/>
  <c r="BB918" i="2" s="1"/>
  <c r="R746" i="2"/>
  <c r="S746" i="2" s="1"/>
  <c r="T746" i="2"/>
  <c r="AA746" i="2" s="1"/>
  <c r="AV919" i="2" l="1"/>
  <c r="AT919" i="2"/>
  <c r="AU919" i="2" s="1"/>
  <c r="AI911" i="2"/>
  <c r="AQ911" i="2"/>
  <c r="AK911" i="2"/>
  <c r="AM911" i="2"/>
  <c r="AN911" i="2" s="1"/>
  <c r="AC746" i="2"/>
  <c r="AD746" i="2" s="1"/>
  <c r="U746" i="2"/>
  <c r="Y746" i="2"/>
  <c r="Z746" i="2" s="1"/>
  <c r="W746" i="2"/>
  <c r="AW919" i="2" l="1"/>
  <c r="AY919" i="2"/>
  <c r="BE919" i="2"/>
  <c r="BA919" i="2"/>
  <c r="BB919" i="2" s="1"/>
  <c r="AH912" i="2"/>
  <c r="AF912" i="2"/>
  <c r="AG912" i="2" s="1"/>
  <c r="R747" i="2"/>
  <c r="S747" i="2" s="1"/>
  <c r="T747" i="2"/>
  <c r="AA747" i="2" s="1"/>
  <c r="AV920" i="2" l="1"/>
  <c r="AT920" i="2"/>
  <c r="AU920" i="2" s="1"/>
  <c r="AI912" i="2"/>
  <c r="AK912" i="2"/>
  <c r="AP912" i="2" s="1"/>
  <c r="AQ912" i="2" s="1"/>
  <c r="AM912" i="2"/>
  <c r="AN912" i="2" s="1"/>
  <c r="Y747" i="2"/>
  <c r="Z747" i="2" s="1"/>
  <c r="U747" i="2"/>
  <c r="W747" i="2"/>
  <c r="AB747" i="2" s="1"/>
  <c r="AH913" i="2" l="1"/>
  <c r="AF913" i="2"/>
  <c r="AG913" i="2" s="1"/>
  <c r="AY920" i="2"/>
  <c r="AW920" i="2"/>
  <c r="BE920" i="2"/>
  <c r="BA920" i="2"/>
  <c r="BB920" i="2" s="1"/>
  <c r="AC747" i="2"/>
  <c r="AD747" i="2" s="1"/>
  <c r="AV921" i="2" l="1"/>
  <c r="AT921" i="2"/>
  <c r="AU921" i="2" s="1"/>
  <c r="AM913" i="2"/>
  <c r="AN913" i="2" s="1"/>
  <c r="AI913" i="2"/>
  <c r="AK913" i="2"/>
  <c r="AQ913" i="2"/>
  <c r="R748" i="2"/>
  <c r="S748" i="2" s="1"/>
  <c r="T748" i="2"/>
  <c r="AA748" i="2" s="1"/>
  <c r="AH914" i="2" l="1"/>
  <c r="AF914" i="2"/>
  <c r="AG914" i="2" s="1"/>
  <c r="AY921" i="2"/>
  <c r="BD921" i="2" s="1"/>
  <c r="BE921" i="2" s="1"/>
  <c r="AW921" i="2"/>
  <c r="BA921" i="2"/>
  <c r="BB921" i="2" s="1"/>
  <c r="U748" i="2"/>
  <c r="Y748" i="2"/>
  <c r="Z748" i="2" s="1"/>
  <c r="W748" i="2"/>
  <c r="AB748" i="2" s="1"/>
  <c r="AV922" i="2" l="1"/>
  <c r="AT922" i="2"/>
  <c r="AU922" i="2" s="1"/>
  <c r="AM914" i="2"/>
  <c r="AN914" i="2" s="1"/>
  <c r="AQ914" i="2"/>
  <c r="AK914" i="2"/>
  <c r="AI914" i="2"/>
  <c r="AC748" i="2"/>
  <c r="AD748" i="2" s="1"/>
  <c r="BE922" i="2" l="1"/>
  <c r="BA922" i="2"/>
  <c r="BB922" i="2" s="1"/>
  <c r="AW922" i="2"/>
  <c r="AY922" i="2"/>
  <c r="AH915" i="2"/>
  <c r="AF915" i="2"/>
  <c r="AG915" i="2" s="1"/>
  <c r="R749" i="2"/>
  <c r="S749" i="2" s="1"/>
  <c r="T749" i="2"/>
  <c r="AA749" i="2" s="1"/>
  <c r="AK915" i="2" l="1"/>
  <c r="AP915" i="2" s="1"/>
  <c r="AQ915" i="2" s="1"/>
  <c r="AI915" i="2"/>
  <c r="AM915" i="2"/>
  <c r="AN915" i="2" s="1"/>
  <c r="AV923" i="2"/>
  <c r="AT923" i="2"/>
  <c r="AU923" i="2" s="1"/>
  <c r="AC749" i="2"/>
  <c r="AD749" i="2" s="1"/>
  <c r="U749" i="2"/>
  <c r="W749" i="2"/>
  <c r="Y749" i="2"/>
  <c r="Z749" i="2" s="1"/>
  <c r="AH916" i="2" l="1"/>
  <c r="AF916" i="2"/>
  <c r="AG916" i="2" s="1"/>
  <c r="BA923" i="2"/>
  <c r="BB923" i="2" s="1"/>
  <c r="AY923" i="2"/>
  <c r="AW923" i="2"/>
  <c r="BE923" i="2"/>
  <c r="R750" i="2"/>
  <c r="S750" i="2" s="1"/>
  <c r="T750" i="2"/>
  <c r="AA750" i="2" s="1"/>
  <c r="AV924" i="2" l="1"/>
  <c r="AT924" i="2"/>
  <c r="AU924" i="2" s="1"/>
  <c r="AQ916" i="2"/>
  <c r="AK916" i="2"/>
  <c r="AI916" i="2"/>
  <c r="AM916" i="2"/>
  <c r="AN916" i="2" s="1"/>
  <c r="Y750" i="2"/>
  <c r="Z750" i="2" s="1"/>
  <c r="W750" i="2"/>
  <c r="AB750" i="2" s="1"/>
  <c r="U750" i="2"/>
  <c r="AH917" i="2" l="1"/>
  <c r="AF917" i="2"/>
  <c r="AG917" i="2" s="1"/>
  <c r="AY924" i="2"/>
  <c r="BD924" i="2" s="1"/>
  <c r="BE924" i="2" s="1"/>
  <c r="AW924" i="2"/>
  <c r="BA924" i="2"/>
  <c r="BB924" i="2" s="1"/>
  <c r="AC750" i="2"/>
  <c r="AD750" i="2" s="1"/>
  <c r="AV925" i="2" l="1"/>
  <c r="AT925" i="2"/>
  <c r="AU925" i="2" s="1"/>
  <c r="AK917" i="2"/>
  <c r="AI917" i="2"/>
  <c r="AM917" i="2"/>
  <c r="AN917" i="2" s="1"/>
  <c r="AQ917" i="2"/>
  <c r="R751" i="2"/>
  <c r="S751" i="2" s="1"/>
  <c r="T751" i="2"/>
  <c r="AA751" i="2" s="1"/>
  <c r="AH918" i="2" l="1"/>
  <c r="AF918" i="2"/>
  <c r="AG918" i="2" s="1"/>
  <c r="AW925" i="2"/>
  <c r="BE925" i="2"/>
  <c r="AY925" i="2"/>
  <c r="BA925" i="2"/>
  <c r="BB925" i="2" s="1"/>
  <c r="Y751" i="2"/>
  <c r="Z751" i="2" s="1"/>
  <c r="U751" i="2"/>
  <c r="W751" i="2"/>
  <c r="AB751" i="2" s="1"/>
  <c r="AC751" i="2" s="1"/>
  <c r="AD751" i="2" s="1"/>
  <c r="AI918" i="2" l="1"/>
  <c r="AK918" i="2"/>
  <c r="AP918" i="2" s="1"/>
  <c r="AQ918" i="2" s="1"/>
  <c r="AM918" i="2"/>
  <c r="AN918" i="2" s="1"/>
  <c r="AV926" i="2"/>
  <c r="AT926" i="2"/>
  <c r="AU926" i="2" s="1"/>
  <c r="R752" i="2"/>
  <c r="S752" i="2" s="1"/>
  <c r="T752" i="2"/>
  <c r="AA752" i="2" s="1"/>
  <c r="AH919" i="2" l="1"/>
  <c r="AF919" i="2"/>
  <c r="AG919" i="2" s="1"/>
  <c r="AW926" i="2"/>
  <c r="BE926" i="2"/>
  <c r="AY926" i="2"/>
  <c r="BA926" i="2"/>
  <c r="BB926" i="2" s="1"/>
  <c r="AC752" i="2"/>
  <c r="AD752" i="2" s="1"/>
  <c r="W752" i="2"/>
  <c r="U752" i="2"/>
  <c r="Y752" i="2"/>
  <c r="Z752" i="2" s="1"/>
  <c r="AQ919" i="2" l="1"/>
  <c r="AM919" i="2"/>
  <c r="AN919" i="2" s="1"/>
  <c r="AI919" i="2"/>
  <c r="AK919" i="2"/>
  <c r="AV927" i="2"/>
  <c r="AT927" i="2"/>
  <c r="AU927" i="2" s="1"/>
  <c r="R753" i="2"/>
  <c r="S753" i="2" s="1"/>
  <c r="T753" i="2"/>
  <c r="AA753" i="2" s="1"/>
  <c r="BA927" i="2" l="1"/>
  <c r="BB927" i="2" s="1"/>
  <c r="AW927" i="2"/>
  <c r="AY927" i="2"/>
  <c r="BD927" i="2" s="1"/>
  <c r="BE927" i="2" s="1"/>
  <c r="AH920" i="2"/>
  <c r="AF920" i="2"/>
  <c r="AG920" i="2" s="1"/>
  <c r="Y753" i="2"/>
  <c r="Z753" i="2" s="1"/>
  <c r="W753" i="2"/>
  <c r="AB753" i="2" s="1"/>
  <c r="U753" i="2"/>
  <c r="AV928" i="2" l="1"/>
  <c r="AT928" i="2"/>
  <c r="AU928" i="2" s="1"/>
  <c r="AI920" i="2"/>
  <c r="AK920" i="2"/>
  <c r="AQ920" i="2"/>
  <c r="AM920" i="2"/>
  <c r="AN920" i="2" s="1"/>
  <c r="AC753" i="2"/>
  <c r="R754" i="2" l="1"/>
  <c r="S754" i="2" s="1"/>
  <c r="AD753" i="2"/>
  <c r="AH921" i="2"/>
  <c r="AF921" i="2"/>
  <c r="AG921" i="2" s="1"/>
  <c r="AW928" i="2"/>
  <c r="AY928" i="2"/>
  <c r="BE928" i="2"/>
  <c r="BA928" i="2"/>
  <c r="BB928" i="2" s="1"/>
  <c r="T754" i="2"/>
  <c r="U754" i="2" l="1"/>
  <c r="AA754" i="2"/>
  <c r="AV929" i="2"/>
  <c r="AT929" i="2"/>
  <c r="AU929" i="2" s="1"/>
  <c r="AI921" i="2"/>
  <c r="AM921" i="2"/>
  <c r="AN921" i="2" s="1"/>
  <c r="AK921" i="2"/>
  <c r="AP921" i="2" s="1"/>
  <c r="AQ921" i="2" s="1"/>
  <c r="W754" i="2"/>
  <c r="AB754" i="2" s="1"/>
  <c r="AC754" i="2" s="1"/>
  <c r="Y754" i="2"/>
  <c r="Z754" i="2" s="1"/>
  <c r="R755" i="2" l="1"/>
  <c r="S755" i="2" s="1"/>
  <c r="AD754" i="2"/>
  <c r="AH922" i="2"/>
  <c r="AF922" i="2"/>
  <c r="AG922" i="2" s="1"/>
  <c r="BE929" i="2"/>
  <c r="BA929" i="2"/>
  <c r="BB929" i="2" s="1"/>
  <c r="AW929" i="2"/>
  <c r="AY929" i="2"/>
  <c r="T755" i="2"/>
  <c r="AA755" i="2" s="1"/>
  <c r="AV930" i="2" l="1"/>
  <c r="AT930" i="2"/>
  <c r="AU930" i="2" s="1"/>
  <c r="AI922" i="2"/>
  <c r="AK922" i="2"/>
  <c r="AQ922" i="2"/>
  <c r="AM922" i="2"/>
  <c r="AN922" i="2" s="1"/>
  <c r="U755" i="2"/>
  <c r="AC755" i="2"/>
  <c r="AD755" i="2" s="1"/>
  <c r="W755" i="2"/>
  <c r="Y755" i="2"/>
  <c r="Z755" i="2" s="1"/>
  <c r="AH923" i="2" l="1"/>
  <c r="AF923" i="2"/>
  <c r="AG923" i="2" s="1"/>
  <c r="BA930" i="2"/>
  <c r="BB930" i="2" s="1"/>
  <c r="AW930" i="2"/>
  <c r="AY930" i="2"/>
  <c r="BD930" i="2" s="1"/>
  <c r="BE930" i="2" s="1"/>
  <c r="R756" i="2"/>
  <c r="S756" i="2" s="1"/>
  <c r="T756" i="2"/>
  <c r="U756" i="2" l="1"/>
  <c r="AA756" i="2"/>
  <c r="AV931" i="2"/>
  <c r="AT931" i="2"/>
  <c r="AU931" i="2" s="1"/>
  <c r="AQ923" i="2"/>
  <c r="AM923" i="2"/>
  <c r="AN923" i="2" s="1"/>
  <c r="AI923" i="2"/>
  <c r="AK923" i="2"/>
  <c r="W756" i="2"/>
  <c r="AB756" i="2" s="1"/>
  <c r="AC756" i="2" s="1"/>
  <c r="AD756" i="2" s="1"/>
  <c r="Y756" i="2"/>
  <c r="Z756" i="2" s="1"/>
  <c r="AH924" i="2" l="1"/>
  <c r="AF924" i="2"/>
  <c r="AG924" i="2" s="1"/>
  <c r="BA931" i="2"/>
  <c r="BB931" i="2" s="1"/>
  <c r="AW931" i="2"/>
  <c r="AY931" i="2"/>
  <c r="BE931" i="2"/>
  <c r="R757" i="2"/>
  <c r="S757" i="2" s="1"/>
  <c r="T757" i="2"/>
  <c r="AA757" i="2" s="1"/>
  <c r="AI924" i="2" l="1"/>
  <c r="AK924" i="2"/>
  <c r="AP924" i="2" s="1"/>
  <c r="AQ924" i="2" s="1"/>
  <c r="AM924" i="2"/>
  <c r="AN924" i="2" s="1"/>
  <c r="AV932" i="2"/>
  <c r="AT932" i="2"/>
  <c r="AU932" i="2" s="1"/>
  <c r="U757" i="2"/>
  <c r="Y757" i="2"/>
  <c r="Z757" i="2" s="1"/>
  <c r="W757" i="2"/>
  <c r="AB757" i="2" s="1"/>
  <c r="AH925" i="2" l="1"/>
  <c r="AF925" i="2"/>
  <c r="AG925" i="2" s="1"/>
  <c r="AW932" i="2"/>
  <c r="BE932" i="2"/>
  <c r="AY932" i="2"/>
  <c r="BA932" i="2"/>
  <c r="BB932" i="2" s="1"/>
  <c r="AC757" i="2"/>
  <c r="AD757" i="2" s="1"/>
  <c r="AK925" i="2" l="1"/>
  <c r="AQ925" i="2"/>
  <c r="AM925" i="2"/>
  <c r="AN925" i="2" s="1"/>
  <c r="AI925" i="2"/>
  <c r="AV933" i="2"/>
  <c r="AT933" i="2"/>
  <c r="AU933" i="2" s="1"/>
  <c r="R758" i="2"/>
  <c r="S758" i="2" s="1"/>
  <c r="T758" i="2"/>
  <c r="AA758" i="2" s="1"/>
  <c r="AH926" i="2" l="1"/>
  <c r="AF926" i="2"/>
  <c r="AG926" i="2" s="1"/>
  <c r="AY933" i="2"/>
  <c r="BD933" i="2" s="1"/>
  <c r="BE933" i="2" s="1"/>
  <c r="BA933" i="2"/>
  <c r="BB933" i="2" s="1"/>
  <c r="AW933" i="2"/>
  <c r="AC758" i="2"/>
  <c r="AD758" i="2" s="1"/>
  <c r="Y758" i="2"/>
  <c r="Z758" i="2" s="1"/>
  <c r="W758" i="2"/>
  <c r="U758" i="2"/>
  <c r="AV934" i="2" l="1"/>
  <c r="AT934" i="2"/>
  <c r="AU934" i="2" s="1"/>
  <c r="AK926" i="2"/>
  <c r="AI926" i="2"/>
  <c r="AQ926" i="2"/>
  <c r="AM926" i="2"/>
  <c r="AN926" i="2" s="1"/>
  <c r="R759" i="2"/>
  <c r="S759" i="2" s="1"/>
  <c r="T759" i="2"/>
  <c r="AA759" i="2" s="1"/>
  <c r="AH927" i="2" l="1"/>
  <c r="AF927" i="2"/>
  <c r="AG927" i="2" s="1"/>
  <c r="BE934" i="2"/>
  <c r="AW934" i="2"/>
  <c r="BA934" i="2"/>
  <c r="BB934" i="2" s="1"/>
  <c r="AY934" i="2"/>
  <c r="W759" i="2"/>
  <c r="AB759" i="2" s="1"/>
  <c r="U759" i="2"/>
  <c r="Y759" i="2"/>
  <c r="Z759" i="2" s="1"/>
  <c r="AV935" i="2" l="1"/>
  <c r="AT935" i="2"/>
  <c r="AU935" i="2" s="1"/>
  <c r="AK927" i="2"/>
  <c r="AP927" i="2" s="1"/>
  <c r="AQ927" i="2" s="1"/>
  <c r="AM927" i="2"/>
  <c r="AN927" i="2" s="1"/>
  <c r="AI927" i="2"/>
  <c r="AC759" i="2"/>
  <c r="AD759" i="2" l="1"/>
  <c r="AH928" i="2"/>
  <c r="AF928" i="2"/>
  <c r="AG928" i="2" s="1"/>
  <c r="BE935" i="2"/>
  <c r="AY935" i="2"/>
  <c r="AW935" i="2"/>
  <c r="BA935" i="2"/>
  <c r="BB935" i="2" s="1"/>
  <c r="R760" i="2"/>
  <c r="S760" i="2" s="1"/>
  <c r="T760" i="2"/>
  <c r="AV936" i="2" l="1"/>
  <c r="AT936" i="2"/>
  <c r="AU936" i="2" s="1"/>
  <c r="AI928" i="2"/>
  <c r="AK928" i="2"/>
  <c r="AM928" i="2"/>
  <c r="AN928" i="2" s="1"/>
  <c r="AQ928" i="2"/>
  <c r="U760" i="2"/>
  <c r="W760" i="2"/>
  <c r="AB760" i="2" s="1"/>
  <c r="Y760" i="2"/>
  <c r="Z760" i="2" s="1"/>
  <c r="AY936" i="2" l="1"/>
  <c r="BD936" i="2" s="1"/>
  <c r="BE936" i="2" s="1"/>
  <c r="AW936" i="2"/>
  <c r="BA936" i="2"/>
  <c r="BB936" i="2" s="1"/>
  <c r="AH929" i="2"/>
  <c r="AF929" i="2"/>
  <c r="AG929" i="2" s="1"/>
  <c r="AC760" i="2"/>
  <c r="AV937" i="2" l="1"/>
  <c r="AT937" i="2"/>
  <c r="AU937" i="2" s="1"/>
  <c r="AQ929" i="2"/>
  <c r="AM929" i="2"/>
  <c r="AN929" i="2" s="1"/>
  <c r="AI929" i="2"/>
  <c r="AK929" i="2"/>
  <c r="R761" i="2"/>
  <c r="S761" i="2" s="1"/>
  <c r="T761" i="2"/>
  <c r="AH930" i="2" l="1"/>
  <c r="AF930" i="2"/>
  <c r="AG930" i="2" s="1"/>
  <c r="BE937" i="2"/>
  <c r="BA937" i="2"/>
  <c r="BB937" i="2" s="1"/>
  <c r="AW937" i="2"/>
  <c r="AY937" i="2"/>
  <c r="AC761" i="2"/>
  <c r="U761" i="2"/>
  <c r="Y761" i="2"/>
  <c r="Z761" i="2" s="1"/>
  <c r="W761" i="2"/>
  <c r="AV938" i="2" l="1"/>
  <c r="AT938" i="2"/>
  <c r="AU938" i="2" s="1"/>
  <c r="AI930" i="2"/>
  <c r="AK930" i="2"/>
  <c r="AP930" i="2" s="1"/>
  <c r="AQ930" i="2" s="1"/>
  <c r="AM930" i="2"/>
  <c r="AN930" i="2" s="1"/>
  <c r="R762" i="2"/>
  <c r="S762" i="2" s="1"/>
  <c r="T762" i="2"/>
  <c r="AH931" i="2" l="1"/>
  <c r="AF931" i="2"/>
  <c r="AG931" i="2" s="1"/>
  <c r="BE938" i="2"/>
  <c r="AY938" i="2"/>
  <c r="AW938" i="2"/>
  <c r="BA938" i="2"/>
  <c r="BB938" i="2" s="1"/>
  <c r="Y762" i="2"/>
  <c r="Z762" i="2" s="1"/>
  <c r="W762" i="2"/>
  <c r="AB762" i="2" s="1"/>
  <c r="U762" i="2"/>
  <c r="AV939" i="2" l="1"/>
  <c r="AT939" i="2"/>
  <c r="AU939" i="2" s="1"/>
  <c r="AI931" i="2"/>
  <c r="AK931" i="2"/>
  <c r="AQ931" i="2"/>
  <c r="AM931" i="2"/>
  <c r="AN931" i="2" s="1"/>
  <c r="AC762" i="2"/>
  <c r="BA939" i="2" l="1"/>
  <c r="BB939" i="2" s="1"/>
  <c r="AY939" i="2"/>
  <c r="BD939" i="2" s="1"/>
  <c r="BE939" i="2" s="1"/>
  <c r="AW939" i="2"/>
  <c r="AH932" i="2"/>
  <c r="AF932" i="2"/>
  <c r="AG932" i="2" s="1"/>
  <c r="R763" i="2"/>
  <c r="S763" i="2" s="1"/>
  <c r="T763" i="2"/>
  <c r="AV940" i="2" l="1"/>
  <c r="AT940" i="2"/>
  <c r="AU940" i="2" s="1"/>
  <c r="AQ932" i="2"/>
  <c r="AM932" i="2"/>
  <c r="AN932" i="2" s="1"/>
  <c r="AI932" i="2"/>
  <c r="AK932" i="2"/>
  <c r="U763" i="2"/>
  <c r="W763" i="2"/>
  <c r="AB763" i="2" s="1"/>
  <c r="Y763" i="2"/>
  <c r="Z763" i="2" s="1"/>
  <c r="AH933" i="2" l="1"/>
  <c r="AF933" i="2"/>
  <c r="AG933" i="2" s="1"/>
  <c r="BE940" i="2"/>
  <c r="AY940" i="2"/>
  <c r="AW940" i="2"/>
  <c r="BA940" i="2"/>
  <c r="BB940" i="2" s="1"/>
  <c r="AC763" i="2"/>
  <c r="AV941" i="2" l="1"/>
  <c r="AT941" i="2"/>
  <c r="AU941" i="2" s="1"/>
  <c r="AI933" i="2"/>
  <c r="AK933" i="2"/>
  <c r="AP933" i="2" s="1"/>
  <c r="AQ933" i="2" s="1"/>
  <c r="AM933" i="2"/>
  <c r="AN933" i="2" s="1"/>
  <c r="R764" i="2"/>
  <c r="S764" i="2" s="1"/>
  <c r="T764" i="2"/>
  <c r="AH934" i="2" l="1"/>
  <c r="AF934" i="2"/>
  <c r="AG934" i="2" s="1"/>
  <c r="BE941" i="2"/>
  <c r="BA941" i="2"/>
  <c r="BB941" i="2" s="1"/>
  <c r="AW941" i="2"/>
  <c r="AY941" i="2"/>
  <c r="AC764" i="2"/>
  <c r="W764" i="2"/>
  <c r="U764" i="2"/>
  <c r="Y764" i="2"/>
  <c r="Z764" i="2" s="1"/>
  <c r="AV942" i="2" l="1"/>
  <c r="AT942" i="2"/>
  <c r="AU942" i="2" s="1"/>
  <c r="AK934" i="2"/>
  <c r="AI934" i="2"/>
  <c r="AQ934" i="2"/>
  <c r="AM934" i="2"/>
  <c r="AN934" i="2" s="1"/>
  <c r="R765" i="2"/>
  <c r="S765" i="2" s="1"/>
  <c r="T765" i="2"/>
  <c r="AY942" i="2" l="1"/>
  <c r="BD942" i="2" s="1"/>
  <c r="BE942" i="2" s="1"/>
  <c r="AW942" i="2"/>
  <c r="BA942" i="2"/>
  <c r="BB942" i="2" s="1"/>
  <c r="AH935" i="2"/>
  <c r="AF935" i="2"/>
  <c r="AG935" i="2" s="1"/>
  <c r="Y765" i="2"/>
  <c r="Z765" i="2" s="1"/>
  <c r="W765" i="2"/>
  <c r="AB765" i="2" s="1"/>
  <c r="U765" i="2"/>
  <c r="AV943" i="2" l="1"/>
  <c r="AT943" i="2"/>
  <c r="AU943" i="2" s="1"/>
  <c r="AM935" i="2"/>
  <c r="AN935" i="2" s="1"/>
  <c r="AQ935" i="2"/>
  <c r="AI935" i="2"/>
  <c r="AK935" i="2"/>
  <c r="AC765" i="2"/>
  <c r="BE943" i="2" l="1"/>
  <c r="AW943" i="2"/>
  <c r="AY943" i="2"/>
  <c r="BA943" i="2"/>
  <c r="BB943" i="2" s="1"/>
  <c r="AH936" i="2"/>
  <c r="AF936" i="2"/>
  <c r="AG936" i="2" s="1"/>
  <c r="R766" i="2"/>
  <c r="S766" i="2" s="1"/>
  <c r="T766" i="2"/>
  <c r="AI936" i="2" l="1"/>
  <c r="AK936" i="2"/>
  <c r="AP936" i="2" s="1"/>
  <c r="AQ936" i="2" s="1"/>
  <c r="AM936" i="2"/>
  <c r="AN936" i="2" s="1"/>
  <c r="AV944" i="2"/>
  <c r="AT944" i="2"/>
  <c r="AU944" i="2" s="1"/>
  <c r="U766" i="2"/>
  <c r="Y766" i="2"/>
  <c r="Z766" i="2" s="1"/>
  <c r="W766" i="2"/>
  <c r="AB766" i="2" s="1"/>
  <c r="AH937" i="2" l="1"/>
  <c r="AF937" i="2"/>
  <c r="AG937" i="2" s="1"/>
  <c r="BA944" i="2"/>
  <c r="BB944" i="2" s="1"/>
  <c r="AW944" i="2"/>
  <c r="AY944" i="2"/>
  <c r="BE944" i="2"/>
  <c r="AC766" i="2"/>
  <c r="AM937" i="2" l="1"/>
  <c r="AN937" i="2" s="1"/>
  <c r="AI937" i="2"/>
  <c r="AQ937" i="2"/>
  <c r="AK937" i="2"/>
  <c r="AV945" i="2"/>
  <c r="AT945" i="2"/>
  <c r="AU945" i="2" s="1"/>
  <c r="R767" i="2"/>
  <c r="S767" i="2" s="1"/>
  <c r="T767" i="2"/>
  <c r="AH938" i="2" l="1"/>
  <c r="AF938" i="2"/>
  <c r="AG938" i="2" s="1"/>
  <c r="BA945" i="2"/>
  <c r="BB945" i="2" s="1"/>
  <c r="AW945" i="2"/>
  <c r="AY945" i="2"/>
  <c r="BD945" i="2" s="1"/>
  <c r="BE945" i="2" s="1"/>
  <c r="AC767" i="2"/>
  <c r="W767" i="2"/>
  <c r="U767" i="2"/>
  <c r="Y767" i="2"/>
  <c r="Z767" i="2" s="1"/>
  <c r="AV946" i="2" l="1"/>
  <c r="AT946" i="2"/>
  <c r="AU946" i="2" s="1"/>
  <c r="AM938" i="2"/>
  <c r="AN938" i="2" s="1"/>
  <c r="AQ938" i="2"/>
  <c r="AK938" i="2"/>
  <c r="AI938" i="2"/>
  <c r="R768" i="2"/>
  <c r="S768" i="2" s="1"/>
  <c r="T768" i="2"/>
  <c r="BE946" i="2" l="1"/>
  <c r="BA946" i="2"/>
  <c r="BB946" i="2" s="1"/>
  <c r="AY946" i="2"/>
  <c r="AW946" i="2"/>
  <c r="AH939" i="2"/>
  <c r="AF939" i="2"/>
  <c r="AG939" i="2" s="1"/>
  <c r="U768" i="2"/>
  <c r="Y768" i="2"/>
  <c r="Z768" i="2" s="1"/>
  <c r="W768" i="2"/>
  <c r="AB768" i="2" s="1"/>
  <c r="AK939" i="2" l="1"/>
  <c r="AP939" i="2" s="1"/>
  <c r="AQ939" i="2" s="1"/>
  <c r="AI939" i="2"/>
  <c r="AM939" i="2"/>
  <c r="AN939" i="2" s="1"/>
  <c r="AV947" i="2"/>
  <c r="AT947" i="2"/>
  <c r="AU947" i="2" s="1"/>
  <c r="AC768" i="2"/>
  <c r="AH940" i="2" l="1"/>
  <c r="AF940" i="2"/>
  <c r="AG940" i="2" s="1"/>
  <c r="AW947" i="2"/>
  <c r="BA947" i="2"/>
  <c r="BB947" i="2" s="1"/>
  <c r="AY947" i="2"/>
  <c r="BE947" i="2"/>
  <c r="R769" i="2"/>
  <c r="S769" i="2" s="1"/>
  <c r="T769" i="2"/>
  <c r="AV948" i="2" l="1"/>
  <c r="AT948" i="2"/>
  <c r="AU948" i="2" s="1"/>
  <c r="AM940" i="2"/>
  <c r="AN940" i="2" s="1"/>
  <c r="AQ940" i="2"/>
  <c r="AI940" i="2"/>
  <c r="AK940" i="2"/>
  <c r="W769" i="2"/>
  <c r="AB769" i="2" s="1"/>
  <c r="Y769" i="2"/>
  <c r="Z769" i="2" s="1"/>
  <c r="U769" i="2"/>
  <c r="AY948" i="2" l="1"/>
  <c r="BD948" i="2" s="1"/>
  <c r="BE948" i="2" s="1"/>
  <c r="BA948" i="2"/>
  <c r="BB948" i="2" s="1"/>
  <c r="AW948" i="2"/>
  <c r="AH941" i="2"/>
  <c r="AF941" i="2"/>
  <c r="AG941" i="2" s="1"/>
  <c r="AC769" i="2"/>
  <c r="AV949" i="2" l="1"/>
  <c r="AT949" i="2"/>
  <c r="AU949" i="2" s="1"/>
  <c r="AQ941" i="2"/>
  <c r="AM941" i="2"/>
  <c r="AN941" i="2" s="1"/>
  <c r="AK941" i="2"/>
  <c r="AI941" i="2"/>
  <c r="R770" i="2"/>
  <c r="S770" i="2" s="1"/>
  <c r="T770" i="2"/>
  <c r="AH942" i="2" l="1"/>
  <c r="AF942" i="2"/>
  <c r="AG942" i="2" s="1"/>
  <c r="AY949" i="2"/>
  <c r="BE949" i="2"/>
  <c r="BA949" i="2"/>
  <c r="BB949" i="2" s="1"/>
  <c r="AW949" i="2"/>
  <c r="AC770" i="2"/>
  <c r="Y770" i="2"/>
  <c r="Z770" i="2" s="1"/>
  <c r="W770" i="2"/>
  <c r="U770" i="2"/>
  <c r="AI942" i="2" l="1"/>
  <c r="AM942" i="2"/>
  <c r="AN942" i="2" s="1"/>
  <c r="AK942" i="2"/>
  <c r="AP942" i="2" s="1"/>
  <c r="AQ942" i="2" s="1"/>
  <c r="AV950" i="2"/>
  <c r="AT950" i="2"/>
  <c r="AU950" i="2" s="1"/>
  <c r="R771" i="2"/>
  <c r="S771" i="2" s="1"/>
  <c r="T771" i="2"/>
  <c r="AH943" i="2" l="1"/>
  <c r="AF943" i="2"/>
  <c r="AG943" i="2" s="1"/>
  <c r="BE950" i="2"/>
  <c r="AW950" i="2"/>
  <c r="AY950" i="2"/>
  <c r="BA950" i="2"/>
  <c r="BB950" i="2" s="1"/>
  <c r="U771" i="2"/>
  <c r="Y771" i="2"/>
  <c r="Z771" i="2" s="1"/>
  <c r="W771" i="2"/>
  <c r="AB771" i="2" s="1"/>
  <c r="AV951" i="2" l="1"/>
  <c r="AT951" i="2"/>
  <c r="AU951" i="2" s="1"/>
  <c r="AM943" i="2"/>
  <c r="AN943" i="2" s="1"/>
  <c r="AQ943" i="2"/>
  <c r="AI943" i="2"/>
  <c r="AK943" i="2"/>
  <c r="AC771" i="2"/>
  <c r="AY951" i="2" l="1"/>
  <c r="BD951" i="2" s="1"/>
  <c r="BE951" i="2" s="1"/>
  <c r="BA951" i="2"/>
  <c r="BB951" i="2" s="1"/>
  <c r="AW951" i="2"/>
  <c r="AH944" i="2"/>
  <c r="AF944" i="2"/>
  <c r="AG944" i="2" s="1"/>
  <c r="R772" i="2"/>
  <c r="S772" i="2" s="1"/>
  <c r="T772" i="2"/>
  <c r="AV952" i="2" l="1"/>
  <c r="AT952" i="2"/>
  <c r="AU952" i="2" s="1"/>
  <c r="AM944" i="2"/>
  <c r="AN944" i="2" s="1"/>
  <c r="AK944" i="2"/>
  <c r="AQ944" i="2"/>
  <c r="AI944" i="2"/>
  <c r="U772" i="2"/>
  <c r="Y772" i="2"/>
  <c r="Z772" i="2" s="1"/>
  <c r="W772" i="2"/>
  <c r="AB772" i="2" s="1"/>
  <c r="AH945" i="2" l="1"/>
  <c r="AF945" i="2"/>
  <c r="AG945" i="2" s="1"/>
  <c r="AY952" i="2"/>
  <c r="AW952" i="2"/>
  <c r="BA952" i="2"/>
  <c r="BB952" i="2" s="1"/>
  <c r="BE952" i="2"/>
  <c r="AC772" i="2"/>
  <c r="AV953" i="2" l="1"/>
  <c r="AT953" i="2"/>
  <c r="AU953" i="2" s="1"/>
  <c r="AI945" i="2"/>
  <c r="AM945" i="2"/>
  <c r="AN945" i="2" s="1"/>
  <c r="AK945" i="2"/>
  <c r="AP945" i="2" s="1"/>
  <c r="AQ945" i="2" s="1"/>
  <c r="R773" i="2"/>
  <c r="S773" i="2" s="1"/>
  <c r="T773" i="2"/>
  <c r="AH946" i="2" l="1"/>
  <c r="AF946" i="2"/>
  <c r="AG946" i="2" s="1"/>
  <c r="BE953" i="2"/>
  <c r="BA953" i="2"/>
  <c r="BB953" i="2" s="1"/>
  <c r="AW953" i="2"/>
  <c r="AY953" i="2"/>
  <c r="AC773" i="2"/>
  <c r="U773" i="2"/>
  <c r="Y773" i="2"/>
  <c r="Z773" i="2" s="1"/>
  <c r="W773" i="2"/>
  <c r="AV954" i="2" l="1"/>
  <c r="AT954" i="2"/>
  <c r="AU954" i="2" s="1"/>
  <c r="AM946" i="2"/>
  <c r="AN946" i="2" s="1"/>
  <c r="AQ946" i="2"/>
  <c r="AK946" i="2"/>
  <c r="AI946" i="2"/>
  <c r="R774" i="2"/>
  <c r="S774" i="2" s="1"/>
  <c r="T774" i="2"/>
  <c r="BA954" i="2" l="1"/>
  <c r="BB954" i="2" s="1"/>
  <c r="AY954" i="2"/>
  <c r="BD954" i="2" s="1"/>
  <c r="BE954" i="2" s="1"/>
  <c r="AW954" i="2"/>
  <c r="AH947" i="2"/>
  <c r="AF947" i="2"/>
  <c r="AG947" i="2" s="1"/>
  <c r="W774" i="2"/>
  <c r="AB774" i="2" s="1"/>
  <c r="U774" i="2"/>
  <c r="Y774" i="2"/>
  <c r="Z774" i="2" s="1"/>
  <c r="AV955" i="2" l="1"/>
  <c r="AT955" i="2"/>
  <c r="AU955" i="2" s="1"/>
  <c r="AM947" i="2"/>
  <c r="AN947" i="2" s="1"/>
  <c r="AQ947" i="2"/>
  <c r="AK947" i="2"/>
  <c r="AI947" i="2"/>
  <c r="AC774" i="2"/>
  <c r="AW955" i="2" l="1"/>
  <c r="AY955" i="2"/>
  <c r="BA955" i="2"/>
  <c r="BB955" i="2" s="1"/>
  <c r="BE955" i="2"/>
  <c r="AH948" i="2"/>
  <c r="AF948" i="2"/>
  <c r="AG948" i="2" s="1"/>
  <c r="R775" i="2"/>
  <c r="S775" i="2" s="1"/>
  <c r="T775" i="2"/>
  <c r="AV956" i="2" l="1"/>
  <c r="AT956" i="2"/>
  <c r="AU956" i="2" s="1"/>
  <c r="AK948" i="2"/>
  <c r="AP948" i="2" s="1"/>
  <c r="AQ948" i="2" s="1"/>
  <c r="AM948" i="2"/>
  <c r="AN948" i="2" s="1"/>
  <c r="AI948" i="2"/>
  <c r="U775" i="2"/>
  <c r="Y775" i="2"/>
  <c r="Z775" i="2" s="1"/>
  <c r="W775" i="2"/>
  <c r="AB775" i="2" s="1"/>
  <c r="AH949" i="2" l="1"/>
  <c r="AF949" i="2"/>
  <c r="AG949" i="2" s="1"/>
  <c r="AW956" i="2"/>
  <c r="BA956" i="2"/>
  <c r="BB956" i="2" s="1"/>
  <c r="AY956" i="2"/>
  <c r="BE956" i="2"/>
  <c r="AC775" i="2"/>
  <c r="AI949" i="2" l="1"/>
  <c r="AQ949" i="2"/>
  <c r="AM949" i="2"/>
  <c r="AN949" i="2" s="1"/>
  <c r="AK949" i="2"/>
  <c r="AV957" i="2"/>
  <c r="AT957" i="2"/>
  <c r="AU957" i="2" s="1"/>
  <c r="R776" i="2"/>
  <c r="S776" i="2" s="1"/>
  <c r="T776" i="2"/>
  <c r="AH950" i="2" l="1"/>
  <c r="AF950" i="2"/>
  <c r="AG950" i="2" s="1"/>
  <c r="AW957" i="2"/>
  <c r="BA957" i="2"/>
  <c r="BB957" i="2" s="1"/>
  <c r="AY957" i="2"/>
  <c r="BD957" i="2" s="1"/>
  <c r="BE957" i="2" s="1"/>
  <c r="AC776" i="2"/>
  <c r="U776" i="2"/>
  <c r="W776" i="2"/>
  <c r="Y776" i="2"/>
  <c r="Z776" i="2" s="1"/>
  <c r="AV958" i="2" l="1"/>
  <c r="AT958" i="2"/>
  <c r="AU958" i="2" s="1"/>
  <c r="AI950" i="2"/>
  <c r="AM950" i="2"/>
  <c r="AN950" i="2" s="1"/>
  <c r="AQ950" i="2"/>
  <c r="AK950" i="2"/>
  <c r="R777" i="2"/>
  <c r="S777" i="2" s="1"/>
  <c r="T777" i="2"/>
  <c r="AH951" i="2" l="1"/>
  <c r="AF951" i="2"/>
  <c r="AG951" i="2" s="1"/>
  <c r="BE958" i="2"/>
  <c r="AY958" i="2"/>
  <c r="AW958" i="2"/>
  <c r="BA958" i="2"/>
  <c r="BB958" i="2" s="1"/>
  <c r="U777" i="2"/>
  <c r="W777" i="2"/>
  <c r="AB777" i="2" s="1"/>
  <c r="Y777" i="2"/>
  <c r="Z777" i="2" s="1"/>
  <c r="AV959" i="2" l="1"/>
  <c r="AT959" i="2"/>
  <c r="AU959" i="2" s="1"/>
  <c r="AI951" i="2"/>
  <c r="AK951" i="2"/>
  <c r="AP951" i="2" s="1"/>
  <c r="AQ951" i="2" s="1"/>
  <c r="AM951" i="2"/>
  <c r="AN951" i="2" s="1"/>
  <c r="AC777" i="2"/>
  <c r="AH952" i="2" l="1"/>
  <c r="AF952" i="2"/>
  <c r="AG952" i="2" s="1"/>
  <c r="BA959" i="2"/>
  <c r="BB959" i="2" s="1"/>
  <c r="AY959" i="2"/>
  <c r="AW959" i="2"/>
  <c r="BE959" i="2"/>
  <c r="R778" i="2"/>
  <c r="S778" i="2" s="1"/>
  <c r="T778" i="2"/>
  <c r="AV960" i="2" l="1"/>
  <c r="AT960" i="2"/>
  <c r="AU960" i="2" s="1"/>
  <c r="AI952" i="2"/>
  <c r="AM952" i="2"/>
  <c r="AN952" i="2" s="1"/>
  <c r="AQ952" i="2"/>
  <c r="AK952" i="2"/>
  <c r="Y778" i="2"/>
  <c r="Z778" i="2" s="1"/>
  <c r="W778" i="2"/>
  <c r="AB778" i="2" s="1"/>
  <c r="U778" i="2"/>
  <c r="AH953" i="2" l="1"/>
  <c r="AF953" i="2"/>
  <c r="AG953" i="2" s="1"/>
  <c r="AW960" i="2"/>
  <c r="AY960" i="2"/>
  <c r="BD960" i="2" s="1"/>
  <c r="BE960" i="2" s="1"/>
  <c r="BA960" i="2"/>
  <c r="BB960" i="2" s="1"/>
  <c r="AC778" i="2"/>
  <c r="R779" i="2" s="1"/>
  <c r="S779" i="2" s="1"/>
  <c r="AV961" i="2" l="1"/>
  <c r="AT961" i="2"/>
  <c r="AU961" i="2" s="1"/>
  <c r="AI953" i="2"/>
  <c r="AM953" i="2"/>
  <c r="AN953" i="2" s="1"/>
  <c r="AK953" i="2"/>
  <c r="AQ953" i="2"/>
  <c r="T779" i="2"/>
  <c r="Y779" i="2" s="1"/>
  <c r="Z779" i="2" s="1"/>
  <c r="AH954" i="2" l="1"/>
  <c r="AF954" i="2"/>
  <c r="AG954" i="2" s="1"/>
  <c r="AY961" i="2"/>
  <c r="AW961" i="2"/>
  <c r="BE961" i="2"/>
  <c r="BA961" i="2"/>
  <c r="BB961" i="2" s="1"/>
  <c r="AC779" i="2"/>
  <c r="W779" i="2"/>
  <c r="U779" i="2"/>
  <c r="AV962" i="2" l="1"/>
  <c r="AT962" i="2"/>
  <c r="AU962" i="2" s="1"/>
  <c r="AK954" i="2"/>
  <c r="AP954" i="2" s="1"/>
  <c r="AQ954" i="2" s="1"/>
  <c r="AI954" i="2"/>
  <c r="AM954" i="2"/>
  <c r="AN954" i="2" s="1"/>
  <c r="R780" i="2"/>
  <c r="S780" i="2" s="1"/>
  <c r="T780" i="2"/>
  <c r="AH955" i="2" l="1"/>
  <c r="AF955" i="2"/>
  <c r="AG955" i="2" s="1"/>
  <c r="AW962" i="2"/>
  <c r="BA962" i="2"/>
  <c r="BB962" i="2" s="1"/>
  <c r="BE962" i="2"/>
  <c r="AY962" i="2"/>
  <c r="Y780" i="2"/>
  <c r="Z780" i="2" s="1"/>
  <c r="U780" i="2"/>
  <c r="W780" i="2"/>
  <c r="AB780" i="2" s="1"/>
  <c r="AC780" i="2" s="1"/>
  <c r="AV963" i="2" l="1"/>
  <c r="AT963" i="2"/>
  <c r="AU963" i="2" s="1"/>
  <c r="AK955" i="2"/>
  <c r="AI955" i="2"/>
  <c r="AM955" i="2"/>
  <c r="AN955" i="2" s="1"/>
  <c r="AQ955" i="2"/>
  <c r="R781" i="2"/>
  <c r="S781" i="2" s="1"/>
  <c r="T781" i="2"/>
  <c r="AH956" i="2" l="1"/>
  <c r="AF956" i="2"/>
  <c r="AG956" i="2" s="1"/>
  <c r="AW963" i="2"/>
  <c r="BA963" i="2"/>
  <c r="BB963" i="2" s="1"/>
  <c r="AY963" i="2"/>
  <c r="BD963" i="2" s="1"/>
  <c r="BE963" i="2" s="1"/>
  <c r="Y781" i="2"/>
  <c r="Z781" i="2" s="1"/>
  <c r="W781" i="2"/>
  <c r="AB781" i="2" s="1"/>
  <c r="U781" i="2"/>
  <c r="AV964" i="2" l="1"/>
  <c r="AT964" i="2"/>
  <c r="AU964" i="2" s="1"/>
  <c r="AQ956" i="2"/>
  <c r="AI956" i="2"/>
  <c r="AK956" i="2"/>
  <c r="AM956" i="2"/>
  <c r="AN956" i="2" s="1"/>
  <c r="AC781" i="2"/>
  <c r="AH957" i="2" l="1"/>
  <c r="AF957" i="2"/>
  <c r="AG957" i="2" s="1"/>
  <c r="AW964" i="2"/>
  <c r="BA964" i="2"/>
  <c r="BB964" i="2" s="1"/>
  <c r="AY964" i="2"/>
  <c r="BE964" i="2"/>
  <c r="R782" i="2"/>
  <c r="S782" i="2" s="1"/>
  <c r="T782" i="2"/>
  <c r="AM957" i="2" l="1"/>
  <c r="AN957" i="2" s="1"/>
  <c r="AK957" i="2"/>
  <c r="AP957" i="2" s="1"/>
  <c r="AQ957" i="2" s="1"/>
  <c r="AI957" i="2"/>
  <c r="AV965" i="2"/>
  <c r="AT965" i="2"/>
  <c r="AU965" i="2" s="1"/>
  <c r="AC782" i="2"/>
  <c r="U782" i="2"/>
  <c r="Y782" i="2"/>
  <c r="Z782" i="2" s="1"/>
  <c r="W782" i="2"/>
  <c r="AH958" i="2" l="1"/>
  <c r="AF958" i="2"/>
  <c r="AG958" i="2" s="1"/>
  <c r="BE965" i="2"/>
  <c r="AY965" i="2"/>
  <c r="AW965" i="2"/>
  <c r="BA965" i="2"/>
  <c r="BB965" i="2" s="1"/>
  <c r="R783" i="2"/>
  <c r="S783" i="2" s="1"/>
  <c r="T783" i="2"/>
  <c r="AV966" i="2" l="1"/>
  <c r="AT966" i="2"/>
  <c r="AU966" i="2" s="1"/>
  <c r="AI958" i="2"/>
  <c r="AM958" i="2"/>
  <c r="AN958" i="2" s="1"/>
  <c r="AK958" i="2"/>
  <c r="AQ958" i="2"/>
  <c r="U783" i="2"/>
  <c r="Y783" i="2"/>
  <c r="Z783" i="2" s="1"/>
  <c r="W783" i="2"/>
  <c r="AB783" i="2" s="1"/>
  <c r="AW966" i="2" l="1"/>
  <c r="BA966" i="2"/>
  <c r="BB966" i="2" s="1"/>
  <c r="AY966" i="2"/>
  <c r="BD966" i="2" s="1"/>
  <c r="BE966" i="2" s="1"/>
  <c r="AH959" i="2"/>
  <c r="AF959" i="2"/>
  <c r="AG959" i="2" s="1"/>
  <c r="AC783" i="2"/>
  <c r="AV967" i="2" l="1"/>
  <c r="AT967" i="2"/>
  <c r="AU967" i="2" s="1"/>
  <c r="AM959" i="2"/>
  <c r="AN959" i="2" s="1"/>
  <c r="AQ959" i="2"/>
  <c r="AI959" i="2"/>
  <c r="AK959" i="2"/>
  <c r="R784" i="2"/>
  <c r="S784" i="2" s="1"/>
  <c r="T784" i="2"/>
  <c r="AW967" i="2" l="1"/>
  <c r="AY967" i="2"/>
  <c r="BE967" i="2"/>
  <c r="BA967" i="2"/>
  <c r="BB967" i="2" s="1"/>
  <c r="AH960" i="2"/>
  <c r="AF960" i="2"/>
  <c r="AG960" i="2" s="1"/>
  <c r="U784" i="2"/>
  <c r="W784" i="2"/>
  <c r="AB784" i="2" s="1"/>
  <c r="Y784" i="2"/>
  <c r="Z784" i="2" s="1"/>
  <c r="AV968" i="2" l="1"/>
  <c r="AT968" i="2"/>
  <c r="AU968" i="2" s="1"/>
  <c r="AK960" i="2"/>
  <c r="AP960" i="2" s="1"/>
  <c r="AQ960" i="2" s="1"/>
  <c r="AI960" i="2"/>
  <c r="AM960" i="2"/>
  <c r="AN960" i="2" s="1"/>
  <c r="AC784" i="2"/>
  <c r="AH961" i="2" l="1"/>
  <c r="AF961" i="2"/>
  <c r="AG961" i="2" s="1"/>
  <c r="BA968" i="2"/>
  <c r="BB968" i="2" s="1"/>
  <c r="AW968" i="2"/>
  <c r="BE968" i="2"/>
  <c r="AY968" i="2"/>
  <c r="R785" i="2"/>
  <c r="S785" i="2" s="1"/>
  <c r="T785" i="2"/>
  <c r="AI961" i="2" l="1"/>
  <c r="AM961" i="2"/>
  <c r="AN961" i="2" s="1"/>
  <c r="AK961" i="2"/>
  <c r="AQ961" i="2"/>
  <c r="AV969" i="2"/>
  <c r="AT969" i="2"/>
  <c r="AU969" i="2" s="1"/>
  <c r="AC785" i="2"/>
  <c r="U785" i="2"/>
  <c r="Y785" i="2"/>
  <c r="Z785" i="2" s="1"/>
  <c r="W785" i="2"/>
  <c r="AH962" i="2" l="1"/>
  <c r="AF962" i="2"/>
  <c r="AG962" i="2" s="1"/>
  <c r="AY969" i="2"/>
  <c r="BD969" i="2" s="1"/>
  <c r="BE969" i="2" s="1"/>
  <c r="AW969" i="2"/>
  <c r="BA969" i="2"/>
  <c r="BB969" i="2" s="1"/>
  <c r="R786" i="2"/>
  <c r="S786" i="2" s="1"/>
  <c r="T786" i="2"/>
  <c r="AV970" i="2" l="1"/>
  <c r="AT970" i="2"/>
  <c r="AU970" i="2" s="1"/>
  <c r="AM962" i="2"/>
  <c r="AN962" i="2" s="1"/>
  <c r="AQ962" i="2"/>
  <c r="AK962" i="2"/>
  <c r="AI962" i="2"/>
  <c r="U786" i="2"/>
  <c r="Y786" i="2"/>
  <c r="Z786" i="2" s="1"/>
  <c r="W786" i="2"/>
  <c r="AB786" i="2" s="1"/>
  <c r="AW970" i="2" l="1"/>
  <c r="BE970" i="2"/>
  <c r="BA970" i="2"/>
  <c r="BB970" i="2" s="1"/>
  <c r="AY970" i="2"/>
  <c r="AH963" i="2"/>
  <c r="AF963" i="2"/>
  <c r="AG963" i="2" s="1"/>
  <c r="AC786" i="2"/>
  <c r="AM963" i="2" l="1"/>
  <c r="AN963" i="2" s="1"/>
  <c r="AK963" i="2"/>
  <c r="AP963" i="2" s="1"/>
  <c r="AQ963" i="2" s="1"/>
  <c r="AI963" i="2"/>
  <c r="AV971" i="2"/>
  <c r="AT971" i="2"/>
  <c r="AU971" i="2" s="1"/>
  <c r="R787" i="2"/>
  <c r="S787" i="2" s="1"/>
  <c r="T787" i="2"/>
  <c r="AH964" i="2" l="1"/>
  <c r="AF964" i="2"/>
  <c r="AG964" i="2" s="1"/>
  <c r="AY971" i="2"/>
  <c r="BE971" i="2"/>
  <c r="BA971" i="2"/>
  <c r="BB971" i="2" s="1"/>
  <c r="AW971" i="2"/>
  <c r="W787" i="2"/>
  <c r="AB787" i="2" s="1"/>
  <c r="U787" i="2"/>
  <c r="Y787" i="2"/>
  <c r="Z787" i="2" s="1"/>
  <c r="AQ964" i="2" l="1"/>
  <c r="AI964" i="2"/>
  <c r="AK964" i="2"/>
  <c r="AM964" i="2"/>
  <c r="AN964" i="2" s="1"/>
  <c r="AV972" i="2"/>
  <c r="AT972" i="2"/>
  <c r="AU972" i="2" s="1"/>
  <c r="AC787" i="2"/>
  <c r="AY972" i="2" l="1"/>
  <c r="BD972" i="2" s="1"/>
  <c r="BE972" i="2" s="1"/>
  <c r="AW972" i="2"/>
  <c r="BA972" i="2"/>
  <c r="BB972" i="2" s="1"/>
  <c r="AH965" i="2"/>
  <c r="AF965" i="2"/>
  <c r="AG965" i="2" s="1"/>
  <c r="R788" i="2"/>
  <c r="S788" i="2" s="1"/>
  <c r="T788" i="2"/>
  <c r="AV973" i="2" l="1"/>
  <c r="AT973" i="2"/>
  <c r="AU973" i="2" s="1"/>
  <c r="AK965" i="2"/>
  <c r="AI965" i="2"/>
  <c r="AQ965" i="2"/>
  <c r="AM965" i="2"/>
  <c r="AN965" i="2" s="1"/>
  <c r="AC788" i="2"/>
  <c r="Y788" i="2"/>
  <c r="Z788" i="2" s="1"/>
  <c r="W788" i="2"/>
  <c r="U788" i="2"/>
  <c r="AH966" i="2" l="1"/>
  <c r="AF966" i="2"/>
  <c r="AG966" i="2" s="1"/>
  <c r="AY973" i="2"/>
  <c r="BA973" i="2"/>
  <c r="BB973" i="2" s="1"/>
  <c r="AW973" i="2"/>
  <c r="BE973" i="2"/>
  <c r="R789" i="2"/>
  <c r="S789" i="2" s="1"/>
  <c r="T789" i="2"/>
  <c r="AV974" i="2" l="1"/>
  <c r="AT974" i="2"/>
  <c r="AU974" i="2" s="1"/>
  <c r="AM966" i="2"/>
  <c r="AN966" i="2" s="1"/>
  <c r="AK966" i="2"/>
  <c r="AP966" i="2" s="1"/>
  <c r="AQ966" i="2" s="1"/>
  <c r="AI966" i="2"/>
  <c r="Y789" i="2"/>
  <c r="Z789" i="2" s="1"/>
  <c r="W789" i="2"/>
  <c r="AB789" i="2" s="1"/>
  <c r="U789" i="2"/>
  <c r="AH967" i="2" l="1"/>
  <c r="AF967" i="2"/>
  <c r="AG967" i="2" s="1"/>
  <c r="BA974" i="2"/>
  <c r="BB974" i="2" s="1"/>
  <c r="BE974" i="2"/>
  <c r="AY974" i="2"/>
  <c r="AW974" i="2"/>
  <c r="AC789" i="2"/>
  <c r="AK967" i="2" l="1"/>
  <c r="AM967" i="2"/>
  <c r="AN967" i="2" s="1"/>
  <c r="AQ967" i="2"/>
  <c r="AI967" i="2"/>
  <c r="AV975" i="2"/>
  <c r="AT975" i="2"/>
  <c r="AU975" i="2" s="1"/>
  <c r="R790" i="2"/>
  <c r="S790" i="2" s="1"/>
  <c r="T790" i="2"/>
  <c r="AH968" i="2" l="1"/>
  <c r="AF968" i="2"/>
  <c r="AG968" i="2" s="1"/>
  <c r="BA975" i="2"/>
  <c r="BB975" i="2" s="1"/>
  <c r="AY975" i="2"/>
  <c r="BD975" i="2" s="1"/>
  <c r="BE975" i="2" s="1"/>
  <c r="AW975" i="2"/>
  <c r="Y790" i="2"/>
  <c r="Z790" i="2" s="1"/>
  <c r="W790" i="2"/>
  <c r="AB790" i="2" s="1"/>
  <c r="U790" i="2"/>
  <c r="AV976" i="2" l="1"/>
  <c r="AT976" i="2"/>
  <c r="AU976" i="2" s="1"/>
  <c r="AQ968" i="2"/>
  <c r="AI968" i="2"/>
  <c r="AK968" i="2"/>
  <c r="AM968" i="2"/>
  <c r="AN968" i="2" s="1"/>
  <c r="AC790" i="2"/>
  <c r="AH969" i="2" l="1"/>
  <c r="AF969" i="2"/>
  <c r="AG969" i="2" s="1"/>
  <c r="AW976" i="2"/>
  <c r="AY976" i="2"/>
  <c r="BE976" i="2"/>
  <c r="BA976" i="2"/>
  <c r="BB976" i="2" s="1"/>
  <c r="R791" i="2"/>
  <c r="S791" i="2" s="1"/>
  <c r="T791" i="2"/>
  <c r="AV977" i="2" l="1"/>
  <c r="AT977" i="2"/>
  <c r="AU977" i="2" s="1"/>
  <c r="AI969" i="2"/>
  <c r="AM969" i="2"/>
  <c r="AN969" i="2" s="1"/>
  <c r="AK969" i="2"/>
  <c r="AP969" i="2" s="1"/>
  <c r="AQ969" i="2" s="1"/>
  <c r="AC791" i="2"/>
  <c r="U791" i="2"/>
  <c r="Y791" i="2"/>
  <c r="Z791" i="2" s="1"/>
  <c r="W791" i="2"/>
  <c r="AH970" i="2" l="1"/>
  <c r="AF970" i="2"/>
  <c r="AG970" i="2" s="1"/>
  <c r="AW977" i="2"/>
  <c r="AY977" i="2"/>
  <c r="BE977" i="2"/>
  <c r="BA977" i="2"/>
  <c r="BB977" i="2" s="1"/>
  <c r="R792" i="2"/>
  <c r="S792" i="2" s="1"/>
  <c r="T792" i="2"/>
  <c r="AI970" i="2" l="1"/>
  <c r="AM970" i="2"/>
  <c r="AN970" i="2" s="1"/>
  <c r="AQ970" i="2"/>
  <c r="AK970" i="2"/>
  <c r="AV978" i="2"/>
  <c r="AT978" i="2"/>
  <c r="AU978" i="2" s="1"/>
  <c r="Y792" i="2"/>
  <c r="Z792" i="2" s="1"/>
  <c r="U792" i="2"/>
  <c r="W792" i="2"/>
  <c r="AB792" i="2" s="1"/>
  <c r="AH971" i="2" l="1"/>
  <c r="AF971" i="2"/>
  <c r="AG971" i="2" s="1"/>
  <c r="BA978" i="2"/>
  <c r="BB978" i="2" s="1"/>
  <c r="AY978" i="2"/>
  <c r="BD978" i="2" s="1"/>
  <c r="BE978" i="2" s="1"/>
  <c r="AW978" i="2"/>
  <c r="AC792" i="2"/>
  <c r="AV979" i="2" l="1"/>
  <c r="AT979" i="2"/>
  <c r="AU979" i="2" s="1"/>
  <c r="AM971" i="2"/>
  <c r="AN971" i="2" s="1"/>
  <c r="AQ971" i="2"/>
  <c r="AK971" i="2"/>
  <c r="AI971" i="2"/>
  <c r="R793" i="2"/>
  <c r="S793" i="2" s="1"/>
  <c r="T793" i="2"/>
  <c r="AY979" i="2" l="1"/>
  <c r="BE979" i="2"/>
  <c r="BA979" i="2"/>
  <c r="BB979" i="2" s="1"/>
  <c r="AW979" i="2"/>
  <c r="AH972" i="2"/>
  <c r="AF972" i="2"/>
  <c r="AG972" i="2" s="1"/>
  <c r="U793" i="2"/>
  <c r="W793" i="2"/>
  <c r="AB793" i="2" s="1"/>
  <c r="Y793" i="2"/>
  <c r="Z793" i="2" s="1"/>
  <c r="AI972" i="2" l="1"/>
  <c r="AK972" i="2"/>
  <c r="AP972" i="2" s="1"/>
  <c r="AQ972" i="2" s="1"/>
  <c r="AM972" i="2"/>
  <c r="AN972" i="2" s="1"/>
  <c r="AV980" i="2"/>
  <c r="AT980" i="2"/>
  <c r="AU980" i="2" s="1"/>
  <c r="AC793" i="2"/>
  <c r="AH973" i="2" l="1"/>
  <c r="AF973" i="2"/>
  <c r="AG973" i="2" s="1"/>
  <c r="BE980" i="2"/>
  <c r="BA980" i="2"/>
  <c r="BB980" i="2" s="1"/>
  <c r="AW980" i="2"/>
  <c r="AY980" i="2"/>
  <c r="R794" i="2"/>
  <c r="S794" i="2" s="1"/>
  <c r="T794" i="2"/>
  <c r="AV981" i="2" l="1"/>
  <c r="AT981" i="2"/>
  <c r="AU981" i="2" s="1"/>
  <c r="AQ973" i="2"/>
  <c r="AM973" i="2"/>
  <c r="AN973" i="2" s="1"/>
  <c r="AI973" i="2"/>
  <c r="AK973" i="2"/>
  <c r="AC794" i="2"/>
  <c r="Y794" i="2"/>
  <c r="Z794" i="2" s="1"/>
  <c r="U794" i="2"/>
  <c r="W794" i="2"/>
  <c r="AH974" i="2" l="1"/>
  <c r="AF974" i="2"/>
  <c r="AG974" i="2" s="1"/>
  <c r="BA981" i="2"/>
  <c r="BB981" i="2" s="1"/>
  <c r="AY981" i="2"/>
  <c r="BD981" i="2" s="1"/>
  <c r="BE981" i="2" s="1"/>
  <c r="AW981" i="2"/>
  <c r="R795" i="2"/>
  <c r="S795" i="2" s="1"/>
  <c r="T795" i="2"/>
  <c r="AV982" i="2" l="1"/>
  <c r="AT982" i="2"/>
  <c r="AU982" i="2" s="1"/>
  <c r="AQ974" i="2"/>
  <c r="AK974" i="2"/>
  <c r="AM974" i="2"/>
  <c r="AN974" i="2" s="1"/>
  <c r="AI974" i="2"/>
  <c r="Y795" i="2"/>
  <c r="Z795" i="2" s="1"/>
  <c r="W795" i="2"/>
  <c r="AB795" i="2" s="1"/>
  <c r="U795" i="2"/>
  <c r="AH975" i="2" l="1"/>
  <c r="AF975" i="2"/>
  <c r="AG975" i="2" s="1"/>
  <c r="BE982" i="2"/>
  <c r="BA982" i="2"/>
  <c r="BB982" i="2" s="1"/>
  <c r="AY982" i="2"/>
  <c r="AW982" i="2"/>
  <c r="AC795" i="2"/>
  <c r="AV983" i="2" l="1"/>
  <c r="AT983" i="2"/>
  <c r="AU983" i="2" s="1"/>
  <c r="AM975" i="2"/>
  <c r="AN975" i="2" s="1"/>
  <c r="AI975" i="2"/>
  <c r="AK975" i="2"/>
  <c r="AP975" i="2" s="1"/>
  <c r="AQ975" i="2" s="1"/>
  <c r="R796" i="2"/>
  <c r="S796" i="2" s="1"/>
  <c r="T796" i="2"/>
  <c r="AH976" i="2" l="1"/>
  <c r="AF976" i="2"/>
  <c r="AG976" i="2" s="1"/>
  <c r="AY983" i="2"/>
  <c r="AW983" i="2"/>
  <c r="BA983" i="2"/>
  <c r="BB983" i="2" s="1"/>
  <c r="BE983" i="2"/>
  <c r="Y796" i="2"/>
  <c r="Z796" i="2" s="1"/>
  <c r="U796" i="2"/>
  <c r="W796" i="2"/>
  <c r="AB796" i="2" s="1"/>
  <c r="AI976" i="2" l="1"/>
  <c r="AM976" i="2"/>
  <c r="AN976" i="2" s="1"/>
  <c r="AK976" i="2"/>
  <c r="AQ976" i="2"/>
  <c r="AV984" i="2"/>
  <c r="AT984" i="2"/>
  <c r="AU984" i="2" s="1"/>
  <c r="AC796" i="2"/>
  <c r="AH977" i="2" l="1"/>
  <c r="AF977" i="2"/>
  <c r="AG977" i="2" s="1"/>
  <c r="BA984" i="2"/>
  <c r="BB984" i="2" s="1"/>
  <c r="AW984" i="2"/>
  <c r="AY984" i="2"/>
  <c r="BD984" i="2" s="1"/>
  <c r="BE984" i="2" s="1"/>
  <c r="R797" i="2"/>
  <c r="S797" i="2" s="1"/>
  <c r="T797" i="2"/>
  <c r="AV985" i="2" l="1"/>
  <c r="AT985" i="2"/>
  <c r="AU985" i="2" s="1"/>
  <c r="AI977" i="2"/>
  <c r="AM977" i="2"/>
  <c r="AN977" i="2" s="1"/>
  <c r="AK977" i="2"/>
  <c r="AQ977" i="2"/>
  <c r="AC797" i="2"/>
  <c r="U797" i="2"/>
  <c r="W797" i="2"/>
  <c r="Y797" i="2"/>
  <c r="Z797" i="2" s="1"/>
  <c r="AH978" i="2" l="1"/>
  <c r="AF978" i="2"/>
  <c r="AG978" i="2" s="1"/>
  <c r="BE985" i="2"/>
  <c r="AY985" i="2"/>
  <c r="AW985" i="2"/>
  <c r="BA985" i="2"/>
  <c r="BB985" i="2" s="1"/>
  <c r="R798" i="2"/>
  <c r="S798" i="2" s="1"/>
  <c r="T798" i="2"/>
  <c r="AV986" i="2" l="1"/>
  <c r="AT986" i="2"/>
  <c r="AU986" i="2" s="1"/>
  <c r="AM978" i="2"/>
  <c r="AN978" i="2" s="1"/>
  <c r="AI978" i="2"/>
  <c r="AK978" i="2"/>
  <c r="AP978" i="2" s="1"/>
  <c r="AQ978" i="2" s="1"/>
  <c r="Y798" i="2"/>
  <c r="Z798" i="2" s="1"/>
  <c r="W798" i="2"/>
  <c r="AB798" i="2" s="1"/>
  <c r="U798" i="2"/>
  <c r="AH979" i="2" l="1"/>
  <c r="AF979" i="2"/>
  <c r="AG979" i="2" s="1"/>
  <c r="AW986" i="2"/>
  <c r="AY986" i="2"/>
  <c r="BA986" i="2"/>
  <c r="BB986" i="2" s="1"/>
  <c r="BE986" i="2"/>
  <c r="AC798" i="2"/>
  <c r="AM979" i="2" l="1"/>
  <c r="AN979" i="2" s="1"/>
  <c r="AQ979" i="2"/>
  <c r="AK979" i="2"/>
  <c r="AI979" i="2"/>
  <c r="AV987" i="2"/>
  <c r="AT987" i="2"/>
  <c r="AU987" i="2" s="1"/>
  <c r="R799" i="2"/>
  <c r="S799" i="2" s="1"/>
  <c r="T799" i="2"/>
  <c r="AW987" i="2" l="1"/>
  <c r="BA987" i="2"/>
  <c r="BB987" i="2" s="1"/>
  <c r="AY987" i="2"/>
  <c r="BD987" i="2" s="1"/>
  <c r="BE987" i="2" s="1"/>
  <c r="AH980" i="2"/>
  <c r="AF980" i="2"/>
  <c r="AG980" i="2" s="1"/>
  <c r="W799" i="2"/>
  <c r="AB799" i="2" s="1"/>
  <c r="U799" i="2"/>
  <c r="Y799" i="2"/>
  <c r="Z799" i="2" s="1"/>
  <c r="AV988" i="2" l="1"/>
  <c r="AT988" i="2"/>
  <c r="AU988" i="2" s="1"/>
  <c r="AK980" i="2"/>
  <c r="AQ980" i="2"/>
  <c r="AM980" i="2"/>
  <c r="AN980" i="2" s="1"/>
  <c r="AI980" i="2"/>
  <c r="AC799" i="2"/>
  <c r="BE988" i="2" l="1"/>
  <c r="AY988" i="2"/>
  <c r="BA988" i="2"/>
  <c r="BB988" i="2" s="1"/>
  <c r="AW988" i="2"/>
  <c r="AH981" i="2"/>
  <c r="AF981" i="2"/>
  <c r="AG981" i="2" s="1"/>
  <c r="R800" i="2"/>
  <c r="S800" i="2" s="1"/>
  <c r="T800" i="2"/>
  <c r="AM981" i="2" l="1"/>
  <c r="AN981" i="2" s="1"/>
  <c r="AK981" i="2"/>
  <c r="AP981" i="2" s="1"/>
  <c r="AQ981" i="2" s="1"/>
  <c r="AI981" i="2"/>
  <c r="AV989" i="2"/>
  <c r="AT989" i="2"/>
  <c r="AU989" i="2" s="1"/>
  <c r="AC800" i="2"/>
  <c r="Y800" i="2"/>
  <c r="Z800" i="2" s="1"/>
  <c r="W800" i="2"/>
  <c r="U800" i="2"/>
  <c r="AH982" i="2" l="1"/>
  <c r="AF982" i="2"/>
  <c r="AG982" i="2" s="1"/>
  <c r="AW989" i="2"/>
  <c r="AY989" i="2"/>
  <c r="BE989" i="2"/>
  <c r="BA989" i="2"/>
  <c r="BB989" i="2" s="1"/>
  <c r="R801" i="2"/>
  <c r="S801" i="2" s="1"/>
  <c r="T801" i="2"/>
  <c r="AM982" i="2" l="1"/>
  <c r="AN982" i="2" s="1"/>
  <c r="AQ982" i="2"/>
  <c r="AK982" i="2"/>
  <c r="AI982" i="2"/>
  <c r="AV990" i="2"/>
  <c r="AT990" i="2"/>
  <c r="AU990" i="2" s="1"/>
  <c r="W801" i="2"/>
  <c r="AB801" i="2" s="1"/>
  <c r="Y801" i="2"/>
  <c r="Z801" i="2" s="1"/>
  <c r="U801" i="2"/>
  <c r="BA990" i="2" l="1"/>
  <c r="BB990" i="2" s="1"/>
  <c r="AW990" i="2"/>
  <c r="AY990" i="2"/>
  <c r="BD990" i="2" s="1"/>
  <c r="BE990" i="2" s="1"/>
  <c r="AH983" i="2"/>
  <c r="AF983" i="2"/>
  <c r="AG983" i="2" s="1"/>
  <c r="AC801" i="2"/>
  <c r="AV991" i="2" l="1"/>
  <c r="AT991" i="2"/>
  <c r="AU991" i="2" s="1"/>
  <c r="AM983" i="2"/>
  <c r="AN983" i="2" s="1"/>
  <c r="AQ983" i="2"/>
  <c r="AK983" i="2"/>
  <c r="AI983" i="2"/>
  <c r="R802" i="2"/>
  <c r="S802" i="2" s="1"/>
  <c r="T802" i="2"/>
  <c r="BE991" i="2" l="1"/>
  <c r="AY991" i="2"/>
  <c r="BA991" i="2"/>
  <c r="BB991" i="2" s="1"/>
  <c r="AW991" i="2"/>
  <c r="AH984" i="2"/>
  <c r="AF984" i="2"/>
  <c r="AG984" i="2" s="1"/>
  <c r="U802" i="2"/>
  <c r="Y802" i="2"/>
  <c r="Z802" i="2" s="1"/>
  <c r="W802" i="2"/>
  <c r="AB802" i="2" s="1"/>
  <c r="AI984" i="2" l="1"/>
  <c r="AM984" i="2"/>
  <c r="AN984" i="2" s="1"/>
  <c r="AK984" i="2"/>
  <c r="AP984" i="2" s="1"/>
  <c r="AQ984" i="2" s="1"/>
  <c r="AV992" i="2"/>
  <c r="AT992" i="2"/>
  <c r="AU992" i="2" s="1"/>
  <c r="AC802" i="2"/>
  <c r="AH985" i="2" l="1"/>
  <c r="AF985" i="2"/>
  <c r="AG985" i="2" s="1"/>
  <c r="BA992" i="2"/>
  <c r="BB992" i="2" s="1"/>
  <c r="BE992" i="2"/>
  <c r="AW992" i="2"/>
  <c r="AY992" i="2"/>
  <c r="R803" i="2"/>
  <c r="S803" i="2" s="1"/>
  <c r="T803" i="2"/>
  <c r="AI985" i="2" l="1"/>
  <c r="AM985" i="2"/>
  <c r="AN985" i="2" s="1"/>
  <c r="AQ985" i="2"/>
  <c r="AK985" i="2"/>
  <c r="AV993" i="2"/>
  <c r="AT993" i="2"/>
  <c r="AU993" i="2" s="1"/>
  <c r="AC803" i="2"/>
  <c r="U803" i="2"/>
  <c r="Y803" i="2"/>
  <c r="Z803" i="2" s="1"/>
  <c r="W803" i="2"/>
  <c r="AY993" i="2" l="1"/>
  <c r="BD993" i="2" s="1"/>
  <c r="BE993" i="2" s="1"/>
  <c r="BA993" i="2"/>
  <c r="BB993" i="2" s="1"/>
  <c r="AW993" i="2"/>
  <c r="AH986" i="2"/>
  <c r="AF986" i="2"/>
  <c r="AG986" i="2" s="1"/>
  <c r="R804" i="2"/>
  <c r="S804" i="2" s="1"/>
  <c r="T804" i="2"/>
  <c r="AV994" i="2" l="1"/>
  <c r="AT994" i="2"/>
  <c r="AU994" i="2" s="1"/>
  <c r="AI986" i="2"/>
  <c r="AM986" i="2"/>
  <c r="AN986" i="2" s="1"/>
  <c r="AQ986" i="2"/>
  <c r="AK986" i="2"/>
  <c r="U804" i="2"/>
  <c r="Y804" i="2"/>
  <c r="Z804" i="2" s="1"/>
  <c r="W804" i="2"/>
  <c r="AB804" i="2" s="1"/>
  <c r="AH987" i="2" l="1"/>
  <c r="AF987" i="2"/>
  <c r="AG987" i="2" s="1"/>
  <c r="AY994" i="2"/>
  <c r="BE994" i="2"/>
  <c r="AW994" i="2"/>
  <c r="BA994" i="2"/>
  <c r="BB994" i="2" s="1"/>
  <c r="AC804" i="2"/>
  <c r="AK987" i="2" l="1"/>
  <c r="AP987" i="2" s="1"/>
  <c r="AQ987" i="2" s="1"/>
  <c r="AI987" i="2"/>
  <c r="AM987" i="2"/>
  <c r="AN987" i="2" s="1"/>
  <c r="AV995" i="2"/>
  <c r="AT995" i="2"/>
  <c r="AU995" i="2" s="1"/>
  <c r="R805" i="2"/>
  <c r="S805" i="2" s="1"/>
  <c r="T805" i="2"/>
  <c r="AH988" i="2" l="1"/>
  <c r="AF988" i="2"/>
  <c r="AG988" i="2" s="1"/>
  <c r="AW995" i="2"/>
  <c r="BA995" i="2"/>
  <c r="BB995" i="2" s="1"/>
  <c r="BE995" i="2"/>
  <c r="AY995" i="2"/>
  <c r="Y805" i="2"/>
  <c r="Z805" i="2" s="1"/>
  <c r="W805" i="2"/>
  <c r="AB805" i="2" s="1"/>
  <c r="U805" i="2"/>
  <c r="AV996" i="2" l="1"/>
  <c r="AT996" i="2"/>
  <c r="AU996" i="2" s="1"/>
  <c r="AI988" i="2"/>
  <c r="AQ988" i="2"/>
  <c r="AK988" i="2"/>
  <c r="AM988" i="2"/>
  <c r="AN988" i="2" s="1"/>
  <c r="AC805" i="2"/>
  <c r="R806" i="2" s="1"/>
  <c r="S806" i="2" s="1"/>
  <c r="AY996" i="2" l="1"/>
  <c r="BD996" i="2" s="1"/>
  <c r="BE996" i="2" s="1"/>
  <c r="BA996" i="2"/>
  <c r="BB996" i="2" s="1"/>
  <c r="AW996" i="2"/>
  <c r="AH989" i="2"/>
  <c r="AF989" i="2"/>
  <c r="AG989" i="2" s="1"/>
  <c r="T806" i="2"/>
  <c r="AV997" i="2" l="1"/>
  <c r="AT997" i="2"/>
  <c r="AU997" i="2" s="1"/>
  <c r="AK989" i="2"/>
  <c r="AI989" i="2"/>
  <c r="AQ989" i="2"/>
  <c r="AM989" i="2"/>
  <c r="AN989" i="2" s="1"/>
  <c r="U806" i="2"/>
  <c r="Y806" i="2"/>
  <c r="Z806" i="2" s="1"/>
  <c r="W806" i="2"/>
  <c r="AC806" i="2"/>
  <c r="AH990" i="2" l="1"/>
  <c r="AF990" i="2"/>
  <c r="AG990" i="2" s="1"/>
  <c r="AY997" i="2"/>
  <c r="BA997" i="2"/>
  <c r="BB997" i="2" s="1"/>
  <c r="BE997" i="2"/>
  <c r="AW997" i="2"/>
  <c r="R807" i="2"/>
  <c r="S807" i="2" s="1"/>
  <c r="T807" i="2"/>
  <c r="W807" i="2" s="1"/>
  <c r="AV998" i="2" l="1"/>
  <c r="AT998" i="2"/>
  <c r="AU998" i="2" s="1"/>
  <c r="AI990" i="2"/>
  <c r="AK990" i="2"/>
  <c r="AP990" i="2" s="1"/>
  <c r="AQ990" i="2" s="1"/>
  <c r="AM990" i="2"/>
  <c r="AN990" i="2" s="1"/>
  <c r="Y807" i="2"/>
  <c r="Z807" i="2" s="1"/>
  <c r="U807" i="2"/>
  <c r="AB807" i="2"/>
  <c r="AC807" i="2" s="1"/>
  <c r="AH991" i="2" l="1"/>
  <c r="AF991" i="2"/>
  <c r="AG991" i="2" s="1"/>
  <c r="BE998" i="2"/>
  <c r="AW998" i="2"/>
  <c r="BA998" i="2"/>
  <c r="BB998" i="2" s="1"/>
  <c r="AY998" i="2"/>
  <c r="R808" i="2"/>
  <c r="S808" i="2" s="1"/>
  <c r="T808" i="2"/>
  <c r="AV999" i="2" l="1"/>
  <c r="AT999" i="2"/>
  <c r="AU999" i="2" s="1"/>
  <c r="AQ991" i="2"/>
  <c r="AK991" i="2"/>
  <c r="AI991" i="2"/>
  <c r="AM991" i="2"/>
  <c r="AN991" i="2" s="1"/>
  <c r="U808" i="2"/>
  <c r="Y808" i="2"/>
  <c r="Z808" i="2" s="1"/>
  <c r="W808" i="2"/>
  <c r="AB808" i="2" s="1"/>
  <c r="AH992" i="2" l="1"/>
  <c r="AF992" i="2"/>
  <c r="AG992" i="2" s="1"/>
  <c r="AY999" i="2"/>
  <c r="BD999" i="2" s="1"/>
  <c r="BE999" i="2" s="1"/>
  <c r="AW999" i="2"/>
  <c r="BA999" i="2"/>
  <c r="BB999" i="2" s="1"/>
  <c r="AC808" i="2"/>
  <c r="AV1000" i="2" l="1"/>
  <c r="AT1000" i="2"/>
  <c r="AU1000" i="2" s="1"/>
  <c r="AQ992" i="2"/>
  <c r="AK992" i="2"/>
  <c r="AI992" i="2"/>
  <c r="AM992" i="2"/>
  <c r="AN992" i="2" s="1"/>
  <c r="R809" i="2"/>
  <c r="S809" i="2" s="1"/>
  <c r="T809" i="2"/>
  <c r="AH993" i="2" l="1"/>
  <c r="AF993" i="2"/>
  <c r="AG993" i="2" s="1"/>
  <c r="AY1000" i="2"/>
  <c r="BA1000" i="2"/>
  <c r="BB1000" i="2" s="1"/>
  <c r="BE1000" i="2"/>
  <c r="AW1000" i="2"/>
  <c r="AC809" i="2"/>
  <c r="W809" i="2"/>
  <c r="U809" i="2"/>
  <c r="Y809" i="2"/>
  <c r="Z809" i="2" s="1"/>
  <c r="AV1001" i="2" l="1"/>
  <c r="AT1001" i="2"/>
  <c r="AU1001" i="2" s="1"/>
  <c r="AK993" i="2"/>
  <c r="AP993" i="2" s="1"/>
  <c r="AQ993" i="2" s="1"/>
  <c r="AI993" i="2"/>
  <c r="AM993" i="2"/>
  <c r="AN993" i="2" s="1"/>
  <c r="R810" i="2"/>
  <c r="S810" i="2" s="1"/>
  <c r="T810" i="2"/>
  <c r="AH994" i="2" l="1"/>
  <c r="AF994" i="2"/>
  <c r="AG994" i="2" s="1"/>
  <c r="AW1001" i="2"/>
  <c r="BA1001" i="2"/>
  <c r="BB1001" i="2" s="1"/>
  <c r="BE1001" i="2"/>
  <c r="AY1001" i="2"/>
  <c r="U810" i="2"/>
  <c r="Y810" i="2"/>
  <c r="Z810" i="2" s="1"/>
  <c r="W810" i="2"/>
  <c r="AB810" i="2" s="1"/>
  <c r="AV1002" i="2" l="1"/>
  <c r="AT1002" i="2"/>
  <c r="AU1002" i="2" s="1"/>
  <c r="AQ994" i="2"/>
  <c r="AK994" i="2"/>
  <c r="AM994" i="2"/>
  <c r="AN994" i="2" s="1"/>
  <c r="AI994" i="2"/>
  <c r="AC810" i="2"/>
  <c r="AH995" i="2" l="1"/>
  <c r="AF995" i="2"/>
  <c r="AG995" i="2" s="1"/>
  <c r="AW1002" i="2"/>
  <c r="AY1002" i="2"/>
  <c r="BD1002" i="2" s="1"/>
  <c r="BE1002" i="2" s="1"/>
  <c r="BA1002" i="2"/>
  <c r="BB1002" i="2" s="1"/>
  <c r="R811" i="2"/>
  <c r="S811" i="2" s="1"/>
  <c r="T811" i="2"/>
  <c r="AV1003" i="2" l="1"/>
  <c r="AT1003" i="2"/>
  <c r="AU1003" i="2" s="1"/>
  <c r="AQ995" i="2"/>
  <c r="AM995" i="2"/>
  <c r="AN995" i="2" s="1"/>
  <c r="AK995" i="2"/>
  <c r="AI995" i="2"/>
  <c r="U811" i="2"/>
  <c r="Y811" i="2"/>
  <c r="Z811" i="2" s="1"/>
  <c r="W811" i="2"/>
  <c r="AB811" i="2" s="1"/>
  <c r="AH996" i="2" l="1"/>
  <c r="AF996" i="2"/>
  <c r="AG996" i="2" s="1"/>
  <c r="AW1003" i="2"/>
  <c r="AY1003" i="2"/>
  <c r="BE1003" i="2"/>
  <c r="BA1003" i="2"/>
  <c r="BB1003" i="2" s="1"/>
  <c r="AC811" i="2"/>
  <c r="AV1004" i="2" l="1"/>
  <c r="AT1004" i="2"/>
  <c r="AU1004" i="2" s="1"/>
  <c r="AK996" i="2"/>
  <c r="AP996" i="2" s="1"/>
  <c r="AQ996" i="2" s="1"/>
  <c r="AI996" i="2"/>
  <c r="AM996" i="2"/>
  <c r="AN996" i="2" s="1"/>
  <c r="R812" i="2"/>
  <c r="S812" i="2" s="1"/>
  <c r="T812" i="2"/>
  <c r="AH997" i="2" l="1"/>
  <c r="AF997" i="2"/>
  <c r="AG997" i="2" s="1"/>
  <c r="BE1004" i="2"/>
  <c r="BA1004" i="2"/>
  <c r="BB1004" i="2" s="1"/>
  <c r="AW1004" i="2"/>
  <c r="AY1004" i="2"/>
  <c r="AC812" i="2"/>
  <c r="U812" i="2"/>
  <c r="Y812" i="2"/>
  <c r="Z812" i="2" s="1"/>
  <c r="W812" i="2"/>
  <c r="AV1005" i="2" l="1"/>
  <c r="AT1005" i="2"/>
  <c r="AU1005" i="2" s="1"/>
  <c r="AI997" i="2"/>
  <c r="AK997" i="2"/>
  <c r="AM997" i="2"/>
  <c r="AN997" i="2" s="1"/>
  <c r="AQ997" i="2"/>
  <c r="R813" i="2"/>
  <c r="S813" i="2" s="1"/>
  <c r="T813" i="2"/>
  <c r="AH998" i="2" l="1"/>
  <c r="AF998" i="2"/>
  <c r="AG998" i="2" s="1"/>
  <c r="AW1005" i="2"/>
  <c r="AY1005" i="2"/>
  <c r="BD1005" i="2" s="1"/>
  <c r="BE1005" i="2" s="1"/>
  <c r="BA1005" i="2"/>
  <c r="BB1005" i="2" s="1"/>
  <c r="U813" i="2"/>
  <c r="Y813" i="2"/>
  <c r="Z813" i="2" s="1"/>
  <c r="W813" i="2"/>
  <c r="AB813" i="2" s="1"/>
  <c r="AV1006" i="2" l="1"/>
  <c r="AT1006" i="2"/>
  <c r="AU1006" i="2" s="1"/>
  <c r="AM998" i="2"/>
  <c r="AN998" i="2" s="1"/>
  <c r="AK998" i="2"/>
  <c r="AI998" i="2"/>
  <c r="AQ998" i="2"/>
  <c r="AC813" i="2"/>
  <c r="AH999" i="2" l="1"/>
  <c r="AF999" i="2"/>
  <c r="AG999" i="2" s="1"/>
  <c r="BE1006" i="2"/>
  <c r="BA1006" i="2"/>
  <c r="BB1006" i="2" s="1"/>
  <c r="AW1006" i="2"/>
  <c r="AY1006" i="2"/>
  <c r="R814" i="2"/>
  <c r="S814" i="2" s="1"/>
  <c r="T814" i="2"/>
  <c r="AV1007" i="2" l="1"/>
  <c r="AT1007" i="2"/>
  <c r="AU1007" i="2" s="1"/>
  <c r="AM999" i="2"/>
  <c r="AN999" i="2" s="1"/>
  <c r="AI999" i="2"/>
  <c r="AK999" i="2"/>
  <c r="AP999" i="2" s="1"/>
  <c r="AQ999" i="2" s="1"/>
  <c r="U814" i="2"/>
  <c r="Y814" i="2"/>
  <c r="Z814" i="2" s="1"/>
  <c r="W814" i="2"/>
  <c r="AB814" i="2" s="1"/>
  <c r="AH1000" i="2" l="1"/>
  <c r="AF1000" i="2"/>
  <c r="AG1000" i="2" s="1"/>
  <c r="BA1007" i="2"/>
  <c r="BB1007" i="2" s="1"/>
  <c r="AW1007" i="2"/>
  <c r="AY1007" i="2"/>
  <c r="BE1007" i="2"/>
  <c r="AC814" i="2"/>
  <c r="AI1000" i="2" l="1"/>
  <c r="AK1000" i="2"/>
  <c r="AQ1000" i="2"/>
  <c r="AM1000" i="2"/>
  <c r="AN1000" i="2" s="1"/>
  <c r="AV1008" i="2"/>
  <c r="AT1008" i="2"/>
  <c r="AU1008" i="2" s="1"/>
  <c r="R815" i="2"/>
  <c r="S815" i="2" s="1"/>
  <c r="T815" i="2"/>
  <c r="AH1001" i="2" l="1"/>
  <c r="AF1001" i="2"/>
  <c r="AG1001" i="2" s="1"/>
  <c r="AY1008" i="2"/>
  <c r="BD1008" i="2" s="1"/>
  <c r="BE1008" i="2" s="1"/>
  <c r="BA1008" i="2"/>
  <c r="BB1008" i="2" s="1"/>
  <c r="AW1008" i="2"/>
  <c r="AC815" i="2"/>
  <c r="U815" i="2"/>
  <c r="W815" i="2"/>
  <c r="Y815" i="2"/>
  <c r="Z815" i="2" s="1"/>
  <c r="AV1009" i="2" l="1"/>
  <c r="AT1009" i="2"/>
  <c r="AU1009" i="2" s="1"/>
  <c r="AM1001" i="2"/>
  <c r="AN1001" i="2" s="1"/>
  <c r="AQ1001" i="2"/>
  <c r="AK1001" i="2"/>
  <c r="AI1001" i="2"/>
  <c r="R816" i="2"/>
  <c r="S816" i="2" s="1"/>
  <c r="T816" i="2"/>
  <c r="AY1009" i="2" l="1"/>
  <c r="BE1009" i="2"/>
  <c r="BA1009" i="2"/>
  <c r="BB1009" i="2" s="1"/>
  <c r="AW1009" i="2"/>
  <c r="AH1002" i="2"/>
  <c r="AF1002" i="2"/>
  <c r="AG1002" i="2" s="1"/>
  <c r="W816" i="2"/>
  <c r="AB816" i="2" s="1"/>
  <c r="Y816" i="2"/>
  <c r="Z816" i="2" s="1"/>
  <c r="U816" i="2"/>
  <c r="AK1002" i="2" l="1"/>
  <c r="AP1002" i="2" s="1"/>
  <c r="AQ1002" i="2" s="1"/>
  <c r="AM1002" i="2"/>
  <c r="AN1002" i="2" s="1"/>
  <c r="AI1002" i="2"/>
  <c r="AV1010" i="2"/>
  <c r="AT1010" i="2"/>
  <c r="AU1010" i="2" s="1"/>
  <c r="AC816" i="2"/>
  <c r="AH1003" i="2" l="1"/>
  <c r="AF1003" i="2"/>
  <c r="AG1003" i="2" s="1"/>
  <c r="AW1010" i="2"/>
  <c r="BA1010" i="2"/>
  <c r="BB1010" i="2" s="1"/>
  <c r="BE1010" i="2"/>
  <c r="AY1010" i="2"/>
  <c r="R817" i="2"/>
  <c r="S817" i="2" s="1"/>
  <c r="T817" i="2"/>
  <c r="AV1011" i="2" l="1"/>
  <c r="AT1011" i="2"/>
  <c r="AU1011" i="2" s="1"/>
  <c r="AK1003" i="2"/>
  <c r="AM1003" i="2"/>
  <c r="AN1003" i="2" s="1"/>
  <c r="AQ1003" i="2"/>
  <c r="AI1003" i="2"/>
  <c r="U817" i="2"/>
  <c r="W817" i="2"/>
  <c r="AB817" i="2" s="1"/>
  <c r="Y817" i="2"/>
  <c r="Z817" i="2" s="1"/>
  <c r="AH1004" i="2" l="1"/>
  <c r="AF1004" i="2"/>
  <c r="AG1004" i="2" s="1"/>
  <c r="AY1011" i="2"/>
  <c r="BD1011" i="2" s="1"/>
  <c r="BE1011" i="2" s="1"/>
  <c r="AW1011" i="2"/>
  <c r="BA1011" i="2"/>
  <c r="BB1011" i="2" s="1"/>
  <c r="AC817" i="2"/>
  <c r="AV1012" i="2" l="1"/>
  <c r="AT1012" i="2"/>
  <c r="AU1012" i="2" s="1"/>
  <c r="AK1004" i="2"/>
  <c r="AQ1004" i="2"/>
  <c r="AM1004" i="2"/>
  <c r="AN1004" i="2" s="1"/>
  <c r="AI1004" i="2"/>
  <c r="R818" i="2"/>
  <c r="S818" i="2" s="1"/>
  <c r="T818" i="2"/>
  <c r="BE1012" i="2" l="1"/>
  <c r="BA1012" i="2"/>
  <c r="BB1012" i="2" s="1"/>
  <c r="AW1012" i="2"/>
  <c r="AY1012" i="2"/>
  <c r="AH1005" i="2"/>
  <c r="AF1005" i="2"/>
  <c r="AG1005" i="2" s="1"/>
  <c r="AC818" i="2"/>
  <c r="Y818" i="2"/>
  <c r="Z818" i="2" s="1"/>
  <c r="U818" i="2"/>
  <c r="W818" i="2"/>
  <c r="AI1005" i="2" l="1"/>
  <c r="AM1005" i="2"/>
  <c r="AN1005" i="2" s="1"/>
  <c r="AK1005" i="2"/>
  <c r="AP1005" i="2" s="1"/>
  <c r="AQ1005" i="2" s="1"/>
  <c r="AV1013" i="2"/>
  <c r="AT1013" i="2"/>
  <c r="AU1013" i="2" s="1"/>
  <c r="R819" i="2"/>
  <c r="S819" i="2" s="1"/>
  <c r="T819" i="2"/>
  <c r="AH1006" i="2" l="1"/>
  <c r="AF1006" i="2"/>
  <c r="AG1006" i="2" s="1"/>
  <c r="AW1013" i="2"/>
  <c r="BA1013" i="2"/>
  <c r="BB1013" i="2" s="1"/>
  <c r="BE1013" i="2"/>
  <c r="AY1013" i="2"/>
  <c r="Y819" i="2"/>
  <c r="Z819" i="2" s="1"/>
  <c r="W819" i="2"/>
  <c r="AB819" i="2" s="1"/>
  <c r="U819" i="2"/>
  <c r="AV1014" i="2" l="1"/>
  <c r="AT1014" i="2"/>
  <c r="AU1014" i="2" s="1"/>
  <c r="AI1006" i="2"/>
  <c r="AK1006" i="2"/>
  <c r="AM1006" i="2"/>
  <c r="AN1006" i="2" s="1"/>
  <c r="AQ1006" i="2"/>
  <c r="AC819" i="2"/>
  <c r="AW1014" i="2" l="1"/>
  <c r="BA1014" i="2"/>
  <c r="BB1014" i="2" s="1"/>
  <c r="AY1014" i="2"/>
  <c r="BD1014" i="2" s="1"/>
  <c r="BE1014" i="2" s="1"/>
  <c r="AH1007" i="2"/>
  <c r="AF1007" i="2"/>
  <c r="AG1007" i="2" s="1"/>
  <c r="R820" i="2"/>
  <c r="S820" i="2" s="1"/>
  <c r="T820" i="2"/>
  <c r="AV1015" i="2" l="1"/>
  <c r="AT1015" i="2"/>
  <c r="AU1015" i="2" s="1"/>
  <c r="AQ1007" i="2"/>
  <c r="AM1007" i="2"/>
  <c r="AN1007" i="2" s="1"/>
  <c r="AK1007" i="2"/>
  <c r="AI1007" i="2"/>
  <c r="U820" i="2"/>
  <c r="Y820" i="2"/>
  <c r="Z820" i="2" s="1"/>
  <c r="W820" i="2"/>
  <c r="AB820" i="2" s="1"/>
  <c r="AH1008" i="2" l="1"/>
  <c r="AF1008" i="2"/>
  <c r="AG1008" i="2" s="1"/>
  <c r="AY1015" i="2"/>
  <c r="BA1015" i="2"/>
  <c r="BB1015" i="2" s="1"/>
  <c r="BE1015" i="2"/>
  <c r="AW1015" i="2"/>
  <c r="AC820" i="2"/>
  <c r="AV1016" i="2" l="1"/>
  <c r="AT1016" i="2"/>
  <c r="AU1016" i="2" s="1"/>
  <c r="AM1008" i="2"/>
  <c r="AN1008" i="2" s="1"/>
  <c r="AI1008" i="2"/>
  <c r="AK1008" i="2"/>
  <c r="AP1008" i="2" s="1"/>
  <c r="AQ1008" i="2" s="1"/>
  <c r="R821" i="2"/>
  <c r="S821" i="2" s="1"/>
  <c r="T821" i="2"/>
  <c r="AH1009" i="2" l="1"/>
  <c r="AF1009" i="2"/>
  <c r="AG1009" i="2" s="1"/>
  <c r="BA1016" i="2"/>
  <c r="BB1016" i="2" s="1"/>
  <c r="AY1016" i="2"/>
  <c r="AW1016" i="2"/>
  <c r="BE1016" i="2"/>
  <c r="AC821" i="2"/>
  <c r="W821" i="2"/>
  <c r="U821" i="2"/>
  <c r="Y821" i="2"/>
  <c r="Z821" i="2" s="1"/>
  <c r="AQ1009" i="2" l="1"/>
  <c r="AM1009" i="2"/>
  <c r="AN1009" i="2" s="1"/>
  <c r="AI1009" i="2"/>
  <c r="AK1009" i="2"/>
  <c r="AV1017" i="2"/>
  <c r="AT1017" i="2"/>
  <c r="AU1017" i="2" s="1"/>
  <c r="R822" i="2"/>
  <c r="S822" i="2" s="1"/>
  <c r="T822" i="2"/>
  <c r="AW1017" i="2" l="1"/>
  <c r="AY1017" i="2"/>
  <c r="BD1017" i="2" s="1"/>
  <c r="BE1017" i="2" s="1"/>
  <c r="BA1017" i="2"/>
  <c r="BB1017" i="2" s="1"/>
  <c r="AH1010" i="2"/>
  <c r="AF1010" i="2"/>
  <c r="AG1010" i="2" s="1"/>
  <c r="Y822" i="2"/>
  <c r="Z822" i="2" s="1"/>
  <c r="W822" i="2"/>
  <c r="AB822" i="2" s="1"/>
  <c r="U822" i="2"/>
  <c r="AV1018" i="2" l="1"/>
  <c r="AT1018" i="2"/>
  <c r="AU1018" i="2" s="1"/>
  <c r="AQ1010" i="2"/>
  <c r="AM1010" i="2"/>
  <c r="AN1010" i="2" s="1"/>
  <c r="AI1010" i="2"/>
  <c r="AK1010" i="2"/>
  <c r="AC822" i="2"/>
  <c r="AF1011" i="2" l="1"/>
  <c r="AG1011" i="2" s="1"/>
  <c r="AH1011" i="2"/>
  <c r="BE1018" i="2"/>
  <c r="AW1018" i="2"/>
  <c r="BA1018" i="2"/>
  <c r="BB1018" i="2" s="1"/>
  <c r="AY1018" i="2"/>
  <c r="R823" i="2"/>
  <c r="S823" i="2" s="1"/>
  <c r="T823" i="2"/>
  <c r="AV1019" i="2" l="1"/>
  <c r="AT1019" i="2"/>
  <c r="AU1019" i="2" s="1"/>
  <c r="AK1011" i="2"/>
  <c r="AP1011" i="2" s="1"/>
  <c r="AQ1011" i="2" s="1"/>
  <c r="AM1011" i="2"/>
  <c r="AN1011" i="2" s="1"/>
  <c r="AI1011" i="2"/>
  <c r="W823" i="2"/>
  <c r="AB823" i="2" s="1"/>
  <c r="U823" i="2"/>
  <c r="Y823" i="2"/>
  <c r="Z823" i="2" s="1"/>
  <c r="AF1012" i="2" l="1"/>
  <c r="AG1012" i="2" s="1"/>
  <c r="AH1012" i="2"/>
  <c r="BA1019" i="2"/>
  <c r="BB1019" i="2" s="1"/>
  <c r="BE1019" i="2"/>
  <c r="AY1019" i="2"/>
  <c r="AW1019" i="2"/>
  <c r="AC823" i="2"/>
  <c r="AK1012" i="2" l="1"/>
  <c r="AQ1012" i="2"/>
  <c r="AI1012" i="2"/>
  <c r="AM1012" i="2"/>
  <c r="AN1012" i="2" s="1"/>
  <c r="AV1020" i="2"/>
  <c r="AT1020" i="2"/>
  <c r="AU1020" i="2" s="1"/>
  <c r="R824" i="2"/>
  <c r="S824" i="2" s="1"/>
  <c r="T824" i="2"/>
  <c r="BA1020" i="2" l="1"/>
  <c r="BB1020" i="2" s="1"/>
  <c r="AW1020" i="2"/>
  <c r="AY1020" i="2"/>
  <c r="BD1020" i="2" s="1"/>
  <c r="BE1020" i="2" s="1"/>
  <c r="AH1013" i="2"/>
  <c r="AF1013" i="2"/>
  <c r="AG1013" i="2" s="1"/>
  <c r="AC824" i="2"/>
  <c r="U824" i="2"/>
  <c r="W824" i="2"/>
  <c r="Y824" i="2"/>
  <c r="Z824" i="2" s="1"/>
  <c r="AV1021" i="2" l="1"/>
  <c r="AT1021" i="2"/>
  <c r="AU1021" i="2" s="1"/>
  <c r="AI1013" i="2"/>
  <c r="AK1013" i="2"/>
  <c r="AQ1013" i="2"/>
  <c r="AM1013" i="2"/>
  <c r="AN1013" i="2" s="1"/>
  <c r="R825" i="2"/>
  <c r="S825" i="2" s="1"/>
  <c r="T825" i="2"/>
  <c r="BE1021" i="2" l="1"/>
  <c r="AW1021" i="2"/>
  <c r="BA1021" i="2"/>
  <c r="BB1021" i="2" s="1"/>
  <c r="AY1021" i="2"/>
  <c r="AH1014" i="2"/>
  <c r="AF1014" i="2"/>
  <c r="AG1014" i="2" s="1"/>
  <c r="U825" i="2"/>
  <c r="Y825" i="2"/>
  <c r="Z825" i="2" s="1"/>
  <c r="W825" i="2"/>
  <c r="AB825" i="2" s="1"/>
  <c r="AM1014" i="2" l="1"/>
  <c r="AN1014" i="2" s="1"/>
  <c r="AI1014" i="2"/>
  <c r="AK1014" i="2"/>
  <c r="AP1014" i="2" s="1"/>
  <c r="AQ1014" i="2" s="1"/>
  <c r="AV1022" i="2"/>
  <c r="AT1022" i="2"/>
  <c r="AU1022" i="2" s="1"/>
  <c r="AC825" i="2"/>
  <c r="AH1015" i="2" l="1"/>
  <c r="AF1015" i="2"/>
  <c r="AG1015" i="2" s="1"/>
  <c r="AW1022" i="2"/>
  <c r="BA1022" i="2"/>
  <c r="BB1022" i="2" s="1"/>
  <c r="AY1022" i="2"/>
  <c r="BE1022" i="2"/>
  <c r="R826" i="2"/>
  <c r="S826" i="2" s="1"/>
  <c r="T826" i="2"/>
  <c r="AM1015" i="2" l="1"/>
  <c r="AN1015" i="2" s="1"/>
  <c r="AK1015" i="2"/>
  <c r="AI1015" i="2"/>
  <c r="AQ1015" i="2"/>
  <c r="AV1023" i="2"/>
  <c r="AT1023" i="2"/>
  <c r="AU1023" i="2" s="1"/>
  <c r="W826" i="2"/>
  <c r="AB826" i="2" s="1"/>
  <c r="Y826" i="2"/>
  <c r="Z826" i="2" s="1"/>
  <c r="U826" i="2"/>
  <c r="AW1023" i="2" l="1"/>
  <c r="AY1023" i="2"/>
  <c r="BD1023" i="2" s="1"/>
  <c r="BE1023" i="2" s="1"/>
  <c r="BA1023" i="2"/>
  <c r="BB1023" i="2" s="1"/>
  <c r="AF1016" i="2"/>
  <c r="AG1016" i="2" s="1"/>
  <c r="AH1016" i="2"/>
  <c r="AC826" i="2"/>
  <c r="AV1024" i="2" l="1"/>
  <c r="AT1024" i="2"/>
  <c r="AU1024" i="2" s="1"/>
  <c r="AI1016" i="2"/>
  <c r="AK1016" i="2"/>
  <c r="AM1016" i="2"/>
  <c r="AN1016" i="2" s="1"/>
  <c r="AQ1016" i="2"/>
  <c r="R827" i="2"/>
  <c r="S827" i="2" s="1"/>
  <c r="T827" i="2"/>
  <c r="BE1024" i="2" l="1"/>
  <c r="AY1024" i="2"/>
  <c r="AW1024" i="2"/>
  <c r="BA1024" i="2"/>
  <c r="BB1024" i="2" s="1"/>
  <c r="AH1017" i="2"/>
  <c r="AF1017" i="2"/>
  <c r="AG1017" i="2" s="1"/>
  <c r="AC827" i="2"/>
  <c r="U827" i="2"/>
  <c r="Y827" i="2"/>
  <c r="Z827" i="2" s="1"/>
  <c r="W827" i="2"/>
  <c r="AM1017" i="2" l="1"/>
  <c r="AN1017" i="2" s="1"/>
  <c r="AI1017" i="2"/>
  <c r="AK1017" i="2"/>
  <c r="AP1017" i="2" s="1"/>
  <c r="AQ1017" i="2" s="1"/>
  <c r="AV1025" i="2"/>
  <c r="AT1025" i="2"/>
  <c r="AU1025" i="2" s="1"/>
  <c r="R828" i="2"/>
  <c r="S828" i="2" s="1"/>
  <c r="T828" i="2"/>
  <c r="AH1018" i="2" l="1"/>
  <c r="AF1018" i="2"/>
  <c r="AG1018" i="2" s="1"/>
  <c r="AW1025" i="2"/>
  <c r="AY1025" i="2"/>
  <c r="BE1025" i="2"/>
  <c r="BA1025" i="2"/>
  <c r="BB1025" i="2" s="1"/>
  <c r="Y828" i="2"/>
  <c r="Z828" i="2" s="1"/>
  <c r="W828" i="2"/>
  <c r="AB828" i="2" s="1"/>
  <c r="U828" i="2"/>
  <c r="AV1026" i="2" l="1"/>
  <c r="AT1026" i="2"/>
  <c r="AU1026" i="2" s="1"/>
  <c r="AQ1018" i="2"/>
  <c r="AI1018" i="2"/>
  <c r="AK1018" i="2"/>
  <c r="AM1018" i="2"/>
  <c r="AN1018" i="2" s="1"/>
  <c r="AC828" i="2"/>
  <c r="AH1019" i="2" l="1"/>
  <c r="AF1019" i="2"/>
  <c r="AG1019" i="2" s="1"/>
  <c r="AY1026" i="2"/>
  <c r="BD1026" i="2" s="1"/>
  <c r="BE1026" i="2" s="1"/>
  <c r="BA1026" i="2"/>
  <c r="BB1026" i="2" s="1"/>
  <c r="AW1026" i="2"/>
  <c r="R829" i="2"/>
  <c r="S829" i="2" s="1"/>
  <c r="T829" i="2"/>
  <c r="AV1027" i="2" l="1"/>
  <c r="AT1027" i="2"/>
  <c r="AU1027" i="2" s="1"/>
  <c r="AQ1019" i="2"/>
  <c r="AK1019" i="2"/>
  <c r="AI1019" i="2"/>
  <c r="AM1019" i="2"/>
  <c r="AN1019" i="2" s="1"/>
  <c r="U829" i="2"/>
  <c r="Y829" i="2"/>
  <c r="Z829" i="2" s="1"/>
  <c r="W829" i="2"/>
  <c r="AB829" i="2" s="1"/>
  <c r="AH1020" i="2" l="1"/>
  <c r="AF1020" i="2"/>
  <c r="AG1020" i="2" s="1"/>
  <c r="BE1027" i="2"/>
  <c r="AY1027" i="2"/>
  <c r="AW1027" i="2"/>
  <c r="BA1027" i="2"/>
  <c r="BB1027" i="2" s="1"/>
  <c r="AC829" i="2"/>
  <c r="R830" i="2" s="1"/>
  <c r="S830" i="2" s="1"/>
  <c r="AV1028" i="2" l="1"/>
  <c r="AT1028" i="2"/>
  <c r="AU1028" i="2" s="1"/>
  <c r="AK1020" i="2"/>
  <c r="AP1020" i="2" s="1"/>
  <c r="AQ1020" i="2" s="1"/>
  <c r="AM1020" i="2"/>
  <c r="AN1020" i="2" s="1"/>
  <c r="AI1020" i="2"/>
  <c r="T830" i="2"/>
  <c r="AC830" i="2" s="1"/>
  <c r="AH1021" i="2" l="1"/>
  <c r="AF1021" i="2"/>
  <c r="AG1021" i="2" s="1"/>
  <c r="BE1028" i="2"/>
  <c r="BA1028" i="2"/>
  <c r="BB1028" i="2" s="1"/>
  <c r="AW1028" i="2"/>
  <c r="AY1028" i="2"/>
  <c r="R831" i="2"/>
  <c r="S831" i="2" s="1"/>
  <c r="U830" i="2"/>
  <c r="Y830" i="2"/>
  <c r="Z830" i="2" s="1"/>
  <c r="W830" i="2"/>
  <c r="T831" i="2"/>
  <c r="AV1029" i="2" l="1"/>
  <c r="AT1029" i="2"/>
  <c r="AU1029" i="2" s="1"/>
  <c r="AQ1021" i="2"/>
  <c r="AK1021" i="2"/>
  <c r="AI1021" i="2"/>
  <c r="AM1021" i="2"/>
  <c r="AN1021" i="2" s="1"/>
  <c r="U831" i="2"/>
  <c r="Y831" i="2"/>
  <c r="Z831" i="2" s="1"/>
  <c r="W831" i="2"/>
  <c r="AB831" i="2" s="1"/>
  <c r="AH1022" i="2" l="1"/>
  <c r="AF1022" i="2"/>
  <c r="AG1022" i="2" s="1"/>
  <c r="AW1029" i="2"/>
  <c r="BA1029" i="2"/>
  <c r="BB1029" i="2" s="1"/>
  <c r="AY1029" i="2"/>
  <c r="BD1029" i="2" s="1"/>
  <c r="BE1029" i="2" s="1"/>
  <c r="AC831" i="2"/>
  <c r="R832" i="2" s="1"/>
  <c r="S832" i="2" s="1"/>
  <c r="AV1030" i="2" l="1"/>
  <c r="AT1030" i="2"/>
  <c r="AU1030" i="2" s="1"/>
  <c r="AI1022" i="2"/>
  <c r="AK1022" i="2"/>
  <c r="AM1022" i="2"/>
  <c r="AN1022" i="2" s="1"/>
  <c r="AQ1022" i="2"/>
  <c r="T832" i="2"/>
  <c r="W832" i="2" s="1"/>
  <c r="AB832" i="2" s="1"/>
  <c r="AH1023" i="2" l="1"/>
  <c r="AF1023" i="2"/>
  <c r="AG1023" i="2" s="1"/>
  <c r="BE1030" i="2"/>
  <c r="BA1030" i="2"/>
  <c r="BB1030" i="2" s="1"/>
  <c r="AW1030" i="2"/>
  <c r="AY1030" i="2"/>
  <c r="Y832" i="2"/>
  <c r="Z832" i="2" s="1"/>
  <c r="U832" i="2"/>
  <c r="AC832" i="2"/>
  <c r="AV1031" i="2" l="1"/>
  <c r="AT1031" i="2"/>
  <c r="AU1031" i="2" s="1"/>
  <c r="AI1023" i="2"/>
  <c r="AK1023" i="2"/>
  <c r="AP1023" i="2" s="1"/>
  <c r="AQ1023" i="2" s="1"/>
  <c r="AM1023" i="2"/>
  <c r="AN1023" i="2" s="1"/>
  <c r="R833" i="2"/>
  <c r="S833" i="2" s="1"/>
  <c r="T833" i="2"/>
  <c r="AH1024" i="2" l="1"/>
  <c r="AF1024" i="2"/>
  <c r="AG1024" i="2" s="1"/>
  <c r="AW1031" i="2"/>
  <c r="BE1031" i="2"/>
  <c r="BA1031" i="2"/>
  <c r="BB1031" i="2" s="1"/>
  <c r="AY1031" i="2"/>
  <c r="AC833" i="2"/>
  <c r="U833" i="2"/>
  <c r="Y833" i="2"/>
  <c r="Z833" i="2" s="1"/>
  <c r="W833" i="2"/>
  <c r="AI1024" i="2" l="1"/>
  <c r="AQ1024" i="2"/>
  <c r="AM1024" i="2"/>
  <c r="AN1024" i="2" s="1"/>
  <c r="AK1024" i="2"/>
  <c r="AV1032" i="2"/>
  <c r="AT1032" i="2"/>
  <c r="AU1032" i="2" s="1"/>
  <c r="R834" i="2"/>
  <c r="S834" i="2" s="1"/>
  <c r="T834" i="2"/>
  <c r="AH1025" i="2" l="1"/>
  <c r="AF1025" i="2"/>
  <c r="AG1025" i="2" s="1"/>
  <c r="AY1032" i="2"/>
  <c r="BD1032" i="2" s="1"/>
  <c r="BE1032" i="2" s="1"/>
  <c r="AW1032" i="2"/>
  <c r="BA1032" i="2"/>
  <c r="BB1032" i="2" s="1"/>
  <c r="Y834" i="2"/>
  <c r="Z834" i="2" s="1"/>
  <c r="W834" i="2"/>
  <c r="AB834" i="2" s="1"/>
  <c r="U834" i="2"/>
  <c r="AV1033" i="2" l="1"/>
  <c r="AT1033" i="2"/>
  <c r="AU1033" i="2" s="1"/>
  <c r="AI1025" i="2"/>
  <c r="AK1025" i="2"/>
  <c r="AQ1025" i="2"/>
  <c r="AM1025" i="2"/>
  <c r="AN1025" i="2" s="1"/>
  <c r="AC834" i="2"/>
  <c r="AH1026" i="2" l="1"/>
  <c r="AF1026" i="2"/>
  <c r="AG1026" i="2" s="1"/>
  <c r="AY1033" i="2"/>
  <c r="BE1033" i="2"/>
  <c r="AW1033" i="2"/>
  <c r="BA1033" i="2"/>
  <c r="BB1033" i="2" s="1"/>
  <c r="R835" i="2"/>
  <c r="S835" i="2" s="1"/>
  <c r="T835" i="2"/>
  <c r="AM1026" i="2" l="1"/>
  <c r="AN1026" i="2" s="1"/>
  <c r="AI1026" i="2"/>
  <c r="AK1026" i="2"/>
  <c r="AP1026" i="2" s="1"/>
  <c r="AQ1026" i="2" s="1"/>
  <c r="AV1034" i="2"/>
  <c r="AT1034" i="2"/>
  <c r="AU1034" i="2" s="1"/>
  <c r="Y835" i="2"/>
  <c r="Z835" i="2" s="1"/>
  <c r="W835" i="2"/>
  <c r="AB835" i="2" s="1"/>
  <c r="U835" i="2"/>
  <c r="AH1027" i="2" l="1"/>
  <c r="AF1027" i="2"/>
  <c r="AG1027" i="2" s="1"/>
  <c r="AW1034" i="2"/>
  <c r="BA1034" i="2"/>
  <c r="BB1034" i="2" s="1"/>
  <c r="AY1034" i="2"/>
  <c r="BE1034" i="2"/>
  <c r="AC835" i="2"/>
  <c r="R836" i="2" s="1"/>
  <c r="S836" i="2" s="1"/>
  <c r="AV1035" i="2" l="1"/>
  <c r="AT1035" i="2"/>
  <c r="AU1035" i="2" s="1"/>
  <c r="AK1027" i="2"/>
  <c r="AM1027" i="2"/>
  <c r="AN1027" i="2" s="1"/>
  <c r="AI1027" i="2"/>
  <c r="AQ1027" i="2"/>
  <c r="T836" i="2"/>
  <c r="AC836" i="2" s="1"/>
  <c r="AH1028" i="2" l="1"/>
  <c r="AF1028" i="2"/>
  <c r="AG1028" i="2" s="1"/>
  <c r="AY1035" i="2"/>
  <c r="BD1035" i="2" s="1"/>
  <c r="BE1035" i="2" s="1"/>
  <c r="AW1035" i="2"/>
  <c r="BA1035" i="2"/>
  <c r="BB1035" i="2" s="1"/>
  <c r="R837" i="2"/>
  <c r="S837" i="2" s="1"/>
  <c r="U836" i="2"/>
  <c r="Y836" i="2"/>
  <c r="Z836" i="2" s="1"/>
  <c r="W836" i="2"/>
  <c r="T837" i="2"/>
  <c r="AV1036" i="2" l="1"/>
  <c r="AT1036" i="2"/>
  <c r="AU1036" i="2" s="1"/>
  <c r="AM1028" i="2"/>
  <c r="AN1028" i="2" s="1"/>
  <c r="AK1028" i="2"/>
  <c r="AI1028" i="2"/>
  <c r="AQ1028" i="2"/>
  <c r="Y837" i="2"/>
  <c r="Z837" i="2" s="1"/>
  <c r="W837" i="2"/>
  <c r="AB837" i="2" s="1"/>
  <c r="U837" i="2"/>
  <c r="BA1036" i="2" l="1"/>
  <c r="BB1036" i="2" s="1"/>
  <c r="AY1036" i="2"/>
  <c r="AW1036" i="2"/>
  <c r="BE1036" i="2"/>
  <c r="AH1029" i="2"/>
  <c r="AF1029" i="2"/>
  <c r="AG1029" i="2" s="1"/>
  <c r="AC837" i="2"/>
  <c r="AV1037" i="2" l="1"/>
  <c r="AT1037" i="2"/>
  <c r="AU1037" i="2" s="1"/>
  <c r="AI1029" i="2"/>
  <c r="AK1029" i="2"/>
  <c r="AP1029" i="2" s="1"/>
  <c r="AQ1029" i="2" s="1"/>
  <c r="AM1029" i="2"/>
  <c r="AN1029" i="2" s="1"/>
  <c r="R838" i="2"/>
  <c r="S838" i="2" s="1"/>
  <c r="T838" i="2"/>
  <c r="AH1030" i="2" l="1"/>
  <c r="AF1030" i="2"/>
  <c r="AG1030" i="2" s="1"/>
  <c r="BE1037" i="2"/>
  <c r="BA1037" i="2"/>
  <c r="BB1037" i="2" s="1"/>
  <c r="AY1037" i="2"/>
  <c r="AW1037" i="2"/>
  <c r="U838" i="2"/>
  <c r="Y838" i="2"/>
  <c r="Z838" i="2" s="1"/>
  <c r="W838" i="2"/>
  <c r="AB838" i="2" s="1"/>
  <c r="AV1038" i="2" l="1"/>
  <c r="AT1038" i="2"/>
  <c r="AU1038" i="2" s="1"/>
  <c r="AI1030" i="2"/>
  <c r="AM1030" i="2"/>
  <c r="AN1030" i="2" s="1"/>
  <c r="AK1030" i="2"/>
  <c r="AQ1030" i="2"/>
  <c r="AC838" i="2"/>
  <c r="AH1031" i="2" l="1"/>
  <c r="AF1031" i="2"/>
  <c r="AG1031" i="2" s="1"/>
  <c r="BA1038" i="2"/>
  <c r="BB1038" i="2" s="1"/>
  <c r="AW1038" i="2"/>
  <c r="AY1038" i="2"/>
  <c r="BD1038" i="2" s="1"/>
  <c r="BE1038" i="2" s="1"/>
  <c r="R839" i="2"/>
  <c r="S839" i="2" s="1"/>
  <c r="T839" i="2"/>
  <c r="AV1039" i="2" l="1"/>
  <c r="AT1039" i="2"/>
  <c r="AU1039" i="2" s="1"/>
  <c r="AK1031" i="2"/>
  <c r="AQ1031" i="2"/>
  <c r="AI1031" i="2"/>
  <c r="AM1031" i="2"/>
  <c r="AN1031" i="2" s="1"/>
  <c r="AC839" i="2"/>
  <c r="U839" i="2"/>
  <c r="Y839" i="2"/>
  <c r="Z839" i="2" s="1"/>
  <c r="W839" i="2"/>
  <c r="BA1039" i="2" l="1"/>
  <c r="BB1039" i="2" s="1"/>
  <c r="AW1039" i="2"/>
  <c r="AY1039" i="2"/>
  <c r="BE1039" i="2"/>
  <c r="AH1032" i="2"/>
  <c r="AF1032" i="2"/>
  <c r="AG1032" i="2" s="1"/>
  <c r="R840" i="2"/>
  <c r="S840" i="2" s="1"/>
  <c r="T840" i="2"/>
  <c r="AV1040" i="2" l="1"/>
  <c r="AT1040" i="2"/>
  <c r="AU1040" i="2" s="1"/>
  <c r="AK1032" i="2"/>
  <c r="AP1032" i="2" s="1"/>
  <c r="AQ1032" i="2" s="1"/>
  <c r="AM1032" i="2"/>
  <c r="AN1032" i="2" s="1"/>
  <c r="AI1032" i="2"/>
  <c r="Y840" i="2"/>
  <c r="Z840" i="2" s="1"/>
  <c r="W840" i="2"/>
  <c r="AB840" i="2" s="1"/>
  <c r="U840" i="2"/>
  <c r="AH1033" i="2" l="1"/>
  <c r="AF1033" i="2"/>
  <c r="AG1033" i="2" s="1"/>
  <c r="AY1040" i="2"/>
  <c r="AW1040" i="2"/>
  <c r="BE1040" i="2"/>
  <c r="BA1040" i="2"/>
  <c r="BB1040" i="2" s="1"/>
  <c r="AC840" i="2"/>
  <c r="AV1041" i="2" l="1"/>
  <c r="AT1041" i="2"/>
  <c r="AU1041" i="2" s="1"/>
  <c r="AK1033" i="2"/>
  <c r="AI1033" i="2"/>
  <c r="AM1033" i="2"/>
  <c r="AN1033" i="2" s="1"/>
  <c r="AQ1033" i="2"/>
  <c r="R841" i="2"/>
  <c r="S841" i="2" s="1"/>
  <c r="T841" i="2"/>
  <c r="AH1034" i="2" l="1"/>
  <c r="AF1034" i="2"/>
  <c r="AG1034" i="2" s="1"/>
  <c r="AW1041" i="2"/>
  <c r="BA1041" i="2"/>
  <c r="BB1041" i="2" s="1"/>
  <c r="AY1041" i="2"/>
  <c r="BD1041" i="2" s="1"/>
  <c r="BE1041" i="2" s="1"/>
  <c r="U841" i="2"/>
  <c r="Y841" i="2"/>
  <c r="Z841" i="2" s="1"/>
  <c r="W841" i="2"/>
  <c r="AB841" i="2" s="1"/>
  <c r="AV1042" i="2" l="1"/>
  <c r="AT1042" i="2"/>
  <c r="AU1042" i="2" s="1"/>
  <c r="AQ1034" i="2"/>
  <c r="AM1034" i="2"/>
  <c r="AN1034" i="2" s="1"/>
  <c r="AK1034" i="2"/>
  <c r="AI1034" i="2"/>
  <c r="AC841" i="2"/>
  <c r="AH1035" i="2" l="1"/>
  <c r="AF1035" i="2"/>
  <c r="AG1035" i="2" s="1"/>
  <c r="BE1042" i="2"/>
  <c r="AY1042" i="2"/>
  <c r="BA1042" i="2"/>
  <c r="BB1042" i="2" s="1"/>
  <c r="AW1042" i="2"/>
  <c r="R842" i="2"/>
  <c r="S842" i="2" s="1"/>
  <c r="T842" i="2"/>
  <c r="AV1043" i="2" l="1"/>
  <c r="AT1043" i="2"/>
  <c r="AU1043" i="2" s="1"/>
  <c r="AK1035" i="2"/>
  <c r="AP1035" i="2" s="1"/>
  <c r="AQ1035" i="2" s="1"/>
  <c r="AI1035" i="2"/>
  <c r="AM1035" i="2"/>
  <c r="AN1035" i="2" s="1"/>
  <c r="AC842" i="2"/>
  <c r="U842" i="2"/>
  <c r="W842" i="2"/>
  <c r="Y842" i="2"/>
  <c r="Z842" i="2" s="1"/>
  <c r="AH1036" i="2" l="1"/>
  <c r="AF1036" i="2"/>
  <c r="AG1036" i="2" s="1"/>
  <c r="BA1043" i="2"/>
  <c r="BB1043" i="2" s="1"/>
  <c r="BE1043" i="2"/>
  <c r="AW1043" i="2"/>
  <c r="AY1043" i="2"/>
  <c r="R843" i="2"/>
  <c r="S843" i="2" s="1"/>
  <c r="T843" i="2"/>
  <c r="AQ1036" i="2" l="1"/>
  <c r="AM1036" i="2"/>
  <c r="AN1036" i="2" s="1"/>
  <c r="AI1036" i="2"/>
  <c r="AK1036" i="2"/>
  <c r="AV1044" i="2"/>
  <c r="AT1044" i="2"/>
  <c r="AU1044" i="2" s="1"/>
  <c r="W843" i="2"/>
  <c r="U843" i="2"/>
  <c r="AW1044" i="2" l="1"/>
  <c r="BA1044" i="2"/>
  <c r="BB1044" i="2" s="1"/>
  <c r="AY1044" i="2"/>
  <c r="BD1044" i="2" s="1"/>
  <c r="BE1044" i="2" s="1"/>
  <c r="AH1037" i="2"/>
  <c r="AF1037" i="2"/>
  <c r="AG1037" i="2" s="1"/>
  <c r="AB843" i="2"/>
  <c r="Y843" i="2"/>
  <c r="Z843" i="2" s="1"/>
  <c r="AV1045" i="2" l="1"/>
  <c r="AT1045" i="2"/>
  <c r="AU1045" i="2" s="1"/>
  <c r="AQ1037" i="2"/>
  <c r="AK1037" i="2"/>
  <c r="AI1037" i="2"/>
  <c r="AM1037" i="2"/>
  <c r="AN1037" i="2" s="1"/>
  <c r="AC843" i="2"/>
  <c r="AH1038" i="2" l="1"/>
  <c r="AF1038" i="2"/>
  <c r="AG1038" i="2" s="1"/>
  <c r="AW1045" i="2"/>
  <c r="AY1045" i="2"/>
  <c r="BE1045" i="2"/>
  <c r="BA1045" i="2"/>
  <c r="BB1045" i="2" s="1"/>
  <c r="R844" i="2"/>
  <c r="S844" i="2" s="1"/>
  <c r="F125" i="1"/>
  <c r="T844" i="2"/>
  <c r="AV1046" i="2" l="1"/>
  <c r="AT1046" i="2"/>
  <c r="AU1046" i="2" s="1"/>
  <c r="AM1038" i="2"/>
  <c r="AN1038" i="2" s="1"/>
  <c r="AI1038" i="2"/>
  <c r="AK1038" i="2"/>
  <c r="AP1038" i="2" s="1"/>
  <c r="AQ1038" i="2" s="1"/>
  <c r="Y844" i="2"/>
  <c r="Z844" i="2" s="1"/>
  <c r="U844" i="2"/>
  <c r="W844" i="2"/>
  <c r="AB844" i="2" s="1"/>
  <c r="AH1039" i="2" l="1"/>
  <c r="AF1039" i="2"/>
  <c r="AG1039" i="2" s="1"/>
  <c r="AW1046" i="2"/>
  <c r="AY1046" i="2"/>
  <c r="BE1046" i="2"/>
  <c r="BA1046" i="2"/>
  <c r="BB1046" i="2" s="1"/>
  <c r="AC844" i="2"/>
  <c r="AQ1039" i="2" l="1"/>
  <c r="AM1039" i="2"/>
  <c r="AN1039" i="2" s="1"/>
  <c r="AI1039" i="2"/>
  <c r="AK1039" i="2"/>
  <c r="AV1047" i="2"/>
  <c r="AT1047" i="2"/>
  <c r="AU1047" i="2" s="1"/>
  <c r="R845" i="2"/>
  <c r="S845" i="2" s="1"/>
  <c r="T845" i="2"/>
  <c r="BA1047" i="2" l="1"/>
  <c r="BB1047" i="2" s="1"/>
  <c r="AW1047" i="2"/>
  <c r="AY1047" i="2"/>
  <c r="BD1047" i="2" s="1"/>
  <c r="BE1047" i="2" s="1"/>
  <c r="AH1040" i="2"/>
  <c r="AF1040" i="2"/>
  <c r="AG1040" i="2" s="1"/>
  <c r="AC845" i="2"/>
  <c r="R846" i="2" s="1"/>
  <c r="S846" i="2" s="1"/>
  <c r="U845" i="2"/>
  <c r="W845" i="2"/>
  <c r="Y845" i="2"/>
  <c r="Z845" i="2" s="1"/>
  <c r="AV1048" i="2" l="1"/>
  <c r="AT1048" i="2"/>
  <c r="AU1048" i="2" s="1"/>
  <c r="AK1040" i="2"/>
  <c r="AQ1040" i="2"/>
  <c r="AM1040" i="2"/>
  <c r="AN1040" i="2" s="1"/>
  <c r="AI1040" i="2"/>
  <c r="T846" i="2"/>
  <c r="Y846" i="2" s="1"/>
  <c r="Z846" i="2" s="1"/>
  <c r="AY1048" i="2" l="1"/>
  <c r="BA1048" i="2"/>
  <c r="BB1048" i="2" s="1"/>
  <c r="AW1048" i="2"/>
  <c r="BE1048" i="2"/>
  <c r="AH1041" i="2"/>
  <c r="AF1041" i="2"/>
  <c r="AG1041" i="2" s="1"/>
  <c r="U846" i="2"/>
  <c r="W846" i="2"/>
  <c r="AB846" i="2" s="1"/>
  <c r="AC846" i="2" s="1"/>
  <c r="AV1049" i="2" l="1"/>
  <c r="AT1049" i="2"/>
  <c r="AU1049" i="2" s="1"/>
  <c r="AM1041" i="2"/>
  <c r="AN1041" i="2" s="1"/>
  <c r="AI1041" i="2"/>
  <c r="AK1041" i="2"/>
  <c r="AP1041" i="2" s="1"/>
  <c r="AQ1041" i="2" s="1"/>
  <c r="R847" i="2"/>
  <c r="S847" i="2" s="1"/>
  <c r="T847" i="2"/>
  <c r="AH1042" i="2" l="1"/>
  <c r="AF1042" i="2"/>
  <c r="AG1042" i="2" s="1"/>
  <c r="BA1049" i="2"/>
  <c r="BB1049" i="2" s="1"/>
  <c r="AW1049" i="2"/>
  <c r="AY1049" i="2"/>
  <c r="BE1049" i="2"/>
  <c r="Y847" i="2"/>
  <c r="Z847" i="2" s="1"/>
  <c r="W847" i="2"/>
  <c r="AB847" i="2" s="1"/>
  <c r="AC847" i="2" s="1"/>
  <c r="U847" i="2"/>
  <c r="AV1050" i="2" l="1"/>
  <c r="AT1050" i="2"/>
  <c r="AU1050" i="2" s="1"/>
  <c r="AM1042" i="2"/>
  <c r="AN1042" i="2" s="1"/>
  <c r="AI1042" i="2"/>
  <c r="AK1042" i="2"/>
  <c r="AQ1042" i="2"/>
  <c r="R848" i="2"/>
  <c r="S848" i="2" s="1"/>
  <c r="T848" i="2"/>
  <c r="AH1043" i="2" l="1"/>
  <c r="AF1043" i="2"/>
  <c r="AG1043" i="2" s="1"/>
  <c r="BA1050" i="2"/>
  <c r="BB1050" i="2" s="1"/>
  <c r="AW1050" i="2"/>
  <c r="AY1050" i="2"/>
  <c r="BD1050" i="2" s="1"/>
  <c r="BE1050" i="2" s="1"/>
  <c r="AC848" i="2"/>
  <c r="W848" i="2"/>
  <c r="Y848" i="2"/>
  <c r="Z848" i="2" s="1"/>
  <c r="U848" i="2"/>
  <c r="AV1051" i="2" l="1"/>
  <c r="AT1051" i="2"/>
  <c r="AU1051" i="2" s="1"/>
  <c r="AI1043" i="2"/>
  <c r="AQ1043" i="2"/>
  <c r="AK1043" i="2"/>
  <c r="AM1043" i="2"/>
  <c r="AN1043" i="2" s="1"/>
  <c r="R849" i="2"/>
  <c r="S849" i="2" s="1"/>
  <c r="T849" i="2"/>
  <c r="BA1051" i="2" l="1"/>
  <c r="BB1051" i="2" s="1"/>
  <c r="BE1051" i="2"/>
  <c r="AW1051" i="2"/>
  <c r="AY1051" i="2"/>
  <c r="AH1044" i="2"/>
  <c r="AF1044" i="2"/>
  <c r="AG1044" i="2" s="1"/>
  <c r="Y849" i="2"/>
  <c r="Z849" i="2" s="1"/>
  <c r="W849" i="2"/>
  <c r="AB849" i="2" s="1"/>
  <c r="U849" i="2"/>
  <c r="AI1044" i="2" l="1"/>
  <c r="AK1044" i="2"/>
  <c r="AP1044" i="2" s="1"/>
  <c r="AQ1044" i="2" s="1"/>
  <c r="AM1044" i="2"/>
  <c r="AN1044" i="2" s="1"/>
  <c r="AV1052" i="2"/>
  <c r="AT1052" i="2"/>
  <c r="AU1052" i="2" s="1"/>
  <c r="AC849" i="2"/>
  <c r="R850" i="2" s="1"/>
  <c r="S850" i="2" s="1"/>
  <c r="AH1045" i="2" l="1"/>
  <c r="AF1045" i="2"/>
  <c r="AG1045" i="2" s="1"/>
  <c r="AY1052" i="2"/>
  <c r="BE1052" i="2"/>
  <c r="AW1052" i="2"/>
  <c r="BA1052" i="2"/>
  <c r="BB1052" i="2" s="1"/>
  <c r="T850" i="2"/>
  <c r="AI1045" i="2" l="1"/>
  <c r="AK1045" i="2"/>
  <c r="AQ1045" i="2"/>
  <c r="AM1045" i="2"/>
  <c r="AN1045" i="2" s="1"/>
  <c r="AV1053" i="2"/>
  <c r="AT1053" i="2"/>
  <c r="AU1053" i="2" s="1"/>
  <c r="Y850" i="2"/>
  <c r="Z850" i="2" s="1"/>
  <c r="W850" i="2"/>
  <c r="AB850" i="2" s="1"/>
  <c r="AC850" i="2" s="1"/>
  <c r="U850" i="2"/>
  <c r="BA1053" i="2" l="1"/>
  <c r="BB1053" i="2" s="1"/>
  <c r="AW1053" i="2"/>
  <c r="AY1053" i="2"/>
  <c r="BD1053" i="2" s="1"/>
  <c r="BE1053" i="2" s="1"/>
  <c r="AH1046" i="2"/>
  <c r="AF1046" i="2"/>
  <c r="AG1046" i="2" s="1"/>
  <c r="R851" i="2"/>
  <c r="S851" i="2" s="1"/>
  <c r="T851" i="2"/>
  <c r="AV1054" i="2" l="1"/>
  <c r="AT1054" i="2"/>
  <c r="AU1054" i="2" s="1"/>
  <c r="AQ1046" i="2"/>
  <c r="AK1046" i="2"/>
  <c r="AI1046" i="2"/>
  <c r="AM1046" i="2"/>
  <c r="AN1046" i="2" s="1"/>
  <c r="AC851" i="2"/>
  <c r="W851" i="2"/>
  <c r="U851" i="2"/>
  <c r="Y851" i="2"/>
  <c r="Z851" i="2" s="1"/>
  <c r="AH1047" i="2" l="1"/>
  <c r="AF1047" i="2"/>
  <c r="AG1047" i="2" s="1"/>
  <c r="BA1054" i="2"/>
  <c r="BB1054" i="2" s="1"/>
  <c r="AY1054" i="2"/>
  <c r="AW1054" i="2"/>
  <c r="BE1054" i="2"/>
  <c r="R852" i="2"/>
  <c r="S852" i="2" s="1"/>
  <c r="T852" i="2"/>
  <c r="AV1055" i="2" l="1"/>
  <c r="AT1055" i="2"/>
  <c r="AU1055" i="2" s="1"/>
  <c r="AK1047" i="2"/>
  <c r="AP1047" i="2" s="1"/>
  <c r="AQ1047" i="2" s="1"/>
  <c r="AM1047" i="2"/>
  <c r="AN1047" i="2" s="1"/>
  <c r="AI1047" i="2"/>
  <c r="W852" i="2"/>
  <c r="U852" i="2"/>
  <c r="Y852" i="2"/>
  <c r="Z852" i="2" s="1"/>
  <c r="AH1048" i="2" l="1"/>
  <c r="AF1048" i="2"/>
  <c r="AG1048" i="2" s="1"/>
  <c r="BE1055" i="2"/>
  <c r="BA1055" i="2"/>
  <c r="BB1055" i="2" s="1"/>
  <c r="AY1055" i="2"/>
  <c r="AW1055" i="2"/>
  <c r="AB852" i="2"/>
  <c r="AC852" i="2" s="1"/>
  <c r="AV1056" i="2" l="1"/>
  <c r="AT1056" i="2"/>
  <c r="AU1056" i="2" s="1"/>
  <c r="AI1048" i="2"/>
  <c r="AM1048" i="2"/>
  <c r="AN1048" i="2" s="1"/>
  <c r="AK1048" i="2"/>
  <c r="AQ1048" i="2"/>
  <c r="R853" i="2"/>
  <c r="S853" i="2" s="1"/>
  <c r="T853" i="2"/>
  <c r="AH1049" i="2" l="1"/>
  <c r="AF1049" i="2"/>
  <c r="AG1049" i="2" s="1"/>
  <c r="AY1056" i="2"/>
  <c r="BD1056" i="2" s="1"/>
  <c r="BE1056" i="2" s="1"/>
  <c r="AW1056" i="2"/>
  <c r="BA1056" i="2"/>
  <c r="BB1056" i="2" s="1"/>
  <c r="W853" i="2"/>
  <c r="AB853" i="2" s="1"/>
  <c r="Y853" i="2"/>
  <c r="Z853" i="2" s="1"/>
  <c r="U853" i="2"/>
  <c r="AV1057" i="2" l="1"/>
  <c r="AT1057" i="2"/>
  <c r="AU1057" i="2" s="1"/>
  <c r="AK1049" i="2"/>
  <c r="AQ1049" i="2"/>
  <c r="AM1049" i="2"/>
  <c r="AN1049" i="2" s="1"/>
  <c r="AI1049" i="2"/>
  <c r="AC853" i="2"/>
  <c r="BA1057" i="2" l="1"/>
  <c r="BB1057" i="2" s="1"/>
  <c r="AW1057" i="2"/>
  <c r="AY1057" i="2"/>
  <c r="BE1057" i="2"/>
  <c r="AH1050" i="2"/>
  <c r="AF1050" i="2"/>
  <c r="AG1050" i="2" s="1"/>
  <c r="R854" i="2"/>
  <c r="S854" i="2" s="1"/>
  <c r="T854" i="2"/>
  <c r="AV1058" i="2" l="1"/>
  <c r="AT1058" i="2"/>
  <c r="AU1058" i="2" s="1"/>
  <c r="AM1050" i="2"/>
  <c r="AN1050" i="2" s="1"/>
  <c r="AI1050" i="2"/>
  <c r="AK1050" i="2"/>
  <c r="AP1050" i="2" s="1"/>
  <c r="AQ1050" i="2" s="1"/>
  <c r="AC854" i="2"/>
  <c r="W854" i="2"/>
  <c r="U854" i="2"/>
  <c r="Y854" i="2"/>
  <c r="Z854" i="2" s="1"/>
  <c r="AH1051" i="2" l="1"/>
  <c r="AF1051" i="2"/>
  <c r="AG1051" i="2" s="1"/>
  <c r="AW1058" i="2"/>
  <c r="BA1058" i="2"/>
  <c r="BB1058" i="2" s="1"/>
  <c r="BE1058" i="2"/>
  <c r="AY1058" i="2"/>
  <c r="R855" i="2"/>
  <c r="S855" i="2" s="1"/>
  <c r="T855" i="2"/>
  <c r="AV1059" i="2" l="1"/>
  <c r="AT1059" i="2"/>
  <c r="AU1059" i="2" s="1"/>
  <c r="AI1051" i="2"/>
  <c r="AQ1051" i="2"/>
  <c r="AM1051" i="2"/>
  <c r="AN1051" i="2" s="1"/>
  <c r="AK1051" i="2"/>
  <c r="U855" i="2"/>
  <c r="Y855" i="2"/>
  <c r="Z855" i="2" s="1"/>
  <c r="W855" i="2"/>
  <c r="AB855" i="2" s="1"/>
  <c r="AW1059" i="2" l="1"/>
  <c r="AY1059" i="2"/>
  <c r="BD1059" i="2" s="1"/>
  <c r="BE1059" i="2" s="1"/>
  <c r="BA1059" i="2"/>
  <c r="BB1059" i="2" s="1"/>
  <c r="AH1052" i="2"/>
  <c r="AF1052" i="2"/>
  <c r="AG1052" i="2" s="1"/>
  <c r="AC855" i="2"/>
  <c r="AV1060" i="2" l="1"/>
  <c r="AT1060" i="2"/>
  <c r="AU1060" i="2" s="1"/>
  <c r="AK1052" i="2"/>
  <c r="AI1052" i="2"/>
  <c r="AQ1052" i="2"/>
  <c r="AM1052" i="2"/>
  <c r="AN1052" i="2" s="1"/>
  <c r="R856" i="2"/>
  <c r="S856" i="2" s="1"/>
  <c r="T856" i="2"/>
  <c r="AY1060" i="2" l="1"/>
  <c r="BA1060" i="2"/>
  <c r="BB1060" i="2" s="1"/>
  <c r="AW1060" i="2"/>
  <c r="BE1060" i="2"/>
  <c r="AH1053" i="2"/>
  <c r="AF1053" i="2"/>
  <c r="AG1053" i="2" s="1"/>
  <c r="AC856" i="2"/>
  <c r="W856" i="2"/>
  <c r="U856" i="2"/>
  <c r="Y856" i="2"/>
  <c r="Z856" i="2" s="1"/>
  <c r="AV1061" i="2" l="1"/>
  <c r="AT1061" i="2"/>
  <c r="AU1061" i="2" s="1"/>
  <c r="AI1053" i="2"/>
  <c r="AK1053" i="2"/>
  <c r="AP1053" i="2" s="1"/>
  <c r="AQ1053" i="2" s="1"/>
  <c r="AM1053" i="2"/>
  <c r="AN1053" i="2" s="1"/>
  <c r="R857" i="2"/>
  <c r="S857" i="2" s="1"/>
  <c r="T857" i="2"/>
  <c r="W857" i="2" s="1"/>
  <c r="AH1054" i="2" l="1"/>
  <c r="AF1054" i="2"/>
  <c r="AG1054" i="2" s="1"/>
  <c r="AY1061" i="2"/>
  <c r="BA1061" i="2"/>
  <c r="BB1061" i="2" s="1"/>
  <c r="BE1061" i="2"/>
  <c r="AW1061" i="2"/>
  <c r="AC857" i="2"/>
  <c r="U857" i="2"/>
  <c r="Y857" i="2"/>
  <c r="Z857" i="2" s="1"/>
  <c r="AV1062" i="2" l="1"/>
  <c r="AT1062" i="2"/>
  <c r="AU1062" i="2" s="1"/>
  <c r="AQ1054" i="2"/>
  <c r="AK1054" i="2"/>
  <c r="AI1054" i="2"/>
  <c r="AM1054" i="2"/>
  <c r="AN1054" i="2" s="1"/>
  <c r="R858" i="2"/>
  <c r="S858" i="2" s="1"/>
  <c r="T858" i="2"/>
  <c r="AH1055" i="2" l="1"/>
  <c r="AF1055" i="2"/>
  <c r="AG1055" i="2" s="1"/>
  <c r="BA1062" i="2"/>
  <c r="BB1062" i="2" s="1"/>
  <c r="AW1062" i="2"/>
  <c r="AY1062" i="2"/>
  <c r="BD1062" i="2" s="1"/>
  <c r="BE1062" i="2" s="1"/>
  <c r="Y858" i="2"/>
  <c r="Z858" i="2" s="1"/>
  <c r="W858" i="2"/>
  <c r="AB858" i="2" s="1"/>
  <c r="U858" i="2"/>
  <c r="AV1063" i="2" l="1"/>
  <c r="AT1063" i="2"/>
  <c r="AU1063" i="2" s="1"/>
  <c r="AQ1055" i="2"/>
  <c r="AI1055" i="2"/>
  <c r="AK1055" i="2"/>
  <c r="AM1055" i="2"/>
  <c r="AN1055" i="2" s="1"/>
  <c r="AC858" i="2"/>
  <c r="AH1056" i="2" l="1"/>
  <c r="AF1056" i="2"/>
  <c r="AG1056" i="2" s="1"/>
  <c r="BA1063" i="2"/>
  <c r="BB1063" i="2" s="1"/>
  <c r="AW1063" i="2"/>
  <c r="AY1063" i="2"/>
  <c r="BE1063" i="2"/>
  <c r="R859" i="2"/>
  <c r="S859" i="2" s="1"/>
  <c r="T859" i="2"/>
  <c r="AV1064" i="2" l="1"/>
  <c r="AT1064" i="2"/>
  <c r="AU1064" i="2" s="1"/>
  <c r="AK1056" i="2"/>
  <c r="AP1056" i="2" s="1"/>
  <c r="AQ1056" i="2" s="1"/>
  <c r="AM1056" i="2"/>
  <c r="AN1056" i="2" s="1"/>
  <c r="AI1056" i="2"/>
  <c r="W859" i="2"/>
  <c r="AB859" i="2" s="1"/>
  <c r="Y859" i="2"/>
  <c r="Z859" i="2" s="1"/>
  <c r="U859" i="2"/>
  <c r="AH1057" i="2" l="1"/>
  <c r="AF1057" i="2"/>
  <c r="AG1057" i="2" s="1"/>
  <c r="AW1064" i="2"/>
  <c r="AY1064" i="2"/>
  <c r="BA1064" i="2"/>
  <c r="BB1064" i="2" s="1"/>
  <c r="BE1064" i="2"/>
  <c r="AC859" i="2"/>
  <c r="AV1065" i="2" l="1"/>
  <c r="AT1065" i="2"/>
  <c r="AU1065" i="2" s="1"/>
  <c r="AK1057" i="2"/>
  <c r="AQ1057" i="2"/>
  <c r="AM1057" i="2"/>
  <c r="AN1057" i="2" s="1"/>
  <c r="AI1057" i="2"/>
  <c r="R860" i="2"/>
  <c r="S860" i="2" s="1"/>
  <c r="T860" i="2"/>
  <c r="AY1065" i="2" l="1"/>
  <c r="BD1065" i="2" s="1"/>
  <c r="BE1065" i="2" s="1"/>
  <c r="BA1065" i="2"/>
  <c r="BB1065" i="2" s="1"/>
  <c r="AW1065" i="2"/>
  <c r="AH1058" i="2"/>
  <c r="AF1058" i="2"/>
  <c r="AG1058" i="2" s="1"/>
  <c r="Y860" i="2"/>
  <c r="Z860" i="2" s="1"/>
  <c r="AC860" i="2"/>
  <c r="W860" i="2"/>
  <c r="U860" i="2"/>
  <c r="AV1066" i="2" l="1"/>
  <c r="AT1066" i="2"/>
  <c r="AU1066" i="2" s="1"/>
  <c r="AK1058" i="2"/>
  <c r="AQ1058" i="2"/>
  <c r="AI1058" i="2"/>
  <c r="AM1058" i="2"/>
  <c r="AN1058" i="2" s="1"/>
  <c r="R861" i="2"/>
  <c r="S861" i="2" s="1"/>
  <c r="T861" i="2"/>
  <c r="AY1066" i="2" l="1"/>
  <c r="BA1066" i="2"/>
  <c r="BB1066" i="2" s="1"/>
  <c r="AW1066" i="2"/>
  <c r="BE1066" i="2"/>
  <c r="AH1059" i="2"/>
  <c r="AF1059" i="2"/>
  <c r="AG1059" i="2" s="1"/>
  <c r="W861" i="2"/>
  <c r="AB861" i="2" s="1"/>
  <c r="U861" i="2"/>
  <c r="Y861" i="2"/>
  <c r="Z861" i="2" s="1"/>
  <c r="AI1059" i="2" l="1"/>
  <c r="AM1059" i="2"/>
  <c r="AN1059" i="2" s="1"/>
  <c r="AK1059" i="2"/>
  <c r="AP1059" i="2" s="1"/>
  <c r="AQ1059" i="2" s="1"/>
  <c r="AV1067" i="2"/>
  <c r="AT1067" i="2"/>
  <c r="AU1067" i="2" s="1"/>
  <c r="AC861" i="2"/>
  <c r="AH1060" i="2" l="1"/>
  <c r="AF1060" i="2"/>
  <c r="AG1060" i="2" s="1"/>
  <c r="AW1067" i="2"/>
  <c r="BA1067" i="2"/>
  <c r="BB1067" i="2" s="1"/>
  <c r="AY1067" i="2"/>
  <c r="BE1067" i="2"/>
  <c r="R862" i="2"/>
  <c r="S862" i="2" s="1"/>
  <c r="T862" i="2"/>
  <c r="AV1068" i="2" l="1"/>
  <c r="AT1068" i="2"/>
  <c r="AU1068" i="2" s="1"/>
  <c r="AI1060" i="2"/>
  <c r="AQ1060" i="2"/>
  <c r="AM1060" i="2"/>
  <c r="AN1060" i="2" s="1"/>
  <c r="AK1060" i="2"/>
  <c r="U862" i="2"/>
  <c r="W862" i="2"/>
  <c r="AB862" i="2" s="1"/>
  <c r="Y862" i="2"/>
  <c r="Z862" i="2" s="1"/>
  <c r="BA1068" i="2" l="1"/>
  <c r="BB1068" i="2" s="1"/>
  <c r="AW1068" i="2"/>
  <c r="AY1068" i="2"/>
  <c r="BD1068" i="2" s="1"/>
  <c r="BE1068" i="2" s="1"/>
  <c r="AH1061" i="2"/>
  <c r="AF1061" i="2"/>
  <c r="AG1061" i="2" s="1"/>
  <c r="AC862" i="2"/>
  <c r="AV1069" i="2" l="1"/>
  <c r="AT1069" i="2"/>
  <c r="AU1069" i="2" s="1"/>
  <c r="AQ1061" i="2"/>
  <c r="AI1061" i="2"/>
  <c r="AM1061" i="2"/>
  <c r="AN1061" i="2" s="1"/>
  <c r="AK1061" i="2"/>
  <c r="R863" i="2"/>
  <c r="S863" i="2" s="1"/>
  <c r="T863" i="2"/>
  <c r="AH1062" i="2" l="1"/>
  <c r="AF1062" i="2"/>
  <c r="AG1062" i="2" s="1"/>
  <c r="AW1069" i="2"/>
  <c r="BA1069" i="2"/>
  <c r="BB1069" i="2" s="1"/>
  <c r="BE1069" i="2"/>
  <c r="AY1069" i="2"/>
  <c r="AC863" i="2"/>
  <c r="Y863" i="2"/>
  <c r="Z863" i="2" s="1"/>
  <c r="W863" i="2"/>
  <c r="U863" i="2"/>
  <c r="AV1070" i="2" l="1"/>
  <c r="AT1070" i="2"/>
  <c r="AU1070" i="2" s="1"/>
  <c r="AI1062" i="2"/>
  <c r="AK1062" i="2"/>
  <c r="AP1062" i="2" s="1"/>
  <c r="AQ1062" i="2" s="1"/>
  <c r="AM1062" i="2"/>
  <c r="AN1062" i="2" s="1"/>
  <c r="R864" i="2"/>
  <c r="S864" i="2" s="1"/>
  <c r="T864" i="2"/>
  <c r="AH1063" i="2" l="1"/>
  <c r="AF1063" i="2"/>
  <c r="AG1063" i="2" s="1"/>
  <c r="BE1070" i="2"/>
  <c r="AW1070" i="2"/>
  <c r="AY1070" i="2"/>
  <c r="BA1070" i="2"/>
  <c r="BB1070" i="2" s="1"/>
  <c r="U864" i="2"/>
  <c r="W864" i="2"/>
  <c r="AB864" i="2" s="1"/>
  <c r="Y864" i="2"/>
  <c r="Z864" i="2" s="1"/>
  <c r="AV1071" i="2" l="1"/>
  <c r="AT1071" i="2"/>
  <c r="AU1071" i="2" s="1"/>
  <c r="AI1063" i="2"/>
  <c r="AQ1063" i="2"/>
  <c r="AM1063" i="2"/>
  <c r="AN1063" i="2" s="1"/>
  <c r="AK1063" i="2"/>
  <c r="AC864" i="2"/>
  <c r="AY1071" i="2" l="1"/>
  <c r="BD1071" i="2" s="1"/>
  <c r="BE1071" i="2" s="1"/>
  <c r="BA1071" i="2"/>
  <c r="BB1071" i="2" s="1"/>
  <c r="AW1071" i="2"/>
  <c r="AH1064" i="2"/>
  <c r="AF1064" i="2"/>
  <c r="AG1064" i="2" s="1"/>
  <c r="R865" i="2"/>
  <c r="S865" i="2" s="1"/>
  <c r="T865" i="2"/>
  <c r="AV1072" i="2" l="1"/>
  <c r="AT1072" i="2"/>
  <c r="AU1072" i="2" s="1"/>
  <c r="AM1064" i="2"/>
  <c r="AN1064" i="2" s="1"/>
  <c r="AK1064" i="2"/>
  <c r="AI1064" i="2"/>
  <c r="AQ1064" i="2"/>
  <c r="W865" i="2"/>
  <c r="AB865" i="2" s="1"/>
  <c r="Y865" i="2"/>
  <c r="Z865" i="2" s="1"/>
  <c r="U865" i="2"/>
  <c r="AH1065" i="2" l="1"/>
  <c r="AF1065" i="2"/>
  <c r="AG1065" i="2" s="1"/>
  <c r="BA1072" i="2"/>
  <c r="BB1072" i="2" s="1"/>
  <c r="BE1072" i="2"/>
  <c r="AY1072" i="2"/>
  <c r="AW1072" i="2"/>
  <c r="AC865" i="2"/>
  <c r="AM1065" i="2" l="1"/>
  <c r="AN1065" i="2" s="1"/>
  <c r="AK1065" i="2"/>
  <c r="AP1065" i="2" s="1"/>
  <c r="AQ1065" i="2" s="1"/>
  <c r="AI1065" i="2"/>
  <c r="AV1073" i="2"/>
  <c r="AT1073" i="2"/>
  <c r="AU1073" i="2" s="1"/>
  <c r="R866" i="2"/>
  <c r="S866" i="2" s="1"/>
  <c r="T866" i="2"/>
  <c r="AH1066" i="2" l="1"/>
  <c r="AF1066" i="2"/>
  <c r="AG1066" i="2" s="1"/>
  <c r="BE1073" i="2"/>
  <c r="BA1073" i="2"/>
  <c r="BB1073" i="2" s="1"/>
  <c r="AW1073" i="2"/>
  <c r="AY1073" i="2"/>
  <c r="AC866" i="2"/>
  <c r="Y866" i="2"/>
  <c r="Z866" i="2" s="1"/>
  <c r="U866" i="2"/>
  <c r="W866" i="2"/>
  <c r="AV1074" i="2" l="1"/>
  <c r="AT1074" i="2"/>
  <c r="AU1074" i="2" s="1"/>
  <c r="AQ1066" i="2"/>
  <c r="AM1066" i="2"/>
  <c r="AN1066" i="2" s="1"/>
  <c r="AK1066" i="2"/>
  <c r="AI1066" i="2"/>
  <c r="R867" i="2"/>
  <c r="S867" i="2" s="1"/>
  <c r="T867" i="2"/>
  <c r="AH1067" i="2" l="1"/>
  <c r="AF1067" i="2"/>
  <c r="AG1067" i="2" s="1"/>
  <c r="AW1074" i="2"/>
  <c r="BA1074" i="2"/>
  <c r="BB1074" i="2" s="1"/>
  <c r="AY1074" i="2"/>
  <c r="BD1074" i="2" s="1"/>
  <c r="BE1074" i="2" s="1"/>
  <c r="U867" i="2"/>
  <c r="Y867" i="2"/>
  <c r="Z867" i="2" s="1"/>
  <c r="W867" i="2"/>
  <c r="AB867" i="2" s="1"/>
  <c r="AV1075" i="2" l="1"/>
  <c r="AT1075" i="2"/>
  <c r="AU1075" i="2" s="1"/>
  <c r="AK1067" i="2"/>
  <c r="AI1067" i="2"/>
  <c r="AM1067" i="2"/>
  <c r="AN1067" i="2" s="1"/>
  <c r="AQ1067" i="2"/>
  <c r="AC867" i="2"/>
  <c r="AH1068" i="2" l="1"/>
  <c r="AF1068" i="2"/>
  <c r="AG1068" i="2" s="1"/>
  <c r="BA1075" i="2"/>
  <c r="BB1075" i="2" s="1"/>
  <c r="AY1075" i="2"/>
  <c r="BE1075" i="2"/>
  <c r="AW1075" i="2"/>
  <c r="R868" i="2"/>
  <c r="S868" i="2" s="1"/>
  <c r="T868" i="2"/>
  <c r="AK1068" i="2" l="1"/>
  <c r="AP1068" i="2" s="1"/>
  <c r="AQ1068" i="2" s="1"/>
  <c r="AM1068" i="2"/>
  <c r="AN1068" i="2" s="1"/>
  <c r="AI1068" i="2"/>
  <c r="AV1076" i="2"/>
  <c r="AT1076" i="2"/>
  <c r="AU1076" i="2" s="1"/>
  <c r="Y868" i="2"/>
  <c r="Z868" i="2" s="1"/>
  <c r="W868" i="2"/>
  <c r="AB868" i="2" s="1"/>
  <c r="U868" i="2"/>
  <c r="AH1069" i="2" l="1"/>
  <c r="AF1069" i="2"/>
  <c r="AG1069" i="2" s="1"/>
  <c r="BE1076" i="2"/>
  <c r="AW1076" i="2"/>
  <c r="AY1076" i="2"/>
  <c r="BA1076" i="2"/>
  <c r="BB1076" i="2" s="1"/>
  <c r="AC868" i="2"/>
  <c r="AV1077" i="2" l="1"/>
  <c r="AT1077" i="2"/>
  <c r="AU1077" i="2" s="1"/>
  <c r="AI1069" i="2"/>
  <c r="AQ1069" i="2"/>
  <c r="AK1069" i="2"/>
  <c r="AM1069" i="2"/>
  <c r="AN1069" i="2" s="1"/>
  <c r="R869" i="2"/>
  <c r="S869" i="2" s="1"/>
  <c r="T869" i="2"/>
  <c r="AW1077" i="2" l="1"/>
  <c r="BA1077" i="2"/>
  <c r="BB1077" i="2" s="1"/>
  <c r="AY1077" i="2"/>
  <c r="BD1077" i="2" s="1"/>
  <c r="BE1077" i="2" s="1"/>
  <c r="AH1070" i="2"/>
  <c r="AF1070" i="2"/>
  <c r="AG1070" i="2" s="1"/>
  <c r="AC869" i="2"/>
  <c r="U869" i="2"/>
  <c r="Y869" i="2"/>
  <c r="Z869" i="2" s="1"/>
  <c r="W869" i="2"/>
  <c r="AV1078" i="2" l="1"/>
  <c r="AT1078" i="2"/>
  <c r="AU1078" i="2" s="1"/>
  <c r="AQ1070" i="2"/>
  <c r="AM1070" i="2"/>
  <c r="AN1070" i="2" s="1"/>
  <c r="AK1070" i="2"/>
  <c r="AI1070" i="2"/>
  <c r="R870" i="2"/>
  <c r="S870" i="2" s="1"/>
  <c r="T870" i="2"/>
  <c r="AH1071" i="2" l="1"/>
  <c r="AF1071" i="2"/>
  <c r="AG1071" i="2" s="1"/>
  <c r="AW1078" i="2"/>
  <c r="BE1078" i="2"/>
  <c r="BA1078" i="2"/>
  <c r="BB1078" i="2" s="1"/>
  <c r="AY1078" i="2"/>
  <c r="W870" i="2"/>
  <c r="AB870" i="2" s="1"/>
  <c r="U870" i="2"/>
  <c r="Y870" i="2"/>
  <c r="Z870" i="2" s="1"/>
  <c r="AI1071" i="2" l="1"/>
  <c r="AK1071" i="2"/>
  <c r="AP1071" i="2" s="1"/>
  <c r="AQ1071" i="2" s="1"/>
  <c r="AM1071" i="2"/>
  <c r="AN1071" i="2" s="1"/>
  <c r="AV1079" i="2"/>
  <c r="AT1079" i="2"/>
  <c r="AU1079" i="2" s="1"/>
  <c r="AC870" i="2"/>
  <c r="AH1072" i="2" l="1"/>
  <c r="AF1072" i="2"/>
  <c r="AG1072" i="2" s="1"/>
  <c r="AY1079" i="2"/>
  <c r="BA1079" i="2"/>
  <c r="BB1079" i="2" s="1"/>
  <c r="AW1079" i="2"/>
  <c r="BE1079" i="2"/>
  <c r="R871" i="2"/>
  <c r="S871" i="2" s="1"/>
  <c r="T871" i="2"/>
  <c r="AM1072" i="2" l="1"/>
  <c r="AN1072" i="2" s="1"/>
  <c r="AK1072" i="2"/>
  <c r="AQ1072" i="2"/>
  <c r="AI1072" i="2"/>
  <c r="AV1080" i="2"/>
  <c r="AT1080" i="2"/>
  <c r="AU1080" i="2" s="1"/>
  <c r="U871" i="2"/>
  <c r="Y871" i="2"/>
  <c r="Z871" i="2" s="1"/>
  <c r="W871" i="2"/>
  <c r="AB871" i="2" s="1"/>
  <c r="AW1080" i="2" l="1"/>
  <c r="BA1080" i="2"/>
  <c r="BB1080" i="2" s="1"/>
  <c r="AY1080" i="2"/>
  <c r="BD1080" i="2" s="1"/>
  <c r="BE1080" i="2" s="1"/>
  <c r="AH1073" i="2"/>
  <c r="AF1073" i="2"/>
  <c r="AG1073" i="2" s="1"/>
  <c r="AC871" i="2"/>
  <c r="AV1081" i="2" l="1"/>
  <c r="AT1081" i="2"/>
  <c r="AU1081" i="2" s="1"/>
  <c r="AQ1073" i="2"/>
  <c r="AM1073" i="2"/>
  <c r="AN1073" i="2" s="1"/>
  <c r="AI1073" i="2"/>
  <c r="AK1073" i="2"/>
  <c r="R872" i="2"/>
  <c r="S872" i="2" s="1"/>
  <c r="T872" i="2"/>
  <c r="AH1074" i="2" l="1"/>
  <c r="AF1074" i="2"/>
  <c r="AG1074" i="2" s="1"/>
  <c r="BA1081" i="2"/>
  <c r="BB1081" i="2" s="1"/>
  <c r="AW1081" i="2"/>
  <c r="AY1081" i="2"/>
  <c r="BE1081" i="2"/>
  <c r="AC872" i="2"/>
  <c r="W872" i="2"/>
  <c r="Y872" i="2"/>
  <c r="Z872" i="2" s="1"/>
  <c r="U872" i="2"/>
  <c r="AV1082" i="2" l="1"/>
  <c r="AT1082" i="2"/>
  <c r="AU1082" i="2" s="1"/>
  <c r="AI1074" i="2"/>
  <c r="AM1074" i="2"/>
  <c r="AN1074" i="2" s="1"/>
  <c r="AK1074" i="2"/>
  <c r="AP1074" i="2" s="1"/>
  <c r="AQ1074" i="2" s="1"/>
  <c r="R873" i="2"/>
  <c r="S873" i="2" s="1"/>
  <c r="T873" i="2"/>
  <c r="AH1075" i="2" l="1"/>
  <c r="AF1075" i="2"/>
  <c r="AG1075" i="2" s="1"/>
  <c r="BE1082" i="2"/>
  <c r="BA1082" i="2"/>
  <c r="BB1082" i="2" s="1"/>
  <c r="AW1082" i="2"/>
  <c r="AY1082" i="2"/>
  <c r="U873" i="2"/>
  <c r="Y873" i="2"/>
  <c r="Z873" i="2" s="1"/>
  <c r="W873" i="2"/>
  <c r="AB873" i="2" s="1"/>
  <c r="AV1083" i="2" l="1"/>
  <c r="AT1083" i="2"/>
  <c r="AU1083" i="2" s="1"/>
  <c r="AQ1075" i="2"/>
  <c r="AI1075" i="2"/>
  <c r="AM1075" i="2"/>
  <c r="AN1075" i="2" s="1"/>
  <c r="AK1075" i="2"/>
  <c r="AC873" i="2"/>
  <c r="AH1076" i="2" l="1"/>
  <c r="AF1076" i="2"/>
  <c r="AG1076" i="2" s="1"/>
  <c r="AY1083" i="2"/>
  <c r="BD1083" i="2" s="1"/>
  <c r="BE1083" i="2" s="1"/>
  <c r="BA1083" i="2"/>
  <c r="BB1083" i="2" s="1"/>
  <c r="AW1083" i="2"/>
  <c r="R874" i="2"/>
  <c r="S874" i="2" s="1"/>
  <c r="T874" i="2"/>
  <c r="AV1084" i="2" l="1"/>
  <c r="AT1084" i="2"/>
  <c r="AU1084" i="2" s="1"/>
  <c r="AQ1076" i="2"/>
  <c r="AK1076" i="2"/>
  <c r="AI1076" i="2"/>
  <c r="AM1076" i="2"/>
  <c r="AN1076" i="2" s="1"/>
  <c r="W874" i="2"/>
  <c r="AB874" i="2" s="1"/>
  <c r="Y874" i="2"/>
  <c r="Z874" i="2" s="1"/>
  <c r="U874" i="2"/>
  <c r="AH1077" i="2" l="1"/>
  <c r="AF1077" i="2"/>
  <c r="AG1077" i="2" s="1"/>
  <c r="BE1084" i="2"/>
  <c r="BA1084" i="2"/>
  <c r="BB1084" i="2" s="1"/>
  <c r="AY1084" i="2"/>
  <c r="AW1084" i="2"/>
  <c r="AC874" i="2"/>
  <c r="AV1085" i="2" l="1"/>
  <c r="AT1085" i="2"/>
  <c r="AU1085" i="2" s="1"/>
  <c r="AK1077" i="2"/>
  <c r="AP1077" i="2" s="1"/>
  <c r="AQ1077" i="2" s="1"/>
  <c r="AM1077" i="2"/>
  <c r="AN1077" i="2" s="1"/>
  <c r="AI1077" i="2"/>
  <c r="R875" i="2"/>
  <c r="S875" i="2" s="1"/>
  <c r="T875" i="2"/>
  <c r="AH1078" i="2" l="1"/>
  <c r="AF1078" i="2"/>
  <c r="AG1078" i="2" s="1"/>
  <c r="BA1085" i="2"/>
  <c r="BB1085" i="2" s="1"/>
  <c r="BE1085" i="2"/>
  <c r="AY1085" i="2"/>
  <c r="AW1085" i="2"/>
  <c r="AC875" i="2"/>
  <c r="U875" i="2"/>
  <c r="Y875" i="2"/>
  <c r="Z875" i="2" s="1"/>
  <c r="W875" i="2"/>
  <c r="AI1078" i="2" l="1"/>
  <c r="AM1078" i="2"/>
  <c r="AN1078" i="2" s="1"/>
  <c r="AQ1078" i="2"/>
  <c r="AK1078" i="2"/>
  <c r="AV1086" i="2"/>
  <c r="AT1086" i="2"/>
  <c r="AU1086" i="2" s="1"/>
  <c r="R876" i="2"/>
  <c r="S876" i="2" s="1"/>
  <c r="T876" i="2"/>
  <c r="AH1079" i="2" l="1"/>
  <c r="AF1079" i="2"/>
  <c r="AG1079" i="2" s="1"/>
  <c r="BA1086" i="2"/>
  <c r="BB1086" i="2" s="1"/>
  <c r="AW1086" i="2"/>
  <c r="AY1086" i="2"/>
  <c r="BD1086" i="2" s="1"/>
  <c r="BE1086" i="2" s="1"/>
  <c r="W876" i="2"/>
  <c r="AB876" i="2" s="1"/>
  <c r="Y876" i="2"/>
  <c r="Z876" i="2" s="1"/>
  <c r="U876" i="2"/>
  <c r="AV1087" i="2" l="1"/>
  <c r="AT1087" i="2"/>
  <c r="AU1087" i="2" s="1"/>
  <c r="AQ1079" i="2"/>
  <c r="AI1079" i="2"/>
  <c r="AK1079" i="2"/>
  <c r="AM1079" i="2"/>
  <c r="AN1079" i="2" s="1"/>
  <c r="AC876" i="2"/>
  <c r="AH1080" i="2" l="1"/>
  <c r="AF1080" i="2"/>
  <c r="AG1080" i="2" s="1"/>
  <c r="BE1087" i="2"/>
  <c r="AW1087" i="2"/>
  <c r="BA1087" i="2"/>
  <c r="BB1087" i="2" s="1"/>
  <c r="AY1087" i="2"/>
  <c r="R877" i="2"/>
  <c r="S877" i="2" s="1"/>
  <c r="T877" i="2"/>
  <c r="AV1088" i="2" l="1"/>
  <c r="AT1088" i="2"/>
  <c r="AU1088" i="2" s="1"/>
  <c r="AK1080" i="2"/>
  <c r="AP1080" i="2" s="1"/>
  <c r="AQ1080" i="2" s="1"/>
  <c r="AM1080" i="2"/>
  <c r="AN1080" i="2" s="1"/>
  <c r="AI1080" i="2"/>
  <c r="Y877" i="2"/>
  <c r="Z877" i="2" s="1"/>
  <c r="W877" i="2"/>
  <c r="AB877" i="2" s="1"/>
  <c r="AC877" i="2" s="1"/>
  <c r="U877" i="2"/>
  <c r="AH1081" i="2" l="1"/>
  <c r="AF1081" i="2"/>
  <c r="AG1081" i="2" s="1"/>
  <c r="AY1088" i="2"/>
  <c r="BE1088" i="2"/>
  <c r="AW1088" i="2"/>
  <c r="BA1088" i="2"/>
  <c r="BB1088" i="2" s="1"/>
  <c r="R878" i="2"/>
  <c r="S878" i="2" s="1"/>
  <c r="T878" i="2"/>
  <c r="AM1081" i="2" l="1"/>
  <c r="AN1081" i="2" s="1"/>
  <c r="AI1081" i="2"/>
  <c r="AK1081" i="2"/>
  <c r="AQ1081" i="2"/>
  <c r="AV1089" i="2"/>
  <c r="AT1089" i="2"/>
  <c r="AU1089" i="2" s="1"/>
  <c r="AC878" i="2"/>
  <c r="U878" i="2"/>
  <c r="Y878" i="2"/>
  <c r="Z878" i="2" s="1"/>
  <c r="W878" i="2"/>
  <c r="AH1082" i="2" l="1"/>
  <c r="AF1082" i="2"/>
  <c r="AG1082" i="2" s="1"/>
  <c r="AY1089" i="2"/>
  <c r="BD1089" i="2" s="1"/>
  <c r="BE1089" i="2" s="1"/>
  <c r="AW1089" i="2"/>
  <c r="BA1089" i="2"/>
  <c r="BB1089" i="2" s="1"/>
  <c r="R879" i="2"/>
  <c r="S879" i="2" s="1"/>
  <c r="T879" i="2"/>
  <c r="AV1090" i="2" l="1"/>
  <c r="AT1090" i="2"/>
  <c r="AU1090" i="2" s="1"/>
  <c r="AI1082" i="2"/>
  <c r="AK1082" i="2"/>
  <c r="AQ1082" i="2"/>
  <c r="AM1082" i="2"/>
  <c r="AN1082" i="2" s="1"/>
  <c r="W879" i="2"/>
  <c r="AB879" i="2" s="1"/>
  <c r="U879" i="2"/>
  <c r="Y879" i="2"/>
  <c r="Z879" i="2" s="1"/>
  <c r="AH1083" i="2" l="1"/>
  <c r="AF1083" i="2"/>
  <c r="AG1083" i="2" s="1"/>
  <c r="BE1090" i="2"/>
  <c r="BA1090" i="2"/>
  <c r="BB1090" i="2" s="1"/>
  <c r="AY1090" i="2"/>
  <c r="AW1090" i="2"/>
  <c r="AC879" i="2"/>
  <c r="AV1091" i="2" l="1"/>
  <c r="AT1091" i="2"/>
  <c r="AU1091" i="2" s="1"/>
  <c r="AM1083" i="2"/>
  <c r="AN1083" i="2" s="1"/>
  <c r="AI1083" i="2"/>
  <c r="AK1083" i="2"/>
  <c r="AP1083" i="2" s="1"/>
  <c r="AQ1083" i="2" s="1"/>
  <c r="R880" i="2"/>
  <c r="S880" i="2" s="1"/>
  <c r="T880" i="2"/>
  <c r="AH1084" i="2" l="1"/>
  <c r="AF1084" i="2"/>
  <c r="AG1084" i="2" s="1"/>
  <c r="BE1091" i="2"/>
  <c r="AY1091" i="2"/>
  <c r="AW1091" i="2"/>
  <c r="BA1091" i="2"/>
  <c r="BB1091" i="2" s="1"/>
  <c r="Y880" i="2"/>
  <c r="Z880" i="2" s="1"/>
  <c r="W880" i="2"/>
  <c r="AB880" i="2" s="1"/>
  <c r="U880" i="2"/>
  <c r="AV1092" i="2" l="1"/>
  <c r="AT1092" i="2"/>
  <c r="AU1092" i="2" s="1"/>
  <c r="AQ1084" i="2"/>
  <c r="AI1084" i="2"/>
  <c r="AK1084" i="2"/>
  <c r="AM1084" i="2"/>
  <c r="AN1084" i="2" s="1"/>
  <c r="AC880" i="2"/>
  <c r="AH1085" i="2" l="1"/>
  <c r="AF1085" i="2"/>
  <c r="AG1085" i="2" s="1"/>
  <c r="BA1092" i="2"/>
  <c r="BB1092" i="2" s="1"/>
  <c r="AY1092" i="2"/>
  <c r="BD1092" i="2" s="1"/>
  <c r="BE1092" i="2" s="1"/>
  <c r="AW1092" i="2"/>
  <c r="R881" i="2"/>
  <c r="S881" i="2" s="1"/>
  <c r="T881" i="2"/>
  <c r="AV1093" i="2" l="1"/>
  <c r="AT1093" i="2"/>
  <c r="AU1093" i="2" s="1"/>
  <c r="AK1085" i="2"/>
  <c r="AQ1085" i="2"/>
  <c r="AM1085" i="2"/>
  <c r="AN1085" i="2" s="1"/>
  <c r="AI1085" i="2"/>
  <c r="AC881" i="2"/>
  <c r="W881" i="2"/>
  <c r="U881" i="2"/>
  <c r="Y881" i="2"/>
  <c r="Z881" i="2" s="1"/>
  <c r="AW1093" i="2" l="1"/>
  <c r="AY1093" i="2"/>
  <c r="BE1093" i="2"/>
  <c r="BA1093" i="2"/>
  <c r="BB1093" i="2" s="1"/>
  <c r="AH1086" i="2"/>
  <c r="AF1086" i="2"/>
  <c r="AG1086" i="2" s="1"/>
  <c r="R882" i="2"/>
  <c r="S882" i="2" s="1"/>
  <c r="T882" i="2"/>
  <c r="AV1094" i="2" l="1"/>
  <c r="AT1094" i="2"/>
  <c r="AU1094" i="2" s="1"/>
  <c r="AI1086" i="2"/>
  <c r="AM1086" i="2"/>
  <c r="AN1086" i="2" s="1"/>
  <c r="AK1086" i="2"/>
  <c r="AP1086" i="2" s="1"/>
  <c r="AQ1086" i="2" s="1"/>
  <c r="U882" i="2"/>
  <c r="Y882" i="2"/>
  <c r="Z882" i="2" s="1"/>
  <c r="W882" i="2"/>
  <c r="AB882" i="2" s="1"/>
  <c r="AH1087" i="2" l="1"/>
  <c r="AF1087" i="2"/>
  <c r="AG1087" i="2" s="1"/>
  <c r="AY1094" i="2"/>
  <c r="BA1094" i="2"/>
  <c r="BB1094" i="2" s="1"/>
  <c r="BE1094" i="2"/>
  <c r="AW1094" i="2"/>
  <c r="AC882" i="2"/>
  <c r="AV1095" i="2" l="1"/>
  <c r="AT1095" i="2"/>
  <c r="AU1095" i="2" s="1"/>
  <c r="AK1087" i="2"/>
  <c r="AM1087" i="2"/>
  <c r="AN1087" i="2" s="1"/>
  <c r="AI1087" i="2"/>
  <c r="AQ1087" i="2"/>
  <c r="R883" i="2"/>
  <c r="S883" i="2" s="1"/>
  <c r="T883" i="2"/>
  <c r="AH1088" i="2" l="1"/>
  <c r="AF1088" i="2"/>
  <c r="AG1088" i="2" s="1"/>
  <c r="AY1095" i="2"/>
  <c r="BD1095" i="2" s="1"/>
  <c r="BE1095" i="2" s="1"/>
  <c r="AW1095" i="2"/>
  <c r="BA1095" i="2"/>
  <c r="BB1095" i="2" s="1"/>
  <c r="U883" i="2"/>
  <c r="W883" i="2"/>
  <c r="AB883" i="2" s="1"/>
  <c r="Y883" i="2"/>
  <c r="Z883" i="2" s="1"/>
  <c r="AV1096" i="2" l="1"/>
  <c r="AT1096" i="2"/>
  <c r="AU1096" i="2" s="1"/>
  <c r="AK1088" i="2"/>
  <c r="AQ1088" i="2"/>
  <c r="AM1088" i="2"/>
  <c r="AN1088" i="2" s="1"/>
  <c r="AI1088" i="2"/>
  <c r="AC883" i="2"/>
  <c r="R884" i="2" s="1"/>
  <c r="S884" i="2" s="1"/>
  <c r="AH1089" i="2" l="1"/>
  <c r="AF1089" i="2"/>
  <c r="AG1089" i="2" s="1"/>
  <c r="AY1096" i="2"/>
  <c r="BE1096" i="2"/>
  <c r="BA1096" i="2"/>
  <c r="BB1096" i="2" s="1"/>
  <c r="AW1096" i="2"/>
  <c r="T884" i="2"/>
  <c r="W884" i="2" s="1"/>
  <c r="AK1089" i="2" l="1"/>
  <c r="AP1089" i="2" s="1"/>
  <c r="AQ1089" i="2" s="1"/>
  <c r="AM1089" i="2"/>
  <c r="AN1089" i="2" s="1"/>
  <c r="AI1089" i="2"/>
  <c r="AV1097" i="2"/>
  <c r="AT1097" i="2"/>
  <c r="AU1097" i="2" s="1"/>
  <c r="U884" i="2"/>
  <c r="Y884" i="2"/>
  <c r="Z884" i="2" s="1"/>
  <c r="AC884" i="2"/>
  <c r="AH1090" i="2" l="1"/>
  <c r="AF1090" i="2"/>
  <c r="AG1090" i="2" s="1"/>
  <c r="AW1097" i="2"/>
  <c r="BE1097" i="2"/>
  <c r="BA1097" i="2"/>
  <c r="BB1097" i="2" s="1"/>
  <c r="AY1097" i="2"/>
  <c r="R885" i="2"/>
  <c r="S885" i="2" s="1"/>
  <c r="T885" i="2"/>
  <c r="U885" i="2" s="1"/>
  <c r="AK1090" i="2" l="1"/>
  <c r="AI1090" i="2"/>
  <c r="AM1090" i="2"/>
  <c r="AN1090" i="2" s="1"/>
  <c r="AQ1090" i="2"/>
  <c r="AV1098" i="2"/>
  <c r="AT1098" i="2"/>
  <c r="AU1098" i="2" s="1"/>
  <c r="Y885" i="2"/>
  <c r="Z885" i="2" s="1"/>
  <c r="W885" i="2"/>
  <c r="AB885" i="2" s="1"/>
  <c r="AC885" i="2" s="1"/>
  <c r="AH1091" i="2" l="1"/>
  <c r="AF1091" i="2"/>
  <c r="AG1091" i="2" s="1"/>
  <c r="AW1098" i="2"/>
  <c r="BA1098" i="2"/>
  <c r="BB1098" i="2" s="1"/>
  <c r="AY1098" i="2"/>
  <c r="BD1098" i="2" s="1"/>
  <c r="BE1098" i="2" s="1"/>
  <c r="R886" i="2"/>
  <c r="S886" i="2" s="1"/>
  <c r="T886" i="2"/>
  <c r="AV1099" i="2" l="1"/>
  <c r="AT1099" i="2"/>
  <c r="AU1099" i="2" s="1"/>
  <c r="AQ1091" i="2"/>
  <c r="AM1091" i="2"/>
  <c r="AN1091" i="2" s="1"/>
  <c r="AK1091" i="2"/>
  <c r="AI1091" i="2"/>
  <c r="U886" i="2"/>
  <c r="Y886" i="2"/>
  <c r="Z886" i="2" s="1"/>
  <c r="W886" i="2"/>
  <c r="AB886" i="2" s="1"/>
  <c r="AH1092" i="2" l="1"/>
  <c r="AF1092" i="2"/>
  <c r="AG1092" i="2" s="1"/>
  <c r="AY1099" i="2"/>
  <c r="AW1099" i="2"/>
  <c r="BA1099" i="2"/>
  <c r="BB1099" i="2" s="1"/>
  <c r="BE1099" i="2"/>
  <c r="AC886" i="2"/>
  <c r="AK1092" i="2" l="1"/>
  <c r="AP1092" i="2" s="1"/>
  <c r="AQ1092" i="2" s="1"/>
  <c r="AI1092" i="2"/>
  <c r="AM1092" i="2"/>
  <c r="AN1092" i="2" s="1"/>
  <c r="AV1100" i="2"/>
  <c r="AT1100" i="2"/>
  <c r="AU1100" i="2" s="1"/>
  <c r="R887" i="2"/>
  <c r="S887" i="2" s="1"/>
  <c r="T887" i="2"/>
  <c r="AH1093" i="2" l="1"/>
  <c r="AF1093" i="2"/>
  <c r="AG1093" i="2" s="1"/>
  <c r="BA1100" i="2"/>
  <c r="BB1100" i="2" s="1"/>
  <c r="AW1100" i="2"/>
  <c r="AY1100" i="2"/>
  <c r="BE1100" i="2"/>
  <c r="AC887" i="2"/>
  <c r="W887" i="2"/>
  <c r="U887" i="2"/>
  <c r="Y887" i="2"/>
  <c r="Z887" i="2" s="1"/>
  <c r="AV1101" i="2" l="1"/>
  <c r="AT1101" i="2"/>
  <c r="AU1101" i="2" s="1"/>
  <c r="AQ1093" i="2"/>
  <c r="AM1093" i="2"/>
  <c r="AN1093" i="2" s="1"/>
  <c r="AI1093" i="2"/>
  <c r="AK1093" i="2"/>
  <c r="R888" i="2"/>
  <c r="S888" i="2" s="1"/>
  <c r="T888" i="2"/>
  <c r="AH1094" i="2" l="1"/>
  <c r="AF1094" i="2"/>
  <c r="AG1094" i="2" s="1"/>
  <c r="AY1101" i="2"/>
  <c r="BD1101" i="2" s="1"/>
  <c r="BE1101" i="2" s="1"/>
  <c r="AW1101" i="2"/>
  <c r="BA1101" i="2"/>
  <c r="BB1101" i="2" s="1"/>
  <c r="Y888" i="2"/>
  <c r="Z888" i="2" s="1"/>
  <c r="U888" i="2"/>
  <c r="W888" i="2"/>
  <c r="AB888" i="2" s="1"/>
  <c r="AV1102" i="2" l="1"/>
  <c r="AT1102" i="2"/>
  <c r="AU1102" i="2" s="1"/>
  <c r="AQ1094" i="2"/>
  <c r="AK1094" i="2"/>
  <c r="AI1094" i="2"/>
  <c r="AM1094" i="2"/>
  <c r="AN1094" i="2" s="1"/>
  <c r="AC888" i="2"/>
  <c r="AH1095" i="2" l="1"/>
  <c r="AF1095" i="2"/>
  <c r="AG1095" i="2" s="1"/>
  <c r="AW1102" i="2"/>
  <c r="AY1102" i="2"/>
  <c r="BA1102" i="2"/>
  <c r="BB1102" i="2" s="1"/>
  <c r="BE1102" i="2"/>
  <c r="R889" i="2"/>
  <c r="S889" i="2" s="1"/>
  <c r="T889" i="2"/>
  <c r="AV1103" i="2" l="1"/>
  <c r="AT1103" i="2"/>
  <c r="AU1103" i="2" s="1"/>
  <c r="AI1095" i="2"/>
  <c r="AK1095" i="2"/>
  <c r="AP1095" i="2" s="1"/>
  <c r="AQ1095" i="2" s="1"/>
  <c r="AM1095" i="2"/>
  <c r="AN1095" i="2" s="1"/>
  <c r="Y889" i="2"/>
  <c r="Z889" i="2" s="1"/>
  <c r="U889" i="2"/>
  <c r="W889" i="2"/>
  <c r="AB889" i="2" s="1"/>
  <c r="AH1096" i="2" l="1"/>
  <c r="AF1096" i="2"/>
  <c r="AG1096" i="2" s="1"/>
  <c r="BE1103" i="2"/>
  <c r="AY1103" i="2"/>
  <c r="BA1103" i="2"/>
  <c r="BB1103" i="2" s="1"/>
  <c r="AW1103" i="2"/>
  <c r="AC889" i="2"/>
  <c r="AV1104" i="2" l="1"/>
  <c r="AT1104" i="2"/>
  <c r="AU1104" i="2" s="1"/>
  <c r="AM1096" i="2"/>
  <c r="AN1096" i="2" s="1"/>
  <c r="AI1096" i="2"/>
  <c r="AK1096" i="2"/>
  <c r="AQ1096" i="2"/>
  <c r="R890" i="2"/>
  <c r="S890" i="2" s="1"/>
  <c r="T890" i="2"/>
  <c r="AH1097" i="2" l="1"/>
  <c r="AF1097" i="2"/>
  <c r="AG1097" i="2" s="1"/>
  <c r="BA1104" i="2"/>
  <c r="BB1104" i="2" s="1"/>
  <c r="AY1104" i="2"/>
  <c r="BD1104" i="2" s="1"/>
  <c r="BE1104" i="2" s="1"/>
  <c r="AW1104" i="2"/>
  <c r="AC890" i="2"/>
  <c r="W890" i="2"/>
  <c r="U890" i="2"/>
  <c r="Y890" i="2"/>
  <c r="Z890" i="2" s="1"/>
  <c r="AV1105" i="2" l="1"/>
  <c r="AT1105" i="2"/>
  <c r="AU1105" i="2" s="1"/>
  <c r="AQ1097" i="2"/>
  <c r="AI1097" i="2"/>
  <c r="AM1097" i="2"/>
  <c r="AN1097" i="2" s="1"/>
  <c r="AK1097" i="2"/>
  <c r="R891" i="2"/>
  <c r="S891" i="2" s="1"/>
  <c r="T891" i="2"/>
  <c r="AH1098" i="2" l="1"/>
  <c r="AF1098" i="2"/>
  <c r="AG1098" i="2" s="1"/>
  <c r="AW1105" i="2"/>
  <c r="AY1105" i="2"/>
  <c r="BA1105" i="2"/>
  <c r="BB1105" i="2" s="1"/>
  <c r="BE1105" i="2"/>
  <c r="Y891" i="2"/>
  <c r="Z891" i="2" s="1"/>
  <c r="W891" i="2"/>
  <c r="AB891" i="2" s="1"/>
  <c r="U891" i="2"/>
  <c r="AM1098" i="2" l="1"/>
  <c r="AN1098" i="2" s="1"/>
  <c r="AK1098" i="2"/>
  <c r="AP1098" i="2" s="1"/>
  <c r="AQ1098" i="2" s="1"/>
  <c r="AI1098" i="2"/>
  <c r="AV1106" i="2"/>
  <c r="AT1106" i="2"/>
  <c r="AU1106" i="2" s="1"/>
  <c r="AC891" i="2"/>
  <c r="AH1099" i="2" l="1"/>
  <c r="AF1099" i="2"/>
  <c r="AG1099" i="2" s="1"/>
  <c r="BE1106" i="2"/>
  <c r="AY1106" i="2"/>
  <c r="BA1106" i="2"/>
  <c r="BB1106" i="2" s="1"/>
  <c r="AW1106" i="2"/>
  <c r="R892" i="2"/>
  <c r="S892" i="2" s="1"/>
  <c r="T892" i="2"/>
  <c r="AV1107" i="2" l="1"/>
  <c r="AT1107" i="2"/>
  <c r="AU1107" i="2" s="1"/>
  <c r="AQ1099" i="2"/>
  <c r="AM1099" i="2"/>
  <c r="AN1099" i="2" s="1"/>
  <c r="AI1099" i="2"/>
  <c r="AK1099" i="2"/>
  <c r="W892" i="2"/>
  <c r="AB892" i="2" s="1"/>
  <c r="U892" i="2"/>
  <c r="Y892" i="2"/>
  <c r="Z892" i="2" s="1"/>
  <c r="AH1100" i="2" l="1"/>
  <c r="AF1100" i="2"/>
  <c r="AG1100" i="2" s="1"/>
  <c r="AY1107" i="2"/>
  <c r="BD1107" i="2" s="1"/>
  <c r="BE1107" i="2" s="1"/>
  <c r="BA1107" i="2"/>
  <c r="BB1107" i="2" s="1"/>
  <c r="AW1107" i="2"/>
  <c r="AC892" i="2"/>
  <c r="AV1108" i="2" l="1"/>
  <c r="AT1108" i="2"/>
  <c r="AU1108" i="2" s="1"/>
  <c r="AQ1100" i="2"/>
  <c r="AK1100" i="2"/>
  <c r="AM1100" i="2"/>
  <c r="AN1100" i="2" s="1"/>
  <c r="AI1100" i="2"/>
  <c r="R893" i="2"/>
  <c r="S893" i="2" s="1"/>
  <c r="T893" i="2"/>
  <c r="AH1101" i="2" l="1"/>
  <c r="AF1101" i="2"/>
  <c r="AG1101" i="2" s="1"/>
  <c r="BA1108" i="2"/>
  <c r="BB1108" i="2" s="1"/>
  <c r="AW1108" i="2"/>
  <c r="AY1108" i="2"/>
  <c r="BE1108" i="2"/>
  <c r="AC893" i="2"/>
  <c r="U893" i="2"/>
  <c r="Y893" i="2"/>
  <c r="Z893" i="2" s="1"/>
  <c r="W893" i="2"/>
  <c r="AV1109" i="2" l="1"/>
  <c r="AT1109" i="2"/>
  <c r="AU1109" i="2" s="1"/>
  <c r="AK1101" i="2"/>
  <c r="AP1101" i="2" s="1"/>
  <c r="AQ1101" i="2" s="1"/>
  <c r="AM1101" i="2"/>
  <c r="AN1101" i="2" s="1"/>
  <c r="AI1101" i="2"/>
  <c r="R894" i="2"/>
  <c r="S894" i="2" s="1"/>
  <c r="T894" i="2"/>
  <c r="AH1102" i="2" l="1"/>
  <c r="AF1102" i="2"/>
  <c r="AG1102" i="2" s="1"/>
  <c r="BE1109" i="2"/>
  <c r="AY1109" i="2"/>
  <c r="BA1109" i="2"/>
  <c r="BB1109" i="2" s="1"/>
  <c r="AW1109" i="2"/>
  <c r="W894" i="2"/>
  <c r="AB894" i="2" s="1"/>
  <c r="U894" i="2"/>
  <c r="Y894" i="2"/>
  <c r="Z894" i="2" s="1"/>
  <c r="AV1110" i="2" l="1"/>
  <c r="AT1110" i="2"/>
  <c r="AU1110" i="2" s="1"/>
  <c r="AQ1102" i="2"/>
  <c r="AM1102" i="2"/>
  <c r="AN1102" i="2" s="1"/>
  <c r="AI1102" i="2"/>
  <c r="AK1102" i="2"/>
  <c r="AC894" i="2"/>
  <c r="AH1103" i="2" l="1"/>
  <c r="AF1103" i="2"/>
  <c r="AG1103" i="2" s="1"/>
  <c r="BA1110" i="2"/>
  <c r="BB1110" i="2" s="1"/>
  <c r="AW1110" i="2"/>
  <c r="AY1110" i="2"/>
  <c r="BD1110" i="2" s="1"/>
  <c r="BE1110" i="2" s="1"/>
  <c r="R895" i="2"/>
  <c r="S895" i="2" s="1"/>
  <c r="T895" i="2"/>
  <c r="AV1111" i="2" l="1"/>
  <c r="AT1111" i="2"/>
  <c r="AU1111" i="2" s="1"/>
  <c r="AI1103" i="2"/>
  <c r="AM1103" i="2"/>
  <c r="AN1103" i="2" s="1"/>
  <c r="AQ1103" i="2"/>
  <c r="AK1103" i="2"/>
  <c r="Y895" i="2"/>
  <c r="Z895" i="2" s="1"/>
  <c r="U895" i="2"/>
  <c r="W895" i="2"/>
  <c r="AB895" i="2" s="1"/>
  <c r="AH1104" i="2" l="1"/>
  <c r="AF1104" i="2"/>
  <c r="AG1104" i="2" s="1"/>
  <c r="BE1111" i="2"/>
  <c r="BA1111" i="2"/>
  <c r="BB1111" i="2" s="1"/>
  <c r="AY1111" i="2"/>
  <c r="AW1111" i="2"/>
  <c r="AC895" i="2"/>
  <c r="R896" i="2" s="1"/>
  <c r="S896" i="2" s="1"/>
  <c r="AV1112" i="2" l="1"/>
  <c r="AT1112" i="2"/>
  <c r="AU1112" i="2" s="1"/>
  <c r="AK1104" i="2"/>
  <c r="AP1104" i="2" s="1"/>
  <c r="AQ1104" i="2" s="1"/>
  <c r="AI1104" i="2"/>
  <c r="AM1104" i="2"/>
  <c r="AN1104" i="2" s="1"/>
  <c r="T896" i="2"/>
  <c r="AH1105" i="2" l="1"/>
  <c r="AF1105" i="2"/>
  <c r="AG1105" i="2" s="1"/>
  <c r="AY1112" i="2"/>
  <c r="BA1112" i="2"/>
  <c r="BB1112" i="2" s="1"/>
  <c r="BE1112" i="2"/>
  <c r="AW1112" i="2"/>
  <c r="W896" i="2"/>
  <c r="Y896" i="2"/>
  <c r="Z896" i="2" s="1"/>
  <c r="U896" i="2"/>
  <c r="AC896" i="2"/>
  <c r="AV1113" i="2" l="1"/>
  <c r="AT1113" i="2"/>
  <c r="AU1113" i="2" s="1"/>
  <c r="AK1105" i="2"/>
  <c r="AQ1105" i="2"/>
  <c r="AM1105" i="2"/>
  <c r="AN1105" i="2" s="1"/>
  <c r="AI1105" i="2"/>
  <c r="R897" i="2"/>
  <c r="S897" i="2" s="1"/>
  <c r="T897" i="2"/>
  <c r="U897" i="2" s="1"/>
  <c r="AW1113" i="2" l="1"/>
  <c r="BA1113" i="2"/>
  <c r="BB1113" i="2" s="1"/>
  <c r="AY1113" i="2"/>
  <c r="BD1113" i="2" s="1"/>
  <c r="BE1113" i="2" s="1"/>
  <c r="AH1106" i="2"/>
  <c r="AF1106" i="2"/>
  <c r="AG1106" i="2" s="1"/>
  <c r="Y897" i="2"/>
  <c r="Z897" i="2" s="1"/>
  <c r="W897" i="2"/>
  <c r="AB897" i="2"/>
  <c r="AC897" i="2" s="1"/>
  <c r="AV1114" i="2" l="1"/>
  <c r="AT1114" i="2"/>
  <c r="AU1114" i="2" s="1"/>
  <c r="AM1106" i="2"/>
  <c r="AN1106" i="2" s="1"/>
  <c r="AQ1106" i="2"/>
  <c r="AI1106" i="2"/>
  <c r="AK1106" i="2"/>
  <c r="R898" i="2"/>
  <c r="S898" i="2" s="1"/>
  <c r="T898" i="2"/>
  <c r="BE1114" i="2" l="1"/>
  <c r="AW1114" i="2"/>
  <c r="AY1114" i="2"/>
  <c r="BA1114" i="2"/>
  <c r="BB1114" i="2" s="1"/>
  <c r="AH1107" i="2"/>
  <c r="AF1107" i="2"/>
  <c r="AG1107" i="2" s="1"/>
  <c r="W898" i="2"/>
  <c r="AB898" i="2" s="1"/>
  <c r="U898" i="2"/>
  <c r="Y898" i="2"/>
  <c r="Z898" i="2" s="1"/>
  <c r="AM1107" i="2" l="1"/>
  <c r="AN1107" i="2" s="1"/>
  <c r="AI1107" i="2"/>
  <c r="AK1107" i="2"/>
  <c r="AP1107" i="2" s="1"/>
  <c r="AQ1107" i="2" s="1"/>
  <c r="AV1115" i="2"/>
  <c r="AT1115" i="2"/>
  <c r="AU1115" i="2" s="1"/>
  <c r="AC898" i="2"/>
  <c r="R899" i="2" s="1"/>
  <c r="S899" i="2" s="1"/>
  <c r="AH1108" i="2" l="1"/>
  <c r="AF1108" i="2"/>
  <c r="AG1108" i="2" s="1"/>
  <c r="AY1115" i="2"/>
  <c r="BE1115" i="2"/>
  <c r="AW1115" i="2"/>
  <c r="BA1115" i="2"/>
  <c r="BB1115" i="2" s="1"/>
  <c r="T899" i="2"/>
  <c r="AV1116" i="2" l="1"/>
  <c r="AT1116" i="2"/>
  <c r="AU1116" i="2" s="1"/>
  <c r="AQ1108" i="2"/>
  <c r="AI1108" i="2"/>
  <c r="AK1108" i="2"/>
  <c r="AM1108" i="2"/>
  <c r="AN1108" i="2" s="1"/>
  <c r="U899" i="2"/>
  <c r="W899" i="2"/>
  <c r="Y899" i="2"/>
  <c r="Z899" i="2" s="1"/>
  <c r="AC899" i="2"/>
  <c r="AH1109" i="2" l="1"/>
  <c r="AF1109" i="2"/>
  <c r="AG1109" i="2" s="1"/>
  <c r="AW1116" i="2"/>
  <c r="AY1116" i="2"/>
  <c r="BD1116" i="2" s="1"/>
  <c r="BE1116" i="2" s="1"/>
  <c r="BA1116" i="2"/>
  <c r="BB1116" i="2" s="1"/>
  <c r="R900" i="2"/>
  <c r="S900" i="2" s="1"/>
  <c r="T900" i="2"/>
  <c r="Y900" i="2" s="1"/>
  <c r="Z900" i="2" s="1"/>
  <c r="AV1117" i="2" l="1"/>
  <c r="AT1117" i="2"/>
  <c r="AU1117" i="2" s="1"/>
  <c r="AM1109" i="2"/>
  <c r="AN1109" i="2" s="1"/>
  <c r="AK1109" i="2"/>
  <c r="AI1109" i="2"/>
  <c r="AQ1109" i="2"/>
  <c r="W900" i="2"/>
  <c r="AB900" i="2" s="1"/>
  <c r="AC900" i="2" s="1"/>
  <c r="U900" i="2"/>
  <c r="AH1110" i="2" l="1"/>
  <c r="AF1110" i="2"/>
  <c r="AG1110" i="2" s="1"/>
  <c r="BE1117" i="2"/>
  <c r="BA1117" i="2"/>
  <c r="BB1117" i="2" s="1"/>
  <c r="AW1117" i="2"/>
  <c r="AY1117" i="2"/>
  <c r="R901" i="2"/>
  <c r="S901" i="2" s="1"/>
  <c r="T901" i="2"/>
  <c r="AV1118" i="2" l="1"/>
  <c r="AT1118" i="2"/>
  <c r="AU1118" i="2" s="1"/>
  <c r="AK1110" i="2"/>
  <c r="AP1110" i="2" s="1"/>
  <c r="AQ1110" i="2" s="1"/>
  <c r="AM1110" i="2"/>
  <c r="AN1110" i="2" s="1"/>
  <c r="AI1110" i="2"/>
  <c r="Y901" i="2"/>
  <c r="Z901" i="2" s="1"/>
  <c r="W901" i="2"/>
  <c r="AB901" i="2" s="1"/>
  <c r="U901" i="2"/>
  <c r="AH1111" i="2" l="1"/>
  <c r="AF1111" i="2"/>
  <c r="AG1111" i="2" s="1"/>
  <c r="BE1118" i="2"/>
  <c r="AY1118" i="2"/>
  <c r="AW1118" i="2"/>
  <c r="BA1118" i="2"/>
  <c r="BB1118" i="2" s="1"/>
  <c r="AC901" i="2"/>
  <c r="AV1119" i="2" l="1"/>
  <c r="AT1119" i="2"/>
  <c r="AU1119" i="2" s="1"/>
  <c r="AI1111" i="2"/>
  <c r="AQ1111" i="2"/>
  <c r="AK1111" i="2"/>
  <c r="AM1111" i="2"/>
  <c r="AN1111" i="2" s="1"/>
  <c r="R902" i="2"/>
  <c r="S902" i="2" s="1"/>
  <c r="T902" i="2"/>
  <c r="AY1119" i="2" l="1"/>
  <c r="BD1119" i="2" s="1"/>
  <c r="BE1119" i="2" s="1"/>
  <c r="BA1119" i="2"/>
  <c r="BB1119" i="2" s="1"/>
  <c r="AW1119" i="2"/>
  <c r="AH1112" i="2"/>
  <c r="AF1112" i="2"/>
  <c r="AG1112" i="2" s="1"/>
  <c r="AC902" i="2"/>
  <c r="W902" i="2"/>
  <c r="Y902" i="2"/>
  <c r="Z902" i="2" s="1"/>
  <c r="U902" i="2"/>
  <c r="AV1120" i="2" l="1"/>
  <c r="AT1120" i="2"/>
  <c r="AU1120" i="2" s="1"/>
  <c r="AM1112" i="2"/>
  <c r="AN1112" i="2" s="1"/>
  <c r="AI1112" i="2"/>
  <c r="AQ1112" i="2"/>
  <c r="AK1112" i="2"/>
  <c r="R903" i="2"/>
  <c r="S903" i="2" s="1"/>
  <c r="T903" i="2"/>
  <c r="AH1113" i="2" l="1"/>
  <c r="AF1113" i="2"/>
  <c r="AG1113" i="2" s="1"/>
  <c r="AY1120" i="2"/>
  <c r="AW1120" i="2"/>
  <c r="BA1120" i="2"/>
  <c r="BB1120" i="2" s="1"/>
  <c r="BE1120" i="2"/>
  <c r="W903" i="2"/>
  <c r="AB903" i="2" s="1"/>
  <c r="Y903" i="2"/>
  <c r="Z903" i="2" s="1"/>
  <c r="U903" i="2"/>
  <c r="AV1121" i="2" l="1"/>
  <c r="AT1121" i="2"/>
  <c r="AU1121" i="2" s="1"/>
  <c r="AK1113" i="2"/>
  <c r="AP1113" i="2" s="1"/>
  <c r="AQ1113" i="2" s="1"/>
  <c r="AI1113" i="2"/>
  <c r="AM1113" i="2"/>
  <c r="AN1113" i="2" s="1"/>
  <c r="AC903" i="2"/>
  <c r="AH1114" i="2" l="1"/>
  <c r="AF1114" i="2"/>
  <c r="AG1114" i="2" s="1"/>
  <c r="BE1121" i="2"/>
  <c r="AY1121" i="2"/>
  <c r="BA1121" i="2"/>
  <c r="BB1121" i="2" s="1"/>
  <c r="AW1121" i="2"/>
  <c r="R904" i="2"/>
  <c r="S904" i="2" s="1"/>
  <c r="T904" i="2"/>
  <c r="AV1122" i="2" l="1"/>
  <c r="AT1122" i="2"/>
  <c r="AU1122" i="2" s="1"/>
  <c r="AI1114" i="2"/>
  <c r="AK1114" i="2"/>
  <c r="AQ1114" i="2"/>
  <c r="AM1114" i="2"/>
  <c r="AN1114" i="2" s="1"/>
  <c r="U904" i="2"/>
  <c r="Y904" i="2"/>
  <c r="Z904" i="2" s="1"/>
  <c r="W904" i="2"/>
  <c r="AB904" i="2" s="1"/>
  <c r="AH1115" i="2" l="1"/>
  <c r="AF1115" i="2"/>
  <c r="AG1115" i="2" s="1"/>
  <c r="BA1122" i="2"/>
  <c r="BB1122" i="2" s="1"/>
  <c r="AW1122" i="2"/>
  <c r="AY1122" i="2"/>
  <c r="BD1122" i="2" s="1"/>
  <c r="BE1122" i="2" s="1"/>
  <c r="AC904" i="2"/>
  <c r="AV1123" i="2" l="1"/>
  <c r="AT1123" i="2"/>
  <c r="AU1123" i="2" s="1"/>
  <c r="AM1115" i="2"/>
  <c r="AN1115" i="2" s="1"/>
  <c r="AI1115" i="2"/>
  <c r="AQ1115" i="2"/>
  <c r="AK1115" i="2"/>
  <c r="R905" i="2"/>
  <c r="S905" i="2" s="1"/>
  <c r="T905" i="2"/>
  <c r="AH1116" i="2" l="1"/>
  <c r="AF1116" i="2"/>
  <c r="AG1116" i="2" s="1"/>
  <c r="AW1123" i="2"/>
  <c r="BA1123" i="2"/>
  <c r="BB1123" i="2" s="1"/>
  <c r="BE1123" i="2"/>
  <c r="AY1123" i="2"/>
  <c r="AC905" i="2"/>
  <c r="U905" i="2"/>
  <c r="Y905" i="2"/>
  <c r="Z905" i="2" s="1"/>
  <c r="W905" i="2"/>
  <c r="AV1124" i="2" l="1"/>
  <c r="AT1124" i="2"/>
  <c r="AU1124" i="2" s="1"/>
  <c r="AI1116" i="2"/>
  <c r="AK1116" i="2"/>
  <c r="AP1116" i="2" s="1"/>
  <c r="AQ1116" i="2" s="1"/>
  <c r="AM1116" i="2"/>
  <c r="AN1116" i="2" s="1"/>
  <c r="R906" i="2"/>
  <c r="S906" i="2" s="1"/>
  <c r="T906" i="2"/>
  <c r="AH1117" i="2" l="1"/>
  <c r="AF1117" i="2"/>
  <c r="AG1117" i="2" s="1"/>
  <c r="AY1124" i="2"/>
  <c r="BE1124" i="2"/>
  <c r="AW1124" i="2"/>
  <c r="BA1124" i="2"/>
  <c r="BB1124" i="2" s="1"/>
  <c r="W906" i="2"/>
  <c r="AB906" i="2" s="1"/>
  <c r="U906" i="2"/>
  <c r="Y906" i="2"/>
  <c r="Z906" i="2" s="1"/>
  <c r="AK1117" i="2" l="1"/>
  <c r="AM1117" i="2"/>
  <c r="AN1117" i="2" s="1"/>
  <c r="AI1117" i="2"/>
  <c r="AQ1117" i="2"/>
  <c r="AV1125" i="2"/>
  <c r="AT1125" i="2"/>
  <c r="AU1125" i="2" s="1"/>
  <c r="AC906" i="2"/>
  <c r="AH1118" i="2" l="1"/>
  <c r="AF1118" i="2"/>
  <c r="AG1118" i="2" s="1"/>
  <c r="AW1125" i="2"/>
  <c r="AY1125" i="2"/>
  <c r="BD1125" i="2" s="1"/>
  <c r="BE1125" i="2" s="1"/>
  <c r="BA1125" i="2"/>
  <c r="BB1125" i="2" s="1"/>
  <c r="R907" i="2"/>
  <c r="S907" i="2" s="1"/>
  <c r="T907" i="2"/>
  <c r="AV1126" i="2" l="1"/>
  <c r="AT1126" i="2"/>
  <c r="AU1126" i="2" s="1"/>
  <c r="AM1118" i="2"/>
  <c r="AN1118" i="2" s="1"/>
  <c r="AI1118" i="2"/>
  <c r="AQ1118" i="2"/>
  <c r="AK1118" i="2"/>
  <c r="Y907" i="2"/>
  <c r="Z907" i="2" s="1"/>
  <c r="U907" i="2"/>
  <c r="W907" i="2"/>
  <c r="AB907" i="2" s="1"/>
  <c r="AC907" i="2" s="1"/>
  <c r="AH1119" i="2" l="1"/>
  <c r="AF1119" i="2"/>
  <c r="AG1119" i="2" s="1"/>
  <c r="AW1126" i="2"/>
  <c r="BE1126" i="2"/>
  <c r="BA1126" i="2"/>
  <c r="BB1126" i="2" s="1"/>
  <c r="AY1126" i="2"/>
  <c r="R908" i="2"/>
  <c r="S908" i="2" s="1"/>
  <c r="T908" i="2"/>
  <c r="AK1119" i="2" l="1"/>
  <c r="AP1119" i="2" s="1"/>
  <c r="AQ1119" i="2" s="1"/>
  <c r="AI1119" i="2"/>
  <c r="AM1119" i="2"/>
  <c r="AN1119" i="2" s="1"/>
  <c r="AV1127" i="2"/>
  <c r="AT1127" i="2"/>
  <c r="AU1127" i="2" s="1"/>
  <c r="AC908" i="2"/>
  <c r="U908" i="2"/>
  <c r="Y908" i="2"/>
  <c r="Z908" i="2" s="1"/>
  <c r="W908" i="2"/>
  <c r="AH1120" i="2" l="1"/>
  <c r="AF1120" i="2"/>
  <c r="AG1120" i="2" s="1"/>
  <c r="AY1127" i="2"/>
  <c r="BE1127" i="2"/>
  <c r="AW1127" i="2"/>
  <c r="BA1127" i="2"/>
  <c r="BB1127" i="2" s="1"/>
  <c r="R909" i="2"/>
  <c r="S909" i="2" s="1"/>
  <c r="T909" i="2"/>
  <c r="AM1120" i="2" l="1"/>
  <c r="AN1120" i="2" s="1"/>
  <c r="AK1120" i="2"/>
  <c r="AQ1120" i="2"/>
  <c r="AI1120" i="2"/>
  <c r="AV1128" i="2"/>
  <c r="AT1128" i="2"/>
  <c r="AU1128" i="2" s="1"/>
  <c r="U909" i="2"/>
  <c r="Y909" i="2"/>
  <c r="Z909" i="2" s="1"/>
  <c r="W909" i="2"/>
  <c r="AB909" i="2" s="1"/>
  <c r="AH1121" i="2" l="1"/>
  <c r="AF1121" i="2"/>
  <c r="AG1121" i="2" s="1"/>
  <c r="BA1128" i="2"/>
  <c r="BB1128" i="2" s="1"/>
  <c r="AW1128" i="2"/>
  <c r="AY1128" i="2"/>
  <c r="BD1128" i="2" s="1"/>
  <c r="BE1128" i="2" s="1"/>
  <c r="AC909" i="2"/>
  <c r="AV1129" i="2" l="1"/>
  <c r="AT1129" i="2"/>
  <c r="AU1129" i="2" s="1"/>
  <c r="AQ1121" i="2"/>
  <c r="AM1121" i="2"/>
  <c r="AN1121" i="2" s="1"/>
  <c r="AI1121" i="2"/>
  <c r="AK1121" i="2"/>
  <c r="R910" i="2"/>
  <c r="S910" i="2" s="1"/>
  <c r="T910" i="2"/>
  <c r="AH1122" i="2" l="1"/>
  <c r="AF1122" i="2"/>
  <c r="AG1122" i="2" s="1"/>
  <c r="AW1129" i="2"/>
  <c r="AY1129" i="2"/>
  <c r="BE1129" i="2"/>
  <c r="BA1129" i="2"/>
  <c r="BB1129" i="2" s="1"/>
  <c r="Y910" i="2"/>
  <c r="Z910" i="2" s="1"/>
  <c r="W910" i="2"/>
  <c r="AB910" i="2" s="1"/>
  <c r="U910" i="2"/>
  <c r="AV1130" i="2" l="1"/>
  <c r="AT1130" i="2"/>
  <c r="AU1130" i="2" s="1"/>
  <c r="AI1122" i="2"/>
  <c r="AM1122" i="2"/>
  <c r="AN1122" i="2" s="1"/>
  <c r="AK1122" i="2"/>
  <c r="AP1122" i="2" s="1"/>
  <c r="AQ1122" i="2" s="1"/>
  <c r="AC910" i="2"/>
  <c r="AB1078" i="2"/>
  <c r="AH1123" i="2" l="1"/>
  <c r="AF1123" i="2"/>
  <c r="AG1123" i="2" s="1"/>
  <c r="BA1130" i="2"/>
  <c r="BB1130" i="2" s="1"/>
  <c r="AW1130" i="2"/>
  <c r="BE1130" i="2"/>
  <c r="AY1130" i="2"/>
  <c r="R911" i="2"/>
  <c r="S911" i="2" s="1"/>
  <c r="T911" i="2"/>
  <c r="AI1123" i="2" l="1"/>
  <c r="AQ1123" i="2"/>
  <c r="AK1123" i="2"/>
  <c r="AM1123" i="2"/>
  <c r="AN1123" i="2" s="1"/>
  <c r="AV1131" i="2"/>
  <c r="AT1131" i="2"/>
  <c r="AU1131" i="2" s="1"/>
  <c r="AC911" i="2"/>
  <c r="U911" i="2"/>
  <c r="Y911" i="2"/>
  <c r="Z911" i="2" s="1"/>
  <c r="W911" i="2"/>
  <c r="AH1124" i="2" l="1"/>
  <c r="AF1124" i="2"/>
  <c r="AG1124" i="2" s="1"/>
  <c r="AW1131" i="2"/>
  <c r="AY1131" i="2"/>
  <c r="BD1131" i="2" s="1"/>
  <c r="BE1131" i="2" s="1"/>
  <c r="BA1131" i="2"/>
  <c r="BB1131" i="2" s="1"/>
  <c r="R912" i="2"/>
  <c r="S912" i="2" s="1"/>
  <c r="T912" i="2"/>
  <c r="AV1132" i="2" l="1"/>
  <c r="AT1132" i="2"/>
  <c r="AU1132" i="2" s="1"/>
  <c r="AK1124" i="2"/>
  <c r="AM1124" i="2"/>
  <c r="AN1124" i="2" s="1"/>
  <c r="AQ1124" i="2"/>
  <c r="AI1124" i="2"/>
  <c r="U912" i="2"/>
  <c r="W912" i="2"/>
  <c r="AB912" i="2" s="1"/>
  <c r="Y912" i="2"/>
  <c r="Z912" i="2" s="1"/>
  <c r="AH1125" i="2" l="1"/>
  <c r="AF1125" i="2"/>
  <c r="AG1125" i="2" s="1"/>
  <c r="AY1132" i="2"/>
  <c r="BA1132" i="2"/>
  <c r="BB1132" i="2" s="1"/>
  <c r="AW1132" i="2"/>
  <c r="BE1132" i="2"/>
  <c r="AC912" i="2"/>
  <c r="R913" i="2" s="1"/>
  <c r="S913" i="2" s="1"/>
  <c r="AV1133" i="2" l="1"/>
  <c r="AT1133" i="2"/>
  <c r="AU1133" i="2" s="1"/>
  <c r="AK1125" i="2"/>
  <c r="AP1125" i="2" s="1"/>
  <c r="AQ1125" i="2" s="1"/>
  <c r="AM1125" i="2"/>
  <c r="AN1125" i="2" s="1"/>
  <c r="AI1125" i="2"/>
  <c r="T913" i="2"/>
  <c r="AH1126" i="2" l="1"/>
  <c r="AF1126" i="2"/>
  <c r="AG1126" i="2" s="1"/>
  <c r="AY1133" i="2"/>
  <c r="BE1133" i="2"/>
  <c r="BA1133" i="2"/>
  <c r="BB1133" i="2" s="1"/>
  <c r="AW1133" i="2"/>
  <c r="U913" i="2"/>
  <c r="W913" i="2"/>
  <c r="AB913" i="2" s="1"/>
  <c r="AC913" i="2" s="1"/>
  <c r="Y913" i="2"/>
  <c r="Z913" i="2" s="1"/>
  <c r="AI1126" i="2" l="1"/>
  <c r="AM1126" i="2"/>
  <c r="AN1126" i="2" s="1"/>
  <c r="AQ1126" i="2"/>
  <c r="AK1126" i="2"/>
  <c r="AV1134" i="2"/>
  <c r="AT1134" i="2"/>
  <c r="AU1134" i="2" s="1"/>
  <c r="R914" i="2"/>
  <c r="S914" i="2" s="1"/>
  <c r="T914" i="2"/>
  <c r="BA1134" i="2" l="1"/>
  <c r="BB1134" i="2" s="1"/>
  <c r="AY1134" i="2"/>
  <c r="BD1134" i="2" s="1"/>
  <c r="BE1134" i="2" s="1"/>
  <c r="AW1134" i="2"/>
  <c r="AH1127" i="2"/>
  <c r="AF1127" i="2"/>
  <c r="AG1127" i="2" s="1"/>
  <c r="AC914" i="2"/>
  <c r="U914" i="2"/>
  <c r="Y914" i="2"/>
  <c r="Z914" i="2" s="1"/>
  <c r="W914" i="2"/>
  <c r="AV1135" i="2" l="1"/>
  <c r="AT1135" i="2"/>
  <c r="AU1135" i="2" s="1"/>
  <c r="AQ1127" i="2"/>
  <c r="AM1127" i="2"/>
  <c r="AN1127" i="2" s="1"/>
  <c r="AI1127" i="2"/>
  <c r="AK1127" i="2"/>
  <c r="R915" i="2"/>
  <c r="S915" i="2" s="1"/>
  <c r="T915" i="2"/>
  <c r="AH1128" i="2" l="1"/>
  <c r="AF1128" i="2"/>
  <c r="AG1128" i="2" s="1"/>
  <c r="AY1135" i="2"/>
  <c r="AW1135" i="2"/>
  <c r="BA1135" i="2"/>
  <c r="BB1135" i="2" s="1"/>
  <c r="BE1135" i="2"/>
  <c r="W915" i="2"/>
  <c r="AB915" i="2" s="1"/>
  <c r="U915" i="2"/>
  <c r="Y915" i="2"/>
  <c r="Z915" i="2" s="1"/>
  <c r="AV1136" i="2" l="1"/>
  <c r="AT1136" i="2"/>
  <c r="AU1136" i="2" s="1"/>
  <c r="AK1128" i="2"/>
  <c r="AP1128" i="2" s="1"/>
  <c r="AQ1128" i="2" s="1"/>
  <c r="AI1128" i="2"/>
  <c r="AM1128" i="2"/>
  <c r="AN1128" i="2" s="1"/>
  <c r="AC915" i="2"/>
  <c r="AH1129" i="2" l="1"/>
  <c r="AF1129" i="2"/>
  <c r="AG1129" i="2" s="1"/>
  <c r="BE1136" i="2"/>
  <c r="BA1136" i="2"/>
  <c r="BB1136" i="2" s="1"/>
  <c r="AY1136" i="2"/>
  <c r="AW1136" i="2"/>
  <c r="R916" i="2"/>
  <c r="S916" i="2" s="1"/>
  <c r="T916" i="2"/>
  <c r="AV1137" i="2" l="1"/>
  <c r="AT1137" i="2"/>
  <c r="AU1137" i="2" s="1"/>
  <c r="AI1129" i="2"/>
  <c r="AM1129" i="2"/>
  <c r="AN1129" i="2" s="1"/>
  <c r="AQ1129" i="2"/>
  <c r="AK1129" i="2"/>
  <c r="U916" i="2"/>
  <c r="Y916" i="2"/>
  <c r="Z916" i="2" s="1"/>
  <c r="W916" i="2"/>
  <c r="AB916" i="2" s="1"/>
  <c r="AH1130" i="2" l="1"/>
  <c r="AF1130" i="2"/>
  <c r="AG1130" i="2" s="1"/>
  <c r="AW1137" i="2"/>
  <c r="AY1137" i="2"/>
  <c r="BD1137" i="2" s="1"/>
  <c r="BE1137" i="2" s="1"/>
  <c r="BA1137" i="2"/>
  <c r="BB1137" i="2" s="1"/>
  <c r="AC916" i="2"/>
  <c r="R917" i="2" s="1"/>
  <c r="S917" i="2" s="1"/>
  <c r="AV1138" i="2" l="1"/>
  <c r="AT1138" i="2"/>
  <c r="AU1138" i="2" s="1"/>
  <c r="AI1130" i="2"/>
  <c r="AM1130" i="2"/>
  <c r="AN1130" i="2" s="1"/>
  <c r="AQ1130" i="2"/>
  <c r="AK1130" i="2"/>
  <c r="T917" i="2"/>
  <c r="AC917" i="2" s="1"/>
  <c r="AH1131" i="2" l="1"/>
  <c r="AF1131" i="2"/>
  <c r="AG1131" i="2" s="1"/>
  <c r="AW1138" i="2"/>
  <c r="BE1138" i="2"/>
  <c r="BA1138" i="2"/>
  <c r="BB1138" i="2" s="1"/>
  <c r="AY1138" i="2"/>
  <c r="R918" i="2"/>
  <c r="S918" i="2" s="1"/>
  <c r="Y917" i="2"/>
  <c r="Z917" i="2" s="1"/>
  <c r="U917" i="2"/>
  <c r="W917" i="2"/>
  <c r="T918" i="2"/>
  <c r="AM1131" i="2" l="1"/>
  <c r="AN1131" i="2" s="1"/>
  <c r="AI1131" i="2"/>
  <c r="AK1131" i="2"/>
  <c r="AP1131" i="2" s="1"/>
  <c r="AQ1131" i="2" s="1"/>
  <c r="AV1139" i="2"/>
  <c r="AT1139" i="2"/>
  <c r="AU1139" i="2" s="1"/>
  <c r="U918" i="2"/>
  <c r="Y918" i="2"/>
  <c r="Z918" i="2" s="1"/>
  <c r="W918" i="2"/>
  <c r="AB918" i="2" s="1"/>
  <c r="AH1132" i="2" l="1"/>
  <c r="AF1132" i="2"/>
  <c r="AG1132" i="2" s="1"/>
  <c r="AW1139" i="2"/>
  <c r="AY1139" i="2"/>
  <c r="BE1139" i="2"/>
  <c r="BA1139" i="2"/>
  <c r="BB1139" i="2" s="1"/>
  <c r="AC918" i="2"/>
  <c r="AQ1132" i="2" l="1"/>
  <c r="AI1132" i="2"/>
  <c r="AK1132" i="2"/>
  <c r="AM1132" i="2"/>
  <c r="AN1132" i="2" s="1"/>
  <c r="AV1140" i="2"/>
  <c r="AT1140" i="2"/>
  <c r="AU1140" i="2" s="1"/>
  <c r="R919" i="2"/>
  <c r="S919" i="2" s="1"/>
  <c r="T919" i="2"/>
  <c r="AY1140" i="2" l="1"/>
  <c r="BD1140" i="2" s="1"/>
  <c r="BE1140" i="2" s="1"/>
  <c r="AW1140" i="2"/>
  <c r="BA1140" i="2"/>
  <c r="BB1140" i="2" s="1"/>
  <c r="AH1133" i="2"/>
  <c r="AF1133" i="2"/>
  <c r="AG1133" i="2" s="1"/>
  <c r="W919" i="2"/>
  <c r="AB919" i="2" s="1"/>
  <c r="U919" i="2"/>
  <c r="Y919" i="2"/>
  <c r="Z919" i="2" s="1"/>
  <c r="AV1141" i="2" l="1"/>
  <c r="AT1141" i="2"/>
  <c r="AU1141" i="2" s="1"/>
  <c r="AQ1133" i="2"/>
  <c r="AK1133" i="2"/>
  <c r="AI1133" i="2"/>
  <c r="AM1133" i="2"/>
  <c r="AN1133" i="2" s="1"/>
  <c r="AC919" i="2"/>
  <c r="AH1134" i="2" l="1"/>
  <c r="AF1134" i="2"/>
  <c r="AG1134" i="2" s="1"/>
  <c r="AY1141" i="2"/>
  <c r="AW1141" i="2"/>
  <c r="BE1141" i="2"/>
  <c r="BA1141" i="2"/>
  <c r="BB1141" i="2" s="1"/>
  <c r="R920" i="2"/>
  <c r="S920" i="2" s="1"/>
  <c r="T920" i="2"/>
  <c r="AV1142" i="2" l="1"/>
  <c r="AT1142" i="2"/>
  <c r="AU1142" i="2" s="1"/>
  <c r="AK1134" i="2"/>
  <c r="AP1134" i="2" s="1"/>
  <c r="AQ1134" i="2" s="1"/>
  <c r="AI1134" i="2"/>
  <c r="AM1134" i="2"/>
  <c r="AN1134" i="2" s="1"/>
  <c r="AC920" i="2"/>
  <c r="W920" i="2"/>
  <c r="Y920" i="2"/>
  <c r="Z920" i="2" s="1"/>
  <c r="U920" i="2"/>
  <c r="AH1135" i="2" l="1"/>
  <c r="AF1135" i="2"/>
  <c r="AG1135" i="2" s="1"/>
  <c r="AY1142" i="2"/>
  <c r="AW1142" i="2"/>
  <c r="BA1142" i="2"/>
  <c r="BB1142" i="2" s="1"/>
  <c r="BE1142" i="2"/>
  <c r="R921" i="2"/>
  <c r="S921" i="2" s="1"/>
  <c r="T921" i="2"/>
  <c r="AV1143" i="2" l="1"/>
  <c r="AT1143" i="2"/>
  <c r="AU1143" i="2" s="1"/>
  <c r="AK1135" i="2"/>
  <c r="AQ1135" i="2"/>
  <c r="AM1135" i="2"/>
  <c r="AN1135" i="2" s="1"/>
  <c r="AI1135" i="2"/>
  <c r="U921" i="2"/>
  <c r="Y921" i="2"/>
  <c r="Z921" i="2" s="1"/>
  <c r="W921" i="2"/>
  <c r="AB921" i="2" s="1"/>
  <c r="BA1143" i="2" l="1"/>
  <c r="BB1143" i="2" s="1"/>
  <c r="AY1143" i="2"/>
  <c r="BD1143" i="2" s="1"/>
  <c r="BE1143" i="2" s="1"/>
  <c r="AW1143" i="2"/>
  <c r="AH1136" i="2"/>
  <c r="AF1136" i="2"/>
  <c r="AG1136" i="2" s="1"/>
  <c r="AC921" i="2"/>
  <c r="AV1144" i="2" l="1"/>
  <c r="AT1144" i="2"/>
  <c r="AU1144" i="2" s="1"/>
  <c r="AK1136" i="2"/>
  <c r="AQ1136" i="2"/>
  <c r="AM1136" i="2"/>
  <c r="AN1136" i="2" s="1"/>
  <c r="AI1136" i="2"/>
  <c r="R922" i="2"/>
  <c r="S922" i="2" s="1"/>
  <c r="T922" i="2"/>
  <c r="BA1144" i="2" l="1"/>
  <c r="BB1144" i="2" s="1"/>
  <c r="AY1144" i="2"/>
  <c r="BE1144" i="2"/>
  <c r="AW1144" i="2"/>
  <c r="AH1137" i="2"/>
  <c r="AF1137" i="2"/>
  <c r="AG1137" i="2" s="1"/>
  <c r="U922" i="2"/>
  <c r="Y922" i="2"/>
  <c r="Z922" i="2" s="1"/>
  <c r="W922" i="2"/>
  <c r="AB922" i="2" s="1"/>
  <c r="AK1137" i="2" l="1"/>
  <c r="AP1137" i="2" s="1"/>
  <c r="AQ1137" i="2" s="1"/>
  <c r="AI1137" i="2"/>
  <c r="AM1137" i="2"/>
  <c r="AN1137" i="2" s="1"/>
  <c r="AV1145" i="2"/>
  <c r="AT1145" i="2"/>
  <c r="AU1145" i="2" s="1"/>
  <c r="AC922" i="2"/>
  <c r="AH1138" i="2" l="1"/>
  <c r="AF1138" i="2"/>
  <c r="AG1138" i="2" s="1"/>
  <c r="AY1145" i="2"/>
  <c r="AW1145" i="2"/>
  <c r="BE1145" i="2"/>
  <c r="BA1145" i="2"/>
  <c r="BB1145" i="2" s="1"/>
  <c r="R923" i="2"/>
  <c r="S923" i="2" s="1"/>
  <c r="T923" i="2"/>
  <c r="AI1138" i="2" l="1"/>
  <c r="AM1138" i="2"/>
  <c r="AN1138" i="2" s="1"/>
  <c r="AK1138" i="2"/>
  <c r="AQ1138" i="2"/>
  <c r="AV1146" i="2"/>
  <c r="AT1146" i="2"/>
  <c r="AU1146" i="2" s="1"/>
  <c r="AC923" i="2"/>
  <c r="U923" i="2"/>
  <c r="Y923" i="2"/>
  <c r="Z923" i="2" s="1"/>
  <c r="W923" i="2"/>
  <c r="AH1139" i="2" l="1"/>
  <c r="AF1139" i="2"/>
  <c r="AG1139" i="2" s="1"/>
  <c r="AW1146" i="2"/>
  <c r="AY1146" i="2"/>
  <c r="BD1146" i="2" s="1"/>
  <c r="BE1146" i="2" s="1"/>
  <c r="BA1146" i="2"/>
  <c r="BB1146" i="2" s="1"/>
  <c r="R924" i="2"/>
  <c r="S924" i="2" s="1"/>
  <c r="T924" i="2"/>
  <c r="AV1147" i="2" l="1"/>
  <c r="AT1147" i="2"/>
  <c r="AU1147" i="2" s="1"/>
  <c r="AI1139" i="2"/>
  <c r="AQ1139" i="2"/>
  <c r="AM1139" i="2"/>
  <c r="AN1139" i="2" s="1"/>
  <c r="AK1139" i="2"/>
  <c r="W924" i="2"/>
  <c r="AB924" i="2" s="1"/>
  <c r="U924" i="2"/>
  <c r="Y924" i="2"/>
  <c r="Z924" i="2" s="1"/>
  <c r="BE1147" i="2" l="1"/>
  <c r="BA1147" i="2"/>
  <c r="BB1147" i="2" s="1"/>
  <c r="AW1147" i="2"/>
  <c r="AY1147" i="2"/>
  <c r="AH1140" i="2"/>
  <c r="AF1140" i="2"/>
  <c r="AG1140" i="2" s="1"/>
  <c r="AC924" i="2"/>
  <c r="AM1140" i="2" l="1"/>
  <c r="AN1140" i="2" s="1"/>
  <c r="AI1140" i="2"/>
  <c r="AK1140" i="2"/>
  <c r="AP1140" i="2" s="1"/>
  <c r="AQ1140" i="2" s="1"/>
  <c r="AV1148" i="2"/>
  <c r="AT1148" i="2"/>
  <c r="AU1148" i="2" s="1"/>
  <c r="R925" i="2"/>
  <c r="S925" i="2" s="1"/>
  <c r="T925" i="2"/>
  <c r="AH1141" i="2" l="1"/>
  <c r="AF1141" i="2"/>
  <c r="AG1141" i="2" s="1"/>
  <c r="AY1148" i="2"/>
  <c r="BE1148" i="2"/>
  <c r="AW1148" i="2"/>
  <c r="BA1148" i="2"/>
  <c r="BB1148" i="2" s="1"/>
  <c r="U925" i="2"/>
  <c r="Y925" i="2"/>
  <c r="Z925" i="2" s="1"/>
  <c r="W925" i="2"/>
  <c r="AB925" i="2" s="1"/>
  <c r="AK1141" i="2" l="1"/>
  <c r="AM1141" i="2"/>
  <c r="AN1141" i="2" s="1"/>
  <c r="AI1141" i="2"/>
  <c r="AQ1141" i="2"/>
  <c r="AV1149" i="2"/>
  <c r="AT1149" i="2"/>
  <c r="AU1149" i="2" s="1"/>
  <c r="AC925" i="2"/>
  <c r="AH1142" i="2" l="1"/>
  <c r="AF1142" i="2"/>
  <c r="AG1142" i="2" s="1"/>
  <c r="BA1149" i="2"/>
  <c r="BB1149" i="2" s="1"/>
  <c r="AW1149" i="2"/>
  <c r="AY1149" i="2"/>
  <c r="BD1149" i="2" s="1"/>
  <c r="BE1149" i="2" s="1"/>
  <c r="R926" i="2"/>
  <c r="S926" i="2" s="1"/>
  <c r="T926" i="2"/>
  <c r="AV1150" i="2" l="1"/>
  <c r="AT1150" i="2"/>
  <c r="AU1150" i="2" s="1"/>
  <c r="AQ1142" i="2"/>
  <c r="AK1142" i="2"/>
  <c r="AM1142" i="2"/>
  <c r="AN1142" i="2" s="1"/>
  <c r="AI1142" i="2"/>
  <c r="AC926" i="2"/>
  <c r="W926" i="2"/>
  <c r="Y926" i="2"/>
  <c r="Z926" i="2" s="1"/>
  <c r="U926" i="2"/>
  <c r="AH1143" i="2" l="1"/>
  <c r="AF1143" i="2"/>
  <c r="AG1143" i="2" s="1"/>
  <c r="BA1150" i="2"/>
  <c r="BB1150" i="2" s="1"/>
  <c r="AY1150" i="2"/>
  <c r="AW1150" i="2"/>
  <c r="BE1150" i="2"/>
  <c r="R927" i="2"/>
  <c r="S927" i="2" s="1"/>
  <c r="T927" i="2"/>
  <c r="AV1151" i="2" l="1"/>
  <c r="AT1151" i="2"/>
  <c r="AU1151" i="2" s="1"/>
  <c r="AI1143" i="2"/>
  <c r="AK1143" i="2"/>
  <c r="AP1143" i="2" s="1"/>
  <c r="AQ1143" i="2" s="1"/>
  <c r="AM1143" i="2"/>
  <c r="AN1143" i="2" s="1"/>
  <c r="W927" i="2"/>
  <c r="AB927" i="2" s="1"/>
  <c r="U927" i="2"/>
  <c r="Y927" i="2"/>
  <c r="Z927" i="2" s="1"/>
  <c r="AH1144" i="2" l="1"/>
  <c r="AF1144" i="2"/>
  <c r="AG1144" i="2" s="1"/>
  <c r="BE1151" i="2"/>
  <c r="AY1151" i="2"/>
  <c r="BA1151" i="2"/>
  <c r="BB1151" i="2" s="1"/>
  <c r="AW1151" i="2"/>
  <c r="AC927" i="2"/>
  <c r="AV1152" i="2" l="1"/>
  <c r="AT1152" i="2"/>
  <c r="AU1152" i="2" s="1"/>
  <c r="AI1144" i="2"/>
  <c r="AM1144" i="2"/>
  <c r="AN1144" i="2" s="1"/>
  <c r="AQ1144" i="2"/>
  <c r="AK1144" i="2"/>
  <c r="R928" i="2"/>
  <c r="S928" i="2" s="1"/>
  <c r="T928" i="2"/>
  <c r="AH1145" i="2" l="1"/>
  <c r="AF1145" i="2"/>
  <c r="AG1145" i="2" s="1"/>
  <c r="AW1152" i="2"/>
  <c r="BA1152" i="2"/>
  <c r="BB1152" i="2" s="1"/>
  <c r="AY1152" i="2"/>
  <c r="BD1152" i="2" s="1"/>
  <c r="BE1152" i="2" s="1"/>
  <c r="U928" i="2"/>
  <c r="Y928" i="2"/>
  <c r="Z928" i="2" s="1"/>
  <c r="W928" i="2"/>
  <c r="AB928" i="2" s="1"/>
  <c r="AV1153" i="2" l="1"/>
  <c r="AT1153" i="2"/>
  <c r="AU1153" i="2" s="1"/>
  <c r="AM1145" i="2"/>
  <c r="AN1145" i="2" s="1"/>
  <c r="AQ1145" i="2"/>
  <c r="AI1145" i="2"/>
  <c r="AK1145" i="2"/>
  <c r="AC928" i="2"/>
  <c r="AW1153" i="2" l="1"/>
  <c r="BA1153" i="2"/>
  <c r="BB1153" i="2" s="1"/>
  <c r="AY1153" i="2"/>
  <c r="BE1153" i="2"/>
  <c r="AH1146" i="2"/>
  <c r="AF1146" i="2"/>
  <c r="AG1146" i="2" s="1"/>
  <c r="R929" i="2"/>
  <c r="S929" i="2" s="1"/>
  <c r="T929" i="2"/>
  <c r="AV1154" i="2" l="1"/>
  <c r="AT1154" i="2"/>
  <c r="AU1154" i="2" s="1"/>
  <c r="AK1146" i="2"/>
  <c r="AP1146" i="2" s="1"/>
  <c r="AQ1146" i="2" s="1"/>
  <c r="AM1146" i="2"/>
  <c r="AN1146" i="2" s="1"/>
  <c r="AI1146" i="2"/>
  <c r="AC929" i="2"/>
  <c r="U929" i="2"/>
  <c r="Y929" i="2"/>
  <c r="Z929" i="2" s="1"/>
  <c r="W929" i="2"/>
  <c r="AH1147" i="2" l="1"/>
  <c r="AF1147" i="2"/>
  <c r="AG1147" i="2" s="1"/>
  <c r="BA1154" i="2"/>
  <c r="BB1154" i="2" s="1"/>
  <c r="AY1154" i="2"/>
  <c r="BE1154" i="2"/>
  <c r="AW1154" i="2"/>
  <c r="R930" i="2"/>
  <c r="S930" i="2" s="1"/>
  <c r="T930" i="2"/>
  <c r="AI1147" i="2" l="1"/>
  <c r="AM1147" i="2"/>
  <c r="AN1147" i="2" s="1"/>
  <c r="AK1147" i="2"/>
  <c r="AQ1147" i="2"/>
  <c r="AV1155" i="2"/>
  <c r="AT1155" i="2"/>
  <c r="AU1155" i="2" s="1"/>
  <c r="U930" i="2"/>
  <c r="Y930" i="2"/>
  <c r="Z930" i="2" s="1"/>
  <c r="W930" i="2"/>
  <c r="AB930" i="2" s="1"/>
  <c r="BA1155" i="2" l="1"/>
  <c r="BB1155" i="2" s="1"/>
  <c r="AW1155" i="2"/>
  <c r="AY1155" i="2"/>
  <c r="BD1155" i="2" s="1"/>
  <c r="BE1155" i="2" s="1"/>
  <c r="AH1148" i="2"/>
  <c r="AF1148" i="2"/>
  <c r="AG1148" i="2" s="1"/>
  <c r="AC930" i="2"/>
  <c r="AT1156" i="2" l="1"/>
  <c r="AU1156" i="2" s="1"/>
  <c r="AV1156" i="2"/>
  <c r="AQ1148" i="2"/>
  <c r="AM1148" i="2"/>
  <c r="AN1148" i="2" s="1"/>
  <c r="AK1148" i="2"/>
  <c r="AI1148" i="2"/>
  <c r="R931" i="2"/>
  <c r="S931" i="2" s="1"/>
  <c r="T931" i="2"/>
  <c r="AH1149" i="2" l="1"/>
  <c r="AF1149" i="2"/>
  <c r="AG1149" i="2" s="1"/>
  <c r="AY1156" i="2"/>
  <c r="AW1156" i="2"/>
  <c r="BA1156" i="2"/>
  <c r="BB1156" i="2" s="1"/>
  <c r="BE1156" i="2"/>
  <c r="W931" i="2"/>
  <c r="AB931" i="2" s="1"/>
  <c r="Y931" i="2"/>
  <c r="Z931" i="2" s="1"/>
  <c r="U931" i="2"/>
  <c r="AV1157" i="2" l="1"/>
  <c r="AT1157" i="2"/>
  <c r="AU1157" i="2" s="1"/>
  <c r="AM1149" i="2"/>
  <c r="AN1149" i="2" s="1"/>
  <c r="AI1149" i="2"/>
  <c r="AK1149" i="2"/>
  <c r="AP1149" i="2" s="1"/>
  <c r="AQ1149" i="2" s="1"/>
  <c r="AC931" i="2"/>
  <c r="AH1150" i="2" l="1"/>
  <c r="AF1150" i="2"/>
  <c r="AG1150" i="2" s="1"/>
  <c r="AY1157" i="2"/>
  <c r="BA1157" i="2"/>
  <c r="BB1157" i="2" s="1"/>
  <c r="AW1157" i="2"/>
  <c r="BE1157" i="2"/>
  <c r="R932" i="2"/>
  <c r="S932" i="2" s="1"/>
  <c r="T932" i="2"/>
  <c r="AV1158" i="2" l="1"/>
  <c r="AT1158" i="2"/>
  <c r="AU1158" i="2" s="1"/>
  <c r="AK1150" i="2"/>
  <c r="AI1150" i="2"/>
  <c r="AM1150" i="2"/>
  <c r="AN1150" i="2" s="1"/>
  <c r="AQ1150" i="2"/>
  <c r="AC932" i="2"/>
  <c r="Y932" i="2"/>
  <c r="Z932" i="2" s="1"/>
  <c r="W932" i="2"/>
  <c r="U932" i="2"/>
  <c r="AH1151" i="2" l="1"/>
  <c r="AF1151" i="2"/>
  <c r="AG1151" i="2" s="1"/>
  <c r="BA1158" i="2"/>
  <c r="BB1158" i="2" s="1"/>
  <c r="AY1158" i="2"/>
  <c r="BD1158" i="2" s="1"/>
  <c r="BE1158" i="2" s="1"/>
  <c r="AW1158" i="2"/>
  <c r="R933" i="2"/>
  <c r="S933" i="2" s="1"/>
  <c r="T933" i="2"/>
  <c r="AV1159" i="2" l="1"/>
  <c r="AT1159" i="2"/>
  <c r="AU1159" i="2" s="1"/>
  <c r="AM1151" i="2"/>
  <c r="AN1151" i="2" s="1"/>
  <c r="AK1151" i="2"/>
  <c r="AQ1151" i="2"/>
  <c r="AI1151" i="2"/>
  <c r="U933" i="2"/>
  <c r="Y933" i="2"/>
  <c r="Z933" i="2" s="1"/>
  <c r="W933" i="2"/>
  <c r="AB933" i="2" s="1"/>
  <c r="BE1159" i="2" l="1"/>
  <c r="BA1159" i="2"/>
  <c r="BB1159" i="2" s="1"/>
  <c r="AW1159" i="2"/>
  <c r="AY1159" i="2"/>
  <c r="AH1152" i="2"/>
  <c r="AF1152" i="2"/>
  <c r="AG1152" i="2" s="1"/>
  <c r="AC933" i="2"/>
  <c r="AI1152" i="2" l="1"/>
  <c r="AM1152" i="2"/>
  <c r="AN1152" i="2" s="1"/>
  <c r="AK1152" i="2"/>
  <c r="AP1152" i="2" s="1"/>
  <c r="AQ1152" i="2" s="1"/>
  <c r="AV1160" i="2"/>
  <c r="AT1160" i="2"/>
  <c r="AU1160" i="2" s="1"/>
  <c r="R934" i="2"/>
  <c r="S934" i="2" s="1"/>
  <c r="T934" i="2"/>
  <c r="AF1153" i="2" l="1"/>
  <c r="AG1153" i="2" s="1"/>
  <c r="AH1153" i="2"/>
  <c r="BE1160" i="2"/>
  <c r="BA1160" i="2"/>
  <c r="BB1160" i="2" s="1"/>
  <c r="AW1160" i="2"/>
  <c r="AY1160" i="2"/>
  <c r="U934" i="2"/>
  <c r="Y934" i="2"/>
  <c r="Z934" i="2" s="1"/>
  <c r="W934" i="2"/>
  <c r="AB934" i="2" s="1"/>
  <c r="AV1161" i="2" l="1"/>
  <c r="AT1161" i="2"/>
  <c r="AU1161" i="2" s="1"/>
  <c r="AQ1153" i="2"/>
  <c r="AM1153" i="2"/>
  <c r="AN1153" i="2" s="1"/>
  <c r="AI1153" i="2"/>
  <c r="AK1153" i="2"/>
  <c r="AC934" i="2"/>
  <c r="AH1154" i="2" l="1"/>
  <c r="AF1154" i="2"/>
  <c r="AG1154" i="2" s="1"/>
  <c r="AY1161" i="2"/>
  <c r="BD1161" i="2" s="1"/>
  <c r="BE1161" i="2" s="1"/>
  <c r="BA1161" i="2"/>
  <c r="BB1161" i="2" s="1"/>
  <c r="AW1161" i="2"/>
  <c r="R935" i="2"/>
  <c r="S935" i="2" s="1"/>
  <c r="T935" i="2"/>
  <c r="AV1162" i="2" l="1"/>
  <c r="AT1162" i="2"/>
  <c r="AU1162" i="2" s="1"/>
  <c r="AK1154" i="2"/>
  <c r="AQ1154" i="2"/>
  <c r="AM1154" i="2"/>
  <c r="AN1154" i="2" s="1"/>
  <c r="AI1154" i="2"/>
  <c r="AC935" i="2"/>
  <c r="W935" i="2"/>
  <c r="U935" i="2"/>
  <c r="Y935" i="2"/>
  <c r="Z935" i="2" s="1"/>
  <c r="BA1162" i="2" l="1"/>
  <c r="BB1162" i="2" s="1"/>
  <c r="AW1162" i="2"/>
  <c r="AY1162" i="2"/>
  <c r="BE1162" i="2"/>
  <c r="AH1155" i="2"/>
  <c r="AF1155" i="2"/>
  <c r="AG1155" i="2" s="1"/>
  <c r="R936" i="2"/>
  <c r="S936" i="2" s="1"/>
  <c r="T936" i="2"/>
  <c r="AV1163" i="2" l="1"/>
  <c r="AT1163" i="2"/>
  <c r="AU1163" i="2" s="1"/>
  <c r="AK1155" i="2"/>
  <c r="AP1155" i="2" s="1"/>
  <c r="AQ1155" i="2" s="1"/>
  <c r="AI1155" i="2"/>
  <c r="AM1155" i="2"/>
  <c r="AN1155" i="2" s="1"/>
  <c r="U936" i="2"/>
  <c r="Y936" i="2"/>
  <c r="Z936" i="2" s="1"/>
  <c r="W936" i="2"/>
  <c r="AB936" i="2" s="1"/>
  <c r="AH1156" i="2" l="1"/>
  <c r="AF1156" i="2"/>
  <c r="AG1156" i="2" s="1"/>
  <c r="BE1163" i="2"/>
  <c r="AY1163" i="2"/>
  <c r="AW1163" i="2"/>
  <c r="BA1163" i="2"/>
  <c r="BB1163" i="2" s="1"/>
  <c r="AC936" i="2"/>
  <c r="AT1164" i="2" l="1"/>
  <c r="AU1164" i="2" s="1"/>
  <c r="AV1164" i="2"/>
  <c r="AM1156" i="2"/>
  <c r="AN1156" i="2" s="1"/>
  <c r="AK1156" i="2"/>
  <c r="AQ1156" i="2"/>
  <c r="AI1156" i="2"/>
  <c r="R937" i="2"/>
  <c r="S937" i="2" s="1"/>
  <c r="T937" i="2"/>
  <c r="AW1164" i="2" l="1"/>
  <c r="AY1164" i="2"/>
  <c r="BD1164" i="2" s="1"/>
  <c r="BE1164" i="2" s="1"/>
  <c r="BA1164" i="2"/>
  <c r="BB1164" i="2" s="1"/>
  <c r="AH1157" i="2"/>
  <c r="AF1157" i="2"/>
  <c r="AG1157" i="2" s="1"/>
  <c r="W937" i="2"/>
  <c r="AB937" i="2" s="1"/>
  <c r="Y937" i="2"/>
  <c r="Z937" i="2" s="1"/>
  <c r="U937" i="2"/>
  <c r="AV1165" i="2" l="1"/>
  <c r="AT1165" i="2"/>
  <c r="AU1165" i="2" s="1"/>
  <c r="AQ1157" i="2"/>
  <c r="AI1157" i="2"/>
  <c r="AK1157" i="2"/>
  <c r="AM1157" i="2"/>
  <c r="AN1157" i="2" s="1"/>
  <c r="AC937" i="2"/>
  <c r="AF1158" i="2" l="1"/>
  <c r="AG1158" i="2" s="1"/>
  <c r="AH1158" i="2"/>
  <c r="AY1165" i="2"/>
  <c r="BA1165" i="2"/>
  <c r="BB1165" i="2" s="1"/>
  <c r="BE1165" i="2"/>
  <c r="AW1165" i="2"/>
  <c r="R938" i="2"/>
  <c r="S938" i="2" s="1"/>
  <c r="T938" i="2"/>
  <c r="AM1158" i="2" l="1"/>
  <c r="AN1158" i="2" s="1"/>
  <c r="AI1158" i="2"/>
  <c r="AK1158" i="2"/>
  <c r="AP1158" i="2" s="1"/>
  <c r="AQ1158" i="2" s="1"/>
  <c r="AV1166" i="2"/>
  <c r="AT1166" i="2"/>
  <c r="AU1166" i="2" s="1"/>
  <c r="AC938" i="2"/>
  <c r="Y938" i="2"/>
  <c r="Z938" i="2" s="1"/>
  <c r="U938" i="2"/>
  <c r="W938" i="2"/>
  <c r="AH1159" i="2" l="1"/>
  <c r="AF1159" i="2"/>
  <c r="AG1159" i="2" s="1"/>
  <c r="BE1166" i="2"/>
  <c r="AW1166" i="2"/>
  <c r="AY1166" i="2"/>
  <c r="BA1166" i="2"/>
  <c r="BB1166" i="2" s="1"/>
  <c r="R939" i="2"/>
  <c r="S939" i="2" s="1"/>
  <c r="T939" i="2"/>
  <c r="AV1167" i="2" l="1"/>
  <c r="AT1167" i="2"/>
  <c r="AU1167" i="2" s="1"/>
  <c r="AM1159" i="2"/>
  <c r="AN1159" i="2" s="1"/>
  <c r="AK1159" i="2"/>
  <c r="AI1159" i="2"/>
  <c r="AQ1159" i="2"/>
  <c r="W939" i="2"/>
  <c r="AB939" i="2" s="1"/>
  <c r="Y939" i="2"/>
  <c r="Z939" i="2" s="1"/>
  <c r="U939" i="2"/>
  <c r="AH1160" i="2" l="1"/>
  <c r="AF1160" i="2"/>
  <c r="AG1160" i="2" s="1"/>
  <c r="AW1167" i="2"/>
  <c r="BA1167" i="2"/>
  <c r="BB1167" i="2" s="1"/>
  <c r="AY1167" i="2"/>
  <c r="BD1167" i="2" s="1"/>
  <c r="BE1167" i="2" s="1"/>
  <c r="AC939" i="2"/>
  <c r="AV1168" i="2" l="1"/>
  <c r="AT1168" i="2"/>
  <c r="AU1168" i="2" s="1"/>
  <c r="AM1160" i="2"/>
  <c r="AN1160" i="2" s="1"/>
  <c r="AK1160" i="2"/>
  <c r="AI1160" i="2"/>
  <c r="AQ1160" i="2"/>
  <c r="R940" i="2"/>
  <c r="S940" i="2" s="1"/>
  <c r="T940" i="2"/>
  <c r="AH1161" i="2" l="1"/>
  <c r="AF1161" i="2"/>
  <c r="AG1161" i="2" s="1"/>
  <c r="BE1168" i="2"/>
  <c r="BA1168" i="2"/>
  <c r="BB1168" i="2" s="1"/>
  <c r="AY1168" i="2"/>
  <c r="AW1168" i="2"/>
  <c r="U940" i="2"/>
  <c r="Y940" i="2"/>
  <c r="Z940" i="2" s="1"/>
  <c r="W940" i="2"/>
  <c r="AB940" i="2" s="1"/>
  <c r="AV1169" i="2" l="1"/>
  <c r="AT1169" i="2"/>
  <c r="AU1169" i="2" s="1"/>
  <c r="AM1161" i="2"/>
  <c r="AN1161" i="2" s="1"/>
  <c r="AI1161" i="2"/>
  <c r="AK1161" i="2"/>
  <c r="AP1161" i="2" s="1"/>
  <c r="AQ1161" i="2" s="1"/>
  <c r="AC940" i="2"/>
  <c r="AH1162" i="2" l="1"/>
  <c r="AF1162" i="2"/>
  <c r="AG1162" i="2" s="1"/>
  <c r="BA1169" i="2"/>
  <c r="BB1169" i="2" s="1"/>
  <c r="AW1169" i="2"/>
  <c r="AY1169" i="2"/>
  <c r="BE1169" i="2"/>
  <c r="R941" i="2"/>
  <c r="S941" i="2" s="1"/>
  <c r="T941" i="2"/>
  <c r="AQ1162" i="2" l="1"/>
  <c r="AM1162" i="2"/>
  <c r="AN1162" i="2" s="1"/>
  <c r="AI1162" i="2"/>
  <c r="AK1162" i="2"/>
  <c r="AV1170" i="2"/>
  <c r="AT1170" i="2"/>
  <c r="AU1170" i="2" s="1"/>
  <c r="AC941" i="2"/>
  <c r="U941" i="2"/>
  <c r="Y941" i="2"/>
  <c r="Z941" i="2" s="1"/>
  <c r="W941" i="2"/>
  <c r="AW1170" i="2" l="1"/>
  <c r="BA1170" i="2"/>
  <c r="BB1170" i="2" s="1"/>
  <c r="AY1170" i="2"/>
  <c r="BD1170" i="2" s="1"/>
  <c r="BE1170" i="2" s="1"/>
  <c r="AH1163" i="2"/>
  <c r="AF1163" i="2"/>
  <c r="AG1163" i="2" s="1"/>
  <c r="R942" i="2"/>
  <c r="S942" i="2" s="1"/>
  <c r="T942" i="2"/>
  <c r="AV1171" i="2" l="1"/>
  <c r="AT1171" i="2"/>
  <c r="AU1171" i="2" s="1"/>
  <c r="AQ1163" i="2"/>
  <c r="AI1163" i="2"/>
  <c r="AK1163" i="2"/>
  <c r="AM1163" i="2"/>
  <c r="AN1163" i="2" s="1"/>
  <c r="U942" i="2"/>
  <c r="Y942" i="2"/>
  <c r="Z942" i="2" s="1"/>
  <c r="W942" i="2"/>
  <c r="AB942" i="2" s="1"/>
  <c r="AH1164" i="2" l="1"/>
  <c r="AF1164" i="2"/>
  <c r="AG1164" i="2" s="1"/>
  <c r="BA1171" i="2"/>
  <c r="BB1171" i="2" s="1"/>
  <c r="AY1171" i="2"/>
  <c r="BE1171" i="2"/>
  <c r="AW1171" i="2"/>
  <c r="AC942" i="2"/>
  <c r="R943" i="2" s="1"/>
  <c r="S943" i="2" s="1"/>
  <c r="AV1172" i="2" l="1"/>
  <c r="AT1172" i="2"/>
  <c r="AU1172" i="2" s="1"/>
  <c r="AI1164" i="2"/>
  <c r="AK1164" i="2"/>
  <c r="AP1164" i="2" s="1"/>
  <c r="AQ1164" i="2" s="1"/>
  <c r="AM1164" i="2"/>
  <c r="AN1164" i="2" s="1"/>
  <c r="T943" i="2"/>
  <c r="U943" i="2" s="1"/>
  <c r="AH1165" i="2" l="1"/>
  <c r="AF1165" i="2"/>
  <c r="AG1165" i="2" s="1"/>
  <c r="AY1172" i="2"/>
  <c r="AW1172" i="2"/>
  <c r="BE1172" i="2"/>
  <c r="BA1172" i="2"/>
  <c r="BB1172" i="2" s="1"/>
  <c r="W943" i="2"/>
  <c r="AB943" i="2" s="1"/>
  <c r="AC943" i="2" s="1"/>
  <c r="Y943" i="2"/>
  <c r="Z943" i="2" s="1"/>
  <c r="AV1173" i="2" l="1"/>
  <c r="AT1173" i="2"/>
  <c r="AU1173" i="2" s="1"/>
  <c r="AI1165" i="2"/>
  <c r="AQ1165" i="2"/>
  <c r="AM1165" i="2"/>
  <c r="AN1165" i="2" s="1"/>
  <c r="AK1165" i="2"/>
  <c r="R944" i="2"/>
  <c r="S944" i="2" s="1"/>
  <c r="T944" i="2"/>
  <c r="AY1173" i="2" l="1"/>
  <c r="BD1173" i="2" s="1"/>
  <c r="BE1173" i="2" s="1"/>
  <c r="AW1173" i="2"/>
  <c r="BA1173" i="2"/>
  <c r="BB1173" i="2" s="1"/>
  <c r="AH1166" i="2"/>
  <c r="AF1166" i="2"/>
  <c r="AG1166" i="2" s="1"/>
  <c r="AC944" i="2"/>
  <c r="W944" i="2"/>
  <c r="U944" i="2"/>
  <c r="Y944" i="2"/>
  <c r="Z944" i="2" s="1"/>
  <c r="AV1174" i="2" l="1"/>
  <c r="AT1174" i="2"/>
  <c r="AU1174" i="2" s="1"/>
  <c r="AM1166" i="2"/>
  <c r="AN1166" i="2" s="1"/>
  <c r="AQ1166" i="2"/>
  <c r="AI1166" i="2"/>
  <c r="AK1166" i="2"/>
  <c r="R945" i="2"/>
  <c r="S945" i="2" s="1"/>
  <c r="T945" i="2"/>
  <c r="AY1174" i="2" l="1"/>
  <c r="AW1174" i="2"/>
  <c r="BA1174" i="2"/>
  <c r="BB1174" i="2" s="1"/>
  <c r="BE1174" i="2"/>
  <c r="AH1167" i="2"/>
  <c r="AF1167" i="2"/>
  <c r="AG1167" i="2" s="1"/>
  <c r="U945" i="2"/>
  <c r="Y945" i="2"/>
  <c r="Z945" i="2" s="1"/>
  <c r="W945" i="2"/>
  <c r="AB945" i="2" s="1"/>
  <c r="AV1175" i="2" l="1"/>
  <c r="AT1175" i="2"/>
  <c r="AU1175" i="2" s="1"/>
  <c r="AI1167" i="2"/>
  <c r="AK1167" i="2"/>
  <c r="AP1167" i="2" s="1"/>
  <c r="AQ1167" i="2" s="1"/>
  <c r="AM1167" i="2"/>
  <c r="AN1167" i="2" s="1"/>
  <c r="AC945" i="2"/>
  <c r="R946" i="2" s="1"/>
  <c r="S946" i="2" s="1"/>
  <c r="AH1168" i="2" l="1"/>
  <c r="AF1168" i="2"/>
  <c r="AG1168" i="2" s="1"/>
  <c r="AY1175" i="2"/>
  <c r="BE1175" i="2"/>
  <c r="BA1175" i="2"/>
  <c r="BB1175" i="2" s="1"/>
  <c r="AW1175" i="2"/>
  <c r="T946" i="2"/>
  <c r="W946" i="2" s="1"/>
  <c r="AB946" i="2" s="1"/>
  <c r="AQ1168" i="2" l="1"/>
  <c r="AM1168" i="2"/>
  <c r="AN1168" i="2" s="1"/>
  <c r="AI1168" i="2"/>
  <c r="AK1168" i="2"/>
  <c r="AV1176" i="2"/>
  <c r="AT1176" i="2"/>
  <c r="AU1176" i="2" s="1"/>
  <c r="Y946" i="2"/>
  <c r="Z946" i="2" s="1"/>
  <c r="U946" i="2"/>
  <c r="AC946" i="2"/>
  <c r="R947" i="2" s="1"/>
  <c r="S947" i="2" s="1"/>
  <c r="AW1176" i="2" l="1"/>
  <c r="AY1176" i="2"/>
  <c r="BD1176" i="2" s="1"/>
  <c r="BE1176" i="2" s="1"/>
  <c r="BA1176" i="2"/>
  <c r="BB1176" i="2" s="1"/>
  <c r="AH1169" i="2"/>
  <c r="AF1169" i="2"/>
  <c r="AG1169" i="2" s="1"/>
  <c r="T947" i="2"/>
  <c r="AV1177" i="2" l="1"/>
  <c r="AT1177" i="2"/>
  <c r="AU1177" i="2" s="1"/>
  <c r="AQ1169" i="2"/>
  <c r="AI1169" i="2"/>
  <c r="AM1169" i="2"/>
  <c r="AN1169" i="2" s="1"/>
  <c r="AK1169" i="2"/>
  <c r="Y947" i="2"/>
  <c r="Z947" i="2" s="1"/>
  <c r="AC947" i="2"/>
  <c r="T948" i="2" s="1"/>
  <c r="W947" i="2"/>
  <c r="U947" i="2"/>
  <c r="AH1170" i="2" l="1"/>
  <c r="AF1170" i="2"/>
  <c r="AG1170" i="2" s="1"/>
  <c r="AY1177" i="2"/>
  <c r="BA1177" i="2"/>
  <c r="BB1177" i="2" s="1"/>
  <c r="AW1177" i="2"/>
  <c r="BE1177" i="2"/>
  <c r="R948" i="2"/>
  <c r="S948" i="2" s="1"/>
  <c r="Y948" i="2"/>
  <c r="Z948" i="2" s="1"/>
  <c r="W948" i="2"/>
  <c r="U948" i="2"/>
  <c r="AV1178" i="2" l="1"/>
  <c r="AT1178" i="2"/>
  <c r="AU1178" i="2" s="1"/>
  <c r="AI1170" i="2"/>
  <c r="AM1170" i="2"/>
  <c r="AN1170" i="2" s="1"/>
  <c r="AK1170" i="2"/>
  <c r="AP1170" i="2" s="1"/>
  <c r="AQ1170" i="2" s="1"/>
  <c r="AB948" i="2"/>
  <c r="AC948" i="2" s="1"/>
  <c r="R949" i="2" s="1"/>
  <c r="S949" i="2" s="1"/>
  <c r="AH1171" i="2" l="1"/>
  <c r="AF1171" i="2"/>
  <c r="AG1171" i="2" s="1"/>
  <c r="AY1178" i="2"/>
  <c r="AW1178" i="2"/>
  <c r="BA1178" i="2"/>
  <c r="BB1178" i="2" s="1"/>
  <c r="BE1178" i="2"/>
  <c r="T949" i="2"/>
  <c r="W949" i="2" s="1"/>
  <c r="AB949" i="2" s="1"/>
  <c r="AV1179" i="2" l="1"/>
  <c r="AT1179" i="2"/>
  <c r="AU1179" i="2" s="1"/>
  <c r="AQ1171" i="2"/>
  <c r="AK1171" i="2"/>
  <c r="AM1171" i="2"/>
  <c r="AN1171" i="2" s="1"/>
  <c r="AI1171" i="2"/>
  <c r="Y949" i="2"/>
  <c r="Z949" i="2" s="1"/>
  <c r="U949" i="2"/>
  <c r="AC949" i="2"/>
  <c r="AH1172" i="2" l="1"/>
  <c r="AF1172" i="2"/>
  <c r="AG1172" i="2" s="1"/>
  <c r="AY1179" i="2"/>
  <c r="BD1179" i="2" s="1"/>
  <c r="BE1179" i="2" s="1"/>
  <c r="BA1179" i="2"/>
  <c r="BB1179" i="2" s="1"/>
  <c r="AW1179" i="2"/>
  <c r="R950" i="2"/>
  <c r="S950" i="2" s="1"/>
  <c r="T950" i="2"/>
  <c r="AV1180" i="2" l="1"/>
  <c r="AT1180" i="2"/>
  <c r="AU1180" i="2" s="1"/>
  <c r="AQ1172" i="2"/>
  <c r="AI1172" i="2"/>
  <c r="AM1172" i="2"/>
  <c r="AN1172" i="2" s="1"/>
  <c r="AK1172" i="2"/>
  <c r="AC950" i="2"/>
  <c r="U950" i="2"/>
  <c r="W950" i="2"/>
  <c r="Y950" i="2"/>
  <c r="Z950" i="2" s="1"/>
  <c r="AH1173" i="2" l="1"/>
  <c r="AF1173" i="2"/>
  <c r="AG1173" i="2" s="1"/>
  <c r="AW1180" i="2"/>
  <c r="AY1180" i="2"/>
  <c r="BA1180" i="2"/>
  <c r="BB1180" i="2" s="1"/>
  <c r="BE1180" i="2"/>
  <c r="R951" i="2"/>
  <c r="S951" i="2" s="1"/>
  <c r="T951" i="2"/>
  <c r="AV1181" i="2" l="1"/>
  <c r="AT1181" i="2"/>
  <c r="AU1181" i="2" s="1"/>
  <c r="AI1173" i="2"/>
  <c r="AM1173" i="2"/>
  <c r="AN1173" i="2" s="1"/>
  <c r="AK1173" i="2"/>
  <c r="AP1173" i="2" s="1"/>
  <c r="AQ1173" i="2" s="1"/>
  <c r="Y951" i="2"/>
  <c r="Z951" i="2" s="1"/>
  <c r="W951" i="2"/>
  <c r="AB951" i="2" s="1"/>
  <c r="U951" i="2"/>
  <c r="AH1174" i="2" l="1"/>
  <c r="AF1174" i="2"/>
  <c r="AG1174" i="2" s="1"/>
  <c r="BA1181" i="2"/>
  <c r="BB1181" i="2" s="1"/>
  <c r="AY1181" i="2"/>
  <c r="AW1181" i="2"/>
  <c r="BE1181" i="2"/>
  <c r="AC951" i="2"/>
  <c r="AV1182" i="2" l="1"/>
  <c r="AT1182" i="2"/>
  <c r="AU1182" i="2" s="1"/>
  <c r="AI1174" i="2"/>
  <c r="AM1174" i="2"/>
  <c r="AN1174" i="2" s="1"/>
  <c r="AQ1174" i="2"/>
  <c r="AK1174" i="2"/>
  <c r="R952" i="2"/>
  <c r="S952" i="2" s="1"/>
  <c r="T952" i="2"/>
  <c r="AH1175" i="2" l="1"/>
  <c r="AF1175" i="2"/>
  <c r="AG1175" i="2" s="1"/>
  <c r="AY1182" i="2"/>
  <c r="BD1182" i="2" s="1"/>
  <c r="BE1182" i="2" s="1"/>
  <c r="BA1182" i="2"/>
  <c r="BB1182" i="2" s="1"/>
  <c r="AW1182" i="2"/>
  <c r="W952" i="2"/>
  <c r="AB952" i="2" s="1"/>
  <c r="U952" i="2"/>
  <c r="Y952" i="2"/>
  <c r="Z952" i="2" s="1"/>
  <c r="AV1183" i="2" l="1"/>
  <c r="AT1183" i="2"/>
  <c r="AU1183" i="2" s="1"/>
  <c r="AI1175" i="2"/>
  <c r="AM1175" i="2"/>
  <c r="AN1175" i="2" s="1"/>
  <c r="AQ1175" i="2"/>
  <c r="AK1175" i="2"/>
  <c r="AC952" i="2"/>
  <c r="R953" i="2" s="1"/>
  <c r="S953" i="2" s="1"/>
  <c r="AH1176" i="2" l="1"/>
  <c r="AF1176" i="2"/>
  <c r="AG1176" i="2" s="1"/>
  <c r="BA1183" i="2"/>
  <c r="BB1183" i="2" s="1"/>
  <c r="AW1183" i="2"/>
  <c r="BE1183" i="2"/>
  <c r="AY1183" i="2"/>
  <c r="T953" i="2"/>
  <c r="W953" i="2" s="1"/>
  <c r="AV1184" i="2" l="1"/>
  <c r="AT1184" i="2"/>
  <c r="AU1184" i="2" s="1"/>
  <c r="AM1176" i="2"/>
  <c r="AN1176" i="2" s="1"/>
  <c r="AI1176" i="2"/>
  <c r="AK1176" i="2"/>
  <c r="AP1176" i="2" s="1"/>
  <c r="AQ1176" i="2" s="1"/>
  <c r="Y953" i="2"/>
  <c r="Z953" i="2" s="1"/>
  <c r="U953" i="2"/>
  <c r="AC953" i="2"/>
  <c r="T954" i="2" s="1"/>
  <c r="AH1177" i="2" l="1"/>
  <c r="AF1177" i="2"/>
  <c r="AG1177" i="2" s="1"/>
  <c r="AY1184" i="2"/>
  <c r="AW1184" i="2"/>
  <c r="BA1184" i="2"/>
  <c r="BB1184" i="2" s="1"/>
  <c r="BE1184" i="2"/>
  <c r="R954" i="2"/>
  <c r="S954" i="2" s="1"/>
  <c r="U954" i="2"/>
  <c r="W954" i="2"/>
  <c r="AB954" i="2" s="1"/>
  <c r="Y954" i="2"/>
  <c r="Z954" i="2" s="1"/>
  <c r="AV1185" i="2" l="1"/>
  <c r="AT1185" i="2"/>
  <c r="AU1185" i="2" s="1"/>
  <c r="AI1177" i="2"/>
  <c r="AK1177" i="2"/>
  <c r="AQ1177" i="2"/>
  <c r="AM1177" i="2"/>
  <c r="AN1177" i="2" s="1"/>
  <c r="AC954" i="2"/>
  <c r="R955" i="2" s="1"/>
  <c r="S955" i="2" s="1"/>
  <c r="AH1178" i="2" l="1"/>
  <c r="AF1178" i="2"/>
  <c r="AG1178" i="2" s="1"/>
  <c r="AW1185" i="2"/>
  <c r="AY1185" i="2"/>
  <c r="BD1185" i="2" s="1"/>
  <c r="BE1185" i="2" s="1"/>
  <c r="BA1185" i="2"/>
  <c r="BB1185" i="2" s="1"/>
  <c r="T955" i="2"/>
  <c r="U955" i="2" s="1"/>
  <c r="AV1186" i="2" l="1"/>
  <c r="AT1186" i="2"/>
  <c r="AU1186" i="2" s="1"/>
  <c r="AQ1178" i="2"/>
  <c r="AK1178" i="2"/>
  <c r="AI1178" i="2"/>
  <c r="AM1178" i="2"/>
  <c r="AN1178" i="2" s="1"/>
  <c r="W955" i="2"/>
  <c r="AB955" i="2" s="1"/>
  <c r="AC955" i="2" s="1"/>
  <c r="Y955" i="2"/>
  <c r="Z955" i="2" s="1"/>
  <c r="AH1179" i="2" l="1"/>
  <c r="AF1179" i="2"/>
  <c r="AG1179" i="2" s="1"/>
  <c r="BA1186" i="2"/>
  <c r="BB1186" i="2" s="1"/>
  <c r="AY1186" i="2"/>
  <c r="BE1186" i="2"/>
  <c r="AW1186" i="2"/>
  <c r="R956" i="2"/>
  <c r="S956" i="2" s="1"/>
  <c r="T956" i="2"/>
  <c r="AV1187" i="2" l="1"/>
  <c r="AT1187" i="2"/>
  <c r="AU1187" i="2" s="1"/>
  <c r="AM1179" i="2"/>
  <c r="AN1179" i="2" s="1"/>
  <c r="AI1179" i="2"/>
  <c r="AK1179" i="2"/>
  <c r="AP1179" i="2" s="1"/>
  <c r="AQ1179" i="2" s="1"/>
  <c r="AC956" i="2"/>
  <c r="U956" i="2"/>
  <c r="Y956" i="2"/>
  <c r="Z956" i="2" s="1"/>
  <c r="W956" i="2"/>
  <c r="AH1180" i="2" l="1"/>
  <c r="AF1180" i="2"/>
  <c r="AG1180" i="2" s="1"/>
  <c r="BE1187" i="2"/>
  <c r="BA1187" i="2"/>
  <c r="BB1187" i="2" s="1"/>
  <c r="AY1187" i="2"/>
  <c r="AW1187" i="2"/>
  <c r="R957" i="2"/>
  <c r="S957" i="2" s="1"/>
  <c r="T957" i="2"/>
  <c r="AV1188" i="2" l="1"/>
  <c r="AT1188" i="2"/>
  <c r="AU1188" i="2" s="1"/>
  <c r="AQ1180" i="2"/>
  <c r="AK1180" i="2"/>
  <c r="AI1180" i="2"/>
  <c r="AM1180" i="2"/>
  <c r="AN1180" i="2" s="1"/>
  <c r="U957" i="2"/>
  <c r="Y957" i="2"/>
  <c r="Z957" i="2" s="1"/>
  <c r="W957" i="2"/>
  <c r="AB957" i="2" s="1"/>
  <c r="AH1181" i="2" l="1"/>
  <c r="AF1181" i="2"/>
  <c r="AG1181" i="2" s="1"/>
  <c r="AW1188" i="2"/>
  <c r="BA1188" i="2"/>
  <c r="BB1188" i="2" s="1"/>
  <c r="AY1188" i="2"/>
  <c r="BD1188" i="2" s="1"/>
  <c r="BE1188" i="2" s="1"/>
  <c r="AC957" i="2"/>
  <c r="AV1189" i="2" l="1"/>
  <c r="AT1189" i="2"/>
  <c r="AU1189" i="2" s="1"/>
  <c r="AQ1181" i="2"/>
  <c r="AM1181" i="2"/>
  <c r="AN1181" i="2" s="1"/>
  <c r="AI1181" i="2"/>
  <c r="AK1181" i="2"/>
  <c r="R958" i="2"/>
  <c r="S958" i="2" s="1"/>
  <c r="T958" i="2"/>
  <c r="AH1182" i="2" l="1"/>
  <c r="AF1182" i="2"/>
  <c r="AG1182" i="2" s="1"/>
  <c r="BA1189" i="2"/>
  <c r="BB1189" i="2" s="1"/>
  <c r="AW1189" i="2"/>
  <c r="AY1189" i="2"/>
  <c r="BE1189" i="2"/>
  <c r="U958" i="2"/>
  <c r="Y958" i="2"/>
  <c r="Z958" i="2" s="1"/>
  <c r="W958" i="2"/>
  <c r="AB958" i="2" s="1"/>
  <c r="AK1182" i="2" l="1"/>
  <c r="AP1182" i="2" s="1"/>
  <c r="AQ1182" i="2" s="1"/>
  <c r="AM1182" i="2"/>
  <c r="AN1182" i="2" s="1"/>
  <c r="AI1182" i="2"/>
  <c r="AV1190" i="2"/>
  <c r="AT1190" i="2"/>
  <c r="AU1190" i="2" s="1"/>
  <c r="AC958" i="2"/>
  <c r="AH1183" i="2" l="1"/>
  <c r="AF1183" i="2"/>
  <c r="AG1183" i="2" s="1"/>
  <c r="AY1190" i="2"/>
  <c r="AW1190" i="2"/>
  <c r="BA1190" i="2"/>
  <c r="BB1190" i="2" s="1"/>
  <c r="BE1190" i="2"/>
  <c r="R959" i="2"/>
  <c r="S959" i="2" s="1"/>
  <c r="T959" i="2"/>
  <c r="AV1191" i="2" l="1"/>
  <c r="AT1191" i="2"/>
  <c r="AU1191" i="2" s="1"/>
  <c r="AI1183" i="2"/>
  <c r="AM1183" i="2"/>
  <c r="AN1183" i="2" s="1"/>
  <c r="AQ1183" i="2"/>
  <c r="AK1183" i="2"/>
  <c r="AC959" i="2"/>
  <c r="Y959" i="2"/>
  <c r="Z959" i="2" s="1"/>
  <c r="W959" i="2"/>
  <c r="U959" i="2"/>
  <c r="AH1184" i="2" l="1"/>
  <c r="AF1184" i="2"/>
  <c r="AG1184" i="2" s="1"/>
  <c r="BA1191" i="2"/>
  <c r="BB1191" i="2" s="1"/>
  <c r="AY1191" i="2"/>
  <c r="BD1191" i="2" s="1"/>
  <c r="BE1191" i="2" s="1"/>
  <c r="AW1191" i="2"/>
  <c r="R960" i="2"/>
  <c r="S960" i="2" s="1"/>
  <c r="T960" i="2"/>
  <c r="AV1192" i="2" l="1"/>
  <c r="AT1192" i="2"/>
  <c r="AU1192" i="2" s="1"/>
  <c r="AK1184" i="2"/>
  <c r="AM1184" i="2"/>
  <c r="AN1184" i="2" s="1"/>
  <c r="AQ1184" i="2"/>
  <c r="AI1184" i="2"/>
  <c r="Y960" i="2"/>
  <c r="Z960" i="2" s="1"/>
  <c r="W960" i="2"/>
  <c r="AB960" i="2" s="1"/>
  <c r="U960" i="2"/>
  <c r="AH1185" i="2" l="1"/>
  <c r="AF1185" i="2"/>
  <c r="AG1185" i="2" s="1"/>
  <c r="BE1192" i="2"/>
  <c r="AW1192" i="2"/>
  <c r="AY1192" i="2"/>
  <c r="BA1192" i="2"/>
  <c r="BB1192" i="2" s="1"/>
  <c r="AC960" i="2"/>
  <c r="AV1193" i="2" l="1"/>
  <c r="AT1193" i="2"/>
  <c r="AU1193" i="2" s="1"/>
  <c r="AI1185" i="2"/>
  <c r="AM1185" i="2"/>
  <c r="AN1185" i="2" s="1"/>
  <c r="AK1185" i="2"/>
  <c r="AP1185" i="2" s="1"/>
  <c r="AQ1185" i="2" s="1"/>
  <c r="R961" i="2"/>
  <c r="S961" i="2" s="1"/>
  <c r="T961" i="2"/>
  <c r="AH1186" i="2" l="1"/>
  <c r="AF1186" i="2"/>
  <c r="AG1186" i="2" s="1"/>
  <c r="AW1193" i="2"/>
  <c r="BA1193" i="2"/>
  <c r="BB1193" i="2" s="1"/>
  <c r="BE1193" i="2"/>
  <c r="AY1193" i="2"/>
  <c r="W961" i="2"/>
  <c r="AB961" i="2" s="1"/>
  <c r="U961" i="2"/>
  <c r="Y961" i="2"/>
  <c r="Z961" i="2" s="1"/>
  <c r="AV1194" i="2" l="1"/>
  <c r="AT1194" i="2"/>
  <c r="AU1194" i="2" s="1"/>
  <c r="AM1186" i="2"/>
  <c r="AN1186" i="2" s="1"/>
  <c r="AQ1186" i="2"/>
  <c r="AK1186" i="2"/>
  <c r="AI1186" i="2"/>
  <c r="AC961" i="2"/>
  <c r="AH1187" i="2" l="1"/>
  <c r="AF1187" i="2"/>
  <c r="AG1187" i="2" s="1"/>
  <c r="AY1194" i="2"/>
  <c r="BA1194" i="2"/>
  <c r="BB1194" i="2" s="1"/>
  <c r="AW1194" i="2"/>
  <c r="R962" i="2"/>
  <c r="S962" i="2" s="1"/>
  <c r="T962" i="2"/>
  <c r="BD1194" i="2" l="1"/>
  <c r="BE1194" i="2" s="1"/>
  <c r="AQ1187" i="2"/>
  <c r="AK1187" i="2"/>
  <c r="AM1187" i="2"/>
  <c r="AN1187" i="2" s="1"/>
  <c r="AI1187" i="2"/>
  <c r="AC962" i="2"/>
  <c r="Y962" i="2"/>
  <c r="Z962" i="2" s="1"/>
  <c r="W962" i="2"/>
  <c r="U962" i="2"/>
  <c r="AH1188" i="2" l="1"/>
  <c r="AF1188" i="2"/>
  <c r="AG1188" i="2" s="1"/>
  <c r="R963" i="2"/>
  <c r="S963" i="2" s="1"/>
  <c r="T963" i="2"/>
  <c r="AK1188" i="2" l="1"/>
  <c r="AP1188" i="2" s="1"/>
  <c r="AQ1188" i="2" s="1"/>
  <c r="AM1188" i="2"/>
  <c r="AN1188" i="2" s="1"/>
  <c r="AI1188" i="2"/>
  <c r="U963" i="2"/>
  <c r="W963" i="2"/>
  <c r="AH1189" i="2" l="1"/>
  <c r="AF1189" i="2"/>
  <c r="AG1189" i="2" s="1"/>
  <c r="Y963" i="2"/>
  <c r="Z963" i="2" s="1"/>
  <c r="AB963" i="2"/>
  <c r="AQ1189" i="2" l="1"/>
  <c r="AM1189" i="2"/>
  <c r="AN1189" i="2" s="1"/>
  <c r="AI1189" i="2"/>
  <c r="AK1189" i="2"/>
  <c r="AC963" i="2"/>
  <c r="AH1190" i="2" l="1"/>
  <c r="AF1190" i="2"/>
  <c r="AG1190" i="2" s="1"/>
  <c r="R964" i="2"/>
  <c r="S964" i="2" s="1"/>
  <c r="F126" i="1"/>
  <c r="T964" i="2"/>
  <c r="AM1190" i="2" l="1"/>
  <c r="AN1190" i="2" s="1"/>
  <c r="AK1190" i="2"/>
  <c r="AI1190" i="2"/>
  <c r="AQ1190" i="2"/>
  <c r="W964" i="2"/>
  <c r="AB964" i="2" s="1"/>
  <c r="Y964" i="2"/>
  <c r="Z964" i="2" s="1"/>
  <c r="U964" i="2"/>
  <c r="AH1191" i="2" l="1"/>
  <c r="AF1191" i="2"/>
  <c r="AG1191" i="2" s="1"/>
  <c r="AC964" i="2"/>
  <c r="AK1191" i="2" l="1"/>
  <c r="AP1191" i="2" s="1"/>
  <c r="AQ1191" i="2" s="1"/>
  <c r="AM1191" i="2"/>
  <c r="AN1191" i="2" s="1"/>
  <c r="AI1191" i="2"/>
  <c r="R965" i="2"/>
  <c r="S965" i="2" s="1"/>
  <c r="T965" i="2"/>
  <c r="AH1192" i="2" l="1"/>
  <c r="AF1192" i="2"/>
  <c r="AG1192" i="2" s="1"/>
  <c r="AC965" i="2"/>
  <c r="Y965" i="2"/>
  <c r="Z965" i="2" s="1"/>
  <c r="U965" i="2"/>
  <c r="W965" i="2"/>
  <c r="AM1192" i="2" l="1"/>
  <c r="AN1192" i="2" s="1"/>
  <c r="AQ1192" i="2"/>
  <c r="AK1192" i="2"/>
  <c r="AI1192" i="2"/>
  <c r="R966" i="2"/>
  <c r="S966" i="2" s="1"/>
  <c r="T966" i="2"/>
  <c r="W966" i="2" s="1"/>
  <c r="AH1193" i="2" l="1"/>
  <c r="AF1193" i="2"/>
  <c r="AG1193" i="2" s="1"/>
  <c r="AB966" i="2"/>
  <c r="AC966" i="2" s="1"/>
  <c r="Y966" i="2"/>
  <c r="Z966" i="2" s="1"/>
  <c r="U966" i="2"/>
  <c r="AI1193" i="2" l="1"/>
  <c r="AM1193" i="2"/>
  <c r="AN1193" i="2" s="1"/>
  <c r="AK1193" i="2"/>
  <c r="AQ1193" i="2"/>
  <c r="R967" i="2"/>
  <c r="S967" i="2" s="1"/>
  <c r="T967" i="2"/>
  <c r="AH1194" i="2" l="1"/>
  <c r="AF1194" i="2"/>
  <c r="AG1194" i="2" s="1"/>
  <c r="W967" i="2"/>
  <c r="AB967" i="2" s="1"/>
  <c r="U967" i="2"/>
  <c r="Y967" i="2"/>
  <c r="Z967" i="2" s="1"/>
  <c r="AM1194" i="2" l="1"/>
  <c r="AN1194" i="2" s="1"/>
  <c r="AK1194" i="2"/>
  <c r="AI1194" i="2"/>
  <c r="AC967" i="2"/>
  <c r="R968" i="2" s="1"/>
  <c r="S968" i="2" s="1"/>
  <c r="AP1194" i="2" l="1"/>
  <c r="AQ1194" i="2" s="1"/>
  <c r="T968" i="2"/>
  <c r="Y968" i="2" l="1"/>
  <c r="Z968" i="2" s="1"/>
  <c r="U968" i="2"/>
  <c r="W968" i="2"/>
  <c r="AC968" i="2"/>
  <c r="R969" i="2" l="1"/>
  <c r="S969" i="2" s="1"/>
  <c r="T969" i="2"/>
  <c r="W969" i="2" s="1"/>
  <c r="Y969" i="2" l="1"/>
  <c r="Z969" i="2" s="1"/>
  <c r="U969" i="2"/>
  <c r="AB969" i="2"/>
  <c r="AC969" i="2" s="1"/>
  <c r="R970" i="2" l="1"/>
  <c r="S970" i="2" s="1"/>
  <c r="T970" i="2"/>
  <c r="W970" i="2" l="1"/>
  <c r="AB970" i="2" s="1"/>
  <c r="U970" i="2"/>
  <c r="Y970" i="2"/>
  <c r="Z970" i="2" s="1"/>
  <c r="AC970" i="2" l="1"/>
  <c r="R971" i="2" s="1"/>
  <c r="S971" i="2" s="1"/>
  <c r="T971" i="2" l="1"/>
  <c r="AC971" i="2" s="1"/>
  <c r="R972" i="2" l="1"/>
  <c r="S972" i="2" s="1"/>
  <c r="W971" i="2"/>
  <c r="Y971" i="2"/>
  <c r="Z971" i="2" s="1"/>
  <c r="U971" i="2"/>
  <c r="T972" i="2"/>
  <c r="W972" i="2" l="1"/>
  <c r="AB972" i="2" s="1"/>
  <c r="U972" i="2"/>
  <c r="Y972" i="2"/>
  <c r="Z972" i="2" s="1"/>
  <c r="AC972" i="2" l="1"/>
  <c r="R973" i="2" l="1"/>
  <c r="S973" i="2" s="1"/>
  <c r="T973" i="2"/>
  <c r="U973" i="2" l="1"/>
  <c r="W973" i="2"/>
  <c r="AB973" i="2" s="1"/>
  <c r="Y973" i="2"/>
  <c r="Z973" i="2" s="1"/>
  <c r="AC973" i="2" l="1"/>
  <c r="R974" i="2" s="1"/>
  <c r="S974" i="2" s="1"/>
  <c r="T974" i="2" l="1"/>
  <c r="W974" i="2" l="1"/>
  <c r="U974" i="2"/>
  <c r="AC974" i="2"/>
  <c r="Y974" i="2"/>
  <c r="Z974" i="2" s="1"/>
  <c r="R975" i="2" l="1"/>
  <c r="S975" i="2" s="1"/>
  <c r="T975" i="2"/>
  <c r="W975" i="2" s="1"/>
  <c r="U975" i="2" l="1"/>
  <c r="AB975" i="2"/>
  <c r="AC975" i="2" s="1"/>
  <c r="Y975" i="2"/>
  <c r="Z975" i="2" s="1"/>
  <c r="R976" i="2" l="1"/>
  <c r="S976" i="2" s="1"/>
  <c r="T976" i="2"/>
  <c r="U976" i="2" s="1"/>
  <c r="W976" i="2" l="1"/>
  <c r="AB976" i="2" s="1"/>
  <c r="AC976" i="2" s="1"/>
  <c r="R977" i="2" s="1"/>
  <c r="S977" i="2" s="1"/>
  <c r="Y976" i="2"/>
  <c r="Z976" i="2" s="1"/>
  <c r="T977" i="2" l="1"/>
  <c r="AC977" i="2" s="1"/>
  <c r="R978" i="2" l="1"/>
  <c r="S978" i="2" s="1"/>
  <c r="Y977" i="2"/>
  <c r="Z977" i="2" s="1"/>
  <c r="W977" i="2"/>
  <c r="U977" i="2"/>
  <c r="T978" i="2"/>
  <c r="W978" i="2" l="1"/>
  <c r="AB978" i="2" s="1"/>
  <c r="U978" i="2"/>
  <c r="Y978" i="2"/>
  <c r="Z978" i="2" s="1"/>
  <c r="AC978" i="2" l="1"/>
  <c r="R979" i="2" l="1"/>
  <c r="S979" i="2" s="1"/>
  <c r="T979" i="2"/>
  <c r="U979" i="2" l="1"/>
  <c r="W979" i="2"/>
  <c r="AB979" i="2" s="1"/>
  <c r="Y979" i="2"/>
  <c r="Z979" i="2" s="1"/>
  <c r="AC979" i="2" l="1"/>
  <c r="R980" i="2" s="1"/>
  <c r="S980" i="2" s="1"/>
  <c r="T980" i="2" l="1"/>
  <c r="W980" i="2" s="1"/>
  <c r="U980" i="2" l="1"/>
  <c r="AC980" i="2"/>
  <c r="Y980" i="2"/>
  <c r="Z980" i="2" s="1"/>
  <c r="R981" i="2" l="1"/>
  <c r="S981" i="2" s="1"/>
  <c r="T981" i="2"/>
  <c r="U981" i="2" s="1"/>
  <c r="W981" i="2" l="1"/>
  <c r="Y981" i="2"/>
  <c r="Z981" i="2" s="1"/>
  <c r="AB981" i="2"/>
  <c r="AC981" i="2" s="1"/>
  <c r="R982" i="2" l="1"/>
  <c r="S982" i="2" s="1"/>
  <c r="T982" i="2"/>
  <c r="W982" i="2" l="1"/>
  <c r="AB982" i="2" s="1"/>
  <c r="AC982" i="2" s="1"/>
  <c r="Y982" i="2"/>
  <c r="Z982" i="2" s="1"/>
  <c r="U982" i="2"/>
  <c r="R983" i="2" l="1"/>
  <c r="S983" i="2" s="1"/>
  <c r="T983" i="2"/>
  <c r="AC983" i="2" l="1"/>
  <c r="Y983" i="2"/>
  <c r="Z983" i="2" s="1"/>
  <c r="W983" i="2"/>
  <c r="U983" i="2"/>
  <c r="R984" i="2" l="1"/>
  <c r="S984" i="2" s="1"/>
  <c r="T984" i="2"/>
  <c r="U984" i="2" l="1"/>
  <c r="Y984" i="2"/>
  <c r="Z984" i="2" s="1"/>
  <c r="W984" i="2"/>
  <c r="AB984" i="2" s="1"/>
  <c r="AC984" i="2" l="1"/>
  <c r="R985" i="2" l="1"/>
  <c r="S985" i="2" s="1"/>
  <c r="T985" i="2"/>
  <c r="W985" i="2" l="1"/>
  <c r="AB985" i="2" s="1"/>
  <c r="Y985" i="2"/>
  <c r="Z985" i="2" s="1"/>
  <c r="U985" i="2"/>
  <c r="AC985" i="2" l="1"/>
  <c r="R986" i="2" l="1"/>
  <c r="S986" i="2" s="1"/>
  <c r="T986" i="2"/>
  <c r="AC986" i="2" l="1"/>
  <c r="U986" i="2"/>
  <c r="W986" i="2"/>
  <c r="Y986" i="2"/>
  <c r="Z986" i="2" s="1"/>
  <c r="R987" i="2" l="1"/>
  <c r="S987" i="2" s="1"/>
  <c r="T987" i="2"/>
  <c r="Y987" i="2" l="1"/>
  <c r="Z987" i="2" s="1"/>
  <c r="W987" i="2"/>
  <c r="AB987" i="2" s="1"/>
  <c r="U987" i="2"/>
  <c r="AC987" i="2" l="1"/>
  <c r="R988" i="2" l="1"/>
  <c r="S988" i="2" s="1"/>
  <c r="T988" i="2"/>
  <c r="U988" i="2" l="1"/>
  <c r="Y988" i="2"/>
  <c r="Z988" i="2" s="1"/>
  <c r="W988" i="2"/>
  <c r="AB988" i="2" s="1"/>
  <c r="AC988" i="2" l="1"/>
  <c r="R989" i="2" l="1"/>
  <c r="S989" i="2" s="1"/>
  <c r="T989" i="2"/>
  <c r="AC989" i="2" l="1"/>
  <c r="W989" i="2"/>
  <c r="Y989" i="2"/>
  <c r="Z989" i="2" s="1"/>
  <c r="U989" i="2"/>
  <c r="R990" i="2" l="1"/>
  <c r="S990" i="2" s="1"/>
  <c r="T990" i="2"/>
  <c r="W990" i="2" l="1"/>
  <c r="AB990" i="2" s="1"/>
  <c r="U990" i="2"/>
  <c r="Y990" i="2"/>
  <c r="Z990" i="2" s="1"/>
  <c r="AC990" i="2" l="1"/>
  <c r="R991" i="2" l="1"/>
  <c r="S991" i="2" s="1"/>
  <c r="T991" i="2"/>
  <c r="U991" i="2" l="1"/>
  <c r="Y991" i="2"/>
  <c r="Z991" i="2" s="1"/>
  <c r="W991" i="2"/>
  <c r="AB991" i="2" s="1"/>
  <c r="AC991" i="2" l="1"/>
  <c r="R992" i="2" l="1"/>
  <c r="S992" i="2" s="1"/>
  <c r="T992" i="2"/>
  <c r="AC992" i="2" l="1"/>
  <c r="W992" i="2"/>
  <c r="U992" i="2"/>
  <c r="Y992" i="2"/>
  <c r="Z992" i="2" s="1"/>
  <c r="R993" i="2" l="1"/>
  <c r="S993" i="2" s="1"/>
  <c r="T993" i="2"/>
  <c r="U993" i="2" l="1"/>
  <c r="Y993" i="2"/>
  <c r="Z993" i="2" s="1"/>
  <c r="W993" i="2"/>
  <c r="AB993" i="2" s="1"/>
  <c r="AC993" i="2" l="1"/>
  <c r="R994" i="2" l="1"/>
  <c r="S994" i="2" s="1"/>
  <c r="T994" i="2"/>
  <c r="W994" i="2" l="1"/>
  <c r="AB994" i="2" s="1"/>
  <c r="U994" i="2"/>
  <c r="Y994" i="2"/>
  <c r="Z994" i="2" s="1"/>
  <c r="AC994" i="2" l="1"/>
  <c r="R995" i="2" l="1"/>
  <c r="S995" i="2" s="1"/>
  <c r="T995" i="2"/>
  <c r="AC995" i="2" l="1"/>
  <c r="U995" i="2"/>
  <c r="Y995" i="2"/>
  <c r="Z995" i="2" s="1"/>
  <c r="W995" i="2"/>
  <c r="R996" i="2" l="1"/>
  <c r="S996" i="2" s="1"/>
  <c r="T996" i="2"/>
  <c r="Y996" i="2" l="1"/>
  <c r="Z996" i="2" s="1"/>
  <c r="W996" i="2"/>
  <c r="AB996" i="2" s="1"/>
  <c r="U996" i="2"/>
  <c r="AC996" i="2" l="1"/>
  <c r="R997" i="2" l="1"/>
  <c r="S997" i="2" s="1"/>
  <c r="T997" i="2"/>
  <c r="U997" i="2" l="1"/>
  <c r="Y997" i="2"/>
  <c r="Z997" i="2" s="1"/>
  <c r="W997" i="2"/>
  <c r="AB997" i="2" s="1"/>
  <c r="AC997" i="2" l="1"/>
  <c r="R998" i="2" l="1"/>
  <c r="S998" i="2" s="1"/>
  <c r="T998" i="2"/>
  <c r="AC998" i="2" l="1"/>
  <c r="Y998" i="2"/>
  <c r="Z998" i="2" s="1"/>
  <c r="W998" i="2"/>
  <c r="U998" i="2"/>
  <c r="R999" i="2" l="1"/>
  <c r="S999" i="2" s="1"/>
  <c r="T999" i="2"/>
  <c r="U999" i="2" l="1"/>
  <c r="Y999" i="2"/>
  <c r="Z999" i="2" s="1"/>
  <c r="W999" i="2"/>
  <c r="AB999" i="2" s="1"/>
  <c r="AC999" i="2" l="1"/>
  <c r="R1000" i="2" l="1"/>
  <c r="S1000" i="2" s="1"/>
  <c r="T1000" i="2"/>
  <c r="U1000" i="2" l="1"/>
  <c r="W1000" i="2"/>
  <c r="AB1000" i="2" s="1"/>
  <c r="Y1000" i="2"/>
  <c r="Z1000" i="2" s="1"/>
  <c r="AC1000" i="2" l="1"/>
  <c r="R1001" i="2" l="1"/>
  <c r="S1001" i="2" s="1"/>
  <c r="T1001" i="2"/>
  <c r="AC1001" i="2" l="1"/>
  <c r="Y1001" i="2"/>
  <c r="Z1001" i="2" s="1"/>
  <c r="U1001" i="2"/>
  <c r="W1001" i="2"/>
  <c r="R1002" i="2" l="1"/>
  <c r="S1002" i="2" s="1"/>
  <c r="T1002" i="2"/>
  <c r="Y1002" i="2" l="1"/>
  <c r="Z1002" i="2" s="1"/>
  <c r="U1002" i="2"/>
  <c r="W1002" i="2"/>
  <c r="AB1002" i="2" s="1"/>
  <c r="AC1002" i="2" l="1"/>
  <c r="R1003" i="2" l="1"/>
  <c r="S1003" i="2" s="1"/>
  <c r="T1003" i="2"/>
  <c r="U1003" i="2" l="1"/>
  <c r="W1003" i="2"/>
  <c r="AB1003" i="2" s="1"/>
  <c r="Y1003" i="2"/>
  <c r="Z1003" i="2" s="1"/>
  <c r="AC1003" i="2" l="1"/>
  <c r="R1004" i="2" l="1"/>
  <c r="S1004" i="2" s="1"/>
  <c r="T1004" i="2"/>
  <c r="AC1004" i="2" l="1"/>
  <c r="Y1004" i="2"/>
  <c r="Z1004" i="2" s="1"/>
  <c r="U1004" i="2"/>
  <c r="W1004" i="2"/>
  <c r="R1005" i="2" l="1"/>
  <c r="S1005" i="2" s="1"/>
  <c r="T1005" i="2"/>
  <c r="W1005" i="2" l="1"/>
  <c r="AB1005" i="2" s="1"/>
  <c r="Y1005" i="2"/>
  <c r="Z1005" i="2" s="1"/>
  <c r="U1005" i="2"/>
  <c r="AC1005" i="2" l="1"/>
  <c r="R1006" i="2" l="1"/>
  <c r="S1006" i="2" s="1"/>
  <c r="T1006" i="2"/>
  <c r="Y1006" i="2" l="1"/>
  <c r="Z1006" i="2" s="1"/>
  <c r="U1006" i="2"/>
  <c r="W1006" i="2"/>
  <c r="AB1006" i="2" s="1"/>
  <c r="AC1006" i="2" l="1"/>
  <c r="R1007" i="2" l="1"/>
  <c r="S1007" i="2" s="1"/>
  <c r="T1007" i="2"/>
  <c r="AC1007" i="2" l="1"/>
  <c r="U1007" i="2"/>
  <c r="Y1007" i="2"/>
  <c r="Z1007" i="2" s="1"/>
  <c r="W1007" i="2"/>
  <c r="R1008" i="2" l="1"/>
  <c r="S1008" i="2" s="1"/>
  <c r="T1008" i="2"/>
  <c r="Y1008" i="2" l="1"/>
  <c r="Z1008" i="2" s="1"/>
  <c r="U1008" i="2"/>
  <c r="W1008" i="2"/>
  <c r="AB1008" i="2" s="1"/>
  <c r="AC1008" i="2" l="1"/>
  <c r="R1009" i="2" l="1"/>
  <c r="S1009" i="2" s="1"/>
  <c r="T1009" i="2"/>
  <c r="W1009" i="2" l="1"/>
  <c r="AB1009" i="2" s="1"/>
  <c r="Y1009" i="2"/>
  <c r="Z1009" i="2" s="1"/>
  <c r="U1009" i="2"/>
  <c r="AC1009" i="2" l="1"/>
  <c r="R1010" i="2" l="1"/>
  <c r="S1010" i="2" s="1"/>
  <c r="T1010" i="2"/>
  <c r="AC1010" i="2" l="1"/>
  <c r="U1010" i="2"/>
  <c r="W1010" i="2"/>
  <c r="Y1010" i="2"/>
  <c r="Z1010" i="2" s="1"/>
  <c r="R1011" i="2" l="1"/>
  <c r="S1011" i="2" s="1"/>
  <c r="T1011" i="2"/>
  <c r="U1011" i="2" l="1"/>
  <c r="Y1011" i="2"/>
  <c r="Z1011" i="2" s="1"/>
  <c r="W1011" i="2"/>
  <c r="AB1011" i="2" s="1"/>
  <c r="AC1011" i="2" l="1"/>
  <c r="R1012" i="2" l="1"/>
  <c r="S1012" i="2" s="1"/>
  <c r="T1012" i="2"/>
  <c r="W1012" i="2" l="1"/>
  <c r="AB1012" i="2" s="1"/>
  <c r="AC1012" i="2" s="1"/>
  <c r="Y1012" i="2"/>
  <c r="Z1012" i="2" s="1"/>
  <c r="U1012" i="2"/>
  <c r="R1013" i="2" l="1"/>
  <c r="S1013" i="2" s="1"/>
  <c r="T1013" i="2"/>
  <c r="AC1013" i="2" l="1"/>
  <c r="W1013" i="2"/>
  <c r="U1013" i="2"/>
  <c r="Y1013" i="2"/>
  <c r="Z1013" i="2" s="1"/>
  <c r="R1014" i="2" l="1"/>
  <c r="S1014" i="2" s="1"/>
  <c r="T1014" i="2"/>
  <c r="U1014" i="2" l="1"/>
  <c r="Y1014" i="2"/>
  <c r="Z1014" i="2" s="1"/>
  <c r="W1014" i="2"/>
  <c r="AB1014" i="2" s="1"/>
  <c r="AC1014" i="2" l="1"/>
  <c r="R1015" i="2" l="1"/>
  <c r="S1015" i="2" s="1"/>
  <c r="T1015" i="2"/>
  <c r="W1015" i="2" l="1"/>
  <c r="AB1015" i="2" s="1"/>
  <c r="Y1015" i="2"/>
  <c r="Z1015" i="2" s="1"/>
  <c r="U1015" i="2"/>
  <c r="AC1015" i="2" l="1"/>
  <c r="R1016" i="2" l="1"/>
  <c r="S1016" i="2" s="1"/>
  <c r="T1016" i="2"/>
  <c r="AC1016" i="2" l="1"/>
  <c r="W1016" i="2"/>
  <c r="U1016" i="2"/>
  <c r="Y1016" i="2"/>
  <c r="Z1016" i="2" s="1"/>
  <c r="R1017" i="2" l="1"/>
  <c r="S1017" i="2" s="1"/>
  <c r="T1017" i="2"/>
  <c r="W1017" i="2" l="1"/>
  <c r="AB1017" i="2" s="1"/>
  <c r="U1017" i="2"/>
  <c r="Y1017" i="2"/>
  <c r="Z1017" i="2" s="1"/>
  <c r="AC1017" i="2" l="1"/>
  <c r="R1018" i="2" l="1"/>
  <c r="S1018" i="2" s="1"/>
  <c r="T1018" i="2"/>
  <c r="Y1018" i="2" l="1"/>
  <c r="Z1018" i="2" s="1"/>
  <c r="W1018" i="2"/>
  <c r="AB1018" i="2" s="1"/>
  <c r="U1018" i="2"/>
  <c r="AC1018" i="2" l="1"/>
  <c r="R1019" i="2" l="1"/>
  <c r="S1019" i="2" s="1"/>
  <c r="T1019" i="2"/>
  <c r="AC1019" i="2" l="1"/>
  <c r="U1019" i="2"/>
  <c r="W1019" i="2"/>
  <c r="Y1019" i="2"/>
  <c r="Z1019" i="2" s="1"/>
  <c r="R1020" i="2" l="1"/>
  <c r="S1020" i="2" s="1"/>
  <c r="T1020" i="2"/>
  <c r="U1020" i="2" l="1"/>
  <c r="W1020" i="2"/>
  <c r="AB1020" i="2" s="1"/>
  <c r="Y1020" i="2"/>
  <c r="Z1020" i="2" s="1"/>
  <c r="AC1020" i="2" l="1"/>
  <c r="R1021" i="2" l="1"/>
  <c r="S1021" i="2" s="1"/>
  <c r="T1021" i="2"/>
  <c r="U1021" i="2" l="1"/>
  <c r="W1021" i="2"/>
  <c r="AB1021" i="2" s="1"/>
  <c r="Y1021" i="2"/>
  <c r="Z1021" i="2" s="1"/>
  <c r="AC1021" i="2" l="1"/>
  <c r="R1022" i="2" l="1"/>
  <c r="S1022" i="2" s="1"/>
  <c r="T1022" i="2"/>
  <c r="AC1022" i="2" l="1"/>
  <c r="U1022" i="2"/>
  <c r="Y1022" i="2"/>
  <c r="Z1022" i="2" s="1"/>
  <c r="W1022" i="2"/>
  <c r="R1023" i="2" l="1"/>
  <c r="S1023" i="2" s="1"/>
  <c r="T1023" i="2"/>
  <c r="Y1023" i="2" l="1"/>
  <c r="Z1023" i="2" s="1"/>
  <c r="U1023" i="2"/>
  <c r="W1023" i="2"/>
  <c r="AB1023" i="2" s="1"/>
  <c r="AC1023" i="2" l="1"/>
  <c r="R1024" i="2" s="1"/>
  <c r="S1024" i="2" s="1"/>
  <c r="T1024" i="2" l="1"/>
  <c r="W1024" i="2" s="1"/>
  <c r="AB1024" i="2" s="1"/>
  <c r="Y1024" i="2" l="1"/>
  <c r="Z1024" i="2" s="1"/>
  <c r="U1024" i="2"/>
  <c r="AC1024" i="2"/>
  <c r="R1025" i="2" l="1"/>
  <c r="S1025" i="2" s="1"/>
  <c r="T1025" i="2"/>
  <c r="AC1025" i="2" l="1"/>
  <c r="W1025" i="2"/>
  <c r="U1025" i="2"/>
  <c r="Y1025" i="2"/>
  <c r="Z1025" i="2" s="1"/>
  <c r="R1026" i="2" l="1"/>
  <c r="S1026" i="2" s="1"/>
  <c r="T1026" i="2"/>
  <c r="U1026" i="2" l="1"/>
  <c r="W1026" i="2"/>
  <c r="AB1026" i="2" s="1"/>
  <c r="Y1026" i="2"/>
  <c r="Z1026" i="2" s="1"/>
  <c r="AC1026" i="2" l="1"/>
  <c r="R1027" i="2" l="1"/>
  <c r="S1027" i="2" s="1"/>
  <c r="T1027" i="2"/>
  <c r="Y1027" i="2" l="1"/>
  <c r="Z1027" i="2" s="1"/>
  <c r="U1027" i="2"/>
  <c r="W1027" i="2"/>
  <c r="AB1027" i="2" s="1"/>
  <c r="AC1027" i="2" l="1"/>
  <c r="R1028" i="2" s="1"/>
  <c r="S1028" i="2" s="1"/>
  <c r="T1028" i="2" l="1"/>
  <c r="Y1028" i="2" s="1"/>
  <c r="Z1028" i="2" s="1"/>
  <c r="U1028" i="2" l="1"/>
  <c r="W1028" i="2"/>
  <c r="AC1028" i="2"/>
  <c r="R1029" i="2" l="1"/>
  <c r="S1029" i="2" s="1"/>
  <c r="T1029" i="2"/>
  <c r="Y1029" i="2" s="1"/>
  <c r="Z1029" i="2" s="1"/>
  <c r="W1029" i="2" l="1"/>
  <c r="U1029" i="2"/>
  <c r="AB1029" i="2" l="1"/>
  <c r="AC1029" i="2" s="1"/>
  <c r="T1030" i="2" l="1"/>
  <c r="W1030" i="2" s="1"/>
  <c r="AB1030" i="2" s="1"/>
  <c r="R1030" i="2"/>
  <c r="S1030" i="2" s="1"/>
  <c r="U1030" i="2" l="1"/>
  <c r="Y1030" i="2"/>
  <c r="Z1030" i="2" s="1"/>
  <c r="AC1030" i="2"/>
  <c r="R1031" i="2" l="1"/>
  <c r="S1031" i="2" s="1"/>
  <c r="T1031" i="2"/>
  <c r="AC1031" i="2" l="1"/>
  <c r="U1031" i="2"/>
  <c r="Y1031" i="2"/>
  <c r="Z1031" i="2" s="1"/>
  <c r="W1031" i="2"/>
  <c r="R1032" i="2" l="1"/>
  <c r="S1032" i="2" s="1"/>
  <c r="T1032" i="2"/>
  <c r="W1032" i="2" l="1"/>
  <c r="AB1032" i="2" s="1"/>
  <c r="U1032" i="2"/>
  <c r="Y1032" i="2"/>
  <c r="Z1032" i="2" s="1"/>
  <c r="AC1032" i="2" l="1"/>
  <c r="R1033" i="2" l="1"/>
  <c r="S1033" i="2" s="1"/>
  <c r="T1033" i="2"/>
  <c r="U1033" i="2" l="1"/>
  <c r="W1033" i="2"/>
  <c r="AB1033" i="2" s="1"/>
  <c r="Y1033" i="2"/>
  <c r="Z1033" i="2" s="1"/>
  <c r="AC1033" i="2" l="1"/>
  <c r="R1034" i="2" l="1"/>
  <c r="S1034" i="2" s="1"/>
  <c r="T1034" i="2"/>
  <c r="AC1034" i="2" l="1"/>
  <c r="U1034" i="2"/>
  <c r="W1034" i="2"/>
  <c r="Y1034" i="2"/>
  <c r="Z1034" i="2" s="1"/>
  <c r="R1035" i="2" l="1"/>
  <c r="S1035" i="2" s="1"/>
  <c r="T1035" i="2"/>
  <c r="U1035" i="2" l="1"/>
  <c r="W1035" i="2"/>
  <c r="AB1035" i="2" s="1"/>
  <c r="Y1035" i="2"/>
  <c r="Z1035" i="2" s="1"/>
  <c r="AC1035" i="2" l="1"/>
  <c r="R1036" i="2" l="1"/>
  <c r="S1036" i="2" s="1"/>
  <c r="T1036" i="2"/>
  <c r="U1036" i="2" l="1"/>
  <c r="Y1036" i="2"/>
  <c r="Z1036" i="2" s="1"/>
  <c r="W1036" i="2"/>
  <c r="AB1036" i="2" s="1"/>
  <c r="AC1036" i="2" l="1"/>
  <c r="R1037" i="2" l="1"/>
  <c r="S1037" i="2" s="1"/>
  <c r="T1037" i="2"/>
  <c r="AC1037" i="2" l="1"/>
  <c r="U1037" i="2"/>
  <c r="W1037" i="2"/>
  <c r="Y1037" i="2"/>
  <c r="Z1037" i="2" s="1"/>
  <c r="R1038" i="2" l="1"/>
  <c r="S1038" i="2" s="1"/>
  <c r="T1038" i="2"/>
  <c r="W1038" i="2" l="1"/>
  <c r="AB1038" i="2" s="1"/>
  <c r="AC1038" i="2" s="1"/>
  <c r="Y1038" i="2"/>
  <c r="Z1038" i="2" s="1"/>
  <c r="U1038" i="2"/>
  <c r="R1039" i="2" l="1"/>
  <c r="S1039" i="2" s="1"/>
  <c r="T1039" i="2"/>
  <c r="W1039" i="2" l="1"/>
  <c r="AB1039" i="2" s="1"/>
  <c r="Y1039" i="2"/>
  <c r="Z1039" i="2" s="1"/>
  <c r="U1039" i="2"/>
  <c r="AC1039" i="2" l="1"/>
  <c r="R1040" i="2" l="1"/>
  <c r="S1040" i="2" s="1"/>
  <c r="T1040" i="2"/>
  <c r="AC1040" i="2" l="1"/>
  <c r="Y1040" i="2"/>
  <c r="Z1040" i="2" s="1"/>
  <c r="U1040" i="2"/>
  <c r="W1040" i="2"/>
  <c r="R1041" i="2" l="1"/>
  <c r="S1041" i="2" s="1"/>
  <c r="T1041" i="2"/>
  <c r="Y1041" i="2" l="1"/>
  <c r="Z1041" i="2" s="1"/>
  <c r="W1041" i="2"/>
  <c r="AB1041" i="2" s="1"/>
  <c r="U1041" i="2"/>
  <c r="AC1041" i="2" l="1"/>
  <c r="R1042" i="2" l="1"/>
  <c r="S1042" i="2" s="1"/>
  <c r="T1042" i="2"/>
  <c r="U1042" i="2" l="1"/>
  <c r="Y1042" i="2"/>
  <c r="Z1042" i="2" s="1"/>
  <c r="W1042" i="2"/>
  <c r="AB1042" i="2" s="1"/>
  <c r="AC1042" i="2" s="1"/>
  <c r="R1043" i="2" l="1"/>
  <c r="S1043" i="2" s="1"/>
  <c r="T1043" i="2"/>
  <c r="AC1043" i="2" l="1"/>
  <c r="Y1043" i="2"/>
  <c r="Z1043" i="2" s="1"/>
  <c r="W1043" i="2"/>
  <c r="U1043" i="2"/>
  <c r="R1044" i="2" l="1"/>
  <c r="S1044" i="2" s="1"/>
  <c r="T1044" i="2"/>
  <c r="U1044" i="2" l="1"/>
  <c r="W1044" i="2"/>
  <c r="AB1044" i="2" s="1"/>
  <c r="Y1044" i="2"/>
  <c r="Z1044" i="2" s="1"/>
  <c r="AC1044" i="2" l="1"/>
  <c r="R1045" i="2" l="1"/>
  <c r="S1045" i="2" s="1"/>
  <c r="T1045" i="2"/>
  <c r="W1045" i="2" l="1"/>
  <c r="AB1045" i="2" s="1"/>
  <c r="AC1045" i="2" s="1"/>
  <c r="Y1045" i="2"/>
  <c r="Z1045" i="2" s="1"/>
  <c r="U1045" i="2"/>
  <c r="R1046" i="2" l="1"/>
  <c r="S1046" i="2" s="1"/>
  <c r="T1046" i="2"/>
  <c r="AC1046" i="2" l="1"/>
  <c r="U1046" i="2"/>
  <c r="W1046" i="2"/>
  <c r="Y1046" i="2"/>
  <c r="Z1046" i="2" s="1"/>
  <c r="R1047" i="2" l="1"/>
  <c r="S1047" i="2" s="1"/>
  <c r="T1047" i="2"/>
  <c r="W1047" i="2" l="1"/>
  <c r="AB1047" i="2" s="1"/>
  <c r="U1047" i="2"/>
  <c r="Y1047" i="2"/>
  <c r="Z1047" i="2" s="1"/>
  <c r="AC1047" i="2" l="1"/>
  <c r="R1048" i="2" l="1"/>
  <c r="S1048" i="2" s="1"/>
  <c r="T1048" i="2"/>
  <c r="U1048" i="2" l="1"/>
  <c r="W1048" i="2"/>
  <c r="AB1048" i="2" s="1"/>
  <c r="Y1048" i="2"/>
  <c r="Z1048" i="2" s="1"/>
  <c r="AC1048" i="2" l="1"/>
  <c r="R1049" i="2" l="1"/>
  <c r="S1049" i="2" s="1"/>
  <c r="T1049" i="2"/>
  <c r="AC1049" i="2" l="1"/>
  <c r="U1049" i="2"/>
  <c r="Y1049" i="2"/>
  <c r="Z1049" i="2" s="1"/>
  <c r="W1049" i="2"/>
  <c r="R1050" i="2" l="1"/>
  <c r="S1050" i="2" s="1"/>
  <c r="T1050" i="2"/>
  <c r="W1050" i="2" l="1"/>
  <c r="AB1050" i="2" s="1"/>
  <c r="U1050" i="2"/>
  <c r="Y1050" i="2"/>
  <c r="Z1050" i="2" s="1"/>
  <c r="AC1050" i="2" l="1"/>
  <c r="R1051" i="2" l="1"/>
  <c r="S1051" i="2" s="1"/>
  <c r="T1051" i="2"/>
  <c r="U1051" i="2" l="1"/>
  <c r="Y1051" i="2"/>
  <c r="Z1051" i="2" s="1"/>
  <c r="W1051" i="2"/>
  <c r="AB1051" i="2" s="1"/>
  <c r="AC1051" i="2" l="1"/>
  <c r="R1052" i="2" l="1"/>
  <c r="S1052" i="2" s="1"/>
  <c r="T1052" i="2"/>
  <c r="AC1052" i="2" l="1"/>
  <c r="Y1052" i="2"/>
  <c r="Z1052" i="2" s="1"/>
  <c r="W1052" i="2"/>
  <c r="U1052" i="2"/>
  <c r="R1053" i="2" l="1"/>
  <c r="S1053" i="2" s="1"/>
  <c r="T1053" i="2"/>
  <c r="U1053" i="2" l="1"/>
  <c r="W1053" i="2"/>
  <c r="AB1053" i="2" s="1"/>
  <c r="Y1053" i="2"/>
  <c r="Z1053" i="2" s="1"/>
  <c r="AC1053" i="2" l="1"/>
  <c r="R1054" i="2" l="1"/>
  <c r="S1054" i="2" s="1"/>
  <c r="T1054" i="2"/>
  <c r="U1054" i="2" l="1"/>
  <c r="W1054" i="2"/>
  <c r="AB1054" i="2" s="1"/>
  <c r="Y1054" i="2"/>
  <c r="Z1054" i="2" s="1"/>
  <c r="AC1054" i="2" l="1"/>
  <c r="R1055" i="2" l="1"/>
  <c r="S1055" i="2" s="1"/>
  <c r="T1055" i="2"/>
  <c r="AC1055" i="2" l="1"/>
  <c r="U1055" i="2"/>
  <c r="Y1055" i="2"/>
  <c r="Z1055" i="2" s="1"/>
  <c r="W1055" i="2"/>
  <c r="R1056" i="2" l="1"/>
  <c r="S1056" i="2" s="1"/>
  <c r="T1056" i="2"/>
  <c r="Y1056" i="2" l="1"/>
  <c r="Z1056" i="2" s="1"/>
  <c r="U1056" i="2"/>
  <c r="W1056" i="2"/>
  <c r="AB1056" i="2" s="1"/>
  <c r="AC1056" i="2" l="1"/>
  <c r="R1057" i="2" s="1"/>
  <c r="S1057" i="2" s="1"/>
  <c r="T1057" i="2" l="1"/>
  <c r="Y1057" i="2" s="1"/>
  <c r="Z1057" i="2" s="1"/>
  <c r="W1057" i="2" l="1"/>
  <c r="AB1057" i="2" s="1"/>
  <c r="AC1057" i="2" s="1"/>
  <c r="U1057" i="2"/>
  <c r="R1058" i="2" l="1"/>
  <c r="S1058" i="2" s="1"/>
  <c r="T1058" i="2"/>
  <c r="AC1058" i="2" l="1"/>
  <c r="W1058" i="2"/>
  <c r="Y1058" i="2"/>
  <c r="Z1058" i="2" s="1"/>
  <c r="U1058" i="2"/>
  <c r="R1059" i="2" l="1"/>
  <c r="S1059" i="2" s="1"/>
  <c r="T1059" i="2"/>
  <c r="Y1059" i="2" l="1"/>
  <c r="Z1059" i="2" s="1"/>
  <c r="W1059" i="2"/>
  <c r="AB1059" i="2" s="1"/>
  <c r="U1059" i="2"/>
  <c r="AC1059" i="2" l="1"/>
  <c r="R1060" i="2" l="1"/>
  <c r="S1060" i="2" s="1"/>
  <c r="T1060" i="2"/>
  <c r="U1060" i="2" l="1"/>
  <c r="W1060" i="2"/>
  <c r="AB1060" i="2" s="1"/>
  <c r="Y1060" i="2"/>
  <c r="Z1060" i="2" s="1"/>
  <c r="AC1060" i="2" l="1"/>
  <c r="R1061" i="2" l="1"/>
  <c r="S1061" i="2" s="1"/>
  <c r="T1061" i="2"/>
  <c r="AC1061" i="2" l="1"/>
  <c r="W1061" i="2"/>
  <c r="U1061" i="2"/>
  <c r="Y1061" i="2"/>
  <c r="Z1061" i="2" s="1"/>
  <c r="R1062" i="2" l="1"/>
  <c r="S1062" i="2" s="1"/>
  <c r="T1062" i="2"/>
  <c r="Y1062" i="2" l="1"/>
  <c r="Z1062" i="2" s="1"/>
  <c r="U1062" i="2"/>
  <c r="W1062" i="2"/>
  <c r="AB1062" i="2" s="1"/>
  <c r="AC1062" i="2" l="1"/>
  <c r="R1063" i="2" s="1"/>
  <c r="S1063" i="2" s="1"/>
  <c r="T1063" i="2" l="1"/>
  <c r="W1063" i="2" l="1"/>
  <c r="AB1063" i="2" s="1"/>
  <c r="AC1063" i="2" s="1"/>
  <c r="U1063" i="2"/>
  <c r="Y1063" i="2"/>
  <c r="Z1063" i="2" s="1"/>
  <c r="R1064" i="2" l="1"/>
  <c r="S1064" i="2" s="1"/>
  <c r="T1064" i="2"/>
  <c r="AC1064" i="2" l="1"/>
  <c r="Y1064" i="2"/>
  <c r="Z1064" i="2" s="1"/>
  <c r="W1064" i="2"/>
  <c r="U1064" i="2"/>
  <c r="R1065" i="2" l="1"/>
  <c r="S1065" i="2" s="1"/>
  <c r="T1065" i="2"/>
  <c r="W1065" i="2" l="1"/>
  <c r="AB1065" i="2" s="1"/>
  <c r="Y1065" i="2"/>
  <c r="Z1065" i="2" s="1"/>
  <c r="U1065" i="2"/>
  <c r="AC1065" i="2" l="1"/>
  <c r="R1066" i="2" l="1"/>
  <c r="S1066" i="2" s="1"/>
  <c r="T1066" i="2"/>
  <c r="W1066" i="2" l="1"/>
  <c r="AB1066" i="2" s="1"/>
  <c r="U1066" i="2"/>
  <c r="Y1066" i="2"/>
  <c r="Z1066" i="2" s="1"/>
  <c r="AC1066" i="2" l="1"/>
  <c r="R1067" i="2" l="1"/>
  <c r="S1067" i="2" s="1"/>
  <c r="T1067" i="2"/>
  <c r="AC1067" i="2" l="1"/>
  <c r="U1067" i="2"/>
  <c r="Y1067" i="2"/>
  <c r="Z1067" i="2" s="1"/>
  <c r="W1067" i="2"/>
  <c r="R1068" i="2" l="1"/>
  <c r="S1068" i="2" s="1"/>
  <c r="T1068" i="2"/>
  <c r="Y1068" i="2" l="1"/>
  <c r="Z1068" i="2" s="1"/>
  <c r="W1068" i="2"/>
  <c r="AB1068" i="2" s="1"/>
  <c r="U1068" i="2"/>
  <c r="AC1068" i="2" l="1"/>
  <c r="R1069" i="2" l="1"/>
  <c r="S1069" i="2" s="1"/>
  <c r="T1069" i="2"/>
  <c r="U1069" i="2" l="1"/>
  <c r="W1069" i="2"/>
  <c r="AB1069" i="2" s="1"/>
  <c r="Y1069" i="2"/>
  <c r="Z1069" i="2" s="1"/>
  <c r="AC1069" i="2" l="1"/>
  <c r="R1070" i="2" l="1"/>
  <c r="S1070" i="2" s="1"/>
  <c r="T1070" i="2"/>
  <c r="AC1070" i="2" l="1"/>
  <c r="W1070" i="2"/>
  <c r="U1070" i="2"/>
  <c r="Y1070" i="2"/>
  <c r="Z1070" i="2" s="1"/>
  <c r="R1071" i="2" l="1"/>
  <c r="S1071" i="2" s="1"/>
  <c r="T1071" i="2"/>
  <c r="U1071" i="2" l="1"/>
  <c r="Y1071" i="2"/>
  <c r="Z1071" i="2" s="1"/>
  <c r="W1071" i="2"/>
  <c r="AB1071" i="2" s="1"/>
  <c r="AC1071" i="2" l="1"/>
  <c r="R1072" i="2" l="1"/>
  <c r="S1072" i="2" s="1"/>
  <c r="T1072" i="2"/>
  <c r="Y1072" i="2" l="1"/>
  <c r="Z1072" i="2" s="1"/>
  <c r="W1072" i="2"/>
  <c r="AB1072" i="2" s="1"/>
  <c r="U1072" i="2"/>
  <c r="AC1072" i="2" l="1"/>
  <c r="R1073" i="2" l="1"/>
  <c r="S1073" i="2" s="1"/>
  <c r="T1073" i="2"/>
  <c r="AC1073" i="2" l="1"/>
  <c r="U1073" i="2"/>
  <c r="W1073" i="2"/>
  <c r="Y1073" i="2"/>
  <c r="Z1073" i="2" s="1"/>
  <c r="R1074" i="2" l="1"/>
  <c r="S1074" i="2" s="1"/>
  <c r="T1074" i="2"/>
  <c r="U1074" i="2" l="1"/>
  <c r="W1074" i="2"/>
  <c r="AB1074" i="2" s="1"/>
  <c r="Y1074" i="2"/>
  <c r="Z1074" i="2" s="1"/>
  <c r="AC1074" i="2" l="1"/>
  <c r="R1075" i="2" l="1"/>
  <c r="S1075" i="2" s="1"/>
  <c r="T1075" i="2"/>
  <c r="W1075" i="2" l="1"/>
  <c r="AB1075" i="2" s="1"/>
  <c r="Y1075" i="2"/>
  <c r="Z1075" i="2" s="1"/>
  <c r="U1075" i="2"/>
  <c r="AC1075" i="2" l="1"/>
  <c r="R1076" i="2" l="1"/>
  <c r="S1076" i="2" s="1"/>
  <c r="T1076" i="2"/>
  <c r="AC1076" i="2" l="1"/>
  <c r="W1076" i="2"/>
  <c r="U1076" i="2"/>
  <c r="Y1076" i="2"/>
  <c r="Z1076" i="2" s="1"/>
  <c r="R1077" i="2" l="1"/>
  <c r="S1077" i="2" s="1"/>
  <c r="T1077" i="2"/>
  <c r="U1077" i="2" l="1"/>
  <c r="W1077" i="2"/>
  <c r="AB1077" i="2" s="1"/>
  <c r="Y1077" i="2"/>
  <c r="Z1077" i="2" s="1"/>
  <c r="AC1077" i="2" l="1"/>
  <c r="R1078" i="2" l="1"/>
  <c r="S1078" i="2" s="1"/>
  <c r="T1078" i="2"/>
  <c r="AC1078" i="2" l="1"/>
  <c r="U1078" i="2"/>
  <c r="W1078" i="2"/>
  <c r="Y1078" i="2"/>
  <c r="Z1078" i="2" s="1"/>
  <c r="R1079" i="2" l="1"/>
  <c r="S1079" i="2" s="1"/>
  <c r="T1079" i="2"/>
  <c r="Y1079" i="2" l="1"/>
  <c r="Z1079" i="2" s="1"/>
  <c r="AC1079" i="2"/>
  <c r="U1079" i="2"/>
  <c r="W1079" i="2"/>
  <c r="R1080" i="2" l="1"/>
  <c r="S1080" i="2" s="1"/>
  <c r="T1080" i="2"/>
  <c r="W1080" i="2" l="1"/>
  <c r="AB1080" i="2" s="1"/>
  <c r="Y1080" i="2"/>
  <c r="Z1080" i="2" s="1"/>
  <c r="U1080" i="2"/>
  <c r="AC1080" i="2" l="1"/>
  <c r="R1081" i="2" l="1"/>
  <c r="S1081" i="2" s="1"/>
  <c r="T1081" i="2"/>
  <c r="U1081" i="2" l="1"/>
  <c r="W1081" i="2"/>
  <c r="AB1081" i="2" s="1"/>
  <c r="Y1081" i="2"/>
  <c r="Z1081" i="2" s="1"/>
  <c r="AC1081" i="2" l="1"/>
  <c r="R1082" i="2" s="1"/>
  <c r="S1082" i="2" s="1"/>
  <c r="T1082" i="2" l="1"/>
  <c r="AC1082" i="2" s="1"/>
  <c r="R1083" i="2" l="1"/>
  <c r="S1083" i="2" s="1"/>
  <c r="U1082" i="2"/>
  <c r="Y1082" i="2"/>
  <c r="Z1082" i="2" s="1"/>
  <c r="W1082" i="2"/>
  <c r="T1083" i="2"/>
  <c r="U1083" i="2" l="1"/>
  <c r="W1083" i="2"/>
  <c r="AB1083" i="2" s="1"/>
  <c r="Y1083" i="2"/>
  <c r="Z1083" i="2" s="1"/>
  <c r="AC1083" i="2" l="1"/>
  <c r="R1084" i="2" s="1"/>
  <c r="S1084" i="2" s="1"/>
  <c r="T1084" i="2" l="1"/>
  <c r="W1084" i="2" s="1"/>
  <c r="AB1084" i="2" s="1"/>
  <c r="Y1084" i="2" l="1"/>
  <c r="Z1084" i="2" s="1"/>
  <c r="U1084" i="2"/>
  <c r="AC1084" i="2"/>
  <c r="R1085" i="2" l="1"/>
  <c r="S1085" i="2" s="1"/>
  <c r="T1085" i="2"/>
  <c r="AC1085" i="2" l="1"/>
  <c r="W1085" i="2"/>
  <c r="Y1085" i="2"/>
  <c r="Z1085" i="2" s="1"/>
  <c r="U1085" i="2"/>
  <c r="R1086" i="2" l="1"/>
  <c r="S1086" i="2" s="1"/>
  <c r="T1086" i="2"/>
  <c r="U1086" i="2" l="1"/>
  <c r="W1086" i="2"/>
  <c r="AB1086" i="2" s="1"/>
  <c r="Y1086" i="2"/>
  <c r="Z1086" i="2" s="1"/>
  <c r="AC1086" i="2" l="1"/>
  <c r="R1087" i="2" l="1"/>
  <c r="S1087" i="2" s="1"/>
  <c r="T1087" i="2"/>
  <c r="W1087" i="2" l="1"/>
  <c r="AB1087" i="2" s="1"/>
  <c r="Y1087" i="2"/>
  <c r="Z1087" i="2" s="1"/>
  <c r="U1087" i="2"/>
  <c r="AC1087" i="2" l="1"/>
  <c r="R1088" i="2" l="1"/>
  <c r="S1088" i="2" s="1"/>
  <c r="T1088" i="2"/>
  <c r="AC1088" i="2" l="1"/>
  <c r="U1088" i="2"/>
  <c r="W1088" i="2"/>
  <c r="Y1088" i="2"/>
  <c r="Z1088" i="2" s="1"/>
  <c r="R1089" i="2" l="1"/>
  <c r="S1089" i="2" s="1"/>
  <c r="T1089" i="2"/>
  <c r="U1089" i="2" l="1"/>
  <c r="W1089" i="2"/>
  <c r="AB1089" i="2" s="1"/>
  <c r="Y1089" i="2"/>
  <c r="Z1089" i="2" s="1"/>
  <c r="AC1089" i="2" l="1"/>
  <c r="R1090" i="2" l="1"/>
  <c r="S1090" i="2" s="1"/>
  <c r="T1090" i="2"/>
  <c r="U1090" i="2" l="1"/>
  <c r="W1090" i="2"/>
  <c r="AB1090" i="2" s="1"/>
  <c r="AC1090" i="2" s="1"/>
  <c r="Y1090" i="2"/>
  <c r="Z1090" i="2" s="1"/>
  <c r="R1091" i="2" l="1"/>
  <c r="S1091" i="2" s="1"/>
  <c r="T1091" i="2"/>
  <c r="AC1091" i="2" l="1"/>
  <c r="W1091" i="2"/>
  <c r="U1091" i="2"/>
  <c r="Y1091" i="2"/>
  <c r="Z1091" i="2" s="1"/>
  <c r="R1092" i="2" l="1"/>
  <c r="S1092" i="2" s="1"/>
  <c r="T1092" i="2"/>
  <c r="Y1092" i="2" l="1"/>
  <c r="Z1092" i="2" s="1"/>
  <c r="U1092" i="2"/>
  <c r="W1092" i="2"/>
  <c r="AB1092" i="2" s="1"/>
  <c r="AC1092" i="2" l="1"/>
  <c r="R1093" i="2" s="1"/>
  <c r="S1093" i="2" s="1"/>
  <c r="T1093" i="2" l="1"/>
  <c r="Y1093" i="2" s="1"/>
  <c r="Z1093" i="2" s="1"/>
  <c r="W1093" i="2" l="1"/>
  <c r="AB1093" i="2" s="1"/>
  <c r="AC1093" i="2" s="1"/>
  <c r="U1093" i="2"/>
  <c r="R1094" i="2" l="1"/>
  <c r="S1094" i="2" s="1"/>
  <c r="T1094" i="2"/>
  <c r="AC1094" i="2" l="1"/>
  <c r="U1094" i="2"/>
  <c r="W1094" i="2"/>
  <c r="Y1094" i="2"/>
  <c r="Z1094" i="2" s="1"/>
  <c r="R1095" i="2" l="1"/>
  <c r="S1095" i="2" s="1"/>
  <c r="T1095" i="2"/>
  <c r="Y1095" i="2" l="1"/>
  <c r="Z1095" i="2" s="1"/>
  <c r="U1095" i="2"/>
  <c r="W1095" i="2"/>
  <c r="AB1095" i="2" s="1"/>
  <c r="AC1095" i="2" l="1"/>
  <c r="R1096" i="2" l="1"/>
  <c r="S1096" i="2" s="1"/>
  <c r="T1096" i="2"/>
  <c r="U1096" i="2" l="1"/>
  <c r="W1096" i="2"/>
  <c r="AB1096" i="2" s="1"/>
  <c r="Y1096" i="2"/>
  <c r="Z1096" i="2" s="1"/>
  <c r="AC1096" i="2" l="1"/>
  <c r="R1097" i="2" s="1"/>
  <c r="S1097" i="2" s="1"/>
  <c r="T1097" i="2" l="1"/>
  <c r="Y1097" i="2" s="1"/>
  <c r="Z1097" i="2" s="1"/>
  <c r="W1097" i="2" l="1"/>
  <c r="U1097" i="2"/>
  <c r="AC1097" i="2"/>
  <c r="R1098" i="2" l="1"/>
  <c r="S1098" i="2" s="1"/>
  <c r="T1098" i="2"/>
  <c r="Y1098" i="2" l="1"/>
  <c r="Z1098" i="2" s="1"/>
  <c r="W1098" i="2"/>
  <c r="U1098" i="2"/>
  <c r="AB1098" i="2"/>
  <c r="AC1098" i="2" s="1"/>
  <c r="R1099" i="2" l="1"/>
  <c r="S1099" i="2" s="1"/>
  <c r="T1099" i="2"/>
  <c r="Y1099" i="2" l="1"/>
  <c r="Z1099" i="2" s="1"/>
  <c r="W1099" i="2"/>
  <c r="AB1099" i="2" s="1"/>
  <c r="U1099" i="2"/>
  <c r="AC1099" i="2" l="1"/>
  <c r="R1100" i="2" l="1"/>
  <c r="S1100" i="2" s="1"/>
  <c r="T1100" i="2"/>
  <c r="AC1100" i="2" l="1"/>
  <c r="U1100" i="2"/>
  <c r="W1100" i="2"/>
  <c r="Y1100" i="2"/>
  <c r="Z1100" i="2" s="1"/>
  <c r="R1101" i="2" l="1"/>
  <c r="S1101" i="2" s="1"/>
  <c r="T1101" i="2"/>
  <c r="W1101" i="2" l="1"/>
  <c r="AB1101" i="2" s="1"/>
  <c r="U1101" i="2"/>
  <c r="Y1101" i="2"/>
  <c r="Z1101" i="2" s="1"/>
  <c r="AC1101" i="2" l="1"/>
  <c r="R1102" i="2" l="1"/>
  <c r="S1102" i="2" s="1"/>
  <c r="T1102" i="2"/>
  <c r="W1102" i="2" l="1"/>
  <c r="AB1102" i="2" s="1"/>
  <c r="AC1102" i="2" s="1"/>
  <c r="U1102" i="2"/>
  <c r="Y1102" i="2"/>
  <c r="Z1102" i="2" s="1"/>
  <c r="R1103" i="2" l="1"/>
  <c r="S1103" i="2" s="1"/>
  <c r="T1103" i="2"/>
  <c r="AC1103" i="2" l="1"/>
  <c r="U1103" i="2"/>
  <c r="Y1103" i="2"/>
  <c r="Z1103" i="2" s="1"/>
  <c r="W1103" i="2"/>
  <c r="R1104" i="2" l="1"/>
  <c r="S1104" i="2" s="1"/>
  <c r="T1104" i="2"/>
  <c r="Y1104" i="2" l="1"/>
  <c r="Z1104" i="2" s="1"/>
  <c r="U1104" i="2"/>
  <c r="W1104" i="2"/>
  <c r="AB1104" i="2" s="1"/>
  <c r="AC1104" i="2" l="1"/>
  <c r="R1105" i="2" l="1"/>
  <c r="S1105" i="2" s="1"/>
  <c r="T1105" i="2"/>
  <c r="Y1105" i="2" l="1"/>
  <c r="Z1105" i="2" s="1"/>
  <c r="W1105" i="2"/>
  <c r="AB1105" i="2" s="1"/>
  <c r="U1105" i="2"/>
  <c r="AC1105" i="2" l="1"/>
  <c r="R1106" i="2" l="1"/>
  <c r="S1106" i="2" s="1"/>
  <c r="T1106" i="2"/>
  <c r="AC1106" i="2" l="1"/>
  <c r="Y1106" i="2"/>
  <c r="Z1106" i="2" s="1"/>
  <c r="U1106" i="2"/>
  <c r="W1106" i="2"/>
  <c r="R1107" i="2" l="1"/>
  <c r="S1107" i="2" s="1"/>
  <c r="T1107" i="2"/>
  <c r="Y1107" i="2" l="1"/>
  <c r="Z1107" i="2" s="1"/>
  <c r="U1107" i="2"/>
  <c r="W1107" i="2"/>
  <c r="AB1107" i="2" s="1"/>
  <c r="AC1107" i="2" l="1"/>
  <c r="R1108" i="2" s="1"/>
  <c r="S1108" i="2" s="1"/>
  <c r="T1108" i="2" l="1"/>
  <c r="W1108" i="2" s="1"/>
  <c r="AB1108" i="2" s="1"/>
  <c r="Y1108" i="2" l="1"/>
  <c r="Z1108" i="2" s="1"/>
  <c r="U1108" i="2"/>
  <c r="AC1108" i="2"/>
  <c r="R1109" i="2" s="1"/>
  <c r="S1109" i="2" s="1"/>
  <c r="T1109" i="2" l="1"/>
  <c r="W1109" i="2" s="1"/>
  <c r="U1109" i="2" l="1"/>
  <c r="AC1109" i="2"/>
  <c r="Y1109" i="2"/>
  <c r="Z1109" i="2" s="1"/>
  <c r="R1110" i="2" l="1"/>
  <c r="S1110" i="2" s="1"/>
  <c r="T1110" i="2"/>
  <c r="W1110" i="2" l="1"/>
  <c r="AB1110" i="2" s="1"/>
  <c r="AC1110" i="2" s="1"/>
  <c r="U1110" i="2"/>
  <c r="Y1110" i="2"/>
  <c r="Z1110" i="2" s="1"/>
  <c r="R1111" i="2" l="1"/>
  <c r="S1111" i="2" s="1"/>
  <c r="T1111" i="2"/>
  <c r="W1111" i="2" l="1"/>
  <c r="AB1111" i="2" s="1"/>
  <c r="Y1111" i="2"/>
  <c r="Z1111" i="2" s="1"/>
  <c r="U1111" i="2"/>
  <c r="AC1111" i="2" l="1"/>
  <c r="R1112" i="2" s="1"/>
  <c r="S1112" i="2" s="1"/>
  <c r="T1112" i="2" l="1"/>
  <c r="U1112" i="2" s="1"/>
  <c r="W1112" i="2" l="1"/>
  <c r="Y1112" i="2"/>
  <c r="Z1112" i="2" s="1"/>
  <c r="AC1112" i="2"/>
  <c r="R1113" i="2" l="1"/>
  <c r="S1113" i="2" s="1"/>
  <c r="T1113" i="2"/>
  <c r="W1113" i="2" s="1"/>
  <c r="AB1113" i="2" l="1"/>
  <c r="AC1113" i="2" s="1"/>
  <c r="R1114" i="2" s="1"/>
  <c r="S1114" i="2" s="1"/>
  <c r="Y1113" i="2"/>
  <c r="Z1113" i="2" s="1"/>
  <c r="U1113" i="2"/>
  <c r="T1114" i="2" l="1"/>
  <c r="Y1114" i="2" s="1"/>
  <c r="Z1114" i="2" s="1"/>
  <c r="W1114" i="2" l="1"/>
  <c r="AB1114" i="2" s="1"/>
  <c r="AC1114" i="2" s="1"/>
  <c r="R1115" i="2" s="1"/>
  <c r="S1115" i="2" s="1"/>
  <c r="U1114" i="2"/>
  <c r="T1115" i="2" l="1"/>
  <c r="Y1115" i="2" s="1"/>
  <c r="Z1115" i="2" s="1"/>
  <c r="W1115" i="2" l="1"/>
  <c r="U1115" i="2"/>
  <c r="AC1115" i="2"/>
  <c r="R1116" i="2" l="1"/>
  <c r="S1116" i="2" s="1"/>
  <c r="T1116" i="2"/>
  <c r="U1116" i="2" s="1"/>
  <c r="Y1116" i="2" l="1"/>
  <c r="Z1116" i="2" s="1"/>
  <c r="W1116" i="2"/>
  <c r="AB1116" i="2" s="1"/>
  <c r="AC1116" i="2" s="1"/>
  <c r="R1117" i="2" s="1"/>
  <c r="S1117" i="2" s="1"/>
  <c r="T1117" i="2" l="1"/>
  <c r="W1117" i="2" s="1"/>
  <c r="AB1117" i="2" s="1"/>
  <c r="U1117" i="2" l="1"/>
  <c r="Y1117" i="2"/>
  <c r="Z1117" i="2" s="1"/>
  <c r="AC1117" i="2"/>
  <c r="R1118" i="2" l="1"/>
  <c r="S1118" i="2" s="1"/>
  <c r="T1118" i="2"/>
  <c r="AC1118" i="2" l="1"/>
  <c r="W1118" i="2"/>
  <c r="Y1118" i="2"/>
  <c r="Z1118" i="2" s="1"/>
  <c r="U1118" i="2"/>
  <c r="R1119" i="2" l="1"/>
  <c r="S1119" i="2" s="1"/>
  <c r="T1119" i="2"/>
  <c r="U1119" i="2" l="1"/>
  <c r="W1119" i="2"/>
  <c r="AB1119" i="2" s="1"/>
  <c r="Y1119" i="2"/>
  <c r="Z1119" i="2" s="1"/>
  <c r="AC1119" i="2" l="1"/>
  <c r="R1120" i="2" l="1"/>
  <c r="S1120" i="2" s="1"/>
  <c r="T1120" i="2"/>
  <c r="W1120" i="2" l="1"/>
  <c r="AB1120" i="2" s="1"/>
  <c r="Y1120" i="2"/>
  <c r="Z1120" i="2" s="1"/>
  <c r="U1120" i="2"/>
  <c r="AC1120" i="2" l="1"/>
  <c r="R1121" i="2" l="1"/>
  <c r="S1121" i="2" s="1"/>
  <c r="T1121" i="2"/>
  <c r="AC1121" i="2" l="1"/>
  <c r="U1121" i="2"/>
  <c r="Y1121" i="2"/>
  <c r="Z1121" i="2" s="1"/>
  <c r="W1121" i="2"/>
  <c r="R1122" i="2" l="1"/>
  <c r="S1122" i="2" s="1"/>
  <c r="T1122" i="2"/>
  <c r="U1122" i="2" l="1"/>
  <c r="W1122" i="2"/>
  <c r="AB1122" i="2" s="1"/>
  <c r="Y1122" i="2"/>
  <c r="Z1122" i="2" s="1"/>
  <c r="AC1122" i="2" l="1"/>
  <c r="R1123" i="2" l="1"/>
  <c r="S1123" i="2" s="1"/>
  <c r="T1123" i="2"/>
  <c r="W1123" i="2" l="1"/>
  <c r="AB1123" i="2" s="1"/>
  <c r="Y1123" i="2"/>
  <c r="Z1123" i="2" s="1"/>
  <c r="U1123" i="2"/>
  <c r="AC1123" i="2" l="1"/>
  <c r="R1124" i="2" l="1"/>
  <c r="S1124" i="2" s="1"/>
  <c r="T1124" i="2"/>
  <c r="AC1124" i="2" l="1"/>
  <c r="U1124" i="2"/>
  <c r="W1124" i="2"/>
  <c r="Y1124" i="2"/>
  <c r="Z1124" i="2" s="1"/>
  <c r="R1125" i="2" l="1"/>
  <c r="S1125" i="2" s="1"/>
  <c r="T1125" i="2"/>
  <c r="U1125" i="2" l="1"/>
  <c r="Y1125" i="2"/>
  <c r="Z1125" i="2" s="1"/>
  <c r="W1125" i="2"/>
  <c r="AB1125" i="2" s="1"/>
  <c r="AC1125" i="2" l="1"/>
  <c r="R1126" i="2" s="1"/>
  <c r="S1126" i="2" s="1"/>
  <c r="T1126" i="2" l="1"/>
  <c r="U1126" i="2" s="1"/>
  <c r="Y1126" i="2" l="1"/>
  <c r="Z1126" i="2" s="1"/>
  <c r="W1126" i="2"/>
  <c r="AB1126" i="2" s="1"/>
  <c r="AC1126" i="2" s="1"/>
  <c r="R1127" i="2" s="1"/>
  <c r="S1127" i="2" s="1"/>
  <c r="T1127" i="2" l="1"/>
  <c r="U1127" i="2" s="1"/>
  <c r="Y1127" i="2" l="1"/>
  <c r="Z1127" i="2" s="1"/>
  <c r="W1127" i="2"/>
  <c r="AC1127" i="2"/>
  <c r="R1128" i="2" l="1"/>
  <c r="S1128" i="2" s="1"/>
  <c r="T1128" i="2"/>
  <c r="W1128" i="2" l="1"/>
  <c r="AB1128" i="2" s="1"/>
  <c r="AC1128" i="2" s="1"/>
  <c r="U1128" i="2"/>
  <c r="Y1128" i="2"/>
  <c r="Z1128" i="2" s="1"/>
  <c r="R1129" i="2" l="1"/>
  <c r="S1129" i="2" s="1"/>
  <c r="T1129" i="2"/>
  <c r="Y1129" i="2" l="1"/>
  <c r="Z1129" i="2" s="1"/>
  <c r="W1129" i="2"/>
  <c r="AB1129" i="2" s="1"/>
  <c r="U1129" i="2"/>
  <c r="AC1129" i="2" l="1"/>
  <c r="R1130" i="2" l="1"/>
  <c r="S1130" i="2" s="1"/>
  <c r="T1130" i="2"/>
  <c r="AC1130" i="2" l="1"/>
  <c r="Y1130" i="2"/>
  <c r="Z1130" i="2" s="1"/>
  <c r="W1130" i="2"/>
  <c r="U1130" i="2"/>
  <c r="R1131" i="2" l="1"/>
  <c r="S1131" i="2" s="1"/>
  <c r="T1131" i="2"/>
  <c r="W1131" i="2" l="1"/>
  <c r="AB1131" i="2" s="1"/>
  <c r="U1131" i="2"/>
  <c r="Y1131" i="2"/>
  <c r="Z1131" i="2" s="1"/>
  <c r="AC1131" i="2" l="1"/>
  <c r="R1132" i="2" l="1"/>
  <c r="S1132" i="2" s="1"/>
  <c r="T1132" i="2"/>
  <c r="U1132" i="2" l="1"/>
  <c r="W1132" i="2"/>
  <c r="AB1132" i="2" s="1"/>
  <c r="Y1132" i="2"/>
  <c r="Z1132" i="2" s="1"/>
  <c r="AC1132" i="2" l="1"/>
  <c r="R1133" i="2" s="1"/>
  <c r="S1133" i="2" s="1"/>
  <c r="T1133" i="2" l="1"/>
  <c r="W1133" i="2" l="1"/>
  <c r="Y1133" i="2"/>
  <c r="Z1133" i="2" s="1"/>
  <c r="U1133" i="2"/>
  <c r="AC1133" i="2"/>
  <c r="R1134" i="2" l="1"/>
  <c r="S1134" i="2" s="1"/>
  <c r="T1134" i="2"/>
  <c r="Y1134" i="2" s="1"/>
  <c r="Z1134" i="2" s="1"/>
  <c r="U1134" i="2" l="1"/>
  <c r="W1134" i="2"/>
  <c r="AB1134" i="2" s="1"/>
  <c r="AC1134" i="2" s="1"/>
  <c r="R1135" i="2" s="1"/>
  <c r="S1135" i="2" s="1"/>
  <c r="T1135" i="2" l="1"/>
  <c r="U1135" i="2" s="1"/>
  <c r="Y1135" i="2" l="1"/>
  <c r="Z1135" i="2" s="1"/>
  <c r="W1135" i="2"/>
  <c r="AB1135" i="2" s="1"/>
  <c r="AC1135" i="2" s="1"/>
  <c r="R1136" i="2" s="1"/>
  <c r="S1136" i="2" s="1"/>
  <c r="T1136" i="2" l="1"/>
  <c r="W1136" i="2" s="1"/>
  <c r="Y1136" i="2" l="1"/>
  <c r="Z1136" i="2" s="1"/>
  <c r="AC1136" i="2"/>
  <c r="U1136" i="2"/>
  <c r="T1137" i="2"/>
  <c r="R1137" i="2" l="1"/>
  <c r="S1137" i="2" s="1"/>
  <c r="Y1137" i="2"/>
  <c r="Z1137" i="2" s="1"/>
  <c r="U1137" i="2"/>
  <c r="W1137" i="2"/>
  <c r="AB1137" i="2" s="1"/>
  <c r="AC1137" i="2" l="1"/>
  <c r="R1138" i="2" s="1"/>
  <c r="S1138" i="2" s="1"/>
  <c r="T1138" i="2" l="1"/>
  <c r="W1138" i="2" l="1"/>
  <c r="AB1138" i="2" s="1"/>
  <c r="AC1138" i="2" s="1"/>
  <c r="Y1138" i="2"/>
  <c r="Z1138" i="2" s="1"/>
  <c r="U1138" i="2"/>
  <c r="R1139" i="2" l="1"/>
  <c r="S1139" i="2" s="1"/>
  <c r="T1139" i="2"/>
  <c r="AC1139" i="2" l="1"/>
  <c r="Y1139" i="2"/>
  <c r="Z1139" i="2" s="1"/>
  <c r="W1139" i="2"/>
  <c r="U1139" i="2"/>
  <c r="R1140" i="2" l="1"/>
  <c r="S1140" i="2" s="1"/>
  <c r="T1140" i="2"/>
  <c r="U1140" i="2" l="1"/>
  <c r="W1140" i="2"/>
  <c r="AB1140" i="2" s="1"/>
  <c r="Y1140" i="2"/>
  <c r="Z1140" i="2" s="1"/>
  <c r="AC1140" i="2" l="1"/>
  <c r="R1141" i="2" l="1"/>
  <c r="S1141" i="2" s="1"/>
  <c r="T1141" i="2"/>
  <c r="W1141" i="2" l="1"/>
  <c r="AB1141" i="2" s="1"/>
  <c r="AC1141" i="2" s="1"/>
  <c r="Y1141" i="2"/>
  <c r="Z1141" i="2" s="1"/>
  <c r="U1141" i="2"/>
  <c r="R1142" i="2" l="1"/>
  <c r="S1142" i="2" s="1"/>
  <c r="T1142" i="2"/>
  <c r="AC1142" i="2" l="1"/>
  <c r="W1142" i="2"/>
  <c r="U1142" i="2"/>
  <c r="Y1142" i="2"/>
  <c r="Z1142" i="2" s="1"/>
  <c r="R1143" i="2" l="1"/>
  <c r="S1143" i="2" s="1"/>
  <c r="T1143" i="2"/>
  <c r="Y1143" i="2" l="1"/>
  <c r="Z1143" i="2" s="1"/>
  <c r="W1143" i="2"/>
  <c r="AB1143" i="2" s="1"/>
  <c r="AC1143" i="2" s="1"/>
  <c r="U1143" i="2"/>
  <c r="R1144" i="2" l="1"/>
  <c r="S1144" i="2" s="1"/>
  <c r="T1144" i="2"/>
  <c r="U1144" i="2" l="1"/>
  <c r="W1144" i="2"/>
  <c r="AB1144" i="2" s="1"/>
  <c r="Y1144" i="2"/>
  <c r="Z1144" i="2" s="1"/>
  <c r="AC1144" i="2" l="1"/>
  <c r="R1145" i="2" l="1"/>
  <c r="S1145" i="2" s="1"/>
  <c r="T1145" i="2"/>
  <c r="AC1145" i="2" l="1"/>
  <c r="U1145" i="2"/>
  <c r="Y1145" i="2"/>
  <c r="Z1145" i="2" s="1"/>
  <c r="W1145" i="2"/>
  <c r="R1146" i="2" l="1"/>
  <c r="S1146" i="2" s="1"/>
  <c r="T1146" i="2"/>
  <c r="W1146" i="2" l="1"/>
  <c r="AB1146" i="2" s="1"/>
  <c r="Y1146" i="2"/>
  <c r="Z1146" i="2" s="1"/>
  <c r="U1146" i="2"/>
  <c r="AC1146" i="2" l="1"/>
  <c r="R1147" i="2" l="1"/>
  <c r="S1147" i="2" s="1"/>
  <c r="T1147" i="2"/>
  <c r="U1147" i="2" l="1"/>
  <c r="Y1147" i="2"/>
  <c r="Z1147" i="2" s="1"/>
  <c r="W1147" i="2"/>
  <c r="AB1147" i="2" s="1"/>
  <c r="AC1147" i="2" l="1"/>
  <c r="R1148" i="2" l="1"/>
  <c r="S1148" i="2" s="1"/>
  <c r="T1148" i="2"/>
  <c r="AC1148" i="2" l="1"/>
  <c r="W1148" i="2"/>
  <c r="U1148" i="2"/>
  <c r="Y1148" i="2"/>
  <c r="Z1148" i="2" s="1"/>
  <c r="R1149" i="2" l="1"/>
  <c r="S1149" i="2" s="1"/>
  <c r="T1149" i="2"/>
  <c r="U1149" i="2" l="1"/>
  <c r="Y1149" i="2"/>
  <c r="Z1149" i="2" s="1"/>
  <c r="W1149" i="2"/>
  <c r="AB1149" i="2" s="1"/>
  <c r="AC1149" i="2" l="1"/>
  <c r="R1150" i="2" s="1"/>
  <c r="S1150" i="2" s="1"/>
  <c r="T1150" i="2" l="1"/>
  <c r="Y1150" i="2" s="1"/>
  <c r="Z1150" i="2" s="1"/>
  <c r="W1150" i="2" l="1"/>
  <c r="AB1150" i="2" s="1"/>
  <c r="AC1150" i="2" s="1"/>
  <c r="U1150" i="2"/>
  <c r="R1151" i="2" l="1"/>
  <c r="S1151" i="2" s="1"/>
  <c r="T1151" i="2"/>
  <c r="AC1151" i="2" l="1"/>
  <c r="U1151" i="2"/>
  <c r="W1151" i="2"/>
  <c r="Y1151" i="2"/>
  <c r="Z1151" i="2" s="1"/>
  <c r="R1152" i="2" l="1"/>
  <c r="S1152" i="2" s="1"/>
  <c r="T1152" i="2"/>
  <c r="U1152" i="2" l="1"/>
  <c r="W1152" i="2"/>
  <c r="AB1152" i="2" s="1"/>
  <c r="Y1152" i="2"/>
  <c r="Z1152" i="2" s="1"/>
  <c r="AC1152" i="2" l="1"/>
  <c r="R1153" i="2" l="1"/>
  <c r="S1153" i="2" s="1"/>
  <c r="T1153" i="2"/>
  <c r="Y1153" i="2" l="1"/>
  <c r="Z1153" i="2" s="1"/>
  <c r="W1153" i="2"/>
  <c r="AB1153" i="2" s="1"/>
  <c r="U1153" i="2"/>
  <c r="AC1153" i="2" l="1"/>
  <c r="R1154" i="2" l="1"/>
  <c r="S1154" i="2" s="1"/>
  <c r="T1154" i="2"/>
  <c r="AC1154" i="2" l="1"/>
  <c r="Y1154" i="2"/>
  <c r="Z1154" i="2" s="1"/>
  <c r="W1154" i="2"/>
  <c r="U1154" i="2"/>
  <c r="R1155" i="2" l="1"/>
  <c r="S1155" i="2" s="1"/>
  <c r="T1155" i="2"/>
  <c r="U1155" i="2" l="1"/>
  <c r="W1155" i="2"/>
  <c r="AB1155" i="2" s="1"/>
  <c r="Y1155" i="2"/>
  <c r="Z1155" i="2" s="1"/>
  <c r="AC1155" i="2" l="1"/>
  <c r="R1156" i="2" l="1"/>
  <c r="S1156" i="2" s="1"/>
  <c r="T1156" i="2"/>
  <c r="U1156" i="2" l="1"/>
  <c r="Y1156" i="2"/>
  <c r="Z1156" i="2" s="1"/>
  <c r="W1156" i="2"/>
  <c r="AB1156" i="2" s="1"/>
  <c r="AC1156" i="2" l="1"/>
  <c r="R1157" i="2" l="1"/>
  <c r="S1157" i="2" s="1"/>
  <c r="T1157" i="2"/>
  <c r="AC1157" i="2" l="1"/>
  <c r="W1157" i="2"/>
  <c r="Y1157" i="2"/>
  <c r="Z1157" i="2" s="1"/>
  <c r="U1157" i="2"/>
  <c r="R1158" i="2" l="1"/>
  <c r="S1158" i="2" s="1"/>
  <c r="T1158" i="2"/>
  <c r="W1158" i="2" l="1"/>
  <c r="AB1158" i="2" s="1"/>
  <c r="AC1158" i="2" s="1"/>
  <c r="Y1158" i="2"/>
  <c r="Z1158" i="2" s="1"/>
  <c r="U1158" i="2"/>
  <c r="R1159" i="2" l="1"/>
  <c r="S1159" i="2" s="1"/>
  <c r="T1159" i="2"/>
  <c r="U1159" i="2" l="1"/>
  <c r="Y1159" i="2"/>
  <c r="Z1159" i="2" s="1"/>
  <c r="W1159" i="2"/>
  <c r="AB1159" i="2" s="1"/>
  <c r="AC1159" i="2" l="1"/>
  <c r="R1160" i="2" s="1"/>
  <c r="S1160" i="2" s="1"/>
  <c r="T1160" i="2" l="1"/>
  <c r="U1160" i="2" s="1"/>
  <c r="Y1160" i="2" l="1"/>
  <c r="Z1160" i="2" s="1"/>
  <c r="AC1160" i="2"/>
  <c r="W1160" i="2"/>
  <c r="R1161" i="2" l="1"/>
  <c r="S1161" i="2" s="1"/>
  <c r="T1161" i="2"/>
  <c r="Y1161" i="2" l="1"/>
  <c r="Z1161" i="2" s="1"/>
  <c r="W1161" i="2"/>
  <c r="AB1161" i="2" s="1"/>
  <c r="AC1161" i="2" s="1"/>
  <c r="U1161" i="2"/>
  <c r="R1162" i="2" l="1"/>
  <c r="S1162" i="2" s="1"/>
  <c r="T1162" i="2"/>
  <c r="W1162" i="2" l="1"/>
  <c r="AB1162" i="2" s="1"/>
  <c r="Y1162" i="2"/>
  <c r="Z1162" i="2" s="1"/>
  <c r="U1162" i="2"/>
  <c r="AC1162" i="2" l="1"/>
  <c r="R1163" i="2" l="1"/>
  <c r="S1163" i="2" s="1"/>
  <c r="T1163" i="2"/>
  <c r="AC1163" i="2" l="1"/>
  <c r="W1163" i="2"/>
  <c r="U1163" i="2"/>
  <c r="Y1163" i="2"/>
  <c r="Z1163" i="2" s="1"/>
  <c r="R1164" i="2" l="1"/>
  <c r="S1164" i="2" s="1"/>
  <c r="T1164" i="2"/>
  <c r="Y1164" i="2" l="1"/>
  <c r="Z1164" i="2" s="1"/>
  <c r="W1164" i="2"/>
  <c r="AB1164" i="2" s="1"/>
  <c r="U1164" i="2"/>
  <c r="AC1164" i="2" l="1"/>
  <c r="R1165" i="2" l="1"/>
  <c r="S1165" i="2" s="1"/>
  <c r="T1165" i="2"/>
  <c r="U1165" i="2" l="1"/>
  <c r="W1165" i="2"/>
  <c r="AB1165" i="2" s="1"/>
  <c r="AC1165" i="2" s="1"/>
  <c r="Y1165" i="2"/>
  <c r="Z1165" i="2" s="1"/>
  <c r="R1166" i="2" l="1"/>
  <c r="S1166" i="2" s="1"/>
  <c r="T1166" i="2"/>
  <c r="AC1166" i="2" l="1"/>
  <c r="Y1166" i="2"/>
  <c r="Z1166" i="2" s="1"/>
  <c r="U1166" i="2"/>
  <c r="W1166" i="2"/>
  <c r="R1167" i="2" l="1"/>
  <c r="S1167" i="2" s="1"/>
  <c r="T1167" i="2"/>
  <c r="Y1167" i="2" l="1"/>
  <c r="Z1167" i="2" s="1"/>
  <c r="W1167" i="2"/>
  <c r="AB1167" i="2" s="1"/>
  <c r="AC1167" i="2" s="1"/>
  <c r="U1167" i="2"/>
  <c r="R1168" i="2" l="1"/>
  <c r="S1168" i="2" s="1"/>
  <c r="T1168" i="2"/>
  <c r="Y1168" i="2" l="1"/>
  <c r="Z1168" i="2" s="1"/>
  <c r="W1168" i="2"/>
  <c r="AB1168" i="2" s="1"/>
  <c r="U1168" i="2"/>
  <c r="AC1168" i="2" l="1"/>
  <c r="R1169" i="2" l="1"/>
  <c r="S1169" i="2" s="1"/>
  <c r="T1169" i="2"/>
  <c r="AC1169" i="2" l="1"/>
  <c r="U1169" i="2"/>
  <c r="Y1169" i="2"/>
  <c r="Z1169" i="2" s="1"/>
  <c r="W1169" i="2"/>
  <c r="R1170" i="2" l="1"/>
  <c r="S1170" i="2" s="1"/>
  <c r="T1170" i="2"/>
  <c r="Y1170" i="2" l="1"/>
  <c r="Z1170" i="2" s="1"/>
  <c r="W1170" i="2"/>
  <c r="AB1170" i="2" s="1"/>
  <c r="U1170" i="2"/>
  <c r="AC1170" i="2" l="1"/>
  <c r="R1171" i="2" l="1"/>
  <c r="S1171" i="2" s="1"/>
  <c r="T1171" i="2"/>
  <c r="Y1171" i="2" l="1"/>
  <c r="Z1171" i="2" s="1"/>
  <c r="U1171" i="2"/>
  <c r="W1171" i="2"/>
  <c r="AB1171" i="2" s="1"/>
  <c r="AC1171" i="2" l="1"/>
  <c r="R1172" i="2" l="1"/>
  <c r="S1172" i="2" s="1"/>
  <c r="T1172" i="2"/>
  <c r="AC1172" i="2" l="1"/>
  <c r="U1172" i="2"/>
  <c r="Y1172" i="2"/>
  <c r="Z1172" i="2" s="1"/>
  <c r="W1172" i="2"/>
  <c r="R1173" i="2" l="1"/>
  <c r="S1173" i="2" s="1"/>
  <c r="T1173" i="2"/>
  <c r="W1173" i="2" l="1"/>
  <c r="AB1173" i="2" s="1"/>
  <c r="U1173" i="2"/>
  <c r="Y1173" i="2"/>
  <c r="Z1173" i="2" s="1"/>
  <c r="AC1173" i="2" l="1"/>
  <c r="R1174" i="2" l="1"/>
  <c r="S1174" i="2" s="1"/>
  <c r="T1174" i="2"/>
  <c r="U1174" i="2" l="1"/>
  <c r="W1174" i="2"/>
  <c r="AB1174" i="2" s="1"/>
  <c r="Y1174" i="2"/>
  <c r="Z1174" i="2" s="1"/>
  <c r="AC1174" i="2" l="1"/>
  <c r="R1175" i="2" l="1"/>
  <c r="S1175" i="2" s="1"/>
  <c r="T1175" i="2"/>
  <c r="AC1175" i="2" l="1"/>
  <c r="W1175" i="2"/>
  <c r="U1175" i="2"/>
  <c r="Y1175" i="2"/>
  <c r="Z1175" i="2" s="1"/>
  <c r="R1176" i="2" l="1"/>
  <c r="S1176" i="2" s="1"/>
  <c r="T1176" i="2"/>
  <c r="Y1176" i="2" l="1"/>
  <c r="Z1176" i="2" s="1"/>
  <c r="W1176" i="2"/>
  <c r="AB1176" i="2" s="1"/>
  <c r="U1176" i="2"/>
  <c r="AC1176" i="2" l="1"/>
  <c r="R1177" i="2" l="1"/>
  <c r="S1177" i="2" s="1"/>
  <c r="T1177" i="2"/>
  <c r="Y1177" i="2" l="1"/>
  <c r="Z1177" i="2" s="1"/>
  <c r="W1177" i="2"/>
  <c r="AB1177" i="2" s="1"/>
  <c r="U1177" i="2"/>
  <c r="AC1177" i="2" l="1"/>
  <c r="R1178" i="2" l="1"/>
  <c r="S1178" i="2" s="1"/>
  <c r="T1178" i="2"/>
  <c r="AC1178" i="2" l="1"/>
  <c r="Y1178" i="2"/>
  <c r="Z1178" i="2" s="1"/>
  <c r="U1178" i="2"/>
  <c r="W1178" i="2"/>
  <c r="R1179" i="2" l="1"/>
  <c r="S1179" i="2" s="1"/>
  <c r="T1179" i="2"/>
  <c r="U1179" i="2" l="1"/>
  <c r="Y1179" i="2"/>
  <c r="Z1179" i="2" s="1"/>
  <c r="W1179" i="2"/>
  <c r="AB1179" i="2" s="1"/>
  <c r="AC1179" i="2" l="1"/>
  <c r="R1180" i="2" l="1"/>
  <c r="S1180" i="2" s="1"/>
  <c r="T1180" i="2"/>
  <c r="Y1180" i="2" l="1"/>
  <c r="Z1180" i="2" s="1"/>
  <c r="U1180" i="2"/>
  <c r="W1180" i="2"/>
  <c r="AB1180" i="2" s="1"/>
  <c r="AC1180" i="2" l="1"/>
  <c r="R1181" i="2" l="1"/>
  <c r="S1181" i="2" s="1"/>
  <c r="T1181" i="2"/>
  <c r="AC1181" i="2" l="1"/>
  <c r="Y1181" i="2"/>
  <c r="Z1181" i="2" s="1"/>
  <c r="W1181" i="2"/>
  <c r="U1181" i="2"/>
  <c r="R1182" i="2" l="1"/>
  <c r="S1182" i="2" s="1"/>
  <c r="T1182" i="2"/>
  <c r="W1182" i="2" l="1"/>
  <c r="AB1182" i="2" s="1"/>
  <c r="U1182" i="2"/>
  <c r="Y1182" i="2"/>
  <c r="Z1182" i="2" s="1"/>
  <c r="AC1182" i="2" l="1"/>
  <c r="R1183" i="2" l="1"/>
  <c r="S1183" i="2" s="1"/>
  <c r="T1183" i="2"/>
  <c r="W1183" i="2" l="1"/>
  <c r="AB1183" i="2" s="1"/>
  <c r="Y1183" i="2"/>
  <c r="Z1183" i="2" s="1"/>
  <c r="U1183" i="2"/>
  <c r="AC1183" i="2" l="1"/>
  <c r="R1184" i="2" l="1"/>
  <c r="S1184" i="2" s="1"/>
  <c r="T1184" i="2"/>
  <c r="AC1184" i="2" l="1"/>
  <c r="U1184" i="2"/>
  <c r="W1184" i="2"/>
  <c r="Y1184" i="2"/>
  <c r="Z1184" i="2" s="1"/>
  <c r="R1185" i="2" l="1"/>
  <c r="S1185" i="2" s="1"/>
  <c r="T1185" i="2"/>
  <c r="Y1185" i="2" l="1"/>
  <c r="Z1185" i="2" s="1"/>
  <c r="U1185" i="2"/>
  <c r="W1185" i="2"/>
  <c r="AB1185" i="2" s="1"/>
  <c r="AC1185" i="2" l="1"/>
  <c r="R1186" i="2" s="1"/>
  <c r="S1186" i="2" s="1"/>
  <c r="T1186" i="2" l="1"/>
  <c r="Y1186" i="2" s="1"/>
  <c r="Z1186" i="2" s="1"/>
  <c r="U1186" i="2" l="1"/>
  <c r="W1186" i="2"/>
  <c r="AB1186" i="2" s="1"/>
  <c r="AC1186" i="2" s="1"/>
  <c r="R1187" i="2" s="1"/>
  <c r="S1187" i="2" s="1"/>
  <c r="T1187" i="2" l="1"/>
  <c r="Y1187" i="2" s="1"/>
  <c r="Z1187" i="2" s="1"/>
  <c r="U1187" i="2" l="1"/>
  <c r="W1187" i="2"/>
  <c r="AC1187" i="2"/>
  <c r="R1188" i="2" l="1"/>
  <c r="S1188" i="2" s="1"/>
  <c r="T1188" i="2"/>
  <c r="W1188" i="2" s="1"/>
  <c r="AB1188" i="2" l="1"/>
  <c r="AC1188" i="2" s="1"/>
  <c r="R1189" i="2" s="1"/>
  <c r="S1189" i="2" s="1"/>
  <c r="U1188" i="2"/>
  <c r="Y1188" i="2"/>
  <c r="Z1188" i="2" s="1"/>
  <c r="T1189" i="2" l="1"/>
  <c r="W1189" i="2" s="1"/>
  <c r="AB1189" i="2" s="1"/>
  <c r="U1189" i="2" l="1"/>
  <c r="Y1189" i="2"/>
  <c r="Z1189" i="2" s="1"/>
  <c r="AC1189" i="2"/>
  <c r="R1190" i="2" s="1"/>
  <c r="S1190" i="2" s="1"/>
  <c r="T1190" i="2" l="1"/>
  <c r="Y1190" i="2" s="1"/>
  <c r="Z1190" i="2" s="1"/>
  <c r="U1190" i="2" l="1"/>
  <c r="W1190" i="2"/>
  <c r="AC1190" i="2"/>
  <c r="R1191" i="2" l="1"/>
  <c r="T1191" i="2"/>
  <c r="W1191" i="2" s="1"/>
  <c r="S1191" i="2" l="1"/>
  <c r="Y1191" i="2"/>
  <c r="Z1191" i="2" s="1"/>
  <c r="AB1191" i="2" s="1"/>
  <c r="U1191" i="2"/>
  <c r="AC1191" i="2" l="1"/>
  <c r="T1192" i="2" l="1"/>
  <c r="R1192" i="2"/>
  <c r="F127" i="1"/>
  <c r="E128" i="1" l="1"/>
  <c r="S1192" i="2"/>
  <c r="W1192" i="2"/>
  <c r="Y1192" i="2"/>
  <c r="Z1192" i="2" s="1"/>
  <c r="U1192" i="2"/>
  <c r="AC1192" i="2"/>
  <c r="T1193" i="2" l="1"/>
  <c r="R1193" i="2"/>
  <c r="S1193" i="2" l="1"/>
  <c r="AC1193" i="2"/>
  <c r="Y1193" i="2"/>
  <c r="Z1193" i="2" s="1"/>
  <c r="U1193" i="2"/>
  <c r="W1193" i="2"/>
  <c r="T1194" i="2" l="1"/>
  <c r="R1194" i="2"/>
  <c r="S1194" i="2" s="1"/>
  <c r="U1194" i="2" l="1"/>
  <c r="W1194" i="2"/>
  <c r="Y1194" i="2"/>
  <c r="Z1194" i="2" s="1"/>
  <c r="K186" i="1" l="1"/>
  <c r="K187" i="1"/>
  <c r="K162" i="1"/>
  <c r="K166" i="1"/>
  <c r="K170" i="1"/>
  <c r="K174" i="1"/>
  <c r="K178" i="1"/>
  <c r="K182" i="1"/>
  <c r="AB1194" i="2"/>
  <c r="AC1194" i="2" s="1"/>
  <c r="K163" i="1"/>
  <c r="K167" i="1"/>
  <c r="K171" i="1"/>
  <c r="K175" i="1"/>
  <c r="K179" i="1"/>
  <c r="K183" i="1"/>
  <c r="K188" i="1" l="1"/>
  <c r="K184" i="1"/>
  <c r="K180" i="1"/>
  <c r="K176" i="1"/>
  <c r="K172" i="1"/>
  <c r="K168" i="1"/>
  <c r="K164" i="1"/>
  <c r="K185" i="1"/>
  <c r="K181" i="1"/>
  <c r="K177" i="1"/>
  <c r="K173" i="1"/>
  <c r="K169" i="1"/>
  <c r="K165" i="1"/>
  <c r="K161" i="1"/>
</calcChain>
</file>

<file path=xl/sharedStrings.xml><?xml version="1.0" encoding="utf-8"?>
<sst xmlns="http://schemas.openxmlformats.org/spreadsheetml/2006/main" count="378" uniqueCount="220">
  <si>
    <t>n</t>
  </si>
  <si>
    <t>t</t>
  </si>
  <si>
    <t>Datum</t>
  </si>
  <si>
    <t>Alter VP1</t>
  </si>
  <si>
    <t>Alter VP2</t>
  </si>
  <si>
    <t>Eckdaten Vertrag</t>
  </si>
  <si>
    <t>Vers_Beginn:</t>
  </si>
  <si>
    <t>Vers_Dauer:</t>
  </si>
  <si>
    <t>Einmalprämie:</t>
  </si>
  <si>
    <t>Entnahme</t>
  </si>
  <si>
    <t>Entnahmefrequenz:</t>
  </si>
  <si>
    <t>von:</t>
  </si>
  <si>
    <t>bis:</t>
  </si>
  <si>
    <t>Entnahme1 zum:</t>
  </si>
  <si>
    <t>Entnahmebetrag1:</t>
  </si>
  <si>
    <t>Entnahme2 zum:</t>
  </si>
  <si>
    <t>Entnahmebetrag2:</t>
  </si>
  <si>
    <t>Zuzahlung1 zum:</t>
  </si>
  <si>
    <t>Zuzahlungsbetrag1:</t>
  </si>
  <si>
    <t>Zuzahlung2 zum:</t>
  </si>
  <si>
    <t>Zuzahlungsbetrag2:</t>
  </si>
  <si>
    <t>Eckdaten VP1</t>
  </si>
  <si>
    <t>Geburtsdatum_VP1:</t>
  </si>
  <si>
    <t>geschlecht_VP1:</t>
  </si>
  <si>
    <t>Land:</t>
  </si>
  <si>
    <t>Geburtsdatum_VP2:</t>
  </si>
  <si>
    <t>qx</t>
  </si>
  <si>
    <t>Alter</t>
  </si>
  <si>
    <t>M</t>
  </si>
  <si>
    <t>F</t>
  </si>
  <si>
    <t>UFC</t>
  </si>
  <si>
    <t>IMC</t>
  </si>
  <si>
    <t>Eckdaten Tariv</t>
  </si>
  <si>
    <t>UFC_%</t>
  </si>
  <si>
    <t>AMC_%</t>
  </si>
  <si>
    <t>IMC_%</t>
  </si>
  <si>
    <t>RMC_%</t>
  </si>
  <si>
    <t>IPC</t>
  </si>
  <si>
    <t>Entwicklung_1</t>
  </si>
  <si>
    <t>Entwicklung_2</t>
  </si>
  <si>
    <t>Entwicklung_3</t>
  </si>
  <si>
    <t>IMC_min</t>
  </si>
  <si>
    <t>AMC_min</t>
  </si>
  <si>
    <t>APC</t>
  </si>
  <si>
    <t>Vers.St._%</t>
  </si>
  <si>
    <t>tot_%</t>
  </si>
  <si>
    <t>Kündigungsgebühr</t>
  </si>
  <si>
    <t>Teilkündigungsgebühr</t>
  </si>
  <si>
    <t>Vers.St.</t>
  </si>
  <si>
    <t>Erstprämie</t>
  </si>
  <si>
    <t>Investition</t>
  </si>
  <si>
    <t>AMC</t>
  </si>
  <si>
    <t>RMC</t>
  </si>
  <si>
    <t>TF-Leistung</t>
  </si>
  <si>
    <t>Risikosumme</t>
  </si>
  <si>
    <t>RiskPrämie</t>
  </si>
  <si>
    <t>Rückkaufswert</t>
  </si>
  <si>
    <t>FV vor Kost.</t>
  </si>
  <si>
    <t>FV nach Kost.</t>
  </si>
  <si>
    <t>.</t>
  </si>
  <si>
    <t>Unverbindliche Modellrechnung</t>
  </si>
  <si>
    <t>Tarifbezeichnung:</t>
  </si>
  <si>
    <t>Vertriebskosten:</t>
  </si>
  <si>
    <t>Folgevertriebskosten:</t>
  </si>
  <si>
    <t>Abschlusskosten:</t>
  </si>
  <si>
    <t>Einrichtungskosten:</t>
  </si>
  <si>
    <t>EUR</t>
  </si>
  <si>
    <t>%</t>
  </si>
  <si>
    <t>fixe Verwaltungskosten:</t>
  </si>
  <si>
    <t>Laufende jährliche Kosten</t>
  </si>
  <si>
    <t>Einmalige Kosten zum Vertragsbeginn</t>
  </si>
  <si>
    <t>Vorname:</t>
  </si>
  <si>
    <t>Name:</t>
  </si>
  <si>
    <t>Geburtsdatum:</t>
  </si>
  <si>
    <t>Geschlecht:</t>
  </si>
  <si>
    <t>Personendaten:</t>
  </si>
  <si>
    <t>Strasse / Nr.:</t>
  </si>
  <si>
    <t>PLZ / Wohnort:</t>
  </si>
  <si>
    <t>Anrede:</t>
  </si>
  <si>
    <t>Vertragsdaten:</t>
  </si>
  <si>
    <t>Versicherungsbeginn:</t>
  </si>
  <si>
    <t>Einmalbeitrag:</t>
  </si>
  <si>
    <t>Jahre</t>
  </si>
  <si>
    <t>Darstellungsoption:</t>
  </si>
  <si>
    <t xml:space="preserve"> (nicht zwingend)</t>
  </si>
  <si>
    <t>Entnahme3 zum:</t>
  </si>
  <si>
    <t>Entnahmebetrag3:</t>
  </si>
  <si>
    <t>Zuzahlung3 zum:</t>
  </si>
  <si>
    <t>Zuzahlungsbetrag3:</t>
  </si>
  <si>
    <t>Summe Kosten</t>
  </si>
  <si>
    <t>Produktname</t>
  </si>
  <si>
    <t>Land</t>
  </si>
  <si>
    <t>UFC_min_%</t>
  </si>
  <si>
    <t>UFC_max_%</t>
  </si>
  <si>
    <t>RMC_min_%</t>
  </si>
  <si>
    <t>RMC_max_%</t>
  </si>
  <si>
    <t>Tarif</t>
  </si>
  <si>
    <t>Vertrieb</t>
  </si>
  <si>
    <t>EN_%</t>
  </si>
  <si>
    <t>Bank</t>
  </si>
  <si>
    <t>Bankgebühr-Kauf (EN_fix)</t>
  </si>
  <si>
    <t>Bankgebühr-Kauf (EN_%)</t>
  </si>
  <si>
    <t>Depotführung (DF_%)</t>
  </si>
  <si>
    <t>DF_%</t>
  </si>
  <si>
    <t>Initial-Kost</t>
  </si>
  <si>
    <t>Geb.:</t>
  </si>
  <si>
    <t>Geschl.:</t>
  </si>
  <si>
    <t>Vertragsdaten</t>
  </si>
  <si>
    <t>Todesfall</t>
  </si>
  <si>
    <t>Rückkauf</t>
  </si>
  <si>
    <t>Jahr</t>
  </si>
  <si>
    <t>Vers_Ende:</t>
  </si>
  <si>
    <t>E-Summe</t>
  </si>
  <si>
    <t>min Einmalprämie</t>
  </si>
  <si>
    <t>min Zuzahlung</t>
  </si>
  <si>
    <t>min Entnahme</t>
  </si>
  <si>
    <t>männlich</t>
  </si>
  <si>
    <t>EN_fix_max</t>
  </si>
  <si>
    <t>EN_fix_min</t>
  </si>
  <si>
    <t>Ablauf per:</t>
  </si>
  <si>
    <t>LZ</t>
  </si>
  <si>
    <t>Ablaufwerte:</t>
  </si>
  <si>
    <t>Wertentwicklungen, welche in der Modellrechnung dargestellt werden sollen:</t>
  </si>
  <si>
    <t>Rechtserklärung und Modellrechnung</t>
  </si>
  <si>
    <t>Entwicklung_4</t>
  </si>
  <si>
    <t>UFC-Haftung-AT</t>
  </si>
  <si>
    <t>RKW-Korrektur-AT</t>
  </si>
  <si>
    <t xml:space="preserve">Die folgende Modellrechnung gibt Ihnen einen Überblick über mögliche Wertentwicklungen Ihrer fondsgebundenen Lebensversicherung. Sie soll Ihnen einen ersten Eindruck über die Leistungen im Todes- und Rückkaufsfall während der Laufzeit Ihrer fondsgebundenen Lebensversicherung geben.
Die in der unverbindlichen Modellrechnung dargestellten Leistungsentwicklungen in der Zukunft basieren auf der Annahme einer gleichbleibenden Wertsteigerung Ihrer Vorsorgestrategie. Sie dienen ausschließlich Illustrationszwecken. Ihre anteilsgebundene Lebensversicherung sieht keine garantierten Leistungen vor. Die tatsächlichen Ergebnisse können höher oder niedriger sein als die angegebenen Werte.
Das Kapitalanlagerisiko wird vollständig vom Versicherungsnehmer getragen.
Bei dieser Modellrechnung handelt es sich nur um ein Rechenmodell, dem fiktive Annahmen zugrunde liegen.
</t>
  </si>
  <si>
    <t>Schwankung</t>
  </si>
  <si>
    <t>Monat</t>
  </si>
  <si>
    <t>Zufall</t>
  </si>
  <si>
    <t>DV vor K.</t>
  </si>
  <si>
    <t>D-Kosten</t>
  </si>
  <si>
    <t>DV nach K.</t>
  </si>
  <si>
    <t>Wert*Zufall</t>
  </si>
  <si>
    <t>Steuer</t>
  </si>
  <si>
    <t>eingang</t>
  </si>
  <si>
    <t>ausgang</t>
  </si>
  <si>
    <t xml:space="preserve">Schwankungsintensität: </t>
  </si>
  <si>
    <t>Bank (eff.)</t>
  </si>
  <si>
    <t>Nucleus (eff.)</t>
  </si>
  <si>
    <t>gering</t>
  </si>
  <si>
    <t>Hinweis zur Modellrechnung:</t>
  </si>
  <si>
    <t>VorsorgePlan</t>
  </si>
  <si>
    <t>IRC Finance</t>
  </si>
  <si>
    <t xml:space="preserve">Depotgrundlage:  </t>
  </si>
  <si>
    <t>(einmalige Vertriebsprovision)</t>
  </si>
  <si>
    <t>(laufende jährliche Vertriebsprovision)</t>
  </si>
  <si>
    <t>Todesfallschutz</t>
  </si>
  <si>
    <t>variable Verw.kosten:</t>
  </si>
  <si>
    <t>Marcel</t>
  </si>
  <si>
    <t>Müller</t>
  </si>
  <si>
    <t>weiblich</t>
  </si>
  <si>
    <t>Vor- u. Nachname / Firma:</t>
  </si>
  <si>
    <r>
      <rPr>
        <i/>
        <u/>
        <sz val="9"/>
        <color theme="1"/>
        <rFont val="Calibri"/>
        <family val="2"/>
        <scheme val="minor"/>
      </rPr>
      <t>Im Vertrag:</t>
    </r>
    <r>
      <rPr>
        <i/>
        <sz val="9"/>
        <color theme="1"/>
        <rFont val="Calibri"/>
        <family val="2"/>
        <scheme val="minor"/>
      </rPr>
      <t xml:space="preserve"> 
Beginn wenn Einmalprämie und vollständige Antragsunterlagen bei Nucleus Life eingegangen sind.</t>
    </r>
  </si>
  <si>
    <t>FLEX</t>
  </si>
  <si>
    <t>Ab dem 6. Vertragsjahr erhöht sich diese Todesfallleistung auf 110% des Vertragswertes und reduziert sich über die restlich verbleibende Vertragslaufzeit in jährlich gleichbleibenden Schritten auf 100% des Vertragswertes.</t>
  </si>
  <si>
    <t xml:space="preserve">Die Todesfallleistung beträgt ab Versicherungsbeginn in den Jahren 1 bis 5 der Vertragslaufzeit 100% des Vertragswertes. </t>
  </si>
  <si>
    <t>Kostenübersicht zur Modellrechnung</t>
  </si>
  <si>
    <t>Kosten zum Vertragsabschluss</t>
  </si>
  <si>
    <t>Kostenart</t>
  </si>
  <si>
    <t>Betrag</t>
  </si>
  <si>
    <t>Cur.</t>
  </si>
  <si>
    <t>Begünstigter</t>
  </si>
  <si>
    <t>Versicherungssteuern:</t>
  </si>
  <si>
    <t>Steuerverwaltung des jeweiligen Landes</t>
  </si>
  <si>
    <t>Eidgenössische Umsatzabgabe:</t>
  </si>
  <si>
    <t>Eidgenössische Steuerverwaltung</t>
  </si>
  <si>
    <t>Nucleus Life AG</t>
  </si>
  <si>
    <t>Variable Abschlusskosten:</t>
  </si>
  <si>
    <t>Vertrieb / Makler</t>
  </si>
  <si>
    <t>daraus ergibt sich eine Nettoinvestition von:</t>
  </si>
  <si>
    <t>Kosten wärend der Vertragslaufzeit</t>
  </si>
  <si>
    <t>Kostenkürzel</t>
  </si>
  <si>
    <t xml:space="preserve"> =</t>
  </si>
  <si>
    <t>variable Verwaltungskosten</t>
  </si>
  <si>
    <t>fixe Verwaltungskosten</t>
  </si>
  <si>
    <t>variable Vertriebskosten</t>
  </si>
  <si>
    <t>Risk.Pr.</t>
  </si>
  <si>
    <t>Risikoprämie</t>
  </si>
  <si>
    <t>Nucleus Life AG / Rückversicherer</t>
  </si>
  <si>
    <t>In dieser Übersicht sind die Kosten je Vertragsjahr angegeben.</t>
  </si>
  <si>
    <t>Kostenentnahme erfolgt dabei aber anteilig, quartalsweise, nachschüssig zu den Stichtagen:</t>
  </si>
  <si>
    <t>31.03. | 30.06. | 30.09. | 31.12.</t>
  </si>
  <si>
    <t>Produkt:</t>
  </si>
  <si>
    <t>Regelmässige Entnahme:</t>
  </si>
  <si>
    <t>vierteljährlich</t>
  </si>
  <si>
    <t>V-BANK</t>
  </si>
  <si>
    <t>FIX</t>
  </si>
  <si>
    <t>Einmalige
Kosten:</t>
  </si>
  <si>
    <t>Laufende Kosten:</t>
  </si>
  <si>
    <t>Zusätzliche Kosten</t>
  </si>
  <si>
    <t>Einstiegskosten</t>
  </si>
  <si>
    <t>Ausstiegskosten</t>
  </si>
  <si>
    <t>Verwaltungskosten</t>
  </si>
  <si>
    <t>Depot/Kontoführung</t>
  </si>
  <si>
    <t>Transaktionskosten</t>
  </si>
  <si>
    <t>Zusammensetzung der Kosten
(Einmalprämie: 100'000.- EUR)</t>
  </si>
  <si>
    <t>Rückkauf
1. Jahr</t>
  </si>
  <si>
    <t>Aus der nachfolgenden Tabelle geht hervor, wie sich die verschiedenen Arten von Kosten jedes Jahr bei</t>
  </si>
  <si>
    <t>obenstehenden Rahmenbedingungen auf die Anlagerendite auswirken:</t>
  </si>
  <si>
    <t>Fondskosten*</t>
  </si>
  <si>
    <t>Fondskosten</t>
  </si>
  <si>
    <t>0% bis -2%</t>
  </si>
  <si>
    <t>Gesamtauswirkung auf die Rendite (RIY) 
Pro Jahr (ohne Fondskosten):</t>
  </si>
  <si>
    <t>Schweiz</t>
  </si>
  <si>
    <t>FLV-NU2-CH</t>
  </si>
  <si>
    <t>oder Rückkaufswert, wenn dieser höher ist.</t>
  </si>
  <si>
    <t>70% GKM bzw. GKF</t>
  </si>
  <si>
    <t>CHF</t>
  </si>
  <si>
    <t>Kosten p.a. in CHF</t>
  </si>
  <si>
    <t>Versicherungssumme:</t>
  </si>
  <si>
    <t>Die Mindesttodesfallleistung ermittelt sich aus der höhe der Einmalprämie und der zugrundeliegenden Vertragslaufzeit.
Todesfallleistung = Nettoeinmalprämie mit 1,05% p.a. verzinst für die Dauer der Vertragslaufzeit.</t>
  </si>
  <si>
    <t>Versicherte Person</t>
  </si>
  <si>
    <t>Versicherungsnehmer:</t>
  </si>
  <si>
    <t>Versicherte Person:</t>
  </si>
  <si>
    <t>Muster</t>
  </si>
  <si>
    <t>VP</t>
  </si>
  <si>
    <t>Herr/Frau</t>
  </si>
  <si>
    <t>Luise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</si>
</sst>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 [$€-407]"/>
    <numFmt numFmtId="167" formatCode="#,##0.0"/>
    <numFmt numFmtId="168" formatCode="&quot;CHF&quot;\ #,##0.00"/>
  </numFmts>
  <fonts count="34" x14ac:knownFonts="1">
    <font>
      <sz val="11"/>
      <color theme="1"/>
      <name val="Calibri"/>
      <family val="2"/>
      <scheme val="minor"/>
    </font>
    <font>
      <sz val="10"/>
      <color theme="1"/>
      <name val="Calibri"/>
      <family val="2"/>
      <scheme val="minor"/>
    </font>
    <font>
      <b/>
      <sz val="10"/>
      <color theme="1"/>
      <name val="Calibri"/>
      <family val="2"/>
      <scheme val="minor"/>
    </font>
    <font>
      <b/>
      <u/>
      <sz val="9"/>
      <name val="Calibri"/>
      <family val="2"/>
      <scheme val="minor"/>
    </font>
    <font>
      <sz val="9"/>
      <name val="Calibri"/>
      <family val="2"/>
      <scheme val="minor"/>
    </font>
    <font>
      <b/>
      <sz val="12"/>
      <name val="Calibri"/>
      <family val="2"/>
      <scheme val="minor"/>
    </font>
    <font>
      <sz val="10"/>
      <name val="Calibri"/>
      <family val="2"/>
      <scheme val="minor"/>
    </font>
    <font>
      <b/>
      <sz val="10"/>
      <name val="Calibri"/>
      <family val="2"/>
      <scheme val="minor"/>
    </font>
    <font>
      <b/>
      <sz val="9"/>
      <name val="Calibri"/>
      <family val="2"/>
      <scheme val="minor"/>
    </font>
    <font>
      <sz val="9"/>
      <color rgb="FFFF0000"/>
      <name val="Calibri"/>
      <family val="2"/>
      <scheme val="minor"/>
    </font>
    <font>
      <b/>
      <u/>
      <sz val="10"/>
      <name val="Calibri"/>
      <family val="2"/>
      <scheme val="minor"/>
    </font>
    <font>
      <sz val="10"/>
      <color theme="0" tint="-0.249977111117893"/>
      <name val="Calibri"/>
      <family val="2"/>
      <scheme val="minor"/>
    </font>
    <font>
      <u/>
      <sz val="14"/>
      <color theme="1"/>
      <name val="Calibri"/>
      <family val="2"/>
      <scheme val="minor"/>
    </font>
    <font>
      <b/>
      <u/>
      <sz val="10"/>
      <color theme="1"/>
      <name val="Calibri"/>
      <family val="2"/>
      <scheme val="minor"/>
    </font>
    <font>
      <i/>
      <sz val="10"/>
      <color theme="1"/>
      <name val="Calibri"/>
      <family val="2"/>
      <scheme val="minor"/>
    </font>
    <font>
      <b/>
      <u/>
      <sz val="11"/>
      <color theme="1"/>
      <name val="Calibri"/>
      <family val="2"/>
      <scheme val="minor"/>
    </font>
    <font>
      <sz val="10"/>
      <color theme="3"/>
      <name val="Calibri"/>
      <family val="2"/>
      <scheme val="minor"/>
    </font>
    <font>
      <i/>
      <sz val="9"/>
      <color theme="1"/>
      <name val="Calibri"/>
      <family val="2"/>
      <scheme val="minor"/>
    </font>
    <font>
      <i/>
      <u/>
      <sz val="9"/>
      <color theme="1"/>
      <name val="Calibri"/>
      <family val="2"/>
      <scheme val="minor"/>
    </font>
    <font>
      <i/>
      <sz val="10"/>
      <name val="Calibri"/>
      <family val="2"/>
      <scheme val="minor"/>
    </font>
    <font>
      <sz val="10"/>
      <color theme="0"/>
      <name val="Calibri"/>
      <family val="2"/>
      <scheme val="minor"/>
    </font>
    <font>
      <sz val="9"/>
      <color theme="1"/>
      <name val="Calibri"/>
      <family val="2"/>
      <scheme val="minor"/>
    </font>
    <font>
      <sz val="10"/>
      <color rgb="FFFF0000"/>
      <name val="Calibri"/>
      <family val="2"/>
      <scheme val="minor"/>
    </font>
    <font>
      <b/>
      <sz val="9"/>
      <color theme="1"/>
      <name val="Calibri"/>
      <family val="2"/>
      <scheme val="minor"/>
    </font>
    <font>
      <i/>
      <sz val="10"/>
      <color theme="3"/>
      <name val="Calibri"/>
      <family val="2"/>
      <scheme val="minor"/>
    </font>
    <font>
      <sz val="9"/>
      <color theme="1" tint="0.499984740745262"/>
      <name val="Calibri"/>
      <family val="2"/>
      <scheme val="minor"/>
    </font>
    <font>
      <sz val="10"/>
      <color theme="0" tint="-4.9989318521683403E-2"/>
      <name val="Calibri"/>
      <family val="2"/>
      <scheme val="minor"/>
    </font>
    <font>
      <b/>
      <sz val="10"/>
      <color rgb="FFFF0000"/>
      <name val="Calibri"/>
      <family val="2"/>
      <scheme val="minor"/>
    </font>
    <font>
      <sz val="8"/>
      <color theme="1"/>
      <name val="Calibri"/>
      <family val="2"/>
      <scheme val="minor"/>
    </font>
    <font>
      <b/>
      <sz val="8"/>
      <color theme="1"/>
      <name val="Calibri"/>
      <family val="2"/>
      <scheme val="minor"/>
    </font>
    <font>
      <u/>
      <sz val="10"/>
      <color theme="1"/>
      <name val="Calibri"/>
      <family val="2"/>
      <scheme val="minor"/>
    </font>
    <font>
      <sz val="10"/>
      <color rgb="FF57574C"/>
      <name val="Calibri"/>
      <family val="2"/>
      <scheme val="minor"/>
    </font>
    <font>
      <b/>
      <sz val="10"/>
      <color rgb="FF57574C"/>
      <name val="Calibri"/>
      <family val="2"/>
      <scheme val="minor"/>
    </font>
    <font>
      <sz val="12"/>
      <color rgb="FFC00000"/>
      <name val="Calibri"/>
      <family val="2"/>
      <scheme val="minor"/>
    </font>
  </fonts>
  <fills count="2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indexed="26"/>
        <bgColor indexed="64"/>
      </patternFill>
    </fill>
    <fill>
      <patternFill patternType="solid">
        <fgColor indexed="31"/>
        <bgColor indexed="64"/>
      </patternFill>
    </fill>
    <fill>
      <patternFill patternType="solid">
        <fgColor theme="0" tint="-0.34998626667073579"/>
        <bgColor indexed="64"/>
      </patternFill>
    </fill>
    <fill>
      <patternFill patternType="solid">
        <fgColor indexed="29"/>
        <bgColor indexed="64"/>
      </patternFill>
    </fill>
    <fill>
      <patternFill patternType="solid">
        <fgColor theme="0" tint="-4.9989318521683403E-2"/>
        <bgColor indexed="64"/>
      </patternFill>
    </fill>
    <fill>
      <gradientFill degree="90">
        <stop position="0">
          <color theme="0"/>
        </stop>
        <stop position="1">
          <color rgb="FFD1C50E"/>
        </stop>
      </gradientFill>
    </fill>
    <fill>
      <patternFill patternType="solid">
        <fgColor theme="0" tint="-0.149967955565050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1" tint="0.24997711111789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3" tint="0.39997558519241921"/>
        <bgColor indexed="64"/>
      </patternFill>
    </fill>
    <fill>
      <gradientFill degree="270">
        <stop position="0">
          <color theme="0"/>
        </stop>
        <stop position="1">
          <color rgb="FFD1C50E"/>
        </stop>
      </gradientFill>
    </fill>
    <fill>
      <patternFill patternType="solid">
        <fgColor theme="0"/>
        <bgColor auto="1"/>
      </patternFill>
    </fill>
    <fill>
      <patternFill patternType="solid">
        <fgColor theme="9" tint="0.39997558519241921"/>
        <bgColor indexed="64"/>
      </patternFill>
    </fill>
    <fill>
      <gradientFill degree="90">
        <stop position="0">
          <color theme="0"/>
        </stop>
        <stop position="1">
          <color rgb="FF57574C"/>
        </stop>
      </gradientFill>
    </fill>
    <fill>
      <gradientFill degree="270">
        <stop position="0">
          <color theme="0"/>
        </stop>
        <stop position="1">
          <color rgb="FF57574C"/>
        </stop>
      </gradientFill>
    </fill>
    <fill>
      <patternFill patternType="solid">
        <fgColor theme="9" tint="0.79998168889431442"/>
        <bgColor indexed="64"/>
      </patternFill>
    </fill>
  </fills>
  <borders count="7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rgb="FFD1C50E"/>
      </bottom>
      <diagonal/>
    </border>
    <border>
      <left/>
      <right style="thick">
        <color theme="0" tint="-0.14996795556505021"/>
      </right>
      <top style="thick">
        <color theme="0" tint="-0.14996795556505021"/>
      </top>
      <bottom/>
      <diagonal/>
    </border>
    <border>
      <left style="double">
        <color rgb="FFECE9D8"/>
      </left>
      <right style="thin">
        <color rgb="FFECE9D8"/>
      </right>
      <top style="double">
        <color rgb="FFECE9D8"/>
      </top>
      <bottom style="thin">
        <color rgb="FFECE9D8"/>
      </bottom>
      <diagonal/>
    </border>
    <border>
      <left style="thin">
        <color rgb="FFECE9D8"/>
      </left>
      <right style="thin">
        <color rgb="FFECE9D8"/>
      </right>
      <top style="double">
        <color rgb="FFECE9D8"/>
      </top>
      <bottom style="thin">
        <color rgb="FFECE9D8"/>
      </bottom>
      <diagonal/>
    </border>
    <border>
      <left style="thin">
        <color rgb="FFECE9D8"/>
      </left>
      <right style="double">
        <color rgb="FFECE9D8"/>
      </right>
      <top style="double">
        <color rgb="FFECE9D8"/>
      </top>
      <bottom style="thin">
        <color rgb="FFECE9D8"/>
      </bottom>
      <diagonal/>
    </border>
    <border>
      <left style="double">
        <color rgb="FFECE9D8"/>
      </left>
      <right style="thin">
        <color rgb="FFECE9D8"/>
      </right>
      <top style="thin">
        <color rgb="FFECE9D8"/>
      </top>
      <bottom style="thin">
        <color rgb="FFECE9D8"/>
      </bottom>
      <diagonal/>
    </border>
    <border>
      <left style="thin">
        <color rgb="FFECE9D8"/>
      </left>
      <right style="thin">
        <color rgb="FFECE9D8"/>
      </right>
      <top style="thin">
        <color rgb="FFECE9D8"/>
      </top>
      <bottom style="thin">
        <color rgb="FFECE9D8"/>
      </bottom>
      <diagonal/>
    </border>
    <border>
      <left style="thin">
        <color rgb="FFECE9D8"/>
      </left>
      <right style="double">
        <color rgb="FFECE9D8"/>
      </right>
      <top style="thin">
        <color rgb="FFECE9D8"/>
      </top>
      <bottom style="thin">
        <color rgb="FFECE9D8"/>
      </bottom>
      <diagonal/>
    </border>
    <border>
      <left style="double">
        <color rgb="FFECE9D8"/>
      </left>
      <right/>
      <top style="double">
        <color rgb="FFECE9D8"/>
      </top>
      <bottom style="thin">
        <color rgb="FFECE9D8"/>
      </bottom>
      <diagonal/>
    </border>
    <border>
      <left style="double">
        <color rgb="FFECE9D8"/>
      </left>
      <right/>
      <top style="thin">
        <color rgb="FFECE9D8"/>
      </top>
      <bottom style="thin">
        <color rgb="FFECE9D8"/>
      </bottom>
      <diagonal/>
    </border>
    <border>
      <left style="thin">
        <color rgb="FFECE9D8"/>
      </left>
      <right/>
      <top/>
      <bottom/>
      <diagonal/>
    </border>
    <border>
      <left style="thin">
        <color rgb="FFECE9D8"/>
      </left>
      <right/>
      <top/>
      <bottom style="thin">
        <color rgb="FFECE9D8"/>
      </bottom>
      <diagonal/>
    </border>
    <border>
      <left/>
      <right/>
      <top/>
      <bottom style="thin">
        <color rgb="FFECE9D8"/>
      </bottom>
      <diagonal/>
    </border>
    <border>
      <left/>
      <right/>
      <top/>
      <bottom style="double">
        <color rgb="FFECE9D8"/>
      </bottom>
      <diagonal/>
    </border>
    <border>
      <left style="thin">
        <color rgb="FFECE9D8"/>
      </left>
      <right style="thin">
        <color rgb="FFECE9D8"/>
      </right>
      <top style="double">
        <color rgb="FFECE9D8"/>
      </top>
      <bottom/>
      <diagonal/>
    </border>
    <border>
      <left style="thin">
        <color rgb="FFECE9D8"/>
      </left>
      <right style="double">
        <color rgb="FFECE9D8"/>
      </right>
      <top style="double">
        <color rgb="FFECE9D8"/>
      </top>
      <bottom/>
      <diagonal/>
    </border>
    <border>
      <left style="thin">
        <color rgb="FFECE9D8"/>
      </left>
      <right style="thin">
        <color rgb="FFECE9D8"/>
      </right>
      <top/>
      <bottom style="double">
        <color rgb="FFECE9D8"/>
      </bottom>
      <diagonal/>
    </border>
    <border>
      <left style="thin">
        <color rgb="FFECE9D8"/>
      </left>
      <right style="double">
        <color rgb="FFECE9D8"/>
      </right>
      <top/>
      <bottom style="double">
        <color rgb="FFECE9D8"/>
      </bottom>
      <diagonal/>
    </border>
    <border>
      <left/>
      <right style="thin">
        <color rgb="FFECE9D8"/>
      </right>
      <top style="double">
        <color rgb="FFECE9D8"/>
      </top>
      <bottom/>
      <diagonal/>
    </border>
    <border>
      <left/>
      <right style="thin">
        <color rgb="FFECE9D8"/>
      </right>
      <top/>
      <bottom style="double">
        <color rgb="FFECE9D8"/>
      </bottom>
      <diagonal/>
    </border>
    <border>
      <left style="double">
        <color rgb="FFECE9D8"/>
      </left>
      <right/>
      <top style="double">
        <color rgb="FFECE9D8"/>
      </top>
      <bottom/>
      <diagonal/>
    </border>
    <border>
      <left style="double">
        <color rgb="FFECE9D8"/>
      </left>
      <right/>
      <top/>
      <bottom style="double">
        <color rgb="FFECE9D8"/>
      </bottom>
      <diagonal/>
    </border>
    <border>
      <left/>
      <right style="double">
        <color rgb="FFECE9D8"/>
      </right>
      <top/>
      <bottom style="double">
        <color rgb="FFECE9D8"/>
      </bottom>
      <diagonal/>
    </border>
    <border>
      <left/>
      <right style="thick">
        <color theme="0" tint="-0.14993743705557422"/>
      </right>
      <top/>
      <bottom/>
      <diagonal/>
    </border>
    <border>
      <left style="double">
        <color rgb="FFECE9D8"/>
      </left>
      <right style="thin">
        <color rgb="FFECE9D8"/>
      </right>
      <top style="thin">
        <color rgb="FFECE9D8"/>
      </top>
      <bottom style="double">
        <color rgb="FFECE9D8"/>
      </bottom>
      <diagonal/>
    </border>
    <border>
      <left style="thin">
        <color rgb="FFECE9D8"/>
      </left>
      <right style="thin">
        <color rgb="FFECE9D8"/>
      </right>
      <top style="thin">
        <color rgb="FFECE9D8"/>
      </top>
      <bottom style="double">
        <color rgb="FFECE9D8"/>
      </bottom>
      <diagonal/>
    </border>
    <border>
      <left style="thin">
        <color rgb="FFECE9D8"/>
      </left>
      <right style="double">
        <color rgb="FFECE9D8"/>
      </right>
      <top style="thin">
        <color rgb="FFECE9D8"/>
      </top>
      <bottom style="double">
        <color rgb="FFECE9D8"/>
      </bottom>
      <diagonal/>
    </border>
    <border>
      <left/>
      <right/>
      <top style="double">
        <color rgb="FFECE9D8"/>
      </top>
      <bottom/>
      <diagonal/>
    </border>
    <border>
      <left style="double">
        <color rgb="FFECE9D8"/>
      </left>
      <right/>
      <top style="thin">
        <color rgb="FFECE9D8"/>
      </top>
      <bottom style="double">
        <color rgb="FFECE9D8"/>
      </bottom>
      <diagonal/>
    </border>
    <border>
      <left/>
      <right style="thin">
        <color rgb="FFECE9D8"/>
      </right>
      <top style="double">
        <color rgb="FFECE9D8"/>
      </top>
      <bottom style="thin">
        <color rgb="FFECE9D8"/>
      </bottom>
      <diagonal/>
    </border>
    <border>
      <left/>
      <right style="thin">
        <color rgb="FFECE9D8"/>
      </right>
      <top style="thin">
        <color rgb="FFECE9D8"/>
      </top>
      <bottom style="thin">
        <color rgb="FFECE9D8"/>
      </bottom>
      <diagonal/>
    </border>
    <border>
      <left/>
      <right style="thin">
        <color rgb="FFECE9D8"/>
      </right>
      <top style="thin">
        <color rgb="FFECE9D8"/>
      </top>
      <bottom style="double">
        <color rgb="FFECE9D8"/>
      </bottom>
      <diagonal/>
    </border>
    <border>
      <left style="double">
        <color rgb="FFECE9D8"/>
      </left>
      <right style="double">
        <color rgb="FFECE9D8"/>
      </right>
      <top style="double">
        <color rgb="FFECE9D8"/>
      </top>
      <bottom style="double">
        <color rgb="FFECE9D8"/>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rgb="FF57574C"/>
      </left>
      <right style="thin">
        <color rgb="FF57574C"/>
      </right>
      <top style="thin">
        <color rgb="FF57574C"/>
      </top>
      <bottom style="thin">
        <color rgb="FF57574C"/>
      </bottom>
      <diagonal/>
    </border>
    <border>
      <left style="hair">
        <color rgb="FF57574C"/>
      </left>
      <right style="hair">
        <color rgb="FF57574C"/>
      </right>
      <top style="hair">
        <color rgb="FF57574C"/>
      </top>
      <bottom style="hair">
        <color rgb="FF57574C"/>
      </bottom>
      <diagonal/>
    </border>
    <border>
      <left/>
      <right/>
      <top style="double">
        <color rgb="FFD1C50E"/>
      </top>
      <bottom/>
      <diagonal/>
    </border>
    <border>
      <left/>
      <right/>
      <top style="thick">
        <color theme="0"/>
      </top>
      <bottom style="thick">
        <color theme="0"/>
      </bottom>
      <diagonal/>
    </border>
    <border>
      <left/>
      <right/>
      <top style="thick">
        <color theme="0" tint="-4.9989318521683403E-2"/>
      </top>
      <bottom style="thick">
        <color theme="0" tint="-4.9989318521683403E-2"/>
      </bottom>
      <diagonal/>
    </border>
    <border>
      <left/>
      <right/>
      <top style="thick">
        <color theme="0" tint="-4.9989318521683403E-2"/>
      </top>
      <bottom/>
      <diagonal/>
    </border>
    <border>
      <left style="thick">
        <color theme="0" tint="-4.9989318521683403E-2"/>
      </left>
      <right/>
      <top style="thick">
        <color theme="0" tint="-4.9989318521683403E-2"/>
      </top>
      <bottom/>
      <diagonal/>
    </border>
    <border>
      <left style="thick">
        <color theme="0" tint="-4.9989318521683403E-2"/>
      </left>
      <right style="thin">
        <color rgb="FF57574C"/>
      </right>
      <top/>
      <bottom/>
      <diagonal/>
    </border>
    <border>
      <left/>
      <right style="thick">
        <color theme="0" tint="-4.9989318521683403E-2"/>
      </right>
      <top/>
      <bottom/>
      <diagonal/>
    </border>
    <border>
      <left style="thick">
        <color theme="0" tint="-4.9989318521683403E-2"/>
      </left>
      <right style="thick">
        <color theme="0" tint="-4.9989318521683403E-2"/>
      </right>
      <top/>
      <bottom/>
      <diagonal/>
    </border>
    <border>
      <left/>
      <right/>
      <top/>
      <bottom style="thin">
        <color rgb="FF57574C"/>
      </bottom>
      <diagonal/>
    </border>
    <border>
      <left style="double">
        <color rgb="FFECE9D8"/>
      </left>
      <right/>
      <top style="double">
        <color rgb="FFECE9D8"/>
      </top>
      <bottom style="double">
        <color rgb="FFECE9D8"/>
      </bottom>
      <diagonal/>
    </border>
    <border>
      <left/>
      <right/>
      <top style="double">
        <color rgb="FFECE9D8"/>
      </top>
      <bottom style="double">
        <color rgb="FFECE9D8"/>
      </bottom>
      <diagonal/>
    </border>
    <border>
      <left style="thin">
        <color rgb="FFECE9D8"/>
      </left>
      <right style="double">
        <color rgb="FFECE9D8"/>
      </right>
      <top style="double">
        <color rgb="FFECE9D8"/>
      </top>
      <bottom style="double">
        <color rgb="FFECE9D8"/>
      </bottom>
      <diagonal/>
    </border>
    <border>
      <left/>
      <right style="thin">
        <color rgb="FFECE9D8"/>
      </right>
      <top style="double">
        <color rgb="FFECE9D8"/>
      </top>
      <bottom style="double">
        <color rgb="FFECE9D8"/>
      </bottom>
      <diagonal/>
    </border>
    <border>
      <left style="thin">
        <color rgb="FFECE9D8"/>
      </left>
      <right style="thin">
        <color rgb="FFECE9D8"/>
      </right>
      <top style="double">
        <color rgb="FFECE9D8"/>
      </top>
      <bottom style="double">
        <color rgb="FFECE9D8"/>
      </bottom>
      <diagonal/>
    </border>
    <border>
      <left/>
      <right style="double">
        <color rgb="FFECE9D8"/>
      </right>
      <top style="double">
        <color rgb="FFECE9D8"/>
      </top>
      <bottom style="double">
        <color rgb="FFECE9D8"/>
      </bottom>
      <diagonal/>
    </border>
    <border>
      <left/>
      <right style="double">
        <color rgb="FFECE9D8"/>
      </right>
      <top style="double">
        <color rgb="FFECE9D8"/>
      </top>
      <bottom/>
      <diagonal/>
    </border>
    <border>
      <left style="double">
        <color rgb="FFECE9D8"/>
      </left>
      <right style="double">
        <color rgb="FFECE9D8"/>
      </right>
      <top style="double">
        <color rgb="FFECE9D8"/>
      </top>
      <bottom style="thin">
        <color rgb="FFECE9D8"/>
      </bottom>
      <diagonal/>
    </border>
    <border>
      <left/>
      <right style="double">
        <color rgb="FFECE9D8"/>
      </right>
      <top style="double">
        <color rgb="FFECE9D8"/>
      </top>
      <bottom style="thin">
        <color rgb="FFECE9D8"/>
      </bottom>
      <diagonal/>
    </border>
    <border>
      <left style="double">
        <color rgb="FFECE9D8"/>
      </left>
      <right style="double">
        <color rgb="FFECE9D8"/>
      </right>
      <top style="thin">
        <color rgb="FFECE9D8"/>
      </top>
      <bottom style="thin">
        <color rgb="FFECE9D8"/>
      </bottom>
      <diagonal/>
    </border>
    <border>
      <left/>
      <right style="double">
        <color rgb="FFECE9D8"/>
      </right>
      <top style="thin">
        <color rgb="FFECE9D8"/>
      </top>
      <bottom style="thin">
        <color rgb="FFECE9D8"/>
      </bottom>
      <diagonal/>
    </border>
    <border>
      <left style="double">
        <color rgb="FFECE9D8"/>
      </left>
      <right style="double">
        <color rgb="FFECE9D8"/>
      </right>
      <top style="thin">
        <color rgb="FFECE9D8"/>
      </top>
      <bottom style="double">
        <color rgb="FFECE9D8"/>
      </bottom>
      <diagonal/>
    </border>
    <border>
      <left/>
      <right style="double">
        <color rgb="FFECE9D8"/>
      </right>
      <top style="thin">
        <color rgb="FFECE9D8"/>
      </top>
      <bottom style="double">
        <color rgb="FFECE9D8"/>
      </bottom>
      <diagonal/>
    </border>
    <border>
      <left style="thin">
        <color rgb="FFECE9D8"/>
      </left>
      <right/>
      <top style="thin">
        <color rgb="FFECE9D8"/>
      </top>
      <bottom/>
      <diagonal/>
    </border>
    <border>
      <left/>
      <right/>
      <top style="thin">
        <color rgb="FFECE9D8"/>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s>
  <cellStyleXfs count="1">
    <xf numFmtId="0" fontId="0" fillId="0" borderId="0"/>
  </cellStyleXfs>
  <cellXfs count="304">
    <xf numFmtId="0" fontId="0" fillId="0" borderId="0" xfId="0"/>
    <xf numFmtId="0" fontId="2" fillId="2" borderId="1" xfId="0" applyFont="1" applyFill="1" applyBorder="1" applyAlignment="1">
      <alignment horizontal="center"/>
    </xf>
    <xf numFmtId="0" fontId="2" fillId="2" borderId="1" xfId="0" applyFont="1" applyFill="1" applyBorder="1"/>
    <xf numFmtId="0" fontId="1" fillId="2" borderId="1" xfId="0" applyFont="1" applyFill="1" applyBorder="1" applyAlignment="1">
      <alignment horizontal="center"/>
    </xf>
    <xf numFmtId="0" fontId="1" fillId="4" borderId="0" xfId="0" applyFont="1" applyFill="1" applyAlignment="1">
      <alignment horizontal="center"/>
    </xf>
    <xf numFmtId="0" fontId="1" fillId="4" borderId="0" xfId="0" applyFont="1" applyFill="1"/>
    <xf numFmtId="0" fontId="1" fillId="4" borderId="1" xfId="0" applyFont="1" applyFill="1" applyBorder="1"/>
    <xf numFmtId="0" fontId="1" fillId="2" borderId="1" xfId="0" applyFont="1" applyFill="1" applyBorder="1"/>
    <xf numFmtId="14" fontId="1" fillId="4" borderId="1" xfId="0" applyNumberFormat="1" applyFont="1" applyFill="1" applyBorder="1"/>
    <xf numFmtId="0" fontId="3" fillId="5" borderId="2" xfId="0" applyFont="1" applyFill="1" applyBorder="1"/>
    <xf numFmtId="0" fontId="4" fillId="5" borderId="2" xfId="0" applyFont="1" applyFill="1" applyBorder="1"/>
    <xf numFmtId="0" fontId="3" fillId="6" borderId="2" xfId="0" applyFont="1" applyFill="1" applyBorder="1"/>
    <xf numFmtId="0" fontId="4" fillId="6" borderId="2" xfId="0" applyFont="1" applyFill="1" applyBorder="1" applyAlignment="1">
      <alignment horizontal="left"/>
    </xf>
    <xf numFmtId="0" fontId="4" fillId="6" borderId="2" xfId="0" applyFont="1" applyFill="1" applyBorder="1"/>
    <xf numFmtId="14" fontId="4" fillId="6" borderId="2" xfId="0" applyNumberFormat="1" applyFont="1" applyFill="1" applyBorder="1" applyAlignment="1">
      <alignment horizontal="left"/>
    </xf>
    <xf numFmtId="0" fontId="4" fillId="5" borderId="2" xfId="0" applyFont="1" applyFill="1" applyBorder="1" applyAlignment="1">
      <alignment horizontal="left"/>
    </xf>
    <xf numFmtId="14" fontId="4" fillId="5" borderId="2" xfId="0" applyNumberFormat="1" applyFont="1" applyFill="1" applyBorder="1" applyAlignment="1">
      <alignment horizontal="left"/>
    </xf>
    <xf numFmtId="1" fontId="4" fillId="5" borderId="2" xfId="0" applyNumberFormat="1" applyFont="1" applyFill="1" applyBorder="1" applyAlignment="1">
      <alignment horizontal="left"/>
    </xf>
    <xf numFmtId="3" fontId="4" fillId="5" borderId="2" xfId="0" applyNumberFormat="1" applyFont="1" applyFill="1" applyBorder="1" applyAlignment="1">
      <alignment horizontal="left"/>
    </xf>
    <xf numFmtId="0" fontId="6" fillId="4" borderId="0" xfId="0" applyFont="1" applyFill="1"/>
    <xf numFmtId="0" fontId="4" fillId="4" borderId="6" xfId="0" applyFont="1" applyFill="1" applyBorder="1"/>
    <xf numFmtId="0" fontId="9" fillId="4" borderId="6" xfId="0" applyFont="1" applyFill="1" applyBorder="1"/>
    <xf numFmtId="0" fontId="8" fillId="3" borderId="6" xfId="0" applyFont="1" applyFill="1" applyBorder="1"/>
    <xf numFmtId="0" fontId="4" fillId="3" borderId="6" xfId="0" applyFont="1" applyFill="1" applyBorder="1"/>
    <xf numFmtId="0" fontId="1" fillId="4" borderId="2" xfId="0" applyFont="1" applyFill="1" applyBorder="1" applyAlignment="1">
      <alignment horizontal="center"/>
    </xf>
    <xf numFmtId="4" fontId="1" fillId="4" borderId="1" xfId="0" applyNumberFormat="1" applyFont="1" applyFill="1" applyBorder="1"/>
    <xf numFmtId="0" fontId="10" fillId="8" borderId="2" xfId="0" applyFont="1" applyFill="1" applyBorder="1"/>
    <xf numFmtId="0" fontId="6" fillId="8" borderId="2" xfId="0" applyFont="1" applyFill="1" applyBorder="1"/>
    <xf numFmtId="10" fontId="6" fillId="8" borderId="2" xfId="0" applyNumberFormat="1" applyFont="1" applyFill="1" applyBorder="1"/>
    <xf numFmtId="2" fontId="6" fillId="8" borderId="2" xfId="0" applyNumberFormat="1" applyFont="1" applyFill="1" applyBorder="1"/>
    <xf numFmtId="0" fontId="11" fillId="2" borderId="1" xfId="0" applyFont="1" applyFill="1" applyBorder="1"/>
    <xf numFmtId="0" fontId="1" fillId="9" borderId="0" xfId="0" applyFont="1" applyFill="1"/>
    <xf numFmtId="0" fontId="12" fillId="10" borderId="7" xfId="0" applyFont="1" applyFill="1" applyBorder="1"/>
    <xf numFmtId="0" fontId="1" fillId="10" borderId="7" xfId="0" applyFont="1" applyFill="1" applyBorder="1"/>
    <xf numFmtId="0" fontId="1" fillId="9" borderId="0" xfId="0" applyFont="1" applyFill="1" applyBorder="1"/>
    <xf numFmtId="0" fontId="17" fillId="9" borderId="0" xfId="0" applyFont="1" applyFill="1" applyBorder="1" applyAlignment="1">
      <alignment horizontal="left" vertical="top" wrapText="1"/>
    </xf>
    <xf numFmtId="9" fontId="1" fillId="9" borderId="0" xfId="0" applyNumberFormat="1" applyFont="1" applyFill="1"/>
    <xf numFmtId="0" fontId="4" fillId="13" borderId="2" xfId="0" applyFont="1" applyFill="1" applyBorder="1"/>
    <xf numFmtId="14" fontId="4" fillId="13" borderId="2" xfId="0" applyNumberFormat="1" applyFont="1" applyFill="1" applyBorder="1" applyAlignment="1">
      <alignment horizontal="left"/>
    </xf>
    <xf numFmtId="3" fontId="4" fillId="13" borderId="2" xfId="0" applyNumberFormat="1" applyFont="1" applyFill="1" applyBorder="1" applyAlignment="1">
      <alignment horizontal="left"/>
    </xf>
    <xf numFmtId="0" fontId="1" fillId="3" borderId="0" xfId="0" applyFont="1" applyFill="1" applyAlignment="1">
      <alignment horizontal="left"/>
    </xf>
    <xf numFmtId="0" fontId="1" fillId="3" borderId="0" xfId="0" applyFont="1" applyFill="1"/>
    <xf numFmtId="0" fontId="6" fillId="3" borderId="2" xfId="0" applyFont="1" applyFill="1" applyBorder="1"/>
    <xf numFmtId="9" fontId="6" fillId="3" borderId="2" xfId="0" applyNumberFormat="1" applyFont="1" applyFill="1" applyBorder="1"/>
    <xf numFmtId="0" fontId="20" fillId="15" borderId="2" xfId="0" applyFont="1" applyFill="1" applyBorder="1"/>
    <xf numFmtId="10" fontId="6" fillId="8" borderId="2" xfId="0" applyNumberFormat="1" applyFont="1" applyFill="1" applyBorder="1" applyAlignment="1">
      <alignment horizontal="right"/>
    </xf>
    <xf numFmtId="0" fontId="7" fillId="8" borderId="2" xfId="0" applyFont="1" applyFill="1" applyBorder="1" applyAlignment="1">
      <alignment horizontal="right"/>
    </xf>
    <xf numFmtId="0" fontId="6" fillId="8" borderId="2" xfId="0" applyFont="1" applyFill="1" applyBorder="1" applyAlignment="1">
      <alignment horizontal="right"/>
    </xf>
    <xf numFmtId="0" fontId="6" fillId="17" borderId="2" xfId="0" applyFont="1" applyFill="1" applyBorder="1"/>
    <xf numFmtId="2" fontId="6" fillId="17" borderId="2" xfId="0" applyNumberFormat="1" applyFont="1" applyFill="1" applyBorder="1"/>
    <xf numFmtId="164" fontId="6" fillId="8" borderId="2" xfId="0" applyNumberFormat="1" applyFont="1" applyFill="1" applyBorder="1"/>
    <xf numFmtId="10" fontId="6" fillId="17" borderId="2" xfId="0" applyNumberFormat="1" applyFont="1" applyFill="1" applyBorder="1"/>
    <xf numFmtId="0" fontId="1" fillId="16" borderId="1" xfId="0" applyFont="1" applyFill="1" applyBorder="1"/>
    <xf numFmtId="0" fontId="1" fillId="12" borderId="1" xfId="0" applyFont="1" applyFill="1" applyBorder="1"/>
    <xf numFmtId="0" fontId="1" fillId="18" borderId="1" xfId="0" applyFont="1" applyFill="1" applyBorder="1"/>
    <xf numFmtId="0" fontId="1" fillId="19" borderId="1" xfId="0" applyFont="1" applyFill="1" applyBorder="1"/>
    <xf numFmtId="0" fontId="1" fillId="20" borderId="1" xfId="0" applyFont="1" applyFill="1" applyBorder="1"/>
    <xf numFmtId="0" fontId="1" fillId="21" borderId="1" xfId="0" applyFont="1" applyFill="1" applyBorder="1"/>
    <xf numFmtId="0" fontId="1" fillId="14" borderId="1" xfId="0" applyFont="1" applyFill="1" applyBorder="1"/>
    <xf numFmtId="165" fontId="1" fillId="3" borderId="0" xfId="0" applyNumberFormat="1" applyFont="1" applyFill="1"/>
    <xf numFmtId="3" fontId="1" fillId="3" borderId="0" xfId="0" applyNumberFormat="1" applyFont="1" applyFill="1"/>
    <xf numFmtId="14" fontId="1" fillId="3" borderId="0" xfId="0" applyNumberFormat="1" applyFont="1" applyFill="1"/>
    <xf numFmtId="0" fontId="2" fillId="4" borderId="0" xfId="0" applyFont="1" applyFill="1"/>
    <xf numFmtId="0" fontId="2" fillId="22" borderId="0" xfId="0" applyFont="1" applyFill="1"/>
    <xf numFmtId="0" fontId="1" fillId="22" borderId="0" xfId="0" applyFont="1" applyFill="1"/>
    <xf numFmtId="0" fontId="1" fillId="23" borderId="0" xfId="0" applyFont="1" applyFill="1"/>
    <xf numFmtId="0" fontId="1" fillId="4" borderId="0" xfId="0" applyFont="1" applyFill="1" applyAlignment="1">
      <alignment horizontal="right"/>
    </xf>
    <xf numFmtId="0" fontId="1" fillId="4" borderId="17" xfId="0" applyFont="1" applyFill="1" applyBorder="1"/>
    <xf numFmtId="0" fontId="1" fillId="4" borderId="0" xfId="0" applyFont="1" applyFill="1" applyBorder="1"/>
    <xf numFmtId="0" fontId="2" fillId="4" borderId="17" xfId="0" applyFont="1" applyFill="1" applyBorder="1" applyAlignment="1">
      <alignment horizontal="right"/>
    </xf>
    <xf numFmtId="0" fontId="1" fillId="23" borderId="17" xfId="0" applyFont="1" applyFill="1" applyBorder="1"/>
    <xf numFmtId="0" fontId="1" fillId="23" borderId="0" xfId="0" applyFont="1" applyFill="1" applyBorder="1"/>
    <xf numFmtId="0" fontId="13" fillId="22" borderId="0" xfId="0" applyFont="1" applyFill="1"/>
    <xf numFmtId="0" fontId="2" fillId="4" borderId="17" xfId="0" applyFont="1" applyFill="1" applyBorder="1"/>
    <xf numFmtId="0" fontId="1" fillId="4" borderId="20" xfId="0" applyFont="1" applyFill="1" applyBorder="1" applyAlignment="1">
      <alignment vertical="top" wrapText="1"/>
    </xf>
    <xf numFmtId="0" fontId="20" fillId="4" borderId="0" xfId="0" applyFont="1" applyFill="1"/>
    <xf numFmtId="0" fontId="20" fillId="4" borderId="15" xfId="0" applyFont="1" applyFill="1" applyBorder="1"/>
    <xf numFmtId="0" fontId="20" fillId="4" borderId="16" xfId="0" applyFont="1" applyFill="1" applyBorder="1"/>
    <xf numFmtId="4" fontId="11" fillId="2" borderId="1" xfId="0" applyNumberFormat="1" applyFont="1" applyFill="1" applyBorder="1"/>
    <xf numFmtId="3" fontId="20" fillId="4" borderId="20" xfId="0" applyNumberFormat="1" applyFont="1" applyFill="1" applyBorder="1" applyAlignment="1">
      <alignment vertical="top" wrapText="1"/>
    </xf>
    <xf numFmtId="0" fontId="1" fillId="24" borderId="1" xfId="0" applyFont="1" applyFill="1" applyBorder="1"/>
    <xf numFmtId="0" fontId="20" fillId="9" borderId="0" xfId="0" applyFont="1" applyFill="1"/>
    <xf numFmtId="0" fontId="1" fillId="9" borderId="0" xfId="0" applyFont="1" applyFill="1" applyAlignment="1">
      <alignment horizontal="right"/>
    </xf>
    <xf numFmtId="0" fontId="6" fillId="9" borderId="0" xfId="0" applyFont="1" applyFill="1" applyBorder="1" applyAlignment="1">
      <alignment horizontal="right"/>
    </xf>
    <xf numFmtId="1" fontId="6" fillId="9" borderId="0" xfId="0" applyNumberFormat="1" applyFont="1" applyFill="1" applyBorder="1" applyAlignment="1">
      <alignment horizontal="right"/>
    </xf>
    <xf numFmtId="0" fontId="22" fillId="9" borderId="0" xfId="0" applyFont="1" applyFill="1" applyBorder="1" applyAlignment="1">
      <alignment horizontal="right"/>
    </xf>
    <xf numFmtId="0" fontId="1" fillId="9" borderId="0" xfId="0" applyFont="1" applyFill="1" applyBorder="1" applyAlignment="1">
      <alignment horizontal="right"/>
    </xf>
    <xf numFmtId="14" fontId="6" fillId="9" borderId="0" xfId="0" applyNumberFormat="1" applyFont="1" applyFill="1" applyBorder="1" applyAlignment="1">
      <alignment horizontal="right"/>
    </xf>
    <xf numFmtId="14" fontId="1" fillId="9" borderId="0" xfId="0" applyNumberFormat="1" applyFont="1" applyFill="1" applyBorder="1"/>
    <xf numFmtId="14" fontId="1" fillId="9" borderId="0" xfId="0" applyNumberFormat="1" applyFont="1" applyFill="1"/>
    <xf numFmtId="14" fontId="1" fillId="9" borderId="0" xfId="0" applyNumberFormat="1" applyFont="1" applyFill="1" applyAlignment="1">
      <alignment horizontal="right"/>
    </xf>
    <xf numFmtId="14" fontId="21" fillId="4" borderId="0" xfId="0" applyNumberFormat="1" applyFont="1" applyFill="1"/>
    <xf numFmtId="0" fontId="23" fillId="4" borderId="0" xfId="0" applyFont="1" applyFill="1" applyAlignment="1">
      <alignment horizontal="right" vertical="center"/>
    </xf>
    <xf numFmtId="166" fontId="21" fillId="4" borderId="0" xfId="0" applyNumberFormat="1" applyFont="1" applyFill="1" applyAlignment="1">
      <alignment vertical="center"/>
    </xf>
    <xf numFmtId="0" fontId="2" fillId="4" borderId="0" xfId="0" applyFont="1" applyFill="1" applyAlignment="1">
      <alignment horizontal="right" vertical="center"/>
    </xf>
    <xf numFmtId="0" fontId="20" fillId="4" borderId="20" xfId="0" applyFont="1" applyFill="1" applyBorder="1" applyAlignment="1">
      <alignment vertical="top" wrapText="1"/>
    </xf>
    <xf numFmtId="0" fontId="14" fillId="4" borderId="0" xfId="0" applyFont="1" applyFill="1" applyAlignment="1">
      <alignment vertical="top"/>
    </xf>
    <xf numFmtId="0" fontId="24" fillId="4" borderId="0" xfId="0" applyFont="1" applyFill="1" applyAlignment="1">
      <alignment vertical="top"/>
    </xf>
    <xf numFmtId="4" fontId="1" fillId="4" borderId="0" xfId="0" applyNumberFormat="1" applyFont="1" applyFill="1"/>
    <xf numFmtId="0" fontId="20" fillId="4" borderId="35" xfId="0" applyFont="1" applyFill="1" applyBorder="1"/>
    <xf numFmtId="0" fontId="25" fillId="4" borderId="36" xfId="0" applyFont="1" applyFill="1" applyBorder="1" applyAlignment="1">
      <alignment horizontal="left"/>
    </xf>
    <xf numFmtId="0" fontId="25" fillId="4" borderId="37" xfId="0" applyFont="1" applyFill="1" applyBorder="1" applyAlignment="1">
      <alignment horizontal="left"/>
    </xf>
    <xf numFmtId="0" fontId="25" fillId="4" borderId="38" xfId="0" applyFont="1" applyFill="1" applyBorder="1" applyAlignment="1">
      <alignment horizontal="left"/>
    </xf>
    <xf numFmtId="0" fontId="21" fillId="4" borderId="0" xfId="0" applyFont="1" applyFill="1" applyAlignment="1">
      <alignment horizontal="right"/>
    </xf>
    <xf numFmtId="17" fontId="26" fillId="9" borderId="0" xfId="0" applyNumberFormat="1" applyFont="1" applyFill="1"/>
    <xf numFmtId="0" fontId="27" fillId="4" borderId="2" xfId="0" applyFont="1" applyFill="1" applyBorder="1" applyAlignment="1">
      <alignment horizontal="center"/>
    </xf>
    <xf numFmtId="1" fontId="28" fillId="4" borderId="11" xfId="0" applyNumberFormat="1" applyFont="1" applyFill="1" applyBorder="1" applyAlignment="1">
      <alignment horizontal="center"/>
    </xf>
    <xf numFmtId="3" fontId="28" fillId="4" borderId="9" xfId="0" applyNumberFormat="1" applyFont="1" applyFill="1" applyBorder="1"/>
    <xf numFmtId="1" fontId="28" fillId="4" borderId="14" xfId="0" applyNumberFormat="1" applyFont="1" applyFill="1" applyBorder="1" applyAlignment="1">
      <alignment horizontal="center"/>
    </xf>
    <xf numFmtId="3" fontId="28" fillId="4" borderId="12" xfId="0" applyNumberFormat="1" applyFont="1" applyFill="1" applyBorder="1"/>
    <xf numFmtId="1" fontId="28" fillId="4" borderId="33" xfId="0" applyNumberFormat="1" applyFont="1" applyFill="1" applyBorder="1" applyAlignment="1">
      <alignment horizontal="center"/>
    </xf>
    <xf numFmtId="3" fontId="28" fillId="4" borderId="31" xfId="0" applyNumberFormat="1" applyFont="1" applyFill="1" applyBorder="1"/>
    <xf numFmtId="0" fontId="21" fillId="10" borderId="20" xfId="0" applyFont="1" applyFill="1" applyBorder="1"/>
    <xf numFmtId="0" fontId="29" fillId="10" borderId="28" xfId="0" applyFont="1" applyFill="1" applyBorder="1"/>
    <xf numFmtId="0" fontId="29" fillId="10" borderId="20" xfId="0" applyFont="1" applyFill="1" applyBorder="1" applyAlignment="1">
      <alignment horizontal="right"/>
    </xf>
    <xf numFmtId="0" fontId="21" fillId="22" borderId="27" xfId="0" applyFont="1" applyFill="1" applyBorder="1" applyAlignment="1">
      <alignment wrapText="1"/>
    </xf>
    <xf numFmtId="0" fontId="21" fillId="22" borderId="34" xfId="0" applyFont="1" applyFill="1" applyBorder="1" applyAlignment="1">
      <alignment wrapText="1"/>
    </xf>
    <xf numFmtId="0" fontId="21" fillId="22" borderId="22" xfId="0" applyFont="1" applyFill="1" applyBorder="1" applyAlignment="1">
      <alignment wrapText="1"/>
    </xf>
    <xf numFmtId="0" fontId="21" fillId="10" borderId="24" xfId="0" applyFont="1" applyFill="1" applyBorder="1" applyAlignment="1">
      <alignment horizontal="center"/>
    </xf>
    <xf numFmtId="0" fontId="21" fillId="10" borderId="26" xfId="0" applyFont="1" applyFill="1" applyBorder="1" applyAlignment="1">
      <alignment horizontal="right"/>
    </xf>
    <xf numFmtId="0" fontId="21" fillId="25" borderId="26" xfId="0" applyFont="1" applyFill="1" applyBorder="1" applyAlignment="1">
      <alignment horizontal="right"/>
    </xf>
    <xf numFmtId="0" fontId="21" fillId="25" borderId="23" xfId="0" applyFont="1" applyFill="1" applyBorder="1" applyAlignment="1">
      <alignment horizontal="right"/>
    </xf>
    <xf numFmtId="3" fontId="28" fillId="9" borderId="9" xfId="0" applyNumberFormat="1" applyFont="1" applyFill="1" applyBorder="1"/>
    <xf numFmtId="3" fontId="28" fillId="9" borderId="10" xfId="0" applyNumberFormat="1" applyFont="1" applyFill="1" applyBorder="1"/>
    <xf numFmtId="3" fontId="28" fillId="9" borderId="12" xfId="0" applyNumberFormat="1" applyFont="1" applyFill="1" applyBorder="1"/>
    <xf numFmtId="3" fontId="28" fillId="9" borderId="13" xfId="0" applyNumberFormat="1" applyFont="1" applyFill="1" applyBorder="1"/>
    <xf numFmtId="3" fontId="28" fillId="9" borderId="31" xfId="0" applyNumberFormat="1" applyFont="1" applyFill="1" applyBorder="1"/>
    <xf numFmtId="3" fontId="28" fillId="9" borderId="32" xfId="0" applyNumberFormat="1" applyFont="1" applyFill="1" applyBorder="1"/>
    <xf numFmtId="9" fontId="1" fillId="4" borderId="1" xfId="0" applyNumberFormat="1" applyFont="1" applyFill="1" applyBorder="1"/>
    <xf numFmtId="0" fontId="1" fillId="4" borderId="40" xfId="0" applyFont="1" applyFill="1" applyBorder="1"/>
    <xf numFmtId="0" fontId="1" fillId="4" borderId="41" xfId="0" applyFont="1" applyFill="1" applyBorder="1"/>
    <xf numFmtId="0" fontId="1" fillId="4" borderId="42" xfId="0" applyFont="1" applyFill="1" applyBorder="1"/>
    <xf numFmtId="10" fontId="1" fillId="4" borderId="42" xfId="0" applyNumberFormat="1" applyFont="1" applyFill="1" applyBorder="1"/>
    <xf numFmtId="4" fontId="1" fillId="4" borderId="42" xfId="0" applyNumberFormat="1" applyFont="1" applyFill="1" applyBorder="1"/>
    <xf numFmtId="14" fontId="1" fillId="4" borderId="0" xfId="0" applyNumberFormat="1" applyFont="1" applyFill="1"/>
    <xf numFmtId="0" fontId="2" fillId="9" borderId="0" xfId="0" applyFont="1" applyFill="1" applyAlignment="1">
      <alignment horizontal="right"/>
    </xf>
    <xf numFmtId="0" fontId="1" fillId="4" borderId="43" xfId="0" applyFont="1" applyFill="1" applyBorder="1" applyAlignment="1">
      <alignment horizontal="center"/>
    </xf>
    <xf numFmtId="1" fontId="1" fillId="4" borderId="0" xfId="0" applyNumberFormat="1" applyFont="1" applyFill="1"/>
    <xf numFmtId="0" fontId="30" fillId="9" borderId="0" xfId="0" applyFont="1" applyFill="1"/>
    <xf numFmtId="0" fontId="14" fillId="9" borderId="0" xfId="0" applyFont="1" applyFill="1"/>
    <xf numFmtId="14" fontId="1" fillId="4" borderId="0" xfId="0" applyNumberFormat="1" applyFont="1" applyFill="1" applyAlignment="1">
      <alignment horizontal="left"/>
    </xf>
    <xf numFmtId="0" fontId="21" fillId="10" borderId="24" xfId="0" applyFont="1" applyFill="1" applyBorder="1" applyAlignment="1">
      <alignment horizontal="right"/>
    </xf>
    <xf numFmtId="3" fontId="28" fillId="4" borderId="11" xfId="0" applyNumberFormat="1" applyFont="1" applyFill="1" applyBorder="1"/>
    <xf numFmtId="3" fontId="28" fillId="4" borderId="14" xfId="0" applyNumberFormat="1" applyFont="1" applyFill="1" applyBorder="1"/>
    <xf numFmtId="3" fontId="28" fillId="4" borderId="33" xfId="0" applyNumberFormat="1" applyFont="1" applyFill="1" applyBorder="1"/>
    <xf numFmtId="2" fontId="16" fillId="4" borderId="0" xfId="0" applyNumberFormat="1" applyFont="1" applyFill="1" applyBorder="1" applyProtection="1">
      <protection locked="0"/>
    </xf>
    <xf numFmtId="3" fontId="16" fillId="4" borderId="0" xfId="0" applyNumberFormat="1" applyFont="1" applyFill="1" applyBorder="1" applyAlignment="1" applyProtection="1">
      <protection locked="0"/>
    </xf>
    <xf numFmtId="0" fontId="15" fillId="9" borderId="0" xfId="0" applyFont="1" applyFill="1" applyBorder="1" applyAlignment="1">
      <alignment horizontal="right"/>
    </xf>
    <xf numFmtId="10" fontId="1" fillId="9" borderId="0" xfId="0" applyNumberFormat="1" applyFont="1" applyFill="1" applyBorder="1" applyAlignment="1">
      <alignment horizontal="left"/>
    </xf>
    <xf numFmtId="0" fontId="14" fillId="9" borderId="0" xfId="0" applyFont="1" applyFill="1" applyBorder="1"/>
    <xf numFmtId="0" fontId="2" fillId="9" borderId="0" xfId="0" applyFont="1" applyFill="1" applyBorder="1"/>
    <xf numFmtId="0" fontId="17" fillId="9" borderId="0" xfId="0" applyFont="1" applyFill="1" applyBorder="1" applyAlignment="1">
      <alignment vertical="top" wrapText="1"/>
    </xf>
    <xf numFmtId="0" fontId="1" fillId="9" borderId="44" xfId="0" applyFont="1" applyFill="1" applyBorder="1"/>
    <xf numFmtId="0" fontId="20" fillId="9" borderId="0" xfId="0" applyFont="1" applyFill="1" applyBorder="1"/>
    <xf numFmtId="0" fontId="15" fillId="9" borderId="0" xfId="0" applyFont="1" applyFill="1" applyBorder="1"/>
    <xf numFmtId="0" fontId="13" fillId="9" borderId="0" xfId="0" applyFont="1" applyFill="1" applyBorder="1"/>
    <xf numFmtId="0" fontId="22" fillId="9" borderId="0" xfId="0" applyFont="1" applyFill="1" applyBorder="1"/>
    <xf numFmtId="0" fontId="1" fillId="9" borderId="45" xfId="0" applyFont="1" applyFill="1" applyBorder="1"/>
    <xf numFmtId="0" fontId="17" fillId="9" borderId="0" xfId="0" applyFont="1" applyFill="1" applyBorder="1"/>
    <xf numFmtId="0" fontId="15" fillId="9" borderId="0" xfId="0" applyFont="1" applyFill="1" applyBorder="1" applyAlignment="1">
      <alignment horizontal="left"/>
    </xf>
    <xf numFmtId="0" fontId="1" fillId="9" borderId="46" xfId="0" applyFont="1" applyFill="1" applyBorder="1"/>
    <xf numFmtId="2" fontId="1" fillId="9" borderId="46" xfId="0" applyNumberFormat="1" applyFont="1" applyFill="1" applyBorder="1"/>
    <xf numFmtId="0" fontId="14" fillId="9" borderId="46" xfId="0" applyFont="1" applyFill="1" applyBorder="1"/>
    <xf numFmtId="4" fontId="1" fillId="9" borderId="46" xfId="0" applyNumberFormat="1" applyFont="1" applyFill="1" applyBorder="1"/>
    <xf numFmtId="0" fontId="2" fillId="9" borderId="46" xfId="0" applyFont="1" applyFill="1" applyBorder="1"/>
    <xf numFmtId="0" fontId="16" fillId="4" borderId="46" xfId="0" applyFont="1" applyFill="1" applyBorder="1" applyAlignment="1" applyProtection="1">
      <protection locked="0"/>
    </xf>
    <xf numFmtId="14" fontId="16" fillId="4" borderId="0" xfId="0" applyNumberFormat="1" applyFont="1" applyFill="1" applyBorder="1" applyAlignment="1" applyProtection="1">
      <alignment horizontal="left"/>
      <protection locked="0"/>
    </xf>
    <xf numFmtId="0" fontId="1" fillId="9" borderId="47" xfId="0" applyFont="1" applyFill="1" applyBorder="1"/>
    <xf numFmtId="0" fontId="1" fillId="9" borderId="0" xfId="0" applyFont="1" applyFill="1" applyBorder="1" applyAlignment="1"/>
    <xf numFmtId="1" fontId="16" fillId="4" borderId="46" xfId="0" applyNumberFormat="1" applyFont="1" applyFill="1" applyBorder="1" applyProtection="1">
      <protection locked="0"/>
    </xf>
    <xf numFmtId="0" fontId="26" fillId="9" borderId="44" xfId="0" applyFont="1" applyFill="1" applyBorder="1" applyAlignment="1">
      <alignment horizontal="center"/>
    </xf>
    <xf numFmtId="0" fontId="1" fillId="4" borderId="42" xfId="0" applyFont="1" applyFill="1" applyBorder="1" applyAlignment="1" applyProtection="1">
      <alignment horizontal="center"/>
      <protection locked="0"/>
    </xf>
    <xf numFmtId="0" fontId="26" fillId="9" borderId="0" xfId="0" applyFont="1" applyFill="1" applyBorder="1"/>
    <xf numFmtId="14" fontId="1" fillId="9" borderId="0" xfId="0" applyNumberFormat="1" applyFont="1" applyFill="1" applyBorder="1" applyAlignment="1">
      <alignment horizontal="right"/>
    </xf>
    <xf numFmtId="4" fontId="1" fillId="9" borderId="47" xfId="0" applyNumberFormat="1" applyFont="1" applyFill="1" applyBorder="1"/>
    <xf numFmtId="0" fontId="14" fillId="9" borderId="47" xfId="0" applyFont="1" applyFill="1" applyBorder="1"/>
    <xf numFmtId="9" fontId="16" fillId="4" borderId="42" xfId="0" applyNumberFormat="1" applyFont="1" applyFill="1" applyBorder="1" applyAlignment="1" applyProtection="1">
      <alignment horizontal="center"/>
      <protection locked="0"/>
    </xf>
    <xf numFmtId="9" fontId="16" fillId="9" borderId="49" xfId="0" applyNumberFormat="1" applyFont="1" applyFill="1" applyBorder="1" applyAlignment="1" applyProtection="1">
      <alignment horizontal="center"/>
    </xf>
    <xf numFmtId="9" fontId="16" fillId="9" borderId="50" xfId="0" applyNumberFormat="1" applyFont="1" applyFill="1" applyBorder="1" applyAlignment="1" applyProtection="1">
      <alignment horizontal="center"/>
    </xf>
    <xf numFmtId="9" fontId="16" fillId="9" borderId="51" xfId="0" applyNumberFormat="1" applyFont="1" applyFill="1" applyBorder="1" applyAlignment="1" applyProtection="1">
      <alignment horizontal="center"/>
    </xf>
    <xf numFmtId="0" fontId="31" fillId="4" borderId="0" xfId="0" applyFont="1" applyFill="1"/>
    <xf numFmtId="0" fontId="32" fillId="4" borderId="52" xfId="0" applyFont="1" applyFill="1" applyBorder="1"/>
    <xf numFmtId="0" fontId="32" fillId="4" borderId="52" xfId="0" applyFont="1" applyFill="1" applyBorder="1" applyAlignment="1">
      <alignment horizontal="right"/>
    </xf>
    <xf numFmtId="0" fontId="31" fillId="4" borderId="52" xfId="0" applyFont="1" applyFill="1" applyBorder="1"/>
    <xf numFmtId="4" fontId="31" fillId="4" borderId="0" xfId="0" applyNumberFormat="1" applyFont="1" applyFill="1"/>
    <xf numFmtId="0" fontId="14" fillId="22" borderId="0" xfId="0" applyFont="1" applyFill="1"/>
    <xf numFmtId="0" fontId="31" fillId="4" borderId="0" xfId="0" applyFont="1" applyFill="1" applyAlignment="1">
      <alignment horizontal="center"/>
    </xf>
    <xf numFmtId="0" fontId="21" fillId="10" borderId="55" xfId="0" applyFont="1" applyFill="1" applyBorder="1" applyAlignment="1">
      <alignment horizontal="center"/>
    </xf>
    <xf numFmtId="0" fontId="21" fillId="25" borderId="56" xfId="0" applyFont="1" applyFill="1" applyBorder="1" applyAlignment="1">
      <alignment horizontal="right"/>
    </xf>
    <xf numFmtId="0" fontId="21" fillId="25" borderId="57" xfId="0" applyFont="1" applyFill="1" applyBorder="1" applyAlignment="1">
      <alignment horizontal="right"/>
    </xf>
    <xf numFmtId="0" fontId="21" fillId="25" borderId="58" xfId="0" applyFont="1" applyFill="1" applyBorder="1" applyAlignment="1">
      <alignment horizontal="right"/>
    </xf>
    <xf numFmtId="3" fontId="28" fillId="9" borderId="9" xfId="0" applyNumberFormat="1" applyFont="1" applyFill="1" applyBorder="1" applyAlignment="1">
      <alignment horizontal="right"/>
    </xf>
    <xf numFmtId="3" fontId="28" fillId="9" borderId="10" xfId="0" applyNumberFormat="1" applyFont="1" applyFill="1" applyBorder="1" applyAlignment="1">
      <alignment horizontal="right"/>
    </xf>
    <xf numFmtId="3" fontId="28" fillId="9" borderId="60" xfId="0" applyNumberFormat="1" applyFont="1" applyFill="1" applyBorder="1" applyAlignment="1">
      <alignment horizontal="right"/>
    </xf>
    <xf numFmtId="3" fontId="28" fillId="9" borderId="12" xfId="0" applyNumberFormat="1" applyFont="1" applyFill="1" applyBorder="1" applyAlignment="1">
      <alignment horizontal="right"/>
    </xf>
    <xf numFmtId="3" fontId="28" fillId="9" borderId="13" xfId="0" applyNumberFormat="1" applyFont="1" applyFill="1" applyBorder="1" applyAlignment="1">
      <alignment horizontal="right"/>
    </xf>
    <xf numFmtId="3" fontId="28" fillId="9" borderId="62" xfId="0" applyNumberFormat="1" applyFont="1" applyFill="1" applyBorder="1" applyAlignment="1">
      <alignment horizontal="right"/>
    </xf>
    <xf numFmtId="3" fontId="28" fillId="9" borderId="31" xfId="0" applyNumberFormat="1" applyFont="1" applyFill="1" applyBorder="1" applyAlignment="1">
      <alignment horizontal="right"/>
    </xf>
    <xf numFmtId="3" fontId="28" fillId="9" borderId="32" xfId="0" applyNumberFormat="1" applyFont="1" applyFill="1" applyBorder="1" applyAlignment="1">
      <alignment horizontal="right"/>
    </xf>
    <xf numFmtId="3" fontId="28" fillId="9" borderId="64" xfId="0" applyNumberFormat="1" applyFont="1" applyFill="1" applyBorder="1" applyAlignment="1">
      <alignment horizontal="right"/>
    </xf>
    <xf numFmtId="0" fontId="16" fillId="4" borderId="47" xfId="0" applyFont="1" applyFill="1" applyBorder="1" applyAlignment="1" applyProtection="1">
      <alignment horizontal="left"/>
      <protection locked="0"/>
    </xf>
    <xf numFmtId="0" fontId="2" fillId="4" borderId="66" xfId="0" applyFont="1" applyFill="1" applyBorder="1" applyAlignment="1">
      <alignment horizontal="left"/>
    </xf>
    <xf numFmtId="0" fontId="2" fillId="4" borderId="18" xfId="0" applyFont="1" applyFill="1" applyBorder="1"/>
    <xf numFmtId="0" fontId="23" fillId="4" borderId="19" xfId="0" applyFont="1" applyFill="1" applyBorder="1" applyAlignment="1">
      <alignment horizontal="right" vertical="center"/>
    </xf>
    <xf numFmtId="166" fontId="1" fillId="4" borderId="19" xfId="0" applyNumberFormat="1" applyFont="1" applyFill="1" applyBorder="1" applyAlignment="1">
      <alignment vertical="center"/>
    </xf>
    <xf numFmtId="0" fontId="2" fillId="4" borderId="19" xfId="0" applyFont="1" applyFill="1" applyBorder="1" applyAlignment="1">
      <alignment horizontal="right" vertical="center"/>
    </xf>
    <xf numFmtId="0" fontId="2" fillId="4" borderId="67" xfId="0" applyFont="1" applyFill="1" applyBorder="1" applyAlignment="1">
      <alignment horizontal="right"/>
    </xf>
    <xf numFmtId="0" fontId="2" fillId="4" borderId="0" xfId="0" applyFont="1" applyFill="1" applyBorder="1" applyAlignment="1">
      <alignment horizontal="right"/>
    </xf>
    <xf numFmtId="0" fontId="2" fillId="9" borderId="0" xfId="0" applyFont="1" applyFill="1" applyProtection="1"/>
    <xf numFmtId="0" fontId="1" fillId="9" borderId="0" xfId="0" applyFont="1" applyFill="1" applyProtection="1"/>
    <xf numFmtId="0" fontId="1" fillId="9" borderId="46" xfId="0" applyFont="1" applyFill="1" applyBorder="1" applyProtection="1"/>
    <xf numFmtId="0" fontId="1" fillId="9" borderId="47" xfId="0" applyFont="1" applyFill="1" applyBorder="1" applyProtection="1"/>
    <xf numFmtId="0" fontId="1" fillId="9" borderId="0" xfId="0" applyFont="1" applyFill="1" applyAlignment="1" applyProtection="1">
      <alignment horizontal="right"/>
    </xf>
    <xf numFmtId="0" fontId="1" fillId="9" borderId="46" xfId="0" applyFont="1" applyFill="1" applyBorder="1" applyAlignment="1" applyProtection="1">
      <alignment horizontal="right"/>
    </xf>
    <xf numFmtId="3" fontId="16" fillId="9" borderId="47" xfId="0" applyNumberFormat="1" applyFont="1" applyFill="1" applyBorder="1" applyAlignment="1" applyProtection="1"/>
    <xf numFmtId="0" fontId="1" fillId="9" borderId="47" xfId="0" applyFont="1" applyFill="1" applyBorder="1" applyAlignment="1" applyProtection="1">
      <alignment horizontal="right"/>
    </xf>
    <xf numFmtId="0" fontId="16" fillId="9" borderId="46" xfId="0" applyFont="1" applyFill="1" applyBorder="1" applyAlignment="1" applyProtection="1"/>
    <xf numFmtId="0" fontId="19" fillId="9" borderId="46" xfId="0" applyFont="1" applyFill="1" applyBorder="1" applyAlignment="1" applyProtection="1"/>
    <xf numFmtId="0" fontId="19" fillId="9" borderId="47" xfId="0" applyFont="1" applyFill="1" applyBorder="1" applyAlignment="1" applyProtection="1"/>
    <xf numFmtId="0" fontId="1" fillId="9" borderId="0" xfId="0" applyFont="1" applyFill="1" applyBorder="1" applyProtection="1"/>
    <xf numFmtId="2" fontId="1" fillId="3" borderId="0" xfId="0" applyNumberFormat="1" applyFont="1" applyFill="1"/>
    <xf numFmtId="3" fontId="1" fillId="9" borderId="0" xfId="0" applyNumberFormat="1" applyFont="1" applyFill="1"/>
    <xf numFmtId="0" fontId="1" fillId="9" borderId="1" xfId="0" applyFont="1" applyFill="1" applyBorder="1"/>
    <xf numFmtId="10" fontId="1" fillId="9" borderId="1" xfId="0" applyNumberFormat="1" applyFont="1" applyFill="1" applyBorder="1"/>
    <xf numFmtId="0" fontId="26" fillId="9" borderId="0" xfId="0" applyFont="1" applyFill="1"/>
    <xf numFmtId="0" fontId="1" fillId="27" borderId="1" xfId="0" applyFont="1" applyFill="1" applyBorder="1" applyAlignment="1">
      <alignment horizontal="center"/>
    </xf>
    <xf numFmtId="0" fontId="6" fillId="9" borderId="0" xfId="0" applyFont="1" applyFill="1"/>
    <xf numFmtId="3" fontId="6" fillId="9" borderId="0" xfId="0" applyNumberFormat="1" applyFont="1" applyFill="1"/>
    <xf numFmtId="167" fontId="6" fillId="8" borderId="2" xfId="0" applyNumberFormat="1" applyFont="1" applyFill="1" applyBorder="1"/>
    <xf numFmtId="0" fontId="1" fillId="4" borderId="42" xfId="0" applyFont="1" applyFill="1" applyBorder="1" applyAlignment="1" applyProtection="1">
      <alignment horizontal="center"/>
    </xf>
    <xf numFmtId="0" fontId="14" fillId="4" borderId="0" xfId="0" applyFont="1" applyFill="1" applyAlignment="1">
      <alignment horizontal="right"/>
    </xf>
    <xf numFmtId="0" fontId="15" fillId="9" borderId="0" xfId="0" applyFont="1" applyFill="1" applyBorder="1" applyProtection="1"/>
    <xf numFmtId="14" fontId="1" fillId="4" borderId="46" xfId="0" applyNumberFormat="1" applyFont="1" applyFill="1" applyBorder="1" applyProtection="1"/>
    <xf numFmtId="14" fontId="1" fillId="4" borderId="47" xfId="0" applyNumberFormat="1" applyFont="1" applyFill="1" applyBorder="1" applyProtection="1"/>
    <xf numFmtId="17" fontId="26" fillId="9" borderId="0" xfId="0" applyNumberFormat="1" applyFont="1" applyFill="1" applyProtection="1"/>
    <xf numFmtId="0" fontId="6" fillId="11" borderId="8" xfId="0" applyFont="1" applyFill="1" applyBorder="1" applyProtection="1"/>
    <xf numFmtId="0" fontId="6" fillId="11" borderId="0" xfId="0" applyFont="1" applyFill="1" applyProtection="1"/>
    <xf numFmtId="0" fontId="6" fillId="3" borderId="30" xfId="0" applyFont="1" applyFill="1" applyBorder="1" applyProtection="1"/>
    <xf numFmtId="168" fontId="1" fillId="9" borderId="0" xfId="0" applyNumberFormat="1" applyFont="1" applyFill="1"/>
    <xf numFmtId="14" fontId="1" fillId="4" borderId="0" xfId="0" applyNumberFormat="1" applyFont="1" applyFill="1" applyBorder="1" applyAlignment="1">
      <alignment horizontal="left"/>
    </xf>
    <xf numFmtId="14" fontId="1" fillId="4" borderId="0" xfId="0" applyNumberFormat="1" applyFont="1" applyFill="1" applyBorder="1" applyAlignment="1"/>
    <xf numFmtId="0" fontId="2" fillId="9" borderId="46" xfId="0" applyFont="1" applyFill="1" applyBorder="1" applyProtection="1"/>
    <xf numFmtId="0" fontId="16" fillId="4" borderId="46" xfId="0" applyFont="1" applyFill="1" applyBorder="1" applyAlignment="1" applyProtection="1">
      <alignment horizontal="left"/>
    </xf>
    <xf numFmtId="14" fontId="16" fillId="4" borderId="0" xfId="0" applyNumberFormat="1" applyFont="1" applyFill="1" applyBorder="1" applyAlignment="1" applyProtection="1">
      <alignment horizontal="left"/>
    </xf>
    <xf numFmtId="0" fontId="6" fillId="4" borderId="46" xfId="0" applyFont="1" applyFill="1" applyBorder="1" applyAlignment="1" applyProtection="1">
      <alignment horizontal="left"/>
    </xf>
    <xf numFmtId="0" fontId="16" fillId="4" borderId="46" xfId="0" applyFont="1" applyFill="1" applyBorder="1" applyAlignment="1" applyProtection="1">
      <alignment horizontal="left"/>
      <protection locked="0"/>
    </xf>
    <xf numFmtId="0" fontId="16" fillId="4" borderId="46" xfId="0" applyFont="1" applyFill="1" applyBorder="1" applyAlignment="1" applyProtection="1">
      <alignment horizontal="left"/>
    </xf>
    <xf numFmtId="0" fontId="6" fillId="4" borderId="46" xfId="0" applyFont="1" applyFill="1" applyBorder="1" applyAlignment="1" applyProtection="1">
      <alignment horizontal="left"/>
    </xf>
    <xf numFmtId="168" fontId="23" fillId="25" borderId="39" xfId="0" applyNumberFormat="1" applyFont="1" applyFill="1" applyBorder="1" applyAlignment="1">
      <alignment horizontal="right"/>
    </xf>
    <xf numFmtId="0" fontId="16" fillId="4" borderId="48" xfId="0" applyFont="1" applyFill="1" applyBorder="1" applyAlignment="1" applyProtection="1">
      <alignment horizontal="left"/>
      <protection locked="0"/>
    </xf>
    <xf numFmtId="0" fontId="16" fillId="4" borderId="47" xfId="0" applyFont="1" applyFill="1" applyBorder="1" applyAlignment="1" applyProtection="1">
      <alignment horizontal="left"/>
      <protection locked="0"/>
    </xf>
    <xf numFmtId="14" fontId="21" fillId="4" borderId="0" xfId="0" applyNumberFormat="1" applyFont="1" applyFill="1" applyBorder="1" applyAlignment="1">
      <alignment horizontal="right"/>
    </xf>
    <xf numFmtId="3" fontId="16" fillId="4" borderId="47" xfId="0" applyNumberFormat="1" applyFont="1" applyFill="1" applyBorder="1" applyAlignment="1" applyProtection="1">
      <alignment horizontal="right"/>
    </xf>
    <xf numFmtId="4" fontId="32" fillId="4" borderId="52" xfId="0" applyNumberFormat="1" applyFont="1" applyFill="1" applyBorder="1" applyAlignment="1">
      <alignment horizontal="right"/>
    </xf>
    <xf numFmtId="0" fontId="1" fillId="9" borderId="0" xfId="0" applyFont="1" applyFill="1" applyAlignment="1">
      <alignment horizontal="left" vertical="top" wrapText="1"/>
    </xf>
    <xf numFmtId="0" fontId="17" fillId="9" borderId="0" xfId="0" applyFont="1" applyFill="1" applyBorder="1" applyAlignment="1">
      <alignment horizontal="left" vertical="top" wrapText="1"/>
    </xf>
    <xf numFmtId="168" fontId="23" fillId="10" borderId="20" xfId="0" applyNumberFormat="1" applyFont="1" applyFill="1" applyBorder="1" applyAlignment="1">
      <alignment horizontal="right"/>
    </xf>
    <xf numFmtId="168" fontId="23" fillId="10" borderId="29" xfId="0" applyNumberFormat="1" applyFont="1" applyFill="1" applyBorder="1" applyAlignment="1">
      <alignment horizontal="right"/>
    </xf>
    <xf numFmtId="168" fontId="1" fillId="4" borderId="0" xfId="0" applyNumberFormat="1" applyFont="1" applyFill="1" applyAlignment="1">
      <alignment horizontal="right"/>
    </xf>
    <xf numFmtId="0" fontId="21" fillId="4" borderId="0" xfId="0" applyFont="1" applyFill="1" applyAlignment="1">
      <alignment horizontal="left" vertical="top" wrapText="1"/>
    </xf>
    <xf numFmtId="0" fontId="21" fillId="10" borderId="28" xfId="0" applyFont="1" applyFill="1" applyBorder="1" applyAlignment="1">
      <alignment horizontal="center"/>
    </xf>
    <xf numFmtId="0" fontId="21" fillId="10" borderId="20" xfId="0" applyFont="1" applyFill="1" applyBorder="1" applyAlignment="1">
      <alignment horizontal="center"/>
    </xf>
    <xf numFmtId="9" fontId="21" fillId="26" borderId="25" xfId="0" applyNumberFormat="1" applyFont="1" applyFill="1" applyBorder="1" applyAlignment="1">
      <alignment horizontal="center" wrapText="1"/>
    </xf>
    <xf numFmtId="0" fontId="21" fillId="26" borderId="21" xfId="0" applyFont="1" applyFill="1" applyBorder="1" applyAlignment="1">
      <alignment horizontal="center" wrapText="1"/>
    </xf>
    <xf numFmtId="9" fontId="21" fillId="22" borderId="25" xfId="0" applyNumberFormat="1" applyFont="1" applyFill="1" applyBorder="1" applyAlignment="1">
      <alignment horizontal="center" wrapText="1"/>
    </xf>
    <xf numFmtId="0" fontId="21" fillId="22" borderId="22" xfId="0" applyFont="1" applyFill="1" applyBorder="1" applyAlignment="1">
      <alignment horizontal="center" wrapText="1"/>
    </xf>
    <xf numFmtId="3" fontId="16" fillId="4" borderId="46" xfId="0" applyNumberFormat="1" applyFont="1" applyFill="1" applyBorder="1" applyAlignment="1" applyProtection="1">
      <alignment horizontal="right"/>
    </xf>
    <xf numFmtId="166" fontId="21" fillId="4" borderId="67" xfId="0" applyNumberFormat="1" applyFont="1" applyFill="1" applyBorder="1" applyAlignment="1">
      <alignment horizontal="right"/>
    </xf>
    <xf numFmtId="9" fontId="21" fillId="26" borderId="27" xfId="0" applyNumberFormat="1" applyFont="1" applyFill="1" applyBorder="1" applyAlignment="1">
      <alignment horizontal="center" wrapText="1"/>
    </xf>
    <xf numFmtId="0" fontId="21" fillId="10" borderId="53" xfId="0" applyFont="1" applyFill="1" applyBorder="1" applyAlignment="1">
      <alignment horizontal="center"/>
    </xf>
    <xf numFmtId="0" fontId="21" fillId="10" borderId="54" xfId="0" applyFont="1" applyFill="1" applyBorder="1" applyAlignment="1">
      <alignment horizontal="center"/>
    </xf>
    <xf numFmtId="0" fontId="21" fillId="10" borderId="27" xfId="0" applyFont="1" applyFill="1" applyBorder="1" applyAlignment="1">
      <alignment horizontal="center"/>
    </xf>
    <xf numFmtId="0" fontId="21" fillId="10" borderId="59" xfId="0" applyFont="1" applyFill="1" applyBorder="1" applyAlignment="1">
      <alignment horizontal="center"/>
    </xf>
    <xf numFmtId="3" fontId="28" fillId="4" borderId="15" xfId="0" applyNumberFormat="1" applyFont="1" applyFill="1" applyBorder="1" applyAlignment="1">
      <alignment horizontal="center"/>
    </xf>
    <xf numFmtId="3" fontId="28" fillId="4" borderId="61" xfId="0" applyNumberFormat="1" applyFont="1" applyFill="1" applyBorder="1" applyAlignment="1">
      <alignment horizontal="center"/>
    </xf>
    <xf numFmtId="3" fontId="28" fillId="4" borderId="16" xfId="0" applyNumberFormat="1" applyFont="1" applyFill="1" applyBorder="1" applyAlignment="1">
      <alignment horizontal="center"/>
    </xf>
    <xf numFmtId="3" fontId="28" fillId="4" borderId="63" xfId="0" applyNumberFormat="1" applyFont="1" applyFill="1" applyBorder="1" applyAlignment="1">
      <alignment horizontal="center"/>
    </xf>
    <xf numFmtId="3" fontId="28" fillId="4" borderId="35" xfId="0" applyNumberFormat="1" applyFont="1" applyFill="1" applyBorder="1" applyAlignment="1">
      <alignment horizontal="center"/>
    </xf>
    <xf numFmtId="3" fontId="28" fillId="4" borderId="65" xfId="0" applyNumberFormat="1" applyFont="1" applyFill="1" applyBorder="1" applyAlignment="1">
      <alignment horizontal="center"/>
    </xf>
    <xf numFmtId="0" fontId="1" fillId="27" borderId="1" xfId="0" applyFont="1" applyFill="1" applyBorder="1" applyAlignment="1">
      <alignment horizontal="left"/>
    </xf>
    <xf numFmtId="168" fontId="24" fillId="4" borderId="0" xfId="0" applyNumberFormat="1" applyFont="1" applyFill="1" applyAlignment="1">
      <alignment horizontal="right" vertical="top"/>
    </xf>
    <xf numFmtId="0" fontId="2" fillId="3" borderId="1" xfId="0" applyFont="1" applyFill="1" applyBorder="1" applyAlignment="1">
      <alignment horizontal="left" wrapText="1"/>
    </xf>
    <xf numFmtId="0" fontId="2" fillId="3" borderId="1" xfId="0" applyFont="1" applyFill="1" applyBorder="1" applyAlignment="1">
      <alignment horizontal="left"/>
    </xf>
    <xf numFmtId="0" fontId="2" fillId="3" borderId="40" xfId="0" applyFont="1" applyFill="1" applyBorder="1" applyAlignment="1">
      <alignment horizontal="left" wrapText="1"/>
    </xf>
    <xf numFmtId="0" fontId="2" fillId="3" borderId="40" xfId="0" applyFont="1" applyFill="1" applyBorder="1" applyAlignment="1">
      <alignment horizontal="left"/>
    </xf>
    <xf numFmtId="0" fontId="2" fillId="3" borderId="74" xfId="0" applyFont="1" applyFill="1" applyBorder="1" applyAlignment="1">
      <alignment horizontal="left"/>
    </xf>
    <xf numFmtId="10" fontId="33" fillId="3" borderId="40" xfId="0" applyNumberFormat="1" applyFont="1" applyFill="1" applyBorder="1" applyAlignment="1">
      <alignment horizontal="right" vertical="center"/>
    </xf>
    <xf numFmtId="10" fontId="33" fillId="3" borderId="74" xfId="0" applyNumberFormat="1" applyFont="1" applyFill="1" applyBorder="1" applyAlignment="1">
      <alignment horizontal="right" vertical="center"/>
    </xf>
    <xf numFmtId="0" fontId="1" fillId="9" borderId="68" xfId="0" applyFont="1" applyFill="1" applyBorder="1" applyAlignment="1">
      <alignment horizontal="left" vertical="center"/>
    </xf>
    <xf numFmtId="0" fontId="1" fillId="9" borderId="69" xfId="0" applyFont="1" applyFill="1" applyBorder="1" applyAlignment="1">
      <alignment horizontal="left" vertical="center"/>
    </xf>
    <xf numFmtId="0" fontId="1" fillId="9" borderId="70" xfId="0" applyFont="1" applyFill="1" applyBorder="1" applyAlignment="1">
      <alignment horizontal="left" vertical="center"/>
    </xf>
    <xf numFmtId="0" fontId="1" fillId="9" borderId="71" xfId="0" applyFont="1" applyFill="1" applyBorder="1" applyAlignment="1">
      <alignment horizontal="left" vertical="center"/>
    </xf>
    <xf numFmtId="0" fontId="1" fillId="9" borderId="72" xfId="0" applyFont="1" applyFill="1" applyBorder="1" applyAlignment="1">
      <alignment horizontal="left" vertical="center"/>
    </xf>
    <xf numFmtId="0" fontId="1" fillId="9" borderId="73" xfId="0" applyFont="1" applyFill="1" applyBorder="1" applyAlignment="1">
      <alignment horizontal="left" vertical="center"/>
    </xf>
    <xf numFmtId="0" fontId="2" fillId="3" borderId="68" xfId="0" applyFont="1" applyFill="1" applyBorder="1" applyAlignment="1">
      <alignment horizontal="left" wrapText="1"/>
    </xf>
    <xf numFmtId="0" fontId="2" fillId="3" borderId="69" xfId="0" applyFont="1" applyFill="1" applyBorder="1" applyAlignment="1">
      <alignment horizontal="left" wrapText="1"/>
    </xf>
    <xf numFmtId="0" fontId="2" fillId="3" borderId="70" xfId="0" applyFont="1" applyFill="1" applyBorder="1" applyAlignment="1">
      <alignment horizontal="left" wrapText="1"/>
    </xf>
    <xf numFmtId="0" fontId="14" fillId="3" borderId="71" xfId="0" applyFont="1" applyFill="1" applyBorder="1" applyAlignment="1">
      <alignment horizontal="left"/>
    </xf>
    <xf numFmtId="0" fontId="14" fillId="3" borderId="72" xfId="0" applyFont="1" applyFill="1" applyBorder="1" applyAlignment="1">
      <alignment horizontal="left"/>
    </xf>
    <xf numFmtId="0" fontId="14" fillId="3" borderId="73" xfId="0" applyFont="1" applyFill="1" applyBorder="1" applyAlignment="1">
      <alignment horizontal="left"/>
    </xf>
    <xf numFmtId="0" fontId="5" fillId="7" borderId="3" xfId="0" applyFont="1" applyFill="1" applyBorder="1" applyAlignment="1">
      <alignment horizontal="center"/>
    </xf>
    <xf numFmtId="0" fontId="5" fillId="7" borderId="4" xfId="0" applyFont="1" applyFill="1" applyBorder="1" applyAlignment="1">
      <alignment horizontal="center"/>
    </xf>
    <xf numFmtId="0" fontId="5" fillId="7" borderId="5" xfId="0" applyFont="1" applyFill="1" applyBorder="1" applyAlignment="1">
      <alignment horizontal="center"/>
    </xf>
    <xf numFmtId="0" fontId="7" fillId="2" borderId="6" xfId="0" applyFont="1" applyFill="1" applyBorder="1" applyAlignment="1">
      <alignment horizontal="left"/>
    </xf>
  </cellXfs>
  <cellStyles count="1">
    <cellStyle name="Standard" xfId="0" builtinId="0"/>
  </cellStyles>
  <dxfs count="45">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C0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dxf>
    <dxf>
      <font>
        <color theme="0"/>
      </font>
    </dxf>
    <dxf>
      <font>
        <color rgb="FFFF0000"/>
      </font>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ont>
        <color theme="0" tint="-4.9989318521683403E-2"/>
      </font>
      <fill>
        <patternFill>
          <bgColor theme="0" tint="-4.9989318521683403E-2"/>
        </patternFill>
      </fill>
    </dxf>
    <dxf>
      <fill>
        <patternFill>
          <bgColor theme="5" tint="0.59996337778862885"/>
        </patternFill>
      </fill>
    </dxf>
    <dxf>
      <font>
        <color theme="0" tint="-4.9989318521683403E-2"/>
      </font>
      <fill>
        <patternFill>
          <bgColor theme="0" tint="-4.9989318521683403E-2"/>
        </patternFill>
      </fill>
    </dxf>
    <dxf>
      <font>
        <color theme="0"/>
      </font>
    </dxf>
    <dxf>
      <font>
        <color theme="0" tint="-4.9989318521683403E-2"/>
      </font>
    </dxf>
    <dxf>
      <fill>
        <patternFill>
          <bgColor theme="5" tint="0.59996337778862885"/>
        </patternFill>
      </fill>
    </dxf>
    <dxf>
      <font>
        <b val="0"/>
        <i val="0"/>
      </font>
    </dxf>
    <dxf>
      <fill>
        <patternFill>
          <bgColor theme="5" tint="0.59996337778862885"/>
        </patternFill>
      </fill>
    </dxf>
    <dxf>
      <fill>
        <patternFill>
          <bgColor theme="5" tint="0.59996337778862885"/>
        </patternFill>
      </fill>
    </dxf>
    <dxf>
      <fill>
        <patternFill>
          <bgColor theme="5"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5" tint="0.59996337778862885"/>
        </patternFill>
      </fill>
    </dxf>
    <dxf>
      <fill>
        <patternFill>
          <bgColor theme="5" tint="0.59996337778862885"/>
        </patternFill>
      </fill>
    </dxf>
    <dxf>
      <font>
        <color theme="0" tint="-4.9989318521683403E-2"/>
      </font>
      <fill>
        <patternFill>
          <bgColor theme="0" tint="-4.9989318521683403E-2"/>
        </patternFill>
      </fill>
    </dxf>
  </dxfs>
  <tableStyles count="0" defaultTableStyle="TableStyleMedium2" defaultPivotStyle="PivotStyleLight16"/>
  <colors>
    <mruColors>
      <color rgb="FF57574C"/>
      <color rgb="FFBFB30F"/>
      <color rgb="FFD1C50E"/>
      <color rgb="FFECE9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checked="Checked" firstButton="1" fmlaLink="$AG$8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514350</xdr:colOff>
      <xdr:row>0</xdr:row>
      <xdr:rowOff>0</xdr:rowOff>
    </xdr:from>
    <xdr:to>
      <xdr:col>12</xdr:col>
      <xdr:colOff>28575</xdr:colOff>
      <xdr:row>1</xdr:row>
      <xdr:rowOff>132347</xdr:rowOff>
    </xdr:to>
    <xdr:pic>
      <xdr:nvPicPr>
        <xdr:cNvPr id="3" name="Picture 2" descr="C:\Users\Ivan Cuk\Pictures\NEA corporate indentity\NUCLEUS logo\NUC Life\nucleus-life-logo-PNG-small.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0"/>
          <a:ext cx="1485900" cy="360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285750</xdr:colOff>
          <xdr:row>22</xdr:row>
          <xdr:rowOff>0</xdr:rowOff>
        </xdr:from>
        <xdr:to>
          <xdr:col>5</xdr:col>
          <xdr:colOff>504825</xdr:colOff>
          <xdr:row>23</xdr:row>
          <xdr:rowOff>0</xdr:rowOff>
        </xdr:to>
        <xdr:sp macro="" textlink="">
          <xdr:nvSpPr>
            <xdr:cNvPr id="1025" name="Option Button 1" hidden="1">
              <a:extLst>
                <a:ext uri="{63B3BB69-23CF-44E3-9099-C40C66FF867C}">
                  <a14:compatExt spid="_x0000_s102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514350</xdr:colOff>
      <xdr:row>65</xdr:row>
      <xdr:rowOff>19050</xdr:rowOff>
    </xdr:from>
    <xdr:to>
      <xdr:col>12</xdr:col>
      <xdr:colOff>28575</xdr:colOff>
      <xdr:row>66</xdr:row>
      <xdr:rowOff>151397</xdr:rowOff>
    </xdr:to>
    <xdr:pic>
      <xdr:nvPicPr>
        <xdr:cNvPr id="7" name="Picture 2" descr="C:\Users\Ivan Cuk\Pictures\NEA corporate indentity\NUCLEUS logo\NUC Life\nucleus-life-logo-PNG-small.png">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11001375"/>
          <a:ext cx="1485900" cy="360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590550</xdr:colOff>
      <xdr:row>131</xdr:row>
      <xdr:rowOff>9525</xdr:rowOff>
    </xdr:from>
    <xdr:to>
      <xdr:col>12</xdr:col>
      <xdr:colOff>104775</xdr:colOff>
      <xdr:row>132</xdr:row>
      <xdr:rowOff>141872</xdr:rowOff>
    </xdr:to>
    <xdr:pic>
      <xdr:nvPicPr>
        <xdr:cNvPr id="11" name="Picture 2" descr="C:\Users\Ivan Cuk\Pictures\NEA corporate indentity\NUCLEUS logo\NUC Life\nucleus-life-logo-PNG-small.png">
          <a:extLst>
            <a:ext uri="{FF2B5EF4-FFF2-40B4-BE49-F238E27FC236}">
              <a16:creationId xmlns=""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5" y="22040850"/>
          <a:ext cx="1485900" cy="360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01"/>
  <sheetViews>
    <sheetView tabSelected="1" zoomScaleNormal="100" workbookViewId="0">
      <selection activeCell="I38" sqref="I38"/>
    </sheetView>
  </sheetViews>
  <sheetFormatPr baseColWidth="10" defaultColWidth="0" defaultRowHeight="12.75" x14ac:dyDescent="0.2"/>
  <cols>
    <col min="1" max="2" width="1.7109375" style="31" customWidth="1"/>
    <col min="3" max="3" width="3.7109375" style="31" customWidth="1"/>
    <col min="4" max="4" width="5.85546875" style="31" customWidth="1"/>
    <col min="5" max="5" width="10.28515625" style="31" customWidth="1"/>
    <col min="6" max="8" width="9.85546875" style="31" customWidth="1"/>
    <col min="9" max="9" width="10.28515625" style="31" customWidth="1"/>
    <col min="10" max="12" width="9.85546875" style="31" customWidth="1"/>
    <col min="13" max="13" width="1.7109375" style="31" customWidth="1"/>
    <col min="14" max="16" width="8.28515625" style="31" hidden="1" customWidth="1"/>
    <col min="17" max="17" width="13.5703125" style="31" hidden="1" customWidth="1"/>
    <col min="18" max="24" width="8.28515625" style="31" hidden="1" customWidth="1"/>
    <col min="25" max="25" width="14.85546875" style="31" hidden="1" customWidth="1"/>
    <col min="26" max="26" width="9.85546875" style="31" hidden="1" customWidth="1"/>
    <col min="27" max="27" width="17" style="31" hidden="1" customWidth="1"/>
    <col min="28" max="28" width="14.28515625" style="31" hidden="1" customWidth="1"/>
    <col min="29" max="29" width="9.85546875" style="31" hidden="1" customWidth="1"/>
    <col min="30" max="30" width="6" style="31" hidden="1" customWidth="1"/>
    <col min="31" max="32" width="9.85546875" style="82" hidden="1" customWidth="1"/>
    <col min="33" max="33" width="6.5703125" style="209" hidden="1" customWidth="1"/>
    <col min="34" max="34" width="11.42578125" style="31" hidden="1" customWidth="1"/>
    <col min="35" max="35" width="4" style="31" hidden="1" customWidth="1"/>
    <col min="36" max="36" width="5" style="31" hidden="1" customWidth="1"/>
    <col min="37" max="16384" width="11.42578125" style="31" hidden="1"/>
  </cols>
  <sheetData>
    <row r="1" spans="1:27" ht="18" customHeight="1" x14ac:dyDescent="0.2">
      <c r="A1" s="5"/>
      <c r="B1" s="5"/>
      <c r="C1" s="5"/>
      <c r="D1" s="5"/>
      <c r="E1" s="5"/>
      <c r="F1" s="5"/>
      <c r="G1" s="5"/>
      <c r="H1" s="5"/>
      <c r="I1" s="5"/>
      <c r="J1" s="5"/>
      <c r="K1" s="5"/>
      <c r="L1" s="5"/>
      <c r="M1" s="5"/>
    </row>
    <row r="2" spans="1:27" ht="19.5" thickBot="1" x14ac:dyDescent="0.35">
      <c r="A2" s="5"/>
      <c r="B2" s="32" t="s">
        <v>60</v>
      </c>
      <c r="C2" s="33"/>
      <c r="D2" s="33"/>
      <c r="E2" s="33"/>
      <c r="F2" s="33"/>
      <c r="G2" s="33"/>
      <c r="H2" s="33"/>
      <c r="I2" s="33"/>
      <c r="J2" s="33"/>
      <c r="K2" s="33"/>
      <c r="L2" s="33"/>
      <c r="M2" s="5"/>
    </row>
    <row r="3" spans="1:27" ht="13.5" thickTop="1" x14ac:dyDescent="0.2">
      <c r="A3" s="5"/>
      <c r="B3" s="152"/>
      <c r="C3" s="152"/>
      <c r="D3" s="152"/>
      <c r="E3" s="152"/>
      <c r="F3" s="152"/>
      <c r="G3" s="152"/>
      <c r="H3" s="152"/>
      <c r="I3" s="152"/>
      <c r="J3" s="152"/>
      <c r="K3" s="152"/>
      <c r="L3" s="170" t="str">
        <f>IF($K4="Österreich","A","CH")</f>
        <v>CH</v>
      </c>
      <c r="M3" s="5"/>
    </row>
    <row r="4" spans="1:27" ht="15" x14ac:dyDescent="0.25">
      <c r="A4" s="5"/>
      <c r="B4" s="159" t="s">
        <v>61</v>
      </c>
      <c r="C4" s="34"/>
      <c r="D4" s="34"/>
      <c r="E4" s="34"/>
      <c r="F4" s="34" t="str">
        <f>Eckdaten!$C$4</f>
        <v>VorsorgePlan</v>
      </c>
      <c r="G4" s="34"/>
      <c r="H4" s="34"/>
      <c r="I4" s="34"/>
      <c r="J4" s="147" t="s">
        <v>24</v>
      </c>
      <c r="K4" s="148" t="str">
        <f>Eckdaten!$C$6</f>
        <v>Schweiz</v>
      </c>
      <c r="L4" s="34"/>
      <c r="M4" s="5"/>
    </row>
    <row r="5" spans="1:27" x14ac:dyDescent="0.2">
      <c r="A5" s="5"/>
      <c r="B5" s="150"/>
      <c r="C5" s="34"/>
      <c r="D5" s="34"/>
      <c r="E5" s="34"/>
      <c r="F5" s="34"/>
      <c r="G5" s="34"/>
      <c r="H5" s="34"/>
      <c r="I5" s="34"/>
      <c r="J5" s="153" t="s">
        <v>59</v>
      </c>
      <c r="K5" s="34"/>
      <c r="L5" s="34"/>
      <c r="M5" s="5"/>
    </row>
    <row r="6" spans="1:27" ht="15.75" thickBot="1" x14ac:dyDescent="0.3">
      <c r="A6" s="5"/>
      <c r="B6" s="154" t="s">
        <v>70</v>
      </c>
      <c r="C6" s="34"/>
      <c r="D6" s="34"/>
      <c r="E6" s="34"/>
      <c r="F6" s="34"/>
      <c r="G6" s="34"/>
      <c r="H6" s="34"/>
      <c r="I6" s="34"/>
      <c r="J6" s="153" t="s">
        <v>59</v>
      </c>
      <c r="K6" s="34"/>
      <c r="L6" s="34"/>
      <c r="M6" s="5"/>
    </row>
    <row r="7" spans="1:27" ht="14.25" thickTop="1" thickBot="1" x14ac:dyDescent="0.25">
      <c r="A7" s="5"/>
      <c r="B7" s="160" t="s">
        <v>65</v>
      </c>
      <c r="C7" s="160"/>
      <c r="D7" s="160"/>
      <c r="E7" s="160"/>
      <c r="F7" s="163">
        <f>Eckdaten!$C$12</f>
        <v>0</v>
      </c>
      <c r="G7" s="160" t="s">
        <v>209</v>
      </c>
      <c r="H7" s="160"/>
      <c r="I7" s="162"/>
      <c r="J7" s="163"/>
      <c r="K7" s="163"/>
      <c r="L7" s="160"/>
      <c r="M7" s="75" t="s">
        <v>59</v>
      </c>
    </row>
    <row r="8" spans="1:27" ht="14.25" thickTop="1" thickBot="1" x14ac:dyDescent="0.25">
      <c r="A8" s="5"/>
      <c r="B8" s="160" t="s">
        <v>64</v>
      </c>
      <c r="C8" s="160"/>
      <c r="D8" s="160"/>
      <c r="E8" s="160"/>
      <c r="F8" s="161">
        <f>Eckdaten!$C$10*100</f>
        <v>0.75</v>
      </c>
      <c r="G8" s="160" t="s">
        <v>67</v>
      </c>
      <c r="H8" s="162" t="str">
        <f>IF(Eckdaten!$C$11&gt;0,CONCATENATE("(mindestens jedoch ",Eckdaten!$C$11," EUR)"),"")</f>
        <v/>
      </c>
      <c r="I8" s="162"/>
      <c r="J8" s="163"/>
      <c r="K8" s="163"/>
      <c r="L8" s="160"/>
      <c r="M8" s="75" t="s">
        <v>59</v>
      </c>
    </row>
    <row r="9" spans="1:27" ht="13.5" thickTop="1" x14ac:dyDescent="0.2">
      <c r="A9" s="5"/>
      <c r="B9" s="34" t="s">
        <v>62</v>
      </c>
      <c r="C9" s="34"/>
      <c r="D9" s="34"/>
      <c r="E9" s="34"/>
      <c r="F9" s="145">
        <v>5</v>
      </c>
      <c r="G9" s="149" t="s">
        <v>67</v>
      </c>
      <c r="H9" s="149" t="s">
        <v>146</v>
      </c>
      <c r="I9" s="149"/>
      <c r="J9" s="34"/>
      <c r="K9" s="34"/>
      <c r="L9" s="34" t="str">
        <f>""</f>
        <v/>
      </c>
      <c r="M9" s="75" t="s">
        <v>59</v>
      </c>
    </row>
    <row r="10" spans="1:27" x14ac:dyDescent="0.2">
      <c r="A10" s="5"/>
      <c r="B10" s="150"/>
      <c r="C10" s="34"/>
      <c r="D10" s="34"/>
      <c r="E10" s="34"/>
      <c r="F10" s="34"/>
      <c r="G10" s="150"/>
      <c r="H10" s="150"/>
      <c r="I10" s="149"/>
      <c r="J10" s="34"/>
      <c r="K10" s="34"/>
      <c r="L10" s="34"/>
      <c r="M10" s="75" t="s">
        <v>59</v>
      </c>
    </row>
    <row r="11" spans="1:27" ht="15.75" thickBot="1" x14ac:dyDescent="0.3">
      <c r="A11" s="5"/>
      <c r="B11" s="154" t="s">
        <v>69</v>
      </c>
      <c r="C11" s="34"/>
      <c r="D11" s="34"/>
      <c r="E11" s="34"/>
      <c r="F11" s="150"/>
      <c r="G11" s="150"/>
      <c r="H11" s="150"/>
      <c r="I11" s="149"/>
      <c r="J11" s="34"/>
      <c r="K11" s="34"/>
      <c r="L11" s="34"/>
      <c r="M11" s="75" t="s">
        <v>59</v>
      </c>
    </row>
    <row r="12" spans="1:27" ht="14.25" thickTop="1" thickBot="1" x14ac:dyDescent="0.25">
      <c r="A12" s="5"/>
      <c r="B12" s="167" t="s">
        <v>68</v>
      </c>
      <c r="C12" s="167"/>
      <c r="D12" s="167"/>
      <c r="E12" s="167"/>
      <c r="F12" s="174">
        <f>Eckdaten!$C$16</f>
        <v>0</v>
      </c>
      <c r="G12" s="167" t="s">
        <v>209</v>
      </c>
      <c r="H12" s="167"/>
      <c r="I12" s="175"/>
      <c r="J12" s="167"/>
      <c r="K12" s="167"/>
      <c r="L12" s="167"/>
      <c r="M12" s="75" t="s">
        <v>59</v>
      </c>
    </row>
    <row r="13" spans="1:27" ht="14.25" thickTop="1" thickBot="1" x14ac:dyDescent="0.25">
      <c r="A13" s="5"/>
      <c r="B13" s="157" t="s">
        <v>149</v>
      </c>
      <c r="C13" s="160"/>
      <c r="D13" s="160"/>
      <c r="E13" s="160"/>
      <c r="F13" s="161">
        <f>Eckdaten!$C$14*100</f>
        <v>0.75</v>
      </c>
      <c r="G13" s="160" t="s">
        <v>67</v>
      </c>
      <c r="H13" s="162" t="str">
        <f>IF(Eckdaten!$C$15&gt;0,CONCATENATE("(jährlich mindestens jedoch ",Eckdaten!$C$15," EUR)"),"")</f>
        <v>(jährlich mindestens jedoch 60 EUR)</v>
      </c>
      <c r="I13" s="162"/>
      <c r="J13" s="160"/>
      <c r="K13" s="160"/>
      <c r="L13" s="160"/>
      <c r="M13" s="75" t="s">
        <v>59</v>
      </c>
    </row>
    <row r="14" spans="1:27" ht="13.5" thickTop="1" x14ac:dyDescent="0.2">
      <c r="A14" s="5"/>
      <c r="B14" s="34" t="s">
        <v>63</v>
      </c>
      <c r="C14" s="34"/>
      <c r="D14" s="34"/>
      <c r="E14" s="34"/>
      <c r="F14" s="145">
        <v>0.8</v>
      </c>
      <c r="G14" s="149" t="s">
        <v>67</v>
      </c>
      <c r="H14" s="149" t="s">
        <v>147</v>
      </c>
      <c r="I14" s="149"/>
      <c r="J14" s="34"/>
      <c r="K14" s="34"/>
      <c r="L14" s="34" t="str">
        <f>""</f>
        <v/>
      </c>
      <c r="M14" s="75" t="s">
        <v>59</v>
      </c>
    </row>
    <row r="15" spans="1:27" x14ac:dyDescent="0.2">
      <c r="A15" s="5"/>
      <c r="B15" s="34"/>
      <c r="C15" s="34"/>
      <c r="D15" s="34"/>
      <c r="E15" s="34"/>
      <c r="F15" s="34"/>
      <c r="G15" s="34"/>
      <c r="H15" s="34"/>
      <c r="I15" s="34"/>
      <c r="J15" s="34"/>
      <c r="K15" s="34"/>
      <c r="L15" s="158"/>
      <c r="M15" s="75" t="s">
        <v>59</v>
      </c>
    </row>
    <row r="16" spans="1:27" x14ac:dyDescent="0.2">
      <c r="A16" s="5"/>
      <c r="B16" s="34"/>
      <c r="C16" s="34"/>
      <c r="D16" s="34"/>
      <c r="E16" s="34"/>
      <c r="F16" s="34"/>
      <c r="G16" s="34"/>
      <c r="H16" s="34"/>
      <c r="I16" s="34"/>
      <c r="J16" s="34"/>
      <c r="K16" s="34"/>
      <c r="L16" s="34"/>
      <c r="M16" s="75" t="s">
        <v>59</v>
      </c>
      <c r="Z16" s="41">
        <v>31</v>
      </c>
      <c r="AA16" s="59">
        <f>VLOOKUP($Z16,Eckdaten!$A$3:$C$100,3,FALSE)*100</f>
        <v>5</v>
      </c>
    </row>
    <row r="17" spans="1:27" ht="15.75" thickBot="1" x14ac:dyDescent="0.3">
      <c r="A17" s="5"/>
      <c r="B17" s="154" t="s">
        <v>75</v>
      </c>
      <c r="C17" s="34"/>
      <c r="D17" s="34"/>
      <c r="E17" s="34"/>
      <c r="F17" s="150" t="s">
        <v>213</v>
      </c>
      <c r="G17" s="150"/>
      <c r="H17" s="150"/>
      <c r="I17" s="150"/>
      <c r="J17" s="150"/>
      <c r="K17" s="34"/>
      <c r="L17" s="34"/>
      <c r="M17" s="75" t="s">
        <v>59</v>
      </c>
      <c r="Z17" s="41">
        <v>32</v>
      </c>
      <c r="AA17" s="59">
        <f>VLOOKUP($Z17,Eckdaten!$A$3:$C$100,3,FALSE)*100</f>
        <v>4.9000000000000004</v>
      </c>
    </row>
    <row r="18" spans="1:27" ht="16.5" customHeight="1" thickTop="1" thickBot="1" x14ac:dyDescent="0.25">
      <c r="A18" s="5"/>
      <c r="B18" s="34" t="s">
        <v>71</v>
      </c>
      <c r="C18" s="34"/>
      <c r="D18" s="34"/>
      <c r="E18" s="34"/>
      <c r="F18" s="245" t="s">
        <v>219</v>
      </c>
      <c r="G18" s="245"/>
      <c r="H18" s="164"/>
      <c r="I18" s="241"/>
      <c r="J18" s="246" t="s">
        <v>150</v>
      </c>
      <c r="K18" s="246"/>
      <c r="L18" s="172" t="str">
        <f>IF($AG$82=FALSE,J18,".")</f>
        <v>Marcel</v>
      </c>
      <c r="M18" s="75" t="s">
        <v>59</v>
      </c>
      <c r="Z18" s="41">
        <v>33</v>
      </c>
      <c r="AA18" s="59">
        <f>VLOOKUP($Z18,Eckdaten!$A$3:$C$100,3,FALSE)*100</f>
        <v>4.8</v>
      </c>
    </row>
    <row r="19" spans="1:27" ht="16.5" customHeight="1" thickTop="1" thickBot="1" x14ac:dyDescent="0.25">
      <c r="A19" s="5"/>
      <c r="B19" s="34" t="s">
        <v>72</v>
      </c>
      <c r="C19" s="34"/>
      <c r="D19" s="34"/>
      <c r="E19" s="34"/>
      <c r="F19" s="245" t="s">
        <v>216</v>
      </c>
      <c r="G19" s="245"/>
      <c r="H19" s="164"/>
      <c r="I19" s="241"/>
      <c r="J19" s="246" t="s">
        <v>151</v>
      </c>
      <c r="K19" s="246"/>
      <c r="L19" s="172" t="str">
        <f>IF($AG$82=FALSE,J19,".")</f>
        <v>Müller</v>
      </c>
      <c r="M19" s="75" t="s">
        <v>59</v>
      </c>
      <c r="Z19" s="41">
        <v>34</v>
      </c>
      <c r="AA19" s="59">
        <f>VLOOKUP($Z19,Eckdaten!$A$3:$C$100,3,FALSE)*100</f>
        <v>4.7</v>
      </c>
    </row>
    <row r="20" spans="1:27" ht="14.25" thickTop="1" thickBot="1" x14ac:dyDescent="0.25">
      <c r="A20" s="5"/>
      <c r="B20" s="34" t="s">
        <v>74</v>
      </c>
      <c r="C20" s="34"/>
      <c r="D20" s="34"/>
      <c r="E20" s="34"/>
      <c r="F20" s="165" t="s">
        <v>116</v>
      </c>
      <c r="G20" s="160"/>
      <c r="H20" s="160"/>
      <c r="I20" s="210"/>
      <c r="J20" s="242" t="s">
        <v>152</v>
      </c>
      <c r="K20" s="219"/>
      <c r="L20" s="172" t="str">
        <f>IF($AG$82=FALSE,J20,".")</f>
        <v>weiblich</v>
      </c>
      <c r="M20" s="75" t="s">
        <v>59</v>
      </c>
      <c r="Z20" s="41">
        <v>35</v>
      </c>
      <c r="AA20" s="59">
        <f>VLOOKUP($Z20,Eckdaten!$A$3:$C$100,3,FALSE)*100</f>
        <v>4.5999999999999996</v>
      </c>
    </row>
    <row r="21" spans="1:27" ht="13.5" thickTop="1" x14ac:dyDescent="0.2">
      <c r="A21" s="5"/>
      <c r="B21" s="34" t="s">
        <v>73</v>
      </c>
      <c r="C21" s="34"/>
      <c r="D21" s="34"/>
      <c r="E21" s="34"/>
      <c r="F21" s="166">
        <v>32174</v>
      </c>
      <c r="G21" s="34"/>
      <c r="H21" s="34"/>
      <c r="I21" s="219"/>
      <c r="J21" s="243">
        <v>32854</v>
      </c>
      <c r="K21" s="219"/>
      <c r="L21" s="172">
        <f>IF($AG$82=FALSE,J21,".")</f>
        <v>32854</v>
      </c>
      <c r="M21" s="75" t="s">
        <v>59</v>
      </c>
      <c r="Z21" s="41">
        <v>36</v>
      </c>
      <c r="AA21" s="59">
        <f>VLOOKUP($Z21,Eckdaten!$A$3:$C$100,3,FALSE)*100</f>
        <v>4.5</v>
      </c>
    </row>
    <row r="22" spans="1:27" x14ac:dyDescent="0.2">
      <c r="A22" s="5"/>
      <c r="B22" s="34"/>
      <c r="C22" s="34"/>
      <c r="D22" s="34"/>
      <c r="E22" s="34"/>
      <c r="F22" s="34"/>
      <c r="G22" s="34"/>
      <c r="H22" s="34"/>
      <c r="I22" s="219"/>
      <c r="J22" s="219"/>
      <c r="K22" s="219"/>
      <c r="L22" s="34"/>
      <c r="M22" s="75" t="s">
        <v>59</v>
      </c>
      <c r="Z22" s="41">
        <v>37</v>
      </c>
      <c r="AA22" s="59">
        <f>VLOOKUP($Z22,Eckdaten!$A$3:$C$100,3,FALSE)*100</f>
        <v>4.3999999999999995</v>
      </c>
    </row>
    <row r="23" spans="1:27" ht="13.5" thickBot="1" x14ac:dyDescent="0.25">
      <c r="A23" s="5"/>
      <c r="B23" s="155" t="s">
        <v>214</v>
      </c>
      <c r="C23" s="34"/>
      <c r="D23" s="34"/>
      <c r="E23" s="34"/>
      <c r="F23" s="34" t="s">
        <v>217</v>
      </c>
      <c r="G23" s="34"/>
      <c r="H23" s="34"/>
      <c r="I23" s="34"/>
      <c r="J23" s="34"/>
      <c r="K23" s="34"/>
      <c r="L23" s="34"/>
      <c r="M23" s="75" t="s">
        <v>59</v>
      </c>
      <c r="Z23" s="41">
        <v>38</v>
      </c>
      <c r="AA23" s="59">
        <f>VLOOKUP($Z23,Eckdaten!$A$3:$C$100,3,FALSE)*100</f>
        <v>4.3</v>
      </c>
    </row>
    <row r="24" spans="1:27" ht="14.25" thickTop="1" thickBot="1" x14ac:dyDescent="0.25">
      <c r="A24" s="5"/>
      <c r="B24" s="210" t="s">
        <v>78</v>
      </c>
      <c r="C24" s="210"/>
      <c r="D24" s="210"/>
      <c r="E24" s="210"/>
      <c r="F24" s="244" t="s">
        <v>218</v>
      </c>
      <c r="G24" s="210"/>
      <c r="H24" s="210"/>
      <c r="I24" s="210"/>
      <c r="J24" s="160"/>
      <c r="K24" s="160"/>
      <c r="L24" s="160"/>
      <c r="M24" s="75" t="s">
        <v>59</v>
      </c>
      <c r="Z24" s="41">
        <v>39</v>
      </c>
      <c r="AA24" s="59">
        <f>VLOOKUP($Z24,Eckdaten!$A$3:$C$100,3,FALSE)*100</f>
        <v>4.2</v>
      </c>
    </row>
    <row r="25" spans="1:27" ht="16.5" customHeight="1" thickTop="1" thickBot="1" x14ac:dyDescent="0.25">
      <c r="A25" s="5"/>
      <c r="B25" s="210" t="s">
        <v>153</v>
      </c>
      <c r="C25" s="210"/>
      <c r="D25" s="210"/>
      <c r="E25" s="210"/>
      <c r="F25" s="247" t="str">
        <f>CONCATENATE(F18," ",F19)</f>
        <v>Luise Muster</v>
      </c>
      <c r="G25" s="247"/>
      <c r="H25" s="247"/>
      <c r="I25" s="247"/>
      <c r="J25" s="216"/>
      <c r="K25" s="216"/>
      <c r="L25" s="210"/>
      <c r="M25" s="75" t="s">
        <v>59</v>
      </c>
      <c r="Z25" s="41">
        <v>40</v>
      </c>
      <c r="AA25" s="59">
        <f>VLOOKUP($Z25,Eckdaten!$A$3:$C$100,3,FALSE)*100</f>
        <v>4.1000000000000005</v>
      </c>
    </row>
    <row r="26" spans="1:27" ht="16.5" customHeight="1" thickTop="1" thickBot="1" x14ac:dyDescent="0.25">
      <c r="A26" s="5"/>
      <c r="B26" s="160" t="s">
        <v>76</v>
      </c>
      <c r="C26" s="160"/>
      <c r="D26" s="160"/>
      <c r="E26" s="160"/>
      <c r="F26" s="245"/>
      <c r="G26" s="245"/>
      <c r="H26" s="245"/>
      <c r="I26" s="245"/>
      <c r="J26" s="217" t="s">
        <v>84</v>
      </c>
      <c r="K26" s="210"/>
      <c r="L26" s="210"/>
      <c r="M26" s="75" t="s">
        <v>59</v>
      </c>
      <c r="Z26" s="41">
        <v>41</v>
      </c>
      <c r="AA26" s="59">
        <f>VLOOKUP($Z26,Eckdaten!$A$3:$C$100,3,FALSE)*100</f>
        <v>4</v>
      </c>
    </row>
    <row r="27" spans="1:27" ht="16.5" customHeight="1" thickTop="1" x14ac:dyDescent="0.2">
      <c r="A27" s="5"/>
      <c r="B27" s="167" t="s">
        <v>77</v>
      </c>
      <c r="C27" s="167"/>
      <c r="D27" s="167"/>
      <c r="E27" s="167"/>
      <c r="F27" s="200"/>
      <c r="G27" s="249"/>
      <c r="H27" s="250"/>
      <c r="I27" s="250"/>
      <c r="J27" s="218" t="s">
        <v>84</v>
      </c>
      <c r="K27" s="211"/>
      <c r="L27" s="211"/>
      <c r="M27" s="75" t="s">
        <v>59</v>
      </c>
      <c r="Z27" s="41">
        <v>42</v>
      </c>
      <c r="AA27" s="59">
        <f>VLOOKUP($Z27,Eckdaten!$A$3:$C$100,3,FALSE)*100</f>
        <v>3.9</v>
      </c>
    </row>
    <row r="28" spans="1:27" x14ac:dyDescent="0.2">
      <c r="A28" s="5"/>
      <c r="B28" s="34"/>
      <c r="C28" s="34"/>
      <c r="D28" s="34"/>
      <c r="E28" s="34"/>
      <c r="F28" s="34"/>
      <c r="G28" s="34"/>
      <c r="H28" s="34"/>
      <c r="I28" s="34"/>
      <c r="J28" s="219"/>
      <c r="K28" s="219"/>
      <c r="L28" s="219"/>
      <c r="M28" s="75" t="s">
        <v>59</v>
      </c>
      <c r="Z28" s="41">
        <v>43</v>
      </c>
      <c r="AA28" s="59">
        <f>VLOOKUP($Z28,Eckdaten!$A$3:$C$100,3,FALSE)*100</f>
        <v>3.8</v>
      </c>
    </row>
    <row r="29" spans="1:27" x14ac:dyDescent="0.2">
      <c r="A29" s="5"/>
      <c r="B29" s="34"/>
      <c r="C29" s="34"/>
      <c r="D29" s="34"/>
      <c r="E29" s="34"/>
      <c r="F29" s="34"/>
      <c r="G29" s="34"/>
      <c r="H29" s="34"/>
      <c r="I29" s="34"/>
      <c r="J29" s="219"/>
      <c r="K29" s="219"/>
      <c r="L29" s="219"/>
      <c r="M29" s="75" t="s">
        <v>59</v>
      </c>
      <c r="Z29" s="41">
        <v>44</v>
      </c>
      <c r="AA29" s="59">
        <f>VLOOKUP($Z29,Eckdaten!$A$3:$C$100,3,FALSE)*100</f>
        <v>3.6999999999999997</v>
      </c>
    </row>
    <row r="30" spans="1:27" ht="15.75" customHeight="1" x14ac:dyDescent="0.25">
      <c r="A30" s="5"/>
      <c r="B30" s="154" t="s">
        <v>79</v>
      </c>
      <c r="C30" s="34"/>
      <c r="D30" s="34"/>
      <c r="E30" s="34"/>
      <c r="F30" s="34"/>
      <c r="G30" s="34"/>
      <c r="H30" s="34"/>
      <c r="J30" s="151"/>
      <c r="K30" s="151"/>
      <c r="L30" s="151"/>
      <c r="M30" s="75" t="s">
        <v>59</v>
      </c>
      <c r="Z30" s="41">
        <v>45</v>
      </c>
      <c r="AA30" s="59">
        <f>VLOOKUP($Z30,Eckdaten!$A$3:$C$100,3,FALSE)*100</f>
        <v>3.5999999999999996</v>
      </c>
    </row>
    <row r="31" spans="1:27" ht="13.5" customHeight="1" thickBot="1" x14ac:dyDescent="0.25">
      <c r="A31" s="5"/>
      <c r="B31" s="34" t="s">
        <v>80</v>
      </c>
      <c r="C31" s="34"/>
      <c r="D31" s="34"/>
      <c r="E31" s="34"/>
      <c r="G31" s="173">
        <f ca="1">DATE(YEAR(AE96),MONTH(AE96)+1,1)</f>
        <v>43739</v>
      </c>
      <c r="H31" s="168"/>
      <c r="I31" s="255" t="s">
        <v>154</v>
      </c>
      <c r="J31" s="255"/>
      <c r="K31" s="255"/>
      <c r="L31" s="151"/>
      <c r="M31" s="75" t="s">
        <v>59</v>
      </c>
      <c r="Z31" s="41">
        <v>46</v>
      </c>
      <c r="AA31" s="59">
        <f>VLOOKUP($Z31,Eckdaten!$A$3:$C$100,3,FALSE)*100</f>
        <v>3.5000000000000004</v>
      </c>
    </row>
    <row r="32" spans="1:27" ht="14.25" thickTop="1" thickBot="1" x14ac:dyDescent="0.25">
      <c r="A32" s="5"/>
      <c r="B32" s="34" t="str">
        <f ca="1">IF(AE97&lt;G32,CONCATENATE("Laufzeit begrenzt auf ",AE97," Jahre."),"Laufzeit:")</f>
        <v>Laufzeit:</v>
      </c>
      <c r="C32" s="34"/>
      <c r="D32" s="34"/>
      <c r="E32" s="34"/>
      <c r="G32" s="169">
        <v>25</v>
      </c>
      <c r="H32" s="160" t="s">
        <v>82</v>
      </c>
      <c r="I32" s="255"/>
      <c r="J32" s="255"/>
      <c r="K32" s="255"/>
      <c r="L32" s="151"/>
      <c r="M32" s="75" t="s">
        <v>59</v>
      </c>
      <c r="Z32" s="41">
        <v>47</v>
      </c>
      <c r="AA32" s="59">
        <f>VLOOKUP($Z32,Eckdaten!$A$3:$C$100,3,FALSE)*100</f>
        <v>3.4000000000000004</v>
      </c>
    </row>
    <row r="33" spans="1:33" ht="13.5" thickTop="1" x14ac:dyDescent="0.2">
      <c r="A33" s="5"/>
      <c r="B33" s="34" t="s">
        <v>81</v>
      </c>
      <c r="C33" s="34"/>
      <c r="D33" s="34"/>
      <c r="E33" s="34"/>
      <c r="G33" s="146">
        <v>100000</v>
      </c>
      <c r="H33" s="34" t="s">
        <v>209</v>
      </c>
      <c r="I33" s="255"/>
      <c r="J33" s="255"/>
      <c r="K33" s="255"/>
      <c r="L33" s="151"/>
      <c r="M33" s="75" t="s">
        <v>59</v>
      </c>
      <c r="Z33" s="41">
        <v>48</v>
      </c>
      <c r="AA33" s="59">
        <f>VLOOKUP($Z33,Eckdaten!$A$3:$C$100,3,FALSE)*100</f>
        <v>3.3000000000000003</v>
      </c>
    </row>
    <row r="34" spans="1:33" x14ac:dyDescent="0.2">
      <c r="A34" s="5"/>
      <c r="B34" s="34"/>
      <c r="C34" s="34"/>
      <c r="D34" s="34"/>
      <c r="E34" s="34"/>
      <c r="F34" s="34"/>
      <c r="G34" s="34"/>
      <c r="H34" s="156"/>
      <c r="I34" s="255"/>
      <c r="J34" s="255"/>
      <c r="K34" s="255"/>
      <c r="L34" s="34"/>
      <c r="M34" s="75" t="s">
        <v>59</v>
      </c>
      <c r="Z34" s="41">
        <v>49</v>
      </c>
      <c r="AA34" s="59">
        <f>VLOOKUP($Z34,Eckdaten!$A$3:$C$100,3,FALSE)*100</f>
        <v>3.2</v>
      </c>
    </row>
    <row r="35" spans="1:33" x14ac:dyDescent="0.2">
      <c r="A35" s="5"/>
      <c r="B35" s="34"/>
      <c r="C35" s="34"/>
      <c r="D35" s="34"/>
      <c r="E35" s="34"/>
      <c r="F35" s="34"/>
      <c r="G35" s="35"/>
      <c r="H35" s="35"/>
      <c r="I35" s="34"/>
      <c r="J35" s="81" t="s">
        <v>59</v>
      </c>
      <c r="M35" s="5"/>
      <c r="Z35" s="41">
        <v>50</v>
      </c>
      <c r="AA35" s="59">
        <f>VLOOKUP($Z35,Eckdaten!$A$3:$C$100,3,FALSE)*100</f>
        <v>3.1</v>
      </c>
    </row>
    <row r="36" spans="1:33" ht="15" x14ac:dyDescent="0.25">
      <c r="A36" s="5"/>
      <c r="B36" s="154" t="s">
        <v>122</v>
      </c>
      <c r="C36" s="34"/>
      <c r="D36" s="34"/>
      <c r="E36" s="34"/>
      <c r="F36" s="34"/>
      <c r="G36" s="34"/>
      <c r="H36" s="34"/>
      <c r="I36" s="34"/>
      <c r="J36" s="34"/>
      <c r="K36" s="34"/>
      <c r="L36" s="81" t="s">
        <v>59</v>
      </c>
      <c r="M36" s="5"/>
      <c r="Z36" s="41">
        <v>51</v>
      </c>
      <c r="AA36" s="59">
        <f>VLOOKUP($Z36,Eckdaten!$A$3:$C$100,3,FALSE)*100</f>
        <v>3</v>
      </c>
    </row>
    <row r="37" spans="1:33" ht="4.5" customHeight="1" x14ac:dyDescent="0.25">
      <c r="A37" s="5"/>
      <c r="B37" s="154"/>
      <c r="C37" s="34"/>
      <c r="D37" s="34"/>
      <c r="E37" s="34"/>
      <c r="F37" s="34"/>
      <c r="G37" s="34"/>
      <c r="H37" s="34"/>
      <c r="I37" s="34"/>
      <c r="J37" s="34"/>
      <c r="K37" s="34"/>
      <c r="L37" s="153"/>
      <c r="M37" s="5"/>
      <c r="Z37" s="41">
        <v>52</v>
      </c>
      <c r="AA37" s="59">
        <f>VLOOKUP($Z37,Eckdaten!$A$3:$C$100,3,FALSE)*100</f>
        <v>2.9000000000000004</v>
      </c>
    </row>
    <row r="38" spans="1:33" x14ac:dyDescent="0.2">
      <c r="A38" s="5"/>
      <c r="B38" s="34" t="s">
        <v>83</v>
      </c>
      <c r="C38" s="34"/>
      <c r="D38" s="34"/>
      <c r="E38" s="34"/>
      <c r="F38" s="178">
        <v>0</v>
      </c>
      <c r="G38" s="179">
        <v>0.03</v>
      </c>
      <c r="H38" s="177">
        <v>0.06</v>
      </c>
      <c r="I38" s="176">
        <v>0.05</v>
      </c>
      <c r="J38" s="34"/>
      <c r="K38" s="34"/>
      <c r="L38" s="81" t="s">
        <v>59</v>
      </c>
      <c r="M38" s="5"/>
      <c r="Z38" s="41">
        <v>53</v>
      </c>
      <c r="AA38" s="59">
        <f>VLOOKUP($Z38,Eckdaten!$A$3:$C$100,3,FALSE)*100</f>
        <v>2.8000000000000003</v>
      </c>
    </row>
    <row r="39" spans="1:33" x14ac:dyDescent="0.2">
      <c r="A39" s="5"/>
      <c r="B39" s="34"/>
      <c r="C39" s="34"/>
      <c r="D39" s="34"/>
      <c r="E39" s="34"/>
      <c r="F39" s="34" t="str">
        <f>""</f>
        <v/>
      </c>
      <c r="G39" s="34" t="str">
        <f>""</f>
        <v/>
      </c>
      <c r="H39" s="34" t="str">
        <f>""</f>
        <v/>
      </c>
      <c r="I39" s="34"/>
      <c r="J39" s="34"/>
      <c r="K39" s="34"/>
      <c r="L39" s="81" t="s">
        <v>59</v>
      </c>
      <c r="M39" s="5"/>
      <c r="Z39" s="41">
        <v>54</v>
      </c>
      <c r="AA39" s="59">
        <f>VLOOKUP($Z39,Eckdaten!$A$3:$C$100,3,FALSE)*100</f>
        <v>2.7</v>
      </c>
    </row>
    <row r="40" spans="1:33" x14ac:dyDescent="0.2">
      <c r="A40" s="5"/>
      <c r="L40" s="81" t="s">
        <v>59</v>
      </c>
      <c r="M40" s="5"/>
      <c r="Z40" s="41">
        <v>55</v>
      </c>
      <c r="AA40" s="59">
        <f>VLOOKUP($Z40,Eckdaten!$A$3:$C$100,3,FALSE)*100</f>
        <v>2.6</v>
      </c>
    </row>
    <row r="41" spans="1:33" ht="15" x14ac:dyDescent="0.25">
      <c r="A41" s="5"/>
      <c r="B41" s="154" t="s">
        <v>148</v>
      </c>
      <c r="M41" s="5"/>
      <c r="Z41" s="41">
        <v>56</v>
      </c>
      <c r="AA41" s="59">
        <f>VLOOKUP($Z41,Eckdaten!$A$3:$C$100,3,FALSE)*100</f>
        <v>2.5</v>
      </c>
    </row>
    <row r="42" spans="1:33" ht="4.5" customHeight="1" x14ac:dyDescent="0.2">
      <c r="A42" s="5"/>
      <c r="M42" s="5"/>
      <c r="Z42" s="41">
        <v>57</v>
      </c>
      <c r="AA42" s="59">
        <f>VLOOKUP($Z42,Eckdaten!$A$3:$C$100,3,FALSE)*100</f>
        <v>2.4</v>
      </c>
    </row>
    <row r="43" spans="1:33" x14ac:dyDescent="0.2">
      <c r="A43" s="5"/>
      <c r="D43" s="229" t="s">
        <v>188</v>
      </c>
      <c r="F43" s="254" t="s">
        <v>212</v>
      </c>
      <c r="G43" s="254"/>
      <c r="H43" s="254"/>
      <c r="I43" s="254"/>
      <c r="J43" s="254"/>
      <c r="K43" s="254"/>
      <c r="M43" s="5"/>
      <c r="Y43" s="31" t="s">
        <v>157</v>
      </c>
      <c r="Z43" s="41">
        <v>58</v>
      </c>
      <c r="AA43" s="59">
        <f>VLOOKUP($Z43,Eckdaten!$A$3:$C$100,3,FALSE)*100</f>
        <v>2.2999999999999998</v>
      </c>
    </row>
    <row r="44" spans="1:33" x14ac:dyDescent="0.2">
      <c r="A44" s="5"/>
      <c r="F44" s="254"/>
      <c r="G44" s="254"/>
      <c r="H44" s="254"/>
      <c r="I44" s="254"/>
      <c r="J44" s="254"/>
      <c r="K44" s="254"/>
      <c r="M44" s="5"/>
      <c r="Y44" s="31" t="s">
        <v>156</v>
      </c>
      <c r="Z44" s="41">
        <v>59</v>
      </c>
      <c r="AA44" s="59">
        <f>VLOOKUP($Z44,Eckdaten!$A$3:$C$100,3,FALSE)*100</f>
        <v>2.1999999999999997</v>
      </c>
    </row>
    <row r="45" spans="1:33" x14ac:dyDescent="0.2">
      <c r="A45" s="5"/>
      <c r="F45" s="254"/>
      <c r="G45" s="254"/>
      <c r="H45" s="254"/>
      <c r="I45" s="254"/>
      <c r="J45" s="254"/>
      <c r="K45" s="254"/>
      <c r="M45" s="5"/>
      <c r="Z45" s="41">
        <v>60</v>
      </c>
      <c r="AA45" s="59">
        <f>VLOOKUP($Z45,Eckdaten!$A$3:$C$100,3,FALSE)*100</f>
        <v>2.1</v>
      </c>
    </row>
    <row r="46" spans="1:33" x14ac:dyDescent="0.2">
      <c r="A46" s="5"/>
      <c r="F46" s="254"/>
      <c r="G46" s="254"/>
      <c r="H46" s="254"/>
      <c r="I46" s="254"/>
      <c r="J46" s="254"/>
      <c r="K46" s="254"/>
      <c r="M46" s="5"/>
      <c r="Z46" s="41">
        <v>61</v>
      </c>
      <c r="AA46" s="59">
        <f>VLOOKUP($Z46,Eckdaten!$A$3:$C$100,3,FALSE)*100</f>
        <v>2</v>
      </c>
    </row>
    <row r="47" spans="1:33" x14ac:dyDescent="0.2">
      <c r="A47" s="5"/>
      <c r="F47" s="254"/>
      <c r="G47" s="254"/>
      <c r="H47" s="254"/>
      <c r="I47" s="254"/>
      <c r="J47" s="254"/>
      <c r="K47" s="254"/>
      <c r="M47" s="5"/>
      <c r="Z47" s="41">
        <v>62</v>
      </c>
      <c r="AA47" s="59">
        <f>VLOOKUP($Z47,Eckdaten!$A$3:$C$100,3,FALSE)*100</f>
        <v>1.9</v>
      </c>
    </row>
    <row r="48" spans="1:33" x14ac:dyDescent="0.2">
      <c r="A48" s="5"/>
      <c r="F48" s="254"/>
      <c r="G48" s="254"/>
      <c r="H48" s="254"/>
      <c r="I48" s="254"/>
      <c r="J48" s="254"/>
      <c r="K48" s="254"/>
      <c r="M48" s="5"/>
      <c r="Z48" s="41">
        <v>63</v>
      </c>
      <c r="AA48" s="59">
        <f>VLOOKUP($Z48,Eckdaten!$A$3:$C$100,3,FALSE)*100</f>
        <v>1.7999999999999998</v>
      </c>
      <c r="AG48" s="209" t="b">
        <v>0</v>
      </c>
    </row>
    <row r="49" spans="1:27" x14ac:dyDescent="0.2">
      <c r="A49" s="5"/>
      <c r="M49" s="5"/>
      <c r="Z49" s="41">
        <v>64</v>
      </c>
      <c r="AA49" s="59">
        <f>VLOOKUP($Z49,Eckdaten!$A$3:$C$100,3,FALSE)*100</f>
        <v>1.7000000000000002</v>
      </c>
    </row>
    <row r="50" spans="1:27" x14ac:dyDescent="0.2">
      <c r="A50" s="5"/>
      <c r="M50" s="5"/>
      <c r="Z50" s="41">
        <v>65</v>
      </c>
      <c r="AA50" s="59">
        <f>VLOOKUP($Z50,Eckdaten!$A$3:$C$100,3,FALSE)*100</f>
        <v>1.6</v>
      </c>
    </row>
    <row r="51" spans="1:27" x14ac:dyDescent="0.2">
      <c r="A51" s="5"/>
      <c r="B51" s="138" t="s">
        <v>142</v>
      </c>
      <c r="M51" s="5"/>
      <c r="Z51" s="41">
        <v>66</v>
      </c>
      <c r="AA51" s="59">
        <f>VLOOKUP($Z51,Eckdaten!$A$3:$C$100,3,FALSE)*100</f>
        <v>1.5</v>
      </c>
    </row>
    <row r="52" spans="1:27" x14ac:dyDescent="0.2">
      <c r="A52" s="5"/>
      <c r="B52" s="139" t="str">
        <f>IF(F55="LLB","In der Modellrechnung berücksichtigt sind neben den einmaligen Kosten zu Beginn auch die laufenden","In der Modellrechnung berücksichtigt sind neben den einmaligen Kosten zu Beginn, und den laufenden")</f>
        <v>In der Modellrechnung berücksichtigt sind neben den einmaligen Kosten zu Beginn, und den laufenden</v>
      </c>
      <c r="M52" s="5"/>
      <c r="Z52" s="41">
        <v>67</v>
      </c>
      <c r="AA52" s="59">
        <f>VLOOKUP($Z52,Eckdaten!$A$3:$C$100,3,FALSE)*100</f>
        <v>1.4000000000000001</v>
      </c>
    </row>
    <row r="53" spans="1:27" x14ac:dyDescent="0.2">
      <c r="A53" s="5"/>
      <c r="B53" s="139" t="str">
        <f>IF(F55="LLB","jährlichen Kosten der Versicherung.","jährlichen Kosten der Versicherung auch die externen Kosten des individuellen Bankdepots.")</f>
        <v>jährlichen Kosten der Versicherung auch die externen Kosten des individuellen Bankdepots.</v>
      </c>
      <c r="M53" s="5"/>
      <c r="Z53" s="41">
        <v>68</v>
      </c>
      <c r="AA53" s="59">
        <f>VLOOKUP($Z53,Eckdaten!$A$3:$C$100,3,FALSE)*100</f>
        <v>1.3</v>
      </c>
    </row>
    <row r="54" spans="1:27" x14ac:dyDescent="0.2">
      <c r="A54" s="5"/>
      <c r="M54" s="5"/>
      <c r="Z54" s="41">
        <v>69</v>
      </c>
      <c r="AA54" s="59">
        <f>VLOOKUP($Z54,Eckdaten!$A$3:$C$100,3,FALSE)*100</f>
        <v>1.2</v>
      </c>
    </row>
    <row r="55" spans="1:27" x14ac:dyDescent="0.2">
      <c r="A55" s="5"/>
      <c r="E55" s="82" t="s">
        <v>145</v>
      </c>
      <c r="F55" s="171" t="s">
        <v>187</v>
      </c>
      <c r="G55" s="31" t="str">
        <f>IF(F55="V-BANK","-  Einzeldepot",IF(F55="LLB","-  Sammeldepot"))</f>
        <v>-  Einzeldepot</v>
      </c>
      <c r="M55" s="5"/>
      <c r="Z55" s="41">
        <v>70</v>
      </c>
      <c r="AA55" s="59">
        <f>VLOOKUP($Z55,Eckdaten!$A$3:$C$100,3,FALSE)*100</f>
        <v>1.0999999999999999</v>
      </c>
    </row>
    <row r="56" spans="1:27" x14ac:dyDescent="0.2">
      <c r="A56" s="5"/>
      <c r="B56" s="209"/>
      <c r="C56" s="209"/>
      <c r="D56" s="209"/>
      <c r="E56" s="209"/>
      <c r="F56" s="209"/>
      <c r="G56" s="209"/>
      <c r="H56" s="209"/>
      <c r="I56" s="209"/>
      <c r="J56" s="209"/>
      <c r="K56" s="209"/>
      <c r="L56" s="209"/>
      <c r="M56" s="5"/>
      <c r="Z56" s="41">
        <v>71</v>
      </c>
      <c r="AA56" s="59">
        <f>VLOOKUP($Z56,Eckdaten!$A$3:$C$100,3,FALSE)*100</f>
        <v>1</v>
      </c>
    </row>
    <row r="57" spans="1:27" x14ac:dyDescent="0.2">
      <c r="A57" s="5"/>
      <c r="B57" s="209"/>
      <c r="C57" s="209"/>
      <c r="D57" s="209"/>
      <c r="E57" s="209"/>
      <c r="F57" s="209"/>
      <c r="G57" s="209"/>
      <c r="H57" s="209"/>
      <c r="I57" s="209"/>
      <c r="J57" s="209"/>
      <c r="K57" s="209"/>
      <c r="L57" s="209"/>
      <c r="M57" s="5"/>
      <c r="Z57" s="41">
        <v>72</v>
      </c>
      <c r="AA57" s="59">
        <f>VLOOKUP($Z57,Eckdaten!$A$3:$C$100,3,FALSE)*100</f>
        <v>0.89999999999999991</v>
      </c>
    </row>
    <row r="58" spans="1:27" ht="15" x14ac:dyDescent="0.25">
      <c r="A58" s="5"/>
      <c r="B58" s="231"/>
      <c r="C58" s="209"/>
      <c r="D58" s="209"/>
      <c r="E58" s="209"/>
      <c r="F58" s="209"/>
      <c r="G58" s="209"/>
      <c r="H58" s="209"/>
      <c r="I58" s="209"/>
      <c r="J58" s="209"/>
      <c r="K58" s="209"/>
      <c r="L58" s="209"/>
      <c r="M58" s="5"/>
      <c r="Z58" s="41">
        <v>73</v>
      </c>
      <c r="AA58" s="59">
        <f>VLOOKUP($Z58,Eckdaten!$A$3:$C$100,3,FALSE)*100</f>
        <v>0.8</v>
      </c>
    </row>
    <row r="59" spans="1:27" ht="4.5" customHeight="1" x14ac:dyDescent="0.2">
      <c r="A59" s="5"/>
      <c r="B59" s="209"/>
      <c r="C59" s="209"/>
      <c r="D59" s="209"/>
      <c r="E59" s="209"/>
      <c r="F59" s="209"/>
      <c r="G59" s="209"/>
      <c r="H59" s="209"/>
      <c r="I59" s="209"/>
      <c r="J59" s="209"/>
      <c r="K59" s="209"/>
      <c r="L59" s="209"/>
      <c r="M59" s="5"/>
      <c r="Z59" s="41">
        <v>74</v>
      </c>
      <c r="AA59" s="59">
        <f>VLOOKUP($Z59,Eckdaten!$A$3:$C$100,3,FALSE)*100</f>
        <v>0.70000000000000007</v>
      </c>
    </row>
    <row r="60" spans="1:27" ht="13.5" thickBot="1" x14ac:dyDescent="0.25">
      <c r="A60" s="5"/>
      <c r="B60" s="208"/>
      <c r="C60" s="208"/>
      <c r="D60" s="209"/>
      <c r="E60" s="209"/>
      <c r="F60" s="209"/>
      <c r="G60" s="209"/>
      <c r="H60" s="209"/>
      <c r="I60" s="209"/>
      <c r="J60" s="209"/>
      <c r="K60" s="209"/>
      <c r="L60" s="209"/>
      <c r="M60" s="5"/>
      <c r="Z60" s="41">
        <v>75</v>
      </c>
      <c r="AA60" s="59">
        <f>VLOOKUP($Z60,Eckdaten!$A$3:$C$100,3,FALSE)*100</f>
        <v>0.6</v>
      </c>
    </row>
    <row r="61" spans="1:27" ht="14.25" thickTop="1" thickBot="1" x14ac:dyDescent="0.25">
      <c r="A61" s="5"/>
      <c r="B61" s="210" t="s">
        <v>185</v>
      </c>
      <c r="C61" s="210"/>
      <c r="D61" s="210"/>
      <c r="E61" s="210"/>
      <c r="F61" s="266">
        <v>1000</v>
      </c>
      <c r="G61" s="266"/>
      <c r="H61" s="210" t="s">
        <v>66</v>
      </c>
      <c r="I61" s="213" t="s">
        <v>11</v>
      </c>
      <c r="J61" s="232">
        <v>42461</v>
      </c>
      <c r="K61" s="209"/>
      <c r="L61" s="209"/>
      <c r="M61" s="5"/>
      <c r="O61" s="89"/>
      <c r="Z61" s="41">
        <v>76</v>
      </c>
      <c r="AA61" s="59">
        <f>VLOOKUP($Z61,Eckdaten!$A$3:$C$100,3,FALSE)*100</f>
        <v>0.5</v>
      </c>
    </row>
    <row r="62" spans="1:27" ht="15.75" customHeight="1" thickTop="1" x14ac:dyDescent="0.2">
      <c r="A62" s="5"/>
      <c r="B62" s="211" t="s">
        <v>10</v>
      </c>
      <c r="C62" s="211"/>
      <c r="D62" s="211"/>
      <c r="E62" s="211"/>
      <c r="F62" s="252" t="s">
        <v>186</v>
      </c>
      <c r="G62" s="252"/>
      <c r="H62" s="214"/>
      <c r="I62" s="215" t="s">
        <v>12</v>
      </c>
      <c r="J62" s="233">
        <v>44105</v>
      </c>
      <c r="K62" s="209"/>
      <c r="L62" s="209"/>
      <c r="M62" s="5"/>
      <c r="Z62" s="41">
        <v>77</v>
      </c>
      <c r="AA62" s="59">
        <f>VLOOKUP($Z62,Eckdaten!$A$3:$C$100,3,FALSE)*100</f>
        <v>0.4</v>
      </c>
    </row>
    <row r="63" spans="1:27" x14ac:dyDescent="0.2">
      <c r="A63" s="5"/>
      <c r="B63" s="209"/>
      <c r="C63" s="209"/>
      <c r="D63" s="209"/>
      <c r="E63" s="209"/>
      <c r="F63" s="209"/>
      <c r="G63" s="209"/>
      <c r="H63" s="209"/>
      <c r="I63" s="209"/>
      <c r="J63" s="209"/>
      <c r="K63" s="209"/>
      <c r="L63" s="209"/>
      <c r="M63" s="5"/>
      <c r="Z63" s="41">
        <v>78</v>
      </c>
      <c r="AA63" s="59">
        <f>VLOOKUP($Z63,Eckdaten!$A$3:$C$100,3,FALSE)*100</f>
        <v>0.3</v>
      </c>
    </row>
    <row r="64" spans="1:27" x14ac:dyDescent="0.2">
      <c r="A64" s="5"/>
      <c r="B64" s="234">
        <v>43586</v>
      </c>
      <c r="C64" s="209"/>
      <c r="D64" s="209"/>
      <c r="E64" s="209"/>
      <c r="F64" s="209"/>
      <c r="G64" s="209"/>
      <c r="H64" s="209"/>
      <c r="I64" s="209"/>
      <c r="J64" s="209"/>
      <c r="K64" s="209"/>
      <c r="L64" s="212" t="str">
        <f>CONCATENATE("Tarif:  ",Eckdaten!$C$3,"   ","/   Version: ",Eckdaten!C5,"-",YEAR(B64),"-",MONTH(B64),"  UNISEX")</f>
        <v>Tarif:  FLV-NU2-CH   /   Version: IRC Finance-2019-5  UNISEX</v>
      </c>
      <c r="M64" s="5"/>
      <c r="Z64" s="41">
        <v>79</v>
      </c>
      <c r="AA64" s="59">
        <f>VLOOKUP($Z64,Eckdaten!$A$3:$C$100,3,FALSE)*100</f>
        <v>0.2</v>
      </c>
    </row>
    <row r="65" spans="1:36" x14ac:dyDescent="0.2">
      <c r="A65" s="5"/>
      <c r="B65" s="5"/>
      <c r="C65" s="5"/>
      <c r="D65" s="5"/>
      <c r="E65" s="5"/>
      <c r="F65" s="5"/>
      <c r="G65" s="5"/>
      <c r="H65" s="5"/>
      <c r="I65" s="5"/>
      <c r="J65" s="5"/>
      <c r="K65" s="5"/>
      <c r="L65" s="5"/>
      <c r="M65" s="5"/>
      <c r="Z65" s="41">
        <v>80</v>
      </c>
      <c r="AA65" s="59">
        <f>VLOOKUP($Z65,Eckdaten!$A$3:$C$100,3,FALSE)*100</f>
        <v>0.1</v>
      </c>
    </row>
    <row r="66" spans="1:36" ht="18" customHeight="1" x14ac:dyDescent="0.2">
      <c r="A66" s="5"/>
      <c r="B66" s="5"/>
      <c r="C66" s="5"/>
      <c r="D66" s="5"/>
      <c r="E66" s="5"/>
      <c r="F66" s="5"/>
      <c r="G66" s="5"/>
      <c r="H66" s="5"/>
      <c r="I66" s="5"/>
      <c r="J66" s="5"/>
      <c r="K66" s="5"/>
      <c r="L66" s="5"/>
      <c r="M66" s="5"/>
      <c r="Z66" s="41">
        <v>81</v>
      </c>
      <c r="AA66" s="59">
        <f>VLOOKUP($Z66,Eckdaten!$A$3:$C$100,3,FALSE)*100</f>
        <v>0</v>
      </c>
    </row>
    <row r="67" spans="1:36" ht="19.5" thickBot="1" x14ac:dyDescent="0.35">
      <c r="A67" s="5"/>
      <c r="B67" s="32" t="s">
        <v>60</v>
      </c>
      <c r="C67" s="33"/>
      <c r="D67" s="33"/>
      <c r="E67" s="33"/>
      <c r="F67" s="33"/>
      <c r="G67" s="33"/>
      <c r="H67" s="33"/>
      <c r="I67" s="33"/>
      <c r="J67" s="33"/>
      <c r="K67" s="33"/>
      <c r="L67" s="33"/>
      <c r="M67" s="5"/>
      <c r="Z67" s="41">
        <v>82</v>
      </c>
      <c r="AA67" s="59">
        <f>VLOOKUP($Z67,Eckdaten!$A$3:$C$100,3,FALSE)*100</f>
        <v>0</v>
      </c>
    </row>
    <row r="68" spans="1:36" ht="12.75" customHeight="1" thickTop="1" x14ac:dyDescent="0.2">
      <c r="A68" s="5"/>
      <c r="B68" s="5"/>
      <c r="C68" s="5"/>
      <c r="D68" s="5"/>
      <c r="E68" s="5"/>
      <c r="F68" s="5"/>
      <c r="G68" s="5"/>
      <c r="H68" s="5"/>
      <c r="I68" s="5"/>
      <c r="J68" s="5"/>
      <c r="K68" s="5"/>
      <c r="L68" s="5"/>
      <c r="M68" s="5"/>
      <c r="Z68" s="41">
        <v>83</v>
      </c>
      <c r="AA68" s="59">
        <f>VLOOKUP($Z68,Eckdaten!$A$3:$C$100,3,FALSE)*100</f>
        <v>0</v>
      </c>
    </row>
    <row r="69" spans="1:36" x14ac:dyDescent="0.2">
      <c r="A69" s="5"/>
      <c r="B69" s="72" t="s">
        <v>214</v>
      </c>
      <c r="C69" s="64"/>
      <c r="D69" s="64"/>
      <c r="E69" s="64"/>
      <c r="F69" s="64"/>
      <c r="G69" s="64"/>
      <c r="H69" s="72" t="s">
        <v>215</v>
      </c>
      <c r="I69" s="64"/>
      <c r="J69" s="72"/>
      <c r="K69" s="72"/>
      <c r="L69" s="72"/>
      <c r="M69" s="5"/>
      <c r="Q69" s="238"/>
      <c r="Y69" s="81"/>
      <c r="Z69" s="41">
        <v>84</v>
      </c>
      <c r="AA69" s="59">
        <f>VLOOKUP($Z69,Eckdaten!$A$3:$C$100,3,FALSE)*100</f>
        <v>0</v>
      </c>
      <c r="AI69" s="41">
        <v>86</v>
      </c>
      <c r="AJ69" s="220">
        <f>VLOOKUP($AI69,Eckdaten!$A$3:$C$200,3,FALSE)*100</f>
        <v>0.8</v>
      </c>
    </row>
    <row r="70" spans="1:36" ht="12.75" customHeight="1" x14ac:dyDescent="0.2">
      <c r="A70" s="5"/>
      <c r="B70" s="5" t="str">
        <f>IF($AG$88=1,$AB$83,IF($AG$88=2,$AB$84,CONCATENATE($F24," ",$F$25)))</f>
        <v>Herr Luise Muster</v>
      </c>
      <c r="C70" s="5"/>
      <c r="D70" s="5"/>
      <c r="E70" s="5"/>
      <c r="F70" s="5"/>
      <c r="G70" s="67"/>
      <c r="H70" s="68" t="str">
        <f>CONCATENATE(IF(Z83=0,"",Z83),IF(Z83=0,""," "),IF(Z84=0,"",Z84))</f>
        <v>Luise Muster</v>
      </c>
      <c r="I70" s="68"/>
      <c r="J70" s="68"/>
      <c r="K70" s="5" t="str">
        <f>IF($AG$82=FALSE,"",CONCATENATE(IF(AA83=0,"",AA83),IF(AA83=0,""," "),IF(AA84=0,"",AA84)))</f>
        <v/>
      </c>
      <c r="L70" s="5"/>
      <c r="M70" s="5"/>
      <c r="Y70" s="81"/>
      <c r="AI70" s="41">
        <v>87</v>
      </c>
      <c r="AJ70" s="220">
        <f>VLOOKUP($AI70,Eckdaten!$A$3:$C$200,3,FALSE)*100</f>
        <v>0.70000000000000007</v>
      </c>
    </row>
    <row r="71" spans="1:36" x14ac:dyDescent="0.2">
      <c r="A71" s="5"/>
      <c r="B71" s="5" t="str">
        <f>IF($F$26=0,"Musterstrasse 123",$F$26)</f>
        <v>Musterstrasse 123</v>
      </c>
      <c r="C71" s="5"/>
      <c r="D71" s="5"/>
      <c r="E71" s="5"/>
      <c r="F71" s="5"/>
      <c r="G71" s="69" t="s">
        <v>106</v>
      </c>
      <c r="H71" s="68" t="str">
        <f>IF(Z85="","",Z85)</f>
        <v>männlich</v>
      </c>
      <c r="I71" s="68"/>
      <c r="J71" s="207" t="str">
        <f>IF(K71="","","Geschl.:")</f>
        <v/>
      </c>
      <c r="K71" s="5" t="str">
        <f>IF($AG$82=FALSE,"",IF(AA85="","",AA85))</f>
        <v/>
      </c>
      <c r="L71" s="5"/>
      <c r="M71" s="5"/>
      <c r="Y71" s="81"/>
      <c r="AI71" s="41">
        <v>88</v>
      </c>
      <c r="AJ71" s="220">
        <f>VLOOKUP($AI71,Eckdaten!$A$3:$C$200,3,FALSE)*100</f>
        <v>0.6</v>
      </c>
    </row>
    <row r="72" spans="1:36" ht="12.75" customHeight="1" x14ac:dyDescent="0.2">
      <c r="A72" s="5"/>
      <c r="B72" s="5" t="str">
        <f>IF(AND($F$27=0,$G$27=0),"99999 Musterstadt",CONCATENATE(IF($F$27=0,"",$F$27),IF($F$27=0,""," "),IF($G$27=0,"",$G$27)))</f>
        <v>99999 Musterstadt</v>
      </c>
      <c r="C72" s="5"/>
      <c r="D72" s="5"/>
      <c r="E72" s="5"/>
      <c r="F72" s="5"/>
      <c r="G72" s="69" t="s">
        <v>105</v>
      </c>
      <c r="H72" s="239">
        <f>IF(Z86="","",Z86)</f>
        <v>32174</v>
      </c>
      <c r="I72" s="240"/>
      <c r="J72" s="207" t="str">
        <f>IF(K72="","","Geb.:")</f>
        <v/>
      </c>
      <c r="K72" s="140" t="str">
        <f>IF($AG$82=FALSE,"",IF(AA86="","",AA86))</f>
        <v/>
      </c>
      <c r="L72" s="140"/>
      <c r="M72" s="5"/>
      <c r="Y72" s="81"/>
      <c r="AI72" s="41">
        <v>89</v>
      </c>
      <c r="AJ72" s="220">
        <f>VLOOKUP($AI72,Eckdaten!$A$3:$C$200,3,FALSE)*100</f>
        <v>0.500000000000001</v>
      </c>
    </row>
    <row r="73" spans="1:36" ht="12.75" customHeight="1" x14ac:dyDescent="0.2">
      <c r="A73" s="5"/>
      <c r="B73" s="65"/>
      <c r="C73" s="65"/>
      <c r="D73" s="65"/>
      <c r="E73" s="65"/>
      <c r="F73" s="65"/>
      <c r="G73" s="70"/>
      <c r="H73" s="71"/>
      <c r="I73" s="71"/>
      <c r="J73" s="71"/>
      <c r="K73" s="65"/>
      <c r="L73" s="65"/>
      <c r="M73" s="5"/>
      <c r="Y73" s="81"/>
      <c r="AI73" s="41">
        <v>90</v>
      </c>
      <c r="AJ73" s="220">
        <f>VLOOKUP($AI73,Eckdaten!$A$3:$C$200,3,FALSE)*100</f>
        <v>0.40000000000000097</v>
      </c>
    </row>
    <row r="74" spans="1:36" ht="12.75" customHeight="1" x14ac:dyDescent="0.2">
      <c r="A74" s="5"/>
      <c r="B74" s="5"/>
      <c r="C74" s="5"/>
      <c r="D74" s="5"/>
      <c r="E74" s="5"/>
      <c r="F74" s="5"/>
      <c r="G74" s="5"/>
      <c r="H74" s="5"/>
      <c r="I74" s="5"/>
      <c r="J74" s="5"/>
      <c r="K74" s="5"/>
      <c r="L74" s="5"/>
      <c r="M74" s="5"/>
      <c r="Y74" s="81"/>
      <c r="AI74" s="41">
        <v>91</v>
      </c>
      <c r="AJ74" s="220">
        <f>VLOOKUP($AI74,Eckdaten!$A$3:$C$200,3,FALSE)*100</f>
        <v>0.30000000000000099</v>
      </c>
    </row>
    <row r="75" spans="1:36" ht="12.75" customHeight="1" x14ac:dyDescent="0.2">
      <c r="A75" s="5"/>
      <c r="B75" s="72" t="s">
        <v>107</v>
      </c>
      <c r="C75" s="64"/>
      <c r="D75" s="64"/>
      <c r="E75" s="64"/>
      <c r="F75" s="64"/>
      <c r="G75" s="64"/>
      <c r="H75" s="64"/>
      <c r="I75" s="63"/>
      <c r="J75" s="72"/>
      <c r="K75" s="64"/>
      <c r="L75" s="63"/>
      <c r="M75" s="5"/>
      <c r="Y75" s="81"/>
      <c r="AE75" s="85">
        <f>IF(F9="",1,0)</f>
        <v>0</v>
      </c>
      <c r="AI75" s="41">
        <v>92</v>
      </c>
      <c r="AJ75" s="220">
        <f>VLOOKUP($AI75,Eckdaten!$A$3:$C$200,3,FALSE)*100</f>
        <v>0.20000000000000101</v>
      </c>
    </row>
    <row r="76" spans="1:36" ht="15" customHeight="1" x14ac:dyDescent="0.2">
      <c r="A76" s="5"/>
      <c r="B76" s="62" t="s">
        <v>8</v>
      </c>
      <c r="C76" s="5"/>
      <c r="D76" s="5"/>
      <c r="E76" s="5"/>
      <c r="F76" s="258">
        <f>IF(G33=0,"",G33)</f>
        <v>100000</v>
      </c>
      <c r="G76" s="258"/>
      <c r="H76" s="5"/>
      <c r="I76" s="73" t="s">
        <v>184</v>
      </c>
      <c r="J76" s="92"/>
      <c r="K76" s="93" t="str">
        <f>$F$4</f>
        <v>VorsorgePlan</v>
      </c>
      <c r="L76" s="94"/>
      <c r="M76" s="5"/>
      <c r="Y76" s="81"/>
      <c r="AI76" s="41">
        <v>93</v>
      </c>
      <c r="AJ76" s="220">
        <f>VLOOKUP($AI76,Eckdaten!$A$3:$C$200,3,FALSE)*100</f>
        <v>0.100000000000001</v>
      </c>
    </row>
    <row r="77" spans="1:36" ht="15" customHeight="1" x14ac:dyDescent="0.2">
      <c r="A77" s="5"/>
      <c r="B77" s="97" t="str">
        <f>IF(F77="","","davon Versicherungssteuer:")</f>
        <v>davon Versicherungssteuer:</v>
      </c>
      <c r="C77" s="96"/>
      <c r="D77" s="96"/>
      <c r="E77" s="96"/>
      <c r="F77" s="280">
        <f>IF(OR(F76="",L3="D"),"",F76-(F76/1.025))</f>
        <v>2439.0243902438961</v>
      </c>
      <c r="G77" s="280"/>
      <c r="H77" s="5"/>
      <c r="I77" s="73"/>
      <c r="J77" s="92"/>
      <c r="K77" s="93" t="str">
        <f>$K$4</f>
        <v>Schweiz</v>
      </c>
      <c r="L77" s="94"/>
      <c r="M77" s="5"/>
      <c r="Y77" s="81"/>
      <c r="AI77" s="41">
        <v>94</v>
      </c>
      <c r="AJ77" s="220">
        <f>VLOOKUP($AI77,Eckdaten!$A$3:$C$200,3,FALSE)*100</f>
        <v>0</v>
      </c>
    </row>
    <row r="78" spans="1:36" ht="15" customHeight="1" x14ac:dyDescent="0.2">
      <c r="A78" s="5"/>
      <c r="B78" s="62" t="str">
        <f>IF(B77="","Versicherungsbeginn:","")</f>
        <v/>
      </c>
      <c r="C78" s="5"/>
      <c r="D78" s="5"/>
      <c r="E78" s="5"/>
      <c r="F78" s="5"/>
      <c r="G78" s="140" t="str">
        <f>IF(B77="",G31,"")</f>
        <v/>
      </c>
      <c r="H78" s="5"/>
      <c r="I78" s="202"/>
      <c r="J78" s="203"/>
      <c r="K78" s="204"/>
      <c r="L78" s="205"/>
      <c r="M78" s="5"/>
      <c r="Y78" s="81"/>
      <c r="AI78" s="41">
        <v>95</v>
      </c>
      <c r="AJ78" s="220">
        <f>VLOOKUP($AI78,Eckdaten!$A$3:$C$200,3,FALSE)*100</f>
        <v>0</v>
      </c>
    </row>
    <row r="79" spans="1:36" ht="12.75" customHeight="1" x14ac:dyDescent="0.2">
      <c r="A79" s="5"/>
      <c r="B79" s="62" t="str">
        <f>IF(B78="","Versicherungsbeginn:","Versicherungsdauer:")</f>
        <v>Versicherungsbeginn:</v>
      </c>
      <c r="C79" s="5"/>
      <c r="D79" s="5"/>
      <c r="E79" s="5"/>
      <c r="F79" s="5"/>
      <c r="G79" s="140">
        <f ca="1">IF(B78="",G31,IF(G32=0,"",CONCATENATE(AE97," Jahre")))</f>
        <v>43739</v>
      </c>
      <c r="H79" s="5"/>
      <c r="I79" s="201"/>
      <c r="J79" s="206"/>
      <c r="K79" s="267"/>
      <c r="L79" s="267"/>
      <c r="M79" s="5"/>
      <c r="Y79" s="81"/>
      <c r="AI79" s="41">
        <v>96</v>
      </c>
      <c r="AJ79" s="220">
        <f>VLOOKUP($AI79,Eckdaten!$A$3:$C$200,3,FALSE)*100</f>
        <v>0</v>
      </c>
    </row>
    <row r="80" spans="1:36" ht="12.75" customHeight="1" x14ac:dyDescent="0.2">
      <c r="A80" s="5"/>
      <c r="B80" s="62" t="str">
        <f>IF(B78="","Versicherungsdauer:","")</f>
        <v>Versicherungsdauer:</v>
      </c>
      <c r="C80" s="5"/>
      <c r="D80" s="5"/>
      <c r="E80" s="5"/>
      <c r="F80" s="5"/>
      <c r="G80" s="66" t="str">
        <f ca="1">IF(B78="",IF(G32=0,"",CONCATENATE(AE97," Jahre")),"")</f>
        <v>25 Jahre</v>
      </c>
      <c r="H80" s="5"/>
      <c r="I80" s="73" t="s">
        <v>211</v>
      </c>
      <c r="J80" s="5"/>
      <c r="K80" s="258">
        <f ca="1">Berechnung!$C$29</f>
        <v>126700</v>
      </c>
      <c r="L80" s="258"/>
      <c r="M80" s="5"/>
      <c r="Y80" s="81"/>
      <c r="AE80" s="85">
        <f>IF(F14="",1,0)</f>
        <v>0</v>
      </c>
      <c r="AI80" s="41">
        <v>97</v>
      </c>
      <c r="AJ80" s="220">
        <f>VLOOKUP($AI80,Eckdaten!$A$3:$C$200,3,FALSE)*100</f>
        <v>0</v>
      </c>
    </row>
    <row r="81" spans="1:36" ht="12.75" customHeight="1" thickBot="1" x14ac:dyDescent="0.25">
      <c r="A81" s="5"/>
      <c r="B81" s="5"/>
      <c r="C81" s="5"/>
      <c r="D81" s="5"/>
      <c r="E81" s="5"/>
      <c r="F81" s="5"/>
      <c r="G81" s="5"/>
      <c r="H81" s="5"/>
      <c r="I81" s="67"/>
      <c r="J81" s="207"/>
      <c r="K81" s="230"/>
      <c r="L81" s="230" t="s">
        <v>207</v>
      </c>
      <c r="M81" s="5"/>
      <c r="Y81" s="81"/>
      <c r="AI81" s="41">
        <v>98</v>
      </c>
      <c r="AJ81" s="220">
        <f>VLOOKUP($AI81,Eckdaten!$A$3:$C$200,3,FALSE)*100</f>
        <v>0</v>
      </c>
    </row>
    <row r="82" spans="1:36" ht="13.5" thickTop="1" x14ac:dyDescent="0.2">
      <c r="A82" s="5"/>
      <c r="B82" s="5"/>
      <c r="C82" s="5"/>
      <c r="D82" s="5"/>
      <c r="E82" s="5"/>
      <c r="F82" s="5"/>
      <c r="G82" s="5"/>
      <c r="H82" s="5"/>
      <c r="I82" s="67"/>
      <c r="J82" s="207"/>
      <c r="K82" s="251"/>
      <c r="L82" s="251"/>
      <c r="M82" s="5"/>
      <c r="Y82" s="81"/>
      <c r="AG82" s="235" t="b">
        <v>0</v>
      </c>
      <c r="AI82" s="41">
        <v>99</v>
      </c>
      <c r="AJ82" s="220">
        <f>VLOOKUP($AI82,Eckdaten!$A$3:$C$200,3,FALSE)*100</f>
        <v>0</v>
      </c>
    </row>
    <row r="83" spans="1:36" ht="12.75" customHeight="1" x14ac:dyDescent="0.2">
      <c r="A83" s="5"/>
      <c r="B83" s="5"/>
      <c r="C83" s="5"/>
      <c r="D83" s="5"/>
      <c r="E83" s="5"/>
      <c r="F83" s="5"/>
      <c r="G83" s="5"/>
      <c r="H83" s="5"/>
      <c r="I83" s="5"/>
      <c r="J83" s="5"/>
      <c r="K83" s="5"/>
      <c r="L83" s="5"/>
      <c r="M83" s="5"/>
      <c r="Y83" s="81"/>
      <c r="Z83" s="31" t="str">
        <f>IF(OR($F$20=0,$F$21=0),"",IF(AND($F$18=0,$F$19=0,$F$20="männlich"),"Martin",IF(AND($F$18=0,$F$19=0,$F$20="weiblich"),"Martina",$F$18)))</f>
        <v>Luise</v>
      </c>
      <c r="AA83" s="31" t="str">
        <f>IF(OR($J$20=0,$J$21=0),"",IF(AND($J$18=0,$J$19=0,$J$20="männlich"),"Martin",IF(AND($J$18=0,$J$19=0,$J$20="weiblich"),"Martina",$J$18)))</f>
        <v>Marcel</v>
      </c>
      <c r="AB83" s="31" t="str">
        <f>IF(AND(Z83=0,Z84=0),"",CONCATENATE($AE$85," ",IF(Z83=0,"",Z83)," ",Z84))</f>
        <v>Herr Luise Muster</v>
      </c>
      <c r="AC83" s="89">
        <f>IF($F$21=0,"",$F$21)</f>
        <v>32174</v>
      </c>
      <c r="AI83" s="41">
        <v>100</v>
      </c>
      <c r="AJ83" s="220">
        <f>VLOOKUP($AI83,Eckdaten!$A$3:$C$200,3,FALSE)*100</f>
        <v>0</v>
      </c>
    </row>
    <row r="84" spans="1:36" ht="12.75" customHeight="1" x14ac:dyDescent="0.2">
      <c r="A84" s="5"/>
      <c r="B84" s="72" t="s">
        <v>123</v>
      </c>
      <c r="C84" s="64"/>
      <c r="D84" s="64"/>
      <c r="E84" s="64"/>
      <c r="F84" s="64"/>
      <c r="G84" s="64"/>
      <c r="H84" s="64"/>
      <c r="I84" s="63"/>
      <c r="J84" s="72"/>
      <c r="K84" s="64"/>
      <c r="L84" s="63"/>
      <c r="M84" s="5"/>
      <c r="Y84" s="81"/>
      <c r="Z84" s="31" t="str">
        <f>IF(OR($F$20=0,$F$21=0),"",IF(AND($F$19=0,$F$20="männlich"),"Mustermann",IF(AND($F$19=0,$F$20="weiblich"),"Musterfrau",$F$19)))</f>
        <v>Muster</v>
      </c>
      <c r="AA84" s="31" t="str">
        <f>IF(OR($J$20=0,$J$21=0),"",IF(AND($J$18=0,$J$19=0,$J$20="männlich"),"Mustermann",IF(AND($J$18=0,$J$19=0,$J$20="weiblich"),"Musterfrau",$J$19)))</f>
        <v>Müller</v>
      </c>
      <c r="AB84" s="31" t="str">
        <f>IF(AND(AA83=0,AA84=0),"",CONCATENATE($AF$85," ",IF(AA83=0,"",AA83)," ",AA84))</f>
        <v>Frau Marcel Müller</v>
      </c>
      <c r="AC84" s="89">
        <f>IF($J$21=0,"",$J$21)</f>
        <v>32854</v>
      </c>
      <c r="AI84" s="41">
        <v>101</v>
      </c>
      <c r="AJ84" s="220">
        <f>VLOOKUP($AI84,Eckdaten!$A$3:$C$200,3,FALSE)*100</f>
        <v>0</v>
      </c>
    </row>
    <row r="85" spans="1:36" ht="12.75" customHeight="1" x14ac:dyDescent="0.2">
      <c r="A85" s="5"/>
      <c r="B85" s="259" t="s">
        <v>127</v>
      </c>
      <c r="C85" s="259"/>
      <c r="D85" s="259"/>
      <c r="E85" s="259"/>
      <c r="F85" s="259"/>
      <c r="G85" s="259"/>
      <c r="H85" s="259"/>
      <c r="I85" s="259"/>
      <c r="J85" s="259"/>
      <c r="K85" s="259"/>
      <c r="L85" s="259"/>
      <c r="M85" s="5"/>
      <c r="Y85" s="81"/>
      <c r="Z85" s="31" t="str">
        <f>IF(OR($F$20=0,$F$21=0),"",F20)</f>
        <v>männlich</v>
      </c>
      <c r="AA85" s="31" t="str">
        <f>IF(OR($J$20=0,$J$21=0),"",J20)</f>
        <v>weiblich</v>
      </c>
      <c r="AE85" s="83" t="str">
        <f>IF(F20="männlich","Herr",IF(F20="weiblich","Frau",""))</f>
        <v>Herr</v>
      </c>
      <c r="AF85" s="83" t="str">
        <f>IF(J20="männlich","Herr",IF(J20="weiblich","Frau",""))</f>
        <v>Frau</v>
      </c>
      <c r="AI85" s="41">
        <v>102</v>
      </c>
      <c r="AJ85" s="220">
        <f>VLOOKUP($AI85,Eckdaten!$A$3:$C$200,3,FALSE)*100</f>
        <v>0</v>
      </c>
    </row>
    <row r="86" spans="1:36" ht="12.75" customHeight="1" x14ac:dyDescent="0.2">
      <c r="A86" s="5"/>
      <c r="B86" s="259"/>
      <c r="C86" s="259"/>
      <c r="D86" s="259"/>
      <c r="E86" s="259"/>
      <c r="F86" s="259"/>
      <c r="G86" s="259"/>
      <c r="H86" s="259"/>
      <c r="I86" s="259"/>
      <c r="J86" s="259"/>
      <c r="K86" s="259"/>
      <c r="L86" s="259"/>
      <c r="M86" s="5"/>
      <c r="Y86" s="81"/>
      <c r="Z86" s="89">
        <f>IF(OR($F$20=0,$F$21=0),"",F21)</f>
        <v>32174</v>
      </c>
      <c r="AA86" s="89">
        <f>IF(OR($J$20=0,$J$21=0),"",J21)</f>
        <v>32854</v>
      </c>
      <c r="AE86" s="84">
        <f ca="1">IF($F21="",0,MIN(ROUNDDOWN(DAYS360(F21,$G$31)/360,0),99))</f>
        <v>31</v>
      </c>
      <c r="AF86" s="84">
        <f>IF(OR(J21="",$AG$82=FALSE),0,MIN(ROUNDDOWN(DAYS360(J21,$G$31)/360,0),99))</f>
        <v>0</v>
      </c>
      <c r="AI86" s="41"/>
      <c r="AJ86" s="220"/>
    </row>
    <row r="87" spans="1:36" ht="12.75" customHeight="1" x14ac:dyDescent="0.2">
      <c r="A87" s="5"/>
      <c r="B87" s="259"/>
      <c r="C87" s="259"/>
      <c r="D87" s="259"/>
      <c r="E87" s="259"/>
      <c r="F87" s="259"/>
      <c r="G87" s="259"/>
      <c r="H87" s="259"/>
      <c r="I87" s="259"/>
      <c r="J87" s="259"/>
      <c r="K87" s="259"/>
      <c r="L87" s="259"/>
      <c r="M87" s="5"/>
      <c r="Y87" s="81"/>
      <c r="AE87" s="85">
        <f>IF($F$20="",1,0)</f>
        <v>0</v>
      </c>
      <c r="AF87" s="85">
        <f>IF(AND(AG82=TRUE,$J$20=""),1,0)</f>
        <v>0</v>
      </c>
      <c r="AI87" s="41"/>
      <c r="AJ87" s="220"/>
    </row>
    <row r="88" spans="1:36" ht="12.75" customHeight="1" x14ac:dyDescent="0.2">
      <c r="A88" s="5"/>
      <c r="B88" s="259"/>
      <c r="C88" s="259"/>
      <c r="D88" s="259"/>
      <c r="E88" s="259"/>
      <c r="F88" s="259"/>
      <c r="G88" s="259"/>
      <c r="H88" s="259"/>
      <c r="I88" s="259"/>
      <c r="J88" s="259"/>
      <c r="K88" s="259"/>
      <c r="L88" s="259"/>
      <c r="M88" s="5"/>
      <c r="Y88" s="81"/>
      <c r="AE88" s="85">
        <f>IF($F$21="",1,0)</f>
        <v>0</v>
      </c>
      <c r="AF88" s="85">
        <f>IF(AND($AG$82=TRUE,$J$21=""),1,0)</f>
        <v>0</v>
      </c>
      <c r="AG88" s="236">
        <v>1</v>
      </c>
      <c r="AI88" s="41"/>
      <c r="AJ88" s="220"/>
    </row>
    <row r="89" spans="1:36" ht="12.75" customHeight="1" x14ac:dyDescent="0.2">
      <c r="A89" s="5"/>
      <c r="B89" s="259"/>
      <c r="C89" s="259"/>
      <c r="D89" s="259"/>
      <c r="E89" s="259"/>
      <c r="F89" s="259"/>
      <c r="G89" s="259"/>
      <c r="H89" s="259"/>
      <c r="I89" s="259"/>
      <c r="J89" s="259"/>
      <c r="K89" s="259"/>
      <c r="L89" s="259"/>
      <c r="M89" s="5"/>
      <c r="Y89" s="81"/>
      <c r="AA89" s="40" t="str">
        <f>IF($AG$88=3,".",F24)</f>
        <v>Herr/Frau</v>
      </c>
      <c r="AE89" s="86"/>
      <c r="AF89" s="86"/>
      <c r="AI89" s="41"/>
      <c r="AJ89" s="220"/>
    </row>
    <row r="90" spans="1:36" ht="12.75" customHeight="1" x14ac:dyDescent="0.2">
      <c r="A90" s="5"/>
      <c r="B90" s="259"/>
      <c r="C90" s="259"/>
      <c r="D90" s="259"/>
      <c r="E90" s="259"/>
      <c r="F90" s="259"/>
      <c r="G90" s="259"/>
      <c r="H90" s="259"/>
      <c r="I90" s="259"/>
      <c r="J90" s="259"/>
      <c r="K90" s="259"/>
      <c r="L90" s="259"/>
      <c r="M90" s="5"/>
      <c r="Y90" s="81"/>
      <c r="AA90" s="40" t="str">
        <f>IF($AG$88=3,".",F25)</f>
        <v>Luise Muster</v>
      </c>
      <c r="AE90" s="86"/>
      <c r="AF90" s="86"/>
      <c r="AI90" s="41"/>
      <c r="AJ90" s="220"/>
    </row>
    <row r="91" spans="1:36" ht="12.75" customHeight="1" x14ac:dyDescent="0.2">
      <c r="A91" s="5"/>
      <c r="B91" s="259"/>
      <c r="C91" s="259"/>
      <c r="D91" s="259"/>
      <c r="E91" s="259"/>
      <c r="F91" s="259"/>
      <c r="G91" s="259"/>
      <c r="H91" s="259"/>
      <c r="I91" s="259"/>
      <c r="J91" s="259"/>
      <c r="K91" s="259"/>
      <c r="L91" s="259"/>
      <c r="M91" s="5"/>
      <c r="Y91" s="81"/>
      <c r="AA91" s="40">
        <f>IF($AG$88=3,".",F26)</f>
        <v>0</v>
      </c>
      <c r="AE91" s="86"/>
      <c r="AF91" s="86"/>
      <c r="AI91" s="41"/>
      <c r="AJ91" s="220"/>
    </row>
    <row r="92" spans="1:36" ht="12.75" customHeight="1" x14ac:dyDescent="0.2">
      <c r="A92" s="5"/>
      <c r="B92" s="259"/>
      <c r="C92" s="259"/>
      <c r="D92" s="259"/>
      <c r="E92" s="259"/>
      <c r="F92" s="259"/>
      <c r="G92" s="259"/>
      <c r="H92" s="259"/>
      <c r="I92" s="259"/>
      <c r="J92" s="259"/>
      <c r="K92" s="259"/>
      <c r="L92" s="259"/>
      <c r="M92" s="5"/>
      <c r="Y92" s="81"/>
      <c r="AA92" s="40">
        <f>IF($AG$88=3,".",F27)</f>
        <v>0</v>
      </c>
      <c r="AB92" s="41">
        <f>IF($AG$88=3,".",G27)</f>
        <v>0</v>
      </c>
      <c r="AE92" s="86"/>
      <c r="AF92" s="86"/>
      <c r="AI92" s="41"/>
      <c r="AJ92" s="220"/>
    </row>
    <row r="93" spans="1:36" ht="12.75" customHeight="1" x14ac:dyDescent="0.2">
      <c r="A93" s="5"/>
      <c r="B93" s="259"/>
      <c r="C93" s="259"/>
      <c r="D93" s="259"/>
      <c r="E93" s="259"/>
      <c r="F93" s="259"/>
      <c r="G93" s="259"/>
      <c r="H93" s="259"/>
      <c r="I93" s="259"/>
      <c r="J93" s="259"/>
      <c r="K93" s="259"/>
      <c r="L93" s="259"/>
      <c r="M93" s="5"/>
      <c r="Y93" s="81"/>
      <c r="AE93" s="86"/>
      <c r="AF93" s="86"/>
      <c r="AI93" s="41"/>
      <c r="AJ93" s="220"/>
    </row>
    <row r="94" spans="1:36" ht="12.75" customHeight="1" x14ac:dyDescent="0.2">
      <c r="A94" s="5"/>
      <c r="B94" s="259"/>
      <c r="C94" s="259"/>
      <c r="D94" s="259"/>
      <c r="E94" s="259"/>
      <c r="F94" s="259"/>
      <c r="G94" s="259"/>
      <c r="H94" s="259"/>
      <c r="I94" s="259"/>
      <c r="J94" s="259"/>
      <c r="K94" s="259"/>
      <c r="L94" s="259"/>
      <c r="M94" s="5"/>
      <c r="Y94" s="81"/>
      <c r="AE94" s="86"/>
      <c r="AF94" s="86"/>
      <c r="AI94" s="41"/>
      <c r="AJ94" s="220"/>
    </row>
    <row r="95" spans="1:36" x14ac:dyDescent="0.2">
      <c r="A95" s="5"/>
      <c r="B95" s="259"/>
      <c r="C95" s="259"/>
      <c r="D95" s="259"/>
      <c r="E95" s="259"/>
      <c r="F95" s="259"/>
      <c r="G95" s="259"/>
      <c r="H95" s="259"/>
      <c r="I95" s="259"/>
      <c r="J95" s="259"/>
      <c r="K95" s="259"/>
      <c r="L95" s="259"/>
      <c r="M95" s="5"/>
      <c r="Y95" s="81"/>
      <c r="AE95" s="86"/>
      <c r="AF95" s="86"/>
      <c r="AI95" s="41"/>
      <c r="AJ95" s="220"/>
    </row>
    <row r="96" spans="1:36" ht="12.75" customHeight="1" x14ac:dyDescent="0.2">
      <c r="A96" s="5"/>
      <c r="B96" s="259"/>
      <c r="C96" s="259"/>
      <c r="D96" s="259"/>
      <c r="E96" s="259"/>
      <c r="F96" s="259"/>
      <c r="G96" s="259"/>
      <c r="H96" s="259"/>
      <c r="I96" s="259"/>
      <c r="J96" s="259"/>
      <c r="K96" s="259"/>
      <c r="L96" s="259"/>
      <c r="M96" s="5"/>
      <c r="Y96" s="81"/>
      <c r="AE96" s="87">
        <f ca="1">TODAY()</f>
        <v>43726</v>
      </c>
      <c r="AF96" s="87">
        <f ca="1">DATE(YEAR(G31)-75,MONTH(G31),1)</f>
        <v>16346</v>
      </c>
      <c r="AI96" s="41"/>
      <c r="AJ96" s="220"/>
    </row>
    <row r="97" spans="1:36" ht="12.75" customHeight="1" thickBot="1" x14ac:dyDescent="0.25">
      <c r="A97" s="5"/>
      <c r="B97" s="74"/>
      <c r="C97" s="74"/>
      <c r="D97" s="74"/>
      <c r="E97" s="74"/>
      <c r="F97" s="74"/>
      <c r="G97" s="79"/>
      <c r="H97" s="74"/>
      <c r="I97" s="74"/>
      <c r="J97" s="95"/>
      <c r="K97" s="74"/>
      <c r="L97" s="74"/>
      <c r="M97" s="5"/>
      <c r="Y97" s="81"/>
      <c r="AE97" s="84">
        <f ca="1">MIN(99-AE86,99-AF86,G32)</f>
        <v>25</v>
      </c>
      <c r="AF97" s="85">
        <f ca="1">IF(OR(G32="",AE97=0),1,0)</f>
        <v>0</v>
      </c>
      <c r="AI97" s="41"/>
      <c r="AJ97" s="220"/>
    </row>
    <row r="98" spans="1:36" ht="12.75" customHeight="1" thickTop="1" x14ac:dyDescent="0.2">
      <c r="A98" s="5"/>
      <c r="B98" s="115"/>
      <c r="C98" s="116"/>
      <c r="D98" s="117"/>
      <c r="E98" s="262">
        <f>$F$38</f>
        <v>0</v>
      </c>
      <c r="F98" s="263"/>
      <c r="G98" s="268">
        <f>$G$38</f>
        <v>0.03</v>
      </c>
      <c r="H98" s="262"/>
      <c r="I98" s="262">
        <f>$H$38</f>
        <v>0.06</v>
      </c>
      <c r="J98" s="263"/>
      <c r="K98" s="264">
        <f>$I$38</f>
        <v>0.05</v>
      </c>
      <c r="L98" s="265"/>
      <c r="M98" s="5"/>
      <c r="Y98" s="81"/>
      <c r="AE98" s="83">
        <f>Eckdaten!$C$24</f>
        <v>20000</v>
      </c>
      <c r="AF98" s="85">
        <f>IF(OR(G33="",G33&lt;AE98),1,0)</f>
        <v>0</v>
      </c>
      <c r="AI98" s="41"/>
      <c r="AJ98" s="220"/>
    </row>
    <row r="99" spans="1:36" ht="12.75" customHeight="1" thickBot="1" x14ac:dyDescent="0.25">
      <c r="A99" s="5"/>
      <c r="B99" s="260" t="s">
        <v>120</v>
      </c>
      <c r="C99" s="261"/>
      <c r="D99" s="118" t="s">
        <v>110</v>
      </c>
      <c r="E99" s="120" t="s">
        <v>108</v>
      </c>
      <c r="F99" s="121" t="s">
        <v>109</v>
      </c>
      <c r="G99" s="120" t="s">
        <v>108</v>
      </c>
      <c r="H99" s="121" t="s">
        <v>109</v>
      </c>
      <c r="I99" s="120" t="s">
        <v>108</v>
      </c>
      <c r="J99" s="121" t="s">
        <v>109</v>
      </c>
      <c r="K99" s="119" t="s">
        <v>108</v>
      </c>
      <c r="L99" s="141" t="s">
        <v>109</v>
      </c>
      <c r="M99" s="5"/>
      <c r="Y99" s="81"/>
      <c r="AI99" s="41"/>
      <c r="AJ99" s="220"/>
    </row>
    <row r="100" spans="1:36" ht="12.75" customHeight="1" thickTop="1" x14ac:dyDescent="0.2">
      <c r="A100" s="75">
        <v>1</v>
      </c>
      <c r="B100" s="76">
        <v>1</v>
      </c>
      <c r="C100" s="100">
        <f ca="1">IF(AE75+AE80+AE87+AE88+AF87+AF88+AF97+AF98=0,1,"")</f>
        <v>1</v>
      </c>
      <c r="D100" s="106">
        <f ca="1">IF($C100="","",YEAR(VLOOKUP($C100*12,Berechnung!$F$3:$CR$1200,Berechnung!$H$1,FALSE)))</f>
        <v>2020</v>
      </c>
      <c r="E100" s="122">
        <f ca="1">IF($C100="","",MAX(F100,Berechnung!$C$29))</f>
        <v>126700</v>
      </c>
      <c r="F100" s="123">
        <f ca="1">IF($C100="","",VLOOKUP($C100*12,Berechnung!$F$3:$CR$1200,Berechnung!$AD$1,FALSE))</f>
        <v>90261.24</v>
      </c>
      <c r="G100" s="122">
        <f ca="1">IF($C100="","",MAX(H100,Berechnung!$C$29))</f>
        <v>126700</v>
      </c>
      <c r="H100" s="123">
        <f ca="1">IF($C100="","",VLOOKUP($C100*12,Berechnung!$F$3:$CR$1200,Berechnung!$AR$1,FALSE))</f>
        <v>92976.320000000007</v>
      </c>
      <c r="I100" s="122">
        <f ca="1">IF($C100="","",MAX(J100,Berechnung!$C$29))</f>
        <v>126700</v>
      </c>
      <c r="J100" s="123">
        <f ca="1">IF($C100="","",VLOOKUP($C100*12,Berechnung!$F$3:$CR$1200,Berechnung!$BF$1,FALSE))</f>
        <v>95691.47</v>
      </c>
      <c r="K100" s="107">
        <f ca="1">IF($C100="","",MAX(L100,Berechnung!$C$29))</f>
        <v>126700</v>
      </c>
      <c r="L100" s="142">
        <f ca="1">IF($C100="","",VLOOKUP($C100*12,Berechnung!$F$3:$CR$1200,Berechnung!$BU$1,FALSE))</f>
        <v>94786.44</v>
      </c>
      <c r="M100" s="5"/>
      <c r="Y100" s="81"/>
      <c r="AI100" s="41"/>
      <c r="AJ100" s="220"/>
    </row>
    <row r="101" spans="1:36" ht="12.75" customHeight="1" x14ac:dyDescent="0.2">
      <c r="A101" s="75">
        <v>2</v>
      </c>
      <c r="B101" s="77">
        <v>2</v>
      </c>
      <c r="C101" s="101">
        <f t="shared" ref="C101:C127" ca="1" si="0">IF(OR($C100=MIN($AE$97,$A101),$C100=""),"",MIN($AE$97,$A101))</f>
        <v>2</v>
      </c>
      <c r="D101" s="108">
        <f ca="1">IF($C101="","",YEAR(VLOOKUP($C101*12,Berechnung!$F$3:$CR$1200,Berechnung!$H$1,FALSE)))</f>
        <v>2021</v>
      </c>
      <c r="E101" s="124">
        <f ca="1">IF($C101="","",MAX(F101,Berechnung!$C$29))</f>
        <v>126700</v>
      </c>
      <c r="F101" s="125">
        <f ca="1">IF($C101="","",VLOOKUP($C101*12,Berechnung!$F$3:$CR$1200,Berechnung!$AD$1,FALSE))</f>
        <v>88780.99</v>
      </c>
      <c r="G101" s="124">
        <f ca="1">IF($C101="","",MAX(H101,Berechnung!$C$29))</f>
        <v>126700</v>
      </c>
      <c r="H101" s="125">
        <f ca="1">IF($C101="","",VLOOKUP($C101*12,Berechnung!$F$3:$CR$1200,Berechnung!$AR$1,FALSE))</f>
        <v>94206.16</v>
      </c>
      <c r="I101" s="124">
        <f ca="1">IF($C101="","",MAX(J101,Berechnung!$C$29))</f>
        <v>126700</v>
      </c>
      <c r="J101" s="125">
        <f ca="1">IF($C101="","",VLOOKUP($C101*12,Berechnung!$F$3:$CR$1200,Berechnung!$BF$1,FALSE))</f>
        <v>99792.14</v>
      </c>
      <c r="K101" s="109">
        <f ca="1">IF($C101="","",MAX(L101,Berechnung!$C$29))</f>
        <v>126700</v>
      </c>
      <c r="L101" s="143">
        <f ca="1">IF($C101="","",VLOOKUP($C101*12,Berechnung!$F$3:$CR$1200,Berechnung!$BU$1,FALSE))</f>
        <v>97912.25</v>
      </c>
      <c r="M101" s="5"/>
      <c r="Y101" s="81"/>
      <c r="AA101" s="36"/>
      <c r="AI101" s="41"/>
      <c r="AJ101" s="220"/>
    </row>
    <row r="102" spans="1:36" ht="12.75" customHeight="1" x14ac:dyDescent="0.2">
      <c r="A102" s="75">
        <v>3</v>
      </c>
      <c r="B102" s="77">
        <v>3</v>
      </c>
      <c r="C102" s="101">
        <f t="shared" ca="1" si="0"/>
        <v>3</v>
      </c>
      <c r="D102" s="108">
        <f ca="1">IF($C102="","",YEAR(VLOOKUP($C102*12,Berechnung!$F$3:$CR$1200,Berechnung!$H$1,FALSE)))</f>
        <v>2022</v>
      </c>
      <c r="E102" s="124">
        <f ca="1">IF($C102="","",MAX(F102,Berechnung!$C$29))</f>
        <v>126700</v>
      </c>
      <c r="F102" s="125">
        <f ca="1">IF($C102="","",VLOOKUP($C102*12,Berechnung!$F$3:$CR$1200,Berechnung!$AD$1,FALSE))</f>
        <v>87321.94</v>
      </c>
      <c r="G102" s="124">
        <f ca="1">IF($C102="","",MAX(H102,Berechnung!$C$29))</f>
        <v>126700</v>
      </c>
      <c r="H102" s="125">
        <f ca="1">IF($C102="","",VLOOKUP($C102*12,Berechnung!$F$3:$CR$1200,Berechnung!$AR$1,FALSE))</f>
        <v>95452.97</v>
      </c>
      <c r="I102" s="124">
        <f ca="1">IF($C102="","",MAX(J102,Berechnung!$C$29))</f>
        <v>126700</v>
      </c>
      <c r="J102" s="125">
        <f ca="1">IF($C102="","",VLOOKUP($C102*12,Berechnung!$F$3:$CR$1200,Berechnung!$BF$1,FALSE))</f>
        <v>104073.06</v>
      </c>
      <c r="K102" s="109">
        <f ca="1">IF($C102="","",MAX(L102,Berechnung!$C$29))</f>
        <v>126700</v>
      </c>
      <c r="L102" s="143">
        <f ca="1">IF($C102="","",VLOOKUP($C102*12,Berechnung!$F$3:$CR$1200,Berechnung!$BU$1,FALSE))</f>
        <v>101144.37</v>
      </c>
      <c r="M102" s="5"/>
      <c r="Y102" s="81"/>
      <c r="AA102" s="36"/>
      <c r="AI102" s="41"/>
      <c r="AJ102" s="220"/>
    </row>
    <row r="103" spans="1:36" ht="12.75" customHeight="1" x14ac:dyDescent="0.2">
      <c r="A103" s="75">
        <v>4</v>
      </c>
      <c r="B103" s="77">
        <v>4</v>
      </c>
      <c r="C103" s="101">
        <f t="shared" ca="1" si="0"/>
        <v>4</v>
      </c>
      <c r="D103" s="108">
        <f ca="1">IF($C103="","",YEAR(VLOOKUP($C103*12,Berechnung!$F$3:$CR$1200,Berechnung!$H$1,FALSE)))</f>
        <v>2023</v>
      </c>
      <c r="E103" s="124">
        <f ca="1">IF($C103="","",MAX(F103,Berechnung!$C$29))</f>
        <v>126700</v>
      </c>
      <c r="F103" s="125">
        <f ca="1">IF($C103="","",VLOOKUP($C103*12,Berechnung!$F$3:$CR$1200,Berechnung!$AD$1,FALSE))</f>
        <v>85883.38</v>
      </c>
      <c r="G103" s="124">
        <f ca="1">IF($C103="","",MAX(H103,Berechnung!$C$29))</f>
        <v>126700</v>
      </c>
      <c r="H103" s="125">
        <f ca="1">IF($C103="","",VLOOKUP($C103*12,Berechnung!$F$3:$CR$1200,Berechnung!$AR$1,FALSE))</f>
        <v>96716.84</v>
      </c>
      <c r="I103" s="124">
        <f ca="1">IF($C103="","",MAX(J103,Berechnung!$C$29))</f>
        <v>126700</v>
      </c>
      <c r="J103" s="125">
        <f ca="1">IF($C103="","",VLOOKUP($C103*12,Berechnung!$F$3:$CR$1200,Berechnung!$BF$1,FALSE))</f>
        <v>108542.22</v>
      </c>
      <c r="K103" s="109">
        <f ca="1">IF($C103="","",MAX(L103,Berechnung!$C$29))</f>
        <v>126700</v>
      </c>
      <c r="L103" s="143">
        <f ca="1">IF($C103="","",VLOOKUP($C103*12,Berechnung!$F$3:$CR$1200,Berechnung!$BU$1,FALSE))</f>
        <v>104486.54</v>
      </c>
      <c r="M103" s="5"/>
      <c r="Y103" s="81"/>
      <c r="AI103" s="41"/>
      <c r="AJ103" s="220"/>
    </row>
    <row r="104" spans="1:36" ht="12.75" customHeight="1" x14ac:dyDescent="0.2">
      <c r="A104" s="75">
        <v>5</v>
      </c>
      <c r="B104" s="77">
        <v>5</v>
      </c>
      <c r="C104" s="101">
        <f t="shared" ca="1" si="0"/>
        <v>5</v>
      </c>
      <c r="D104" s="108">
        <f ca="1">IF($C104="","",YEAR(VLOOKUP($C104*12,Berechnung!$F$3:$CR$1200,Berechnung!$H$1,FALSE)))</f>
        <v>2024</v>
      </c>
      <c r="E104" s="124">
        <f ca="1">IF($C104="","",MAX(F104,Berechnung!$C$29))</f>
        <v>126700</v>
      </c>
      <c r="F104" s="125">
        <f ca="1">IF($C104="","",VLOOKUP($C104*12,Berechnung!$F$3:$CR$1200,Berechnung!$AD$1,FALSE))</f>
        <v>84464.62</v>
      </c>
      <c r="G104" s="124">
        <f ca="1">IF($C104="","",MAX(H104,Berechnung!$C$29))</f>
        <v>126700</v>
      </c>
      <c r="H104" s="125">
        <f ca="1">IF($C104="","",VLOOKUP($C104*12,Berechnung!$F$3:$CR$1200,Berechnung!$AR$1,FALSE))</f>
        <v>97997.9</v>
      </c>
      <c r="I104" s="124">
        <f ca="1">IF($C104="","",MAX(J104,Berechnung!$C$29))</f>
        <v>126700</v>
      </c>
      <c r="J104" s="125">
        <f ca="1">IF($C104="","",VLOOKUP($C104*12,Berechnung!$F$3:$CR$1200,Berechnung!$BF$1,FALSE))</f>
        <v>113208.19</v>
      </c>
      <c r="K104" s="109">
        <f ca="1">IF($C104="","",MAX(L104,Berechnung!$C$29))</f>
        <v>126700</v>
      </c>
      <c r="L104" s="143">
        <f ca="1">IF($C104="","",VLOOKUP($C104*12,Berechnung!$F$3:$CR$1200,Berechnung!$BU$1,FALSE))</f>
        <v>107942.52</v>
      </c>
      <c r="M104" s="5"/>
      <c r="Y104" s="81"/>
      <c r="AI104" s="41"/>
      <c r="AJ104" s="220"/>
    </row>
    <row r="105" spans="1:36" ht="12.75" customHeight="1" x14ac:dyDescent="0.2">
      <c r="A105" s="75">
        <v>6</v>
      </c>
      <c r="B105" s="77">
        <v>6</v>
      </c>
      <c r="C105" s="101">
        <f t="shared" ca="1" si="0"/>
        <v>6</v>
      </c>
      <c r="D105" s="108">
        <f ca="1">IF($C105="","",YEAR(VLOOKUP($C105*12,Berechnung!$F$3:$CR$1200,Berechnung!$H$1,FALSE)))</f>
        <v>2025</v>
      </c>
      <c r="E105" s="124">
        <f ca="1">IF($C105="","",MAX(F105,Berechnung!$C$29))</f>
        <v>126700</v>
      </c>
      <c r="F105" s="125">
        <f ca="1">IF($C105="","",VLOOKUP($C105*12,Berechnung!$F$3:$CR$1200,Berechnung!$AD$1,FALSE))</f>
        <v>83064.89</v>
      </c>
      <c r="G105" s="124">
        <f ca="1">IF($C105="","",MAX(H105,Berechnung!$C$29))</f>
        <v>126700</v>
      </c>
      <c r="H105" s="125">
        <f ca="1">IF($C105="","",VLOOKUP($C105*12,Berechnung!$F$3:$CR$1200,Berechnung!$AR$1,FALSE))</f>
        <v>99296.25</v>
      </c>
      <c r="I105" s="124">
        <f ca="1">IF($C105="","",MAX(J105,Berechnung!$C$29))</f>
        <v>126700</v>
      </c>
      <c r="J105" s="125">
        <f ca="1">IF($C105="","",VLOOKUP($C105*12,Berechnung!$F$3:$CR$1200,Berechnung!$BF$1,FALSE))</f>
        <v>118079.99</v>
      </c>
      <c r="K105" s="109">
        <f ca="1">IF($C105="","",MAX(L105,Berechnung!$C$29))</f>
        <v>126700</v>
      </c>
      <c r="L105" s="143">
        <f ca="1">IF($C105="","",VLOOKUP($C105*12,Berechnung!$F$3:$CR$1200,Berechnung!$BU$1,FALSE))</f>
        <v>111516.42</v>
      </c>
      <c r="M105" s="5"/>
      <c r="Y105" s="81"/>
      <c r="AI105" s="41"/>
      <c r="AJ105" s="220"/>
    </row>
    <row r="106" spans="1:36" ht="12.75" customHeight="1" x14ac:dyDescent="0.2">
      <c r="A106" s="75">
        <v>7</v>
      </c>
      <c r="B106" s="77">
        <v>7</v>
      </c>
      <c r="C106" s="101">
        <f t="shared" ca="1" si="0"/>
        <v>7</v>
      </c>
      <c r="D106" s="108">
        <f ca="1">IF($C106="","",YEAR(VLOOKUP($C106*12,Berechnung!$F$3:$CR$1200,Berechnung!$H$1,FALSE)))</f>
        <v>2026</v>
      </c>
      <c r="E106" s="124">
        <f ca="1">IF($C106="","",MAX(F106,Berechnung!$C$29))</f>
        <v>126700</v>
      </c>
      <c r="F106" s="125">
        <f ca="1">IF($C106="","",VLOOKUP($C106*12,Berechnung!$F$3:$CR$1200,Berechnung!$AD$1,FALSE))</f>
        <v>81683.39</v>
      </c>
      <c r="G106" s="124">
        <f ca="1">IF($C106="","",MAX(H106,Berechnung!$C$29))</f>
        <v>126700</v>
      </c>
      <c r="H106" s="125">
        <f ca="1">IF($C106="","",VLOOKUP($C106*12,Berechnung!$F$3:$CR$1200,Berechnung!$AR$1,FALSE))</f>
        <v>100612.12</v>
      </c>
      <c r="I106" s="124">
        <f ca="1">IF($C106="","",MAX(J106,Berechnung!$C$29))</f>
        <v>126700</v>
      </c>
      <c r="J106" s="125">
        <f ca="1">IF($C106="","",VLOOKUP($C106*12,Berechnung!$F$3:$CR$1200,Berechnung!$BF$1,FALSE))</f>
        <v>123167.25</v>
      </c>
      <c r="K106" s="109">
        <f ca="1">IF($C106="","",MAX(L106,Berechnung!$C$29))</f>
        <v>126700</v>
      </c>
      <c r="L106" s="143">
        <f ca="1">IF($C106="","",VLOOKUP($C106*12,Berechnung!$F$3:$CR$1200,Berechnung!$BU$1,FALSE))</f>
        <v>115212.53</v>
      </c>
      <c r="M106" s="5"/>
      <c r="Y106" s="81"/>
      <c r="AA106" s="41">
        <f>IF($AG$108=FALSE,0,IF($P109="Einmalige Zuzahlung:",$Q109,0))</f>
        <v>0</v>
      </c>
      <c r="AB106" s="41">
        <f>IF($AG$108=FALSE,0,IF($P109="Einmalige Zuzahlung:",DATE(YEAR($U109),MONTH($U109),1),0))</f>
        <v>0</v>
      </c>
      <c r="AC106" s="41">
        <f>IF($AG$108=FALSE,0,IF($P109="Einmalige Entnahme:",$Q109,0))</f>
        <v>0</v>
      </c>
      <c r="AD106" s="41">
        <f>IF($AG$108=FALSE,0,IF($P109="Einmalige Entnahme:",DATE(YEAR($U109),MONTH($U109),1),0))</f>
        <v>0</v>
      </c>
      <c r="AE106" s="34">
        <f>IF(P109="Einmalige Zuzahlung:",Eckdaten!$C$25,IF(P109="Einmalige Entnahme:",Eckdaten!$C$26,0))</f>
        <v>0</v>
      </c>
      <c r="AF106" s="88">
        <f ca="1">DATE(YEAR(G31),MONTH(G31)+1,1)</f>
        <v>43770</v>
      </c>
      <c r="AI106" s="41"/>
      <c r="AJ106" s="220"/>
    </row>
    <row r="107" spans="1:36" ht="12.75" customHeight="1" x14ac:dyDescent="0.2">
      <c r="A107" s="75">
        <v>8</v>
      </c>
      <c r="B107" s="77">
        <v>8</v>
      </c>
      <c r="C107" s="101">
        <f t="shared" ca="1" si="0"/>
        <v>8</v>
      </c>
      <c r="D107" s="108">
        <f ca="1">IF($C107="","",YEAR(VLOOKUP($C107*12,Berechnung!$F$3:$CR$1200,Berechnung!$H$1,FALSE)))</f>
        <v>2027</v>
      </c>
      <c r="E107" s="124">
        <f ca="1">IF($C107="","",MAX(F107,Berechnung!$C$29))</f>
        <v>126700</v>
      </c>
      <c r="F107" s="125">
        <f ca="1">IF($C107="","",VLOOKUP($C107*12,Berechnung!$F$3:$CR$1200,Berechnung!$AD$1,FALSE))</f>
        <v>80319.12</v>
      </c>
      <c r="G107" s="124">
        <f ca="1">IF($C107="","",MAX(H107,Berechnung!$C$29))</f>
        <v>126700</v>
      </c>
      <c r="H107" s="125">
        <f ca="1">IF($C107="","",VLOOKUP($C107*12,Berechnung!$F$3:$CR$1200,Berechnung!$AR$1,FALSE))</f>
        <v>101945.60000000001</v>
      </c>
      <c r="I107" s="124">
        <f ca="1">IF($C107="","",MAX(J107,Berechnung!$C$29))</f>
        <v>128479.26</v>
      </c>
      <c r="J107" s="125">
        <f ca="1">IF($C107="","",VLOOKUP($C107*12,Berechnung!$F$3:$CR$1200,Berechnung!$BF$1,FALSE))</f>
        <v>128479.26</v>
      </c>
      <c r="K107" s="109">
        <f ca="1">IF($C107="","",MAX(L107,Berechnung!$C$29))</f>
        <v>126700</v>
      </c>
      <c r="L107" s="143">
        <f ca="1">IF($C107="","",VLOOKUP($C107*12,Berechnung!$F$3:$CR$1200,Berechnung!$BU$1,FALSE))</f>
        <v>119035.5</v>
      </c>
      <c r="M107" s="5"/>
      <c r="Y107" s="81"/>
      <c r="AA107" s="41">
        <f>IF($AG$108=FALSE,0,IF($P110="Einmalige Zuzahlung:",$Q110,0))</f>
        <v>0</v>
      </c>
      <c r="AB107" s="41">
        <f>IF($AG$108=FALSE,0,IF($P110="Einmalige Zuzahlung:",DATE(YEAR($U110),MONTH($U110),1),0))</f>
        <v>0</v>
      </c>
      <c r="AC107" s="41">
        <f>IF($AG$108=FALSE,0,IF($P110="Einmalige Entnahme:",$Q110,0))</f>
        <v>0</v>
      </c>
      <c r="AD107" s="41">
        <f>IF($AG$108=FALSE,0,IF($P110="Einmalige Entnahme:",DATE(YEAR($U110),MONTH($U110),1),0))</f>
        <v>0</v>
      </c>
      <c r="AE107" s="34">
        <f>IF(P110="Einmalige Zuzahlung:",Eckdaten!$C$25,IF(P110="Einmalige Entnahme:",Eckdaten!$C$26,0))</f>
        <v>0</v>
      </c>
      <c r="AF107" s="88">
        <f ca="1">DATE(YEAR(G31)+AE97,MONTH(G31)-1,1)</f>
        <v>52841</v>
      </c>
      <c r="AI107" s="41"/>
      <c r="AJ107" s="220"/>
    </row>
    <row r="108" spans="1:36" ht="12.75" customHeight="1" x14ac:dyDescent="0.2">
      <c r="A108" s="75">
        <v>9</v>
      </c>
      <c r="B108" s="77">
        <v>9</v>
      </c>
      <c r="C108" s="101">
        <f t="shared" ca="1" si="0"/>
        <v>9</v>
      </c>
      <c r="D108" s="108">
        <f ca="1">IF($C108="","",YEAR(VLOOKUP($C108*12,Berechnung!$F$3:$CR$1200,Berechnung!$H$1,FALSE)))</f>
        <v>2028</v>
      </c>
      <c r="E108" s="124">
        <f ca="1">IF($C108="","",MAX(F108,Berechnung!$C$29))</f>
        <v>126700</v>
      </c>
      <c r="F108" s="125">
        <f ca="1">IF($C108="","",VLOOKUP($C108*12,Berechnung!$F$3:$CR$1200,Berechnung!$AD$1,FALSE))</f>
        <v>78971.27</v>
      </c>
      <c r="G108" s="124">
        <f ca="1">IF($C108="","",MAX(H108,Berechnung!$C$29))</f>
        <v>126700</v>
      </c>
      <c r="H108" s="125">
        <f ca="1">IF($C108="","",VLOOKUP($C108*12,Berechnung!$F$3:$CR$1200,Berechnung!$AR$1,FALSE))</f>
        <v>103296.95</v>
      </c>
      <c r="I108" s="124">
        <f ca="1">IF($C108="","",MAX(J108,Berechnung!$C$29))</f>
        <v>134021.20000000001</v>
      </c>
      <c r="J108" s="125">
        <f ca="1">IF($C108="","",VLOOKUP($C108*12,Berechnung!$F$3:$CR$1200,Berechnung!$BF$1,FALSE))</f>
        <v>134021.20000000001</v>
      </c>
      <c r="K108" s="109">
        <f ca="1">IF($C108="","",MAX(L108,Berechnung!$C$29))</f>
        <v>126700</v>
      </c>
      <c r="L108" s="143">
        <f ca="1">IF($C108="","",VLOOKUP($C108*12,Berechnung!$F$3:$CR$1200,Berechnung!$BU$1,FALSE))</f>
        <v>122990.12</v>
      </c>
      <c r="M108" s="5"/>
      <c r="Y108" s="81"/>
      <c r="AA108" s="41">
        <f>IF($AG$108=FALSE,0,IF($P111="Einmalige Zuzahlung:",$Q111,0))</f>
        <v>0</v>
      </c>
      <c r="AB108" s="41">
        <f>IF($AG$108=FALSE,0,IF($P111="Einmalige Zuzahlung:",DATE(YEAR($U111),MONTH($U111),1),0))</f>
        <v>0</v>
      </c>
      <c r="AC108" s="41">
        <f>IF($AG$108=FALSE,0,IF($P111="Einmalige Entnahme:",$Q111,0))</f>
        <v>0</v>
      </c>
      <c r="AD108" s="41">
        <f>IF($AG$108=FALSE,0,IF($P111="Einmalige Entnahme:",DATE(YEAR($U111),MONTH($U111),1),0))</f>
        <v>0</v>
      </c>
      <c r="AE108" s="34">
        <f>IF(P111="Einmalige Zuzahlung:",Eckdaten!$C$25,IF(P111="Einmalige Entnahme:",Eckdaten!$C$26,0))</f>
        <v>0</v>
      </c>
      <c r="AF108" s="86"/>
      <c r="AG108" s="237" t="b">
        <v>0</v>
      </c>
      <c r="AI108" s="41"/>
      <c r="AJ108" s="220"/>
    </row>
    <row r="109" spans="1:36" ht="12.75" customHeight="1" x14ac:dyDescent="0.2">
      <c r="A109" s="75">
        <v>10</v>
      </c>
      <c r="B109" s="77">
        <v>10</v>
      </c>
      <c r="C109" s="101">
        <f t="shared" ca="1" si="0"/>
        <v>10</v>
      </c>
      <c r="D109" s="108">
        <f ca="1">IF($C109="","",YEAR(VLOOKUP($C109*12,Berechnung!$F$3:$CR$1200,Berechnung!$H$1,FALSE)))</f>
        <v>2029</v>
      </c>
      <c r="E109" s="124">
        <f ca="1">IF($C109="","",MAX(F109,Berechnung!$C$29))</f>
        <v>126700</v>
      </c>
      <c r="F109" s="125">
        <f ca="1">IF($C109="","",VLOOKUP($C109*12,Berechnung!$F$3:$CR$1200,Berechnung!$AD$1,FALSE))</f>
        <v>77638.78</v>
      </c>
      <c r="G109" s="124">
        <f ca="1">IF($C109="","",MAX(H109,Berechnung!$C$29))</f>
        <v>126700</v>
      </c>
      <c r="H109" s="125">
        <f ca="1">IF($C109="","",VLOOKUP($C109*12,Berechnung!$F$3:$CR$1200,Berechnung!$AR$1,FALSE))</f>
        <v>104666.39</v>
      </c>
      <c r="I109" s="124">
        <f ca="1">IF($C109="","",MAX(J109,Berechnung!$C$29))</f>
        <v>139802.1</v>
      </c>
      <c r="J109" s="125">
        <f ca="1">IF($C109="","",VLOOKUP($C109*12,Berechnung!$F$3:$CR$1200,Berechnung!$BF$1,FALSE))</f>
        <v>139802.1</v>
      </c>
      <c r="K109" s="109">
        <f ca="1">IF($C109="","",MAX(L109,Berechnung!$C$29))</f>
        <v>127081.43</v>
      </c>
      <c r="L109" s="143">
        <f ca="1">IF($C109="","",VLOOKUP($C109*12,Berechnung!$F$3:$CR$1200,Berechnung!$BU$1,FALSE))</f>
        <v>127081.43</v>
      </c>
      <c r="M109" s="5"/>
      <c r="Y109" s="81"/>
      <c r="AA109" s="31">
        <f t="shared" ref="AA109:AB111" si="1">IF($AG$108=TRUE,".",P109)</f>
        <v>0</v>
      </c>
      <c r="AB109" s="31">
        <f t="shared" si="1"/>
        <v>0</v>
      </c>
      <c r="AC109" s="31">
        <f t="shared" ref="AC109:AE111" si="2">IF($AG$108=TRUE,".",S109)</f>
        <v>0</v>
      </c>
      <c r="AD109" s="31">
        <f t="shared" si="2"/>
        <v>0</v>
      </c>
      <c r="AE109" s="31">
        <f t="shared" si="2"/>
        <v>0</v>
      </c>
      <c r="AI109" s="41"/>
      <c r="AJ109" s="220"/>
    </row>
    <row r="110" spans="1:36" ht="12.75" customHeight="1" x14ac:dyDescent="0.2">
      <c r="A110" s="75">
        <v>11</v>
      </c>
      <c r="B110" s="77">
        <v>11</v>
      </c>
      <c r="C110" s="101">
        <f t="shared" ca="1" si="0"/>
        <v>11</v>
      </c>
      <c r="D110" s="108">
        <f ca="1">IF($C110="","",YEAR(VLOOKUP($C110*12,Berechnung!$F$3:$CR$1200,Berechnung!$H$1,FALSE)))</f>
        <v>2030</v>
      </c>
      <c r="E110" s="124">
        <f ca="1">IF($C110="","",MAX(F110,Berechnung!$C$29))</f>
        <v>126700</v>
      </c>
      <c r="F110" s="125">
        <f ca="1">IF($C110="","",VLOOKUP($C110*12,Berechnung!$F$3:$CR$1200,Berechnung!$AD$1,FALSE))</f>
        <v>76320.490000000005</v>
      </c>
      <c r="G110" s="124">
        <f ca="1">IF($C110="","",MAX(H110,Berechnung!$C$29))</f>
        <v>126700</v>
      </c>
      <c r="H110" s="125">
        <f ca="1">IF($C110="","",VLOOKUP($C110*12,Berechnung!$F$3:$CR$1200,Berechnung!$AR$1,FALSE))</f>
        <v>106054.14</v>
      </c>
      <c r="I110" s="124">
        <f ca="1">IF($C110="","",MAX(J110,Berechnung!$C$29))</f>
        <v>145832.29</v>
      </c>
      <c r="J110" s="125">
        <f ca="1">IF($C110="","",VLOOKUP($C110*12,Berechnung!$F$3:$CR$1200,Berechnung!$BF$1,FALSE))</f>
        <v>145832.29</v>
      </c>
      <c r="K110" s="109">
        <f ca="1">IF($C110="","",MAX(L110,Berechnung!$C$29))</f>
        <v>131310.41</v>
      </c>
      <c r="L110" s="143">
        <f ca="1">IF($C110="","",VLOOKUP($C110*12,Berechnung!$F$3:$CR$1200,Berechnung!$BU$1,FALSE))</f>
        <v>131310.41</v>
      </c>
      <c r="M110" s="5"/>
      <c r="Y110" s="81"/>
      <c r="AA110" s="31">
        <f t="shared" si="1"/>
        <v>0</v>
      </c>
      <c r="AB110" s="31">
        <f t="shared" si="1"/>
        <v>0</v>
      </c>
      <c r="AC110" s="31">
        <f t="shared" si="2"/>
        <v>0</v>
      </c>
      <c r="AD110" s="31">
        <f t="shared" si="2"/>
        <v>0</v>
      </c>
      <c r="AE110" s="31">
        <f t="shared" si="2"/>
        <v>0</v>
      </c>
      <c r="AI110" s="41"/>
      <c r="AJ110" s="220"/>
    </row>
    <row r="111" spans="1:36" ht="12.75" customHeight="1" x14ac:dyDescent="0.2">
      <c r="A111" s="75">
        <v>12</v>
      </c>
      <c r="B111" s="77">
        <v>12</v>
      </c>
      <c r="C111" s="101">
        <f t="shared" ca="1" si="0"/>
        <v>12</v>
      </c>
      <c r="D111" s="108">
        <f ca="1">IF($C111="","",YEAR(VLOOKUP($C111*12,Berechnung!$F$3:$CR$1200,Berechnung!$H$1,FALSE)))</f>
        <v>2031</v>
      </c>
      <c r="E111" s="124">
        <f ca="1">IF($C111="","",MAX(F111,Berechnung!$C$29))</f>
        <v>126700</v>
      </c>
      <c r="F111" s="125">
        <f ca="1">IF($C111="","",VLOOKUP($C111*12,Berechnung!$F$3:$CR$1200,Berechnung!$AD$1,FALSE))</f>
        <v>75015.289999999994</v>
      </c>
      <c r="G111" s="124">
        <f ca="1">IF($C111="","",MAX(H111,Berechnung!$C$29))</f>
        <v>126700</v>
      </c>
      <c r="H111" s="125">
        <f ca="1">IF($C111="","",VLOOKUP($C111*12,Berechnung!$F$3:$CR$1200,Berechnung!$AR$1,FALSE))</f>
        <v>107460.54</v>
      </c>
      <c r="I111" s="124">
        <f ca="1">IF($C111="","",MAX(J111,Berechnung!$C$29))</f>
        <v>152122.5</v>
      </c>
      <c r="J111" s="125">
        <f ca="1">IF($C111="","",VLOOKUP($C111*12,Berechnung!$F$3:$CR$1200,Berechnung!$BF$1,FALSE))</f>
        <v>152122.5</v>
      </c>
      <c r="K111" s="109">
        <f ca="1">IF($C111="","",MAX(L111,Berechnung!$C$29))</f>
        <v>135680.03</v>
      </c>
      <c r="L111" s="143">
        <f ca="1">IF($C111="","",VLOOKUP($C111*12,Berechnung!$F$3:$CR$1200,Berechnung!$BU$1,FALSE))</f>
        <v>135680.03</v>
      </c>
      <c r="M111" s="5"/>
      <c r="Y111" s="81"/>
      <c r="AA111" s="31">
        <f t="shared" si="1"/>
        <v>0</v>
      </c>
      <c r="AB111" s="31">
        <f t="shared" si="1"/>
        <v>0</v>
      </c>
      <c r="AC111" s="31">
        <f t="shared" si="2"/>
        <v>0</v>
      </c>
      <c r="AD111" s="31">
        <f t="shared" si="2"/>
        <v>0</v>
      </c>
      <c r="AE111" s="31">
        <f t="shared" si="2"/>
        <v>0</v>
      </c>
      <c r="AI111" s="41"/>
      <c r="AJ111" s="220"/>
    </row>
    <row r="112" spans="1:36" ht="12.75" customHeight="1" x14ac:dyDescent="0.2">
      <c r="A112" s="75">
        <v>13</v>
      </c>
      <c r="B112" s="77">
        <v>13</v>
      </c>
      <c r="C112" s="101">
        <f t="shared" ca="1" si="0"/>
        <v>13</v>
      </c>
      <c r="D112" s="108">
        <f ca="1">IF($C112="","",YEAR(VLOOKUP($C112*12,Berechnung!$F$3:$CR$1200,Berechnung!$H$1,FALSE)))</f>
        <v>2032</v>
      </c>
      <c r="E112" s="124">
        <f ca="1">IF($C112="","",MAX(F112,Berechnung!$C$29))</f>
        <v>126700</v>
      </c>
      <c r="F112" s="125">
        <f ca="1">IF($C112="","",VLOOKUP($C112*12,Berechnung!$F$3:$CR$1200,Berechnung!$AD$1,FALSE))</f>
        <v>73721.8</v>
      </c>
      <c r="G112" s="124">
        <f ca="1">IF($C112="","",MAX(H112,Berechnung!$C$29))</f>
        <v>126700</v>
      </c>
      <c r="H112" s="125">
        <f ca="1">IF($C112="","",VLOOKUP($C112*12,Berechnung!$F$3:$CR$1200,Berechnung!$AR$1,FALSE))</f>
        <v>108885.94</v>
      </c>
      <c r="I112" s="124">
        <f ca="1">IF($C112="","",MAX(J112,Berechnung!$C$29))</f>
        <v>158683.93</v>
      </c>
      <c r="J112" s="125">
        <f ca="1">IF($C112="","",VLOOKUP($C112*12,Berechnung!$F$3:$CR$1200,Berechnung!$BF$1,FALSE))</f>
        <v>158683.93</v>
      </c>
      <c r="K112" s="109">
        <f ca="1">IF($C112="","",MAX(L112,Berechnung!$C$29))</f>
        <v>140195.04</v>
      </c>
      <c r="L112" s="143">
        <f ca="1">IF($C112="","",VLOOKUP($C112*12,Berechnung!$F$3:$CR$1200,Berechnung!$BU$1,FALSE))</f>
        <v>140195.04</v>
      </c>
      <c r="M112" s="5"/>
      <c r="Y112" s="81"/>
      <c r="AI112" s="41"/>
      <c r="AJ112" s="220"/>
    </row>
    <row r="113" spans="1:36" ht="12.75" customHeight="1" x14ac:dyDescent="0.2">
      <c r="A113" s="75">
        <v>14</v>
      </c>
      <c r="B113" s="77">
        <v>14</v>
      </c>
      <c r="C113" s="101">
        <f t="shared" ca="1" si="0"/>
        <v>14</v>
      </c>
      <c r="D113" s="108">
        <f ca="1">IF($C113="","",YEAR(VLOOKUP($C113*12,Berechnung!$F$3:$CR$1200,Berechnung!$H$1,FALSE)))</f>
        <v>2033</v>
      </c>
      <c r="E113" s="124">
        <f ca="1">IF($C113="","",MAX(F113,Berechnung!$C$29))</f>
        <v>126700</v>
      </c>
      <c r="F113" s="125">
        <f ca="1">IF($C113="","",VLOOKUP($C113*12,Berechnung!$F$3:$CR$1200,Berechnung!$AD$1,FALSE))</f>
        <v>72438.559999999998</v>
      </c>
      <c r="G113" s="124">
        <f ca="1">IF($C113="","",MAX(H113,Berechnung!$C$29))</f>
        <v>126700</v>
      </c>
      <c r="H113" s="125">
        <f ca="1">IF($C113="","",VLOOKUP($C113*12,Berechnung!$F$3:$CR$1200,Berechnung!$AR$1,FALSE))</f>
        <v>110330.67</v>
      </c>
      <c r="I113" s="124">
        <f ca="1">IF($C113="","",MAX(J113,Berechnung!$C$29))</f>
        <v>165528.23000000001</v>
      </c>
      <c r="J113" s="125">
        <f ca="1">IF($C113="","",VLOOKUP($C113*12,Berechnung!$F$3:$CR$1200,Berechnung!$BF$1,FALSE))</f>
        <v>165528.23000000001</v>
      </c>
      <c r="K113" s="109">
        <f ca="1">IF($C113="","",MAX(L113,Berechnung!$C$29))</f>
        <v>144860.17000000001</v>
      </c>
      <c r="L113" s="143">
        <f ca="1">IF($C113="","",VLOOKUP($C113*12,Berechnung!$F$3:$CR$1200,Berechnung!$BU$1,FALSE))</f>
        <v>144860.17000000001</v>
      </c>
      <c r="M113" s="5"/>
      <c r="Y113" s="81"/>
      <c r="AF113" s="90"/>
      <c r="AG113" s="237" t="b">
        <v>0</v>
      </c>
      <c r="AI113" s="41"/>
      <c r="AJ113" s="220"/>
    </row>
    <row r="114" spans="1:36" ht="12.75" customHeight="1" x14ac:dyDescent="0.2">
      <c r="A114" s="75">
        <v>15</v>
      </c>
      <c r="B114" s="77">
        <v>15</v>
      </c>
      <c r="C114" s="101">
        <f t="shared" ca="1" si="0"/>
        <v>15</v>
      </c>
      <c r="D114" s="108">
        <f ca="1">IF($C114="","",YEAR(VLOOKUP($C114*12,Berechnung!$F$3:$CR$1200,Berechnung!$H$1,FALSE)))</f>
        <v>2034</v>
      </c>
      <c r="E114" s="124">
        <f ca="1">IF($C114="","",MAX(F114,Berechnung!$C$29))</f>
        <v>126700</v>
      </c>
      <c r="F114" s="125">
        <f ca="1">IF($C114="","",VLOOKUP($C114*12,Berechnung!$F$3:$CR$1200,Berechnung!$AD$1,FALSE))</f>
        <v>71163.88</v>
      </c>
      <c r="G114" s="124">
        <f ca="1">IF($C114="","",MAX(H114,Berechnung!$C$29))</f>
        <v>126700</v>
      </c>
      <c r="H114" s="125">
        <f ca="1">IF($C114="","",VLOOKUP($C114*12,Berechnung!$F$3:$CR$1200,Berechnung!$AR$1,FALSE))</f>
        <v>111795.19</v>
      </c>
      <c r="I114" s="124">
        <f ca="1">IF($C114="","",MAX(J114,Berechnung!$C$29))</f>
        <v>172667.71</v>
      </c>
      <c r="J114" s="125">
        <f ca="1">IF($C114="","",VLOOKUP($C114*12,Berechnung!$F$3:$CR$1200,Berechnung!$BF$1,FALSE))</f>
        <v>172667.71</v>
      </c>
      <c r="K114" s="109">
        <f ca="1">IF($C114="","",MAX(L114,Berechnung!$C$29))</f>
        <v>149680.5</v>
      </c>
      <c r="L114" s="143">
        <f ca="1">IF($C114="","",VLOOKUP($C114*12,Berechnung!$F$3:$CR$1200,Berechnung!$BU$1,FALSE))</f>
        <v>149680.5</v>
      </c>
      <c r="M114" s="5"/>
      <c r="Y114" s="81"/>
      <c r="AA114" s="60">
        <f>IF($AG$113=FALSE,0,$F$61)</f>
        <v>0</v>
      </c>
      <c r="AB114" s="61">
        <f>IF($AG$113=FALSE,0,MAX(AE114,DATE(YEAR($J61),MONTH($J61),1)))</f>
        <v>0</v>
      </c>
      <c r="AE114" s="90">
        <f ca="1">DATE(YEAR(G31),MONTH(G31)+1,1)</f>
        <v>43770</v>
      </c>
      <c r="AF114" s="90">
        <f ca="1">IF(J62="",AF115,MIN(DATE(YEAR(J62),MONTH(J62),1),DATE(YEAR(G31)+AE97,MONTH(G31)-1,1)))</f>
        <v>44105</v>
      </c>
      <c r="AI114" s="41"/>
      <c r="AJ114" s="220"/>
    </row>
    <row r="115" spans="1:36" ht="12.75" customHeight="1" x14ac:dyDescent="0.2">
      <c r="A115" s="75">
        <v>16</v>
      </c>
      <c r="B115" s="77">
        <v>16</v>
      </c>
      <c r="C115" s="101">
        <f t="shared" ca="1" si="0"/>
        <v>16</v>
      </c>
      <c r="D115" s="108">
        <f ca="1">IF($C115="","",YEAR(VLOOKUP($C115*12,Berechnung!$F$3:$CR$1200,Berechnung!$H$1,FALSE)))</f>
        <v>2035</v>
      </c>
      <c r="E115" s="124">
        <f ca="1">IF($C115="","",MAX(F115,Berechnung!$C$29))</f>
        <v>126700</v>
      </c>
      <c r="F115" s="125">
        <f ca="1">IF($C115="","",VLOOKUP($C115*12,Berechnung!$F$3:$CR$1200,Berechnung!$AD$1,FALSE))</f>
        <v>69895.710000000006</v>
      </c>
      <c r="G115" s="124">
        <f ca="1">IF($C115="","",MAX(H115,Berechnung!$C$29))</f>
        <v>126700</v>
      </c>
      <c r="H115" s="125">
        <f ca="1">IF($C115="","",VLOOKUP($C115*12,Berechnung!$F$3:$CR$1200,Berechnung!$AR$1,FALSE))</f>
        <v>113279.95</v>
      </c>
      <c r="I115" s="124">
        <f ca="1">IF($C115="","",MAX(J115,Berechnung!$C$29))</f>
        <v>180114.99</v>
      </c>
      <c r="J115" s="125">
        <f ca="1">IF($C115="","",VLOOKUP($C115*12,Berechnung!$F$3:$CR$1200,Berechnung!$BF$1,FALSE))</f>
        <v>180114.99</v>
      </c>
      <c r="K115" s="109">
        <f ca="1">IF($C115="","",MAX(L115,Berechnung!$C$29))</f>
        <v>154661.21</v>
      </c>
      <c r="L115" s="143">
        <f ca="1">IF($C115="","",VLOOKUP($C115*12,Berechnung!$F$3:$CR$1200,Berechnung!$BU$1,FALSE))</f>
        <v>154661.21</v>
      </c>
      <c r="M115" s="5"/>
      <c r="Y115" s="81"/>
      <c r="AA115" s="60">
        <f>IF($AG$113=FALSE,0,$F$62)</f>
        <v>0</v>
      </c>
      <c r="AB115" s="61">
        <f>IF($AG$113=FALSE,0,IF(J62=0,AB118,DATE(YEAR($J62),MONTH($J62),1)))</f>
        <v>0</v>
      </c>
      <c r="AE115" s="90">
        <f ca="1">MAX(IF(DAY(J61)=1,J61,DATE(YEAR(J61),MONTH(J61)+1,1)),DATE(YEAR(G31),MONTH(G31)+1,1))</f>
        <v>43770</v>
      </c>
      <c r="AF115" s="90">
        <f ca="1">DATE(YEAR(G31)+AE97,MONTH(G31)-1,1)</f>
        <v>52841</v>
      </c>
      <c r="AI115" s="41"/>
      <c r="AJ115" s="220"/>
    </row>
    <row r="116" spans="1:36" ht="12.75" customHeight="1" x14ac:dyDescent="0.2">
      <c r="A116" s="75">
        <f ca="1">IF($AE$97&lt;29,A115+1,IF($AE$97&lt;41,A115+2,B116))</f>
        <v>17</v>
      </c>
      <c r="B116" s="77">
        <v>18</v>
      </c>
      <c r="C116" s="101">
        <f t="shared" ca="1" si="0"/>
        <v>17</v>
      </c>
      <c r="D116" s="108">
        <f ca="1">IF($C116="","",YEAR(VLOOKUP($C116*12,Berechnung!$F$3:$CR$1200,Berechnung!$H$1,FALSE)))</f>
        <v>2036</v>
      </c>
      <c r="E116" s="124">
        <f ca="1">IF($C116="","",MAX(F116,Berechnung!$C$29))</f>
        <v>126700</v>
      </c>
      <c r="F116" s="125">
        <f ca="1">IF($C116="","",VLOOKUP($C116*12,Berechnung!$F$3:$CR$1200,Berechnung!$AD$1,FALSE))</f>
        <v>68631.91</v>
      </c>
      <c r="G116" s="124">
        <f ca="1">IF($C116="","",MAX(H116,Berechnung!$C$29))</f>
        <v>126700</v>
      </c>
      <c r="H116" s="125">
        <f ca="1">IF($C116="","",VLOOKUP($C116*12,Berechnung!$F$3:$CR$1200,Berechnung!$AR$1,FALSE))</f>
        <v>114785.54</v>
      </c>
      <c r="I116" s="124">
        <f ca="1">IF($C116="","",MAX(J116,Berechnung!$C$29))</f>
        <v>187883.39</v>
      </c>
      <c r="J116" s="125">
        <f ca="1">IF($C116="","",VLOOKUP($C116*12,Berechnung!$F$3:$CR$1200,Berechnung!$BF$1,FALSE))</f>
        <v>187883.39</v>
      </c>
      <c r="K116" s="109">
        <f ca="1">IF($C116="","",MAX(L116,Berechnung!$C$29))</f>
        <v>159807.6</v>
      </c>
      <c r="L116" s="143">
        <f ca="1">IF($C116="","",VLOOKUP($C116*12,Berechnung!$F$3:$CR$1200,Berechnung!$BU$1,FALSE))</f>
        <v>159807.6</v>
      </c>
      <c r="M116" s="5"/>
      <c r="Y116" s="81"/>
      <c r="AA116" s="31" t="str">
        <f>IF($AG$113=TRUE,".",B61)</f>
        <v>Regelmässige Entnahme:</v>
      </c>
      <c r="AB116" s="31">
        <f>IF($AG$113=TRUE,".",F61)</f>
        <v>1000</v>
      </c>
      <c r="AC116" s="31" t="str">
        <f>IF($AG$113=TRUE,".",H61)</f>
        <v>EUR</v>
      </c>
      <c r="AD116" s="31" t="str">
        <f>IF($AG$113=TRUE,".",I61)</f>
        <v>von:</v>
      </c>
      <c r="AE116" s="31">
        <f>IF($AG$113=TRUE,".",J61)</f>
        <v>42461</v>
      </c>
      <c r="AI116" s="41"/>
      <c r="AJ116" s="220"/>
    </row>
    <row r="117" spans="1:36" ht="12.75" customHeight="1" x14ac:dyDescent="0.2">
      <c r="A117" s="75">
        <f ca="1">IF($AE$97&lt;29,A116+1,IF($AE$97&lt;41,A116+2,B117))</f>
        <v>18</v>
      </c>
      <c r="B117" s="77">
        <v>20</v>
      </c>
      <c r="C117" s="101">
        <f t="shared" ca="1" si="0"/>
        <v>18</v>
      </c>
      <c r="D117" s="108">
        <f ca="1">IF($C117="","",YEAR(VLOOKUP($C117*12,Berechnung!$F$3:$CR$1200,Berechnung!$H$1,FALSE)))</f>
        <v>2037</v>
      </c>
      <c r="E117" s="124">
        <f ca="1">IF($C117="","",MAX(F117,Berechnung!$C$29))</f>
        <v>126700</v>
      </c>
      <c r="F117" s="125">
        <f ca="1">IF($C117="","",VLOOKUP($C117*12,Berechnung!$F$3:$CR$1200,Berechnung!$AD$1,FALSE))</f>
        <v>67370.17</v>
      </c>
      <c r="G117" s="124">
        <f ca="1">IF($C117="","",MAX(H117,Berechnung!$C$29))</f>
        <v>126700</v>
      </c>
      <c r="H117" s="125">
        <f ca="1">IF($C117="","",VLOOKUP($C117*12,Berechnung!$F$3:$CR$1200,Berechnung!$AR$1,FALSE))</f>
        <v>116312.76</v>
      </c>
      <c r="I117" s="124">
        <f ca="1">IF($C117="","",MAX(J117,Berechnung!$C$29))</f>
        <v>195986.75</v>
      </c>
      <c r="J117" s="125">
        <f ca="1">IF($C117="","",VLOOKUP($C117*12,Berechnung!$F$3:$CR$1200,Berechnung!$BF$1,FALSE))</f>
        <v>195986.75</v>
      </c>
      <c r="K117" s="109">
        <f ca="1">IF($C117="","",MAX(L117,Berechnung!$C$29))</f>
        <v>165125.17000000001</v>
      </c>
      <c r="L117" s="143">
        <f ca="1">IF($C117="","",VLOOKUP($C117*12,Berechnung!$F$3:$CR$1200,Berechnung!$BU$1,FALSE))</f>
        <v>165125.17000000001</v>
      </c>
      <c r="M117" s="5"/>
      <c r="AA117" s="31" t="str">
        <f>IF($AG$113=TRUE,".",B62)</f>
        <v>Entnahmefrequenz:</v>
      </c>
      <c r="AB117" s="31" t="str">
        <f>IF($AG$113=TRUE,".",F62)</f>
        <v>vierteljährlich</v>
      </c>
      <c r="AD117" s="31" t="str">
        <f>IF($AG$113=TRUE,".",I62)</f>
        <v>bis:</v>
      </c>
      <c r="AE117" s="31">
        <f>IF($AG$113=TRUE,".",J62)</f>
        <v>44105</v>
      </c>
      <c r="AI117" s="41"/>
      <c r="AJ117" s="220"/>
    </row>
    <row r="118" spans="1:36" ht="12.75" customHeight="1" x14ac:dyDescent="0.2">
      <c r="A118" s="75">
        <f t="shared" ref="A118:A123" ca="1" si="3">IF($AE$97&lt;29,A117+1,IF($AE$97&lt;41,A117+2,IF($AE$97&lt;51,A117+3,B118)))</f>
        <v>19</v>
      </c>
      <c r="B118" s="77">
        <v>25</v>
      </c>
      <c r="C118" s="101">
        <f t="shared" ca="1" si="0"/>
        <v>19</v>
      </c>
      <c r="D118" s="108">
        <f ca="1">IF($C118="","",YEAR(VLOOKUP($C118*12,Berechnung!$F$3:$CR$1200,Berechnung!$H$1,FALSE)))</f>
        <v>2038</v>
      </c>
      <c r="E118" s="124">
        <f ca="1">IF($C118="","",MAX(F118,Berechnung!$C$29))</f>
        <v>126700</v>
      </c>
      <c r="F118" s="125">
        <f ca="1">IF($C118="","",VLOOKUP($C118*12,Berechnung!$F$3:$CR$1200,Berechnung!$AD$1,FALSE))</f>
        <v>66108.02</v>
      </c>
      <c r="G118" s="124">
        <f ca="1">IF($C118="","",MAX(H118,Berechnung!$C$29))</f>
        <v>126700</v>
      </c>
      <c r="H118" s="125">
        <f ca="1">IF($C118="","",VLOOKUP($C118*12,Berechnung!$F$3:$CR$1200,Berechnung!$AR$1,FALSE))</f>
        <v>117862.35</v>
      </c>
      <c r="I118" s="124">
        <f ca="1">IF($C118="","",MAX(J118,Berechnung!$C$29))</f>
        <v>204439.54</v>
      </c>
      <c r="J118" s="125">
        <f ca="1">IF($C118="","",VLOOKUP($C118*12,Berechnung!$F$3:$CR$1200,Berechnung!$BF$1,FALSE))</f>
        <v>204439.54</v>
      </c>
      <c r="K118" s="109">
        <f ca="1">IF($C118="","",MAX(L118,Berechnung!$C$29))</f>
        <v>170619.64</v>
      </c>
      <c r="L118" s="143">
        <f ca="1">IF($C118="","",VLOOKUP($C118*12,Berechnung!$F$3:$CR$1200,Berechnung!$BU$1,FALSE))</f>
        <v>170619.64</v>
      </c>
      <c r="M118" s="5"/>
      <c r="AB118" s="89">
        <v>2958101</v>
      </c>
      <c r="AI118" s="41"/>
      <c r="AJ118" s="220"/>
    </row>
    <row r="119" spans="1:36" ht="12.75" customHeight="1" x14ac:dyDescent="0.2">
      <c r="A119" s="75">
        <f t="shared" ca="1" si="3"/>
        <v>20</v>
      </c>
      <c r="B119" s="77">
        <v>30</v>
      </c>
      <c r="C119" s="101">
        <f t="shared" ca="1" si="0"/>
        <v>20</v>
      </c>
      <c r="D119" s="108">
        <f ca="1">IF($C119="","",YEAR(VLOOKUP($C119*12,Berechnung!$F$3:$CR$1200,Berechnung!$H$1,FALSE)))</f>
        <v>2039</v>
      </c>
      <c r="E119" s="124">
        <f ca="1">IF($C119="","",MAX(F119,Berechnung!$C$29))</f>
        <v>126700</v>
      </c>
      <c r="F119" s="125">
        <f ca="1">IF($C119="","",VLOOKUP($C119*12,Berechnung!$F$3:$CR$1200,Berechnung!$AD$1,FALSE))</f>
        <v>64842.39</v>
      </c>
      <c r="G119" s="124">
        <f ca="1">IF($C119="","",MAX(H119,Berechnung!$C$29))</f>
        <v>126700</v>
      </c>
      <c r="H119" s="125">
        <f ca="1">IF($C119="","",VLOOKUP($C119*12,Berechnung!$F$3:$CR$1200,Berechnung!$AR$1,FALSE))</f>
        <v>119435.43</v>
      </c>
      <c r="I119" s="124">
        <f ca="1">IF($C119="","",MAX(J119,Berechnung!$C$29))</f>
        <v>213256.8</v>
      </c>
      <c r="J119" s="125">
        <f ca="1">IF($C119="","",VLOOKUP($C119*12,Berechnung!$F$3:$CR$1200,Berechnung!$BF$1,FALSE))</f>
        <v>213256.8</v>
      </c>
      <c r="K119" s="109">
        <f ca="1">IF($C119="","",MAX(L119,Berechnung!$C$29))</f>
        <v>176296.85</v>
      </c>
      <c r="L119" s="143">
        <f ca="1">IF($C119="","",VLOOKUP($C119*12,Berechnung!$F$3:$CR$1200,Berechnung!$BU$1,FALSE))</f>
        <v>176296.85</v>
      </c>
      <c r="M119" s="5"/>
      <c r="AI119" s="41"/>
      <c r="AJ119" s="220"/>
    </row>
    <row r="120" spans="1:36" ht="12.75" customHeight="1" x14ac:dyDescent="0.2">
      <c r="A120" s="75">
        <f t="shared" ca="1" si="3"/>
        <v>21</v>
      </c>
      <c r="B120" s="77">
        <v>35</v>
      </c>
      <c r="C120" s="101">
        <f t="shared" ca="1" si="0"/>
        <v>21</v>
      </c>
      <c r="D120" s="108">
        <f ca="1">IF($C120="","",YEAR(VLOOKUP($C120*12,Berechnung!$F$3:$CR$1200,Berechnung!$H$1,FALSE)))</f>
        <v>2040</v>
      </c>
      <c r="E120" s="124">
        <f ca="1">IF($C120="","",MAX(F120,Berechnung!$C$29))</f>
        <v>126700</v>
      </c>
      <c r="F120" s="125">
        <f ca="1">IF($C120="","",VLOOKUP($C120*12,Berechnung!$F$3:$CR$1200,Berechnung!$AD$1,FALSE))</f>
        <v>63570.29</v>
      </c>
      <c r="G120" s="124">
        <f ca="1">IF($C120="","",MAX(H120,Berechnung!$C$29))</f>
        <v>126700</v>
      </c>
      <c r="H120" s="125">
        <f ca="1">IF($C120="","",VLOOKUP($C120*12,Berechnung!$F$3:$CR$1200,Berechnung!$AR$1,FALSE))</f>
        <v>121033.18</v>
      </c>
      <c r="I120" s="124">
        <f ca="1">IF($C120="","",MAX(J120,Berechnung!$C$29))</f>
        <v>222454.21</v>
      </c>
      <c r="J120" s="125">
        <f ca="1">IF($C120="","",VLOOKUP($C120*12,Berechnung!$F$3:$CR$1200,Berechnung!$BF$1,FALSE))</f>
        <v>222454.21</v>
      </c>
      <c r="K120" s="109">
        <f ca="1">IF($C120="","",MAX(L120,Berechnung!$C$29))</f>
        <v>182162.94</v>
      </c>
      <c r="L120" s="143">
        <f ca="1">IF($C120="","",VLOOKUP($C120*12,Berechnung!$F$3:$CR$1200,Berechnung!$BU$1,FALSE))</f>
        <v>182162.94</v>
      </c>
      <c r="M120" s="5"/>
      <c r="AI120" s="41"/>
      <c r="AJ120" s="220"/>
    </row>
    <row r="121" spans="1:36" ht="12.75" customHeight="1" x14ac:dyDescent="0.2">
      <c r="A121" s="75">
        <f t="shared" ca="1" si="3"/>
        <v>22</v>
      </c>
      <c r="B121" s="77">
        <v>40</v>
      </c>
      <c r="C121" s="101">
        <f t="shared" ca="1" si="0"/>
        <v>22</v>
      </c>
      <c r="D121" s="108">
        <f ca="1">IF($C121="","",YEAR(VLOOKUP($C121*12,Berechnung!$F$3:$CR$1200,Berechnung!$H$1,FALSE)))</f>
        <v>2041</v>
      </c>
      <c r="E121" s="124">
        <f ca="1">IF($C121="","",MAX(F121,Berechnung!$C$29))</f>
        <v>126700</v>
      </c>
      <c r="F121" s="125">
        <f ca="1">IF($C121="","",VLOOKUP($C121*12,Berechnung!$F$3:$CR$1200,Berechnung!$AD$1,FALSE))</f>
        <v>62288.31</v>
      </c>
      <c r="G121" s="124">
        <f ca="1">IF($C121="","",MAX(H121,Berechnung!$C$29))</f>
        <v>126700</v>
      </c>
      <c r="H121" s="125">
        <f ca="1">IF($C121="","",VLOOKUP($C121*12,Berechnung!$F$3:$CR$1200,Berechnung!$AR$1,FALSE))</f>
        <v>122657.06</v>
      </c>
      <c r="I121" s="124">
        <f ca="1">IF($C121="","",MAX(J121,Berechnung!$C$29))</f>
        <v>232048.2</v>
      </c>
      <c r="J121" s="125">
        <f ca="1">IF($C121="","",VLOOKUP($C121*12,Berechnung!$F$3:$CR$1200,Berechnung!$BF$1,FALSE))</f>
        <v>232048.2</v>
      </c>
      <c r="K121" s="109">
        <f ca="1">IF($C121="","",MAX(L121,Berechnung!$C$29))</f>
        <v>188224.16</v>
      </c>
      <c r="L121" s="143">
        <f ca="1">IF($C121="","",VLOOKUP($C121*12,Berechnung!$F$3:$CR$1200,Berechnung!$BU$1,FALSE))</f>
        <v>188224.16</v>
      </c>
      <c r="M121" s="5"/>
      <c r="AI121" s="41"/>
      <c r="AJ121" s="220"/>
    </row>
    <row r="122" spans="1:36" ht="12.75" customHeight="1" x14ac:dyDescent="0.2">
      <c r="A122" s="75">
        <f t="shared" ca="1" si="3"/>
        <v>23</v>
      </c>
      <c r="B122" s="77">
        <v>45</v>
      </c>
      <c r="C122" s="101">
        <f t="shared" ca="1" si="0"/>
        <v>23</v>
      </c>
      <c r="D122" s="108">
        <f ca="1">IF($C122="","",YEAR(VLOOKUP($C122*12,Berechnung!$F$3:$CR$1200,Berechnung!$H$1,FALSE)))</f>
        <v>2042</v>
      </c>
      <c r="E122" s="124">
        <f ca="1">IF($C122="","",MAX(F122,Berechnung!$C$29))</f>
        <v>126700</v>
      </c>
      <c r="F122" s="125">
        <f ca="1">IF($C122="","",VLOOKUP($C122*12,Berechnung!$F$3:$CR$1200,Berechnung!$AD$1,FALSE))</f>
        <v>60992.87</v>
      </c>
      <c r="G122" s="124">
        <f ca="1">IF($C122="","",MAX(H122,Berechnung!$C$29))</f>
        <v>126700</v>
      </c>
      <c r="H122" s="125">
        <f ca="1">IF($C122="","",VLOOKUP($C122*12,Berechnung!$F$3:$CR$1200,Berechnung!$AR$1,FALSE))</f>
        <v>124308.7</v>
      </c>
      <c r="I122" s="124">
        <f ca="1">IF($C122="","",MAX(J122,Berechnung!$C$29))</f>
        <v>242055.87</v>
      </c>
      <c r="J122" s="125">
        <f ca="1">IF($C122="","",VLOOKUP($C122*12,Berechnung!$F$3:$CR$1200,Berechnung!$BF$1,FALSE))</f>
        <v>242055.87</v>
      </c>
      <c r="K122" s="109">
        <f ca="1">IF($C122="","",MAX(L122,Berechnung!$C$29))</f>
        <v>194487.02</v>
      </c>
      <c r="L122" s="143">
        <f ca="1">IF($C122="","",VLOOKUP($C122*12,Berechnung!$F$3:$CR$1200,Berechnung!$BU$1,FALSE))</f>
        <v>194487.02</v>
      </c>
      <c r="M122" s="5"/>
      <c r="AI122" s="41"/>
      <c r="AJ122" s="220"/>
    </row>
    <row r="123" spans="1:36" ht="12.75" customHeight="1" x14ac:dyDescent="0.2">
      <c r="A123" s="75">
        <f t="shared" ca="1" si="3"/>
        <v>24</v>
      </c>
      <c r="B123" s="77">
        <v>50</v>
      </c>
      <c r="C123" s="101">
        <f t="shared" ca="1" si="0"/>
        <v>24</v>
      </c>
      <c r="D123" s="108">
        <f ca="1">IF($C123="","",YEAR(VLOOKUP($C123*12,Berechnung!$F$3:$CR$1200,Berechnung!$H$1,FALSE)))</f>
        <v>2043</v>
      </c>
      <c r="E123" s="124">
        <f ca="1">IF($C123="","",MAX(F123,Berechnung!$C$29))</f>
        <v>126700</v>
      </c>
      <c r="F123" s="125">
        <f ca="1">IF($C123="","",VLOOKUP($C123*12,Berechnung!$F$3:$CR$1200,Berechnung!$AD$1,FALSE))</f>
        <v>59680.1</v>
      </c>
      <c r="G123" s="124">
        <f ca="1">IF($C123="","",MAX(H123,Berechnung!$C$29))</f>
        <v>126700</v>
      </c>
      <c r="H123" s="125">
        <f ca="1">IF($C123="","",VLOOKUP($C123*12,Berechnung!$F$3:$CR$1200,Berechnung!$AR$1,FALSE))</f>
        <v>125990.02</v>
      </c>
      <c r="I123" s="124">
        <f ca="1">IF($C123="","",MAX(J123,Berechnung!$C$29))</f>
        <v>252495.07</v>
      </c>
      <c r="J123" s="125">
        <f ca="1">IF($C123="","",VLOOKUP($C123*12,Berechnung!$F$3:$CR$1200,Berechnung!$BF$1,FALSE))</f>
        <v>252495.07</v>
      </c>
      <c r="K123" s="109">
        <f ca="1">IF($C123="","",MAX(L123,Berechnung!$C$29))</f>
        <v>200958.17</v>
      </c>
      <c r="L123" s="143">
        <f ca="1">IF($C123="","",VLOOKUP($C123*12,Berechnung!$F$3:$CR$1200,Berechnung!$BU$1,FALSE))</f>
        <v>200958.17</v>
      </c>
      <c r="M123" s="5"/>
      <c r="AI123" s="41"/>
      <c r="AJ123" s="220"/>
    </row>
    <row r="124" spans="1:36" ht="12.75" customHeight="1" x14ac:dyDescent="0.2">
      <c r="A124" s="75">
        <f ca="1">IF($AE$97&lt;29,A123+1,IF($AE$97&lt;41,A123+2,IF($AE$97&lt;51,A123+3,IF($AE$97&lt;71,A123+5,B124))))</f>
        <v>25</v>
      </c>
      <c r="B124" s="77">
        <v>60</v>
      </c>
      <c r="C124" s="101">
        <f t="shared" ca="1" si="0"/>
        <v>25</v>
      </c>
      <c r="D124" s="108">
        <f ca="1">IF($C124="","",YEAR(VLOOKUP($C124*12,Berechnung!$F$3:$CR$1200,Berechnung!$H$1,FALSE)))</f>
        <v>2044</v>
      </c>
      <c r="E124" s="124">
        <f ca="1">IF($C124="","",MAX(F124,Berechnung!$C$29))</f>
        <v>126700</v>
      </c>
      <c r="F124" s="125">
        <f ca="1">IF($C124="","",VLOOKUP($C124*12,Berechnung!$F$3:$CR$1200,Berechnung!$AD$1,FALSE))</f>
        <v>58345.9</v>
      </c>
      <c r="G124" s="124">
        <f ca="1">IF($C124="","",MAX(H124,Berechnung!$C$29))</f>
        <v>127698.69</v>
      </c>
      <c r="H124" s="125">
        <f ca="1">IF($C124="","",VLOOKUP($C124*12,Berechnung!$F$3:$CR$1200,Berechnung!$AR$1,FALSE))</f>
        <v>127698.69</v>
      </c>
      <c r="I124" s="124">
        <f ca="1">IF($C124="","",MAX(J124,Berechnung!$C$29))</f>
        <v>263384.34000000003</v>
      </c>
      <c r="J124" s="125">
        <f ca="1">IF($C124="","",VLOOKUP($C124*12,Berechnung!$F$3:$CR$1200,Berechnung!$BF$1,FALSE))</f>
        <v>263384.34000000003</v>
      </c>
      <c r="K124" s="109">
        <f ca="1">IF($C124="","",MAX(L124,Berechnung!$C$29))</f>
        <v>207644.6</v>
      </c>
      <c r="L124" s="143">
        <f ca="1">IF($C124="","",VLOOKUP($C124*12,Berechnung!$F$3:$CR$1200,Berechnung!$BU$1,FALSE))</f>
        <v>207644.6</v>
      </c>
      <c r="M124" s="5"/>
      <c r="AI124" s="41"/>
      <c r="AJ124" s="220"/>
    </row>
    <row r="125" spans="1:36" ht="12.75" customHeight="1" x14ac:dyDescent="0.2">
      <c r="A125" s="75">
        <f ca="1">IF($AE$97&lt;29,A124+1,IF($AE$97&lt;41,A124+2,IF($AE$97&lt;51,A124+3,IF($AE$97&lt;71,A124+5,B125))))</f>
        <v>26</v>
      </c>
      <c r="B125" s="77">
        <v>70</v>
      </c>
      <c r="C125" s="101" t="str">
        <f t="shared" ca="1" si="0"/>
        <v/>
      </c>
      <c r="D125" s="108" t="str">
        <f ca="1">IF($C125="","",YEAR(VLOOKUP($C125*12,Berechnung!$F$3:$CR$1200,Berechnung!$H$1,FALSE)))</f>
        <v/>
      </c>
      <c r="E125" s="124" t="str">
        <f ca="1">IF($C125="","",MAX(F125,Berechnung!$C$29))</f>
        <v/>
      </c>
      <c r="F125" s="125" t="str">
        <f ca="1">IF($C125="","",VLOOKUP($C125*12,Berechnung!$F$3:$CR$1200,Berechnung!$AD$1,FALSE))</f>
        <v/>
      </c>
      <c r="G125" s="124" t="str">
        <f ca="1">IF($C125="","",MAX(H125,Berechnung!$C$29))</f>
        <v/>
      </c>
      <c r="H125" s="125" t="str">
        <f ca="1">IF($C125="","",VLOOKUP($C125*12,Berechnung!$F$3:$CR$1200,Berechnung!$AR$1,FALSE))</f>
        <v/>
      </c>
      <c r="I125" s="124" t="str">
        <f ca="1">IF($C125="","",MAX(J125,Berechnung!$C$29))</f>
        <v/>
      </c>
      <c r="J125" s="125" t="str">
        <f ca="1">IF($C125="","",VLOOKUP($C125*12,Berechnung!$F$3:$CR$1200,Berechnung!$BF$1,FALSE))</f>
        <v/>
      </c>
      <c r="K125" s="109" t="str">
        <f ca="1">IF($C125="","",MAX(L125,Berechnung!$C$29))</f>
        <v/>
      </c>
      <c r="L125" s="143" t="str">
        <f ca="1">IF($C125="","",VLOOKUP($C125*12,Berechnung!$F$3:$CR$1200,Berechnung!$BU$1,FALSE))</f>
        <v/>
      </c>
      <c r="M125" s="5"/>
      <c r="AI125" s="41"/>
      <c r="AJ125" s="220"/>
    </row>
    <row r="126" spans="1:36" ht="12.75" customHeight="1" x14ac:dyDescent="0.2">
      <c r="A126" s="75">
        <f ca="1">IF($AE$97&lt;29,A125+1,IF($AE$97&lt;41,A125+2,IF($AE$97&lt;51,A125+3,IF($AE$97&lt;71,A125+5,B126))))</f>
        <v>27</v>
      </c>
      <c r="B126" s="77">
        <v>80</v>
      </c>
      <c r="C126" s="101" t="str">
        <f t="shared" ca="1" si="0"/>
        <v/>
      </c>
      <c r="D126" s="108" t="str">
        <f ca="1">IF($C126="","",YEAR(VLOOKUP($C126*12,Berechnung!$F$3:$CR$1200,Berechnung!$H$1,FALSE)))</f>
        <v/>
      </c>
      <c r="E126" s="124" t="str">
        <f ca="1">IF($C126="","",MAX(F126,Berechnung!$C$29))</f>
        <v/>
      </c>
      <c r="F126" s="125" t="str">
        <f ca="1">IF($C126="","",VLOOKUP($C126*12,Berechnung!$F$3:$CR$1200,Berechnung!$AD$1,FALSE))</f>
        <v/>
      </c>
      <c r="G126" s="124" t="str">
        <f ca="1">IF($C126="","",MAX(H126,Berechnung!$C$29))</f>
        <v/>
      </c>
      <c r="H126" s="125" t="str">
        <f ca="1">IF($C126="","",VLOOKUP($C126*12,Berechnung!$F$3:$CR$1200,Berechnung!$AR$1,FALSE))</f>
        <v/>
      </c>
      <c r="I126" s="124" t="str">
        <f ca="1">IF($C126="","",MAX(J126,Berechnung!$C$29))</f>
        <v/>
      </c>
      <c r="J126" s="125" t="str">
        <f ca="1">IF($C126="","",VLOOKUP($C126*12,Berechnung!$F$3:$CR$1200,Berechnung!$BF$1,FALSE))</f>
        <v/>
      </c>
      <c r="K126" s="109" t="str">
        <f ca="1">IF($C126="","",MAX(L126,Berechnung!$C$29))</f>
        <v/>
      </c>
      <c r="L126" s="143" t="str">
        <f ca="1">IF($C126="","",VLOOKUP($C126*12,Berechnung!$F$3:$CR$1200,Berechnung!$BU$1,FALSE))</f>
        <v/>
      </c>
      <c r="M126" s="5"/>
      <c r="AI126" s="41"/>
      <c r="AJ126" s="220"/>
    </row>
    <row r="127" spans="1:36" ht="12.75" customHeight="1" thickBot="1" x14ac:dyDescent="0.25">
      <c r="A127" s="75">
        <f ca="1">IF($AE$97&lt;29,A126+1,IF($AE$97&lt;41,A126+2,IF($AE$97&lt;51,A126+3,IF($AE$97&lt;71,A126+5,B127))))</f>
        <v>28</v>
      </c>
      <c r="B127" s="99">
        <v>100</v>
      </c>
      <c r="C127" s="102" t="str">
        <f t="shared" ca="1" si="0"/>
        <v/>
      </c>
      <c r="D127" s="110" t="str">
        <f ca="1">IF($C127="","",YEAR(VLOOKUP($C127*12,Berechnung!$F$3:$CR$1200,Berechnung!$H$1,FALSE)))</f>
        <v/>
      </c>
      <c r="E127" s="126" t="str">
        <f ca="1">IF($C127="","",MAX(F127,Berechnung!$C$29))</f>
        <v/>
      </c>
      <c r="F127" s="127" t="str">
        <f ca="1">IF($C127="","",VLOOKUP($C127*12,Berechnung!$F$3:$CR$1200,Berechnung!$AD$1,FALSE))</f>
        <v/>
      </c>
      <c r="G127" s="126" t="str">
        <f ca="1">IF($C127="","",MAX(H127,Berechnung!$C$29))</f>
        <v/>
      </c>
      <c r="H127" s="127" t="str">
        <f ca="1">IF($C127="","",VLOOKUP($C127*12,Berechnung!$F$3:$CR$1200,Berechnung!$AR$1,FALSE))</f>
        <v/>
      </c>
      <c r="I127" s="126" t="str">
        <f ca="1">IF($C127="","",MAX(J127,Berechnung!$C$29))</f>
        <v/>
      </c>
      <c r="J127" s="127" t="str">
        <f ca="1">IF($C127="","",VLOOKUP($C127*12,Berechnung!$F$3:$CR$1200,Berechnung!$BF$1,FALSE))</f>
        <v/>
      </c>
      <c r="K127" s="111" t="str">
        <f ca="1">IF($C127="","",MAX(L127,Berechnung!$C$29))</f>
        <v/>
      </c>
      <c r="L127" s="144" t="str">
        <f ca="1">IF($C127="","",VLOOKUP($C127*12,Berechnung!$F$3:$CR$1200,Berechnung!$BU$1,FALSE))</f>
        <v/>
      </c>
      <c r="M127" s="5"/>
      <c r="AI127" s="41"/>
      <c r="AJ127" s="220"/>
    </row>
    <row r="128" spans="1:36" ht="15.75" customHeight="1" thickTop="1" thickBot="1" x14ac:dyDescent="0.25">
      <c r="A128" s="5"/>
      <c r="B128" s="113"/>
      <c r="C128" s="112"/>
      <c r="D128" s="114" t="s">
        <v>121</v>
      </c>
      <c r="E128" s="248">
        <f ca="1">IF($C$100="","",VLOOKUP(AE97,$C$100:$M$127,4,FALSE))</f>
        <v>58345.9</v>
      </c>
      <c r="F128" s="248"/>
      <c r="G128" s="248">
        <f ca="1">IF($C$100="","",VLOOKUP(AE97,$C$100:$M$127,6,FALSE))</f>
        <v>127698.69</v>
      </c>
      <c r="H128" s="248"/>
      <c r="I128" s="248">
        <f ca="1">IF($C$100="","",VLOOKUP(AE97,$C$100:$M$127,8,FALSE))</f>
        <v>263384.34000000003</v>
      </c>
      <c r="J128" s="248"/>
      <c r="K128" s="256">
        <f ca="1">IF($C$100="","",VLOOKUP(AE97,$C$100:$M$127,10,FALSE))</f>
        <v>207644.6</v>
      </c>
      <c r="L128" s="257"/>
      <c r="M128" s="5"/>
      <c r="AI128" s="41"/>
      <c r="AJ128" s="220"/>
    </row>
    <row r="129" spans="1:36" ht="13.5" thickTop="1" x14ac:dyDescent="0.2">
      <c r="A129" s="5"/>
      <c r="B129" s="5"/>
      <c r="C129" s="5"/>
      <c r="D129" s="103" t="s">
        <v>119</v>
      </c>
      <c r="E129" s="91">
        <f ca="1">IF($C$100="","",VLOOKUP($AE$97*12,Berechnung!$F$3:$CR$1200,Berechnung!$H$1,FALSE))</f>
        <v>52870</v>
      </c>
      <c r="F129" s="5"/>
      <c r="G129" s="5"/>
      <c r="H129" s="5"/>
      <c r="I129" s="5"/>
      <c r="J129" s="5"/>
      <c r="K129" s="5"/>
      <c r="L129" s="5"/>
      <c r="M129" s="5"/>
      <c r="AI129" s="41"/>
      <c r="AJ129" s="220"/>
    </row>
    <row r="130" spans="1:36" x14ac:dyDescent="0.2">
      <c r="A130" s="5"/>
      <c r="B130" s="5"/>
      <c r="C130" s="5"/>
      <c r="D130" s="5"/>
      <c r="E130" s="5"/>
      <c r="F130" s="5"/>
      <c r="G130" s="5"/>
      <c r="H130" s="5"/>
      <c r="I130" s="5"/>
      <c r="J130" s="5"/>
      <c r="K130" s="5"/>
      <c r="L130" s="66" t="str">
        <f>IF(L3="A","Verwendete Rechnungsgrundlagen:  AVÖ_2000_2002","Verwendete Rechnungsgrundlagen:  70% GKM bzw. GKF")</f>
        <v>Verwendete Rechnungsgrundlagen:  70% GKM bzw. GKF</v>
      </c>
      <c r="M130" s="5"/>
      <c r="Y130" s="82"/>
      <c r="AI130" s="41"/>
      <c r="AJ130" s="41"/>
    </row>
    <row r="131" spans="1:36" ht="18" customHeight="1" x14ac:dyDescent="0.2">
      <c r="A131" s="5"/>
      <c r="B131" s="5"/>
      <c r="C131" s="5"/>
      <c r="D131" s="5"/>
      <c r="E131" s="5"/>
      <c r="F131" s="5"/>
      <c r="G131" s="5"/>
      <c r="H131" s="5"/>
      <c r="I131" s="5"/>
      <c r="J131" s="5"/>
      <c r="K131" s="5"/>
      <c r="L131" s="5"/>
      <c r="M131" s="5"/>
    </row>
    <row r="132" spans="1:36" ht="18" customHeight="1" x14ac:dyDescent="0.2">
      <c r="A132" s="5"/>
      <c r="B132" s="5"/>
      <c r="C132" s="5"/>
      <c r="D132" s="5"/>
      <c r="E132" s="5"/>
      <c r="F132" s="5"/>
      <c r="G132" s="5"/>
      <c r="H132" s="5"/>
      <c r="I132" s="5"/>
      <c r="J132" s="5"/>
      <c r="K132" s="5"/>
      <c r="L132" s="5"/>
      <c r="M132" s="5"/>
    </row>
    <row r="133" spans="1:36" ht="19.5" thickBot="1" x14ac:dyDescent="0.35">
      <c r="A133" s="5"/>
      <c r="B133" s="32" t="s">
        <v>158</v>
      </c>
      <c r="C133" s="33"/>
      <c r="D133" s="33"/>
      <c r="E133" s="33"/>
      <c r="F133" s="33"/>
      <c r="G133" s="33"/>
      <c r="H133" s="33"/>
      <c r="I133" s="33"/>
      <c r="J133" s="33"/>
      <c r="K133" s="33"/>
      <c r="L133" s="33"/>
      <c r="M133" s="33"/>
    </row>
    <row r="134" spans="1:36" ht="12.75" customHeight="1" thickTop="1" x14ac:dyDescent="0.2">
      <c r="A134" s="5"/>
      <c r="B134" s="5"/>
      <c r="C134" s="5"/>
      <c r="D134" s="5"/>
      <c r="E134" s="5"/>
      <c r="F134" s="5"/>
      <c r="G134" s="5"/>
      <c r="H134" s="5"/>
      <c r="I134" s="5"/>
      <c r="J134" s="5"/>
      <c r="K134" s="5"/>
      <c r="L134" s="5"/>
      <c r="M134" s="5"/>
    </row>
    <row r="135" spans="1:36" ht="12.75" customHeight="1" x14ac:dyDescent="0.2">
      <c r="A135" s="5"/>
      <c r="B135" s="5"/>
      <c r="C135" s="5"/>
      <c r="D135" s="5"/>
      <c r="E135" s="5"/>
      <c r="F135" s="5"/>
      <c r="G135" s="5"/>
      <c r="H135" s="5"/>
      <c r="I135" s="5"/>
      <c r="J135" s="5"/>
      <c r="K135" s="5"/>
      <c r="L135" s="5"/>
      <c r="M135" s="5"/>
    </row>
    <row r="136" spans="1:36" x14ac:dyDescent="0.2">
      <c r="A136" s="5"/>
      <c r="B136" s="5"/>
      <c r="C136" s="5"/>
      <c r="D136" s="5"/>
      <c r="E136" s="5"/>
      <c r="F136" s="5"/>
      <c r="G136" s="5"/>
      <c r="H136" s="5"/>
      <c r="I136" s="5"/>
      <c r="J136" s="5"/>
      <c r="K136" s="5"/>
      <c r="L136" s="5"/>
      <c r="M136" s="5"/>
    </row>
    <row r="137" spans="1:36" x14ac:dyDescent="0.2">
      <c r="A137" s="5"/>
      <c r="B137" s="72" t="s">
        <v>159</v>
      </c>
      <c r="C137" s="64"/>
      <c r="D137" s="64"/>
      <c r="E137" s="64"/>
      <c r="F137" s="64"/>
      <c r="G137" s="64"/>
      <c r="H137" s="64"/>
      <c r="I137" s="72"/>
      <c r="J137" s="64"/>
      <c r="K137" s="64"/>
      <c r="L137" s="72"/>
      <c r="M137" s="64"/>
    </row>
    <row r="138" spans="1:36" x14ac:dyDescent="0.2">
      <c r="A138" s="5"/>
      <c r="B138" s="5"/>
      <c r="C138" s="5"/>
      <c r="D138" s="5"/>
      <c r="E138" s="5"/>
      <c r="F138" s="5"/>
      <c r="G138" s="5"/>
      <c r="H138" s="5"/>
      <c r="I138" s="5"/>
      <c r="J138" s="5"/>
      <c r="K138" s="5"/>
      <c r="L138" s="5"/>
      <c r="M138" s="5"/>
    </row>
    <row r="139" spans="1:36" x14ac:dyDescent="0.2">
      <c r="A139" s="5"/>
      <c r="B139" s="180"/>
      <c r="C139" s="181" t="s">
        <v>160</v>
      </c>
      <c r="D139" s="181"/>
      <c r="E139" s="181"/>
      <c r="F139" s="181"/>
      <c r="G139" s="181"/>
      <c r="H139" s="182" t="s">
        <v>161</v>
      </c>
      <c r="I139" s="181" t="s">
        <v>162</v>
      </c>
      <c r="J139" s="181" t="s">
        <v>163</v>
      </c>
      <c r="K139" s="181"/>
      <c r="L139" s="181"/>
      <c r="M139" s="183"/>
    </row>
    <row r="140" spans="1:36" x14ac:dyDescent="0.2">
      <c r="A140" s="5"/>
      <c r="B140" s="180"/>
      <c r="C140" s="180" t="s">
        <v>164</v>
      </c>
      <c r="D140" s="180"/>
      <c r="E140" s="180"/>
      <c r="F140" s="180"/>
      <c r="G140" s="180"/>
      <c r="H140" s="184">
        <f>Berechnung!$C$41</f>
        <v>2439.02</v>
      </c>
      <c r="I140" s="180" t="s">
        <v>209</v>
      </c>
      <c r="J140" s="180" t="s">
        <v>165</v>
      </c>
      <c r="K140" s="180"/>
      <c r="L140" s="180"/>
      <c r="M140" s="180"/>
    </row>
    <row r="141" spans="1:36" x14ac:dyDescent="0.2">
      <c r="A141" s="5"/>
      <c r="B141" s="180"/>
      <c r="C141" s="180" t="s">
        <v>166</v>
      </c>
      <c r="D141" s="180"/>
      <c r="E141" s="180"/>
      <c r="F141" s="180"/>
      <c r="G141" s="180"/>
      <c r="H141" s="184">
        <v>0</v>
      </c>
      <c r="I141" s="180" t="s">
        <v>209</v>
      </c>
      <c r="J141" s="180" t="s">
        <v>167</v>
      </c>
      <c r="K141" s="180"/>
      <c r="L141" s="180"/>
      <c r="M141" s="180"/>
    </row>
    <row r="142" spans="1:36" x14ac:dyDescent="0.2">
      <c r="A142" s="5"/>
      <c r="B142" s="180"/>
      <c r="C142" s="180" t="s">
        <v>65</v>
      </c>
      <c r="D142" s="180"/>
      <c r="E142" s="180"/>
      <c r="F142" s="180"/>
      <c r="G142" s="180"/>
      <c r="H142" s="184">
        <f>Berechnung!$C$44</f>
        <v>0</v>
      </c>
      <c r="I142" s="180" t="s">
        <v>209</v>
      </c>
      <c r="J142" s="180" t="s">
        <v>168</v>
      </c>
      <c r="K142" s="180"/>
      <c r="L142" s="180"/>
      <c r="M142" s="180"/>
    </row>
    <row r="143" spans="1:36" x14ac:dyDescent="0.2">
      <c r="A143" s="5"/>
      <c r="B143" s="180"/>
      <c r="C143" s="180" t="s">
        <v>169</v>
      </c>
      <c r="D143" s="180"/>
      <c r="E143" s="180"/>
      <c r="F143" s="180"/>
      <c r="G143" s="180"/>
      <c r="H143" s="184">
        <f>Berechnung!$C$43</f>
        <v>731.71</v>
      </c>
      <c r="I143" s="180" t="s">
        <v>209</v>
      </c>
      <c r="J143" s="180" t="s">
        <v>168</v>
      </c>
      <c r="K143" s="180"/>
      <c r="L143" s="180"/>
      <c r="M143" s="180"/>
    </row>
    <row r="144" spans="1:36" x14ac:dyDescent="0.2">
      <c r="A144" s="5"/>
      <c r="B144" s="180"/>
      <c r="C144" s="180" t="s">
        <v>62</v>
      </c>
      <c r="D144" s="180"/>
      <c r="E144" s="180"/>
      <c r="F144" s="180"/>
      <c r="G144" s="180"/>
      <c r="H144" s="184">
        <f>Berechnung!$C$42</f>
        <v>4878.05</v>
      </c>
      <c r="I144" s="180" t="s">
        <v>209</v>
      </c>
      <c r="J144" s="180" t="s">
        <v>170</v>
      </c>
      <c r="K144" s="180"/>
      <c r="L144" s="180"/>
      <c r="M144" s="180"/>
    </row>
    <row r="145" spans="1:13" x14ac:dyDescent="0.2">
      <c r="A145" s="5"/>
      <c r="B145" s="180"/>
      <c r="C145" s="180"/>
      <c r="D145" s="180"/>
      <c r="E145" s="180"/>
      <c r="F145" s="180"/>
      <c r="G145" s="180"/>
      <c r="H145" s="180"/>
      <c r="I145" s="180"/>
      <c r="J145" s="180"/>
      <c r="K145" s="180"/>
      <c r="L145" s="180"/>
      <c r="M145" s="180"/>
    </row>
    <row r="146" spans="1:13" x14ac:dyDescent="0.2">
      <c r="A146" s="5"/>
      <c r="B146" s="180"/>
      <c r="C146" s="181" t="s">
        <v>171</v>
      </c>
      <c r="D146" s="181"/>
      <c r="E146" s="181"/>
      <c r="F146" s="181"/>
      <c r="G146" s="181"/>
      <c r="H146" s="253">
        <f>Berechnung!$C$45</f>
        <v>91951.219999999987</v>
      </c>
      <c r="I146" s="253"/>
      <c r="J146" s="181" t="s">
        <v>209</v>
      </c>
      <c r="K146" s="183"/>
      <c r="L146" s="183"/>
      <c r="M146" s="183"/>
    </row>
    <row r="147" spans="1:13" x14ac:dyDescent="0.2">
      <c r="A147" s="5"/>
      <c r="B147" s="180"/>
      <c r="C147" s="180"/>
      <c r="D147" s="180"/>
      <c r="E147" s="180"/>
      <c r="F147" s="180"/>
      <c r="G147" s="180"/>
      <c r="H147" s="180"/>
      <c r="I147" s="180"/>
      <c r="J147" s="180"/>
      <c r="K147" s="180"/>
      <c r="L147" s="180"/>
      <c r="M147" s="180"/>
    </row>
    <row r="148" spans="1:13" x14ac:dyDescent="0.2">
      <c r="A148" s="5"/>
      <c r="B148" s="180"/>
      <c r="C148" s="180"/>
      <c r="D148" s="180"/>
      <c r="E148" s="180"/>
      <c r="F148" s="180"/>
      <c r="G148" s="180"/>
      <c r="H148" s="180"/>
      <c r="I148" s="180"/>
      <c r="J148" s="180"/>
      <c r="K148" s="180"/>
      <c r="L148" s="180"/>
      <c r="M148" s="180"/>
    </row>
    <row r="149" spans="1:13" x14ac:dyDescent="0.2">
      <c r="A149" s="5"/>
      <c r="B149" s="180"/>
      <c r="C149" s="180"/>
      <c r="D149" s="180"/>
      <c r="E149" s="180"/>
      <c r="F149" s="180"/>
      <c r="G149" s="180"/>
      <c r="H149" s="180"/>
      <c r="I149" s="180"/>
      <c r="J149" s="180"/>
      <c r="K149" s="180"/>
      <c r="L149" s="180"/>
      <c r="M149" s="180"/>
    </row>
    <row r="150" spans="1:13" x14ac:dyDescent="0.2">
      <c r="A150" s="5"/>
      <c r="B150" s="180"/>
      <c r="C150" s="180"/>
      <c r="D150" s="180"/>
      <c r="E150" s="180"/>
      <c r="F150" s="180"/>
      <c r="G150" s="180"/>
      <c r="H150" s="180"/>
      <c r="I150" s="180"/>
      <c r="J150" s="180"/>
      <c r="K150" s="180"/>
      <c r="L150" s="180"/>
      <c r="M150" s="180"/>
    </row>
    <row r="151" spans="1:13" x14ac:dyDescent="0.2">
      <c r="A151" s="5"/>
      <c r="B151" s="72" t="s">
        <v>172</v>
      </c>
      <c r="C151" s="72"/>
      <c r="D151" s="64"/>
      <c r="E151" s="64"/>
      <c r="F151" s="64"/>
      <c r="G151" s="64"/>
      <c r="H151" s="185" t="str">
        <f>CONCATENATE("Bei einer angenommenen Wertentwicklung von ",I38*100,"%")</f>
        <v>Bei einer angenommenen Wertentwicklung von 5%</v>
      </c>
      <c r="I151" s="64"/>
      <c r="J151" s="72"/>
      <c r="K151" s="64"/>
      <c r="L151" s="64"/>
      <c r="M151" s="72"/>
    </row>
    <row r="152" spans="1:13" x14ac:dyDescent="0.2">
      <c r="A152" s="5"/>
      <c r="B152" s="180"/>
      <c r="C152" s="180"/>
      <c r="D152" s="180"/>
      <c r="E152" s="180"/>
      <c r="F152" s="180"/>
      <c r="G152" s="180"/>
      <c r="H152" s="180"/>
      <c r="I152" s="180"/>
      <c r="J152" s="180"/>
      <c r="K152" s="180"/>
      <c r="L152" s="180"/>
      <c r="M152" s="180"/>
    </row>
    <row r="153" spans="1:13" x14ac:dyDescent="0.2">
      <c r="A153" s="5"/>
      <c r="B153" s="180"/>
      <c r="C153" s="181" t="s">
        <v>173</v>
      </c>
      <c r="D153" s="181"/>
      <c r="E153" s="181"/>
      <c r="F153" s="181" t="s">
        <v>160</v>
      </c>
      <c r="G153" s="181"/>
      <c r="H153" s="182"/>
      <c r="I153" s="181"/>
      <c r="J153" s="181" t="s">
        <v>163</v>
      </c>
      <c r="K153" s="181"/>
      <c r="L153" s="181"/>
      <c r="M153" s="183"/>
    </row>
    <row r="154" spans="1:13" x14ac:dyDescent="0.2">
      <c r="A154" s="5"/>
      <c r="B154" s="180"/>
      <c r="C154" s="180" t="s">
        <v>51</v>
      </c>
      <c r="D154" s="180"/>
      <c r="E154" s="186" t="s">
        <v>174</v>
      </c>
      <c r="F154" s="180" t="s">
        <v>175</v>
      </c>
      <c r="G154" s="180"/>
      <c r="H154" s="180"/>
      <c r="I154" s="180"/>
      <c r="J154" s="180" t="s">
        <v>168</v>
      </c>
      <c r="K154" s="180"/>
      <c r="L154" s="180"/>
      <c r="M154" s="180"/>
    </row>
    <row r="155" spans="1:13" x14ac:dyDescent="0.2">
      <c r="A155" s="5"/>
      <c r="B155" s="180"/>
      <c r="C155" s="180" t="s">
        <v>43</v>
      </c>
      <c r="D155" s="180"/>
      <c r="E155" s="186" t="s">
        <v>174</v>
      </c>
      <c r="F155" s="180" t="s">
        <v>176</v>
      </c>
      <c r="G155" s="180"/>
      <c r="H155" s="180"/>
      <c r="I155" s="180"/>
      <c r="J155" s="180" t="s">
        <v>168</v>
      </c>
      <c r="K155" s="180"/>
      <c r="L155" s="180"/>
      <c r="M155" s="180"/>
    </row>
    <row r="156" spans="1:13" x14ac:dyDescent="0.2">
      <c r="A156" s="5"/>
      <c r="B156" s="180"/>
      <c r="C156" s="180" t="s">
        <v>52</v>
      </c>
      <c r="D156" s="180"/>
      <c r="E156" s="186" t="s">
        <v>174</v>
      </c>
      <c r="F156" s="180" t="s">
        <v>177</v>
      </c>
      <c r="G156" s="180"/>
      <c r="H156" s="180"/>
      <c r="I156" s="180"/>
      <c r="J156" s="180" t="s">
        <v>170</v>
      </c>
      <c r="K156" s="180"/>
      <c r="L156" s="180"/>
      <c r="M156" s="180"/>
    </row>
    <row r="157" spans="1:13" x14ac:dyDescent="0.2">
      <c r="A157" s="5"/>
      <c r="B157" s="180"/>
      <c r="C157" s="180" t="s">
        <v>178</v>
      </c>
      <c r="D157" s="180"/>
      <c r="E157" s="186" t="s">
        <v>174</v>
      </c>
      <c r="F157" s="180" t="s">
        <v>179</v>
      </c>
      <c r="G157" s="180"/>
      <c r="H157" s="180"/>
      <c r="I157" s="180"/>
      <c r="J157" s="180" t="s">
        <v>180</v>
      </c>
      <c r="K157" s="180"/>
      <c r="L157" s="180"/>
      <c r="M157" s="180"/>
    </row>
    <row r="158" spans="1:13" x14ac:dyDescent="0.2">
      <c r="A158" s="5"/>
      <c r="B158" s="180"/>
      <c r="C158" s="180"/>
      <c r="D158" s="180"/>
      <c r="E158" s="180"/>
      <c r="F158" s="180"/>
      <c r="G158" s="180"/>
      <c r="H158" s="180"/>
      <c r="I158" s="180"/>
      <c r="J158" s="180"/>
      <c r="K158" s="180"/>
      <c r="L158" s="180"/>
      <c r="M158" s="180"/>
    </row>
    <row r="159" spans="1:13" ht="13.5" thickBot="1" x14ac:dyDescent="0.25">
      <c r="A159" s="5"/>
      <c r="B159" s="180"/>
      <c r="C159" s="180"/>
      <c r="D159" s="180"/>
      <c r="E159" s="180"/>
      <c r="F159" s="180"/>
      <c r="G159" s="180"/>
      <c r="H159" s="180"/>
      <c r="I159" s="180"/>
      <c r="J159" s="180"/>
      <c r="K159" s="180"/>
      <c r="L159" s="180"/>
      <c r="M159" s="180"/>
    </row>
    <row r="160" spans="1:13" ht="14.25" thickTop="1" thickBot="1" x14ac:dyDescent="0.25">
      <c r="A160" s="5"/>
      <c r="B160" s="269" t="s">
        <v>120</v>
      </c>
      <c r="C160" s="270"/>
      <c r="D160" s="187" t="s">
        <v>110</v>
      </c>
      <c r="E160" s="188" t="s">
        <v>51</v>
      </c>
      <c r="F160" s="189" t="s">
        <v>43</v>
      </c>
      <c r="G160" s="188" t="s">
        <v>52</v>
      </c>
      <c r="H160" s="189" t="s">
        <v>178</v>
      </c>
      <c r="I160" s="190" t="s">
        <v>99</v>
      </c>
      <c r="J160" s="180"/>
      <c r="K160" s="271" t="s">
        <v>210</v>
      </c>
      <c r="L160" s="272"/>
      <c r="M160" s="180"/>
    </row>
    <row r="161" spans="1:17" ht="13.5" thickTop="1" x14ac:dyDescent="0.2">
      <c r="A161" s="75">
        <v>1</v>
      </c>
      <c r="B161" s="76">
        <v>1</v>
      </c>
      <c r="C161" s="100">
        <f ca="1">IF(AE75+AE80+AE87+AE88+AF87+AF88+AF97+AF98=0,1,"")</f>
        <v>1</v>
      </c>
      <c r="D161" s="106">
        <f ca="1">IF($C161="","",YEAR(VLOOKUP($C161*12,Berechnung!$F$3:$CR$1200,Berechnung!$H$1,FALSE)))</f>
        <v>2020</v>
      </c>
      <c r="E161" s="191">
        <f ca="1">IF($C161="","",SUMIF(Berechnung!$G$3:$G$1194,$C161,Berechnung!$BL$3:$BL$1194))</f>
        <v>703.78</v>
      </c>
      <c r="F161" s="192">
        <f ca="1">IF($C161="","",SUMIF(Berechnung!$G$3:$G$1194,$C161,Berechnung!$BM$3:$BM$1194))</f>
        <v>0</v>
      </c>
      <c r="G161" s="191">
        <f ca="1">IF($C161="","",SUMIF(Berechnung!$G$3:$G$1194,$C161,Berechnung!$BN$3:$BN$1194))</f>
        <v>750.71</v>
      </c>
      <c r="H161" s="192">
        <f ca="1">IF($C161="","",SUMIF(Berechnung!$G$3:$G$1194,$C161,Berechnung!$BQ$3:$BQ$1194))</f>
        <v>30.749999999999996</v>
      </c>
      <c r="I161" s="193">
        <f ca="1">IF($C161="","",SUMIF(Berechnung!$G$3:$G$1194,$C161,Berechnung!$BR$3:$BR$1194))</f>
        <v>56.300000000000011</v>
      </c>
      <c r="J161" s="180"/>
      <c r="K161" s="273">
        <f ca="1">IF($C161="","",SUM(E161:I161))</f>
        <v>1541.54</v>
      </c>
      <c r="L161" s="274"/>
      <c r="M161" s="180"/>
    </row>
    <row r="162" spans="1:17" x14ac:dyDescent="0.2">
      <c r="A162" s="75">
        <v>2</v>
      </c>
      <c r="B162" s="77">
        <v>2</v>
      </c>
      <c r="C162" s="101">
        <f t="shared" ref="C162:C188" ca="1" si="4">IF(OR($C161=MIN($AE$97,$A162),$C161=""),"",MIN($AE$97,$A162))</f>
        <v>2</v>
      </c>
      <c r="D162" s="108">
        <f ca="1">IF($C162="","",YEAR(VLOOKUP($C162*12,Berechnung!$F$3:$CR$1200,Berechnung!$H$1,FALSE)))</f>
        <v>2021</v>
      </c>
      <c r="E162" s="194">
        <f ca="1">IF($C162="","",SUMIF(Berechnung!$G$3:$G$1194,$C162,Berechnung!$BL$3:$BL$1194))</f>
        <v>726.97000000000014</v>
      </c>
      <c r="F162" s="195">
        <f ca="1">IF($C162="","",SUMIF(Berechnung!$G$3:$G$1194,$C162,Berechnung!$BM$3:$BM$1194))</f>
        <v>0</v>
      </c>
      <c r="G162" s="194">
        <f ca="1">IF($C162="","",SUMIF(Berechnung!$G$3:$G$1194,$C162,Berechnung!$BN$3:$BN$1194))</f>
        <v>775.44999999999982</v>
      </c>
      <c r="H162" s="195">
        <f ca="1">IF($C162="","",SUMIF(Berechnung!$G$3:$G$1194,$C162,Berechnung!$BQ$3:$BQ$1194))</f>
        <v>28.500000000000004</v>
      </c>
      <c r="I162" s="196">
        <f ca="1">IF($C162="","",SUMIF(Berechnung!$G$3:$G$1194,$C162,Berechnung!$BR$3:$BR$1194))</f>
        <v>58.199999999999996</v>
      </c>
      <c r="J162" s="180"/>
      <c r="K162" s="275">
        <f t="shared" ref="K162:K188" ca="1" si="5">IF($C162="","",SUM(E162:I162))</f>
        <v>1589.1200000000001</v>
      </c>
      <c r="L162" s="276"/>
      <c r="M162" s="180"/>
    </row>
    <row r="163" spans="1:17" x14ac:dyDescent="0.2">
      <c r="A163" s="75">
        <v>3</v>
      </c>
      <c r="B163" s="77">
        <v>3</v>
      </c>
      <c r="C163" s="101">
        <f t="shared" ca="1" si="4"/>
        <v>3</v>
      </c>
      <c r="D163" s="108">
        <f ca="1">IF($C163="","",YEAR(VLOOKUP($C163*12,Berechnung!$F$3:$CR$1200,Berechnung!$H$1,FALSE)))</f>
        <v>2022</v>
      </c>
      <c r="E163" s="194">
        <f ca="1">IF($C163="","",SUMIF(Berechnung!$G$3:$G$1194,$C163,Berechnung!$BL$3:$BL$1194))</f>
        <v>750.96</v>
      </c>
      <c r="F163" s="195">
        <f ca="1">IF($C163="","",SUMIF(Berechnung!$G$3:$G$1194,$C163,Berechnung!$BM$3:$BM$1194))</f>
        <v>0</v>
      </c>
      <c r="G163" s="194">
        <f ca="1">IF($C163="","",SUMIF(Berechnung!$G$3:$G$1194,$C163,Berechnung!$BN$3:$BN$1194))</f>
        <v>801.01999999999987</v>
      </c>
      <c r="H163" s="195">
        <f ca="1">IF($C163="","",SUMIF(Berechnung!$G$3:$G$1194,$C163,Berechnung!$BQ$3:$BQ$1194))</f>
        <v>26.200000000000003</v>
      </c>
      <c r="I163" s="196">
        <f ca="1">IF($C163="","",SUMIF(Berechnung!$G$3:$G$1194,$C163,Berechnung!$BR$3:$BR$1194))</f>
        <v>60.11999999999999</v>
      </c>
      <c r="J163" s="180"/>
      <c r="K163" s="275">
        <f t="shared" ca="1" si="5"/>
        <v>1638.3</v>
      </c>
      <c r="L163" s="276"/>
      <c r="M163" s="180"/>
    </row>
    <row r="164" spans="1:17" x14ac:dyDescent="0.2">
      <c r="A164" s="75">
        <v>4</v>
      </c>
      <c r="B164" s="77">
        <v>4</v>
      </c>
      <c r="C164" s="101">
        <f t="shared" ca="1" si="4"/>
        <v>4</v>
      </c>
      <c r="D164" s="108">
        <f ca="1">IF($C164="","",YEAR(VLOOKUP($C164*12,Berechnung!$F$3:$CR$1200,Berechnung!$H$1,FALSE)))</f>
        <v>2023</v>
      </c>
      <c r="E164" s="194">
        <f ca="1">IF($C164="","",SUMIF(Berechnung!$G$3:$G$1194,$C164,Berechnung!$BL$3:$BL$1194))</f>
        <v>775.73</v>
      </c>
      <c r="F164" s="195">
        <f ca="1">IF($C164="","",SUMIF(Berechnung!$G$3:$G$1194,$C164,Berechnung!$BM$3:$BM$1194))</f>
        <v>0</v>
      </c>
      <c r="G164" s="194">
        <f ca="1">IF($C164="","",SUMIF(Berechnung!$G$3:$G$1194,$C164,Berechnung!$BN$3:$BN$1194))</f>
        <v>827.43999999999994</v>
      </c>
      <c r="H164" s="195">
        <f ca="1">IF($C164="","",SUMIF(Berechnung!$G$3:$G$1194,$C164,Berechnung!$BQ$3:$BQ$1194))</f>
        <v>23.759999999999998</v>
      </c>
      <c r="I164" s="196">
        <f ca="1">IF($C164="","",SUMIF(Berechnung!$G$3:$G$1194,$C164,Berechnung!$BR$3:$BR$1194))</f>
        <v>62.050000000000004</v>
      </c>
      <c r="J164" s="180"/>
      <c r="K164" s="275">
        <f t="shared" ca="1" si="5"/>
        <v>1688.98</v>
      </c>
      <c r="L164" s="276"/>
      <c r="M164" s="180"/>
    </row>
    <row r="165" spans="1:17" x14ac:dyDescent="0.2">
      <c r="A165" s="75">
        <v>5</v>
      </c>
      <c r="B165" s="77">
        <v>5</v>
      </c>
      <c r="C165" s="101">
        <f t="shared" ca="1" si="4"/>
        <v>5</v>
      </c>
      <c r="D165" s="108">
        <f ca="1">IF($C165="","",YEAR(VLOOKUP($C165*12,Berechnung!$F$3:$CR$1200,Berechnung!$H$1,FALSE)))</f>
        <v>2024</v>
      </c>
      <c r="E165" s="194">
        <f ca="1">IF($C165="","",SUMIF(Berechnung!$G$3:$G$1194,$C165,Berechnung!$BL$3:$BL$1194))</f>
        <v>801.37999999999988</v>
      </c>
      <c r="F165" s="195">
        <f ca="1">IF($C165="","",SUMIF(Berechnung!$G$3:$G$1194,$C165,Berechnung!$BM$3:$BM$1194))</f>
        <v>0</v>
      </c>
      <c r="G165" s="194">
        <f ca="1">IF($C165="","",SUMIF(Berechnung!$G$3:$G$1194,$C165,Berechnung!$BN$3:$BN$1194))</f>
        <v>854.79</v>
      </c>
      <c r="H165" s="195">
        <f ca="1">IF($C165="","",SUMIF(Berechnung!$G$3:$G$1194,$C165,Berechnung!$BQ$3:$BQ$1194))</f>
        <v>21.119999999999997</v>
      </c>
      <c r="I165" s="196">
        <f ca="1">IF($C165="","",SUMIF(Berechnung!$G$3:$G$1194,$C165,Berechnung!$BR$3:$BR$1194))</f>
        <v>64.12</v>
      </c>
      <c r="J165" s="180"/>
      <c r="K165" s="275">
        <f t="shared" ca="1" si="5"/>
        <v>1741.4099999999999</v>
      </c>
      <c r="L165" s="276"/>
      <c r="M165" s="180"/>
    </row>
    <row r="166" spans="1:17" x14ac:dyDescent="0.2">
      <c r="A166" s="75">
        <v>6</v>
      </c>
      <c r="B166" s="77">
        <v>6</v>
      </c>
      <c r="C166" s="101">
        <f t="shared" ca="1" si="4"/>
        <v>6</v>
      </c>
      <c r="D166" s="108">
        <f ca="1">IF($C166="","",YEAR(VLOOKUP($C166*12,Berechnung!$F$3:$CR$1200,Berechnung!$H$1,FALSE)))</f>
        <v>2025</v>
      </c>
      <c r="E166" s="194">
        <f ca="1">IF($C166="","",SUMIF(Berechnung!$G$3:$G$1194,$C166,Berechnung!$BL$3:$BL$1194))</f>
        <v>827.89</v>
      </c>
      <c r="F166" s="195">
        <f ca="1">IF($C166="","",SUMIF(Berechnung!$G$3:$G$1194,$C166,Berechnung!$BM$3:$BM$1194))</f>
        <v>0</v>
      </c>
      <c r="G166" s="194">
        <f ca="1">IF($C166="","",SUMIF(Berechnung!$G$3:$G$1194,$C166,Berechnung!$BN$3:$BN$1194))</f>
        <v>883.06</v>
      </c>
      <c r="H166" s="195">
        <f ca="1">IF($C166="","",SUMIF(Berechnung!$G$3:$G$1194,$C166,Berechnung!$BQ$3:$BQ$1194))</f>
        <v>18.2</v>
      </c>
      <c r="I166" s="196">
        <f ca="1">IF($C166="","",SUMIF(Berechnung!$G$3:$G$1194,$C166,Berechnung!$BR$3:$BR$1194))</f>
        <v>66.22</v>
      </c>
      <c r="J166" s="180"/>
      <c r="K166" s="275">
        <f t="shared" ca="1" si="5"/>
        <v>1795.37</v>
      </c>
      <c r="L166" s="276"/>
      <c r="M166" s="180"/>
    </row>
    <row r="167" spans="1:17" x14ac:dyDescent="0.2">
      <c r="A167" s="75">
        <v>7</v>
      </c>
      <c r="B167" s="77">
        <v>7</v>
      </c>
      <c r="C167" s="101">
        <f t="shared" ca="1" si="4"/>
        <v>7</v>
      </c>
      <c r="D167" s="108">
        <f ca="1">IF($C167="","",YEAR(VLOOKUP($C167*12,Berechnung!$F$3:$CR$1200,Berechnung!$H$1,FALSE)))</f>
        <v>2026</v>
      </c>
      <c r="E167" s="194">
        <f ca="1">IF($C167="","",SUMIF(Berechnung!$G$3:$G$1194,$C167,Berechnung!$BL$3:$BL$1194))</f>
        <v>855.27</v>
      </c>
      <c r="F167" s="195">
        <f ca="1">IF($C167="","",SUMIF(Berechnung!$G$3:$G$1194,$C167,Berechnung!$BM$3:$BM$1194))</f>
        <v>0</v>
      </c>
      <c r="G167" s="194">
        <f ca="1">IF($C167="","",SUMIF(Berechnung!$G$3:$G$1194,$C167,Berechnung!$BN$3:$BN$1194))</f>
        <v>912.28</v>
      </c>
      <c r="H167" s="195">
        <f ca="1">IF($C167="","",SUMIF(Berechnung!$G$3:$G$1194,$C167,Berechnung!$BQ$3:$BQ$1194))</f>
        <v>14.91</v>
      </c>
      <c r="I167" s="196">
        <f ca="1">IF($C167="","",SUMIF(Berechnung!$G$3:$G$1194,$C167,Berechnung!$BR$3:$BR$1194))</f>
        <v>68.429999999999993</v>
      </c>
      <c r="J167" s="180"/>
      <c r="K167" s="275">
        <f t="shared" ca="1" si="5"/>
        <v>1850.89</v>
      </c>
      <c r="L167" s="276"/>
      <c r="M167" s="180"/>
    </row>
    <row r="168" spans="1:17" x14ac:dyDescent="0.2">
      <c r="A168" s="75">
        <v>8</v>
      </c>
      <c r="B168" s="77">
        <v>8</v>
      </c>
      <c r="C168" s="101">
        <f t="shared" ca="1" si="4"/>
        <v>8</v>
      </c>
      <c r="D168" s="108">
        <f ca="1">IF($C168="","",YEAR(VLOOKUP($C168*12,Berechnung!$F$3:$CR$1200,Berechnung!$H$1,FALSE)))</f>
        <v>2027</v>
      </c>
      <c r="E168" s="194">
        <f ca="1">IF($C168="","",SUMIF(Berechnung!$G$3:$G$1194,$C168,Berechnung!$BL$3:$BL$1194))</f>
        <v>883.61</v>
      </c>
      <c r="F168" s="195">
        <f ca="1">IF($C168="","",SUMIF(Berechnung!$G$3:$G$1194,$C168,Berechnung!$BM$3:$BM$1194))</f>
        <v>0</v>
      </c>
      <c r="G168" s="194">
        <f ca="1">IF($C168="","",SUMIF(Berechnung!$G$3:$G$1194,$C168,Berechnung!$BN$3:$BN$1194))</f>
        <v>942.5200000000001</v>
      </c>
      <c r="H168" s="195">
        <f ca="1">IF($C168="","",SUMIF(Berechnung!$G$3:$G$1194,$C168,Berechnung!$BQ$3:$BQ$1194))</f>
        <v>11.07</v>
      </c>
      <c r="I168" s="196">
        <f ca="1">IF($C168="","",SUMIF(Berechnung!$G$3:$G$1194,$C168,Berechnung!$BR$3:$BR$1194))</f>
        <v>70.689999999999984</v>
      </c>
      <c r="J168" s="180"/>
      <c r="K168" s="275">
        <f t="shared" ca="1" si="5"/>
        <v>1907.89</v>
      </c>
      <c r="L168" s="276"/>
      <c r="M168" s="180"/>
    </row>
    <row r="169" spans="1:17" x14ac:dyDescent="0.2">
      <c r="A169" s="75">
        <v>9</v>
      </c>
      <c r="B169" s="77">
        <v>9</v>
      </c>
      <c r="C169" s="101">
        <f t="shared" ca="1" si="4"/>
        <v>9</v>
      </c>
      <c r="D169" s="108">
        <f ca="1">IF($C169="","",YEAR(VLOOKUP($C169*12,Berechnung!$F$3:$CR$1200,Berechnung!$H$1,FALSE)))</f>
        <v>2028</v>
      </c>
      <c r="E169" s="194">
        <f ca="1">IF($C169="","",SUMIF(Berechnung!$G$3:$G$1194,$C169,Berechnung!$BL$3:$BL$1194))</f>
        <v>912.94</v>
      </c>
      <c r="F169" s="195">
        <f ca="1">IF($C169="","",SUMIF(Berechnung!$G$3:$G$1194,$C169,Berechnung!$BM$3:$BM$1194))</f>
        <v>0</v>
      </c>
      <c r="G169" s="194">
        <f ca="1">IF($C169="","",SUMIF(Berechnung!$G$3:$G$1194,$C169,Berechnung!$BN$3:$BN$1194))</f>
        <v>973.82</v>
      </c>
      <c r="H169" s="195">
        <f ca="1">IF($C169="","",SUMIF(Berechnung!$G$3:$G$1194,$C169,Berechnung!$BQ$3:$BQ$1194))</f>
        <v>6.5799999999999992</v>
      </c>
      <c r="I169" s="196">
        <f ca="1">IF($C169="","",SUMIF(Berechnung!$G$3:$G$1194,$C169,Berechnung!$BR$3:$BR$1194))</f>
        <v>73.059999999999988</v>
      </c>
      <c r="J169" s="180"/>
      <c r="K169" s="275">
        <f t="shared" ca="1" si="5"/>
        <v>1966.4</v>
      </c>
      <c r="L169" s="276"/>
      <c r="M169" s="180"/>
    </row>
    <row r="170" spans="1:17" x14ac:dyDescent="0.2">
      <c r="A170" s="75">
        <v>10</v>
      </c>
      <c r="B170" s="77">
        <v>10</v>
      </c>
      <c r="C170" s="101">
        <f t="shared" ca="1" si="4"/>
        <v>10</v>
      </c>
      <c r="D170" s="108">
        <f ca="1">IF($C170="","",YEAR(VLOOKUP($C170*12,Berechnung!$F$3:$CR$1200,Berechnung!$H$1,FALSE)))</f>
        <v>2029</v>
      </c>
      <c r="E170" s="194">
        <f ca="1">IF($C170="","",SUMIF(Berechnung!$G$3:$G$1194,$C170,Berechnung!$BL$3:$BL$1194))</f>
        <v>943.25999999999988</v>
      </c>
      <c r="F170" s="195">
        <f ca="1">IF($C170="","",SUMIF(Berechnung!$G$3:$G$1194,$C170,Berechnung!$BM$3:$BM$1194))</f>
        <v>0</v>
      </c>
      <c r="G170" s="194">
        <f ca="1">IF($C170="","",SUMIF(Berechnung!$G$3:$G$1194,$C170,Berechnung!$BN$3:$BN$1194))</f>
        <v>1006.15</v>
      </c>
      <c r="H170" s="195">
        <f ca="1">IF($C170="","",SUMIF(Berechnung!$G$3:$G$1194,$C170,Berechnung!$BQ$3:$BQ$1194))</f>
        <v>1.54</v>
      </c>
      <c r="I170" s="196">
        <f ca="1">IF($C170="","",SUMIF(Berechnung!$G$3:$G$1194,$C170,Berechnung!$BR$3:$BR$1194))</f>
        <v>75.470000000000013</v>
      </c>
      <c r="J170" s="180"/>
      <c r="K170" s="275">
        <f t="shared" ca="1" si="5"/>
        <v>2026.4199999999998</v>
      </c>
      <c r="L170" s="276"/>
      <c r="M170" s="180"/>
    </row>
    <row r="171" spans="1:17" x14ac:dyDescent="0.2">
      <c r="A171" s="75">
        <v>11</v>
      </c>
      <c r="B171" s="77">
        <v>11</v>
      </c>
      <c r="C171" s="101">
        <f t="shared" ca="1" si="4"/>
        <v>11</v>
      </c>
      <c r="D171" s="108">
        <f ca="1">IF($C171="","",YEAR(VLOOKUP($C171*12,Berechnung!$F$3:$CR$1200,Berechnung!$H$1,FALSE)))</f>
        <v>2030</v>
      </c>
      <c r="E171" s="194">
        <f ca="1">IF($C171="","",SUMIF(Berechnung!$G$3:$G$1194,$C171,Berechnung!$BL$3:$BL$1194))</f>
        <v>974.64999999999986</v>
      </c>
      <c r="F171" s="195">
        <f ca="1">IF($C171="","",SUMIF(Berechnung!$G$3:$G$1194,$C171,Berechnung!$BM$3:$BM$1194))</f>
        <v>0</v>
      </c>
      <c r="G171" s="194">
        <f ca="1">IF($C171="","",SUMIF(Berechnung!$G$3:$G$1194,$C171,Berechnung!$BN$3:$BN$1194))</f>
        <v>1039.6200000000001</v>
      </c>
      <c r="H171" s="195">
        <f ca="1">IF($C171="","",SUMIF(Berechnung!$G$3:$G$1194,$C171,Berechnung!$BQ$3:$BQ$1194))</f>
        <v>0</v>
      </c>
      <c r="I171" s="196">
        <f ca="1">IF($C171="","",SUMIF(Berechnung!$G$3:$G$1194,$C171,Berechnung!$BR$3:$BR$1194))</f>
        <v>77.959999999999994</v>
      </c>
      <c r="J171" s="180"/>
      <c r="K171" s="275">
        <f t="shared" ca="1" si="5"/>
        <v>2092.23</v>
      </c>
      <c r="L171" s="276"/>
      <c r="M171" s="180"/>
    </row>
    <row r="172" spans="1:17" x14ac:dyDescent="0.2">
      <c r="A172" s="75">
        <v>12</v>
      </c>
      <c r="B172" s="77">
        <v>12</v>
      </c>
      <c r="C172" s="101">
        <f t="shared" ca="1" si="4"/>
        <v>12</v>
      </c>
      <c r="D172" s="108">
        <f ca="1">IF($C172="","",YEAR(VLOOKUP($C172*12,Berechnung!$F$3:$CR$1200,Berechnung!$H$1,FALSE)))</f>
        <v>2031</v>
      </c>
      <c r="E172" s="194">
        <f ca="1">IF($C172="","",SUMIF(Berechnung!$G$3:$G$1194,$C172,Berechnung!$BL$3:$BL$1194))</f>
        <v>1007.07</v>
      </c>
      <c r="F172" s="195">
        <f ca="1">IF($C172="","",SUMIF(Berechnung!$G$3:$G$1194,$C172,Berechnung!$BM$3:$BM$1194))</f>
        <v>0</v>
      </c>
      <c r="G172" s="194">
        <f ca="1">IF($C172="","",SUMIF(Berechnung!$G$3:$G$1194,$C172,Berechnung!$BN$3:$BN$1194))</f>
        <v>1074.22</v>
      </c>
      <c r="H172" s="195">
        <f ca="1">IF($C172="","",SUMIF(Berechnung!$G$3:$G$1194,$C172,Berechnung!$BQ$3:$BQ$1194))</f>
        <v>0</v>
      </c>
      <c r="I172" s="196">
        <f ca="1">IF($C172="","",SUMIF(Berechnung!$G$3:$G$1194,$C172,Berechnung!$BR$3:$BR$1194))</f>
        <v>80.56</v>
      </c>
      <c r="J172" s="180"/>
      <c r="K172" s="275">
        <f t="shared" ca="1" si="5"/>
        <v>2161.85</v>
      </c>
      <c r="L172" s="276"/>
      <c r="M172" s="180"/>
      <c r="O172" s="221"/>
      <c r="P172" s="221"/>
      <c r="Q172" s="221"/>
    </row>
    <row r="173" spans="1:17" x14ac:dyDescent="0.2">
      <c r="A173" s="75">
        <v>13</v>
      </c>
      <c r="B173" s="77">
        <v>13</v>
      </c>
      <c r="C173" s="101">
        <f t="shared" ca="1" si="4"/>
        <v>13</v>
      </c>
      <c r="D173" s="108">
        <f ca="1">IF($C173="","",YEAR(VLOOKUP($C173*12,Berechnung!$F$3:$CR$1200,Berechnung!$H$1,FALSE)))</f>
        <v>2032</v>
      </c>
      <c r="E173" s="194">
        <f ca="1">IF($C173="","",SUMIF(Berechnung!$G$3:$G$1194,$C173,Berechnung!$BL$3:$BL$1194))</f>
        <v>1040.57</v>
      </c>
      <c r="F173" s="195">
        <f ca="1">IF($C173="","",SUMIF(Berechnung!$G$3:$G$1194,$C173,Berechnung!$BM$3:$BM$1194))</f>
        <v>0</v>
      </c>
      <c r="G173" s="194">
        <f ca="1">IF($C173="","",SUMIF(Berechnung!$G$3:$G$1194,$C173,Berechnung!$BN$3:$BN$1194))</f>
        <v>1109.92</v>
      </c>
      <c r="H173" s="195">
        <f ca="1">IF($C173="","",SUMIF(Berechnung!$G$3:$G$1194,$C173,Berechnung!$BQ$3:$BQ$1194))</f>
        <v>0</v>
      </c>
      <c r="I173" s="196">
        <f ca="1">IF($C173="","",SUMIF(Berechnung!$G$3:$G$1194,$C173,Berechnung!$BR$3:$BR$1194))</f>
        <v>83.24</v>
      </c>
      <c r="J173" s="180"/>
      <c r="K173" s="275">
        <f t="shared" ca="1" si="5"/>
        <v>2233.7299999999996</v>
      </c>
      <c r="L173" s="276"/>
      <c r="M173" s="180"/>
    </row>
    <row r="174" spans="1:17" x14ac:dyDescent="0.2">
      <c r="A174" s="75">
        <v>14</v>
      </c>
      <c r="B174" s="77">
        <v>14</v>
      </c>
      <c r="C174" s="101">
        <f t="shared" ca="1" si="4"/>
        <v>14</v>
      </c>
      <c r="D174" s="108">
        <f ca="1">IF($C174="","",YEAR(VLOOKUP($C174*12,Berechnung!$F$3:$CR$1200,Berechnung!$H$1,FALSE)))</f>
        <v>2033</v>
      </c>
      <c r="E174" s="194">
        <f ca="1">IF($C174="","",SUMIF(Berechnung!$G$3:$G$1194,$C174,Berechnung!$BL$3:$BL$1194))</f>
        <v>1075.1800000000003</v>
      </c>
      <c r="F174" s="195">
        <f ca="1">IF($C174="","",SUMIF(Berechnung!$G$3:$G$1194,$C174,Berechnung!$BM$3:$BM$1194))</f>
        <v>0</v>
      </c>
      <c r="G174" s="194">
        <f ca="1">IF($C174="","",SUMIF(Berechnung!$G$3:$G$1194,$C174,Berechnung!$BN$3:$BN$1194))</f>
        <v>1146.8600000000001</v>
      </c>
      <c r="H174" s="195">
        <f ca="1">IF($C174="","",SUMIF(Berechnung!$G$3:$G$1194,$C174,Berechnung!$BQ$3:$BQ$1194))</f>
        <v>0</v>
      </c>
      <c r="I174" s="196">
        <f ca="1">IF($C174="","",SUMIF(Berechnung!$G$3:$G$1194,$C174,Berechnung!$BR$3:$BR$1194))</f>
        <v>86.04000000000002</v>
      </c>
      <c r="J174" s="180"/>
      <c r="K174" s="275">
        <f t="shared" ca="1" si="5"/>
        <v>2308.0800000000004</v>
      </c>
      <c r="L174" s="276"/>
      <c r="M174" s="180"/>
    </row>
    <row r="175" spans="1:17" x14ac:dyDescent="0.2">
      <c r="A175" s="75">
        <v>15</v>
      </c>
      <c r="B175" s="77">
        <v>15</v>
      </c>
      <c r="C175" s="101">
        <f t="shared" ca="1" si="4"/>
        <v>15</v>
      </c>
      <c r="D175" s="108">
        <f ca="1">IF($C175="","",YEAR(VLOOKUP($C175*12,Berechnung!$F$3:$CR$1200,Berechnung!$H$1,FALSE)))</f>
        <v>2034</v>
      </c>
      <c r="E175" s="194">
        <f ca="1">IF($C175="","",SUMIF(Berechnung!$G$3:$G$1194,$C175,Berechnung!$BL$3:$BL$1194))</f>
        <v>1110.95</v>
      </c>
      <c r="F175" s="195">
        <f ca="1">IF($C175="","",SUMIF(Berechnung!$G$3:$G$1194,$C175,Berechnung!$BM$3:$BM$1194))</f>
        <v>0</v>
      </c>
      <c r="G175" s="194">
        <f ca="1">IF($C175="","",SUMIF(Berechnung!$G$3:$G$1194,$C175,Berechnung!$BN$3:$BN$1194))</f>
        <v>1185</v>
      </c>
      <c r="H175" s="195">
        <f ca="1">IF($C175="","",SUMIF(Berechnung!$G$3:$G$1194,$C175,Berechnung!$BQ$3:$BQ$1194))</f>
        <v>0</v>
      </c>
      <c r="I175" s="196">
        <f ca="1">IF($C175="","",SUMIF(Berechnung!$G$3:$G$1194,$C175,Berechnung!$BR$3:$BR$1194))</f>
        <v>88.92</v>
      </c>
      <c r="J175" s="180"/>
      <c r="K175" s="275">
        <f t="shared" ca="1" si="5"/>
        <v>2384.87</v>
      </c>
      <c r="L175" s="276"/>
      <c r="M175" s="180"/>
    </row>
    <row r="176" spans="1:17" x14ac:dyDescent="0.2">
      <c r="A176" s="75">
        <v>16</v>
      </c>
      <c r="B176" s="77">
        <v>16</v>
      </c>
      <c r="C176" s="101">
        <f t="shared" ca="1" si="4"/>
        <v>16</v>
      </c>
      <c r="D176" s="108">
        <f ca="1">IF($C176="","",YEAR(VLOOKUP($C176*12,Berechnung!$F$3:$CR$1200,Berechnung!$H$1,FALSE)))</f>
        <v>2035</v>
      </c>
      <c r="E176" s="194">
        <f ca="1">IF($C176="","",SUMIF(Berechnung!$G$3:$G$1194,$C176,Berechnung!$BL$3:$BL$1194))</f>
        <v>1147.8999999999999</v>
      </c>
      <c r="F176" s="195">
        <f ca="1">IF($C176="","",SUMIF(Berechnung!$G$3:$G$1194,$C176,Berechnung!$BM$3:$BM$1194))</f>
        <v>0</v>
      </c>
      <c r="G176" s="194">
        <f ca="1">IF($C176="","",SUMIF(Berechnung!$G$3:$G$1194,$C176,Berechnung!$BN$3:$BN$1194))</f>
        <v>1224.43</v>
      </c>
      <c r="H176" s="195">
        <f ca="1">IF($C176="","",SUMIF(Berechnung!$G$3:$G$1194,$C176,Berechnung!$BQ$3:$BQ$1194))</f>
        <v>0</v>
      </c>
      <c r="I176" s="196">
        <f ca="1">IF($C176="","",SUMIF(Berechnung!$G$3:$G$1194,$C176,Berechnung!$BR$3:$BR$1194))</f>
        <v>91.83</v>
      </c>
      <c r="J176" s="180"/>
      <c r="K176" s="275">
        <f t="shared" ca="1" si="5"/>
        <v>2464.16</v>
      </c>
      <c r="L176" s="276"/>
      <c r="M176" s="180"/>
    </row>
    <row r="177" spans="1:17" x14ac:dyDescent="0.2">
      <c r="A177" s="75">
        <f ca="1">IF($AE$97&lt;29,A176+1,IF($AE$97&lt;41,A176+2,B177))</f>
        <v>17</v>
      </c>
      <c r="B177" s="77">
        <v>18</v>
      </c>
      <c r="C177" s="101">
        <f t="shared" ca="1" si="4"/>
        <v>17</v>
      </c>
      <c r="D177" s="108">
        <f ca="1">IF($C177="","",YEAR(VLOOKUP($C177*12,Berechnung!$F$3:$CR$1200,Berechnung!$H$1,FALSE)))</f>
        <v>2036</v>
      </c>
      <c r="E177" s="194">
        <f ca="1">IF($C177="","",SUMIF(Berechnung!$G$3:$G$1194,$C177,Berechnung!$BL$3:$BL$1194))</f>
        <v>1186.08</v>
      </c>
      <c r="F177" s="195">
        <f ca="1">IF($C177="","",SUMIF(Berechnung!$G$3:$G$1194,$C177,Berechnung!$BM$3:$BM$1194))</f>
        <v>0</v>
      </c>
      <c r="G177" s="194">
        <f ca="1">IF($C177="","",SUMIF(Berechnung!$G$3:$G$1194,$C177,Berechnung!$BN$3:$BN$1194))</f>
        <v>1265.1600000000001</v>
      </c>
      <c r="H177" s="195">
        <f ca="1">IF($C177="","",SUMIF(Berechnung!$G$3:$G$1194,$C177,Berechnung!$BQ$3:$BQ$1194))</f>
        <v>0</v>
      </c>
      <c r="I177" s="196">
        <f ca="1">IF($C177="","",SUMIF(Berechnung!$G$3:$G$1194,$C177,Berechnung!$BR$3:$BR$1194))</f>
        <v>94.88</v>
      </c>
      <c r="J177" s="180"/>
      <c r="K177" s="275">
        <f t="shared" ca="1" si="5"/>
        <v>2546.12</v>
      </c>
      <c r="L177" s="276"/>
      <c r="M177" s="180"/>
    </row>
    <row r="178" spans="1:17" x14ac:dyDescent="0.2">
      <c r="A178" s="75">
        <f ca="1">IF($AE$97&lt;29,A177+1,IF($AE$97&lt;41,A177+2,B178))</f>
        <v>18</v>
      </c>
      <c r="B178" s="77">
        <v>20</v>
      </c>
      <c r="C178" s="101">
        <f t="shared" ca="1" si="4"/>
        <v>18</v>
      </c>
      <c r="D178" s="108">
        <f ca="1">IF($C178="","",YEAR(VLOOKUP($C178*12,Berechnung!$F$3:$CR$1200,Berechnung!$H$1,FALSE)))</f>
        <v>2037</v>
      </c>
      <c r="E178" s="194">
        <f ca="1">IF($C178="","",SUMIF(Berechnung!$G$3:$G$1194,$C178,Berechnung!$BL$3:$BL$1194))</f>
        <v>1225.54</v>
      </c>
      <c r="F178" s="195">
        <f ca="1">IF($C178="","",SUMIF(Berechnung!$G$3:$G$1194,$C178,Berechnung!$BM$3:$BM$1194))</f>
        <v>0</v>
      </c>
      <c r="G178" s="194">
        <f ca="1">IF($C178="","",SUMIF(Berechnung!$G$3:$G$1194,$C178,Berechnung!$BN$3:$BN$1194))</f>
        <v>1307.25</v>
      </c>
      <c r="H178" s="195">
        <f ca="1">IF($C178="","",SUMIF(Berechnung!$G$3:$G$1194,$C178,Berechnung!$BQ$3:$BQ$1194))</f>
        <v>0</v>
      </c>
      <c r="I178" s="196">
        <f ca="1">IF($C178="","",SUMIF(Berechnung!$G$3:$G$1194,$C178,Berechnung!$BR$3:$BR$1194))</f>
        <v>98.039999999999992</v>
      </c>
      <c r="J178" s="180"/>
      <c r="K178" s="275">
        <f t="shared" ca="1" si="5"/>
        <v>2630.83</v>
      </c>
      <c r="L178" s="276"/>
      <c r="M178" s="180"/>
    </row>
    <row r="179" spans="1:17" x14ac:dyDescent="0.2">
      <c r="A179" s="75">
        <f t="shared" ref="A179:A184" ca="1" si="6">IF($AE$97&lt;29,A178+1,IF($AE$97&lt;41,A178+2,IF($AE$97&lt;51,A178+3,B179)))</f>
        <v>19</v>
      </c>
      <c r="B179" s="77">
        <v>25</v>
      </c>
      <c r="C179" s="101">
        <f t="shared" ca="1" si="4"/>
        <v>19</v>
      </c>
      <c r="D179" s="108">
        <f ca="1">IF($C179="","",YEAR(VLOOKUP($C179*12,Berechnung!$F$3:$CR$1200,Berechnung!$H$1,FALSE)))</f>
        <v>2038</v>
      </c>
      <c r="E179" s="194">
        <f ca="1">IF($C179="","",SUMIF(Berechnung!$G$3:$G$1194,$C179,Berechnung!$BL$3:$BL$1194))</f>
        <v>1266.29</v>
      </c>
      <c r="F179" s="195">
        <f ca="1">IF($C179="","",SUMIF(Berechnung!$G$3:$G$1194,$C179,Berechnung!$BM$3:$BM$1194))</f>
        <v>0</v>
      </c>
      <c r="G179" s="194">
        <f ca="1">IF($C179="","",SUMIF(Berechnung!$G$3:$G$1194,$C179,Berechnung!$BN$3:$BN$1194))</f>
        <v>1350.74</v>
      </c>
      <c r="H179" s="195">
        <f ca="1">IF($C179="","",SUMIF(Berechnung!$G$3:$G$1194,$C179,Berechnung!$BQ$3:$BQ$1194))</f>
        <v>0</v>
      </c>
      <c r="I179" s="196">
        <f ca="1">IF($C179="","",SUMIF(Berechnung!$G$3:$G$1194,$C179,Berechnung!$BR$3:$BR$1194))</f>
        <v>101.3</v>
      </c>
      <c r="J179" s="180"/>
      <c r="K179" s="275">
        <f t="shared" ca="1" si="5"/>
        <v>2718.33</v>
      </c>
      <c r="L179" s="276"/>
      <c r="M179" s="180"/>
    </row>
    <row r="180" spans="1:17" x14ac:dyDescent="0.2">
      <c r="A180" s="75">
        <f t="shared" ca="1" si="6"/>
        <v>20</v>
      </c>
      <c r="B180" s="77">
        <v>30</v>
      </c>
      <c r="C180" s="101">
        <f t="shared" ca="1" si="4"/>
        <v>20</v>
      </c>
      <c r="D180" s="108">
        <f ca="1">IF($C180="","",YEAR(VLOOKUP($C180*12,Berechnung!$F$3:$CR$1200,Berechnung!$H$1,FALSE)))</f>
        <v>2039</v>
      </c>
      <c r="E180" s="194">
        <f ca="1">IF($C180="","",SUMIF(Berechnung!$G$3:$G$1194,$C180,Berechnung!$BL$3:$BL$1194))</f>
        <v>1308.44</v>
      </c>
      <c r="F180" s="195">
        <f ca="1">IF($C180="","",SUMIF(Berechnung!$G$3:$G$1194,$C180,Berechnung!$BM$3:$BM$1194))</f>
        <v>0</v>
      </c>
      <c r="G180" s="194">
        <f ca="1">IF($C180="","",SUMIF(Berechnung!$G$3:$G$1194,$C180,Berechnung!$BN$3:$BN$1194))</f>
        <v>1395.6599999999999</v>
      </c>
      <c r="H180" s="195">
        <f ca="1">IF($C180="","",SUMIF(Berechnung!$G$3:$G$1194,$C180,Berechnung!$BQ$3:$BQ$1194))</f>
        <v>0</v>
      </c>
      <c r="I180" s="196">
        <f ca="1">IF($C180="","",SUMIF(Berechnung!$G$3:$G$1194,$C180,Berechnung!$BR$3:$BR$1194))</f>
        <v>104.67</v>
      </c>
      <c r="J180" s="180"/>
      <c r="K180" s="275">
        <f t="shared" ca="1" si="5"/>
        <v>2808.77</v>
      </c>
      <c r="L180" s="276"/>
      <c r="M180" s="180"/>
    </row>
    <row r="181" spans="1:17" x14ac:dyDescent="0.2">
      <c r="A181" s="75">
        <f t="shared" ca="1" si="6"/>
        <v>21</v>
      </c>
      <c r="B181" s="77">
        <v>35</v>
      </c>
      <c r="C181" s="101">
        <f t="shared" ca="1" si="4"/>
        <v>21</v>
      </c>
      <c r="D181" s="108">
        <f ca="1">IF($C181="","",YEAR(VLOOKUP($C181*12,Berechnung!$F$3:$CR$1200,Berechnung!$H$1,FALSE)))</f>
        <v>2040</v>
      </c>
      <c r="E181" s="194">
        <f ca="1">IF($C181="","",SUMIF(Berechnung!$G$3:$G$1194,$C181,Berechnung!$BL$3:$BL$1194))</f>
        <v>1351.95</v>
      </c>
      <c r="F181" s="195">
        <f ca="1">IF($C181="","",SUMIF(Berechnung!$G$3:$G$1194,$C181,Berechnung!$BM$3:$BM$1194))</f>
        <v>0</v>
      </c>
      <c r="G181" s="194">
        <f ca="1">IF($C181="","",SUMIF(Berechnung!$G$3:$G$1194,$C181,Berechnung!$BN$3:$BN$1194))</f>
        <v>1442.0900000000001</v>
      </c>
      <c r="H181" s="195">
        <f ca="1">IF($C181="","",SUMIF(Berechnung!$G$3:$G$1194,$C181,Berechnung!$BQ$3:$BQ$1194))</f>
        <v>0</v>
      </c>
      <c r="I181" s="196">
        <f ca="1">IF($C181="","",SUMIF(Berechnung!$G$3:$G$1194,$C181,Berechnung!$BR$3:$BR$1194))</f>
        <v>108.16</v>
      </c>
      <c r="J181" s="180"/>
      <c r="K181" s="275">
        <f t="shared" ca="1" si="5"/>
        <v>2902.2</v>
      </c>
      <c r="L181" s="276"/>
      <c r="M181" s="180"/>
    </row>
    <row r="182" spans="1:17" x14ac:dyDescent="0.2">
      <c r="A182" s="75">
        <f t="shared" ca="1" si="6"/>
        <v>22</v>
      </c>
      <c r="B182" s="77">
        <v>40</v>
      </c>
      <c r="C182" s="101">
        <f t="shared" ca="1" si="4"/>
        <v>22</v>
      </c>
      <c r="D182" s="108">
        <f ca="1">IF($C182="","",YEAR(VLOOKUP($C182*12,Berechnung!$F$3:$CR$1200,Berechnung!$H$1,FALSE)))</f>
        <v>2041</v>
      </c>
      <c r="E182" s="194">
        <f ca="1">IF($C182="","",SUMIF(Berechnung!$G$3:$G$1194,$C182,Berechnung!$BL$3:$BL$1194))</f>
        <v>1396.9199999999996</v>
      </c>
      <c r="F182" s="195">
        <f ca="1">IF($C182="","",SUMIF(Berechnung!$G$3:$G$1194,$C182,Berechnung!$BM$3:$BM$1194))</f>
        <v>0</v>
      </c>
      <c r="G182" s="194">
        <f ca="1">IF($C182="","",SUMIF(Berechnung!$G$3:$G$1194,$C182,Berechnung!$BN$3:$BN$1194))</f>
        <v>1490.05</v>
      </c>
      <c r="H182" s="195">
        <f ca="1">IF($C182="","",SUMIF(Berechnung!$G$3:$G$1194,$C182,Berechnung!$BQ$3:$BQ$1194))</f>
        <v>0</v>
      </c>
      <c r="I182" s="196">
        <f ca="1">IF($C182="","",SUMIF(Berechnung!$G$3:$G$1194,$C182,Berechnung!$BR$3:$BR$1194))</f>
        <v>111.75999999999999</v>
      </c>
      <c r="J182" s="180"/>
      <c r="K182" s="275">
        <f t="shared" ca="1" si="5"/>
        <v>2998.7299999999996</v>
      </c>
      <c r="L182" s="276"/>
      <c r="M182" s="180"/>
    </row>
    <row r="183" spans="1:17" x14ac:dyDescent="0.2">
      <c r="A183" s="75">
        <f t="shared" ca="1" si="6"/>
        <v>23</v>
      </c>
      <c r="B183" s="77">
        <v>45</v>
      </c>
      <c r="C183" s="101">
        <f t="shared" ca="1" si="4"/>
        <v>23</v>
      </c>
      <c r="D183" s="108">
        <f ca="1">IF($C183="","",YEAR(VLOOKUP($C183*12,Berechnung!$F$3:$CR$1200,Berechnung!$H$1,FALSE)))</f>
        <v>2042</v>
      </c>
      <c r="E183" s="194">
        <f ca="1">IF($C183="","",SUMIF(Berechnung!$G$3:$G$1194,$C183,Berechnung!$BL$3:$BL$1194))</f>
        <v>1443.3899999999999</v>
      </c>
      <c r="F183" s="195">
        <f ca="1">IF($C183="","",SUMIF(Berechnung!$G$3:$G$1194,$C183,Berechnung!$BM$3:$BM$1194))</f>
        <v>0</v>
      </c>
      <c r="G183" s="194">
        <f ca="1">IF($C183="","",SUMIF(Berechnung!$G$3:$G$1194,$C183,Berechnung!$BN$3:$BN$1194))</f>
        <v>1539.6199999999997</v>
      </c>
      <c r="H183" s="195">
        <f ca="1">IF($C183="","",SUMIF(Berechnung!$G$3:$G$1194,$C183,Berechnung!$BQ$3:$BQ$1194))</f>
        <v>0</v>
      </c>
      <c r="I183" s="196">
        <f ca="1">IF($C183="","",SUMIF(Berechnung!$G$3:$G$1194,$C183,Berechnung!$BR$3:$BR$1194))</f>
        <v>115.44999999999999</v>
      </c>
      <c r="J183" s="180"/>
      <c r="K183" s="275">
        <f t="shared" ca="1" si="5"/>
        <v>3098.4599999999991</v>
      </c>
      <c r="L183" s="276"/>
      <c r="M183" s="180"/>
    </row>
    <row r="184" spans="1:17" x14ac:dyDescent="0.2">
      <c r="A184" s="75">
        <f t="shared" ca="1" si="6"/>
        <v>24</v>
      </c>
      <c r="B184" s="77">
        <v>50</v>
      </c>
      <c r="C184" s="101">
        <f t="shared" ca="1" si="4"/>
        <v>24</v>
      </c>
      <c r="D184" s="108">
        <f ca="1">IF($C184="","",YEAR(VLOOKUP($C184*12,Berechnung!$F$3:$CR$1200,Berechnung!$H$1,FALSE)))</f>
        <v>2043</v>
      </c>
      <c r="E184" s="194">
        <f ca="1">IF($C184="","",SUMIF(Berechnung!$G$3:$G$1194,$C184,Berechnung!$BL$3:$BL$1194))</f>
        <v>1491.4099999999999</v>
      </c>
      <c r="F184" s="195">
        <f ca="1">IF($C184="","",SUMIF(Berechnung!$G$3:$G$1194,$C184,Berechnung!$BM$3:$BM$1194))</f>
        <v>0</v>
      </c>
      <c r="G184" s="194">
        <f ca="1">IF($C184="","",SUMIF(Berechnung!$G$3:$G$1194,$C184,Berechnung!$BN$3:$BN$1194))</f>
        <v>1590.8600000000001</v>
      </c>
      <c r="H184" s="195">
        <f ca="1">IF($C184="","",SUMIF(Berechnung!$G$3:$G$1194,$C184,Berechnung!$BQ$3:$BQ$1194))</f>
        <v>0</v>
      </c>
      <c r="I184" s="196">
        <f ca="1">IF($C184="","",SUMIF(Berechnung!$G$3:$G$1194,$C184,Berechnung!$BR$3:$BR$1194))</f>
        <v>119.3</v>
      </c>
      <c r="J184" s="180"/>
      <c r="K184" s="275">
        <f t="shared" ca="1" si="5"/>
        <v>3201.57</v>
      </c>
      <c r="L184" s="276"/>
      <c r="M184" s="180"/>
    </row>
    <row r="185" spans="1:17" x14ac:dyDescent="0.2">
      <c r="A185" s="75">
        <f ca="1">IF($AE$97&lt;29,A184+1,IF($AE$97&lt;41,A184+2,IF($AE$97&lt;51,A184+3,IF($AE$97&lt;71,A184+5,B185))))</f>
        <v>25</v>
      </c>
      <c r="B185" s="77">
        <v>60</v>
      </c>
      <c r="C185" s="101">
        <f t="shared" ca="1" si="4"/>
        <v>25</v>
      </c>
      <c r="D185" s="108">
        <f ca="1">IF($C185="","",YEAR(VLOOKUP($C185*12,Berechnung!$F$3:$CR$1200,Berechnung!$H$1,FALSE)))</f>
        <v>2044</v>
      </c>
      <c r="E185" s="194">
        <f ca="1">IF($C185="","",SUMIF(Berechnung!$G$3:$G$1194,$C185,Berechnung!$BL$3:$BL$1194))</f>
        <v>1541.03</v>
      </c>
      <c r="F185" s="195">
        <f ca="1">IF($C185="","",SUMIF(Berechnung!$G$3:$G$1194,$C185,Berechnung!$BM$3:$BM$1194))</f>
        <v>0</v>
      </c>
      <c r="G185" s="194">
        <f ca="1">IF($C185="","",SUMIF(Berechnung!$G$3:$G$1194,$C185,Berechnung!$BN$3:$BN$1194))</f>
        <v>1643.73</v>
      </c>
      <c r="H185" s="195">
        <f ca="1">IF($C185="","",SUMIF(Berechnung!$G$3:$G$1194,$C185,Berechnung!$BQ$3:$BQ$1194))</f>
        <v>0</v>
      </c>
      <c r="I185" s="196">
        <f ca="1">IF($C185="","",SUMIF(Berechnung!$G$3:$G$1194,$C185,Berechnung!$BR$3:$BR$1194))</f>
        <v>123.28999999999999</v>
      </c>
      <c r="J185" s="180"/>
      <c r="K185" s="275">
        <f t="shared" ca="1" si="5"/>
        <v>3308.05</v>
      </c>
      <c r="L185" s="276"/>
      <c r="M185" s="180"/>
      <c r="O185" s="221"/>
      <c r="P185" s="221"/>
      <c r="Q185" s="221"/>
    </row>
    <row r="186" spans="1:17" x14ac:dyDescent="0.2">
      <c r="A186" s="75">
        <f ca="1">IF($AE$97&lt;29,A185+1,IF($AE$97&lt;41,A185+2,IF($AE$97&lt;51,A185+3,IF($AE$97&lt;71,A185+5,B186))))</f>
        <v>26</v>
      </c>
      <c r="B186" s="77">
        <v>70</v>
      </c>
      <c r="C186" s="101" t="str">
        <f t="shared" ca="1" si="4"/>
        <v/>
      </c>
      <c r="D186" s="108" t="str">
        <f ca="1">IF($C186="","",YEAR(VLOOKUP($C186*12,Berechnung!$F$3:$CR$1200,Berechnung!$H$1,FALSE)))</f>
        <v/>
      </c>
      <c r="E186" s="194" t="str">
        <f ca="1">IF($C186="","",SUMIF(Berechnung!$G$3:$G$1194,$C186,Berechnung!$BL$3:$BL$1194))</f>
        <v/>
      </c>
      <c r="F186" s="195" t="str">
        <f ca="1">IF($C186="","",SUMIF(Berechnung!$G$3:$G$1194,$C186,Berechnung!$BM$3:$BM$1194))</f>
        <v/>
      </c>
      <c r="G186" s="194" t="str">
        <f ca="1">IF($C186="","",SUMIF(Berechnung!$G$3:$G$1194,$C186,Berechnung!$BN$3:$BN$1194))</f>
        <v/>
      </c>
      <c r="H186" s="195" t="str">
        <f ca="1">IF($C186="","",SUMIF(Berechnung!$G$3:$G$1194,$C186,Berechnung!$BQ$3:$BQ$1194))</f>
        <v/>
      </c>
      <c r="I186" s="196" t="str">
        <f ca="1">IF($C186="","",SUMIF(Berechnung!$G$3:$G$1194,$C186,Berechnung!$BR$3:$BR$1194))</f>
        <v/>
      </c>
      <c r="J186" s="180"/>
      <c r="K186" s="275" t="str">
        <f t="shared" ca="1" si="5"/>
        <v/>
      </c>
      <c r="L186" s="276"/>
      <c r="M186" s="180"/>
    </row>
    <row r="187" spans="1:17" x14ac:dyDescent="0.2">
      <c r="A187" s="75">
        <f ca="1">IF($AE$97&lt;29,A186+1,IF($AE$97&lt;41,A186+2,IF($AE$97&lt;51,A186+3,IF($AE$97&lt;71,A186+5,B187))))</f>
        <v>27</v>
      </c>
      <c r="B187" s="77">
        <v>80</v>
      </c>
      <c r="C187" s="101" t="str">
        <f t="shared" ca="1" si="4"/>
        <v/>
      </c>
      <c r="D187" s="108" t="str">
        <f ca="1">IF($C187="","",YEAR(VLOOKUP($C187*12,Berechnung!$F$3:$CR$1200,Berechnung!$H$1,FALSE)))</f>
        <v/>
      </c>
      <c r="E187" s="194" t="str">
        <f ca="1">IF($C187="","",SUMIF(Berechnung!$G$3:$G$1194,$C187,Berechnung!$BL$3:$BL$1194))</f>
        <v/>
      </c>
      <c r="F187" s="195" t="str">
        <f ca="1">IF($C187="","",SUMIF(Berechnung!$G$3:$G$1194,$C187,Berechnung!$BM$3:$BM$1194))</f>
        <v/>
      </c>
      <c r="G187" s="194" t="str">
        <f ca="1">IF($C187="","",SUMIF(Berechnung!$G$3:$G$1194,$C187,Berechnung!$BN$3:$BN$1194))</f>
        <v/>
      </c>
      <c r="H187" s="195" t="str">
        <f ca="1">IF($C187="","",SUMIF(Berechnung!$G$3:$G$1194,$C187,Berechnung!$BQ$3:$BQ$1194))</f>
        <v/>
      </c>
      <c r="I187" s="196" t="str">
        <f ca="1">IF($C187="","",SUMIF(Berechnung!$G$3:$G$1194,$C187,Berechnung!$BR$3:$BR$1194))</f>
        <v/>
      </c>
      <c r="J187" s="180"/>
      <c r="K187" s="275" t="str">
        <f t="shared" ca="1" si="5"/>
        <v/>
      </c>
      <c r="L187" s="276"/>
      <c r="M187" s="180"/>
    </row>
    <row r="188" spans="1:17" ht="13.5" thickBot="1" x14ac:dyDescent="0.25">
      <c r="A188" s="75">
        <f ca="1">IF($AE$97&lt;29,A187+1,IF($AE$97&lt;41,A187+2,IF($AE$97&lt;51,A187+3,IF($AE$97&lt;71,A187+5,B188))))</f>
        <v>28</v>
      </c>
      <c r="B188" s="99">
        <v>100</v>
      </c>
      <c r="C188" s="102" t="str">
        <f t="shared" ca="1" si="4"/>
        <v/>
      </c>
      <c r="D188" s="110" t="str">
        <f ca="1">IF($C188="","",YEAR(VLOOKUP($C188*12,Berechnung!$F$3:$CR$1200,Berechnung!$H$1,FALSE)))</f>
        <v/>
      </c>
      <c r="E188" s="197" t="str">
        <f ca="1">IF($C188="","",SUMIF(Berechnung!$G$3:$G$1194,$C188,Berechnung!$BL$3:$BL$1194))</f>
        <v/>
      </c>
      <c r="F188" s="198" t="str">
        <f ca="1">IF($C188="","",SUMIF(Berechnung!$G$3:$G$1194,$C188,Berechnung!$BM$3:$BM$1194))</f>
        <v/>
      </c>
      <c r="G188" s="197" t="str">
        <f ca="1">IF($C188="","",SUMIF(Berechnung!$G$3:$G$1194,$C188,Berechnung!$BN$3:$BN$1194))</f>
        <v/>
      </c>
      <c r="H188" s="198" t="str">
        <f ca="1">IF($C188="","",SUMIF(Berechnung!$G$3:$G$1194,$C188,Berechnung!$BQ$3:$BQ$1194))</f>
        <v/>
      </c>
      <c r="I188" s="199" t="str">
        <f ca="1">IF($C188="","",SUMIF(Berechnung!$G$3:$G$1194,$C188,Berechnung!$BR$3:$BR$1194))</f>
        <v/>
      </c>
      <c r="J188" s="180"/>
      <c r="K188" s="277" t="str">
        <f t="shared" ca="1" si="5"/>
        <v/>
      </c>
      <c r="L188" s="278"/>
      <c r="M188" s="180"/>
    </row>
    <row r="189" spans="1:17" ht="13.5" thickTop="1" x14ac:dyDescent="0.2">
      <c r="A189" s="5"/>
      <c r="B189" s="180"/>
      <c r="C189" s="180"/>
      <c r="D189" s="180"/>
      <c r="E189" s="180"/>
      <c r="F189" s="180"/>
      <c r="G189" s="180"/>
      <c r="H189" s="180"/>
      <c r="I189" s="180"/>
      <c r="J189" s="180"/>
      <c r="K189" s="180"/>
      <c r="L189" s="180"/>
      <c r="M189" s="180"/>
    </row>
    <row r="190" spans="1:17" x14ac:dyDescent="0.2">
      <c r="A190" s="5"/>
      <c r="B190" s="180"/>
      <c r="C190" s="180"/>
      <c r="D190" s="180"/>
      <c r="E190" s="180"/>
      <c r="F190" s="180"/>
      <c r="G190" s="180"/>
      <c r="H190" s="180"/>
      <c r="I190" s="180"/>
      <c r="J190" s="180"/>
      <c r="K190" s="180"/>
      <c r="L190" s="180"/>
      <c r="M190" s="180"/>
    </row>
    <row r="191" spans="1:17" x14ac:dyDescent="0.2">
      <c r="A191" s="5"/>
      <c r="B191" s="180"/>
      <c r="C191" s="180" t="s">
        <v>181</v>
      </c>
      <c r="D191" s="180"/>
      <c r="E191" s="180"/>
      <c r="F191" s="180"/>
      <c r="G191" s="180"/>
      <c r="H191" s="180"/>
      <c r="I191" s="180"/>
      <c r="J191" s="180"/>
      <c r="K191" s="180"/>
      <c r="L191" s="180"/>
      <c r="M191" s="180"/>
    </row>
    <row r="192" spans="1:17" x14ac:dyDescent="0.2">
      <c r="A192" s="5"/>
      <c r="B192" s="180"/>
      <c r="C192" s="180" t="s">
        <v>182</v>
      </c>
      <c r="D192" s="180"/>
      <c r="E192" s="180"/>
      <c r="F192" s="180"/>
      <c r="G192" s="180"/>
      <c r="H192" s="180"/>
      <c r="I192" s="180"/>
      <c r="J192" s="180"/>
      <c r="K192" s="180"/>
      <c r="L192" s="180"/>
      <c r="M192" s="180"/>
    </row>
    <row r="193" spans="1:25" x14ac:dyDescent="0.2">
      <c r="A193" s="5"/>
      <c r="B193" s="180"/>
      <c r="C193" s="180" t="s">
        <v>183</v>
      </c>
      <c r="D193" s="180"/>
      <c r="E193" s="180"/>
      <c r="F193" s="180"/>
      <c r="G193" s="180"/>
      <c r="H193" s="180"/>
      <c r="I193" s="180"/>
      <c r="J193" s="180"/>
      <c r="K193" s="180"/>
      <c r="L193" s="180"/>
      <c r="M193" s="180"/>
    </row>
    <row r="194" spans="1:25" x14ac:dyDescent="0.2">
      <c r="A194" s="5"/>
      <c r="B194" s="180"/>
      <c r="C194" s="180"/>
      <c r="D194" s="180"/>
      <c r="E194" s="180"/>
      <c r="F194" s="180"/>
      <c r="G194" s="180"/>
      <c r="H194" s="180"/>
      <c r="I194" s="180"/>
      <c r="J194" s="180"/>
      <c r="K194" s="180"/>
      <c r="L194" s="180"/>
      <c r="M194" s="180"/>
    </row>
    <row r="195" spans="1:25" x14ac:dyDescent="0.2">
      <c r="A195" s="5"/>
      <c r="B195" s="5"/>
      <c r="C195" s="5"/>
      <c r="D195" s="5"/>
      <c r="E195" s="5"/>
      <c r="F195" s="5"/>
      <c r="G195" s="5"/>
      <c r="H195" s="5"/>
      <c r="I195" s="5"/>
      <c r="J195" s="5"/>
      <c r="K195" s="5"/>
      <c r="L195" s="5"/>
      <c r="M195" s="5"/>
    </row>
    <row r="196" spans="1:25" x14ac:dyDescent="0.2">
      <c r="A196" s="5"/>
      <c r="B196" s="5"/>
      <c r="C196" s="5"/>
      <c r="D196" s="5"/>
      <c r="E196" s="5"/>
      <c r="F196" s="5"/>
      <c r="G196" s="5"/>
      <c r="H196" s="5"/>
      <c r="I196" s="5"/>
      <c r="J196" s="5"/>
      <c r="K196" s="5"/>
      <c r="L196" s="5"/>
      <c r="M196" s="66"/>
      <c r="Q196" s="104"/>
      <c r="Y196" s="82"/>
    </row>
    <row r="197" spans="1:25" x14ac:dyDescent="0.2">
      <c r="N197" s="226"/>
      <c r="O197" s="226"/>
      <c r="P197" s="226"/>
      <c r="Q197" s="226"/>
      <c r="R197" s="226"/>
      <c r="S197" s="226"/>
      <c r="T197" s="226"/>
      <c r="U197" s="226"/>
    </row>
    <row r="198" spans="1:25" x14ac:dyDescent="0.2">
      <c r="C198" s="139" t="s">
        <v>199</v>
      </c>
      <c r="N198" s="226"/>
      <c r="O198" s="226"/>
      <c r="P198" s="226"/>
      <c r="Q198" s="226"/>
      <c r="R198" s="226"/>
      <c r="S198" s="226"/>
      <c r="T198" s="226"/>
      <c r="U198" s="226"/>
    </row>
    <row r="199" spans="1:25" x14ac:dyDescent="0.2">
      <c r="C199" s="139" t="s">
        <v>200</v>
      </c>
      <c r="N199" s="226"/>
      <c r="O199" s="226"/>
      <c r="P199" s="226"/>
      <c r="Q199" s="226"/>
      <c r="R199" s="226"/>
      <c r="S199" s="226"/>
      <c r="T199" s="226"/>
      <c r="U199" s="226"/>
    </row>
    <row r="200" spans="1:25" ht="4.5" customHeight="1" x14ac:dyDescent="0.2">
      <c r="C200" s="139"/>
      <c r="H200" s="224">
        <v>1</v>
      </c>
      <c r="I200" s="224">
        <f ca="1">$C$172</f>
        <v>12</v>
      </c>
      <c r="J200" s="224">
        <f ca="1">$C$185</f>
        <v>25</v>
      </c>
      <c r="N200" s="226"/>
      <c r="O200" s="226"/>
      <c r="P200" s="226"/>
      <c r="Q200" s="226"/>
      <c r="R200" s="226"/>
      <c r="S200" s="226"/>
      <c r="T200" s="226"/>
      <c r="U200" s="226"/>
    </row>
    <row r="201" spans="1:25" ht="12.75" customHeight="1" x14ac:dyDescent="0.2">
      <c r="C201" s="294" t="s">
        <v>197</v>
      </c>
      <c r="D201" s="295"/>
      <c r="E201" s="295"/>
      <c r="F201" s="295"/>
      <c r="G201" s="296"/>
      <c r="H201" s="281" t="s">
        <v>198</v>
      </c>
      <c r="I201" s="281" t="str">
        <f ca="1">CONCATENATE("Rückkauf ",$C$172,". Jahr")</f>
        <v>Rückkauf 12. Jahr</v>
      </c>
      <c r="J201" s="281" t="str">
        <f ca="1">CONCATENATE("Rückkauf ",$C$185,". Jahr")</f>
        <v>Rückkauf 25. Jahr</v>
      </c>
      <c r="N201" s="226"/>
      <c r="O201" s="226"/>
      <c r="P201" s="226"/>
      <c r="Q201" s="226"/>
      <c r="R201" s="226"/>
      <c r="S201" s="226"/>
      <c r="T201" s="226"/>
      <c r="U201" s="226"/>
    </row>
    <row r="202" spans="1:25" x14ac:dyDescent="0.2">
      <c r="C202" s="297" t="str">
        <f>CONCATENATE("Einmalprämie: ",ROUNDDOWN($S$202/1000,0),".",RIGHT(S202,3),".- EUR")</f>
        <v>Einmalprämie: 100.000.- EUR</v>
      </c>
      <c r="D202" s="298"/>
      <c r="E202" s="298"/>
      <c r="F202" s="298"/>
      <c r="G202" s="299"/>
      <c r="H202" s="282"/>
      <c r="I202" s="282"/>
      <c r="J202" s="282"/>
      <c r="N202" s="226"/>
      <c r="O202" s="226"/>
      <c r="P202" s="226"/>
      <c r="Q202" s="226"/>
      <c r="R202" s="226"/>
      <c r="S202" s="227">
        <f>$G$33</f>
        <v>100000</v>
      </c>
      <c r="T202" s="226"/>
      <c r="U202" s="226"/>
    </row>
    <row r="203" spans="1:25" x14ac:dyDescent="0.2">
      <c r="C203" s="288" t="s">
        <v>189</v>
      </c>
      <c r="D203" s="289"/>
      <c r="E203" s="290"/>
      <c r="F203" s="222" t="s">
        <v>192</v>
      </c>
      <c r="G203" s="222"/>
      <c r="H203" s="223">
        <f t="shared" ref="H203:J208" si="7">-(N203/(VLOOKUP(H$200,$R$203:$S$257,2,FALSE)-$S$202))*$I$38</f>
        <v>-8.0487800000000012E-2</v>
      </c>
      <c r="I203" s="223">
        <f t="shared" ca="1" si="7"/>
        <v>-5.0566790366733845E-3</v>
      </c>
      <c r="J203" s="223">
        <f t="shared" ca="1" si="7"/>
        <v>-1.6864171926089331E-3</v>
      </c>
      <c r="N203" s="227">
        <f>SUM($H$140:$H$144)</f>
        <v>8048.7800000000007</v>
      </c>
      <c r="O203" s="227">
        <f>SUM($H$140:$H$144)</f>
        <v>8048.7800000000007</v>
      </c>
      <c r="P203" s="227">
        <f>SUM($H$140:$H$144)</f>
        <v>8048.7800000000007</v>
      </c>
      <c r="Q203" s="226"/>
      <c r="R203" s="226">
        <v>1</v>
      </c>
      <c r="S203" s="226">
        <f>S202*(1+$I$38)</f>
        <v>105000</v>
      </c>
      <c r="T203" s="226"/>
      <c r="U203" s="226"/>
    </row>
    <row r="204" spans="1:25" x14ac:dyDescent="0.2">
      <c r="C204" s="291"/>
      <c r="D204" s="292"/>
      <c r="E204" s="293"/>
      <c r="F204" s="222" t="s">
        <v>193</v>
      </c>
      <c r="G204" s="222"/>
      <c r="H204" s="223">
        <f t="shared" ca="1" si="7"/>
        <v>-1.9196670993510635E-3</v>
      </c>
      <c r="I204" s="223">
        <f t="shared" ca="1" si="7"/>
        <v>-1.5908350156138798E-4</v>
      </c>
      <c r="J204" s="223">
        <f t="shared" ca="1" si="7"/>
        <v>-7.5638454534525412E-5</v>
      </c>
      <c r="N204" s="227">
        <f ca="1">(L100-L100/1.0015)+50</f>
        <v>191.96670993510634</v>
      </c>
      <c r="O204" s="227">
        <f ca="1">(L111-L111/1.0015)+50</f>
        <v>253.21522216676385</v>
      </c>
      <c r="P204" s="227">
        <f ca="1">(L124-L124/1.0015)+50</f>
        <v>361.00039940091665</v>
      </c>
      <c r="Q204" s="226"/>
      <c r="R204" s="226">
        <v>2</v>
      </c>
      <c r="S204" s="226">
        <f t="shared" ref="S204:S267" si="8">S203*(1+$I$38)</f>
        <v>110250</v>
      </c>
      <c r="T204" s="226"/>
      <c r="U204" s="226"/>
    </row>
    <row r="205" spans="1:25" x14ac:dyDescent="0.2">
      <c r="C205" s="288" t="s">
        <v>190</v>
      </c>
      <c r="D205" s="289"/>
      <c r="E205" s="290"/>
      <c r="F205" s="222" t="s">
        <v>194</v>
      </c>
      <c r="G205" s="222"/>
      <c r="H205" s="223">
        <f t="shared" ca="1" si="7"/>
        <v>-1.4544899999999999E-2</v>
      </c>
      <c r="I205" s="223">
        <f t="shared" ca="1" si="7"/>
        <v>-1.3196219790691186E-2</v>
      </c>
      <c r="J205" s="223">
        <f t="shared" ca="1" si="7"/>
        <v>-1.1582855729576645E-2</v>
      </c>
      <c r="N205" s="227">
        <f ca="1">SUM($E$161:$G$161)</f>
        <v>1454.49</v>
      </c>
      <c r="O205" s="227">
        <f ca="1">SUM($E$161:$G$172)</f>
        <v>21004.590000000004</v>
      </c>
      <c r="P205" s="227">
        <f ca="1">SUM($E$161:$G$185)</f>
        <v>55281.609999999993</v>
      </c>
      <c r="Q205" s="226"/>
      <c r="R205" s="226">
        <v>3</v>
      </c>
      <c r="S205" s="226">
        <f t="shared" si="8"/>
        <v>115762.5</v>
      </c>
      <c r="T205" s="226"/>
      <c r="U205" s="226"/>
    </row>
    <row r="206" spans="1:25" x14ac:dyDescent="0.2">
      <c r="C206" s="291"/>
      <c r="D206" s="292"/>
      <c r="E206" s="293"/>
      <c r="F206" s="222" t="s">
        <v>179</v>
      </c>
      <c r="G206" s="222"/>
      <c r="H206" s="223">
        <f t="shared" ca="1" si="7"/>
        <v>-3.0749999999999999E-4</v>
      </c>
      <c r="I206" s="223">
        <f t="shared" ca="1" si="7"/>
        <v>-1.1473804632101512E-4</v>
      </c>
      <c r="J206" s="223">
        <f t="shared" ca="1" si="7"/>
        <v>-3.826547276558303E-5</v>
      </c>
      <c r="N206" s="227">
        <f ca="1">$H$161</f>
        <v>30.749999999999996</v>
      </c>
      <c r="O206" s="227">
        <f ca="1">SUM($H$161:$H$172)</f>
        <v>182.63</v>
      </c>
      <c r="P206" s="227">
        <f ca="1">SUM($H$161:$H$185)</f>
        <v>182.63</v>
      </c>
      <c r="Q206" s="226"/>
      <c r="R206" s="226">
        <v>4</v>
      </c>
      <c r="S206" s="226">
        <f t="shared" si="8"/>
        <v>121550.625</v>
      </c>
      <c r="T206" s="226"/>
      <c r="U206" s="226"/>
    </row>
    <row r="207" spans="1:25" x14ac:dyDescent="0.2">
      <c r="C207" s="288" t="s">
        <v>191</v>
      </c>
      <c r="D207" s="289"/>
      <c r="E207" s="290"/>
      <c r="F207" s="222" t="s">
        <v>195</v>
      </c>
      <c r="G207" s="222"/>
      <c r="H207" s="223">
        <f t="shared" ca="1" si="7"/>
        <v>-5.6300000000000013E-4</v>
      </c>
      <c r="I207" s="223">
        <f t="shared" ca="1" si="7"/>
        <v>-5.1088366920726649E-4</v>
      </c>
      <c r="J207" s="223">
        <f t="shared" ca="1" si="7"/>
        <v>-4.4839515767789318E-4</v>
      </c>
      <c r="N207" s="227">
        <f ca="1">$I$161</f>
        <v>56.300000000000011</v>
      </c>
      <c r="O207" s="227">
        <f ca="1">SUM($I$161:$I$172)</f>
        <v>813.18000000000006</v>
      </c>
      <c r="P207" s="227">
        <f ca="1">SUM($I$161:$I$185)</f>
        <v>2140.0600000000004</v>
      </c>
      <c r="Q207" s="226"/>
      <c r="R207" s="226">
        <v>5</v>
      </c>
      <c r="S207" s="226">
        <f t="shared" si="8"/>
        <v>127628.15625</v>
      </c>
      <c r="T207" s="226"/>
      <c r="U207" s="226"/>
    </row>
    <row r="208" spans="1:25" x14ac:dyDescent="0.2">
      <c r="C208" s="291"/>
      <c r="D208" s="292"/>
      <c r="E208" s="293"/>
      <c r="F208" s="222" t="s">
        <v>196</v>
      </c>
      <c r="G208" s="222"/>
      <c r="H208" s="223">
        <f t="shared" si="7"/>
        <v>-1.7470731800000002E-3</v>
      </c>
      <c r="I208" s="223">
        <f t="shared" ca="1" si="7"/>
        <v>-1.0976058886986978E-4</v>
      </c>
      <c r="J208" s="223">
        <f t="shared" ca="1" si="7"/>
        <v>-3.6605476202579281E-5</v>
      </c>
      <c r="N208" s="227">
        <f>0.95*$H$146*0.002</f>
        <v>174.70731799999999</v>
      </c>
      <c r="O208" s="227">
        <f>0.95*$H$146*0.002</f>
        <v>174.70731799999999</v>
      </c>
      <c r="P208" s="227">
        <f>0.95*$H$146*0.002</f>
        <v>174.70731799999999</v>
      </c>
      <c r="Q208" s="226"/>
      <c r="R208" s="226">
        <v>6</v>
      </c>
      <c r="S208" s="226">
        <f t="shared" si="8"/>
        <v>134009.56406249999</v>
      </c>
      <c r="T208" s="226"/>
      <c r="U208" s="226"/>
    </row>
    <row r="209" spans="3:21" x14ac:dyDescent="0.2">
      <c r="C209" s="283" t="s">
        <v>204</v>
      </c>
      <c r="D209" s="284"/>
      <c r="E209" s="284"/>
      <c r="F209" s="284"/>
      <c r="G209" s="284"/>
      <c r="H209" s="286">
        <f ca="1">SUM(H203:H208)</f>
        <v>-9.956994027935108E-2</v>
      </c>
      <c r="I209" s="286">
        <f ca="1">SUM(I203:I208)</f>
        <v>-1.9147364633324112E-2</v>
      </c>
      <c r="J209" s="286">
        <f ca="1">SUM(J203:J208)</f>
        <v>-1.3868177483366158E-2</v>
      </c>
      <c r="N209" s="226"/>
      <c r="O209" s="226"/>
      <c r="P209" s="226"/>
      <c r="Q209" s="226"/>
      <c r="R209" s="226">
        <v>7</v>
      </c>
      <c r="S209" s="226">
        <f t="shared" si="8"/>
        <v>140710.042265625</v>
      </c>
      <c r="T209" s="226"/>
      <c r="U209" s="226"/>
    </row>
    <row r="210" spans="3:21" x14ac:dyDescent="0.2">
      <c r="C210" s="285"/>
      <c r="D210" s="285"/>
      <c r="E210" s="285"/>
      <c r="F210" s="285"/>
      <c r="G210" s="285"/>
      <c r="H210" s="287"/>
      <c r="I210" s="287"/>
      <c r="J210" s="287"/>
      <c r="N210" s="226"/>
      <c r="O210" s="226"/>
      <c r="P210" s="226"/>
      <c r="Q210" s="226"/>
      <c r="R210" s="226">
        <v>8</v>
      </c>
      <c r="S210" s="226">
        <f t="shared" si="8"/>
        <v>147745.54437890626</v>
      </c>
      <c r="T210" s="226"/>
      <c r="U210" s="226"/>
    </row>
    <row r="211" spans="3:21" x14ac:dyDescent="0.2">
      <c r="C211" s="279" t="s">
        <v>201</v>
      </c>
      <c r="D211" s="279"/>
      <c r="E211" s="279"/>
      <c r="F211" s="279" t="s">
        <v>202</v>
      </c>
      <c r="G211" s="279"/>
      <c r="H211" s="225" t="s">
        <v>203</v>
      </c>
      <c r="I211" s="225" t="s">
        <v>203</v>
      </c>
      <c r="J211" s="225" t="s">
        <v>203</v>
      </c>
      <c r="N211" s="226"/>
      <c r="O211" s="226"/>
      <c r="P211" s="226"/>
      <c r="Q211" s="226"/>
      <c r="R211" s="226">
        <v>9</v>
      </c>
      <c r="S211" s="226">
        <f t="shared" si="8"/>
        <v>155132.82159785158</v>
      </c>
      <c r="T211" s="226"/>
      <c r="U211" s="226"/>
    </row>
    <row r="212" spans="3:21" x14ac:dyDescent="0.2">
      <c r="N212" s="226"/>
      <c r="O212" s="226"/>
      <c r="P212" s="226"/>
      <c r="Q212" s="226"/>
      <c r="R212" s="226">
        <v>10</v>
      </c>
      <c r="S212" s="226">
        <f t="shared" si="8"/>
        <v>162889.46267774416</v>
      </c>
      <c r="T212" s="226"/>
      <c r="U212" s="226"/>
    </row>
    <row r="213" spans="3:21" x14ac:dyDescent="0.2">
      <c r="N213" s="226"/>
      <c r="O213" s="226"/>
      <c r="P213" s="226"/>
      <c r="Q213" s="226"/>
      <c r="R213" s="226">
        <v>11</v>
      </c>
      <c r="S213" s="226">
        <f t="shared" si="8"/>
        <v>171033.93581163138</v>
      </c>
      <c r="T213" s="226"/>
      <c r="U213" s="226"/>
    </row>
    <row r="214" spans="3:21" x14ac:dyDescent="0.2">
      <c r="N214" s="226"/>
      <c r="O214" s="226"/>
      <c r="P214" s="226"/>
      <c r="Q214" s="226"/>
      <c r="R214" s="226">
        <v>12</v>
      </c>
      <c r="S214" s="226">
        <f t="shared" si="8"/>
        <v>179585.63260221295</v>
      </c>
      <c r="T214" s="226"/>
      <c r="U214" s="226"/>
    </row>
    <row r="215" spans="3:21" x14ac:dyDescent="0.2">
      <c r="N215" s="226"/>
      <c r="O215" s="226"/>
      <c r="P215" s="226"/>
      <c r="Q215" s="226"/>
      <c r="R215" s="226">
        <v>13</v>
      </c>
      <c r="S215" s="226">
        <f t="shared" si="8"/>
        <v>188564.91423232362</v>
      </c>
      <c r="T215" s="226"/>
      <c r="U215" s="226"/>
    </row>
    <row r="216" spans="3:21" x14ac:dyDescent="0.2">
      <c r="N216" s="226"/>
      <c r="O216" s="226"/>
      <c r="P216" s="226"/>
      <c r="Q216" s="226"/>
      <c r="R216" s="226">
        <v>14</v>
      </c>
      <c r="S216" s="226">
        <f t="shared" si="8"/>
        <v>197993.1599439398</v>
      </c>
      <c r="T216" s="226"/>
      <c r="U216" s="226"/>
    </row>
    <row r="217" spans="3:21" x14ac:dyDescent="0.2">
      <c r="N217" s="226"/>
      <c r="O217" s="226"/>
      <c r="P217" s="226"/>
      <c r="Q217" s="226"/>
      <c r="R217" s="226">
        <v>15</v>
      </c>
      <c r="S217" s="226">
        <f t="shared" si="8"/>
        <v>207892.8179411368</v>
      </c>
      <c r="T217" s="226"/>
      <c r="U217" s="226"/>
    </row>
    <row r="218" spans="3:21" x14ac:dyDescent="0.2">
      <c r="N218" s="226"/>
      <c r="O218" s="226"/>
      <c r="P218" s="226"/>
      <c r="Q218" s="226"/>
      <c r="R218" s="226">
        <v>16</v>
      </c>
      <c r="S218" s="226">
        <f t="shared" si="8"/>
        <v>218287.45883819365</v>
      </c>
      <c r="T218" s="226"/>
      <c r="U218" s="226"/>
    </row>
    <row r="219" spans="3:21" x14ac:dyDescent="0.2">
      <c r="N219" s="226"/>
      <c r="O219" s="226"/>
      <c r="P219" s="226"/>
      <c r="Q219" s="226"/>
      <c r="R219" s="226">
        <v>17</v>
      </c>
      <c r="S219" s="226">
        <f t="shared" si="8"/>
        <v>229201.83178010333</v>
      </c>
      <c r="T219" s="226"/>
      <c r="U219" s="226"/>
    </row>
    <row r="220" spans="3:21" x14ac:dyDescent="0.2">
      <c r="N220" s="226"/>
      <c r="O220" s="226"/>
      <c r="P220" s="226"/>
      <c r="Q220" s="226"/>
      <c r="R220" s="226">
        <v>18</v>
      </c>
      <c r="S220" s="226">
        <f t="shared" si="8"/>
        <v>240661.9233691085</v>
      </c>
      <c r="T220" s="226"/>
      <c r="U220" s="226"/>
    </row>
    <row r="221" spans="3:21" x14ac:dyDescent="0.2">
      <c r="N221" s="226"/>
      <c r="O221" s="226"/>
      <c r="P221" s="226"/>
      <c r="Q221" s="226"/>
      <c r="R221" s="226">
        <v>19</v>
      </c>
      <c r="S221" s="226">
        <f t="shared" si="8"/>
        <v>252695.01953756393</v>
      </c>
      <c r="T221" s="226"/>
      <c r="U221" s="226"/>
    </row>
    <row r="222" spans="3:21" x14ac:dyDescent="0.2">
      <c r="N222" s="226"/>
      <c r="O222" s="226"/>
      <c r="P222" s="226"/>
      <c r="Q222" s="226"/>
      <c r="R222" s="226">
        <v>20</v>
      </c>
      <c r="S222" s="226">
        <f t="shared" si="8"/>
        <v>265329.77051444212</v>
      </c>
      <c r="T222" s="226"/>
      <c r="U222" s="226"/>
    </row>
    <row r="223" spans="3:21" x14ac:dyDescent="0.2">
      <c r="N223" s="226"/>
      <c r="O223" s="226"/>
      <c r="P223" s="226"/>
      <c r="Q223" s="226"/>
      <c r="R223" s="226">
        <v>21</v>
      </c>
      <c r="S223" s="226">
        <f t="shared" si="8"/>
        <v>278596.25904016424</v>
      </c>
      <c r="T223" s="226"/>
      <c r="U223" s="226"/>
    </row>
    <row r="224" spans="3:21" x14ac:dyDescent="0.2">
      <c r="N224" s="226"/>
      <c r="O224" s="226"/>
      <c r="P224" s="226"/>
      <c r="Q224" s="226"/>
      <c r="R224" s="226">
        <v>22</v>
      </c>
      <c r="S224" s="226">
        <f t="shared" si="8"/>
        <v>292526.07199217245</v>
      </c>
      <c r="T224" s="226"/>
      <c r="U224" s="226"/>
    </row>
    <row r="225" spans="14:21" x14ac:dyDescent="0.2">
      <c r="N225" s="226"/>
      <c r="O225" s="226"/>
      <c r="P225" s="226"/>
      <c r="Q225" s="226"/>
      <c r="R225" s="226">
        <v>23</v>
      </c>
      <c r="S225" s="226">
        <f t="shared" si="8"/>
        <v>307152.37559178111</v>
      </c>
      <c r="T225" s="226"/>
      <c r="U225" s="226"/>
    </row>
    <row r="226" spans="14:21" x14ac:dyDescent="0.2">
      <c r="N226" s="226"/>
      <c r="O226" s="226"/>
      <c r="P226" s="226"/>
      <c r="Q226" s="226"/>
      <c r="R226" s="226">
        <v>24</v>
      </c>
      <c r="S226" s="226">
        <f t="shared" si="8"/>
        <v>322509.99437137018</v>
      </c>
      <c r="T226" s="226"/>
      <c r="U226" s="226"/>
    </row>
    <row r="227" spans="14:21" x14ac:dyDescent="0.2">
      <c r="N227" s="224"/>
      <c r="O227" s="224"/>
      <c r="P227" s="226"/>
      <c r="Q227" s="226"/>
      <c r="R227" s="226">
        <v>25</v>
      </c>
      <c r="S227" s="226">
        <f t="shared" si="8"/>
        <v>338635.4940899387</v>
      </c>
      <c r="T227" s="226"/>
    </row>
    <row r="228" spans="14:21" x14ac:dyDescent="0.2">
      <c r="N228" s="224"/>
      <c r="O228" s="224"/>
      <c r="P228" s="226"/>
      <c r="Q228" s="226"/>
      <c r="R228" s="226">
        <v>26</v>
      </c>
      <c r="S228" s="226">
        <f t="shared" si="8"/>
        <v>355567.26879443566</v>
      </c>
      <c r="T228" s="226"/>
    </row>
    <row r="229" spans="14:21" x14ac:dyDescent="0.2">
      <c r="N229" s="224"/>
      <c r="O229" s="224"/>
      <c r="P229" s="226"/>
      <c r="Q229" s="226"/>
      <c r="R229" s="226">
        <v>27</v>
      </c>
      <c r="S229" s="226">
        <f t="shared" si="8"/>
        <v>373345.63223415747</v>
      </c>
      <c r="T229" s="226"/>
    </row>
    <row r="230" spans="14:21" x14ac:dyDescent="0.2">
      <c r="N230" s="224"/>
      <c r="O230" s="224"/>
      <c r="P230" s="226"/>
      <c r="Q230" s="226"/>
      <c r="R230" s="226">
        <v>28</v>
      </c>
      <c r="S230" s="226">
        <f t="shared" si="8"/>
        <v>392012.91384586535</v>
      </c>
      <c r="T230" s="226"/>
    </row>
    <row r="231" spans="14:21" x14ac:dyDescent="0.2">
      <c r="N231" s="224"/>
      <c r="O231" s="224"/>
      <c r="P231" s="226"/>
      <c r="Q231" s="226"/>
      <c r="R231" s="226">
        <v>29</v>
      </c>
      <c r="S231" s="226">
        <f t="shared" si="8"/>
        <v>411613.55953815865</v>
      </c>
      <c r="T231" s="226"/>
    </row>
    <row r="232" spans="14:21" x14ac:dyDescent="0.2">
      <c r="N232" s="224"/>
      <c r="O232" s="224"/>
      <c r="P232" s="226"/>
      <c r="Q232" s="226"/>
      <c r="R232" s="226">
        <v>30</v>
      </c>
      <c r="S232" s="226">
        <f t="shared" si="8"/>
        <v>432194.23751506658</v>
      </c>
      <c r="T232" s="226"/>
    </row>
    <row r="233" spans="14:21" x14ac:dyDescent="0.2">
      <c r="N233" s="224"/>
      <c r="O233" s="224"/>
      <c r="P233" s="226"/>
      <c r="Q233" s="226"/>
      <c r="R233" s="226">
        <v>31</v>
      </c>
      <c r="S233" s="226">
        <f t="shared" si="8"/>
        <v>453803.94939081994</v>
      </c>
      <c r="T233" s="226"/>
    </row>
    <row r="234" spans="14:21" x14ac:dyDescent="0.2">
      <c r="N234" s="224"/>
      <c r="O234" s="224"/>
      <c r="P234" s="226"/>
      <c r="Q234" s="226"/>
      <c r="R234" s="226">
        <v>32</v>
      </c>
      <c r="S234" s="226">
        <f t="shared" si="8"/>
        <v>476494.14686036092</v>
      </c>
      <c r="T234" s="226"/>
    </row>
    <row r="235" spans="14:21" x14ac:dyDescent="0.2">
      <c r="N235" s="224"/>
      <c r="O235" s="224"/>
      <c r="P235" s="226"/>
      <c r="Q235" s="226"/>
      <c r="R235" s="226">
        <v>33</v>
      </c>
      <c r="S235" s="226">
        <f t="shared" si="8"/>
        <v>500318.85420337901</v>
      </c>
      <c r="T235" s="226"/>
    </row>
    <row r="236" spans="14:21" x14ac:dyDescent="0.2">
      <c r="N236" s="224"/>
      <c r="O236" s="224"/>
      <c r="P236" s="226"/>
      <c r="Q236" s="226"/>
      <c r="R236" s="226">
        <v>34</v>
      </c>
      <c r="S236" s="226">
        <f t="shared" si="8"/>
        <v>525334.79691354802</v>
      </c>
      <c r="T236" s="226"/>
    </row>
    <row r="237" spans="14:21" x14ac:dyDescent="0.2">
      <c r="N237" s="224"/>
      <c r="O237" s="224"/>
      <c r="P237" s="226"/>
      <c r="Q237" s="226"/>
      <c r="R237" s="226">
        <v>35</v>
      </c>
      <c r="S237" s="226">
        <f t="shared" si="8"/>
        <v>551601.53675922542</v>
      </c>
      <c r="T237" s="226"/>
    </row>
    <row r="238" spans="14:21" x14ac:dyDescent="0.2">
      <c r="N238" s="224"/>
      <c r="O238" s="224"/>
      <c r="P238" s="226"/>
      <c r="Q238" s="226"/>
      <c r="R238" s="226">
        <v>36</v>
      </c>
      <c r="S238" s="226">
        <f t="shared" si="8"/>
        <v>579181.61359718675</v>
      </c>
      <c r="T238" s="226"/>
    </row>
    <row r="239" spans="14:21" x14ac:dyDescent="0.2">
      <c r="N239" s="224"/>
      <c r="O239" s="224"/>
      <c r="P239" s="226"/>
      <c r="Q239" s="226"/>
      <c r="R239" s="226">
        <v>37</v>
      </c>
      <c r="S239" s="226">
        <f t="shared" si="8"/>
        <v>608140.69427704613</v>
      </c>
      <c r="T239" s="226"/>
    </row>
    <row r="240" spans="14:21" x14ac:dyDescent="0.2">
      <c r="N240" s="224"/>
      <c r="O240" s="224"/>
      <c r="P240" s="226"/>
      <c r="Q240" s="226"/>
      <c r="R240" s="226">
        <v>38</v>
      </c>
      <c r="S240" s="226">
        <f t="shared" si="8"/>
        <v>638547.72899089847</v>
      </c>
      <c r="T240" s="226"/>
    </row>
    <row r="241" spans="14:20" x14ac:dyDescent="0.2">
      <c r="N241" s="224"/>
      <c r="O241" s="224"/>
      <c r="P241" s="226"/>
      <c r="Q241" s="226"/>
      <c r="R241" s="226">
        <v>39</v>
      </c>
      <c r="S241" s="226">
        <f t="shared" si="8"/>
        <v>670475.11544044339</v>
      </c>
      <c r="T241" s="226"/>
    </row>
    <row r="242" spans="14:20" x14ac:dyDescent="0.2">
      <c r="N242" s="224"/>
      <c r="O242" s="224"/>
      <c r="P242" s="226"/>
      <c r="Q242" s="226"/>
      <c r="R242" s="226">
        <v>40</v>
      </c>
      <c r="S242" s="226">
        <f t="shared" si="8"/>
        <v>703998.87121246557</v>
      </c>
      <c r="T242" s="226"/>
    </row>
    <row r="243" spans="14:20" x14ac:dyDescent="0.2">
      <c r="N243" s="224"/>
      <c r="O243" s="224"/>
      <c r="P243" s="226"/>
      <c r="Q243" s="226"/>
      <c r="R243" s="226">
        <v>41</v>
      </c>
      <c r="S243" s="226">
        <f t="shared" si="8"/>
        <v>739198.8147730889</v>
      </c>
      <c r="T243" s="226"/>
    </row>
    <row r="244" spans="14:20" x14ac:dyDescent="0.2">
      <c r="N244" s="224"/>
      <c r="O244" s="224"/>
      <c r="P244" s="226"/>
      <c r="Q244" s="226"/>
      <c r="R244" s="226">
        <v>42</v>
      </c>
      <c r="S244" s="226">
        <f t="shared" si="8"/>
        <v>776158.75551174337</v>
      </c>
      <c r="T244" s="226"/>
    </row>
    <row r="245" spans="14:20" x14ac:dyDescent="0.2">
      <c r="N245" s="224"/>
      <c r="O245" s="224"/>
      <c r="P245" s="226"/>
      <c r="Q245" s="226"/>
      <c r="R245" s="226">
        <v>43</v>
      </c>
      <c r="S245" s="226">
        <f t="shared" si="8"/>
        <v>814966.69328733056</v>
      </c>
      <c r="T245" s="226"/>
    </row>
    <row r="246" spans="14:20" x14ac:dyDescent="0.2">
      <c r="N246" s="224"/>
      <c r="O246" s="224"/>
      <c r="P246" s="226"/>
      <c r="Q246" s="226"/>
      <c r="R246" s="226">
        <v>44</v>
      </c>
      <c r="S246" s="226">
        <f t="shared" si="8"/>
        <v>855715.02795169712</v>
      </c>
      <c r="T246" s="226"/>
    </row>
    <row r="247" spans="14:20" x14ac:dyDescent="0.2">
      <c r="N247" s="224"/>
      <c r="O247" s="224"/>
      <c r="P247" s="226"/>
      <c r="Q247" s="226"/>
      <c r="R247" s="226">
        <v>45</v>
      </c>
      <c r="S247" s="226">
        <f t="shared" si="8"/>
        <v>898500.77934928203</v>
      </c>
      <c r="T247" s="226"/>
    </row>
    <row r="248" spans="14:20" x14ac:dyDescent="0.2">
      <c r="N248" s="224"/>
      <c r="O248" s="224"/>
      <c r="P248" s="224"/>
      <c r="Q248" s="226"/>
      <c r="R248" s="226">
        <v>46</v>
      </c>
      <c r="S248" s="226">
        <f t="shared" si="8"/>
        <v>943425.81831674615</v>
      </c>
      <c r="T248" s="226"/>
    </row>
    <row r="249" spans="14:20" x14ac:dyDescent="0.2">
      <c r="N249" s="224"/>
      <c r="O249" s="224"/>
      <c r="P249" s="224"/>
      <c r="Q249" s="226"/>
      <c r="R249" s="226">
        <v>47</v>
      </c>
      <c r="S249" s="226">
        <f t="shared" si="8"/>
        <v>990597.10923258355</v>
      </c>
      <c r="T249" s="226"/>
    </row>
    <row r="250" spans="14:20" x14ac:dyDescent="0.2">
      <c r="N250" s="224"/>
      <c r="O250" s="224"/>
      <c r="P250" s="224"/>
      <c r="Q250" s="226"/>
      <c r="R250" s="226">
        <v>48</v>
      </c>
      <c r="S250" s="226">
        <f t="shared" si="8"/>
        <v>1040126.9646942128</v>
      </c>
      <c r="T250" s="226"/>
    </row>
    <row r="251" spans="14:20" x14ac:dyDescent="0.2">
      <c r="N251" s="224"/>
      <c r="O251" s="224"/>
      <c r="P251" s="224"/>
      <c r="Q251" s="226"/>
      <c r="R251" s="226">
        <v>49</v>
      </c>
      <c r="S251" s="226">
        <f t="shared" si="8"/>
        <v>1092133.3129289234</v>
      </c>
      <c r="T251" s="226"/>
    </row>
    <row r="252" spans="14:20" x14ac:dyDescent="0.2">
      <c r="N252" s="224"/>
      <c r="O252" s="224"/>
      <c r="P252" s="224"/>
      <c r="Q252" s="226"/>
      <c r="R252" s="226">
        <v>50</v>
      </c>
      <c r="S252" s="226">
        <f t="shared" si="8"/>
        <v>1146739.9785753696</v>
      </c>
      <c r="T252" s="226"/>
    </row>
    <row r="253" spans="14:20" x14ac:dyDescent="0.2">
      <c r="N253" s="224"/>
      <c r="O253" s="224"/>
      <c r="P253" s="224"/>
      <c r="Q253" s="226"/>
      <c r="R253" s="226">
        <v>51</v>
      </c>
      <c r="S253" s="226">
        <f t="shared" si="8"/>
        <v>1204076.9775041381</v>
      </c>
      <c r="T253" s="226"/>
    </row>
    <row r="254" spans="14:20" x14ac:dyDescent="0.2">
      <c r="N254" s="224"/>
      <c r="O254" s="224"/>
      <c r="P254" s="224"/>
      <c r="Q254" s="226"/>
      <c r="R254" s="226">
        <v>52</v>
      </c>
      <c r="S254" s="226">
        <f t="shared" si="8"/>
        <v>1264280.826379345</v>
      </c>
      <c r="T254" s="226"/>
    </row>
    <row r="255" spans="14:20" x14ac:dyDescent="0.2">
      <c r="N255" s="224"/>
      <c r="O255" s="224"/>
      <c r="P255" s="224"/>
      <c r="Q255" s="226"/>
      <c r="R255" s="226">
        <v>53</v>
      </c>
      <c r="S255" s="226">
        <f t="shared" si="8"/>
        <v>1327494.8676983123</v>
      </c>
      <c r="T255" s="226"/>
    </row>
    <row r="256" spans="14:20" x14ac:dyDescent="0.2">
      <c r="N256" s="224"/>
      <c r="O256" s="224"/>
      <c r="P256" s="224"/>
      <c r="Q256" s="226"/>
      <c r="R256" s="226">
        <v>54</v>
      </c>
      <c r="S256" s="226">
        <f t="shared" si="8"/>
        <v>1393869.6110832279</v>
      </c>
      <c r="T256" s="226"/>
    </row>
    <row r="257" spans="14:20" x14ac:dyDescent="0.2">
      <c r="N257" s="224"/>
      <c r="O257" s="224"/>
      <c r="P257" s="224"/>
      <c r="Q257" s="226"/>
      <c r="R257" s="226">
        <v>55</v>
      </c>
      <c r="S257" s="226">
        <f t="shared" si="8"/>
        <v>1463563.0916373893</v>
      </c>
      <c r="T257" s="226"/>
    </row>
    <row r="258" spans="14:20" x14ac:dyDescent="0.2">
      <c r="N258" s="224"/>
      <c r="O258" s="224"/>
      <c r="P258" s="224"/>
      <c r="Q258" s="226"/>
      <c r="R258" s="226">
        <v>56</v>
      </c>
      <c r="S258" s="226">
        <f t="shared" si="8"/>
        <v>1536741.2462192588</v>
      </c>
      <c r="T258" s="226"/>
    </row>
    <row r="259" spans="14:20" x14ac:dyDescent="0.2">
      <c r="N259" s="224"/>
      <c r="O259" s="224"/>
      <c r="P259" s="224"/>
      <c r="Q259" s="226"/>
      <c r="R259" s="226">
        <v>57</v>
      </c>
      <c r="S259" s="226">
        <f t="shared" si="8"/>
        <v>1613578.3085302217</v>
      </c>
      <c r="T259" s="226"/>
    </row>
    <row r="260" spans="14:20" x14ac:dyDescent="0.2">
      <c r="N260" s="224"/>
      <c r="O260" s="224"/>
      <c r="P260" s="224"/>
      <c r="Q260" s="226"/>
      <c r="R260" s="226">
        <v>58</v>
      </c>
      <c r="S260" s="226">
        <f t="shared" si="8"/>
        <v>1694257.2239567328</v>
      </c>
      <c r="T260" s="226"/>
    </row>
    <row r="261" spans="14:20" x14ac:dyDescent="0.2">
      <c r="N261" s="224"/>
      <c r="O261" s="224"/>
      <c r="P261" s="224"/>
      <c r="Q261" s="226"/>
      <c r="R261" s="226">
        <v>59</v>
      </c>
      <c r="S261" s="226">
        <f t="shared" si="8"/>
        <v>1778970.0851545695</v>
      </c>
      <c r="T261" s="226"/>
    </row>
    <row r="262" spans="14:20" x14ac:dyDescent="0.2">
      <c r="N262" s="224"/>
      <c r="O262" s="224"/>
      <c r="P262" s="224"/>
      <c r="Q262" s="226"/>
      <c r="R262" s="226">
        <v>60</v>
      </c>
      <c r="S262" s="226">
        <f t="shared" si="8"/>
        <v>1867918.5894122981</v>
      </c>
      <c r="T262" s="226"/>
    </row>
    <row r="263" spans="14:20" x14ac:dyDescent="0.2">
      <c r="N263" s="224"/>
      <c r="O263" s="224"/>
      <c r="P263" s="224"/>
      <c r="Q263" s="226"/>
      <c r="R263" s="226">
        <v>61</v>
      </c>
      <c r="S263" s="226">
        <f t="shared" si="8"/>
        <v>1961314.518882913</v>
      </c>
      <c r="T263" s="226"/>
    </row>
    <row r="264" spans="14:20" x14ac:dyDescent="0.2">
      <c r="N264" s="224"/>
      <c r="O264" s="224"/>
      <c r="P264" s="224"/>
      <c r="Q264" s="226"/>
      <c r="R264" s="226">
        <v>62</v>
      </c>
      <c r="S264" s="226">
        <f t="shared" si="8"/>
        <v>2059380.2448270589</v>
      </c>
      <c r="T264" s="226"/>
    </row>
    <row r="265" spans="14:20" x14ac:dyDescent="0.2">
      <c r="N265" s="224"/>
      <c r="O265" s="224"/>
      <c r="P265" s="224"/>
      <c r="Q265" s="226"/>
      <c r="R265" s="226">
        <v>63</v>
      </c>
      <c r="S265" s="226">
        <f t="shared" si="8"/>
        <v>2162349.2570684119</v>
      </c>
      <c r="T265" s="226"/>
    </row>
    <row r="266" spans="14:20" x14ac:dyDescent="0.2">
      <c r="N266" s="224"/>
      <c r="O266" s="224"/>
      <c r="P266" s="224"/>
      <c r="Q266" s="226"/>
      <c r="R266" s="226">
        <v>64</v>
      </c>
      <c r="S266" s="226">
        <f t="shared" si="8"/>
        <v>2270466.7199218324</v>
      </c>
      <c r="T266" s="226"/>
    </row>
    <row r="267" spans="14:20" x14ac:dyDescent="0.2">
      <c r="N267" s="224"/>
      <c r="O267" s="224"/>
      <c r="P267" s="224"/>
      <c r="Q267" s="226"/>
      <c r="R267" s="226">
        <v>65</v>
      </c>
      <c r="S267" s="226">
        <f t="shared" si="8"/>
        <v>2383990.0559179243</v>
      </c>
      <c r="T267" s="226"/>
    </row>
    <row r="268" spans="14:20" x14ac:dyDescent="0.2">
      <c r="N268" s="224"/>
      <c r="O268" s="224"/>
      <c r="P268" s="224"/>
      <c r="Q268" s="226"/>
      <c r="R268" s="226">
        <v>66</v>
      </c>
      <c r="S268" s="226">
        <f t="shared" ref="S268:S301" si="9">S267*(1+$I$38)</f>
        <v>2503189.5587138208</v>
      </c>
      <c r="T268" s="226"/>
    </row>
    <row r="269" spans="14:20" x14ac:dyDescent="0.2">
      <c r="N269" s="224"/>
      <c r="O269" s="224"/>
      <c r="P269" s="224"/>
      <c r="Q269" s="226"/>
      <c r="R269" s="226">
        <v>67</v>
      </c>
      <c r="S269" s="226">
        <f t="shared" si="9"/>
        <v>2628349.0366495121</v>
      </c>
      <c r="T269" s="226"/>
    </row>
    <row r="270" spans="14:20" x14ac:dyDescent="0.2">
      <c r="N270" s="224"/>
      <c r="O270" s="224"/>
      <c r="P270" s="224"/>
      <c r="Q270" s="226"/>
      <c r="R270" s="226">
        <v>68</v>
      </c>
      <c r="S270" s="226">
        <f t="shared" si="9"/>
        <v>2759766.4884819877</v>
      </c>
      <c r="T270" s="226"/>
    </row>
    <row r="271" spans="14:20" x14ac:dyDescent="0.2">
      <c r="N271" s="224"/>
      <c r="O271" s="224"/>
      <c r="P271" s="224"/>
      <c r="Q271" s="226"/>
      <c r="R271" s="226">
        <v>69</v>
      </c>
      <c r="S271" s="226">
        <f t="shared" si="9"/>
        <v>2897754.8129060874</v>
      </c>
      <c r="T271" s="226"/>
    </row>
    <row r="272" spans="14:20" x14ac:dyDescent="0.2">
      <c r="N272" s="224"/>
      <c r="O272" s="224"/>
      <c r="P272" s="224"/>
      <c r="Q272" s="226"/>
      <c r="R272" s="226">
        <v>70</v>
      </c>
      <c r="S272" s="226">
        <f t="shared" si="9"/>
        <v>3042642.5535513917</v>
      </c>
      <c r="T272" s="226"/>
    </row>
    <row r="273" spans="14:20" x14ac:dyDescent="0.2">
      <c r="N273" s="224"/>
      <c r="O273" s="224"/>
      <c r="P273" s="224"/>
      <c r="Q273" s="226"/>
      <c r="R273" s="226">
        <v>71</v>
      </c>
      <c r="S273" s="226">
        <f t="shared" si="9"/>
        <v>3194774.6812289613</v>
      </c>
      <c r="T273" s="226"/>
    </row>
    <row r="274" spans="14:20" x14ac:dyDescent="0.2">
      <c r="N274" s="224"/>
      <c r="O274" s="224"/>
      <c r="P274" s="224"/>
      <c r="Q274" s="224"/>
      <c r="R274" s="224">
        <v>72</v>
      </c>
      <c r="S274" s="224">
        <f t="shared" si="9"/>
        <v>3354513.4152904097</v>
      </c>
    </row>
    <row r="275" spans="14:20" x14ac:dyDescent="0.2">
      <c r="N275" s="224"/>
      <c r="O275" s="224"/>
      <c r="P275" s="224"/>
      <c r="Q275" s="224"/>
      <c r="R275" s="224">
        <v>73</v>
      </c>
      <c r="S275" s="224">
        <f t="shared" si="9"/>
        <v>3522239.0860549305</v>
      </c>
    </row>
    <row r="276" spans="14:20" x14ac:dyDescent="0.2">
      <c r="N276" s="224"/>
      <c r="O276" s="224"/>
      <c r="P276" s="224"/>
      <c r="Q276" s="224"/>
      <c r="R276" s="224">
        <v>74</v>
      </c>
      <c r="S276" s="224">
        <f t="shared" si="9"/>
        <v>3698351.0403576773</v>
      </c>
    </row>
    <row r="277" spans="14:20" x14ac:dyDescent="0.2">
      <c r="N277" s="224"/>
      <c r="O277" s="224"/>
      <c r="P277" s="224"/>
      <c r="Q277" s="224"/>
      <c r="R277" s="224">
        <v>75</v>
      </c>
      <c r="S277" s="224">
        <f t="shared" si="9"/>
        <v>3883268.5923755611</v>
      </c>
    </row>
    <row r="278" spans="14:20" x14ac:dyDescent="0.2">
      <c r="N278" s="224"/>
      <c r="O278" s="224"/>
      <c r="P278" s="224"/>
      <c r="Q278" s="224"/>
      <c r="R278" s="224">
        <v>76</v>
      </c>
      <c r="S278" s="224">
        <f t="shared" si="9"/>
        <v>4077432.0219943393</v>
      </c>
    </row>
    <row r="279" spans="14:20" x14ac:dyDescent="0.2">
      <c r="N279" s="224"/>
      <c r="O279" s="224"/>
      <c r="P279" s="224"/>
      <c r="Q279" s="224"/>
      <c r="R279" s="224">
        <v>77</v>
      </c>
      <c r="S279" s="224">
        <f t="shared" si="9"/>
        <v>4281303.6230940567</v>
      </c>
    </row>
    <row r="280" spans="14:20" x14ac:dyDescent="0.2">
      <c r="N280" s="224"/>
      <c r="O280" s="224"/>
      <c r="P280" s="224"/>
      <c r="Q280" s="224"/>
      <c r="R280" s="224">
        <v>78</v>
      </c>
      <c r="S280" s="224">
        <f t="shared" si="9"/>
        <v>4495368.8042487595</v>
      </c>
    </row>
    <row r="281" spans="14:20" x14ac:dyDescent="0.2">
      <c r="N281" s="224"/>
      <c r="O281" s="224"/>
      <c r="P281" s="224"/>
      <c r="Q281" s="224"/>
      <c r="R281" s="224">
        <v>79</v>
      </c>
      <c r="S281" s="224">
        <f t="shared" si="9"/>
        <v>4720137.2444611974</v>
      </c>
    </row>
    <row r="282" spans="14:20" x14ac:dyDescent="0.2">
      <c r="N282" s="224"/>
      <c r="O282" s="224"/>
      <c r="P282" s="224"/>
      <c r="Q282" s="224"/>
      <c r="R282" s="224">
        <v>80</v>
      </c>
      <c r="S282" s="224">
        <f t="shared" si="9"/>
        <v>4956144.1066842573</v>
      </c>
    </row>
    <row r="283" spans="14:20" x14ac:dyDescent="0.2">
      <c r="N283" s="224"/>
      <c r="O283" s="224"/>
      <c r="P283" s="224"/>
      <c r="Q283" s="224"/>
      <c r="R283" s="224">
        <v>81</v>
      </c>
      <c r="S283" s="224">
        <f t="shared" si="9"/>
        <v>5203951.3120184699</v>
      </c>
    </row>
    <row r="284" spans="14:20" x14ac:dyDescent="0.2">
      <c r="N284" s="224"/>
      <c r="O284" s="224"/>
      <c r="P284" s="224"/>
      <c r="Q284" s="224"/>
      <c r="R284" s="224">
        <v>82</v>
      </c>
      <c r="S284" s="224">
        <f t="shared" si="9"/>
        <v>5464148.8776193932</v>
      </c>
    </row>
    <row r="285" spans="14:20" x14ac:dyDescent="0.2">
      <c r="N285" s="224"/>
      <c r="O285" s="224"/>
      <c r="P285" s="224"/>
      <c r="Q285" s="224"/>
      <c r="R285" s="224">
        <v>83</v>
      </c>
      <c r="S285" s="224">
        <f t="shared" si="9"/>
        <v>5737356.3215003628</v>
      </c>
    </row>
    <row r="286" spans="14:20" x14ac:dyDescent="0.2">
      <c r="N286" s="224"/>
      <c r="O286" s="224"/>
      <c r="P286" s="224"/>
      <c r="Q286" s="224"/>
      <c r="R286" s="224">
        <v>84</v>
      </c>
      <c r="S286" s="224">
        <f t="shared" si="9"/>
        <v>6024224.1375753814</v>
      </c>
    </row>
    <row r="287" spans="14:20" x14ac:dyDescent="0.2">
      <c r="N287" s="224"/>
      <c r="O287" s="224"/>
      <c r="P287" s="224"/>
      <c r="Q287" s="224"/>
      <c r="R287" s="224">
        <v>85</v>
      </c>
      <c r="S287" s="224">
        <f t="shared" si="9"/>
        <v>6325435.3444541506</v>
      </c>
    </row>
    <row r="288" spans="14:20" x14ac:dyDescent="0.2">
      <c r="N288" s="224"/>
      <c r="O288" s="224"/>
      <c r="P288" s="224"/>
      <c r="Q288" s="224"/>
      <c r="R288" s="224">
        <v>86</v>
      </c>
      <c r="S288" s="224">
        <f t="shared" si="9"/>
        <v>6641707.1116768587</v>
      </c>
    </row>
    <row r="289" spans="14:19" x14ac:dyDescent="0.2">
      <c r="N289" s="224"/>
      <c r="O289" s="224"/>
      <c r="P289" s="224"/>
      <c r="Q289" s="224"/>
      <c r="R289" s="224">
        <v>87</v>
      </c>
      <c r="S289" s="224">
        <f t="shared" si="9"/>
        <v>6973792.4672607016</v>
      </c>
    </row>
    <row r="290" spans="14:19" x14ac:dyDescent="0.2">
      <c r="N290" s="224"/>
      <c r="O290" s="224"/>
      <c r="P290" s="224"/>
      <c r="Q290" s="224"/>
      <c r="R290" s="224">
        <v>88</v>
      </c>
      <c r="S290" s="224">
        <f t="shared" si="9"/>
        <v>7322482.0906237373</v>
      </c>
    </row>
    <row r="291" spans="14:19" x14ac:dyDescent="0.2">
      <c r="N291" s="224"/>
      <c r="O291" s="224"/>
      <c r="P291" s="224"/>
      <c r="Q291" s="224"/>
      <c r="R291" s="224">
        <v>89</v>
      </c>
      <c r="S291" s="224">
        <f t="shared" si="9"/>
        <v>7688606.1951549249</v>
      </c>
    </row>
    <row r="292" spans="14:19" x14ac:dyDescent="0.2">
      <c r="N292" s="224"/>
      <c r="O292" s="224"/>
      <c r="P292" s="224"/>
      <c r="Q292" s="224"/>
      <c r="R292" s="224">
        <v>90</v>
      </c>
      <c r="S292" s="224">
        <f t="shared" si="9"/>
        <v>8073036.5049126716</v>
      </c>
    </row>
    <row r="293" spans="14:19" x14ac:dyDescent="0.2">
      <c r="N293" s="224"/>
      <c r="O293" s="224"/>
      <c r="P293" s="224"/>
      <c r="Q293" s="224"/>
      <c r="R293" s="224">
        <v>91</v>
      </c>
      <c r="S293" s="224">
        <f t="shared" si="9"/>
        <v>8476688.3301583063</v>
      </c>
    </row>
    <row r="294" spans="14:19" x14ac:dyDescent="0.2">
      <c r="N294" s="224"/>
      <c r="O294" s="224"/>
      <c r="P294" s="224"/>
      <c r="Q294" s="224"/>
      <c r="R294" s="224">
        <v>92</v>
      </c>
      <c r="S294" s="224">
        <f t="shared" si="9"/>
        <v>8900522.7466662228</v>
      </c>
    </row>
    <row r="295" spans="14:19" x14ac:dyDescent="0.2">
      <c r="N295" s="224"/>
      <c r="O295" s="224"/>
      <c r="P295" s="224"/>
      <c r="Q295" s="224"/>
      <c r="R295" s="224">
        <v>93</v>
      </c>
      <c r="S295" s="224">
        <f t="shared" si="9"/>
        <v>9345548.883999534</v>
      </c>
    </row>
    <row r="296" spans="14:19" x14ac:dyDescent="0.2">
      <c r="N296" s="224"/>
      <c r="O296" s="224"/>
      <c r="P296" s="224"/>
      <c r="Q296" s="224"/>
      <c r="R296" s="224">
        <v>94</v>
      </c>
      <c r="S296" s="224">
        <f t="shared" si="9"/>
        <v>9812826.3281995114</v>
      </c>
    </row>
    <row r="297" spans="14:19" x14ac:dyDescent="0.2">
      <c r="N297" s="224"/>
      <c r="O297" s="224"/>
      <c r="P297" s="224"/>
      <c r="Q297" s="224"/>
      <c r="R297" s="224">
        <v>95</v>
      </c>
      <c r="S297" s="224">
        <f t="shared" si="9"/>
        <v>10303467.644609487</v>
      </c>
    </row>
    <row r="298" spans="14:19" x14ac:dyDescent="0.2">
      <c r="N298" s="224"/>
      <c r="O298" s="224"/>
      <c r="P298" s="224"/>
      <c r="Q298" s="224"/>
      <c r="R298" s="224">
        <v>96</v>
      </c>
      <c r="S298" s="224">
        <f t="shared" si="9"/>
        <v>10818641.026839962</v>
      </c>
    </row>
    <row r="299" spans="14:19" x14ac:dyDescent="0.2">
      <c r="N299" s="224"/>
      <c r="O299" s="224"/>
      <c r="P299" s="224"/>
      <c r="Q299" s="224"/>
      <c r="R299" s="224">
        <v>97</v>
      </c>
      <c r="S299" s="224">
        <f t="shared" si="9"/>
        <v>11359573.078181962</v>
      </c>
    </row>
    <row r="300" spans="14:19" x14ac:dyDescent="0.2">
      <c r="N300" s="224"/>
      <c r="O300" s="224"/>
      <c r="P300" s="224"/>
      <c r="Q300" s="224"/>
      <c r="R300" s="224">
        <v>98</v>
      </c>
      <c r="S300" s="224">
        <f t="shared" si="9"/>
        <v>11927551.73209106</v>
      </c>
    </row>
    <row r="301" spans="14:19" x14ac:dyDescent="0.2">
      <c r="N301" s="224"/>
      <c r="O301" s="224"/>
      <c r="P301" s="224"/>
      <c r="Q301" s="224"/>
      <c r="R301" s="224">
        <v>99</v>
      </c>
      <c r="S301" s="224">
        <f t="shared" si="9"/>
        <v>12523929.318695614</v>
      </c>
    </row>
  </sheetData>
  <sheetProtection algorithmName="SHA-512" hashValue="qG/sOH2nQ//JlYgBdozQJLjestjjOUR1mfR3OJW7CozizGQvt0Lw8luGKrcNM5MAP+DswrGIz+YVv7aejOxDVA==" saltValue="CUQ7KJPnAp8afLCZO7S3Rw==" spinCount="100000" sheet="1" objects="1" scenarios="1" selectLockedCells="1"/>
  <mergeCells count="71">
    <mergeCell ref="C211:E211"/>
    <mergeCell ref="F211:G211"/>
    <mergeCell ref="K80:L80"/>
    <mergeCell ref="F77:G77"/>
    <mergeCell ref="H201:H202"/>
    <mergeCell ref="C209:G210"/>
    <mergeCell ref="H209:H210"/>
    <mergeCell ref="I201:I202"/>
    <mergeCell ref="J201:J202"/>
    <mergeCell ref="C203:E204"/>
    <mergeCell ref="C201:G201"/>
    <mergeCell ref="C202:G202"/>
    <mergeCell ref="I209:I210"/>
    <mergeCell ref="J209:J210"/>
    <mergeCell ref="C205:E206"/>
    <mergeCell ref="C207:E208"/>
    <mergeCell ref="K184:L184"/>
    <mergeCell ref="K185:L185"/>
    <mergeCell ref="K186:L186"/>
    <mergeCell ref="K187:L187"/>
    <mergeCell ref="K188:L188"/>
    <mergeCell ref="K179:L179"/>
    <mergeCell ref="K180:L180"/>
    <mergeCell ref="K181:L181"/>
    <mergeCell ref="K182:L182"/>
    <mergeCell ref="K183:L183"/>
    <mergeCell ref="K174:L174"/>
    <mergeCell ref="K175:L175"/>
    <mergeCell ref="K176:L176"/>
    <mergeCell ref="K177:L177"/>
    <mergeCell ref="K178:L178"/>
    <mergeCell ref="K169:L169"/>
    <mergeCell ref="K170:L170"/>
    <mergeCell ref="K171:L171"/>
    <mergeCell ref="K172:L172"/>
    <mergeCell ref="K173:L173"/>
    <mergeCell ref="K164:L164"/>
    <mergeCell ref="K165:L165"/>
    <mergeCell ref="K166:L166"/>
    <mergeCell ref="K167:L167"/>
    <mergeCell ref="K168:L168"/>
    <mergeCell ref="B160:C160"/>
    <mergeCell ref="K160:L160"/>
    <mergeCell ref="K161:L161"/>
    <mergeCell ref="K162:L162"/>
    <mergeCell ref="K163:L163"/>
    <mergeCell ref="H146:I146"/>
    <mergeCell ref="F43:K48"/>
    <mergeCell ref="I31:K34"/>
    <mergeCell ref="E128:F128"/>
    <mergeCell ref="K128:L128"/>
    <mergeCell ref="F76:G76"/>
    <mergeCell ref="B85:L96"/>
    <mergeCell ref="B99:C99"/>
    <mergeCell ref="E98:F98"/>
    <mergeCell ref="I98:J98"/>
    <mergeCell ref="K98:L98"/>
    <mergeCell ref="F61:G61"/>
    <mergeCell ref="K79:L79"/>
    <mergeCell ref="G98:H98"/>
    <mergeCell ref="F18:G18"/>
    <mergeCell ref="J19:K19"/>
    <mergeCell ref="J18:K18"/>
    <mergeCell ref="F25:I25"/>
    <mergeCell ref="G128:H128"/>
    <mergeCell ref="I128:J128"/>
    <mergeCell ref="F26:I26"/>
    <mergeCell ref="G27:I27"/>
    <mergeCell ref="K82:L82"/>
    <mergeCell ref="F62:G62"/>
    <mergeCell ref="F19:G19"/>
  </mergeCells>
  <conditionalFormatting sqref="J25:K25">
    <cfRule type="cellIs" dxfId="44" priority="50" operator="equal">
      <formula>$AA$90</formula>
    </cfRule>
  </conditionalFormatting>
  <conditionalFormatting sqref="F9">
    <cfRule type="cellIs" dxfId="43" priority="45" operator="equal">
      <formula>$L$9</formula>
    </cfRule>
  </conditionalFormatting>
  <conditionalFormatting sqref="F14 F21 G33">
    <cfRule type="cellIs" dxfId="42" priority="44" operator="equal">
      <formula>$L$14</formula>
    </cfRule>
  </conditionalFormatting>
  <conditionalFormatting sqref="J18">
    <cfRule type="cellIs" dxfId="41" priority="43" operator="equal">
      <formula>$L$18</formula>
    </cfRule>
  </conditionalFormatting>
  <conditionalFormatting sqref="J19">
    <cfRule type="cellIs" dxfId="40" priority="42" operator="equal">
      <formula>$L$19</formula>
    </cfRule>
  </conditionalFormatting>
  <conditionalFormatting sqref="F38">
    <cfRule type="cellIs" dxfId="39" priority="38" operator="equal">
      <formula>$F$39</formula>
    </cfRule>
  </conditionalFormatting>
  <conditionalFormatting sqref="G38">
    <cfRule type="cellIs" dxfId="38" priority="37" operator="equal">
      <formula>$G$39</formula>
    </cfRule>
  </conditionalFormatting>
  <conditionalFormatting sqref="H38">
    <cfRule type="cellIs" dxfId="37" priority="36" operator="equal">
      <formula>$H$39</formula>
    </cfRule>
  </conditionalFormatting>
  <conditionalFormatting sqref="J76:J78">
    <cfRule type="cellIs" dxfId="36" priority="32" operator="equal">
      <formula>"keine Angaben"</formula>
    </cfRule>
  </conditionalFormatting>
  <conditionalFormatting sqref="I38">
    <cfRule type="cellIs" dxfId="35" priority="19" operator="equal">
      <formula>$H$39</formula>
    </cfRule>
  </conditionalFormatting>
  <conditionalFormatting sqref="E100:J127">
    <cfRule type="cellIs" dxfId="34" priority="18" operator="equal">
      <formula>0</formula>
    </cfRule>
  </conditionalFormatting>
  <conditionalFormatting sqref="K100:L127">
    <cfRule type="cellIs" dxfId="33" priority="17" operator="equal">
      <formula>0</formula>
    </cfRule>
  </conditionalFormatting>
  <conditionalFormatting sqref="J20">
    <cfRule type="cellIs" dxfId="32" priority="62" operator="equal">
      <formula>$L$20</formula>
    </cfRule>
    <cfRule type="cellIs" dxfId="31" priority="63" operator="equal">
      <formula>$L$14</formula>
    </cfRule>
  </conditionalFormatting>
  <conditionalFormatting sqref="J21">
    <cfRule type="cellIs" dxfId="30" priority="64" operator="equal">
      <formula>$L$21</formula>
    </cfRule>
    <cfRule type="cellIs" dxfId="29" priority="65" operator="equal">
      <formula>$L$14</formula>
    </cfRule>
  </conditionalFormatting>
  <conditionalFormatting sqref="F20">
    <cfRule type="cellIs" dxfId="28" priority="68" operator="equal">
      <formula>$L$14</formula>
    </cfRule>
  </conditionalFormatting>
  <conditionalFormatting sqref="G32">
    <cfRule type="cellIs" dxfId="27" priority="79" operator="equal">
      <formula>$L$14</formula>
    </cfRule>
    <cfRule type="cellIs" dxfId="26" priority="80" operator="notEqual">
      <formula>$AE$97</formula>
    </cfRule>
  </conditionalFormatting>
  <conditionalFormatting sqref="K161:K188">
    <cfRule type="cellIs" dxfId="25" priority="15" operator="equal">
      <formula>0</formula>
    </cfRule>
  </conditionalFormatting>
  <conditionalFormatting sqref="E161:I188">
    <cfRule type="cellIs" dxfId="24" priority="16" operator="equal">
      <formula>0</formula>
    </cfRule>
  </conditionalFormatting>
  <conditionalFormatting sqref="B61:B62">
    <cfRule type="cellIs" dxfId="23" priority="9" operator="equal">
      <formula>AA116</formula>
    </cfRule>
  </conditionalFormatting>
  <conditionalFormatting sqref="F61:G61">
    <cfRule type="cellIs" dxfId="22" priority="8" operator="equal">
      <formula>$AB$116</formula>
    </cfRule>
  </conditionalFormatting>
  <conditionalFormatting sqref="H61">
    <cfRule type="cellIs" dxfId="21" priority="6" operator="equal">
      <formula>$AC$116</formula>
    </cfRule>
  </conditionalFormatting>
  <conditionalFormatting sqref="F62:G62">
    <cfRule type="cellIs" dxfId="20" priority="3" operator="equal">
      <formula>$AB$117</formula>
    </cfRule>
  </conditionalFormatting>
  <conditionalFormatting sqref="I61:J62">
    <cfRule type="cellIs" dxfId="19" priority="2" operator="equal">
      <formula>AD116</formula>
    </cfRule>
  </conditionalFormatting>
  <conditionalFormatting sqref="H203:J208">
    <cfRule type="cellIs" dxfId="18" priority="1" operator="lessThan">
      <formula>0</formula>
    </cfRule>
  </conditionalFormatting>
  <dataValidations count="14">
    <dataValidation type="list" allowBlank="1" showInputMessage="1" showErrorMessage="1" sqref="F24">
      <formula1>"Herr/Frau"</formula1>
    </dataValidation>
    <dataValidation type="list" allowBlank="1" showInputMessage="1" showErrorMessage="1" sqref="F38:I38">
      <formula1>"0%,1%,2%,3%,4%,5%,6%,7%,8%,9%"</formula1>
    </dataValidation>
    <dataValidation type="list" allowBlank="1" showInputMessage="1" showErrorMessage="1" sqref="J20 F20">
      <formula1>"männlich,weiblich"</formula1>
    </dataValidation>
    <dataValidation type="whole" allowBlank="1" showInputMessage="1" showErrorMessage="1" errorTitle="Grenzverletzung" error="Die Vertragslaufzeit kann nur 0 - 99 Jahre betragen." promptTitle="Hinweis" prompt="Älteste Versicherte Person, darf zum Ablauf nicht älter als 99 Jahre sein!" sqref="G32">
      <formula1>0</formula1>
      <formula2>99</formula2>
    </dataValidation>
    <dataValidation type="decimal" operator="greaterThanOrEqual" allowBlank="1" showInputMessage="1" showErrorMessage="1" errorTitle="Grenzverletzung" error="Die Höhe der gewünschten Einmalprämie ist zu gering für diesen Tarif." sqref="G33">
      <formula1>$AE$98</formula1>
    </dataValidation>
    <dataValidation type="list" allowBlank="1" showInputMessage="1" showErrorMessage="1" sqref="F14">
      <formula1>$AJ$69:$AJ$80</formula1>
    </dataValidation>
    <dataValidation type="list" allowBlank="1" showInputMessage="1" showErrorMessage="1" sqref="F55">
      <formula1>"V-BANK,LLB"</formula1>
    </dataValidation>
    <dataValidation type="list" allowBlank="1" showInputMessage="1" showErrorMessage="1" sqref="D43">
      <formula1>"FIX"</formula1>
    </dataValidation>
    <dataValidation type="decimal" operator="greaterThanOrEqual" allowBlank="1" showInputMessage="1" showErrorMessage="1" errorTitle="Grenzverletzung" error="Regellmässige Entnahme sollte mindestens 1000,- EUR betragen." sqref="F61:G61">
      <formula1>1000</formula1>
    </dataValidation>
    <dataValidation type="date" allowBlank="1" showInputMessage="1" showErrorMessage="1" errorTitle="Grenzverletzung" error="Entnahmen müssen innerhalb der Vertragslaufzeit liegen, frühestens einen Monat nach dem Versicherungsbeginn und spätenstens einen Monat vor Ablauf des Vertrages." sqref="J62">
      <formula1>$AE$50</formula1>
      <formula2>$AF$50</formula2>
    </dataValidation>
    <dataValidation type="date" allowBlank="1" showInputMessage="1" showErrorMessage="1" errorTitle="Grenzverletzung" error="Entnahmen müssen innerhalb der Vertragslaufzeit liegen, frühestens einen Monat nach dem Versicherungsbeginn und spätenstens einen Monat vor Ablauf des Vertrages." sqref="J61">
      <formula1>$AE$49</formula1>
      <formula2>$AF$49</formula2>
    </dataValidation>
    <dataValidation type="list" allowBlank="1" showInputMessage="1" showErrorMessage="1" sqref="F62">
      <formula1>"vierteljährlich,halbjährlich,jährlich"</formula1>
    </dataValidation>
    <dataValidation type="list" allowBlank="1" showInputMessage="1" showErrorMessage="1" sqref="F9">
      <formula1>$AA$16:$AA$69</formula1>
    </dataValidation>
    <dataValidation type="date" allowBlank="1" showInputMessage="1" showErrorMessage="1" errorTitle="Grenzverletzung" error="Eintritsalter der Versicherten Person muss zwischen 0 - 75 Jahren liegen." sqref="J21 F21">
      <formula1>$AF$96</formula1>
      <formula2>$G$31</formula2>
    </dataValidation>
  </dataValidations>
  <pageMargins left="0.74803149606299213" right="0.35433070866141736" top="0.39370078740157483" bottom="0.19685039370078741" header="0.51181102362204722" footer="0.51181102362204722"/>
  <pageSetup paperSize="9" scale="95" orientation="portrait" r:id="rId1"/>
  <colBreaks count="2" manualBreakCount="2">
    <brk id="13" max="1048575" man="1"/>
    <brk id="25" min="65" max="129" man="1"/>
  </colBreaks>
  <ignoredErrors>
    <ignoredError sqref="F100:F124 H100:H124 F125:H127 J100:J1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5</xdr:col>
                    <xdr:colOff>285750</xdr:colOff>
                    <xdr:row>22</xdr:row>
                    <xdr:rowOff>0</xdr:rowOff>
                  </from>
                  <to>
                    <xdr:col>5</xdr:col>
                    <xdr:colOff>504825</xdr:colOff>
                    <xdr:row>23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1194"/>
  <sheetViews>
    <sheetView topLeftCell="A12" workbookViewId="0">
      <selection activeCell="B41" sqref="B41:C41"/>
    </sheetView>
  </sheetViews>
  <sheetFormatPr baseColWidth="10" defaultRowHeight="12.75" x14ac:dyDescent="0.2"/>
  <cols>
    <col min="1" max="1" width="4" style="5" customWidth="1"/>
    <col min="2" max="2" width="21" style="5" customWidth="1"/>
    <col min="3" max="3" width="9.5703125" style="5" customWidth="1"/>
    <col min="4" max="4" width="3" style="5" customWidth="1"/>
    <col min="5" max="5" width="7.140625" style="5" customWidth="1"/>
    <col min="6" max="6" width="5" style="4" customWidth="1"/>
    <col min="7" max="7" width="4" style="4" customWidth="1"/>
    <col min="8" max="8" width="9.85546875" style="5" customWidth="1"/>
    <col min="9" max="10" width="8.5703125" style="5" customWidth="1"/>
    <col min="11" max="11" width="2" style="5" customWidth="1"/>
    <col min="12" max="12" width="11" style="5" customWidth="1"/>
    <col min="13" max="13" width="4.42578125" style="5" customWidth="1"/>
    <col min="14" max="14" width="9.85546875" style="5" customWidth="1"/>
    <col min="15" max="15" width="8.7109375" style="5" customWidth="1"/>
    <col min="16" max="16" width="9.85546875" style="5" customWidth="1"/>
    <col min="17" max="17" width="3" style="5" customWidth="1"/>
    <col min="18" max="18" width="8.7109375" style="5" customWidth="1"/>
    <col min="19" max="19" width="8" style="5" customWidth="1"/>
    <col min="20" max="20" width="10.140625" style="5" customWidth="1"/>
    <col min="21" max="21" width="5.42578125" style="5" customWidth="1"/>
    <col min="22" max="22" width="4.42578125" style="5" customWidth="1"/>
    <col min="23" max="23" width="5.42578125" style="5" customWidth="1"/>
    <col min="24" max="24" width="9.85546875" style="5" customWidth="1"/>
    <col min="25" max="25" width="11.42578125" style="5" customWidth="1"/>
    <col min="26" max="26" width="9.85546875" style="5" customWidth="1"/>
    <col min="27" max="27" width="4.85546875" style="5" customWidth="1"/>
    <col min="28" max="28" width="12.28515625" style="5" customWidth="1"/>
    <col min="29" max="29" width="11.42578125" style="5" customWidth="1"/>
    <col min="30" max="30" width="12.42578125" style="5" customWidth="1"/>
    <col min="31" max="31" width="3" style="5" customWidth="1"/>
    <col min="32" max="32" width="8.7109375" style="5" customWidth="1"/>
    <col min="33" max="33" width="8" style="5" customWidth="1"/>
    <col min="34" max="34" width="10.140625" style="5" customWidth="1"/>
    <col min="35" max="35" width="5.42578125" style="5" customWidth="1"/>
    <col min="36" max="36" width="4.42578125" style="5" customWidth="1"/>
    <col min="37" max="37" width="5.42578125" style="5" customWidth="1"/>
    <col min="38" max="38" width="9.85546875" style="5" customWidth="1"/>
    <col min="39" max="39" width="11.42578125" style="5" customWidth="1"/>
    <col min="40" max="40" width="9.85546875" style="5" customWidth="1"/>
    <col min="41" max="41" width="4.85546875" style="5" customWidth="1"/>
    <col min="42" max="42" width="12.28515625" style="5" customWidth="1"/>
    <col min="43" max="43" width="11.42578125" style="5" customWidth="1"/>
    <col min="44" max="44" width="12.42578125" style="5" customWidth="1"/>
    <col min="45" max="45" width="3" style="5" customWidth="1"/>
    <col min="46" max="46" width="8.7109375" style="5" customWidth="1"/>
    <col min="47" max="47" width="8" style="5" customWidth="1"/>
    <col min="48" max="48" width="10.140625" style="5" customWidth="1"/>
    <col min="49" max="49" width="6.42578125" style="5" customWidth="1"/>
    <col min="50" max="50" width="4.42578125" style="5" customWidth="1"/>
    <col min="51" max="51" width="5.42578125" style="5" customWidth="1"/>
    <col min="52" max="52" width="9.85546875" style="5" customWidth="1"/>
    <col min="53" max="53" width="11.42578125" style="5" customWidth="1"/>
    <col min="54" max="54" width="9.85546875" style="5" customWidth="1"/>
    <col min="55" max="55" width="5.42578125" style="5" customWidth="1"/>
    <col min="56" max="56" width="12.28515625" style="5" customWidth="1"/>
    <col min="57" max="57" width="11.42578125" style="5" customWidth="1"/>
    <col min="58" max="58" width="12.42578125" style="5" customWidth="1"/>
    <col min="59" max="60" width="3" style="5" customWidth="1"/>
    <col min="61" max="61" width="8.7109375" style="5" customWidth="1"/>
    <col min="62" max="62" width="8" style="5" customWidth="1"/>
    <col min="63" max="63" width="10.140625" style="5" customWidth="1"/>
    <col min="64" max="64" width="6.42578125" style="5" customWidth="1"/>
    <col min="65" max="65" width="4.42578125" style="5" customWidth="1"/>
    <col min="66" max="66" width="6.42578125" style="5" customWidth="1"/>
    <col min="67" max="67" width="9.85546875" style="5" customWidth="1"/>
    <col min="68" max="68" width="11.42578125" style="5" customWidth="1"/>
    <col min="69" max="69" width="9.85546875" style="5" customWidth="1"/>
    <col min="70" max="70" width="5.42578125" style="5" customWidth="1"/>
    <col min="71" max="71" width="12.28515625" style="5" customWidth="1"/>
    <col min="72" max="72" width="11.42578125" style="5" customWidth="1"/>
    <col min="73" max="73" width="12.42578125" style="5" customWidth="1"/>
    <col min="74" max="74" width="3" style="5" customWidth="1"/>
    <col min="75" max="75" width="15.140625" style="5" customWidth="1"/>
    <col min="76" max="76" width="13.140625" style="5" customWidth="1"/>
    <col min="77" max="77" width="3" style="5" customWidth="1"/>
    <col min="78" max="78" width="3.5703125" style="5" customWidth="1"/>
    <col min="79" max="79" width="11.42578125" style="5" customWidth="1"/>
    <col min="80" max="80" width="6.140625" style="5" customWidth="1"/>
    <col min="81" max="81" width="6.28515625" style="5" customWidth="1"/>
    <col min="82" max="82" width="9.85546875" style="5" customWidth="1"/>
    <col min="83" max="83" width="8" style="5" customWidth="1"/>
    <col min="84" max="84" width="9.85546875" style="5" customWidth="1"/>
    <col min="85" max="85" width="10.28515625" style="5" customWidth="1"/>
    <col min="86" max="86" width="9.85546875" style="5" customWidth="1"/>
    <col min="87" max="87" width="10.42578125" style="5" customWidth="1"/>
    <col min="88" max="88" width="1.7109375" style="5" customWidth="1"/>
    <col min="89" max="89" width="9.85546875" style="5" customWidth="1"/>
    <col min="90" max="90" width="7.5703125" style="5" customWidth="1"/>
    <col min="91" max="91" width="5.85546875" style="5" customWidth="1"/>
    <col min="92" max="92" width="9.85546875" style="5" customWidth="1"/>
    <col min="93" max="93" width="10.7109375" style="5" customWidth="1"/>
    <col min="94" max="94" width="3" style="5" customWidth="1"/>
    <col min="95" max="96" width="9.85546875" style="5" customWidth="1"/>
    <col min="97" max="97" width="11.28515625" style="5" customWidth="1"/>
    <col min="98" max="98" width="3" style="5" customWidth="1"/>
    <col min="99" max="99" width="11.42578125" style="5" customWidth="1"/>
    <col min="100" max="100" width="20" style="5" customWidth="1"/>
    <col min="101" max="101" width="5.85546875" style="5" customWidth="1"/>
    <col min="102" max="102" width="3" style="5" customWidth="1"/>
    <col min="103" max="106" width="11.42578125" style="5" customWidth="1"/>
    <col min="107" max="16384" width="11.42578125" style="5"/>
  </cols>
  <sheetData>
    <row r="1" spans="2:104" x14ac:dyDescent="0.2">
      <c r="F1" s="4">
        <v>1</v>
      </c>
      <c r="G1" s="4">
        <v>2</v>
      </c>
      <c r="H1" s="5">
        <v>3</v>
      </c>
      <c r="I1" s="4">
        <v>4</v>
      </c>
      <c r="J1" s="5">
        <v>5</v>
      </c>
      <c r="K1" s="4">
        <v>6</v>
      </c>
      <c r="L1" s="5">
        <v>7</v>
      </c>
      <c r="M1" s="4">
        <v>8</v>
      </c>
      <c r="N1" s="5">
        <v>9</v>
      </c>
      <c r="O1" s="4">
        <v>10</v>
      </c>
      <c r="P1" s="5">
        <v>11</v>
      </c>
      <c r="Q1" s="4">
        <v>12</v>
      </c>
      <c r="R1" s="5">
        <v>13</v>
      </c>
      <c r="S1" s="4">
        <v>14</v>
      </c>
      <c r="T1" s="5">
        <v>15</v>
      </c>
      <c r="U1" s="4">
        <v>16</v>
      </c>
      <c r="V1" s="5">
        <v>17</v>
      </c>
      <c r="W1" s="4">
        <v>18</v>
      </c>
      <c r="X1" s="5">
        <v>19</v>
      </c>
      <c r="Y1" s="4">
        <v>20</v>
      </c>
      <c r="Z1" s="5">
        <v>21</v>
      </c>
      <c r="AA1" s="4">
        <v>22</v>
      </c>
      <c r="AB1" s="5">
        <v>23</v>
      </c>
      <c r="AC1" s="4">
        <v>24</v>
      </c>
      <c r="AD1" s="5">
        <v>25</v>
      </c>
      <c r="AE1" s="4">
        <v>26</v>
      </c>
      <c r="AF1" s="5">
        <v>27</v>
      </c>
      <c r="AG1" s="4">
        <v>28</v>
      </c>
      <c r="AH1" s="5">
        <v>29</v>
      </c>
      <c r="AI1" s="4">
        <v>30</v>
      </c>
      <c r="AJ1" s="5">
        <v>31</v>
      </c>
      <c r="AK1" s="4">
        <v>32</v>
      </c>
      <c r="AL1" s="5">
        <v>33</v>
      </c>
      <c r="AM1" s="4">
        <v>34</v>
      </c>
      <c r="AN1" s="5">
        <v>35</v>
      </c>
      <c r="AO1" s="4">
        <v>36</v>
      </c>
      <c r="AP1" s="5">
        <v>37</v>
      </c>
      <c r="AQ1" s="4">
        <v>38</v>
      </c>
      <c r="AR1" s="5">
        <v>39</v>
      </c>
      <c r="AS1" s="4">
        <v>40</v>
      </c>
      <c r="AT1" s="5">
        <v>41</v>
      </c>
      <c r="AU1" s="4">
        <v>42</v>
      </c>
      <c r="AV1" s="5">
        <v>43</v>
      </c>
      <c r="AW1" s="4">
        <v>44</v>
      </c>
      <c r="AX1" s="5">
        <v>45</v>
      </c>
      <c r="AY1" s="4">
        <v>46</v>
      </c>
      <c r="AZ1" s="5">
        <v>47</v>
      </c>
      <c r="BA1" s="4">
        <v>48</v>
      </c>
      <c r="BB1" s="5">
        <v>49</v>
      </c>
      <c r="BC1" s="4">
        <v>50</v>
      </c>
      <c r="BD1" s="5">
        <v>51</v>
      </c>
      <c r="BE1" s="4">
        <v>52</v>
      </c>
      <c r="BF1" s="5">
        <v>53</v>
      </c>
      <c r="BG1" s="4">
        <v>54</v>
      </c>
      <c r="BH1" s="5">
        <v>55</v>
      </c>
      <c r="BI1" s="4">
        <v>56</v>
      </c>
      <c r="BJ1" s="5">
        <v>57</v>
      </c>
      <c r="BK1" s="4">
        <v>58</v>
      </c>
      <c r="BL1" s="5">
        <v>59</v>
      </c>
      <c r="BM1" s="4">
        <v>60</v>
      </c>
      <c r="BN1" s="5">
        <v>61</v>
      </c>
      <c r="BO1" s="4">
        <v>62</v>
      </c>
      <c r="BP1" s="5">
        <v>63</v>
      </c>
      <c r="BQ1" s="4">
        <v>64</v>
      </c>
      <c r="BR1" s="5">
        <v>65</v>
      </c>
      <c r="BS1" s="4">
        <v>66</v>
      </c>
      <c r="BT1" s="5">
        <v>67</v>
      </c>
      <c r="BU1" s="4">
        <v>68</v>
      </c>
      <c r="BV1" s="5">
        <v>69</v>
      </c>
      <c r="BW1" s="4">
        <v>70</v>
      </c>
      <c r="BX1" s="5">
        <v>71</v>
      </c>
      <c r="BY1" s="4">
        <v>72</v>
      </c>
      <c r="BZ1" s="5">
        <v>73</v>
      </c>
      <c r="CA1" s="4">
        <v>74</v>
      </c>
      <c r="CB1" s="5">
        <v>75</v>
      </c>
      <c r="CC1" s="4">
        <v>76</v>
      </c>
      <c r="CD1" s="5">
        <v>77</v>
      </c>
      <c r="CE1" s="4">
        <v>78</v>
      </c>
      <c r="CF1" s="5">
        <v>79</v>
      </c>
      <c r="CG1" s="4">
        <v>80</v>
      </c>
      <c r="CH1" s="5">
        <v>81</v>
      </c>
      <c r="CI1" s="4">
        <v>82</v>
      </c>
      <c r="CJ1" s="5">
        <v>83</v>
      </c>
      <c r="CK1" s="4">
        <v>84</v>
      </c>
      <c r="CL1" s="5">
        <v>85</v>
      </c>
      <c r="CM1" s="4">
        <v>86</v>
      </c>
      <c r="CN1" s="5">
        <v>87</v>
      </c>
      <c r="CO1" s="4">
        <v>88</v>
      </c>
      <c r="CP1" s="5">
        <v>89</v>
      </c>
      <c r="CQ1" s="4">
        <v>90</v>
      </c>
      <c r="CR1" s="5">
        <v>91</v>
      </c>
      <c r="CS1" s="4">
        <v>92</v>
      </c>
      <c r="CT1" s="5">
        <v>93</v>
      </c>
      <c r="CU1" s="4">
        <v>94</v>
      </c>
      <c r="CV1" s="5">
        <v>95</v>
      </c>
      <c r="CW1" s="4">
        <v>96</v>
      </c>
      <c r="CX1" s="5">
        <v>97</v>
      </c>
      <c r="CY1" s="4">
        <v>98</v>
      </c>
      <c r="CZ1" s="5">
        <v>99</v>
      </c>
    </row>
    <row r="2" spans="2:104" x14ac:dyDescent="0.2">
      <c r="F2" s="1" t="s">
        <v>1</v>
      </c>
      <c r="G2" s="1" t="s">
        <v>0</v>
      </c>
      <c r="H2" s="2" t="s">
        <v>2</v>
      </c>
      <c r="I2" s="2" t="s">
        <v>3</v>
      </c>
      <c r="J2" s="2" t="s">
        <v>4</v>
      </c>
      <c r="K2" s="7"/>
      <c r="L2" s="2" t="s">
        <v>26</v>
      </c>
      <c r="M2" s="7"/>
      <c r="N2" s="7" t="s">
        <v>50</v>
      </c>
      <c r="O2" s="7" t="s">
        <v>9</v>
      </c>
      <c r="P2" s="7" t="s">
        <v>104</v>
      </c>
      <c r="Q2" s="7"/>
      <c r="R2" s="80" t="s">
        <v>9</v>
      </c>
      <c r="S2" s="80" t="s">
        <v>112</v>
      </c>
      <c r="T2" s="54" t="s">
        <v>57</v>
      </c>
      <c r="U2" s="56" t="s">
        <v>51</v>
      </c>
      <c r="V2" s="56" t="s">
        <v>43</v>
      </c>
      <c r="W2" s="56" t="s">
        <v>52</v>
      </c>
      <c r="X2" s="52" t="s">
        <v>53</v>
      </c>
      <c r="Y2" s="52" t="s">
        <v>54</v>
      </c>
      <c r="Z2" s="55" t="s">
        <v>55</v>
      </c>
      <c r="AA2" s="58" t="s">
        <v>99</v>
      </c>
      <c r="AB2" s="57" t="s">
        <v>89</v>
      </c>
      <c r="AC2" s="54" t="s">
        <v>58</v>
      </c>
      <c r="AD2" s="53" t="s">
        <v>56</v>
      </c>
      <c r="AE2" s="7"/>
      <c r="AF2" s="80" t="s">
        <v>9</v>
      </c>
      <c r="AG2" s="80" t="s">
        <v>112</v>
      </c>
      <c r="AH2" s="54" t="s">
        <v>57</v>
      </c>
      <c r="AI2" s="56" t="s">
        <v>51</v>
      </c>
      <c r="AJ2" s="56" t="s">
        <v>43</v>
      </c>
      <c r="AK2" s="56" t="s">
        <v>52</v>
      </c>
      <c r="AL2" s="52" t="s">
        <v>53</v>
      </c>
      <c r="AM2" s="52" t="s">
        <v>54</v>
      </c>
      <c r="AN2" s="55" t="s">
        <v>55</v>
      </c>
      <c r="AO2" s="58" t="s">
        <v>99</v>
      </c>
      <c r="AP2" s="57" t="s">
        <v>89</v>
      </c>
      <c r="AQ2" s="54" t="s">
        <v>58</v>
      </c>
      <c r="AR2" s="53" t="s">
        <v>56</v>
      </c>
      <c r="AS2" s="7"/>
      <c r="AT2" s="80" t="s">
        <v>9</v>
      </c>
      <c r="AU2" s="80" t="s">
        <v>112</v>
      </c>
      <c r="AV2" s="54" t="s">
        <v>57</v>
      </c>
      <c r="AW2" s="56" t="s">
        <v>51</v>
      </c>
      <c r="AX2" s="56" t="s">
        <v>43</v>
      </c>
      <c r="AY2" s="56" t="s">
        <v>52</v>
      </c>
      <c r="AZ2" s="52" t="s">
        <v>53</v>
      </c>
      <c r="BA2" s="52" t="s">
        <v>54</v>
      </c>
      <c r="BB2" s="55" t="s">
        <v>55</v>
      </c>
      <c r="BC2" s="58" t="s">
        <v>99</v>
      </c>
      <c r="BD2" s="57" t="s">
        <v>89</v>
      </c>
      <c r="BE2" s="54" t="s">
        <v>58</v>
      </c>
      <c r="BF2" s="53" t="s">
        <v>56</v>
      </c>
      <c r="BG2" s="7"/>
      <c r="BI2" s="80" t="s">
        <v>9</v>
      </c>
      <c r="BJ2" s="80" t="s">
        <v>112</v>
      </c>
      <c r="BK2" s="54" t="s">
        <v>57</v>
      </c>
      <c r="BL2" s="56" t="s">
        <v>51</v>
      </c>
      <c r="BM2" s="56" t="s">
        <v>43</v>
      </c>
      <c r="BN2" s="56" t="s">
        <v>52</v>
      </c>
      <c r="BO2" s="52" t="s">
        <v>53</v>
      </c>
      <c r="BP2" s="52" t="s">
        <v>54</v>
      </c>
      <c r="BQ2" s="55" t="s">
        <v>55</v>
      </c>
      <c r="BR2" s="58" t="s">
        <v>99</v>
      </c>
      <c r="BS2" s="57" t="s">
        <v>89</v>
      </c>
      <c r="BT2" s="54" t="s">
        <v>58</v>
      </c>
      <c r="BU2" s="53" t="s">
        <v>56</v>
      </c>
      <c r="BV2" s="7"/>
      <c r="BW2" s="7" t="s">
        <v>126</v>
      </c>
      <c r="BX2" s="7" t="s">
        <v>125</v>
      </c>
      <c r="BY2" s="7"/>
      <c r="CB2" s="7" t="s">
        <v>129</v>
      </c>
      <c r="CC2" s="7" t="s">
        <v>130</v>
      </c>
      <c r="CD2" s="7" t="s">
        <v>131</v>
      </c>
      <c r="CE2" s="7" t="s">
        <v>132</v>
      </c>
      <c r="CF2" s="7" t="s">
        <v>133</v>
      </c>
      <c r="CG2" s="7" t="s">
        <v>134</v>
      </c>
      <c r="CH2" s="7" t="s">
        <v>135</v>
      </c>
      <c r="CI2" s="7" t="s">
        <v>135</v>
      </c>
      <c r="CK2" s="7" t="s">
        <v>136</v>
      </c>
      <c r="CL2" s="7" t="s">
        <v>137</v>
      </c>
      <c r="CM2" s="7" t="s">
        <v>135</v>
      </c>
      <c r="CN2" s="7"/>
      <c r="CZ2" s="7" t="s">
        <v>155</v>
      </c>
    </row>
    <row r="3" spans="2:104" x14ac:dyDescent="0.2">
      <c r="B3" s="9" t="s">
        <v>5</v>
      </c>
      <c r="C3" s="15"/>
      <c r="F3" s="3">
        <v>0</v>
      </c>
      <c r="G3" s="3">
        <v>0</v>
      </c>
      <c r="H3" s="8">
        <f ca="1">IF($G3&gt;$C$5,"",$C$4)</f>
        <v>43739</v>
      </c>
      <c r="I3" s="6">
        <f t="shared" ref="I3:I66" ca="1" si="0">IF($H3="","",ROUND(DAYS360($C$10,$H3)/360,0))</f>
        <v>32</v>
      </c>
      <c r="J3" s="6" t="str">
        <f ca="1">IF($H3="","",IF(OR($C$13="",$C$14=""),"",ROUND(DAYS360($C$13,$H3)/360,0)))</f>
        <v/>
      </c>
      <c r="K3" s="7"/>
      <c r="L3" s="6">
        <f ca="1">IF($H3="","",IF($J3="",VLOOKUP($I3,Sterbetafeln!$A$4:$I$124,$D$10,FALSE),MAX(0.0005,VLOOKUP($I3,Sterbetafeln!$A$4:$I$124,$D$10,FALSE)*VLOOKUP($J3,Sterbetafeln!$A$4:$I$124,$D$13,FALSE))))</f>
        <v>9.3099999999999997E-4</v>
      </c>
      <c r="M3" s="30"/>
      <c r="N3" s="25">
        <f>$C$6</f>
        <v>100000</v>
      </c>
      <c r="O3" s="25"/>
      <c r="P3" s="25">
        <f>$C$40-$C$45</f>
        <v>8048.7800000000134</v>
      </c>
      <c r="Q3" s="7" t="s">
        <v>59</v>
      </c>
      <c r="R3" s="25"/>
      <c r="S3" s="25"/>
      <c r="T3" s="25"/>
      <c r="U3" s="25"/>
      <c r="V3" s="25"/>
      <c r="W3" s="6"/>
      <c r="X3" s="6"/>
      <c r="Y3" s="6"/>
      <c r="Z3" s="6"/>
      <c r="AA3" s="6"/>
      <c r="AB3" s="6"/>
      <c r="AC3" s="25">
        <f>$N3-$P3</f>
        <v>91951.219999999987</v>
      </c>
      <c r="AD3" s="25">
        <f ca="1">IF($H3="","",ROUND(MAX(0,AC3-$C$31+$BW3)*$C$86,2))</f>
        <v>91763.37</v>
      </c>
      <c r="AE3" s="7"/>
      <c r="AF3" s="25"/>
      <c r="AG3" s="25"/>
      <c r="AH3" s="25"/>
      <c r="AI3" s="25"/>
      <c r="AJ3" s="25"/>
      <c r="AK3" s="6"/>
      <c r="AL3" s="6"/>
      <c r="AM3" s="6"/>
      <c r="AN3" s="6"/>
      <c r="AO3" s="6"/>
      <c r="AP3" s="6"/>
      <c r="AQ3" s="25">
        <f>$N3-$P3</f>
        <v>91951.219999999987</v>
      </c>
      <c r="AR3" s="25">
        <f ca="1">IF($H3="","",ROUND(MAX(0,AQ3-$C$31+$BW3)*$C$86,2))</f>
        <v>91763.37</v>
      </c>
      <c r="AS3" s="7"/>
      <c r="AT3" s="25"/>
      <c r="AU3" s="25"/>
      <c r="AV3" s="25"/>
      <c r="AW3" s="25"/>
      <c r="AX3" s="25"/>
      <c r="AY3" s="6"/>
      <c r="AZ3" s="6"/>
      <c r="BA3" s="6"/>
      <c r="BB3" s="6"/>
      <c r="BC3" s="6"/>
      <c r="BD3" s="6"/>
      <c r="BE3" s="25">
        <f>$N3-$P3</f>
        <v>91951.219999999987</v>
      </c>
      <c r="BF3" s="25">
        <f ca="1">IF($H3="","",ROUND(MAX(0,BE3-$C$31+$BW3)*$C$86,2))</f>
        <v>91763.37</v>
      </c>
      <c r="BG3" s="7"/>
      <c r="BI3" s="25"/>
      <c r="BJ3" s="25"/>
      <c r="BK3" s="25"/>
      <c r="BL3" s="25"/>
      <c r="BM3" s="25"/>
      <c r="BN3" s="6"/>
      <c r="BO3" s="6"/>
      <c r="BP3" s="6"/>
      <c r="BQ3" s="6"/>
      <c r="BR3" s="6"/>
      <c r="BS3" s="6"/>
      <c r="BT3" s="25">
        <f>$N3-$P3</f>
        <v>91951.219999999987</v>
      </c>
      <c r="BU3" s="25">
        <f ca="1">IF($H3="","",ROUND(MAX(0,BT3-$C$31+$BW3)*$C$86,2))</f>
        <v>91763.37</v>
      </c>
      <c r="BV3" s="7"/>
      <c r="BW3" s="25">
        <f>IF($C$12="A",($C$42+$C$43+$C$44)*BX3-(0.07*$C$6),0)</f>
        <v>0</v>
      </c>
      <c r="BX3" s="128">
        <v>1</v>
      </c>
      <c r="BY3" s="7"/>
      <c r="CB3" s="131">
        <v>0</v>
      </c>
      <c r="CC3" s="132"/>
      <c r="CD3" s="131"/>
      <c r="CE3" s="131"/>
      <c r="CF3" s="133">
        <f>$N$3*0.95</f>
        <v>95000</v>
      </c>
      <c r="CG3" s="133">
        <v>100000</v>
      </c>
      <c r="CH3" s="133">
        <f>CG3</f>
        <v>100000</v>
      </c>
      <c r="CI3" s="133">
        <f>CH3</f>
        <v>100000</v>
      </c>
      <c r="CK3" s="133">
        <f>CI3</f>
        <v>100000</v>
      </c>
      <c r="CL3" s="133"/>
      <c r="CM3" s="133"/>
      <c r="CN3" s="133"/>
      <c r="CR3" s="5" t="s">
        <v>139</v>
      </c>
      <c r="CS3" s="5" t="s">
        <v>140</v>
      </c>
      <c r="CV3" s="135" t="s">
        <v>138</v>
      </c>
      <c r="CW3" s="136" t="s">
        <v>141</v>
      </c>
      <c r="CX3" s="31">
        <f>IF(CW3="sehr hoch",5,IF(CW3="hoch",10,IF(CW3="gering",30,10000)))</f>
        <v>30</v>
      </c>
      <c r="CZ3" s="132">
        <f ca="1">IF($H3="","",IF($C$30="FLEX",IF($G4&gt;5,ROUND(((($C$5-$G4+1)/($C$5-5)*($C$29-1))+1),4),1),ROUND($C$29,4)))</f>
        <v>126700</v>
      </c>
    </row>
    <row r="4" spans="2:104" x14ac:dyDescent="0.2">
      <c r="B4" s="10" t="s">
        <v>6</v>
      </c>
      <c r="C4" s="16">
        <f ca="1">'Input-Output'!$G$31</f>
        <v>43739</v>
      </c>
      <c r="F4" s="3">
        <v>1</v>
      </c>
      <c r="G4" s="3">
        <f>ROUNDDOWN((F4-1)/12+1,0)</f>
        <v>1</v>
      </c>
      <c r="H4" s="8">
        <f ca="1">IF(OR($G4&gt;$C$5,$H3=""),"",DATE(YEAR(H3),MONTH(H3)+1,1)-1)</f>
        <v>43769</v>
      </c>
      <c r="I4" s="6">
        <f t="shared" ca="1" si="0"/>
        <v>32</v>
      </c>
      <c r="J4" s="6" t="str">
        <f t="shared" ref="J4:J67" ca="1" si="1">IF($H4="","",IF(OR($C$13="",$C$14=""),"",ROUND(DAYS360($C$13,$H4)/360,0)))</f>
        <v/>
      </c>
      <c r="K4" s="7"/>
      <c r="L4" s="6">
        <f ca="1">IF($H4="","",IF($J4="",VLOOKUP($I4,Sterbetafeln!$A$4:$I$124,$D$10,FALSE),MAX(0.0005,VLOOKUP($I4,Sterbetafeln!$A$4:$I$124,$D$10,FALSE)*VLOOKUP($J4,Sterbetafeln!$A$4:$I$124,$D$13,FALSE))))</f>
        <v>9.3099999999999997E-4</v>
      </c>
      <c r="M4" s="78">
        <f ca="1">SUM($O$3:$O4)</f>
        <v>0</v>
      </c>
      <c r="N4" s="25">
        <f ca="1">IF($H4="","",IF($C$59-1=$H3,$C$60,0)+IF($C$66-1=$H3,$C$67,0)+IF($C$73-1=$H3,$C$74,0))</f>
        <v>0</v>
      </c>
      <c r="O4" s="25">
        <f ca="1">IF($H4="","",IF($C$53-1=$H3,$C$54+$C$32,0)+IF($C$55-1=$H3,$C$56+$C$32,0)+IF($C$57-1=$H3,$C$58+$C$32,0)+IF(AND($H4&gt;$C$50,$H3&lt;$C$51,MOD($F4,$D$49)=0),$C$48+$C$32,0))</f>
        <v>0</v>
      </c>
      <c r="P4" s="25">
        <f ca="1">IF($H4="","",IF($C$59-1=$H3,$C$60-$C$65,0)+IF($C$66-1=$H3,$C$67-$C$72,0)+IF($C$73-1=$H3,$C$74-$C$79,0)+IF($O4&gt;0,$C$32,0))</f>
        <v>0</v>
      </c>
      <c r="Q4" s="7" t="str">
        <f ca="1">IF($H4="","",IF($H5="","x",IF(MONTH($H4)=3,"x",IF(MONTH($H4)=6,"x",IF(MONTH($H4)=9,"x",IF(MONTH($H4)=12,"x",""))))))</f>
        <v/>
      </c>
      <c r="R4" s="25">
        <f t="shared" ref="R4:R67" ca="1" si="2">IF($H4="","",IF(MIN($O4+$P4,AC3+$N4)&gt;=$O4+$P4,$O4,AC3))</f>
        <v>0</v>
      </c>
      <c r="S4" s="25">
        <f ca="1">SUM(R$3:R4)</f>
        <v>0</v>
      </c>
      <c r="T4" s="25">
        <f ca="1">IF($H4="","",MAX(0,(AC3+$N4-$O4-$P4)*((1+$C$34)^(1/12))))</f>
        <v>91951.219999999987</v>
      </c>
      <c r="U4" s="25">
        <f t="shared" ref="U4:U67" ca="1" si="3">IF($H4="","",ROUND(MAX(T4*$C$25,$C$26)/12,2))</f>
        <v>57.47</v>
      </c>
      <c r="V4" s="25">
        <f ca="1">IF($H4="","",ROUND($C$27/12,2))</f>
        <v>0</v>
      </c>
      <c r="W4" s="25">
        <f t="shared" ref="W4:W67" ca="1" si="4">IF($H4="","",ROUND((T4*$C$28)/12,2))</f>
        <v>61.3</v>
      </c>
      <c r="X4" s="25">
        <f ca="1">IF($H4="","",MAX($C$29,T4))</f>
        <v>126700</v>
      </c>
      <c r="Y4" s="25">
        <f t="shared" ref="Y4:Y67" ca="1" si="5">IF($H4="","",ROUND(X4-T4,2))</f>
        <v>34748.78</v>
      </c>
      <c r="Z4" s="25">
        <f ca="1">IF($H4="","",ROUND((Y4*$L4)/12,2))</f>
        <v>2.7</v>
      </c>
      <c r="AA4" s="25">
        <f ca="1">IF($H4="","",ROUND(IF($N4&gt;0,MIN($C$82,MAX($N4*$C$83,$C$81)),0)+IF($O4&gt;0,MIN($C$82,MAX($O4*$C$83,$C$81)),0)+(T4*$C$84)/12,2))</f>
        <v>4.5999999999999996</v>
      </c>
      <c r="AB4" s="25">
        <f ca="1">IF($H4="","",IF($Q4="x",SUM(U$3:W4)+SUM(Z$3:AA4)-SUM(AB$3:AB3),0))</f>
        <v>0</v>
      </c>
      <c r="AC4" s="25">
        <f ca="1">IF($H4="","",MAX(0,ROUND(T4-AB4,2)))</f>
        <v>91951.22</v>
      </c>
      <c r="AD4" s="25">
        <f t="shared" ref="AD4:AD67" ca="1" si="6">IF($H4="","",ROUND(MAX(0,AC4-$C$31+$BW4)*$C$86,2))</f>
        <v>91763.37</v>
      </c>
      <c r="AE4" s="7"/>
      <c r="AF4" s="25">
        <f ca="1">IF($H4="","",IF(MIN($O4+$P4,AQ3+$N4)&gt;=$O4+$P4,$O4,AQ3))</f>
        <v>0</v>
      </c>
      <c r="AG4" s="25">
        <f ca="1">SUM(AF$3:AF4)</f>
        <v>0</v>
      </c>
      <c r="AH4" s="25">
        <f ca="1">IF($H4="","",MAX(0,(AQ3+$N4-$O4-$P4)*((1+$C$35)^(1/12))))</f>
        <v>92177.996514412429</v>
      </c>
      <c r="AI4" s="25">
        <f t="shared" ref="AI4:AI67" ca="1" si="7">IF($H4="","",ROUND(MAX(AH4*$C$25,$C$26)/12,2))</f>
        <v>57.61</v>
      </c>
      <c r="AJ4" s="25">
        <f ca="1">IF($H4="","",ROUND($C$27/12,2))</f>
        <v>0</v>
      </c>
      <c r="AK4" s="25">
        <f ca="1">IF($H4="","",ROUND((AH4*$C$28)/12,2))</f>
        <v>61.45</v>
      </c>
      <c r="AL4" s="25">
        <f ca="1">IF($H4="","",MAX($C$29,AH4))</f>
        <v>126700</v>
      </c>
      <c r="AM4" s="25">
        <f ca="1">IF($H4="","",ROUND(AL4-AH4,2))</f>
        <v>34522</v>
      </c>
      <c r="AN4" s="25">
        <f ca="1">IF($H4="","",ROUND((AM4*$L4)/12,2))</f>
        <v>2.68</v>
      </c>
      <c r="AO4" s="25">
        <f ca="1">IF($H4="","",ROUND(IF($N4&gt;0,MIN($C$82,MAX($N4*$C$83,$C$81)),0)+IF($O4&gt;0,MIN($C$82,MAX($O4*$C$83,$C$81)),0)+(AH4*$C$84)/12,2))</f>
        <v>4.6100000000000003</v>
      </c>
      <c r="AP4" s="25">
        <f ca="1">IF($H4="","",IF($Q4="x",SUM(AI$3:AK4)+SUM(AN$3:AO4)-SUM(AP$3:AP3),0))</f>
        <v>0</v>
      </c>
      <c r="AQ4" s="25">
        <f ca="1">IF($H4="","",MAX(0,ROUND(AH4-AP4,2)))</f>
        <v>92178</v>
      </c>
      <c r="AR4" s="25">
        <f t="shared" ref="AR4:AR67" ca="1" si="8">IF($H4="","",ROUND(MAX(0,AQ4-$C$31+$BW4)*$C$86,2))</f>
        <v>91989.81</v>
      </c>
      <c r="AS4" s="7"/>
      <c r="AT4" s="25">
        <f ca="1">IF($H4="","",IF(MIN($O4+$P4,BE3+$N4)&gt;=$O4+$P4,$O4,BE3))</f>
        <v>0</v>
      </c>
      <c r="AU4" s="25">
        <f ca="1">SUM(AT$3:AT4)</f>
        <v>0</v>
      </c>
      <c r="AV4" s="25">
        <f ca="1">IF($H4="","",MAX(0,(BE3+$N4-$O4-$P4)*((1+$C$36)^(1/12))))</f>
        <v>92398.797212894977</v>
      </c>
      <c r="AW4" s="25">
        <f t="shared" ref="AW4:AW67" ca="1" si="9">IF($H4="","",ROUND(MAX(AV4*$C$25,$C$26)/12,2))</f>
        <v>57.75</v>
      </c>
      <c r="AX4" s="25">
        <f ca="1">IF($H4="","",ROUND($C$27/12,2))</f>
        <v>0</v>
      </c>
      <c r="AY4" s="25">
        <f ca="1">IF($H4="","",ROUND((AV4*$C$28)/12,2))</f>
        <v>61.6</v>
      </c>
      <c r="AZ4" s="25">
        <f ca="1">IF($H4="","",MAX($C$29,AV4))</f>
        <v>126700</v>
      </c>
      <c r="BA4" s="25">
        <f ca="1">IF($H4="","",ROUND(AZ4-AV4,2))</f>
        <v>34301.199999999997</v>
      </c>
      <c r="BB4" s="25">
        <f ca="1">IF($H4="","",ROUND((BA4*$L4)/12,2))</f>
        <v>2.66</v>
      </c>
      <c r="BC4" s="25">
        <f ca="1">IF($H4="","",ROUND(IF($N4&gt;0,MIN($C$82,MAX($N4*$C$83,$C$81)),0)+IF($O4&gt;0,MIN($C$82,MAX($O4*$C$83,$C$81)),0)+(AV4*$C$84)/12,2))</f>
        <v>4.62</v>
      </c>
      <c r="BD4" s="25">
        <f ca="1">IF($H4="","",IF($Q4="x",SUM(AW$3:AY4)+SUM(BB$3:BC4)-SUM(BD$3:BD3),0))</f>
        <v>0</v>
      </c>
      <c r="BE4" s="25">
        <f ca="1">IF($H4="","",MAX(0,ROUND(AV4-BD4,2)))</f>
        <v>92398.8</v>
      </c>
      <c r="BF4" s="25">
        <f t="shared" ref="BF4:BF67" ca="1" si="10">IF($H4="","",ROUND(MAX(0,BE4-$C$31+$BW4)*$C$86,2))</f>
        <v>92210.28</v>
      </c>
      <c r="BG4" s="7"/>
      <c r="BI4" s="25">
        <f ca="1">IF($H4="","",IF(MIN($O4+$P4,BT3+$N4)&gt;=$O4+$P4,$O4,BT3))</f>
        <v>0</v>
      </c>
      <c r="BJ4" s="25">
        <f ca="1">SUM(BI$3:BI4)</f>
        <v>0</v>
      </c>
      <c r="BK4" s="25">
        <f ca="1">IF($H4="","",MAX(0,(BT3+$N4-$O4-$P4)*((1+$C$37)^(1/12))))</f>
        <v>92325.840652337472</v>
      </c>
      <c r="BL4" s="25">
        <f t="shared" ref="BL4:BL67" ca="1" si="11">IF($H4="","",ROUND(MAX(BK4*$C$25,$C$26)/12,2))</f>
        <v>57.7</v>
      </c>
      <c r="BM4" s="25">
        <f ca="1">IF($H4="","",ROUND($C$27/12,2))</f>
        <v>0</v>
      </c>
      <c r="BN4" s="25">
        <f ca="1">IF($H4="","",ROUND((BK4*$C$28)/12,2))</f>
        <v>61.55</v>
      </c>
      <c r="BO4" s="25">
        <f ca="1">IF($H4="","",MAX($C$29,BK4))</f>
        <v>126700</v>
      </c>
      <c r="BP4" s="25">
        <f ca="1">IF($H4="","",ROUND(BO4-BK4,2))</f>
        <v>34374.160000000003</v>
      </c>
      <c r="BQ4" s="25">
        <f ca="1">IF($H4="","",ROUND((BP4*$L4)/12,2))</f>
        <v>2.67</v>
      </c>
      <c r="BR4" s="25">
        <f ca="1">IF($H4="","",ROUND(IF($N4&gt;0,MIN($C$82,MAX($N4*$C$83,$C$81)),0)+IF($O4&gt;0,MIN($C$82,MAX($O4*$C$83,$C$81)),0)+(BK4*$C$84)/12,2))</f>
        <v>4.62</v>
      </c>
      <c r="BS4" s="25">
        <f ca="1">IF($H4="","",IF($Q4="x",SUM(BL$3:BN4)+SUM(BQ$3:BR4)-SUM(BS$3:BS3),0))</f>
        <v>0</v>
      </c>
      <c r="BT4" s="25">
        <f ca="1">IF($H4="","",MAX(0,ROUND(BK4-BS4,2)))</f>
        <v>92325.84</v>
      </c>
      <c r="BU4" s="25">
        <f t="shared" ref="BU4:BU67" ca="1" si="12">IF($H4="","",ROUND(MAX(0,BT4-$C$31+$BW4)*$C$86,2))</f>
        <v>92137.43</v>
      </c>
      <c r="BV4" s="7"/>
      <c r="BW4" s="25">
        <f t="shared" ref="BW4:BW67" si="13">IF($C$12="A",($C$42+$C$43+$C$44)*BX4-(0.07*$C$6),0)</f>
        <v>0</v>
      </c>
      <c r="BX4" s="128">
        <v>1</v>
      </c>
      <c r="BY4" s="7"/>
      <c r="CB4" s="131">
        <f t="shared" ref="CB4:CB20" si="14">F4</f>
        <v>1</v>
      </c>
      <c r="CC4" s="132">
        <f ca="1">IF($H4="","",IF(MONTH($H4)=MONTH($C$4)-1,IF(RAND()&gt;0.5,1,-1)*RAND()/$CO$5,0))</f>
        <v>0</v>
      </c>
      <c r="CD4" s="133">
        <f ca="1">IF($H4="","",MAX(0,(CF3+($N4-$O4)*0.95)*((1+$C$37)^(1/12))))</f>
        <v>95387.041759446598</v>
      </c>
      <c r="CE4" s="133">
        <f ca="1">IF($H4="","",ROUND((((CF3+CD4)/2)*0.005)/12,2))</f>
        <v>39.659999999999997</v>
      </c>
      <c r="CF4" s="133">
        <f ca="1">IF($H4="","",ROUND(CD4-CE4,2))</f>
        <v>95347.38</v>
      </c>
      <c r="CG4" s="133">
        <f ca="1">IF($H4="","",IF(MONTH($H4)=MONTH($C$4)-1,CF4*(1+CC4),0))</f>
        <v>0</v>
      </c>
      <c r="CH4" s="133"/>
      <c r="CI4" s="133"/>
      <c r="CK4" s="133"/>
      <c r="CL4" s="133"/>
      <c r="CM4" s="133"/>
      <c r="CN4" s="133"/>
      <c r="CO4" s="5" t="s">
        <v>128</v>
      </c>
      <c r="CP4" s="5">
        <v>0</v>
      </c>
      <c r="CQ4" s="134"/>
      <c r="CR4" s="98">
        <f>$CH$3</f>
        <v>100000</v>
      </c>
      <c r="CS4" s="98">
        <f>$CH$3</f>
        <v>100000</v>
      </c>
      <c r="CZ4" s="132">
        <f t="shared" ref="CZ4:CZ67" ca="1" si="15">IF($H4="","",IF($C$30="FLEX",IF($G5&gt;5,ROUND(((($C$5-$G5+1)/($C$5-5)*($C$29-1))+1),4),1),ROUND($C$29,4)))</f>
        <v>126700</v>
      </c>
    </row>
    <row r="5" spans="2:104" x14ac:dyDescent="0.2">
      <c r="B5" s="10" t="s">
        <v>7</v>
      </c>
      <c r="C5" s="17">
        <f ca="1">IF(OR('Input-Output'!$G$32=0,'Input-Output'!$G$32=""),"",'Input-Output'!$AE$97)</f>
        <v>25</v>
      </c>
      <c r="F5" s="3">
        <v>2</v>
      </c>
      <c r="G5" s="3">
        <f t="shared" ref="G5:G68" si="16">ROUNDDOWN((F5-1)/12+1,0)</f>
        <v>1</v>
      </c>
      <c r="H5" s="8">
        <f ca="1">IF(OR($G5&gt;$C$5,$H4=""),"",DATE(YEAR($H$4),MONTH($H$4)+$F5,1)-1)</f>
        <v>43799</v>
      </c>
      <c r="I5" s="6">
        <f t="shared" ca="1" si="0"/>
        <v>32</v>
      </c>
      <c r="J5" s="6" t="str">
        <f t="shared" ca="1" si="1"/>
        <v/>
      </c>
      <c r="K5" s="7"/>
      <c r="L5" s="6">
        <f ca="1">IF($H5="","",IF($J5="",VLOOKUP($I5,Sterbetafeln!$A$4:$I$124,$D$10,FALSE),MAX(0.0005,VLOOKUP($I5,Sterbetafeln!$A$4:$I$124,$D$10,FALSE)*VLOOKUP($J5,Sterbetafeln!$A$4:$I$124,$D$13,FALSE))))</f>
        <v>9.3099999999999997E-4</v>
      </c>
      <c r="M5" s="78">
        <f ca="1">SUM($O$3:$O5)</f>
        <v>0</v>
      </c>
      <c r="N5" s="25">
        <f t="shared" ref="N5:N68" ca="1" si="17">IF($H5="","",IF($C$59-1=$H4,$C$60,0)+IF($C$66-1=$H4,$C$67,0)+IF($C$73-1=$H4,$C$74,0))</f>
        <v>0</v>
      </c>
      <c r="O5" s="25">
        <f t="shared" ref="O5:O68" ca="1" si="18">IF($H5="","",IF($C$53-1=$H4,$C$54,0)+IF($C$55-1=$H4,$C$56,0)+IF($C$57-1=$H4,$C$58,0)+IF(AND($H5&gt;$C$50,$H4&lt;$C$51,MOD($F5,$D$49)=0),$C$48,0))</f>
        <v>0</v>
      </c>
      <c r="P5" s="25">
        <f t="shared" ref="P5:P68" ca="1" si="19">IF($H5="","",IF($C$59-1=$H4,$C$60-$C$65,0)+IF($C$66-1=$H4,$C$67-$C$72,0)+IF($C$73-1=$H4,$C$74-$C$79,0)+IF($O5&gt;0,$C$32,0))</f>
        <v>0</v>
      </c>
      <c r="Q5" s="7" t="str">
        <f t="shared" ref="Q5:Q68" ca="1" si="20">IF($H5="","",IF($H6="","x",IF(MONTH($H5)=3,"x",IF(MONTH($H5)=6,"x",IF(MONTH($H5)=9,"x",IF(MONTH($H5)=12,"x",""))))))</f>
        <v/>
      </c>
      <c r="R5" s="25">
        <f t="shared" ca="1" si="2"/>
        <v>0</v>
      </c>
      <c r="S5" s="25">
        <f ca="1">SUM(R$3:R5)</f>
        <v>0</v>
      </c>
      <c r="T5" s="25">
        <f t="shared" ref="T5:T68" ca="1" si="21">IF($H5="","",MAX(0,(AC4+$N5-$O5-$P5)*((1+$C$34)^(1/12))))</f>
        <v>91951.22</v>
      </c>
      <c r="U5" s="25">
        <f t="shared" ca="1" si="3"/>
        <v>57.47</v>
      </c>
      <c r="V5" s="25">
        <f t="shared" ref="V5:V68" ca="1" si="22">IF($H5="","",ROUND($C$27/12,2))</f>
        <v>0</v>
      </c>
      <c r="W5" s="25">
        <f t="shared" ca="1" si="4"/>
        <v>61.3</v>
      </c>
      <c r="X5" s="25">
        <f t="shared" ref="X5:X68" ca="1" si="23">IF($H5="","",MAX($C$29,T5))</f>
        <v>126700</v>
      </c>
      <c r="Y5" s="25">
        <f t="shared" ca="1" si="5"/>
        <v>34748.78</v>
      </c>
      <c r="Z5" s="25">
        <f t="shared" ref="Z5:Z68" ca="1" si="24">IF($H5="","",ROUND((Y5*$L5)/12,2))</f>
        <v>2.7</v>
      </c>
      <c r="AA5" s="25">
        <f t="shared" ref="AA5:AA68" ca="1" si="25">IF($H5="","",ROUND(IF($N5&gt;0,MIN($C$82,MAX($N5*$C$83,$C$81)),0)+IF($O5&gt;0,MIN($C$82,MAX($O5*$C$83,$C$81)),0)+(T5*$C$84)/12,2))</f>
        <v>4.5999999999999996</v>
      </c>
      <c r="AB5" s="25">
        <f ca="1">IF($H5="","",IF($Q5="x",SUM(U$3:W5)+SUM(Z$3:AA5)-SUM(AB$3:AB4),0))</f>
        <v>0</v>
      </c>
      <c r="AC5" s="25">
        <f t="shared" ref="AC5:AC68" ca="1" si="26">IF($H5="","",MAX(0,ROUND(T5-AB5,2)))</f>
        <v>91951.22</v>
      </c>
      <c r="AD5" s="25">
        <f t="shared" ca="1" si="6"/>
        <v>91763.37</v>
      </c>
      <c r="AE5" s="7"/>
      <c r="AF5" s="25">
        <f t="shared" ref="AF5:AF68" ca="1" si="27">IF($H5="","",IF(MIN($O5+$P5,AQ4+$N5)&gt;=$O5+$P5,$O5,AQ4))</f>
        <v>0</v>
      </c>
      <c r="AG5" s="25">
        <f ca="1">SUM(AF$3:AF5)</f>
        <v>0</v>
      </c>
      <c r="AH5" s="25">
        <f t="shared" ref="AH5:AH68" ca="1" si="28">IF($H5="","",MAX(0,(AQ4+$N5-$O5-$P5)*((1+$C$35)^(1/12))))</f>
        <v>92405.335815071405</v>
      </c>
      <c r="AI5" s="25">
        <f t="shared" ca="1" si="7"/>
        <v>57.75</v>
      </c>
      <c r="AJ5" s="25">
        <f t="shared" ref="AJ5:AJ68" ca="1" si="29">IF($H5="","",ROUND($C$27/12,2))</f>
        <v>0</v>
      </c>
      <c r="AK5" s="25">
        <f t="shared" ref="AK5:AK67" ca="1" si="30">IF($H5="","",ROUND((AH5*$C$28)/12,2))</f>
        <v>61.6</v>
      </c>
      <c r="AL5" s="25">
        <f t="shared" ref="AL5:AL68" ca="1" si="31">IF($H5="","",MAX($C$29,AH5))</f>
        <v>126700</v>
      </c>
      <c r="AM5" s="25">
        <f t="shared" ref="AM5:AM67" ca="1" si="32">IF($H5="","",ROUND(AL5-AH5,2))</f>
        <v>34294.660000000003</v>
      </c>
      <c r="AN5" s="25">
        <f t="shared" ref="AN5:AN68" ca="1" si="33">IF($H5="","",ROUND((AM5*$L5)/12,2))</f>
        <v>2.66</v>
      </c>
      <c r="AO5" s="25">
        <f t="shared" ref="AO5:AO68" ca="1" si="34">IF($H5="","",ROUND(IF($N5&gt;0,MIN($C$82,MAX($N5*$C$83,$C$81)),0)+IF($O5&gt;0,MIN($C$82,MAX($O5*$C$83,$C$81)),0)+(AH5*$C$84)/12,2))</f>
        <v>4.62</v>
      </c>
      <c r="AP5" s="25">
        <f ca="1">IF($H5="","",IF($Q5="x",SUM(AI$3:AK5)+SUM(AN$3:AO5)-SUM(AP$3:AP4),0))</f>
        <v>0</v>
      </c>
      <c r="AQ5" s="25">
        <f t="shared" ref="AQ5:AQ68" ca="1" si="35">IF($H5="","",MAX(0,ROUND(AH5-AP5,2)))</f>
        <v>92405.34</v>
      </c>
      <c r="AR5" s="25">
        <f t="shared" ca="1" si="8"/>
        <v>92216.81</v>
      </c>
      <c r="AS5" s="7"/>
      <c r="AT5" s="25">
        <f t="shared" ref="AT5:AT68" ca="1" si="36">IF($H5="","",IF(MIN($O5+$P5,BE4+$N5)&gt;=$O5+$P5,$O5,BE4))</f>
        <v>0</v>
      </c>
      <c r="AU5" s="25">
        <f ca="1">SUM(AT$3:AT5)</f>
        <v>0</v>
      </c>
      <c r="AV5" s="25">
        <f t="shared" ref="AV5:AV68" ca="1" si="37">IF($H5="","",MAX(0,(BE4+$N5-$O5-$P5)*((1+$C$36)^(1/12))))</f>
        <v>92848.555831177029</v>
      </c>
      <c r="AW5" s="25">
        <f t="shared" ca="1" si="9"/>
        <v>58.03</v>
      </c>
      <c r="AX5" s="25">
        <f t="shared" ref="AX5:AX68" ca="1" si="38">IF($H5="","",ROUND($C$27/12,2))</f>
        <v>0</v>
      </c>
      <c r="AY5" s="25">
        <f t="shared" ref="AY5:AY68" ca="1" si="39">IF($H5="","",ROUND((AV5*$C$28)/12,2))</f>
        <v>61.9</v>
      </c>
      <c r="AZ5" s="25">
        <f t="shared" ref="AZ5:AZ68" ca="1" si="40">IF($H5="","",MAX($C$29,AV5))</f>
        <v>126700</v>
      </c>
      <c r="BA5" s="25">
        <f t="shared" ref="BA5:BA68" ca="1" si="41">IF($H5="","",ROUND(AZ5-AV5,2))</f>
        <v>33851.440000000002</v>
      </c>
      <c r="BB5" s="25">
        <f t="shared" ref="BB5:BB68" ca="1" si="42">IF($H5="","",ROUND((BA5*$L5)/12,2))</f>
        <v>2.63</v>
      </c>
      <c r="BC5" s="25">
        <f t="shared" ref="BC5:BC68" ca="1" si="43">IF($H5="","",ROUND(IF($N5&gt;0,MIN($C$82,MAX($N5*$C$83,$C$81)),0)+IF($O5&gt;0,MIN($C$82,MAX($O5*$C$83,$C$81)),0)+(AV5*$C$84)/12,2))</f>
        <v>4.6399999999999997</v>
      </c>
      <c r="BD5" s="25">
        <f ca="1">IF($H5="","",IF($Q5="x",SUM(AW$3:AY5)+SUM(BB$3:BC5)-SUM(BD$3:BD4),0))</f>
        <v>0</v>
      </c>
      <c r="BE5" s="25">
        <f t="shared" ref="BE5:BE68" ca="1" si="44">IF($H5="","",MAX(0,ROUND(AV5-BD5,2)))</f>
        <v>92848.56</v>
      </c>
      <c r="BF5" s="25">
        <f t="shared" ca="1" si="10"/>
        <v>92659.36</v>
      </c>
      <c r="BG5" s="7"/>
      <c r="BI5" s="25">
        <f t="shared" ref="BI5:BI68" ca="1" si="45">IF($H5="","",IF(MIN($O5+$P5,BT4+$N5)&gt;=$O5+$P5,$O5,BT4))</f>
        <v>0</v>
      </c>
      <c r="BJ5" s="25">
        <f ca="1">SUM(BI$3:BI5)</f>
        <v>0</v>
      </c>
      <c r="BK5" s="25">
        <f ca="1">IF($H5="","",MAX(0,(BT4+$N5-$O5-$P5)*((1+$C$37)^(1/12))))</f>
        <v>92701.986900589312</v>
      </c>
      <c r="BL5" s="25">
        <f t="shared" ca="1" si="11"/>
        <v>57.94</v>
      </c>
      <c r="BM5" s="25">
        <f t="shared" ref="BM5:BM68" ca="1" si="46">IF($H5="","",ROUND($C$27/12,2))</f>
        <v>0</v>
      </c>
      <c r="BN5" s="25">
        <f t="shared" ref="BN5:BN68" ca="1" si="47">IF($H5="","",ROUND((BK5*$C$28)/12,2))</f>
        <v>61.8</v>
      </c>
      <c r="BO5" s="25">
        <f t="shared" ref="BO5:BO68" ca="1" si="48">IF($H5="","",MAX($C$29,BK5))</f>
        <v>126700</v>
      </c>
      <c r="BP5" s="25">
        <f t="shared" ref="BP5:BP68" ca="1" si="49">IF($H5="","",ROUND(BO5-BK5,2))</f>
        <v>33998.01</v>
      </c>
      <c r="BQ5" s="25">
        <f t="shared" ref="BQ5:BQ68" ca="1" si="50">IF($H5="","",ROUND((BP5*$L5)/12,2))</f>
        <v>2.64</v>
      </c>
      <c r="BR5" s="25">
        <f t="shared" ref="BR5:BR68" ca="1" si="51">IF($H5="","",ROUND(IF($N5&gt;0,MIN($C$82,MAX($N5*$C$83,$C$81)),0)+IF($O5&gt;0,MIN($C$82,MAX($O5*$C$83,$C$81)),0)+(BK5*$C$84)/12,2))</f>
        <v>4.6399999999999997</v>
      </c>
      <c r="BS5" s="25">
        <f ca="1">IF($H5="","",IF($Q5="x",SUM(BL$3:BN5)+SUM(BQ$3:BR5)-SUM(BS$3:BS4),0))</f>
        <v>0</v>
      </c>
      <c r="BT5" s="25">
        <f t="shared" ref="BT5:BT68" ca="1" si="52">IF($H5="","",MAX(0,ROUND(BK5-BS5,2)))</f>
        <v>92701.99</v>
      </c>
      <c r="BU5" s="25">
        <f t="shared" ca="1" si="12"/>
        <v>92513.01</v>
      </c>
      <c r="BV5" s="7"/>
      <c r="BW5" s="25">
        <f t="shared" si="13"/>
        <v>0</v>
      </c>
      <c r="BX5" s="128">
        <v>1</v>
      </c>
      <c r="BY5" s="7"/>
      <c r="CB5" s="131">
        <f t="shared" si="14"/>
        <v>2</v>
      </c>
      <c r="CC5" s="132">
        <f t="shared" ref="CC5:CC68" ca="1" si="53">IF($H5="","",IF(MONTH($H5)=MONTH($C$4)-1,IF(RAND()&gt;0.5,1,-1)*RAND()/$CO$5,0))</f>
        <v>0</v>
      </c>
      <c r="CD5" s="133">
        <f t="shared" ref="CD5:CD67" ca="1" si="54">IF($H5="","",MAX(0,(CF4+($N5-$O5)*0.95)*((1+$C$37)^(1/12))))</f>
        <v>95735.837028566559</v>
      </c>
      <c r="CE5" s="133">
        <f t="shared" ref="CE5:CE68" ca="1" si="55">IF($H5="","",ROUND((((CF4+CD5)/2)*0.005)/12,2))</f>
        <v>39.81</v>
      </c>
      <c r="CF5" s="133">
        <f t="shared" ref="CF5:CF68" ca="1" si="56">IF($H5="","",ROUND(CD5-CE5,2))</f>
        <v>95696.03</v>
      </c>
      <c r="CG5" s="133">
        <f t="shared" ref="CG5:CG68" ca="1" si="57">IF($H5="","",IF(MONTH($H5)=MONTH($C$4)-1,CF5*(1+CC5),0))</f>
        <v>0</v>
      </c>
      <c r="CH5" s="133"/>
      <c r="CI5" s="133"/>
      <c r="CK5" s="133"/>
      <c r="CL5" s="133"/>
      <c r="CM5" s="133"/>
      <c r="CN5" s="133"/>
      <c r="CO5" s="5">
        <f>Berechnung!$CX$3</f>
        <v>30</v>
      </c>
      <c r="CP5" s="5">
        <v>1</v>
      </c>
      <c r="CQ5" s="134">
        <f ca="1">IF($CP5&gt;$C$5,"",VLOOKUP(CP5*12,$F$3:$H$10000,3,FALSE))</f>
        <v>44104</v>
      </c>
      <c r="CR5" s="98">
        <f ca="1">IF($CP5&gt;$C$5,"",VLOOKUP($CP5*12,$CB$4:$CI$1194,8,FALSE))</f>
        <v>100755.92029822239</v>
      </c>
      <c r="CS5" s="98">
        <f ca="1">IF($CP5&gt;$C$5,"",VLOOKUP($CP5*12,$CB$4:$CN$1194,13,FALSE)-IF(CS6="",(VLOOKUP($CP5*12,$CB$4:$CN$1194,13,FALSE)-SUM($N$3:$N$2000))*0.25*IF(AND(CP5&gt;11,CT5&gt;61),0.5,1)))</f>
        <v>96657.75</v>
      </c>
      <c r="CT5" s="137">
        <f ca="1">CP5+'Input-Output'!$AE$86</f>
        <v>32</v>
      </c>
      <c r="CZ5" s="132">
        <f t="shared" ca="1" si="15"/>
        <v>126700</v>
      </c>
    </row>
    <row r="6" spans="2:104" x14ac:dyDescent="0.2">
      <c r="B6" s="10" t="s">
        <v>8</v>
      </c>
      <c r="C6" s="18">
        <f>IF(OR('Input-Output'!$G$33=0,'Input-Output'!$G$33=""),"",'Input-Output'!$G$33)</f>
        <v>100000</v>
      </c>
      <c r="F6" s="3">
        <v>3</v>
      </c>
      <c r="G6" s="3">
        <f t="shared" si="16"/>
        <v>1</v>
      </c>
      <c r="H6" s="8">
        <f t="shared" ref="H6:H69" ca="1" si="58">IF(OR($G6&gt;$C$5,$H5=""),"",DATE(YEAR($H$4),MONTH($H$4)+$F6,1)-1)</f>
        <v>43830</v>
      </c>
      <c r="I6" s="6">
        <f t="shared" ca="1" si="0"/>
        <v>32</v>
      </c>
      <c r="J6" s="6" t="str">
        <f t="shared" ca="1" si="1"/>
        <v/>
      </c>
      <c r="K6" s="7"/>
      <c r="L6" s="6">
        <f ca="1">IF($H6="","",IF($J6="",VLOOKUP($I6,Sterbetafeln!$A$4:$I$124,$D$10,FALSE),MAX(0.0005,VLOOKUP($I6,Sterbetafeln!$A$4:$I$124,$D$10,FALSE)*VLOOKUP($J6,Sterbetafeln!$A$4:$I$124,$D$13,FALSE))))</f>
        <v>9.3099999999999997E-4</v>
      </c>
      <c r="M6" s="78">
        <f ca="1">SUM($O$3:$O6)</f>
        <v>0</v>
      </c>
      <c r="N6" s="25">
        <f t="shared" ca="1" si="17"/>
        <v>0</v>
      </c>
      <c r="O6" s="25">
        <f t="shared" ca="1" si="18"/>
        <v>0</v>
      </c>
      <c r="P6" s="25">
        <f t="shared" ca="1" si="19"/>
        <v>0</v>
      </c>
      <c r="Q6" s="7" t="str">
        <f t="shared" ca="1" si="20"/>
        <v>x</v>
      </c>
      <c r="R6" s="25">
        <f t="shared" ca="1" si="2"/>
        <v>0</v>
      </c>
      <c r="S6" s="25">
        <f ca="1">SUM(R$3:R6)</f>
        <v>0</v>
      </c>
      <c r="T6" s="25">
        <f t="shared" ca="1" si="21"/>
        <v>91951.22</v>
      </c>
      <c r="U6" s="25">
        <f t="shared" ca="1" si="3"/>
        <v>57.47</v>
      </c>
      <c r="V6" s="25">
        <f t="shared" ca="1" si="22"/>
        <v>0</v>
      </c>
      <c r="W6" s="25">
        <f t="shared" ca="1" si="4"/>
        <v>61.3</v>
      </c>
      <c r="X6" s="25">
        <f t="shared" ca="1" si="23"/>
        <v>126700</v>
      </c>
      <c r="Y6" s="25">
        <f t="shared" ca="1" si="5"/>
        <v>34748.78</v>
      </c>
      <c r="Z6" s="25">
        <f t="shared" ca="1" si="24"/>
        <v>2.7</v>
      </c>
      <c r="AA6" s="25">
        <f t="shared" ca="1" si="25"/>
        <v>4.5999999999999996</v>
      </c>
      <c r="AB6" s="25">
        <f ca="1">IF($H6="","",IF($Q6="x",SUM(U$3:W6)+SUM(Z$3:AA6)-SUM(AB$3:AB5),0))</f>
        <v>378.21</v>
      </c>
      <c r="AC6" s="25">
        <f t="shared" ca="1" si="26"/>
        <v>91573.01</v>
      </c>
      <c r="AD6" s="25">
        <f t="shared" ca="1" si="6"/>
        <v>91385.73</v>
      </c>
      <c r="AE6" s="7"/>
      <c r="AF6" s="25">
        <f t="shared" ca="1" si="27"/>
        <v>0</v>
      </c>
      <c r="AG6" s="25">
        <f ca="1">SUM(AF$3:AF6)</f>
        <v>0</v>
      </c>
      <c r="AH6" s="25">
        <f t="shared" ca="1" si="28"/>
        <v>92633.236496841448</v>
      </c>
      <c r="AI6" s="25">
        <f t="shared" ca="1" si="7"/>
        <v>57.9</v>
      </c>
      <c r="AJ6" s="25">
        <f t="shared" ca="1" si="29"/>
        <v>0</v>
      </c>
      <c r="AK6" s="25">
        <f t="shared" ca="1" si="30"/>
        <v>61.76</v>
      </c>
      <c r="AL6" s="25">
        <f t="shared" ca="1" si="31"/>
        <v>126700</v>
      </c>
      <c r="AM6" s="25">
        <f t="shared" ca="1" si="32"/>
        <v>34066.76</v>
      </c>
      <c r="AN6" s="25">
        <f t="shared" ca="1" si="33"/>
        <v>2.64</v>
      </c>
      <c r="AO6" s="25">
        <f t="shared" ca="1" si="34"/>
        <v>4.63</v>
      </c>
      <c r="AP6" s="25">
        <f ca="1">IF($H6="","",IF($Q6="x",SUM(AI$3:AK6)+SUM(AN$3:AO6)-SUM(AP$3:AP5),0))</f>
        <v>379.90999999999997</v>
      </c>
      <c r="AQ6" s="25">
        <f t="shared" ca="1" si="35"/>
        <v>92253.33</v>
      </c>
      <c r="AR6" s="25">
        <f t="shared" ca="1" si="8"/>
        <v>92065.03</v>
      </c>
      <c r="AS6" s="7"/>
      <c r="AT6" s="25">
        <f t="shared" ca="1" si="36"/>
        <v>0</v>
      </c>
      <c r="AU6" s="25">
        <f ca="1">SUM(AT$3:AT6)</f>
        <v>0</v>
      </c>
      <c r="AV6" s="25">
        <f t="shared" ca="1" si="37"/>
        <v>93300.505060719282</v>
      </c>
      <c r="AW6" s="25">
        <f t="shared" ca="1" si="9"/>
        <v>58.31</v>
      </c>
      <c r="AX6" s="25">
        <f t="shared" ca="1" si="38"/>
        <v>0</v>
      </c>
      <c r="AY6" s="25">
        <f t="shared" ca="1" si="39"/>
        <v>62.2</v>
      </c>
      <c r="AZ6" s="25">
        <f t="shared" ca="1" si="40"/>
        <v>126700</v>
      </c>
      <c r="BA6" s="25">
        <f t="shared" ca="1" si="41"/>
        <v>33399.49</v>
      </c>
      <c r="BB6" s="25">
        <f t="shared" ca="1" si="42"/>
        <v>2.59</v>
      </c>
      <c r="BC6" s="25">
        <f t="shared" ca="1" si="43"/>
        <v>4.67</v>
      </c>
      <c r="BD6" s="25">
        <f ca="1">IF($H6="","",IF($Q6="x",SUM(AW$3:AY6)+SUM(BB$3:BC6)-SUM(BD$3:BD5),0))</f>
        <v>381.6</v>
      </c>
      <c r="BE6" s="25">
        <f t="shared" ca="1" si="44"/>
        <v>92918.91</v>
      </c>
      <c r="BF6" s="25">
        <f t="shared" ca="1" si="10"/>
        <v>92729.61</v>
      </c>
      <c r="BG6" s="7"/>
      <c r="BI6" s="25">
        <f t="shared" ca="1" si="45"/>
        <v>0</v>
      </c>
      <c r="BJ6" s="25">
        <f ca="1">SUM(BI$3:BI6)</f>
        <v>0</v>
      </c>
      <c r="BK6" s="25">
        <f t="shared" ref="BK6:BK69" ca="1" si="59">IF($H6="","",MAX(0,(BT5+$N6-$O6-$P6)*((1+$C$37)^(1/12))))</f>
        <v>93079.669382250533</v>
      </c>
      <c r="BL6" s="25">
        <f t="shared" ca="1" si="11"/>
        <v>58.17</v>
      </c>
      <c r="BM6" s="25">
        <f t="shared" ca="1" si="46"/>
        <v>0</v>
      </c>
      <c r="BN6" s="25">
        <f t="shared" ca="1" si="47"/>
        <v>62.05</v>
      </c>
      <c r="BO6" s="25">
        <f t="shared" ca="1" si="48"/>
        <v>126700</v>
      </c>
      <c r="BP6" s="25">
        <f t="shared" ca="1" si="49"/>
        <v>33620.33</v>
      </c>
      <c r="BQ6" s="25">
        <f t="shared" ca="1" si="50"/>
        <v>2.61</v>
      </c>
      <c r="BR6" s="25">
        <f t="shared" ca="1" si="51"/>
        <v>4.6500000000000004</v>
      </c>
      <c r="BS6" s="25">
        <f ca="1">IF($H6="","",IF($Q6="x",SUM(BL$3:BN6)+SUM(BQ$3:BR6)-SUM(BS$3:BS5),0))</f>
        <v>381.04</v>
      </c>
      <c r="BT6" s="25">
        <f t="shared" ca="1" si="52"/>
        <v>92698.63</v>
      </c>
      <c r="BU6" s="25">
        <f t="shared" ca="1" si="12"/>
        <v>92509.66</v>
      </c>
      <c r="BV6" s="7"/>
      <c r="BW6" s="25">
        <f t="shared" si="13"/>
        <v>0</v>
      </c>
      <c r="BX6" s="128">
        <v>1</v>
      </c>
      <c r="BY6" s="7"/>
      <c r="CB6" s="131">
        <f t="shared" si="14"/>
        <v>3</v>
      </c>
      <c r="CC6" s="132">
        <f t="shared" ca="1" si="53"/>
        <v>0</v>
      </c>
      <c r="CD6" s="133">
        <f t="shared" ca="1" si="54"/>
        <v>96085.907471823724</v>
      </c>
      <c r="CE6" s="133">
        <f t="shared" ca="1" si="55"/>
        <v>39.950000000000003</v>
      </c>
      <c r="CF6" s="133">
        <f t="shared" ca="1" si="56"/>
        <v>96045.96</v>
      </c>
      <c r="CG6" s="133">
        <f t="shared" ca="1" si="57"/>
        <v>0</v>
      </c>
      <c r="CH6" s="133"/>
      <c r="CI6" s="133"/>
      <c r="CK6" s="133"/>
      <c r="CL6" s="133"/>
      <c r="CM6" s="133"/>
      <c r="CN6" s="133"/>
      <c r="CP6" s="5">
        <v>2</v>
      </c>
      <c r="CQ6" s="134">
        <f t="shared" ref="CQ6:CQ29" ca="1" si="60">IF($CP6&gt;$C$5,"",VLOOKUP(CP6*12,$F$3:$H$10000,3,FALSE))</f>
        <v>44469</v>
      </c>
      <c r="CR6" s="98">
        <f t="shared" ref="CR6:CR29" ca="1" si="61">IF($CP6&gt;$C$5,"",VLOOKUP($CP6*12,$CB$4:$CI$1194,8,FALSE))</f>
        <v>103316.92226187499</v>
      </c>
      <c r="CS6" s="98">
        <f t="shared" ref="CS6:CS28" ca="1" si="62">IF($CP6&gt;$C$5,"",VLOOKUP($CP6*12,$CB$4:$CN$1194,13,FALSE)-IF(CS7="",(VLOOKUP($CP6*12,$CB$4:$CN$1194,13,FALSE)-SUM($N$3:$N$2000))*0.25*IF(AND(CP6&gt;11,CT6&gt;61),0.5,1)))</f>
        <v>98795.58</v>
      </c>
      <c r="CT6" s="137">
        <f ca="1">CP6+'Input-Output'!$AE$86</f>
        <v>33</v>
      </c>
      <c r="CZ6" s="132">
        <f t="shared" ca="1" si="15"/>
        <v>126700</v>
      </c>
    </row>
    <row r="7" spans="2:104" x14ac:dyDescent="0.2">
      <c r="B7" s="10" t="s">
        <v>111</v>
      </c>
      <c r="C7" s="16">
        <f ca="1">DATE(YEAR(C4)+C5,MONTH(C4),DAY(C4))-1</f>
        <v>52870</v>
      </c>
      <c r="F7" s="3">
        <v>4</v>
      </c>
      <c r="G7" s="3">
        <f t="shared" si="16"/>
        <v>1</v>
      </c>
      <c r="H7" s="8">
        <f t="shared" ca="1" si="58"/>
        <v>43861</v>
      </c>
      <c r="I7" s="6">
        <f t="shared" ca="1" si="0"/>
        <v>32</v>
      </c>
      <c r="J7" s="6" t="str">
        <f t="shared" ca="1" si="1"/>
        <v/>
      </c>
      <c r="K7" s="7"/>
      <c r="L7" s="6">
        <f ca="1">IF($H7="","",IF($J7="",VLOOKUP($I7,Sterbetafeln!$A$4:$I$124,$D$10,FALSE),MAX(0.0005,VLOOKUP($I7,Sterbetafeln!$A$4:$I$124,$D$10,FALSE)*VLOOKUP($J7,Sterbetafeln!$A$4:$I$124,$D$13,FALSE))))</f>
        <v>9.3099999999999997E-4</v>
      </c>
      <c r="M7" s="78">
        <f ca="1">SUM($O$3:$O7)</f>
        <v>0</v>
      </c>
      <c r="N7" s="25">
        <f t="shared" ca="1" si="17"/>
        <v>0</v>
      </c>
      <c r="O7" s="25">
        <f t="shared" ca="1" si="18"/>
        <v>0</v>
      </c>
      <c r="P7" s="25">
        <f t="shared" ca="1" si="19"/>
        <v>0</v>
      </c>
      <c r="Q7" s="7" t="str">
        <f t="shared" ca="1" si="20"/>
        <v/>
      </c>
      <c r="R7" s="25">
        <f t="shared" ca="1" si="2"/>
        <v>0</v>
      </c>
      <c r="S7" s="25">
        <f ca="1">SUM(R$3:R7)</f>
        <v>0</v>
      </c>
      <c r="T7" s="25">
        <f t="shared" ca="1" si="21"/>
        <v>91573.01</v>
      </c>
      <c r="U7" s="25">
        <f t="shared" ca="1" si="3"/>
        <v>57.23</v>
      </c>
      <c r="V7" s="25">
        <f t="shared" ca="1" si="22"/>
        <v>0</v>
      </c>
      <c r="W7" s="25">
        <f t="shared" ca="1" si="4"/>
        <v>61.05</v>
      </c>
      <c r="X7" s="25">
        <f t="shared" ca="1" si="23"/>
        <v>126700</v>
      </c>
      <c r="Y7" s="25">
        <f t="shared" ca="1" si="5"/>
        <v>35126.99</v>
      </c>
      <c r="Z7" s="25">
        <f t="shared" ca="1" si="24"/>
        <v>2.73</v>
      </c>
      <c r="AA7" s="25">
        <f t="shared" ca="1" si="25"/>
        <v>4.58</v>
      </c>
      <c r="AB7" s="25">
        <f ca="1">IF($H7="","",IF($Q7="x",SUM(U$3:W7)+SUM(Z$3:AA7)-SUM(AB$3:AB6),0))</f>
        <v>0</v>
      </c>
      <c r="AC7" s="25">
        <f t="shared" ca="1" si="26"/>
        <v>91573.01</v>
      </c>
      <c r="AD7" s="25">
        <f t="shared" ca="1" si="6"/>
        <v>91385.73</v>
      </c>
      <c r="AE7" s="7"/>
      <c r="AF7" s="25">
        <f t="shared" ca="1" si="27"/>
        <v>0</v>
      </c>
      <c r="AG7" s="25">
        <f ca="1">SUM(AF$3:AF7)</f>
        <v>0</v>
      </c>
      <c r="AH7" s="25">
        <f t="shared" ca="1" si="28"/>
        <v>92480.851599173358</v>
      </c>
      <c r="AI7" s="25">
        <f t="shared" ca="1" si="7"/>
        <v>57.8</v>
      </c>
      <c r="AJ7" s="25">
        <f t="shared" ca="1" si="29"/>
        <v>0</v>
      </c>
      <c r="AK7" s="25">
        <f t="shared" ca="1" si="30"/>
        <v>61.65</v>
      </c>
      <c r="AL7" s="25">
        <f t="shared" ca="1" si="31"/>
        <v>126700</v>
      </c>
      <c r="AM7" s="25">
        <f t="shared" ca="1" si="32"/>
        <v>34219.15</v>
      </c>
      <c r="AN7" s="25">
        <f t="shared" ca="1" si="33"/>
        <v>2.65</v>
      </c>
      <c r="AO7" s="25">
        <f t="shared" ca="1" si="34"/>
        <v>4.62</v>
      </c>
      <c r="AP7" s="25">
        <f ca="1">IF($H7="","",IF($Q7="x",SUM(AI$3:AK7)+SUM(AN$3:AO7)-SUM(AP$3:AP6),0))</f>
        <v>0</v>
      </c>
      <c r="AQ7" s="25">
        <f t="shared" ca="1" si="35"/>
        <v>92480.85</v>
      </c>
      <c r="AR7" s="25">
        <f t="shared" ca="1" si="8"/>
        <v>92292.2</v>
      </c>
      <c r="AS7" s="7"/>
      <c r="AT7" s="25">
        <f t="shared" ca="1" si="36"/>
        <v>0</v>
      </c>
      <c r="AU7" s="25">
        <f ca="1">SUM(AT$3:AT7)</f>
        <v>0</v>
      </c>
      <c r="AV7" s="25">
        <f t="shared" ca="1" si="37"/>
        <v>93371.197492901571</v>
      </c>
      <c r="AW7" s="25">
        <f t="shared" ca="1" si="9"/>
        <v>58.36</v>
      </c>
      <c r="AX7" s="25">
        <f t="shared" ca="1" si="38"/>
        <v>0</v>
      </c>
      <c r="AY7" s="25">
        <f t="shared" ca="1" si="39"/>
        <v>62.25</v>
      </c>
      <c r="AZ7" s="25">
        <f t="shared" ca="1" si="40"/>
        <v>126700</v>
      </c>
      <c r="BA7" s="25">
        <f t="shared" ca="1" si="41"/>
        <v>33328.800000000003</v>
      </c>
      <c r="BB7" s="25">
        <f t="shared" ca="1" si="42"/>
        <v>2.59</v>
      </c>
      <c r="BC7" s="25">
        <f t="shared" ca="1" si="43"/>
        <v>4.67</v>
      </c>
      <c r="BD7" s="25">
        <f ca="1">IF($H7="","",IF($Q7="x",SUM(AW$3:AY7)+SUM(BB$3:BC7)-SUM(BD$3:BD6),0))</f>
        <v>0</v>
      </c>
      <c r="BE7" s="25">
        <f t="shared" ca="1" si="44"/>
        <v>93371.199999999997</v>
      </c>
      <c r="BF7" s="25">
        <f t="shared" ca="1" si="10"/>
        <v>93181.22</v>
      </c>
      <c r="BG7" s="7"/>
      <c r="BI7" s="25">
        <f t="shared" ca="1" si="45"/>
        <v>0</v>
      </c>
      <c r="BJ7" s="25">
        <f ca="1">SUM(BI$3:BI7)</f>
        <v>0</v>
      </c>
      <c r="BK7" s="25">
        <f t="shared" ca="1" si="59"/>
        <v>93076.295693194625</v>
      </c>
      <c r="BL7" s="25">
        <f t="shared" ca="1" si="11"/>
        <v>58.17</v>
      </c>
      <c r="BM7" s="25">
        <f t="shared" ca="1" si="46"/>
        <v>0</v>
      </c>
      <c r="BN7" s="25">
        <f t="shared" ca="1" si="47"/>
        <v>62.05</v>
      </c>
      <c r="BO7" s="25">
        <f t="shared" ca="1" si="48"/>
        <v>126700</v>
      </c>
      <c r="BP7" s="25">
        <f t="shared" ca="1" si="49"/>
        <v>33623.699999999997</v>
      </c>
      <c r="BQ7" s="25">
        <f t="shared" ca="1" si="50"/>
        <v>2.61</v>
      </c>
      <c r="BR7" s="25">
        <f t="shared" ca="1" si="51"/>
        <v>4.6500000000000004</v>
      </c>
      <c r="BS7" s="25">
        <f ca="1">IF($H7="","",IF($Q7="x",SUM(BL$3:BN7)+SUM(BQ$3:BR7)-SUM(BS$3:BS6),0))</f>
        <v>0</v>
      </c>
      <c r="BT7" s="25">
        <f t="shared" ca="1" si="52"/>
        <v>93076.3</v>
      </c>
      <c r="BU7" s="25">
        <f t="shared" ca="1" si="12"/>
        <v>92886.76</v>
      </c>
      <c r="BV7" s="7"/>
      <c r="BW7" s="25">
        <f t="shared" si="13"/>
        <v>0</v>
      </c>
      <c r="BX7" s="128">
        <v>1</v>
      </c>
      <c r="BY7" s="7"/>
      <c r="CB7" s="131">
        <f t="shared" si="14"/>
        <v>4</v>
      </c>
      <c r="CC7" s="132">
        <f t="shared" ca="1" si="53"/>
        <v>0</v>
      </c>
      <c r="CD7" s="133">
        <f t="shared" ca="1" si="54"/>
        <v>96437.263129959349</v>
      </c>
      <c r="CE7" s="133">
        <f t="shared" ca="1" si="55"/>
        <v>40.1</v>
      </c>
      <c r="CF7" s="133">
        <f t="shared" ca="1" si="56"/>
        <v>96397.16</v>
      </c>
      <c r="CG7" s="133">
        <f t="shared" ca="1" si="57"/>
        <v>0</v>
      </c>
      <c r="CH7" s="133"/>
      <c r="CI7" s="133"/>
      <c r="CK7" s="133"/>
      <c r="CL7" s="133"/>
      <c r="CM7" s="133"/>
      <c r="CN7" s="133"/>
      <c r="CP7" s="5">
        <v>3</v>
      </c>
      <c r="CQ7" s="134">
        <f t="shared" ca="1" si="60"/>
        <v>44834</v>
      </c>
      <c r="CR7" s="98">
        <f t="shared" ca="1" si="61"/>
        <v>107650.81259701312</v>
      </c>
      <c r="CS7" s="98">
        <f t="shared" ca="1" si="62"/>
        <v>103087.21</v>
      </c>
      <c r="CT7" s="137">
        <f ca="1">CP7+'Input-Output'!$AE$86</f>
        <v>34</v>
      </c>
      <c r="CZ7" s="132">
        <f t="shared" ca="1" si="15"/>
        <v>126700</v>
      </c>
    </row>
    <row r="8" spans="2:104" x14ac:dyDescent="0.2">
      <c r="F8" s="3">
        <v>5</v>
      </c>
      <c r="G8" s="3">
        <f t="shared" si="16"/>
        <v>1</v>
      </c>
      <c r="H8" s="8">
        <f t="shared" ca="1" si="58"/>
        <v>43890</v>
      </c>
      <c r="I8" s="6">
        <f t="shared" ca="1" si="0"/>
        <v>32</v>
      </c>
      <c r="J8" s="6" t="str">
        <f t="shared" ca="1" si="1"/>
        <v/>
      </c>
      <c r="K8" s="7"/>
      <c r="L8" s="6">
        <f ca="1">IF($H8="","",IF($J8="",VLOOKUP($I8,Sterbetafeln!$A$4:$I$124,$D$10,FALSE),MAX(0.0005,VLOOKUP($I8,Sterbetafeln!$A$4:$I$124,$D$10,FALSE)*VLOOKUP($J8,Sterbetafeln!$A$4:$I$124,$D$13,FALSE))))</f>
        <v>9.3099999999999997E-4</v>
      </c>
      <c r="M8" s="78">
        <f ca="1">SUM($O$3:$O8)</f>
        <v>0</v>
      </c>
      <c r="N8" s="25">
        <f t="shared" ca="1" si="17"/>
        <v>0</v>
      </c>
      <c r="O8" s="25">
        <f t="shared" ca="1" si="18"/>
        <v>0</v>
      </c>
      <c r="P8" s="25">
        <f t="shared" ca="1" si="19"/>
        <v>0</v>
      </c>
      <c r="Q8" s="7" t="str">
        <f t="shared" ca="1" si="20"/>
        <v/>
      </c>
      <c r="R8" s="25">
        <f t="shared" ca="1" si="2"/>
        <v>0</v>
      </c>
      <c r="S8" s="25">
        <f ca="1">SUM(R$3:R8)</f>
        <v>0</v>
      </c>
      <c r="T8" s="25">
        <f t="shared" ca="1" si="21"/>
        <v>91573.01</v>
      </c>
      <c r="U8" s="25">
        <f t="shared" ca="1" si="3"/>
        <v>57.23</v>
      </c>
      <c r="V8" s="25">
        <f t="shared" ca="1" si="22"/>
        <v>0</v>
      </c>
      <c r="W8" s="25">
        <f t="shared" ca="1" si="4"/>
        <v>61.05</v>
      </c>
      <c r="X8" s="25">
        <f t="shared" ca="1" si="23"/>
        <v>126700</v>
      </c>
      <c r="Y8" s="25">
        <f t="shared" ca="1" si="5"/>
        <v>35126.99</v>
      </c>
      <c r="Z8" s="25">
        <f t="shared" ca="1" si="24"/>
        <v>2.73</v>
      </c>
      <c r="AA8" s="25">
        <f t="shared" ca="1" si="25"/>
        <v>4.58</v>
      </c>
      <c r="AB8" s="25">
        <f ca="1">IF($H8="","",IF($Q8="x",SUM(U$3:W8)+SUM(Z$3:AA8)-SUM(AB$3:AB7),0))</f>
        <v>0</v>
      </c>
      <c r="AC8" s="25">
        <f t="shared" ca="1" si="26"/>
        <v>91573.01</v>
      </c>
      <c r="AD8" s="25">
        <f t="shared" ca="1" si="6"/>
        <v>91385.73</v>
      </c>
      <c r="AE8" s="7"/>
      <c r="AF8" s="25">
        <f t="shared" ca="1" si="27"/>
        <v>0</v>
      </c>
      <c r="AG8" s="25">
        <f ca="1">SUM(AF$3:AF8)</f>
        <v>0</v>
      </c>
      <c r="AH8" s="25">
        <f t="shared" ca="1" si="28"/>
        <v>92708.932724871964</v>
      </c>
      <c r="AI8" s="25">
        <f t="shared" ca="1" si="7"/>
        <v>57.94</v>
      </c>
      <c r="AJ8" s="25">
        <f t="shared" ca="1" si="29"/>
        <v>0</v>
      </c>
      <c r="AK8" s="25">
        <f t="shared" ca="1" si="30"/>
        <v>61.81</v>
      </c>
      <c r="AL8" s="25">
        <f t="shared" ca="1" si="31"/>
        <v>126700</v>
      </c>
      <c r="AM8" s="25">
        <f t="shared" ca="1" si="32"/>
        <v>33991.07</v>
      </c>
      <c r="AN8" s="25">
        <f t="shared" ca="1" si="33"/>
        <v>2.64</v>
      </c>
      <c r="AO8" s="25">
        <f t="shared" ca="1" si="34"/>
        <v>4.6399999999999997</v>
      </c>
      <c r="AP8" s="25">
        <f ca="1">IF($H8="","",IF($Q8="x",SUM(AI$3:AK8)+SUM(AN$3:AO8)-SUM(AP$3:AP7),0))</f>
        <v>0</v>
      </c>
      <c r="AQ8" s="25">
        <f t="shared" ca="1" si="35"/>
        <v>92708.93</v>
      </c>
      <c r="AR8" s="25">
        <f t="shared" ca="1" si="8"/>
        <v>92519.94</v>
      </c>
      <c r="AS8" s="7"/>
      <c r="AT8" s="25">
        <f t="shared" ca="1" si="36"/>
        <v>0</v>
      </c>
      <c r="AU8" s="25">
        <f ca="1">SUM(AT$3:AT8)</f>
        <v>0</v>
      </c>
      <c r="AV8" s="25">
        <f t="shared" ca="1" si="37"/>
        <v>93825.689037346761</v>
      </c>
      <c r="AW8" s="25">
        <f t="shared" ca="1" si="9"/>
        <v>58.64</v>
      </c>
      <c r="AX8" s="25">
        <f t="shared" ca="1" si="38"/>
        <v>0</v>
      </c>
      <c r="AY8" s="25">
        <f t="shared" ca="1" si="39"/>
        <v>62.55</v>
      </c>
      <c r="AZ8" s="25">
        <f t="shared" ca="1" si="40"/>
        <v>126700</v>
      </c>
      <c r="BA8" s="25">
        <f t="shared" ca="1" si="41"/>
        <v>32874.31</v>
      </c>
      <c r="BB8" s="25">
        <f t="shared" ca="1" si="42"/>
        <v>2.5499999999999998</v>
      </c>
      <c r="BC8" s="25">
        <f t="shared" ca="1" si="43"/>
        <v>4.6900000000000004</v>
      </c>
      <c r="BD8" s="25">
        <f ca="1">IF($H8="","",IF($Q8="x",SUM(AW$3:AY8)+SUM(BB$3:BC8)-SUM(BD$3:BD7),0))</f>
        <v>0</v>
      </c>
      <c r="BE8" s="25">
        <f t="shared" ca="1" si="44"/>
        <v>93825.69</v>
      </c>
      <c r="BF8" s="25">
        <f t="shared" ca="1" si="10"/>
        <v>93635.03</v>
      </c>
      <c r="BG8" s="7"/>
      <c r="BI8" s="25">
        <f t="shared" ca="1" si="45"/>
        <v>0</v>
      </c>
      <c r="BJ8" s="25">
        <f ca="1">SUM(BI$3:BI8)</f>
        <v>0</v>
      </c>
      <c r="BK8" s="25">
        <f t="shared" ca="1" si="59"/>
        <v>93455.504367523987</v>
      </c>
      <c r="BL8" s="25">
        <f t="shared" ca="1" si="11"/>
        <v>58.41</v>
      </c>
      <c r="BM8" s="25">
        <f t="shared" ca="1" si="46"/>
        <v>0</v>
      </c>
      <c r="BN8" s="25">
        <f t="shared" ca="1" si="47"/>
        <v>62.3</v>
      </c>
      <c r="BO8" s="25">
        <f t="shared" ca="1" si="48"/>
        <v>126700</v>
      </c>
      <c r="BP8" s="25">
        <f t="shared" ca="1" si="49"/>
        <v>33244.5</v>
      </c>
      <c r="BQ8" s="25">
        <f t="shared" ca="1" si="50"/>
        <v>2.58</v>
      </c>
      <c r="BR8" s="25">
        <f t="shared" ca="1" si="51"/>
        <v>4.67</v>
      </c>
      <c r="BS8" s="25">
        <f ca="1">IF($H8="","",IF($Q8="x",SUM(BL$3:BN8)+SUM(BQ$3:BR8)-SUM(BS$3:BS7),0))</f>
        <v>0</v>
      </c>
      <c r="BT8" s="25">
        <f t="shared" ca="1" si="52"/>
        <v>93455.5</v>
      </c>
      <c r="BU8" s="25">
        <f t="shared" ca="1" si="12"/>
        <v>93265.39</v>
      </c>
      <c r="BV8" s="7"/>
      <c r="BW8" s="25">
        <f t="shared" si="13"/>
        <v>0</v>
      </c>
      <c r="BX8" s="128">
        <v>1</v>
      </c>
      <c r="BY8" s="7"/>
      <c r="CB8" s="131">
        <f t="shared" si="14"/>
        <v>5</v>
      </c>
      <c r="CC8" s="132">
        <f t="shared" ca="1" si="53"/>
        <v>0</v>
      </c>
      <c r="CD8" s="133">
        <f t="shared" ca="1" si="54"/>
        <v>96789.893962232163</v>
      </c>
      <c r="CE8" s="133">
        <f t="shared" ca="1" si="55"/>
        <v>40.25</v>
      </c>
      <c r="CF8" s="133">
        <f t="shared" ca="1" si="56"/>
        <v>96749.64</v>
      </c>
      <c r="CG8" s="133">
        <f t="shared" ca="1" si="57"/>
        <v>0</v>
      </c>
      <c r="CH8" s="133"/>
      <c r="CI8" s="133"/>
      <c r="CK8" s="133"/>
      <c r="CL8" s="133"/>
      <c r="CM8" s="133"/>
      <c r="CN8" s="133"/>
      <c r="CP8" s="5">
        <v>4</v>
      </c>
      <c r="CQ8" s="134">
        <f t="shared" ca="1" si="60"/>
        <v>45199</v>
      </c>
      <c r="CR8" s="98">
        <f t="shared" ca="1" si="61"/>
        <v>112172.20367950021</v>
      </c>
      <c r="CS8" s="98">
        <f t="shared" ca="1" si="62"/>
        <v>107504.29</v>
      </c>
      <c r="CT8" s="137">
        <f ca="1">CP8+'Input-Output'!$AE$86</f>
        <v>35</v>
      </c>
      <c r="CZ8" s="132">
        <f t="shared" ca="1" si="15"/>
        <v>126700</v>
      </c>
    </row>
    <row r="9" spans="2:104" x14ac:dyDescent="0.2">
      <c r="B9" s="11" t="s">
        <v>21</v>
      </c>
      <c r="C9" s="12"/>
      <c r="F9" s="3">
        <v>6</v>
      </c>
      <c r="G9" s="3">
        <f t="shared" si="16"/>
        <v>1</v>
      </c>
      <c r="H9" s="8">
        <f t="shared" ca="1" si="58"/>
        <v>43921</v>
      </c>
      <c r="I9" s="6">
        <f t="shared" ca="1" si="0"/>
        <v>32</v>
      </c>
      <c r="J9" s="6" t="str">
        <f t="shared" ca="1" si="1"/>
        <v/>
      </c>
      <c r="K9" s="7"/>
      <c r="L9" s="6">
        <f ca="1">IF($H9="","",IF($J9="",VLOOKUP($I9,Sterbetafeln!$A$4:$I$124,$D$10,FALSE),MAX(0.0005,VLOOKUP($I9,Sterbetafeln!$A$4:$I$124,$D$10,FALSE)*VLOOKUP($J9,Sterbetafeln!$A$4:$I$124,$D$13,FALSE))))</f>
        <v>9.3099999999999997E-4</v>
      </c>
      <c r="M9" s="78">
        <f ca="1">SUM($O$3:$O9)</f>
        <v>0</v>
      </c>
      <c r="N9" s="25">
        <f t="shared" ca="1" si="17"/>
        <v>0</v>
      </c>
      <c r="O9" s="25">
        <f t="shared" ca="1" si="18"/>
        <v>0</v>
      </c>
      <c r="P9" s="25">
        <f t="shared" ca="1" si="19"/>
        <v>0</v>
      </c>
      <c r="Q9" s="7" t="str">
        <f t="shared" ca="1" si="20"/>
        <v>x</v>
      </c>
      <c r="R9" s="25">
        <f t="shared" ca="1" si="2"/>
        <v>0</v>
      </c>
      <c r="S9" s="25">
        <f ca="1">SUM(R$3:R9)</f>
        <v>0</v>
      </c>
      <c r="T9" s="25">
        <f t="shared" ca="1" si="21"/>
        <v>91573.01</v>
      </c>
      <c r="U9" s="25">
        <f t="shared" ca="1" si="3"/>
        <v>57.23</v>
      </c>
      <c r="V9" s="25">
        <f t="shared" ca="1" si="22"/>
        <v>0</v>
      </c>
      <c r="W9" s="25">
        <f t="shared" ca="1" si="4"/>
        <v>61.05</v>
      </c>
      <c r="X9" s="25">
        <f t="shared" ca="1" si="23"/>
        <v>126700</v>
      </c>
      <c r="Y9" s="25">
        <f t="shared" ca="1" si="5"/>
        <v>35126.99</v>
      </c>
      <c r="Z9" s="25">
        <f t="shared" ca="1" si="24"/>
        <v>2.73</v>
      </c>
      <c r="AA9" s="25">
        <f t="shared" ca="1" si="25"/>
        <v>4.58</v>
      </c>
      <c r="AB9" s="25">
        <f ca="1">IF($H9="","",IF($Q9="x",SUM(U$3:W9)+SUM(Z$3:AA9)-SUM(AB$3:AB8),0))</f>
        <v>376.77000000000004</v>
      </c>
      <c r="AC9" s="25">
        <f t="shared" ca="1" si="26"/>
        <v>91196.24</v>
      </c>
      <c r="AD9" s="25">
        <f t="shared" ca="1" si="6"/>
        <v>91009.52</v>
      </c>
      <c r="AE9" s="7"/>
      <c r="AF9" s="25">
        <f t="shared" ca="1" si="27"/>
        <v>0</v>
      </c>
      <c r="AG9" s="25">
        <f ca="1">SUM(AF$3:AF9)</f>
        <v>0</v>
      </c>
      <c r="AH9" s="25">
        <f t="shared" ca="1" si="28"/>
        <v>92937.575231681607</v>
      </c>
      <c r="AI9" s="25">
        <f t="shared" ca="1" si="7"/>
        <v>58.09</v>
      </c>
      <c r="AJ9" s="25">
        <f t="shared" ca="1" si="29"/>
        <v>0</v>
      </c>
      <c r="AK9" s="25">
        <f t="shared" ca="1" si="30"/>
        <v>61.96</v>
      </c>
      <c r="AL9" s="25">
        <f t="shared" ca="1" si="31"/>
        <v>126700</v>
      </c>
      <c r="AM9" s="25">
        <f t="shared" ca="1" si="32"/>
        <v>33762.42</v>
      </c>
      <c r="AN9" s="25">
        <f t="shared" ca="1" si="33"/>
        <v>2.62</v>
      </c>
      <c r="AO9" s="25">
        <f t="shared" ca="1" si="34"/>
        <v>4.6500000000000004</v>
      </c>
      <c r="AP9" s="25">
        <f ca="1">IF($H9="","",IF($Q9="x",SUM(AI$3:AK9)+SUM(AN$3:AO9)-SUM(AP$3:AP8),0))</f>
        <v>381.07000000000005</v>
      </c>
      <c r="AQ9" s="25">
        <f t="shared" ca="1" si="35"/>
        <v>92556.51</v>
      </c>
      <c r="AR9" s="25">
        <f t="shared" ca="1" si="8"/>
        <v>92367.75</v>
      </c>
      <c r="AS9" s="7"/>
      <c r="AT9" s="25">
        <f t="shared" ca="1" si="36"/>
        <v>0</v>
      </c>
      <c r="AU9" s="25">
        <f ca="1">SUM(AT$3:AT9)</f>
        <v>0</v>
      </c>
      <c r="AV9" s="25">
        <f t="shared" ca="1" si="37"/>
        <v>94282.391290403204</v>
      </c>
      <c r="AW9" s="25">
        <f t="shared" ca="1" si="9"/>
        <v>58.93</v>
      </c>
      <c r="AX9" s="25">
        <f t="shared" ca="1" si="38"/>
        <v>0</v>
      </c>
      <c r="AY9" s="25">
        <f t="shared" ca="1" si="39"/>
        <v>62.85</v>
      </c>
      <c r="AZ9" s="25">
        <f t="shared" ca="1" si="40"/>
        <v>126700</v>
      </c>
      <c r="BA9" s="25">
        <f t="shared" ca="1" si="41"/>
        <v>32417.61</v>
      </c>
      <c r="BB9" s="25">
        <f t="shared" ca="1" si="42"/>
        <v>2.52</v>
      </c>
      <c r="BC9" s="25">
        <f t="shared" ca="1" si="43"/>
        <v>4.71</v>
      </c>
      <c r="BD9" s="25">
        <f ca="1">IF($H9="","",IF($Q9="x",SUM(AW$3:AY9)+SUM(BB$3:BC9)-SUM(BD$3:BD8),0))</f>
        <v>385.30999999999995</v>
      </c>
      <c r="BE9" s="25">
        <f t="shared" ca="1" si="44"/>
        <v>93897.08</v>
      </c>
      <c r="BF9" s="25">
        <f t="shared" ca="1" si="10"/>
        <v>93706.31</v>
      </c>
      <c r="BG9" s="7"/>
      <c r="BI9" s="25">
        <f t="shared" ca="1" si="45"/>
        <v>0</v>
      </c>
      <c r="BJ9" s="25">
        <f ca="1">SUM(BI$3:BI9)</f>
        <v>0</v>
      </c>
      <c r="BK9" s="25">
        <f t="shared" ca="1" si="59"/>
        <v>93836.249275262744</v>
      </c>
      <c r="BL9" s="25">
        <f t="shared" ca="1" si="11"/>
        <v>58.65</v>
      </c>
      <c r="BM9" s="25">
        <f t="shared" ca="1" si="46"/>
        <v>0</v>
      </c>
      <c r="BN9" s="25">
        <f t="shared" ca="1" si="47"/>
        <v>62.56</v>
      </c>
      <c r="BO9" s="25">
        <f t="shared" ca="1" si="48"/>
        <v>126700</v>
      </c>
      <c r="BP9" s="25">
        <f t="shared" ca="1" si="49"/>
        <v>32863.75</v>
      </c>
      <c r="BQ9" s="25">
        <f t="shared" ca="1" si="50"/>
        <v>2.5499999999999998</v>
      </c>
      <c r="BR9" s="25">
        <f t="shared" ca="1" si="51"/>
        <v>4.6900000000000004</v>
      </c>
      <c r="BS9" s="25">
        <f ca="1">IF($H9="","",IF($Q9="x",SUM(BL$3:BN9)+SUM(BQ$3:BR9)-SUM(BS$3:BS8),0))</f>
        <v>383.88999999999993</v>
      </c>
      <c r="BT9" s="25">
        <f t="shared" ca="1" si="52"/>
        <v>93452.36</v>
      </c>
      <c r="BU9" s="25">
        <f t="shared" ca="1" si="12"/>
        <v>93262.26</v>
      </c>
      <c r="BV9" s="7"/>
      <c r="BW9" s="25">
        <f t="shared" si="13"/>
        <v>0</v>
      </c>
      <c r="BX9" s="128">
        <v>1</v>
      </c>
      <c r="BY9" s="7"/>
      <c r="CB9" s="131">
        <f t="shared" si="14"/>
        <v>6</v>
      </c>
      <c r="CC9" s="132">
        <f t="shared" ca="1" si="53"/>
        <v>0</v>
      </c>
      <c r="CD9" s="133">
        <f t="shared" ca="1" si="54"/>
        <v>97143.810009383422</v>
      </c>
      <c r="CE9" s="133">
        <f t="shared" ca="1" si="55"/>
        <v>40.39</v>
      </c>
      <c r="CF9" s="133">
        <f t="shared" ca="1" si="56"/>
        <v>97103.42</v>
      </c>
      <c r="CG9" s="133">
        <f t="shared" ca="1" si="57"/>
        <v>0</v>
      </c>
      <c r="CH9" s="133"/>
      <c r="CI9" s="133"/>
      <c r="CK9" s="133"/>
      <c r="CL9" s="133"/>
      <c r="CM9" s="133"/>
      <c r="CN9" s="133"/>
      <c r="CP9" s="5">
        <v>5</v>
      </c>
      <c r="CQ9" s="134">
        <f t="shared" ca="1" si="60"/>
        <v>45565</v>
      </c>
      <c r="CR9" s="98">
        <f t="shared" ca="1" si="61"/>
        <v>114537.39057994689</v>
      </c>
      <c r="CS9" s="98">
        <f t="shared" ca="1" si="62"/>
        <v>109183.26</v>
      </c>
      <c r="CT9" s="137">
        <f ca="1">CP9+'Input-Output'!$AE$86</f>
        <v>36</v>
      </c>
      <c r="CZ9" s="132">
        <f t="shared" ca="1" si="15"/>
        <v>126700</v>
      </c>
    </row>
    <row r="10" spans="2:104" x14ac:dyDescent="0.2">
      <c r="B10" s="13" t="s">
        <v>22</v>
      </c>
      <c r="C10" s="14">
        <f>IF(OR('Input-Output'!$F$21=0,'Input-Output'!$F$21=""),"",'Input-Output'!$F$21)</f>
        <v>32174</v>
      </c>
      <c r="D10" s="24">
        <f>1+D11+D12</f>
        <v>2</v>
      </c>
      <c r="F10" s="3">
        <v>7</v>
      </c>
      <c r="G10" s="3">
        <f t="shared" si="16"/>
        <v>1</v>
      </c>
      <c r="H10" s="8">
        <f t="shared" ca="1" si="58"/>
        <v>43951</v>
      </c>
      <c r="I10" s="6">
        <f t="shared" ca="1" si="0"/>
        <v>32</v>
      </c>
      <c r="J10" s="6" t="str">
        <f t="shared" ca="1" si="1"/>
        <v/>
      </c>
      <c r="K10" s="7"/>
      <c r="L10" s="6">
        <f ca="1">IF($H10="","",IF($J10="",VLOOKUP($I10,Sterbetafeln!$A$4:$I$124,$D$10,FALSE),MAX(0.0005,VLOOKUP($I10,Sterbetafeln!$A$4:$I$124,$D$10,FALSE)*VLOOKUP($J10,Sterbetafeln!$A$4:$I$124,$D$13,FALSE))))</f>
        <v>9.3099999999999997E-4</v>
      </c>
      <c r="M10" s="78">
        <f ca="1">SUM($O$3:$O10)</f>
        <v>0</v>
      </c>
      <c r="N10" s="25">
        <f t="shared" ca="1" si="17"/>
        <v>0</v>
      </c>
      <c r="O10" s="25">
        <f t="shared" ca="1" si="18"/>
        <v>0</v>
      </c>
      <c r="P10" s="25">
        <f t="shared" ca="1" si="19"/>
        <v>0</v>
      </c>
      <c r="Q10" s="7" t="str">
        <f t="shared" ca="1" si="20"/>
        <v/>
      </c>
      <c r="R10" s="25">
        <f t="shared" ca="1" si="2"/>
        <v>0</v>
      </c>
      <c r="S10" s="25">
        <f ca="1">SUM(R$3:R10)</f>
        <v>0</v>
      </c>
      <c r="T10" s="25">
        <f t="shared" ca="1" si="21"/>
        <v>91196.24</v>
      </c>
      <c r="U10" s="25">
        <f t="shared" ca="1" si="3"/>
        <v>57</v>
      </c>
      <c r="V10" s="25">
        <f t="shared" ca="1" si="22"/>
        <v>0</v>
      </c>
      <c r="W10" s="25">
        <f t="shared" ca="1" si="4"/>
        <v>60.8</v>
      </c>
      <c r="X10" s="25">
        <f t="shared" ca="1" si="23"/>
        <v>126700</v>
      </c>
      <c r="Y10" s="25">
        <f t="shared" ca="1" si="5"/>
        <v>35503.760000000002</v>
      </c>
      <c r="Z10" s="25">
        <f t="shared" ca="1" si="24"/>
        <v>2.75</v>
      </c>
      <c r="AA10" s="25">
        <f t="shared" ca="1" si="25"/>
        <v>4.5599999999999996</v>
      </c>
      <c r="AB10" s="25">
        <f ca="1">IF($H10="","",IF($Q10="x",SUM(U$3:W10)+SUM(Z$3:AA10)-SUM(AB$3:AB9),0))</f>
        <v>0</v>
      </c>
      <c r="AC10" s="25">
        <f t="shared" ca="1" si="26"/>
        <v>91196.24</v>
      </c>
      <c r="AD10" s="25">
        <f t="shared" ca="1" si="6"/>
        <v>91009.52</v>
      </c>
      <c r="AE10" s="7"/>
      <c r="AF10" s="25">
        <f t="shared" ca="1" si="27"/>
        <v>0</v>
      </c>
      <c r="AG10" s="25">
        <f ca="1">SUM(AF$3:AF10)</f>
        <v>0</v>
      </c>
      <c r="AH10" s="25">
        <f t="shared" ca="1" si="28"/>
        <v>92784.779322842922</v>
      </c>
      <c r="AI10" s="25">
        <f t="shared" ca="1" si="7"/>
        <v>57.99</v>
      </c>
      <c r="AJ10" s="25">
        <f t="shared" ca="1" si="29"/>
        <v>0</v>
      </c>
      <c r="AK10" s="25">
        <f t="shared" ca="1" si="30"/>
        <v>61.86</v>
      </c>
      <c r="AL10" s="25">
        <f t="shared" ca="1" si="31"/>
        <v>126700</v>
      </c>
      <c r="AM10" s="25">
        <f t="shared" ca="1" si="32"/>
        <v>33915.22</v>
      </c>
      <c r="AN10" s="25">
        <f t="shared" ca="1" si="33"/>
        <v>2.63</v>
      </c>
      <c r="AO10" s="25">
        <f t="shared" ca="1" si="34"/>
        <v>4.6399999999999997</v>
      </c>
      <c r="AP10" s="25">
        <f ca="1">IF($H10="","",IF($Q10="x",SUM(AI$3:AK10)+SUM(AN$3:AO10)-SUM(AP$3:AP9),0))</f>
        <v>0</v>
      </c>
      <c r="AQ10" s="25">
        <f t="shared" ca="1" si="35"/>
        <v>92784.78</v>
      </c>
      <c r="AR10" s="25">
        <f t="shared" ca="1" si="8"/>
        <v>92595.68</v>
      </c>
      <c r="AS10" s="7"/>
      <c r="AT10" s="25">
        <f t="shared" ca="1" si="36"/>
        <v>0</v>
      </c>
      <c r="AU10" s="25">
        <f ca="1">SUM(AT$3:AT10)</f>
        <v>0</v>
      </c>
      <c r="AV10" s="25">
        <f t="shared" ca="1" si="37"/>
        <v>94354.12878483806</v>
      </c>
      <c r="AW10" s="25">
        <f t="shared" ca="1" si="9"/>
        <v>58.97</v>
      </c>
      <c r="AX10" s="25">
        <f t="shared" ca="1" si="38"/>
        <v>0</v>
      </c>
      <c r="AY10" s="25">
        <f t="shared" ca="1" si="39"/>
        <v>62.9</v>
      </c>
      <c r="AZ10" s="25">
        <f t="shared" ca="1" si="40"/>
        <v>126700</v>
      </c>
      <c r="BA10" s="25">
        <f t="shared" ca="1" si="41"/>
        <v>32345.87</v>
      </c>
      <c r="BB10" s="25">
        <f t="shared" ca="1" si="42"/>
        <v>2.5099999999999998</v>
      </c>
      <c r="BC10" s="25">
        <f t="shared" ca="1" si="43"/>
        <v>4.72</v>
      </c>
      <c r="BD10" s="25">
        <f ca="1">IF($H10="","",IF($Q10="x",SUM(AW$3:AY10)+SUM(BB$3:BC10)-SUM(BD$3:BD9),0))</f>
        <v>0</v>
      </c>
      <c r="BE10" s="25">
        <f t="shared" ca="1" si="44"/>
        <v>94354.13</v>
      </c>
      <c r="BF10" s="25">
        <f t="shared" ca="1" si="10"/>
        <v>94162.67</v>
      </c>
      <c r="BG10" s="7"/>
      <c r="BI10" s="25">
        <f t="shared" ca="1" si="45"/>
        <v>0</v>
      </c>
      <c r="BJ10" s="25">
        <f ca="1">SUM(BI$3:BI10)</f>
        <v>0</v>
      </c>
      <c r="BK10" s="25">
        <f t="shared" ca="1" si="59"/>
        <v>93833.096482514069</v>
      </c>
      <c r="BL10" s="25">
        <f t="shared" ca="1" si="11"/>
        <v>58.65</v>
      </c>
      <c r="BM10" s="25">
        <f t="shared" ca="1" si="46"/>
        <v>0</v>
      </c>
      <c r="BN10" s="25">
        <f t="shared" ca="1" si="47"/>
        <v>62.56</v>
      </c>
      <c r="BO10" s="25">
        <f t="shared" ca="1" si="48"/>
        <v>126700</v>
      </c>
      <c r="BP10" s="25">
        <f t="shared" ca="1" si="49"/>
        <v>32866.9</v>
      </c>
      <c r="BQ10" s="25">
        <f t="shared" ca="1" si="50"/>
        <v>2.5499999999999998</v>
      </c>
      <c r="BR10" s="25">
        <f t="shared" ca="1" si="51"/>
        <v>4.6900000000000004</v>
      </c>
      <c r="BS10" s="25">
        <f ca="1">IF($H10="","",IF($Q10="x",SUM(BL$3:BN10)+SUM(BQ$3:BR10)-SUM(BS$3:BS9),0))</f>
        <v>0</v>
      </c>
      <c r="BT10" s="25">
        <f t="shared" ca="1" si="52"/>
        <v>93833.1</v>
      </c>
      <c r="BU10" s="25">
        <f t="shared" ca="1" si="12"/>
        <v>93642.43</v>
      </c>
      <c r="BV10" s="7"/>
      <c r="BW10" s="25">
        <f t="shared" si="13"/>
        <v>0</v>
      </c>
      <c r="BX10" s="128">
        <v>1</v>
      </c>
      <c r="BY10" s="7"/>
      <c r="CB10" s="131">
        <f t="shared" si="14"/>
        <v>7</v>
      </c>
      <c r="CC10" s="132">
        <f t="shared" ca="1" si="53"/>
        <v>0</v>
      </c>
      <c r="CD10" s="133">
        <f t="shared" ca="1" si="54"/>
        <v>97499.031352895588</v>
      </c>
      <c r="CE10" s="133">
        <f t="shared" ca="1" si="55"/>
        <v>40.54</v>
      </c>
      <c r="CF10" s="133">
        <f t="shared" ca="1" si="56"/>
        <v>97458.49</v>
      </c>
      <c r="CG10" s="133">
        <f t="shared" ca="1" si="57"/>
        <v>0</v>
      </c>
      <c r="CH10" s="133"/>
      <c r="CI10" s="133"/>
      <c r="CK10" s="133"/>
      <c r="CL10" s="133"/>
      <c r="CM10" s="133"/>
      <c r="CN10" s="133"/>
      <c r="CP10" s="5">
        <v>6</v>
      </c>
      <c r="CQ10" s="134">
        <f t="shared" ca="1" si="60"/>
        <v>45930</v>
      </c>
      <c r="CR10" s="98">
        <f t="shared" ca="1" si="61"/>
        <v>116178.6695010297</v>
      </c>
      <c r="CS10" s="98">
        <f t="shared" ca="1" si="62"/>
        <v>109941.81</v>
      </c>
      <c r="CT10" s="137">
        <f ca="1">CP10+'Input-Output'!$AE$86</f>
        <v>37</v>
      </c>
      <c r="CZ10" s="132">
        <f t="shared" ca="1" si="15"/>
        <v>126700</v>
      </c>
    </row>
    <row r="11" spans="2:104" x14ac:dyDescent="0.2">
      <c r="B11" s="13" t="s">
        <v>23</v>
      </c>
      <c r="C11" s="12" t="str">
        <f>IF(OR('Input-Output'!$F$20=0,'Input-Output'!$F$20=""),"",'Input-Output'!$F$20)</f>
        <v>männlich</v>
      </c>
      <c r="D11" s="105">
        <v>1</v>
      </c>
      <c r="F11" s="3">
        <v>8</v>
      </c>
      <c r="G11" s="3">
        <f t="shared" si="16"/>
        <v>1</v>
      </c>
      <c r="H11" s="8">
        <f t="shared" ca="1" si="58"/>
        <v>43982</v>
      </c>
      <c r="I11" s="6">
        <f t="shared" ca="1" si="0"/>
        <v>32</v>
      </c>
      <c r="J11" s="6" t="str">
        <f t="shared" ca="1" si="1"/>
        <v/>
      </c>
      <c r="K11" s="7"/>
      <c r="L11" s="6">
        <f ca="1">IF($H11="","",IF($J11="",VLOOKUP($I11,Sterbetafeln!$A$4:$I$124,$D$10,FALSE),MAX(0.0005,VLOOKUP($I11,Sterbetafeln!$A$4:$I$124,$D$10,FALSE)*VLOOKUP($J11,Sterbetafeln!$A$4:$I$124,$D$13,FALSE))))</f>
        <v>9.3099999999999997E-4</v>
      </c>
      <c r="M11" s="78">
        <f ca="1">SUM($O$3:$O11)</f>
        <v>0</v>
      </c>
      <c r="N11" s="25">
        <f t="shared" ca="1" si="17"/>
        <v>0</v>
      </c>
      <c r="O11" s="25">
        <f t="shared" ca="1" si="18"/>
        <v>0</v>
      </c>
      <c r="P11" s="25">
        <f t="shared" ca="1" si="19"/>
        <v>0</v>
      </c>
      <c r="Q11" s="7" t="str">
        <f t="shared" ca="1" si="20"/>
        <v/>
      </c>
      <c r="R11" s="25">
        <f t="shared" ca="1" si="2"/>
        <v>0</v>
      </c>
      <c r="S11" s="25">
        <f ca="1">SUM(R$3:R11)</f>
        <v>0</v>
      </c>
      <c r="T11" s="25">
        <f t="shared" ca="1" si="21"/>
        <v>91196.24</v>
      </c>
      <c r="U11" s="25">
        <f t="shared" ca="1" si="3"/>
        <v>57</v>
      </c>
      <c r="V11" s="25">
        <f t="shared" ca="1" si="22"/>
        <v>0</v>
      </c>
      <c r="W11" s="25">
        <f t="shared" ca="1" si="4"/>
        <v>60.8</v>
      </c>
      <c r="X11" s="25">
        <f t="shared" ca="1" si="23"/>
        <v>126700</v>
      </c>
      <c r="Y11" s="25">
        <f t="shared" ca="1" si="5"/>
        <v>35503.760000000002</v>
      </c>
      <c r="Z11" s="25">
        <f t="shared" ca="1" si="24"/>
        <v>2.75</v>
      </c>
      <c r="AA11" s="25">
        <f t="shared" ca="1" si="25"/>
        <v>4.5599999999999996</v>
      </c>
      <c r="AB11" s="25">
        <f ca="1">IF($H11="","",IF($Q11="x",SUM(U$3:W11)+SUM(Z$3:AA11)-SUM(AB$3:AB10),0))</f>
        <v>0</v>
      </c>
      <c r="AC11" s="25">
        <f t="shared" ca="1" si="26"/>
        <v>91196.24</v>
      </c>
      <c r="AD11" s="25">
        <f t="shared" ca="1" si="6"/>
        <v>91009.52</v>
      </c>
      <c r="AE11" s="7"/>
      <c r="AF11" s="25">
        <f t="shared" ca="1" si="27"/>
        <v>0</v>
      </c>
      <c r="AG11" s="25">
        <f ca="1">SUM(AF$3:AF11)</f>
        <v>0</v>
      </c>
      <c r="AH11" s="25">
        <f t="shared" ca="1" si="28"/>
        <v>93013.612298243854</v>
      </c>
      <c r="AI11" s="25">
        <f t="shared" ca="1" si="7"/>
        <v>58.13</v>
      </c>
      <c r="AJ11" s="25">
        <f t="shared" ca="1" si="29"/>
        <v>0</v>
      </c>
      <c r="AK11" s="25">
        <f t="shared" ca="1" si="30"/>
        <v>62.01</v>
      </c>
      <c r="AL11" s="25">
        <f t="shared" ca="1" si="31"/>
        <v>126700</v>
      </c>
      <c r="AM11" s="25">
        <f t="shared" ca="1" si="32"/>
        <v>33686.39</v>
      </c>
      <c r="AN11" s="25">
        <f t="shared" ca="1" si="33"/>
        <v>2.61</v>
      </c>
      <c r="AO11" s="25">
        <f t="shared" ca="1" si="34"/>
        <v>4.6500000000000004</v>
      </c>
      <c r="AP11" s="25">
        <f ca="1">IF($H11="","",IF($Q11="x",SUM(AI$3:AK11)+SUM(AN$3:AO11)-SUM(AP$3:AP10),0))</f>
        <v>0</v>
      </c>
      <c r="AQ11" s="25">
        <f t="shared" ca="1" si="35"/>
        <v>93013.61</v>
      </c>
      <c r="AR11" s="25">
        <f t="shared" ca="1" si="8"/>
        <v>92824.16</v>
      </c>
      <c r="AS11" s="7"/>
      <c r="AT11" s="25">
        <f t="shared" ca="1" si="36"/>
        <v>0</v>
      </c>
      <c r="AU11" s="25">
        <f ca="1">SUM(AT$3:AT11)</f>
        <v>0</v>
      </c>
      <c r="AV11" s="25">
        <f t="shared" ca="1" si="37"/>
        <v>94813.403498823958</v>
      </c>
      <c r="AW11" s="25">
        <f t="shared" ca="1" si="9"/>
        <v>59.26</v>
      </c>
      <c r="AX11" s="25">
        <f t="shared" ca="1" si="38"/>
        <v>0</v>
      </c>
      <c r="AY11" s="25">
        <f t="shared" ca="1" si="39"/>
        <v>63.21</v>
      </c>
      <c r="AZ11" s="25">
        <f t="shared" ca="1" si="40"/>
        <v>126700</v>
      </c>
      <c r="BA11" s="25">
        <f t="shared" ca="1" si="41"/>
        <v>31886.6</v>
      </c>
      <c r="BB11" s="25">
        <f t="shared" ca="1" si="42"/>
        <v>2.4700000000000002</v>
      </c>
      <c r="BC11" s="25">
        <f t="shared" ca="1" si="43"/>
        <v>4.74</v>
      </c>
      <c r="BD11" s="25">
        <f ca="1">IF($H11="","",IF($Q11="x",SUM(AW$3:AY11)+SUM(BB$3:BC11)-SUM(BD$3:BD10),0))</f>
        <v>0</v>
      </c>
      <c r="BE11" s="25">
        <f t="shared" ca="1" si="44"/>
        <v>94813.4</v>
      </c>
      <c r="BF11" s="25">
        <f t="shared" ca="1" si="10"/>
        <v>94621.25</v>
      </c>
      <c r="BG11" s="7"/>
      <c r="BI11" s="25">
        <f t="shared" ca="1" si="45"/>
        <v>0</v>
      </c>
      <c r="BJ11" s="25">
        <f ca="1">SUM(BI$3:BI11)</f>
        <v>0</v>
      </c>
      <c r="BK11" s="25">
        <f t="shared" ca="1" si="59"/>
        <v>94215.387664403461</v>
      </c>
      <c r="BL11" s="25">
        <f t="shared" ca="1" si="11"/>
        <v>58.88</v>
      </c>
      <c r="BM11" s="25">
        <f t="shared" ca="1" si="46"/>
        <v>0</v>
      </c>
      <c r="BN11" s="25">
        <f t="shared" ca="1" si="47"/>
        <v>62.81</v>
      </c>
      <c r="BO11" s="25">
        <f t="shared" ca="1" si="48"/>
        <v>126700</v>
      </c>
      <c r="BP11" s="25">
        <f t="shared" ca="1" si="49"/>
        <v>32484.61</v>
      </c>
      <c r="BQ11" s="25">
        <f t="shared" ca="1" si="50"/>
        <v>2.52</v>
      </c>
      <c r="BR11" s="25">
        <f ca="1">IF($H11="","",ROUND(IF($N11&gt;0,MIN($C$82,MAX($N11*$C$83,$C$81)),0)+IF($O11&gt;0,MIN($C$82,MAX($O11*$C$83,$C$81)),0)+(BK11*$C$84)/12,2))</f>
        <v>4.71</v>
      </c>
      <c r="BS11" s="25">
        <f ca="1">IF($H11="","",IF($Q11="x",SUM(BL$3:BN11)+SUM(BQ$3:BR11)-SUM(BS$3:BS10),0))</f>
        <v>0</v>
      </c>
      <c r="BT11" s="25">
        <f t="shared" ca="1" si="52"/>
        <v>94215.39</v>
      </c>
      <c r="BU11" s="25">
        <f t="shared" ca="1" si="12"/>
        <v>94024.14</v>
      </c>
      <c r="BV11" s="7"/>
      <c r="BW11" s="25">
        <f t="shared" si="13"/>
        <v>0</v>
      </c>
      <c r="BX11" s="128">
        <v>1</v>
      </c>
      <c r="BY11" s="7"/>
      <c r="CB11" s="131">
        <f t="shared" si="14"/>
        <v>8</v>
      </c>
      <c r="CC11" s="132">
        <f t="shared" ca="1" si="53"/>
        <v>0</v>
      </c>
      <c r="CD11" s="133">
        <f t="shared" ca="1" si="54"/>
        <v>97855.547952027468</v>
      </c>
      <c r="CE11" s="133">
        <f t="shared" ca="1" si="55"/>
        <v>40.69</v>
      </c>
      <c r="CF11" s="133">
        <f t="shared" ca="1" si="56"/>
        <v>97814.86</v>
      </c>
      <c r="CG11" s="133">
        <f t="shared" ca="1" si="57"/>
        <v>0</v>
      </c>
      <c r="CH11" s="133"/>
      <c r="CI11" s="133"/>
      <c r="CK11" s="133"/>
      <c r="CL11" s="133"/>
      <c r="CM11" s="133"/>
      <c r="CN11" s="133"/>
      <c r="CP11" s="5">
        <v>7</v>
      </c>
      <c r="CQ11" s="134">
        <f t="shared" ca="1" si="60"/>
        <v>46295</v>
      </c>
      <c r="CR11" s="98">
        <f t="shared" ca="1" si="61"/>
        <v>124130.13317005316</v>
      </c>
      <c r="CS11" s="98">
        <f t="shared" ca="1" si="62"/>
        <v>118197.48</v>
      </c>
      <c r="CT11" s="137">
        <f ca="1">CP11+'Input-Output'!$AE$86</f>
        <v>38</v>
      </c>
      <c r="CZ11" s="132">
        <f t="shared" ca="1" si="15"/>
        <v>126700</v>
      </c>
    </row>
    <row r="12" spans="2:104" x14ac:dyDescent="0.2">
      <c r="B12" s="13" t="s">
        <v>24</v>
      </c>
      <c r="C12" s="12" t="str">
        <f>'Input-Output'!$L$3</f>
        <v>CH</v>
      </c>
      <c r="D12" s="24">
        <f>IF(C12="B",6,IF(C12="A",3,0))</f>
        <v>0</v>
      </c>
      <c r="F12" s="3">
        <v>9</v>
      </c>
      <c r="G12" s="3">
        <f t="shared" si="16"/>
        <v>1</v>
      </c>
      <c r="H12" s="8">
        <f t="shared" ca="1" si="58"/>
        <v>44012</v>
      </c>
      <c r="I12" s="6">
        <f t="shared" ca="1" si="0"/>
        <v>32</v>
      </c>
      <c r="J12" s="6" t="str">
        <f t="shared" ca="1" si="1"/>
        <v/>
      </c>
      <c r="K12" s="7"/>
      <c r="L12" s="6">
        <f ca="1">IF($H12="","",IF($J12="",VLOOKUP($I12,Sterbetafeln!$A$4:$I$124,$D$10,FALSE),MAX(0.0005,VLOOKUP($I12,Sterbetafeln!$A$4:$I$124,$D$10,FALSE)*VLOOKUP($J12,Sterbetafeln!$A$4:$I$124,$D$13,FALSE))))</f>
        <v>9.3099999999999997E-4</v>
      </c>
      <c r="M12" s="78">
        <f ca="1">SUM($O$3:$O12)</f>
        <v>0</v>
      </c>
      <c r="N12" s="25">
        <f t="shared" ca="1" si="17"/>
        <v>0</v>
      </c>
      <c r="O12" s="25">
        <f t="shared" ca="1" si="18"/>
        <v>0</v>
      </c>
      <c r="P12" s="25">
        <f t="shared" ca="1" si="19"/>
        <v>0</v>
      </c>
      <c r="Q12" s="7" t="str">
        <f t="shared" ca="1" si="20"/>
        <v>x</v>
      </c>
      <c r="R12" s="25">
        <f t="shared" ca="1" si="2"/>
        <v>0</v>
      </c>
      <c r="S12" s="25">
        <f ca="1">SUM(R$3:R12)</f>
        <v>0</v>
      </c>
      <c r="T12" s="25">
        <f t="shared" ca="1" si="21"/>
        <v>91196.24</v>
      </c>
      <c r="U12" s="25">
        <f t="shared" ca="1" si="3"/>
        <v>57</v>
      </c>
      <c r="V12" s="25">
        <f t="shared" ca="1" si="22"/>
        <v>0</v>
      </c>
      <c r="W12" s="25">
        <f t="shared" ca="1" si="4"/>
        <v>60.8</v>
      </c>
      <c r="X12" s="25">
        <f t="shared" ca="1" si="23"/>
        <v>126700</v>
      </c>
      <c r="Y12" s="25">
        <f t="shared" ca="1" si="5"/>
        <v>35503.760000000002</v>
      </c>
      <c r="Z12" s="25">
        <f t="shared" ca="1" si="24"/>
        <v>2.75</v>
      </c>
      <c r="AA12" s="25">
        <f t="shared" ca="1" si="25"/>
        <v>4.5599999999999996</v>
      </c>
      <c r="AB12" s="25">
        <f ca="1">IF($H12="","",IF($Q12="x",SUM(U$3:W12)+SUM(Z$3:AA12)-SUM(AB$3:AB11),0))</f>
        <v>375.32999999999993</v>
      </c>
      <c r="AC12" s="25">
        <f t="shared" ca="1" si="26"/>
        <v>90820.91</v>
      </c>
      <c r="AD12" s="25">
        <f t="shared" ca="1" si="6"/>
        <v>90634.75</v>
      </c>
      <c r="AE12" s="7"/>
      <c r="AF12" s="25">
        <f t="shared" ca="1" si="27"/>
        <v>0</v>
      </c>
      <c r="AG12" s="25">
        <f ca="1">SUM(AF$3:AF12)</f>
        <v>0</v>
      </c>
      <c r="AH12" s="25">
        <f t="shared" ca="1" si="28"/>
        <v>93243.006654755838</v>
      </c>
      <c r="AI12" s="25">
        <f t="shared" ca="1" si="7"/>
        <v>58.28</v>
      </c>
      <c r="AJ12" s="25">
        <f t="shared" ca="1" si="29"/>
        <v>0</v>
      </c>
      <c r="AK12" s="25">
        <f t="shared" ca="1" si="30"/>
        <v>62.16</v>
      </c>
      <c r="AL12" s="25">
        <f t="shared" ca="1" si="31"/>
        <v>126700</v>
      </c>
      <c r="AM12" s="25">
        <f t="shared" ca="1" si="32"/>
        <v>33456.99</v>
      </c>
      <c r="AN12" s="25">
        <f t="shared" ca="1" si="33"/>
        <v>2.6</v>
      </c>
      <c r="AO12" s="25">
        <f t="shared" ca="1" si="34"/>
        <v>4.66</v>
      </c>
      <c r="AP12" s="25">
        <f ca="1">IF($H12="","",IF($Q12="x",SUM(AI$3:AK12)+SUM(AN$3:AO12)-SUM(AP$3:AP11),0))</f>
        <v>382.22</v>
      </c>
      <c r="AQ12" s="25">
        <f t="shared" ca="1" si="35"/>
        <v>92860.79</v>
      </c>
      <c r="AR12" s="25">
        <f t="shared" ca="1" si="8"/>
        <v>92671.57</v>
      </c>
      <c r="AS12" s="7"/>
      <c r="AT12" s="25">
        <f t="shared" ca="1" si="36"/>
        <v>0</v>
      </c>
      <c r="AU12" s="25">
        <f ca="1">SUM(AT$3:AT12)</f>
        <v>0</v>
      </c>
      <c r="AV12" s="25">
        <f t="shared" ca="1" si="37"/>
        <v>95274.909018772087</v>
      </c>
      <c r="AW12" s="25">
        <f t="shared" ca="1" si="9"/>
        <v>59.55</v>
      </c>
      <c r="AX12" s="25">
        <f t="shared" ca="1" si="38"/>
        <v>0</v>
      </c>
      <c r="AY12" s="25">
        <f t="shared" ca="1" si="39"/>
        <v>63.52</v>
      </c>
      <c r="AZ12" s="25">
        <f t="shared" ca="1" si="40"/>
        <v>126700</v>
      </c>
      <c r="BA12" s="25">
        <f t="shared" ca="1" si="41"/>
        <v>31425.09</v>
      </c>
      <c r="BB12" s="25">
        <f t="shared" ca="1" si="42"/>
        <v>2.44</v>
      </c>
      <c r="BC12" s="25">
        <f t="shared" ca="1" si="43"/>
        <v>4.76</v>
      </c>
      <c r="BD12" s="25">
        <f ca="1">IF($H12="","",IF($Q12="x",SUM(AW$3:AY12)+SUM(BB$3:BC12)-SUM(BD$3:BD11),0))</f>
        <v>389.05000000000007</v>
      </c>
      <c r="BE12" s="25">
        <f t="shared" ca="1" si="44"/>
        <v>94885.86</v>
      </c>
      <c r="BF12" s="25">
        <f t="shared" ca="1" si="10"/>
        <v>94693.61</v>
      </c>
      <c r="BG12" s="7"/>
      <c r="BI12" s="25">
        <f t="shared" ca="1" si="45"/>
        <v>0</v>
      </c>
      <c r="BJ12" s="25">
        <f ca="1">SUM(BI$3:BI12)</f>
        <v>0</v>
      </c>
      <c r="BK12" s="25">
        <f t="shared" ca="1" si="59"/>
        <v>94599.235161184712</v>
      </c>
      <c r="BL12" s="25">
        <f t="shared" ca="1" si="11"/>
        <v>59.12</v>
      </c>
      <c r="BM12" s="25">
        <f t="shared" ca="1" si="46"/>
        <v>0</v>
      </c>
      <c r="BN12" s="25">
        <f t="shared" ca="1" si="47"/>
        <v>63.07</v>
      </c>
      <c r="BO12" s="25">
        <f t="shared" ca="1" si="48"/>
        <v>126700</v>
      </c>
      <c r="BP12" s="25">
        <f t="shared" ca="1" si="49"/>
        <v>32100.76</v>
      </c>
      <c r="BQ12" s="25">
        <f t="shared" ca="1" si="50"/>
        <v>2.4900000000000002</v>
      </c>
      <c r="BR12" s="25">
        <f t="shared" ca="1" si="51"/>
        <v>4.7300000000000004</v>
      </c>
      <c r="BS12" s="25">
        <f ca="1">IF($H12="","",IF($Q12="x",SUM(BL$3:BN12)+SUM(BQ$3:BR12)-SUM(BS$3:BS11),0))</f>
        <v>386.78000000000009</v>
      </c>
      <c r="BT12" s="25">
        <f t="shared" ca="1" si="52"/>
        <v>94212.46</v>
      </c>
      <c r="BU12" s="25">
        <f t="shared" ca="1" si="12"/>
        <v>94021.22</v>
      </c>
      <c r="BV12" s="7"/>
      <c r="BW12" s="25">
        <f t="shared" si="13"/>
        <v>0</v>
      </c>
      <c r="BX12" s="128">
        <v>1</v>
      </c>
      <c r="BY12" s="7"/>
      <c r="CB12" s="131">
        <f t="shared" si="14"/>
        <v>9</v>
      </c>
      <c r="CC12" s="132">
        <f t="shared" ca="1" si="53"/>
        <v>0</v>
      </c>
      <c r="CD12" s="133">
        <f t="shared" ca="1" si="54"/>
        <v>98213.36984752024</v>
      </c>
      <c r="CE12" s="133">
        <f t="shared" ca="1" si="55"/>
        <v>40.840000000000003</v>
      </c>
      <c r="CF12" s="133">
        <f t="shared" ca="1" si="56"/>
        <v>98172.53</v>
      </c>
      <c r="CG12" s="133">
        <f t="shared" ca="1" si="57"/>
        <v>0</v>
      </c>
      <c r="CH12" s="133"/>
      <c r="CI12" s="133"/>
      <c r="CK12" s="133"/>
      <c r="CL12" s="133"/>
      <c r="CM12" s="133"/>
      <c r="CN12" s="133"/>
      <c r="CP12" s="5">
        <v>8</v>
      </c>
      <c r="CQ12" s="134">
        <f t="shared" ca="1" si="60"/>
        <v>46660</v>
      </c>
      <c r="CR12" s="98">
        <f t="shared" ca="1" si="61"/>
        <v>125887.6678831501</v>
      </c>
      <c r="CS12" s="98">
        <f t="shared" ca="1" si="62"/>
        <v>118956.89</v>
      </c>
      <c r="CT12" s="137">
        <f ca="1">CP12+'Input-Output'!$AE$86</f>
        <v>39</v>
      </c>
      <c r="CZ12" s="132">
        <f t="shared" ca="1" si="15"/>
        <v>126700</v>
      </c>
    </row>
    <row r="13" spans="2:104" x14ac:dyDescent="0.2">
      <c r="B13" s="13" t="s">
        <v>25</v>
      </c>
      <c r="C13" s="14" t="str">
        <f>IF('Input-Output'!$AG$82=FALSE,"",IF(OR('Input-Output'!$J$21=0,'Input-Output'!$J$21=""),"",'Input-Output'!$J$21))</f>
        <v/>
      </c>
      <c r="D13" s="24">
        <f>1+D14+D15</f>
        <v>2</v>
      </c>
      <c r="F13" s="3">
        <v>10</v>
      </c>
      <c r="G13" s="3">
        <f t="shared" si="16"/>
        <v>1</v>
      </c>
      <c r="H13" s="8">
        <f t="shared" ca="1" si="58"/>
        <v>44043</v>
      </c>
      <c r="I13" s="6">
        <f t="shared" ca="1" si="0"/>
        <v>33</v>
      </c>
      <c r="J13" s="6" t="str">
        <f t="shared" ca="1" si="1"/>
        <v/>
      </c>
      <c r="K13" s="7"/>
      <c r="L13" s="6">
        <f ca="1">IF($H13="","",IF($J13="",VLOOKUP($I13,Sterbetafeln!$A$4:$I$124,$D$10,FALSE),MAX(0.0005,VLOOKUP($I13,Sterbetafeln!$A$4:$I$124,$D$10,FALSE)*VLOOKUP($J13,Sterbetafeln!$A$4:$I$124,$D$13,FALSE))))</f>
        <v>9.5100000000000002E-4</v>
      </c>
      <c r="M13" s="78">
        <f ca="1">SUM($O$3:$O13)</f>
        <v>0</v>
      </c>
      <c r="N13" s="25">
        <f t="shared" ca="1" si="17"/>
        <v>0</v>
      </c>
      <c r="O13" s="25">
        <f t="shared" ca="1" si="18"/>
        <v>0</v>
      </c>
      <c r="P13" s="25">
        <f t="shared" ca="1" si="19"/>
        <v>0</v>
      </c>
      <c r="Q13" s="7" t="str">
        <f t="shared" ca="1" si="20"/>
        <v/>
      </c>
      <c r="R13" s="25">
        <f t="shared" ca="1" si="2"/>
        <v>0</v>
      </c>
      <c r="S13" s="25">
        <f ca="1">SUM(R$3:R13)</f>
        <v>0</v>
      </c>
      <c r="T13" s="25">
        <f t="shared" ca="1" si="21"/>
        <v>90820.91</v>
      </c>
      <c r="U13" s="25">
        <f t="shared" ca="1" si="3"/>
        <v>56.76</v>
      </c>
      <c r="V13" s="25">
        <f t="shared" ca="1" si="22"/>
        <v>0</v>
      </c>
      <c r="W13" s="25">
        <f t="shared" ca="1" si="4"/>
        <v>60.55</v>
      </c>
      <c r="X13" s="25">
        <f t="shared" ca="1" si="23"/>
        <v>126700</v>
      </c>
      <c r="Y13" s="25">
        <f t="shared" ca="1" si="5"/>
        <v>35879.089999999997</v>
      </c>
      <c r="Z13" s="25">
        <f t="shared" ca="1" si="24"/>
        <v>2.84</v>
      </c>
      <c r="AA13" s="25">
        <f t="shared" ca="1" si="25"/>
        <v>4.54</v>
      </c>
      <c r="AB13" s="25">
        <f ca="1">IF($H13="","",IF($Q13="x",SUM(U$3:W13)+SUM(Z$3:AA13)-SUM(AB$3:AB12),0))</f>
        <v>0</v>
      </c>
      <c r="AC13" s="25">
        <f t="shared" ca="1" si="26"/>
        <v>90820.91</v>
      </c>
      <c r="AD13" s="25">
        <f t="shared" ca="1" si="6"/>
        <v>90634.75</v>
      </c>
      <c r="AE13" s="7"/>
      <c r="AF13" s="25">
        <f t="shared" ca="1" si="27"/>
        <v>0</v>
      </c>
      <c r="AG13" s="25">
        <f ca="1">SUM(AF$3:AF13)</f>
        <v>0</v>
      </c>
      <c r="AH13" s="25">
        <f t="shared" ca="1" si="28"/>
        <v>93089.80975940924</v>
      </c>
      <c r="AI13" s="25">
        <f t="shared" ca="1" si="7"/>
        <v>58.18</v>
      </c>
      <c r="AJ13" s="25">
        <f t="shared" ca="1" si="29"/>
        <v>0</v>
      </c>
      <c r="AK13" s="25">
        <f t="shared" ca="1" si="30"/>
        <v>62.06</v>
      </c>
      <c r="AL13" s="25">
        <f t="shared" ca="1" si="31"/>
        <v>126700</v>
      </c>
      <c r="AM13" s="25">
        <f t="shared" ca="1" si="32"/>
        <v>33610.19</v>
      </c>
      <c r="AN13" s="25">
        <f t="shared" ca="1" si="33"/>
        <v>2.66</v>
      </c>
      <c r="AO13" s="25">
        <f t="shared" ca="1" si="34"/>
        <v>4.6500000000000004</v>
      </c>
      <c r="AP13" s="25">
        <f ca="1">IF($H13="","",IF($Q13="x",SUM(AI$3:AK13)+SUM(AN$3:AO13)-SUM(AP$3:AP12),0))</f>
        <v>0</v>
      </c>
      <c r="AQ13" s="25">
        <f t="shared" ca="1" si="35"/>
        <v>93089.81</v>
      </c>
      <c r="AR13" s="25">
        <f t="shared" ca="1" si="8"/>
        <v>92900.25</v>
      </c>
      <c r="AS13" s="7"/>
      <c r="AT13" s="25">
        <f t="shared" ca="1" si="36"/>
        <v>0</v>
      </c>
      <c r="AU13" s="25">
        <f ca="1">SUM(AT$3:AT13)</f>
        <v>0</v>
      </c>
      <c r="AV13" s="25">
        <f t="shared" ca="1" si="37"/>
        <v>95347.721721486058</v>
      </c>
      <c r="AW13" s="25">
        <f t="shared" ca="1" si="9"/>
        <v>59.59</v>
      </c>
      <c r="AX13" s="25">
        <f t="shared" ca="1" si="38"/>
        <v>0</v>
      </c>
      <c r="AY13" s="25">
        <f t="shared" ca="1" si="39"/>
        <v>63.57</v>
      </c>
      <c r="AZ13" s="25">
        <f t="shared" ca="1" si="40"/>
        <v>126700</v>
      </c>
      <c r="BA13" s="25">
        <f t="shared" ca="1" si="41"/>
        <v>31352.28</v>
      </c>
      <c r="BB13" s="25">
        <f t="shared" ca="1" si="42"/>
        <v>2.48</v>
      </c>
      <c r="BC13" s="25">
        <f t="shared" ca="1" si="43"/>
        <v>4.7699999999999996</v>
      </c>
      <c r="BD13" s="25">
        <f ca="1">IF($H13="","",IF($Q13="x",SUM(AW$3:AY13)+SUM(BB$3:BC13)-SUM(BD$3:BD12),0))</f>
        <v>0</v>
      </c>
      <c r="BE13" s="25">
        <f t="shared" ca="1" si="44"/>
        <v>95347.72</v>
      </c>
      <c r="BF13" s="25">
        <f t="shared" ca="1" si="10"/>
        <v>95154.77</v>
      </c>
      <c r="BG13" s="7"/>
      <c r="BI13" s="25">
        <f t="shared" ca="1" si="45"/>
        <v>0</v>
      </c>
      <c r="BJ13" s="25">
        <f ca="1">SUM(BI$3:BI13)</f>
        <v>0</v>
      </c>
      <c r="BK13" s="25">
        <f t="shared" ca="1" si="59"/>
        <v>94596.293224002031</v>
      </c>
      <c r="BL13" s="25">
        <f t="shared" ca="1" si="11"/>
        <v>59.12</v>
      </c>
      <c r="BM13" s="25">
        <f t="shared" ca="1" si="46"/>
        <v>0</v>
      </c>
      <c r="BN13" s="25">
        <f t="shared" ca="1" si="47"/>
        <v>63.06</v>
      </c>
      <c r="BO13" s="25">
        <f t="shared" ca="1" si="48"/>
        <v>126700</v>
      </c>
      <c r="BP13" s="25">
        <f t="shared" ca="1" si="49"/>
        <v>32103.71</v>
      </c>
      <c r="BQ13" s="25">
        <f t="shared" ca="1" si="50"/>
        <v>2.54</v>
      </c>
      <c r="BR13" s="25">
        <f t="shared" ca="1" si="51"/>
        <v>4.7300000000000004</v>
      </c>
      <c r="BS13" s="25">
        <f ca="1">IF($H13="","",IF($Q13="x",SUM(BL$3:BN13)+SUM(BQ$3:BR13)-SUM(BS$3:BS12),0))</f>
        <v>0</v>
      </c>
      <c r="BT13" s="25">
        <f t="shared" ca="1" si="52"/>
        <v>94596.29</v>
      </c>
      <c r="BU13" s="25">
        <f t="shared" ca="1" si="12"/>
        <v>94404.47</v>
      </c>
      <c r="BV13" s="7"/>
      <c r="BW13" s="25">
        <f t="shared" si="13"/>
        <v>0</v>
      </c>
      <c r="BX13" s="128">
        <v>1</v>
      </c>
      <c r="BY13" s="7"/>
      <c r="CB13" s="131">
        <f t="shared" si="14"/>
        <v>10</v>
      </c>
      <c r="CC13" s="132">
        <f t="shared" ca="1" si="53"/>
        <v>0</v>
      </c>
      <c r="CD13" s="133">
        <f t="shared" ca="1" si="54"/>
        <v>98572.497039373935</v>
      </c>
      <c r="CE13" s="133">
        <f t="shared" ca="1" si="55"/>
        <v>40.99</v>
      </c>
      <c r="CF13" s="133">
        <f t="shared" ca="1" si="56"/>
        <v>98531.51</v>
      </c>
      <c r="CG13" s="133">
        <f t="shared" ca="1" si="57"/>
        <v>0</v>
      </c>
      <c r="CH13" s="133"/>
      <c r="CI13" s="133"/>
      <c r="CK13" s="133"/>
      <c r="CL13" s="133"/>
      <c r="CM13" s="133"/>
      <c r="CN13" s="133"/>
      <c r="CP13" s="5">
        <v>9</v>
      </c>
      <c r="CQ13" s="134">
        <f t="shared" ca="1" si="60"/>
        <v>47026</v>
      </c>
      <c r="CR13" s="98">
        <f t="shared" ca="1" si="61"/>
        <v>128543.01458254586</v>
      </c>
      <c r="CS13" s="98">
        <f t="shared" ca="1" si="62"/>
        <v>120736.48</v>
      </c>
      <c r="CT13" s="137">
        <f ca="1">CP13+'Input-Output'!$AE$86</f>
        <v>40</v>
      </c>
      <c r="CZ13" s="132">
        <f t="shared" ca="1" si="15"/>
        <v>126700</v>
      </c>
    </row>
    <row r="14" spans="2:104" x14ac:dyDescent="0.2">
      <c r="B14" s="13" t="s">
        <v>23</v>
      </c>
      <c r="C14" s="12" t="str">
        <f>IF('Input-Output'!$AG$82=FALSE,"",IF(OR('Input-Output'!$J$20=0,'Input-Output'!$J$20=""),"",'Input-Output'!$J$20))</f>
        <v/>
      </c>
      <c r="D14" s="105">
        <v>1</v>
      </c>
      <c r="F14" s="3">
        <v>11</v>
      </c>
      <c r="G14" s="3">
        <f t="shared" si="16"/>
        <v>1</v>
      </c>
      <c r="H14" s="8">
        <f t="shared" ca="1" si="58"/>
        <v>44074</v>
      </c>
      <c r="I14" s="6">
        <f t="shared" ca="1" si="0"/>
        <v>33</v>
      </c>
      <c r="J14" s="6" t="str">
        <f t="shared" ca="1" si="1"/>
        <v/>
      </c>
      <c r="K14" s="7"/>
      <c r="L14" s="6">
        <f ca="1">IF($H14="","",IF($J14="",VLOOKUP($I14,Sterbetafeln!$A$4:$I$124,$D$10,FALSE),MAX(0.0005,VLOOKUP($I14,Sterbetafeln!$A$4:$I$124,$D$10,FALSE)*VLOOKUP($J14,Sterbetafeln!$A$4:$I$124,$D$13,FALSE))))</f>
        <v>9.5100000000000002E-4</v>
      </c>
      <c r="M14" s="78">
        <f ca="1">SUM($O$3:$O14)</f>
        <v>0</v>
      </c>
      <c r="N14" s="25">
        <f t="shared" ca="1" si="17"/>
        <v>0</v>
      </c>
      <c r="O14" s="25">
        <f t="shared" ca="1" si="18"/>
        <v>0</v>
      </c>
      <c r="P14" s="25">
        <f t="shared" ca="1" si="19"/>
        <v>0</v>
      </c>
      <c r="Q14" s="7" t="str">
        <f t="shared" ca="1" si="20"/>
        <v/>
      </c>
      <c r="R14" s="25">
        <f t="shared" ca="1" si="2"/>
        <v>0</v>
      </c>
      <c r="S14" s="25">
        <f ca="1">SUM(R$3:R14)</f>
        <v>0</v>
      </c>
      <c r="T14" s="25">
        <f t="shared" ca="1" si="21"/>
        <v>90820.91</v>
      </c>
      <c r="U14" s="25">
        <f t="shared" ca="1" si="3"/>
        <v>56.76</v>
      </c>
      <c r="V14" s="25">
        <f t="shared" ca="1" si="22"/>
        <v>0</v>
      </c>
      <c r="W14" s="25">
        <f t="shared" ca="1" si="4"/>
        <v>60.55</v>
      </c>
      <c r="X14" s="25">
        <f t="shared" ca="1" si="23"/>
        <v>126700</v>
      </c>
      <c r="Y14" s="25">
        <f t="shared" ca="1" si="5"/>
        <v>35879.089999999997</v>
      </c>
      <c r="Z14" s="25">
        <f t="shared" ca="1" si="24"/>
        <v>2.84</v>
      </c>
      <c r="AA14" s="25">
        <f t="shared" ca="1" si="25"/>
        <v>4.54</v>
      </c>
      <c r="AB14" s="25">
        <f ca="1">IF($H14="","",IF($Q14="x",SUM(U$3:W14)+SUM(Z$3:AA14)-SUM(AB$3:AB13),0))</f>
        <v>0</v>
      </c>
      <c r="AC14" s="25">
        <f t="shared" ca="1" si="26"/>
        <v>90820.91</v>
      </c>
      <c r="AD14" s="25">
        <f t="shared" ca="1" si="6"/>
        <v>90634.75</v>
      </c>
      <c r="AE14" s="7"/>
      <c r="AF14" s="25">
        <f t="shared" ca="1" si="27"/>
        <v>0</v>
      </c>
      <c r="AG14" s="25">
        <f ca="1">SUM(AF$3:AF14)</f>
        <v>0</v>
      </c>
      <c r="AH14" s="25">
        <f t="shared" ca="1" si="28"/>
        <v>93319.394584512498</v>
      </c>
      <c r="AI14" s="25">
        <f t="shared" ca="1" si="7"/>
        <v>58.32</v>
      </c>
      <c r="AJ14" s="25">
        <f t="shared" ca="1" si="29"/>
        <v>0</v>
      </c>
      <c r="AK14" s="25">
        <f t="shared" ca="1" si="30"/>
        <v>62.21</v>
      </c>
      <c r="AL14" s="25">
        <f t="shared" ca="1" si="31"/>
        <v>126700</v>
      </c>
      <c r="AM14" s="25">
        <f t="shared" ca="1" si="32"/>
        <v>33380.61</v>
      </c>
      <c r="AN14" s="25">
        <f t="shared" ca="1" si="33"/>
        <v>2.65</v>
      </c>
      <c r="AO14" s="25">
        <f t="shared" ca="1" si="34"/>
        <v>4.67</v>
      </c>
      <c r="AP14" s="25">
        <f ca="1">IF($H14="","",IF($Q14="x",SUM(AI$3:AK14)+SUM(AN$3:AO14)-SUM(AP$3:AP13),0))</f>
        <v>0</v>
      </c>
      <c r="AQ14" s="25">
        <f t="shared" ca="1" si="35"/>
        <v>93319.39</v>
      </c>
      <c r="AR14" s="25">
        <f t="shared" ca="1" si="8"/>
        <v>93129.49</v>
      </c>
      <c r="AS14" s="7"/>
      <c r="AT14" s="25">
        <f t="shared" ca="1" si="36"/>
        <v>0</v>
      </c>
      <c r="AU14" s="25">
        <f ca="1">SUM(AT$3:AT14)</f>
        <v>0</v>
      </c>
      <c r="AV14" s="25">
        <f t="shared" ca="1" si="37"/>
        <v>95811.829848390174</v>
      </c>
      <c r="AW14" s="25">
        <f t="shared" ca="1" si="9"/>
        <v>59.88</v>
      </c>
      <c r="AX14" s="25">
        <f t="shared" ca="1" si="38"/>
        <v>0</v>
      </c>
      <c r="AY14" s="25">
        <f t="shared" ca="1" si="39"/>
        <v>63.87</v>
      </c>
      <c r="AZ14" s="25">
        <f t="shared" ca="1" si="40"/>
        <v>126700</v>
      </c>
      <c r="BA14" s="25">
        <f t="shared" ca="1" si="41"/>
        <v>30888.17</v>
      </c>
      <c r="BB14" s="25">
        <f t="shared" ca="1" si="42"/>
        <v>2.4500000000000002</v>
      </c>
      <c r="BC14" s="25">
        <f t="shared" ca="1" si="43"/>
        <v>4.79</v>
      </c>
      <c r="BD14" s="25">
        <f ca="1">IF($H14="","",IF($Q14="x",SUM(AW$3:AY14)+SUM(BB$3:BC14)-SUM(BD$3:BD13),0))</f>
        <v>0</v>
      </c>
      <c r="BE14" s="25">
        <f t="shared" ca="1" si="44"/>
        <v>95811.83</v>
      </c>
      <c r="BF14" s="25">
        <f t="shared" ca="1" si="10"/>
        <v>95618.19</v>
      </c>
      <c r="BG14" s="7"/>
      <c r="BI14" s="25">
        <f t="shared" ca="1" si="45"/>
        <v>0</v>
      </c>
      <c r="BJ14" s="25">
        <f ca="1">SUM(BI$3:BI14)</f>
        <v>0</v>
      </c>
      <c r="BK14" s="25">
        <f t="shared" ca="1" si="59"/>
        <v>94981.686994933887</v>
      </c>
      <c r="BL14" s="25">
        <f t="shared" ca="1" si="11"/>
        <v>59.36</v>
      </c>
      <c r="BM14" s="25">
        <f t="shared" ca="1" si="46"/>
        <v>0</v>
      </c>
      <c r="BN14" s="25">
        <f t="shared" ca="1" si="47"/>
        <v>63.32</v>
      </c>
      <c r="BO14" s="25">
        <f t="shared" ca="1" si="48"/>
        <v>126700</v>
      </c>
      <c r="BP14" s="25">
        <f t="shared" ca="1" si="49"/>
        <v>31718.31</v>
      </c>
      <c r="BQ14" s="25">
        <f t="shared" ca="1" si="50"/>
        <v>2.5099999999999998</v>
      </c>
      <c r="BR14" s="25">
        <f t="shared" ca="1" si="51"/>
        <v>4.75</v>
      </c>
      <c r="BS14" s="25">
        <f ca="1">IF($H14="","",IF($Q14="x",SUM(BL$3:BN14)+SUM(BQ$3:BR14)-SUM(BS$3:BS13),0))</f>
        <v>0</v>
      </c>
      <c r="BT14" s="25">
        <f t="shared" ca="1" si="52"/>
        <v>94981.69</v>
      </c>
      <c r="BU14" s="25">
        <f t="shared" ca="1" si="12"/>
        <v>94789.29</v>
      </c>
      <c r="BV14" s="7"/>
      <c r="BW14" s="25">
        <f t="shared" si="13"/>
        <v>0</v>
      </c>
      <c r="BX14" s="128">
        <v>1</v>
      </c>
      <c r="BY14" s="7"/>
      <c r="CB14" s="131">
        <f t="shared" si="14"/>
        <v>11</v>
      </c>
      <c r="CC14" s="132">
        <f t="shared" ca="1" si="53"/>
        <v>0</v>
      </c>
      <c r="CD14" s="133">
        <f t="shared" ca="1" si="54"/>
        <v>98932.939568329777</v>
      </c>
      <c r="CE14" s="133">
        <f t="shared" ca="1" si="55"/>
        <v>41.14</v>
      </c>
      <c r="CF14" s="133">
        <f t="shared" ca="1" si="56"/>
        <v>98891.8</v>
      </c>
      <c r="CG14" s="133">
        <f t="shared" ca="1" si="57"/>
        <v>0</v>
      </c>
      <c r="CH14" s="133"/>
      <c r="CI14" s="133"/>
      <c r="CK14" s="133"/>
      <c r="CL14" s="133"/>
      <c r="CM14" s="133"/>
      <c r="CN14" s="133"/>
      <c r="CP14" s="5">
        <v>10</v>
      </c>
      <c r="CQ14" s="134">
        <f t="shared" ca="1" si="60"/>
        <v>47391</v>
      </c>
      <c r="CR14" s="98">
        <f t="shared" ca="1" si="61"/>
        <v>136334.78955791023</v>
      </c>
      <c r="CS14" s="98">
        <f t="shared" ca="1" si="62"/>
        <v>128390.52</v>
      </c>
      <c r="CT14" s="137">
        <f ca="1">CP14+'Input-Output'!$AE$86</f>
        <v>41</v>
      </c>
      <c r="CZ14" s="132">
        <f t="shared" ca="1" si="15"/>
        <v>126700</v>
      </c>
    </row>
    <row r="15" spans="2:104" x14ac:dyDescent="0.2">
      <c r="B15" s="13" t="s">
        <v>24</v>
      </c>
      <c r="C15" s="12" t="str">
        <f>'Input-Output'!$L$3</f>
        <v>CH</v>
      </c>
      <c r="D15" s="24">
        <f>IF(C15="B",6,IF(C15="A",3,0))</f>
        <v>0</v>
      </c>
      <c r="F15" s="3">
        <v>12</v>
      </c>
      <c r="G15" s="3">
        <f t="shared" si="16"/>
        <v>1</v>
      </c>
      <c r="H15" s="8">
        <f t="shared" ca="1" si="58"/>
        <v>44104</v>
      </c>
      <c r="I15" s="6">
        <f t="shared" ca="1" si="0"/>
        <v>33</v>
      </c>
      <c r="J15" s="6" t="str">
        <f t="shared" ca="1" si="1"/>
        <v/>
      </c>
      <c r="K15" s="7"/>
      <c r="L15" s="6">
        <f ca="1">IF($H15="","",IF($J15="",VLOOKUP($I15,Sterbetafeln!$A$4:$I$124,$D$10,FALSE),MAX(0.0005,VLOOKUP($I15,Sterbetafeln!$A$4:$I$124,$D$10,FALSE)*VLOOKUP($J15,Sterbetafeln!$A$4:$I$124,$D$13,FALSE))))</f>
        <v>9.5100000000000002E-4</v>
      </c>
      <c r="M15" s="78">
        <f ca="1">SUM($O$3:$O15)</f>
        <v>0</v>
      </c>
      <c r="N15" s="25">
        <f t="shared" ca="1" si="17"/>
        <v>0</v>
      </c>
      <c r="O15" s="25">
        <f t="shared" ca="1" si="18"/>
        <v>0</v>
      </c>
      <c r="P15" s="25">
        <f t="shared" ca="1" si="19"/>
        <v>0</v>
      </c>
      <c r="Q15" s="7" t="str">
        <f t="shared" ca="1" si="20"/>
        <v>x</v>
      </c>
      <c r="R15" s="25">
        <f t="shared" ca="1" si="2"/>
        <v>0</v>
      </c>
      <c r="S15" s="25">
        <f ca="1">SUM(R$3:R15)</f>
        <v>0</v>
      </c>
      <c r="T15" s="25">
        <f t="shared" ca="1" si="21"/>
        <v>90820.91</v>
      </c>
      <c r="U15" s="25">
        <f t="shared" ca="1" si="3"/>
        <v>56.76</v>
      </c>
      <c r="V15" s="25">
        <f t="shared" ca="1" si="22"/>
        <v>0</v>
      </c>
      <c r="W15" s="25">
        <f t="shared" ca="1" si="4"/>
        <v>60.55</v>
      </c>
      <c r="X15" s="25">
        <f t="shared" ca="1" si="23"/>
        <v>126700</v>
      </c>
      <c r="Y15" s="25">
        <f t="shared" ca="1" si="5"/>
        <v>35879.089999999997</v>
      </c>
      <c r="Z15" s="25">
        <f t="shared" ca="1" si="24"/>
        <v>2.84</v>
      </c>
      <c r="AA15" s="25">
        <f t="shared" ca="1" si="25"/>
        <v>4.54</v>
      </c>
      <c r="AB15" s="25">
        <f ca="1">IF($H15="","",IF($Q15="x",SUM(U$3:W15)+SUM(Z$3:AA15)-SUM(AB$3:AB14),0))</f>
        <v>374.06999999999994</v>
      </c>
      <c r="AC15" s="25">
        <f t="shared" ca="1" si="26"/>
        <v>90446.84</v>
      </c>
      <c r="AD15" s="25">
        <f t="shared" ca="1" si="6"/>
        <v>90261.24</v>
      </c>
      <c r="AE15" s="7"/>
      <c r="AF15" s="25">
        <f t="shared" ca="1" si="27"/>
        <v>0</v>
      </c>
      <c r="AG15" s="25">
        <f ca="1">SUM(AF$3:AF15)</f>
        <v>0</v>
      </c>
      <c r="AH15" s="25">
        <f t="shared" ca="1" si="28"/>
        <v>93549.540790726824</v>
      </c>
      <c r="AI15" s="25">
        <f t="shared" ca="1" si="7"/>
        <v>58.47</v>
      </c>
      <c r="AJ15" s="25">
        <f t="shared" ca="1" si="29"/>
        <v>0</v>
      </c>
      <c r="AK15" s="25">
        <f t="shared" ca="1" si="30"/>
        <v>62.37</v>
      </c>
      <c r="AL15" s="25">
        <f t="shared" ca="1" si="31"/>
        <v>126700</v>
      </c>
      <c r="AM15" s="25">
        <f t="shared" ca="1" si="32"/>
        <v>33150.46</v>
      </c>
      <c r="AN15" s="25">
        <f t="shared" ca="1" si="33"/>
        <v>2.63</v>
      </c>
      <c r="AO15" s="25">
        <f t="shared" ca="1" si="34"/>
        <v>4.68</v>
      </c>
      <c r="AP15" s="25">
        <f ca="1">IF($H15="","",IF($Q15="x",SUM(AI$3:AK15)+SUM(AN$3:AO15)-SUM(AP$3:AP14),0))</f>
        <v>383.54999999999995</v>
      </c>
      <c r="AQ15" s="25">
        <f t="shared" ca="1" si="35"/>
        <v>93165.99</v>
      </c>
      <c r="AR15" s="25">
        <f t="shared" ca="1" si="8"/>
        <v>92976.320000000007</v>
      </c>
      <c r="AS15" s="7"/>
      <c r="AT15" s="25">
        <f t="shared" ca="1" si="36"/>
        <v>0</v>
      </c>
      <c r="AU15" s="25">
        <f ca="1">SUM(AT$3:AT15)</f>
        <v>0</v>
      </c>
      <c r="AV15" s="25">
        <f t="shared" ca="1" si="37"/>
        <v>96278.198927283054</v>
      </c>
      <c r="AW15" s="25">
        <f t="shared" ca="1" si="9"/>
        <v>60.17</v>
      </c>
      <c r="AX15" s="25">
        <f t="shared" ca="1" si="38"/>
        <v>0</v>
      </c>
      <c r="AY15" s="25">
        <f t="shared" ca="1" si="39"/>
        <v>64.19</v>
      </c>
      <c r="AZ15" s="25">
        <f t="shared" ca="1" si="40"/>
        <v>126700</v>
      </c>
      <c r="BA15" s="25">
        <f t="shared" ca="1" si="41"/>
        <v>30421.8</v>
      </c>
      <c r="BB15" s="25">
        <f t="shared" ca="1" si="42"/>
        <v>2.41</v>
      </c>
      <c r="BC15" s="25">
        <f t="shared" ca="1" si="43"/>
        <v>4.8099999999999996</v>
      </c>
      <c r="BD15" s="25">
        <f ca="1">IF($H15="","",IF($Q15="x",SUM(AW$3:AY15)+SUM(BB$3:BC15)-SUM(BD$3:BD14),0))</f>
        <v>392.98</v>
      </c>
      <c r="BE15" s="25">
        <f t="shared" ca="1" si="44"/>
        <v>95885.22</v>
      </c>
      <c r="BF15" s="25">
        <f t="shared" ca="1" si="10"/>
        <v>95691.47</v>
      </c>
      <c r="BG15" s="7"/>
      <c r="BI15" s="25">
        <f t="shared" ca="1" si="45"/>
        <v>0</v>
      </c>
      <c r="BJ15" s="25">
        <f ca="1">SUM(BI$3:BI15)</f>
        <v>0</v>
      </c>
      <c r="BK15" s="25">
        <f t="shared" ca="1" si="59"/>
        <v>95368.657162240124</v>
      </c>
      <c r="BL15" s="25">
        <f t="shared" ca="1" si="11"/>
        <v>59.61</v>
      </c>
      <c r="BM15" s="25">
        <f t="shared" ca="1" si="46"/>
        <v>0</v>
      </c>
      <c r="BN15" s="25">
        <f t="shared" ca="1" si="47"/>
        <v>63.58</v>
      </c>
      <c r="BO15" s="25">
        <f t="shared" ca="1" si="48"/>
        <v>126700</v>
      </c>
      <c r="BP15" s="25">
        <f t="shared" ca="1" si="49"/>
        <v>31331.34</v>
      </c>
      <c r="BQ15" s="25">
        <f t="shared" ca="1" si="50"/>
        <v>2.48</v>
      </c>
      <c r="BR15" s="25">
        <f t="shared" ca="1" si="51"/>
        <v>4.7699999999999996</v>
      </c>
      <c r="BS15" s="25">
        <f ca="1">IF($H15="","",IF($Q15="x",SUM(BL$3:BN15)+SUM(BQ$3:BR15)-SUM(BS$3:BS14),0))</f>
        <v>389.82999999999947</v>
      </c>
      <c r="BT15" s="25">
        <f t="shared" ca="1" si="52"/>
        <v>94978.83</v>
      </c>
      <c r="BU15" s="25">
        <f t="shared" ca="1" si="12"/>
        <v>94786.44</v>
      </c>
      <c r="BV15" s="7"/>
      <c r="BW15" s="25">
        <f t="shared" si="13"/>
        <v>0</v>
      </c>
      <c r="BX15" s="128">
        <v>1</v>
      </c>
      <c r="BY15" s="7"/>
      <c r="CB15" s="131">
        <f t="shared" si="14"/>
        <v>12</v>
      </c>
      <c r="CC15" s="132">
        <f t="shared" ca="1" si="53"/>
        <v>1.7676810609964639E-2</v>
      </c>
      <c r="CD15" s="133">
        <f t="shared" ca="1" si="54"/>
        <v>99294.697434387796</v>
      </c>
      <c r="CE15" s="133">
        <f t="shared" ca="1" si="55"/>
        <v>41.29</v>
      </c>
      <c r="CF15" s="133">
        <f ca="1">IF($H15="","",ROUND(CD15-CE15,2))</f>
        <v>99253.41</v>
      </c>
      <c r="CG15" s="133">
        <f ca="1">IF($H15="","",IF(MONTH($H15)=MONTH($C$4)-1,CF15*(1+CC15),0))</f>
        <v>101007.89373096319</v>
      </c>
      <c r="CH15" s="133">
        <f ca="1">IF($H15="","",IF(MONTH($H15)=MONTH($C$4)-1,MAX(0,(CG15-SUM(N4:N15)+SUM(O4:O15))-(VLOOKUP(CB15-12,$CB$3:$CH14,6,FALSE))),0)*0.25)</f>
        <v>251.97343274079685</v>
      </c>
      <c r="CI15" s="133">
        <f ca="1">IF($H15="","",CG15-SUM($CH$4:$CH15))</f>
        <v>100755.92029822239</v>
      </c>
      <c r="CK15" s="133">
        <f ca="1">IF($H15="","",SUM($N$4:$N15)+$CK$3)</f>
        <v>100000</v>
      </c>
      <c r="CL15" s="133">
        <f ca="1">IF($H15="","",SUM($O$4:$O15))</f>
        <v>0</v>
      </c>
      <c r="CM15" s="133">
        <f t="shared" ref="CM15:CM78" ca="1" si="63">IF($H15="","",ROUND(MAX(0,((BT15-CK15+CL15)/BT15)*$BI15*0.25),2))</f>
        <v>0</v>
      </c>
      <c r="CN15" s="133">
        <f ca="1">IF($H15="","",ROUND(IF(MONTH($H15)=MONTH($C$4)-1,BT15*(1+CC15)-SUM($CM$4:$CM15),0),2))</f>
        <v>96657.75</v>
      </c>
      <c r="CP15" s="5">
        <v>11</v>
      </c>
      <c r="CQ15" s="134">
        <f t="shared" ca="1" si="60"/>
        <v>47756</v>
      </c>
      <c r="CR15" s="98">
        <f t="shared" ca="1" si="61"/>
        <v>141369.01537045452</v>
      </c>
      <c r="CS15" s="98">
        <f t="shared" ca="1" si="62"/>
        <v>132717.79</v>
      </c>
      <c r="CT15" s="137">
        <f ca="1">CP15+'Input-Output'!$AE$86</f>
        <v>42</v>
      </c>
      <c r="CZ15" s="132">
        <f t="shared" ca="1" si="15"/>
        <v>126700</v>
      </c>
    </row>
    <row r="16" spans="2:104" x14ac:dyDescent="0.2">
      <c r="F16" s="3">
        <v>13</v>
      </c>
      <c r="G16" s="3">
        <f t="shared" si="16"/>
        <v>2</v>
      </c>
      <c r="H16" s="8">
        <f t="shared" ca="1" si="58"/>
        <v>44135</v>
      </c>
      <c r="I16" s="6">
        <f t="shared" ca="1" si="0"/>
        <v>33</v>
      </c>
      <c r="J16" s="6" t="str">
        <f t="shared" ca="1" si="1"/>
        <v/>
      </c>
      <c r="K16" s="7"/>
      <c r="L16" s="6">
        <f ca="1">IF($H16="","",IF($J16="",VLOOKUP($I16,Sterbetafeln!$A$4:$I$124,$D$10,FALSE),MAX(0.0005,VLOOKUP($I16,Sterbetafeln!$A$4:$I$124,$D$10,FALSE)*VLOOKUP($J16,Sterbetafeln!$A$4:$I$124,$D$13,FALSE))))</f>
        <v>9.5100000000000002E-4</v>
      </c>
      <c r="M16" s="78">
        <f ca="1">SUM($O$3:$O16)</f>
        <v>0</v>
      </c>
      <c r="N16" s="25">
        <f t="shared" ca="1" si="17"/>
        <v>0</v>
      </c>
      <c r="O16" s="25">
        <f t="shared" ca="1" si="18"/>
        <v>0</v>
      </c>
      <c r="P16" s="25">
        <f t="shared" ca="1" si="19"/>
        <v>0</v>
      </c>
      <c r="Q16" s="7" t="str">
        <f t="shared" ca="1" si="20"/>
        <v/>
      </c>
      <c r="R16" s="25">
        <f t="shared" ca="1" si="2"/>
        <v>0</v>
      </c>
      <c r="S16" s="25">
        <f ca="1">SUM(R$3:R16)</f>
        <v>0</v>
      </c>
      <c r="T16" s="25">
        <f t="shared" ca="1" si="21"/>
        <v>90446.84</v>
      </c>
      <c r="U16" s="25">
        <f t="shared" ca="1" si="3"/>
        <v>56.53</v>
      </c>
      <c r="V16" s="25">
        <f t="shared" ca="1" si="22"/>
        <v>0</v>
      </c>
      <c r="W16" s="25">
        <f t="shared" ca="1" si="4"/>
        <v>60.3</v>
      </c>
      <c r="X16" s="25">
        <f t="shared" ca="1" si="23"/>
        <v>126700</v>
      </c>
      <c r="Y16" s="25">
        <f t="shared" ca="1" si="5"/>
        <v>36253.160000000003</v>
      </c>
      <c r="Z16" s="25">
        <f t="shared" ca="1" si="24"/>
        <v>2.87</v>
      </c>
      <c r="AA16" s="25">
        <f t="shared" ca="1" si="25"/>
        <v>4.5199999999999996</v>
      </c>
      <c r="AB16" s="25">
        <f ca="1">IF($H16="","",IF($Q16="x",SUM(U$3:W16)+SUM(Z$3:AA16)-SUM(AB$3:AB15),0))</f>
        <v>0</v>
      </c>
      <c r="AC16" s="25">
        <f t="shared" ca="1" si="26"/>
        <v>90446.84</v>
      </c>
      <c r="AD16" s="25">
        <f t="shared" ca="1" si="6"/>
        <v>90261.24</v>
      </c>
      <c r="AE16" s="7"/>
      <c r="AF16" s="25">
        <f t="shared" ca="1" si="27"/>
        <v>0</v>
      </c>
      <c r="AG16" s="25">
        <f ca="1">SUM(AF$3:AF16)</f>
        <v>0</v>
      </c>
      <c r="AH16" s="25">
        <f t="shared" ca="1" si="28"/>
        <v>93395.762464943749</v>
      </c>
      <c r="AI16" s="25">
        <f t="shared" ca="1" si="7"/>
        <v>58.37</v>
      </c>
      <c r="AJ16" s="25">
        <f t="shared" ca="1" si="29"/>
        <v>0</v>
      </c>
      <c r="AK16" s="25">
        <f t="shared" ca="1" si="30"/>
        <v>62.26</v>
      </c>
      <c r="AL16" s="25">
        <f t="shared" ca="1" si="31"/>
        <v>126700</v>
      </c>
      <c r="AM16" s="25">
        <f t="shared" ca="1" si="32"/>
        <v>33304.239999999998</v>
      </c>
      <c r="AN16" s="25">
        <f t="shared" ca="1" si="33"/>
        <v>2.64</v>
      </c>
      <c r="AO16" s="25">
        <f t="shared" ca="1" si="34"/>
        <v>4.67</v>
      </c>
      <c r="AP16" s="25">
        <f ca="1">IF($H16="","",IF($Q16="x",SUM(AI$3:AK16)+SUM(AN$3:AO16)-SUM(AP$3:AP15),0))</f>
        <v>0</v>
      </c>
      <c r="AQ16" s="25">
        <f t="shared" ca="1" si="35"/>
        <v>93395.76</v>
      </c>
      <c r="AR16" s="25">
        <f t="shared" ca="1" si="8"/>
        <v>93205.74</v>
      </c>
      <c r="AS16" s="7"/>
      <c r="AT16" s="25">
        <f t="shared" ca="1" si="36"/>
        <v>0</v>
      </c>
      <c r="AU16" s="25">
        <f ca="1">SUM(AT$3:AT16)</f>
        <v>0</v>
      </c>
      <c r="AV16" s="25">
        <f t="shared" ca="1" si="37"/>
        <v>96351.946156819045</v>
      </c>
      <c r="AW16" s="25">
        <f t="shared" ca="1" si="9"/>
        <v>60.22</v>
      </c>
      <c r="AX16" s="25">
        <f t="shared" ca="1" si="38"/>
        <v>0</v>
      </c>
      <c r="AY16" s="25">
        <f t="shared" ca="1" si="39"/>
        <v>64.23</v>
      </c>
      <c r="AZ16" s="25">
        <f t="shared" ca="1" si="40"/>
        <v>126700</v>
      </c>
      <c r="BA16" s="25">
        <f t="shared" ca="1" si="41"/>
        <v>30348.05</v>
      </c>
      <c r="BB16" s="25">
        <f t="shared" ca="1" si="42"/>
        <v>2.41</v>
      </c>
      <c r="BC16" s="25">
        <f t="shared" ca="1" si="43"/>
        <v>4.82</v>
      </c>
      <c r="BD16" s="25">
        <f ca="1">IF($H16="","",IF($Q16="x",SUM(AW$3:AY16)+SUM(BB$3:BC16)-SUM(BD$3:BD15),0))</f>
        <v>0</v>
      </c>
      <c r="BE16" s="25">
        <f t="shared" ca="1" si="44"/>
        <v>96351.95</v>
      </c>
      <c r="BF16" s="25">
        <f t="shared" ca="1" si="10"/>
        <v>96157.5</v>
      </c>
      <c r="BG16" s="7"/>
      <c r="BI16" s="25">
        <f t="shared" ca="1" si="45"/>
        <v>0</v>
      </c>
      <c r="BJ16" s="25">
        <f ca="1">SUM(BI$3:BI16)</f>
        <v>0</v>
      </c>
      <c r="BK16" s="25">
        <f t="shared" ca="1" si="59"/>
        <v>95365.785510246089</v>
      </c>
      <c r="BL16" s="25">
        <f t="shared" ca="1" si="11"/>
        <v>59.6</v>
      </c>
      <c r="BM16" s="25">
        <f t="shared" ca="1" si="46"/>
        <v>0</v>
      </c>
      <c r="BN16" s="25">
        <f t="shared" ca="1" si="47"/>
        <v>63.58</v>
      </c>
      <c r="BO16" s="25">
        <f t="shared" ca="1" si="48"/>
        <v>126700</v>
      </c>
      <c r="BP16" s="25">
        <f t="shared" ca="1" si="49"/>
        <v>31334.21</v>
      </c>
      <c r="BQ16" s="25">
        <f t="shared" ca="1" si="50"/>
        <v>2.48</v>
      </c>
      <c r="BR16" s="25">
        <f t="shared" ca="1" si="51"/>
        <v>4.7699999999999996</v>
      </c>
      <c r="BS16" s="25">
        <f ca="1">IF($H16="","",IF($Q16="x",SUM(BL$3:BN16)+SUM(BQ$3:BR16)-SUM(BS$3:BS15),0))</f>
        <v>0</v>
      </c>
      <c r="BT16" s="25">
        <f t="shared" ca="1" si="52"/>
        <v>95365.79</v>
      </c>
      <c r="BU16" s="25">
        <f t="shared" ca="1" si="12"/>
        <v>95172.82</v>
      </c>
      <c r="BV16" s="7"/>
      <c r="BW16" s="25">
        <f t="shared" si="13"/>
        <v>0</v>
      </c>
      <c r="BX16" s="128">
        <v>0.8</v>
      </c>
      <c r="BY16" s="7"/>
      <c r="CB16" s="131">
        <f t="shared" si="14"/>
        <v>13</v>
      </c>
      <c r="CC16" s="132">
        <f t="shared" ca="1" si="53"/>
        <v>0</v>
      </c>
      <c r="CD16" s="133">
        <f t="shared" ca="1" si="54"/>
        <v>99657.7806782892</v>
      </c>
      <c r="CE16" s="133">
        <f t="shared" ca="1" si="55"/>
        <v>41.44</v>
      </c>
      <c r="CF16" s="133">
        <f t="shared" ca="1" si="56"/>
        <v>99616.34</v>
      </c>
      <c r="CG16" s="133">
        <f t="shared" ca="1" si="57"/>
        <v>0</v>
      </c>
      <c r="CH16" s="133">
        <f ca="1">IF($H16="","",IF(MONTH($H16)=MONTH($C$4)-1,MAX(0,(CG16-SUM(N5:N16)+SUM(O5:O16))-(VLOOKUP(CB16-12,$CB$3:$CH15,6,FALSE))),0)*0.25)</f>
        <v>0</v>
      </c>
      <c r="CI16" s="133">
        <f ca="1">IF($H16="","",CG16-SUM($CH$4:$CH16))</f>
        <v>-251.97343274079685</v>
      </c>
      <c r="CK16" s="133">
        <f ca="1">IF($H16="","",SUM($N$4:$N16)+$CK$3)</f>
        <v>100000</v>
      </c>
      <c r="CL16" s="133">
        <f ca="1">IF($H16="","",SUM($O$4:$O16))</f>
        <v>0</v>
      </c>
      <c r="CM16" s="133">
        <f t="shared" ca="1" si="63"/>
        <v>0</v>
      </c>
      <c r="CN16" s="133">
        <f ca="1">IF($H16="","",ROUND(IF(MONTH($H16)=MONTH($C$4)-1,BT16*(1+CC16)-SUM($CM$4:$CM16),0),2))</f>
        <v>0</v>
      </c>
      <c r="CP16" s="5">
        <v>12</v>
      </c>
      <c r="CQ16" s="134">
        <f t="shared" ca="1" si="60"/>
        <v>48121</v>
      </c>
      <c r="CR16" s="98">
        <f t="shared" ca="1" si="61"/>
        <v>147700.63650168385</v>
      </c>
      <c r="CS16" s="98">
        <f t="shared" ca="1" si="62"/>
        <v>138397.51999999999</v>
      </c>
      <c r="CT16" s="137">
        <f ca="1">CP16+'Input-Output'!$AE$86</f>
        <v>43</v>
      </c>
      <c r="CZ16" s="132">
        <f t="shared" ca="1" si="15"/>
        <v>126700</v>
      </c>
    </row>
    <row r="17" spans="2:104" x14ac:dyDescent="0.2">
      <c r="F17" s="3">
        <v>14</v>
      </c>
      <c r="G17" s="3">
        <f t="shared" si="16"/>
        <v>2</v>
      </c>
      <c r="H17" s="8">
        <f t="shared" ca="1" si="58"/>
        <v>44165</v>
      </c>
      <c r="I17" s="6">
        <f t="shared" ca="1" si="0"/>
        <v>33</v>
      </c>
      <c r="J17" s="6" t="str">
        <f t="shared" ca="1" si="1"/>
        <v/>
      </c>
      <c r="K17" s="7"/>
      <c r="L17" s="6">
        <f ca="1">IF($H17="","",IF($J17="",VLOOKUP($I17,Sterbetafeln!$A$4:$I$124,$D$10,FALSE),MAX(0.0005,VLOOKUP($I17,Sterbetafeln!$A$4:$I$124,$D$10,FALSE)*VLOOKUP($J17,Sterbetafeln!$A$4:$I$124,$D$13,FALSE))))</f>
        <v>9.5100000000000002E-4</v>
      </c>
      <c r="M17" s="78">
        <f ca="1">SUM($O$3:$O17)</f>
        <v>0</v>
      </c>
      <c r="N17" s="25">
        <f t="shared" ca="1" si="17"/>
        <v>0</v>
      </c>
      <c r="O17" s="25">
        <f t="shared" ca="1" si="18"/>
        <v>0</v>
      </c>
      <c r="P17" s="25">
        <f t="shared" ca="1" si="19"/>
        <v>0</v>
      </c>
      <c r="Q17" s="7" t="str">
        <f t="shared" ca="1" si="20"/>
        <v/>
      </c>
      <c r="R17" s="25">
        <f t="shared" ca="1" si="2"/>
        <v>0</v>
      </c>
      <c r="S17" s="25">
        <f ca="1">SUM(R$3:R17)</f>
        <v>0</v>
      </c>
      <c r="T17" s="25">
        <f t="shared" ca="1" si="21"/>
        <v>90446.84</v>
      </c>
      <c r="U17" s="25">
        <f t="shared" ca="1" si="3"/>
        <v>56.53</v>
      </c>
      <c r="V17" s="25">
        <f t="shared" ca="1" si="22"/>
        <v>0</v>
      </c>
      <c r="W17" s="25">
        <f t="shared" ca="1" si="4"/>
        <v>60.3</v>
      </c>
      <c r="X17" s="25">
        <f t="shared" ca="1" si="23"/>
        <v>126700</v>
      </c>
      <c r="Y17" s="25">
        <f t="shared" ca="1" si="5"/>
        <v>36253.160000000003</v>
      </c>
      <c r="Z17" s="25">
        <f t="shared" ca="1" si="24"/>
        <v>2.87</v>
      </c>
      <c r="AA17" s="25">
        <f t="shared" ca="1" si="25"/>
        <v>4.5199999999999996</v>
      </c>
      <c r="AB17" s="25">
        <f ca="1">IF($H17="","",IF($Q17="x",SUM(U$3:W17)+SUM(Z$3:AA17)-SUM(AB$3:AB16),0))</f>
        <v>0</v>
      </c>
      <c r="AC17" s="25">
        <f t="shared" ca="1" si="26"/>
        <v>90446.84</v>
      </c>
      <c r="AD17" s="25">
        <f t="shared" ca="1" si="6"/>
        <v>90261.24</v>
      </c>
      <c r="AE17" s="7"/>
      <c r="AF17" s="25">
        <f t="shared" ca="1" si="27"/>
        <v>0</v>
      </c>
      <c r="AG17" s="25">
        <f ca="1">SUM(AF$3:AF17)</f>
        <v>0</v>
      </c>
      <c r="AH17" s="25">
        <f t="shared" ca="1" si="28"/>
        <v>93626.09913974932</v>
      </c>
      <c r="AI17" s="25">
        <f t="shared" ca="1" si="7"/>
        <v>58.52</v>
      </c>
      <c r="AJ17" s="25">
        <f t="shared" ca="1" si="29"/>
        <v>0</v>
      </c>
      <c r="AK17" s="25">
        <f t="shared" ca="1" si="30"/>
        <v>62.42</v>
      </c>
      <c r="AL17" s="25">
        <f t="shared" ca="1" si="31"/>
        <v>126700</v>
      </c>
      <c r="AM17" s="25">
        <f t="shared" ca="1" si="32"/>
        <v>33073.9</v>
      </c>
      <c r="AN17" s="25">
        <f t="shared" ca="1" si="33"/>
        <v>2.62</v>
      </c>
      <c r="AO17" s="25">
        <f t="shared" ca="1" si="34"/>
        <v>4.68</v>
      </c>
      <c r="AP17" s="25">
        <f ca="1">IF($H17="","",IF($Q17="x",SUM(AI$3:AK17)+SUM(AN$3:AO17)-SUM(AP$3:AP16),0))</f>
        <v>0</v>
      </c>
      <c r="AQ17" s="25">
        <f t="shared" ca="1" si="35"/>
        <v>93626.1</v>
      </c>
      <c r="AR17" s="25">
        <f t="shared" ca="1" si="8"/>
        <v>93435.74</v>
      </c>
      <c r="AS17" s="7"/>
      <c r="AT17" s="25">
        <f t="shared" ca="1" si="36"/>
        <v>0</v>
      </c>
      <c r="AU17" s="25">
        <f ca="1">SUM(AT$3:AT17)</f>
        <v>0</v>
      </c>
      <c r="AV17" s="25">
        <f t="shared" ca="1" si="37"/>
        <v>96820.947988694403</v>
      </c>
      <c r="AW17" s="25">
        <f t="shared" ca="1" si="9"/>
        <v>60.51</v>
      </c>
      <c r="AX17" s="25">
        <f t="shared" ca="1" si="38"/>
        <v>0</v>
      </c>
      <c r="AY17" s="25">
        <f t="shared" ca="1" si="39"/>
        <v>64.55</v>
      </c>
      <c r="AZ17" s="25">
        <f t="shared" ca="1" si="40"/>
        <v>126700</v>
      </c>
      <c r="BA17" s="25">
        <f t="shared" ca="1" si="41"/>
        <v>29879.05</v>
      </c>
      <c r="BB17" s="25">
        <f t="shared" ca="1" si="42"/>
        <v>2.37</v>
      </c>
      <c r="BC17" s="25">
        <f t="shared" ca="1" si="43"/>
        <v>4.84</v>
      </c>
      <c r="BD17" s="25">
        <f ca="1">IF($H17="","",IF($Q17="x",SUM(AW$3:AY17)+SUM(BB$3:BC17)-SUM(BD$3:BD16),0))</f>
        <v>0</v>
      </c>
      <c r="BE17" s="25">
        <f t="shared" ca="1" si="44"/>
        <v>96820.95</v>
      </c>
      <c r="BF17" s="25">
        <f t="shared" ca="1" si="10"/>
        <v>96625.79</v>
      </c>
      <c r="BG17" s="7"/>
      <c r="BI17" s="25">
        <f t="shared" ca="1" si="45"/>
        <v>0</v>
      </c>
      <c r="BJ17" s="25">
        <f ca="1">SUM(BI$3:BI17)</f>
        <v>0</v>
      </c>
      <c r="BK17" s="25">
        <f t="shared" ca="1" si="59"/>
        <v>95754.32203318541</v>
      </c>
      <c r="BL17" s="25">
        <f t="shared" ca="1" si="11"/>
        <v>59.85</v>
      </c>
      <c r="BM17" s="25">
        <f t="shared" ca="1" si="46"/>
        <v>0</v>
      </c>
      <c r="BN17" s="25">
        <f t="shared" ca="1" si="47"/>
        <v>63.84</v>
      </c>
      <c r="BO17" s="25">
        <f t="shared" ca="1" si="48"/>
        <v>126700</v>
      </c>
      <c r="BP17" s="25">
        <f t="shared" ca="1" si="49"/>
        <v>30945.68</v>
      </c>
      <c r="BQ17" s="25">
        <f t="shared" ca="1" si="50"/>
        <v>2.4500000000000002</v>
      </c>
      <c r="BR17" s="25">
        <f t="shared" ca="1" si="51"/>
        <v>4.79</v>
      </c>
      <c r="BS17" s="25">
        <f ca="1">IF($H17="","",IF($Q17="x",SUM(BL$3:BN17)+SUM(BQ$3:BR17)-SUM(BS$3:BS16),0))</f>
        <v>0</v>
      </c>
      <c r="BT17" s="25">
        <f t="shared" ca="1" si="52"/>
        <v>95754.32</v>
      </c>
      <c r="BU17" s="25">
        <f t="shared" ca="1" si="12"/>
        <v>95560.76</v>
      </c>
      <c r="BV17" s="7"/>
      <c r="BW17" s="25">
        <f t="shared" si="13"/>
        <v>0</v>
      </c>
      <c r="BX17" s="128">
        <v>0.8</v>
      </c>
      <c r="BY17" s="7"/>
      <c r="CB17" s="131">
        <f t="shared" si="14"/>
        <v>14</v>
      </c>
      <c r="CC17" s="132">
        <f t="shared" ca="1" si="53"/>
        <v>0</v>
      </c>
      <c r="CD17" s="133">
        <f t="shared" ca="1" si="54"/>
        <v>100022.18930003399</v>
      </c>
      <c r="CE17" s="133">
        <f t="shared" ca="1" si="55"/>
        <v>41.59</v>
      </c>
      <c r="CF17" s="133">
        <f t="shared" ca="1" si="56"/>
        <v>99980.6</v>
      </c>
      <c r="CG17" s="133">
        <f t="shared" ca="1" si="57"/>
        <v>0</v>
      </c>
      <c r="CH17" s="133">
        <f ca="1">IF($H17="","",IF(MONTH($H17)=MONTH($C$4)-1,MAX(0,(CG17-SUM(N6:N17)+SUM(O6:O17))-(VLOOKUP(CB17-12,$CB$3:$CH16,6,FALSE))),0)*0.25)</f>
        <v>0</v>
      </c>
      <c r="CI17" s="133">
        <f ca="1">IF($H17="","",CG17-SUM($CH$4:$CH17))</f>
        <v>-251.97343274079685</v>
      </c>
      <c r="CK17" s="133">
        <f ca="1">IF($H17="","",SUM($N$4:$N17)+$CK$3)</f>
        <v>100000</v>
      </c>
      <c r="CL17" s="133">
        <f ca="1">IF($H17="","",SUM($O$4:$O17))</f>
        <v>0</v>
      </c>
      <c r="CM17" s="133">
        <f t="shared" ca="1" si="63"/>
        <v>0</v>
      </c>
      <c r="CN17" s="133">
        <f ca="1">IF($H17="","",ROUND(IF(MONTH($H17)=MONTH($C$4)-1,BT17*(1+CC17)-SUM($CM$4:$CM17),0),2))</f>
        <v>0</v>
      </c>
      <c r="CP17" s="5">
        <v>13</v>
      </c>
      <c r="CQ17" s="134">
        <f t="shared" ca="1" si="60"/>
        <v>48487</v>
      </c>
      <c r="CR17" s="98">
        <f t="shared" ca="1" si="61"/>
        <v>152594.27065655991</v>
      </c>
      <c r="CS17" s="98">
        <f t="shared" ca="1" si="62"/>
        <v>142331.99</v>
      </c>
      <c r="CT17" s="137">
        <f ca="1">CP17+'Input-Output'!$AE$86</f>
        <v>44</v>
      </c>
      <c r="CZ17" s="132">
        <f t="shared" ca="1" si="15"/>
        <v>126700</v>
      </c>
    </row>
    <row r="18" spans="2:104" x14ac:dyDescent="0.2">
      <c r="B18" s="26" t="s">
        <v>32</v>
      </c>
      <c r="C18" s="46" t="str">
        <f>Eckdaten!$C$3</f>
        <v>FLV-NU2-CH</v>
      </c>
      <c r="F18" s="3">
        <v>15</v>
      </c>
      <c r="G18" s="3">
        <f t="shared" si="16"/>
        <v>2</v>
      </c>
      <c r="H18" s="8">
        <f t="shared" ca="1" si="58"/>
        <v>44196</v>
      </c>
      <c r="I18" s="6">
        <f t="shared" ca="1" si="0"/>
        <v>33</v>
      </c>
      <c r="J18" s="6" t="str">
        <f t="shared" ca="1" si="1"/>
        <v/>
      </c>
      <c r="K18" s="7"/>
      <c r="L18" s="6">
        <f ca="1">IF($H18="","",IF($J18="",VLOOKUP($I18,Sterbetafeln!$A$4:$I$124,$D$10,FALSE),MAX(0.0005,VLOOKUP($I18,Sterbetafeln!$A$4:$I$124,$D$10,FALSE)*VLOOKUP($J18,Sterbetafeln!$A$4:$I$124,$D$13,FALSE))))</f>
        <v>9.5100000000000002E-4</v>
      </c>
      <c r="M18" s="78">
        <f ca="1">SUM($O$3:$O18)</f>
        <v>0</v>
      </c>
      <c r="N18" s="25">
        <f t="shared" ca="1" si="17"/>
        <v>0</v>
      </c>
      <c r="O18" s="25">
        <f t="shared" ca="1" si="18"/>
        <v>0</v>
      </c>
      <c r="P18" s="25">
        <f t="shared" ca="1" si="19"/>
        <v>0</v>
      </c>
      <c r="Q18" s="7" t="str">
        <f t="shared" ca="1" si="20"/>
        <v>x</v>
      </c>
      <c r="R18" s="25">
        <f t="shared" ca="1" si="2"/>
        <v>0</v>
      </c>
      <c r="S18" s="25">
        <f ca="1">SUM(R$3:R18)</f>
        <v>0</v>
      </c>
      <c r="T18" s="25">
        <f t="shared" ca="1" si="21"/>
        <v>90446.84</v>
      </c>
      <c r="U18" s="25">
        <f t="shared" ca="1" si="3"/>
        <v>56.53</v>
      </c>
      <c r="V18" s="25">
        <f t="shared" ca="1" si="22"/>
        <v>0</v>
      </c>
      <c r="W18" s="25">
        <f t="shared" ca="1" si="4"/>
        <v>60.3</v>
      </c>
      <c r="X18" s="25">
        <f t="shared" ca="1" si="23"/>
        <v>126700</v>
      </c>
      <c r="Y18" s="25">
        <f t="shared" ca="1" si="5"/>
        <v>36253.160000000003</v>
      </c>
      <c r="Z18" s="25">
        <f t="shared" ca="1" si="24"/>
        <v>2.87</v>
      </c>
      <c r="AA18" s="25">
        <f t="shared" ca="1" si="25"/>
        <v>4.5199999999999996</v>
      </c>
      <c r="AB18" s="25">
        <f ca="1">IF($H18="","",IF($Q18="x",SUM(U$3:W18)+SUM(Z$3:AA18)-SUM(AB$3:AB17),0))</f>
        <v>372.65999999999963</v>
      </c>
      <c r="AC18" s="25">
        <f t="shared" ca="1" si="26"/>
        <v>90074.18</v>
      </c>
      <c r="AD18" s="25">
        <f t="shared" ca="1" si="6"/>
        <v>89889.14</v>
      </c>
      <c r="AE18" s="7"/>
      <c r="AF18" s="25">
        <f t="shared" ca="1" si="27"/>
        <v>0</v>
      </c>
      <c r="AG18" s="25">
        <f ca="1">SUM(AF$3:AF18)</f>
        <v>0</v>
      </c>
      <c r="AH18" s="25">
        <f t="shared" ca="1" si="28"/>
        <v>93857.007220328684</v>
      </c>
      <c r="AI18" s="25">
        <f t="shared" ca="1" si="7"/>
        <v>58.66</v>
      </c>
      <c r="AJ18" s="25">
        <f t="shared" ca="1" si="29"/>
        <v>0</v>
      </c>
      <c r="AK18" s="25">
        <f t="shared" ca="1" si="30"/>
        <v>62.57</v>
      </c>
      <c r="AL18" s="25">
        <f t="shared" ca="1" si="31"/>
        <v>126700</v>
      </c>
      <c r="AM18" s="25">
        <f t="shared" ca="1" si="32"/>
        <v>32842.99</v>
      </c>
      <c r="AN18" s="25">
        <f t="shared" ca="1" si="33"/>
        <v>2.6</v>
      </c>
      <c r="AO18" s="25">
        <f t="shared" ca="1" si="34"/>
        <v>4.6900000000000004</v>
      </c>
      <c r="AP18" s="25">
        <f ca="1">IF($H18="","",IF($Q18="x",SUM(AI$3:AK18)+SUM(AN$3:AO18)-SUM(AP$3:AP17),0))</f>
        <v>384.69999999999982</v>
      </c>
      <c r="AQ18" s="25">
        <f t="shared" ca="1" si="35"/>
        <v>93472.31</v>
      </c>
      <c r="AR18" s="25">
        <f t="shared" ca="1" si="8"/>
        <v>93282.18</v>
      </c>
      <c r="AS18" s="7"/>
      <c r="AT18" s="25">
        <f t="shared" ca="1" si="36"/>
        <v>0</v>
      </c>
      <c r="AU18" s="25">
        <f ca="1">SUM(AT$3:AT18)</f>
        <v>0</v>
      </c>
      <c r="AV18" s="25">
        <f t="shared" ca="1" si="37"/>
        <v>97292.230869909545</v>
      </c>
      <c r="AW18" s="25">
        <f t="shared" ca="1" si="9"/>
        <v>60.81</v>
      </c>
      <c r="AX18" s="25">
        <f t="shared" ca="1" si="38"/>
        <v>0</v>
      </c>
      <c r="AY18" s="25">
        <f t="shared" ca="1" si="39"/>
        <v>64.86</v>
      </c>
      <c r="AZ18" s="25">
        <f t="shared" ca="1" si="40"/>
        <v>126700</v>
      </c>
      <c r="BA18" s="25">
        <f t="shared" ca="1" si="41"/>
        <v>29407.77</v>
      </c>
      <c r="BB18" s="25">
        <f t="shared" ca="1" si="42"/>
        <v>2.33</v>
      </c>
      <c r="BC18" s="25">
        <f t="shared" ca="1" si="43"/>
        <v>4.8600000000000003</v>
      </c>
      <c r="BD18" s="25">
        <f ca="1">IF($H18="","",IF($Q18="x",SUM(AW$3:AY18)+SUM(BB$3:BC18)-SUM(BD$3:BD17),0))</f>
        <v>396.80999999999972</v>
      </c>
      <c r="BE18" s="25">
        <f t="shared" ca="1" si="44"/>
        <v>96895.42</v>
      </c>
      <c r="BF18" s="25">
        <f t="shared" ca="1" si="10"/>
        <v>96700.15</v>
      </c>
      <c r="BG18" s="7"/>
      <c r="BI18" s="25">
        <f t="shared" ca="1" si="45"/>
        <v>0</v>
      </c>
      <c r="BJ18" s="25">
        <f ca="1">SUM(BI$3:BI18)</f>
        <v>0</v>
      </c>
      <c r="BK18" s="25">
        <f t="shared" ca="1" si="59"/>
        <v>96144.434952499083</v>
      </c>
      <c r="BL18" s="25">
        <f t="shared" ca="1" si="11"/>
        <v>60.09</v>
      </c>
      <c r="BM18" s="25">
        <f t="shared" ca="1" si="46"/>
        <v>0</v>
      </c>
      <c r="BN18" s="25">
        <f t="shared" ca="1" si="47"/>
        <v>64.099999999999994</v>
      </c>
      <c r="BO18" s="25">
        <f t="shared" ca="1" si="48"/>
        <v>126700</v>
      </c>
      <c r="BP18" s="25">
        <f t="shared" ca="1" si="49"/>
        <v>30555.57</v>
      </c>
      <c r="BQ18" s="25">
        <f t="shared" ca="1" si="50"/>
        <v>2.42</v>
      </c>
      <c r="BR18" s="25">
        <f t="shared" ca="1" si="51"/>
        <v>4.8099999999999996</v>
      </c>
      <c r="BS18" s="25">
        <f ca="1">IF($H18="","",IF($Q18="x",SUM(BL$3:BN18)+SUM(BQ$3:BR18)-SUM(BS$3:BS17),0))</f>
        <v>392.77999999999952</v>
      </c>
      <c r="BT18" s="25">
        <f t="shared" ca="1" si="52"/>
        <v>95751.65</v>
      </c>
      <c r="BU18" s="25">
        <f t="shared" ca="1" si="12"/>
        <v>95558.1</v>
      </c>
      <c r="BV18" s="7"/>
      <c r="BW18" s="25">
        <f t="shared" si="13"/>
        <v>0</v>
      </c>
      <c r="BX18" s="128">
        <v>0.8</v>
      </c>
      <c r="BY18" s="7"/>
      <c r="CB18" s="131">
        <f t="shared" si="14"/>
        <v>15</v>
      </c>
      <c r="CC18" s="132">
        <f t="shared" ca="1" si="53"/>
        <v>0</v>
      </c>
      <c r="CD18" s="133">
        <f t="shared" ca="1" si="54"/>
        <v>100387.93334036344</v>
      </c>
      <c r="CE18" s="133">
        <f t="shared" ca="1" si="55"/>
        <v>41.74</v>
      </c>
      <c r="CF18" s="133">
        <f t="shared" ca="1" si="56"/>
        <v>100346.19</v>
      </c>
      <c r="CG18" s="133">
        <f t="shared" ca="1" si="57"/>
        <v>0</v>
      </c>
      <c r="CH18" s="133">
        <f ca="1">IF($H18="","",IF(MONTH($H18)=MONTH($C$4)-1,MAX(0,(CG18-SUM(N7:N18)+SUM(O7:O18))-(VLOOKUP(CB18-12,$CB$3:$CH17,6,FALSE))),0)*0.25)</f>
        <v>0</v>
      </c>
      <c r="CI18" s="133">
        <f ca="1">IF($H18="","",CG18-SUM($CH$4:$CH18))</f>
        <v>-251.97343274079685</v>
      </c>
      <c r="CK18" s="133">
        <f ca="1">IF($H18="","",SUM($N$4:$N18)+$CK$3)</f>
        <v>100000</v>
      </c>
      <c r="CL18" s="133">
        <f ca="1">IF($H18="","",SUM($O$4:$O18))</f>
        <v>0</v>
      </c>
      <c r="CM18" s="133">
        <f t="shared" ca="1" si="63"/>
        <v>0</v>
      </c>
      <c r="CN18" s="133">
        <f ca="1">IF($H18="","",ROUND(IF(MONTH($H18)=MONTH($C$4)-1,BT18*(1+CC18)-SUM($CM$4:$CM18),0),2))</f>
        <v>0</v>
      </c>
      <c r="CP18" s="5">
        <v>14</v>
      </c>
      <c r="CQ18" s="134">
        <f t="shared" ca="1" si="60"/>
        <v>48852</v>
      </c>
      <c r="CR18" s="98">
        <f t="shared" ca="1" si="61"/>
        <v>158140.22196506217</v>
      </c>
      <c r="CS18" s="98">
        <f t="shared" ca="1" si="62"/>
        <v>146882.53</v>
      </c>
      <c r="CT18" s="137">
        <f ca="1">CP18+'Input-Output'!$AE$86</f>
        <v>45</v>
      </c>
      <c r="CZ18" s="132">
        <f t="shared" ca="1" si="15"/>
        <v>126700</v>
      </c>
    </row>
    <row r="19" spans="2:104" x14ac:dyDescent="0.2">
      <c r="B19" s="27" t="s">
        <v>44</v>
      </c>
      <c r="C19" s="28">
        <f>IF($C$12="CH",0.025,0)</f>
        <v>2.5000000000000001E-2</v>
      </c>
      <c r="F19" s="3">
        <v>16</v>
      </c>
      <c r="G19" s="3">
        <f t="shared" si="16"/>
        <v>2</v>
      </c>
      <c r="H19" s="8">
        <f t="shared" ca="1" si="58"/>
        <v>44227</v>
      </c>
      <c r="I19" s="6">
        <f t="shared" ca="1" si="0"/>
        <v>33</v>
      </c>
      <c r="J19" s="6" t="str">
        <f t="shared" ca="1" si="1"/>
        <v/>
      </c>
      <c r="K19" s="7"/>
      <c r="L19" s="6">
        <f ca="1">IF($H19="","",IF($J19="",VLOOKUP($I19,Sterbetafeln!$A$4:$I$124,$D$10,FALSE),MAX(0.0005,VLOOKUP($I19,Sterbetafeln!$A$4:$I$124,$D$10,FALSE)*VLOOKUP($J19,Sterbetafeln!$A$4:$I$124,$D$13,FALSE))))</f>
        <v>9.5100000000000002E-4</v>
      </c>
      <c r="M19" s="78">
        <f ca="1">SUM($O$3:$O19)</f>
        <v>0</v>
      </c>
      <c r="N19" s="25">
        <f t="shared" ca="1" si="17"/>
        <v>0</v>
      </c>
      <c r="O19" s="25">
        <f t="shared" ca="1" si="18"/>
        <v>0</v>
      </c>
      <c r="P19" s="25">
        <f t="shared" ca="1" si="19"/>
        <v>0</v>
      </c>
      <c r="Q19" s="7" t="str">
        <f t="shared" ca="1" si="20"/>
        <v/>
      </c>
      <c r="R19" s="25">
        <f t="shared" ca="1" si="2"/>
        <v>0</v>
      </c>
      <c r="S19" s="25">
        <f ca="1">SUM(R$3:R19)</f>
        <v>0</v>
      </c>
      <c r="T19" s="25">
        <f t="shared" ca="1" si="21"/>
        <v>90074.18</v>
      </c>
      <c r="U19" s="25">
        <f t="shared" ca="1" si="3"/>
        <v>56.3</v>
      </c>
      <c r="V19" s="25">
        <f t="shared" ca="1" si="22"/>
        <v>0</v>
      </c>
      <c r="W19" s="25">
        <f t="shared" ca="1" si="4"/>
        <v>60.05</v>
      </c>
      <c r="X19" s="25">
        <f t="shared" ca="1" si="23"/>
        <v>126700</v>
      </c>
      <c r="Y19" s="25">
        <f t="shared" ca="1" si="5"/>
        <v>36625.82</v>
      </c>
      <c r="Z19" s="25">
        <f t="shared" ca="1" si="24"/>
        <v>2.9</v>
      </c>
      <c r="AA19" s="25">
        <f t="shared" ca="1" si="25"/>
        <v>4.5</v>
      </c>
      <c r="AB19" s="25">
        <f ca="1">IF($H19="","",IF($Q19="x",SUM(U$3:W19)+SUM(Z$3:AA19)-SUM(AB$3:AB18),0))</f>
        <v>0</v>
      </c>
      <c r="AC19" s="25">
        <f t="shared" ca="1" si="26"/>
        <v>90074.18</v>
      </c>
      <c r="AD19" s="25">
        <f t="shared" ca="1" si="6"/>
        <v>89889.14</v>
      </c>
      <c r="AE19" s="7"/>
      <c r="AF19" s="25">
        <f t="shared" ca="1" si="27"/>
        <v>0</v>
      </c>
      <c r="AG19" s="25">
        <f ca="1">SUM(AF$3:AF19)</f>
        <v>0</v>
      </c>
      <c r="AH19" s="25">
        <f t="shared" ca="1" si="28"/>
        <v>93702.837932700393</v>
      </c>
      <c r="AI19" s="25">
        <f t="shared" ca="1" si="7"/>
        <v>58.56</v>
      </c>
      <c r="AJ19" s="25">
        <f t="shared" ca="1" si="29"/>
        <v>0</v>
      </c>
      <c r="AK19" s="25">
        <f t="shared" ca="1" si="30"/>
        <v>62.47</v>
      </c>
      <c r="AL19" s="25">
        <f t="shared" ca="1" si="31"/>
        <v>126700</v>
      </c>
      <c r="AM19" s="25">
        <f t="shared" ca="1" si="32"/>
        <v>32997.160000000003</v>
      </c>
      <c r="AN19" s="25">
        <f t="shared" ca="1" si="33"/>
        <v>2.62</v>
      </c>
      <c r="AO19" s="25">
        <f t="shared" ca="1" si="34"/>
        <v>4.6900000000000004</v>
      </c>
      <c r="AP19" s="25">
        <f ca="1">IF($H19="","",IF($Q19="x",SUM(AI$3:AK19)+SUM(AN$3:AO19)-SUM(AP$3:AP18),0))</f>
        <v>0</v>
      </c>
      <c r="AQ19" s="25">
        <f t="shared" ca="1" si="35"/>
        <v>93702.84</v>
      </c>
      <c r="AR19" s="25">
        <f t="shared" ca="1" si="8"/>
        <v>93512.36</v>
      </c>
      <c r="AS19" s="7"/>
      <c r="AT19" s="25">
        <f t="shared" ca="1" si="36"/>
        <v>0</v>
      </c>
      <c r="AU19" s="25">
        <f ca="1">SUM(AT$3:AT19)</f>
        <v>0</v>
      </c>
      <c r="AV19" s="25">
        <f t="shared" ca="1" si="37"/>
        <v>97367.063356400147</v>
      </c>
      <c r="AW19" s="25">
        <f t="shared" ca="1" si="9"/>
        <v>60.85</v>
      </c>
      <c r="AX19" s="25">
        <f t="shared" ca="1" si="38"/>
        <v>0</v>
      </c>
      <c r="AY19" s="25">
        <f t="shared" ca="1" si="39"/>
        <v>64.91</v>
      </c>
      <c r="AZ19" s="25">
        <f t="shared" ca="1" si="40"/>
        <v>126700</v>
      </c>
      <c r="BA19" s="25">
        <f t="shared" ca="1" si="41"/>
        <v>29332.94</v>
      </c>
      <c r="BB19" s="25">
        <f t="shared" ca="1" si="42"/>
        <v>2.3199999999999998</v>
      </c>
      <c r="BC19" s="25">
        <f t="shared" ca="1" si="43"/>
        <v>4.87</v>
      </c>
      <c r="BD19" s="25">
        <f ca="1">IF($H19="","",IF($Q19="x",SUM(AW$3:AY19)+SUM(BB$3:BC19)-SUM(BD$3:BD18),0))</f>
        <v>0</v>
      </c>
      <c r="BE19" s="25">
        <f t="shared" ca="1" si="44"/>
        <v>97367.06</v>
      </c>
      <c r="BF19" s="25">
        <f t="shared" ca="1" si="10"/>
        <v>97171.08</v>
      </c>
      <c r="BG19" s="7"/>
      <c r="BI19" s="25">
        <f t="shared" ca="1" si="45"/>
        <v>0</v>
      </c>
      <c r="BJ19" s="25">
        <f ca="1">SUM(BI$3:BI19)</f>
        <v>0</v>
      </c>
      <c r="BK19" s="25">
        <f t="shared" ca="1" si="59"/>
        <v>96141.754074588564</v>
      </c>
      <c r="BL19" s="25">
        <f t="shared" ca="1" si="11"/>
        <v>60.09</v>
      </c>
      <c r="BM19" s="25">
        <f t="shared" ca="1" si="46"/>
        <v>0</v>
      </c>
      <c r="BN19" s="25">
        <f t="shared" ca="1" si="47"/>
        <v>64.09</v>
      </c>
      <c r="BO19" s="25">
        <f t="shared" ca="1" si="48"/>
        <v>126700</v>
      </c>
      <c r="BP19" s="25">
        <f t="shared" ca="1" si="49"/>
        <v>30558.25</v>
      </c>
      <c r="BQ19" s="25">
        <f t="shared" ca="1" si="50"/>
        <v>2.42</v>
      </c>
      <c r="BR19" s="25">
        <f t="shared" ca="1" si="51"/>
        <v>4.8099999999999996</v>
      </c>
      <c r="BS19" s="25">
        <f ca="1">IF($H19="","",IF($Q19="x",SUM(BL$3:BN19)+SUM(BQ$3:BR19)-SUM(BS$3:BS18),0))</f>
        <v>0</v>
      </c>
      <c r="BT19" s="25">
        <f t="shared" ca="1" si="52"/>
        <v>96141.75</v>
      </c>
      <c r="BU19" s="25">
        <f t="shared" ca="1" si="12"/>
        <v>95947.61</v>
      </c>
      <c r="BV19" s="7"/>
      <c r="BW19" s="25">
        <f t="shared" si="13"/>
        <v>0</v>
      </c>
      <c r="BX19" s="128">
        <v>0.8</v>
      </c>
      <c r="BY19" s="7"/>
      <c r="CB19" s="131">
        <f t="shared" si="14"/>
        <v>16</v>
      </c>
      <c r="CC19" s="132">
        <f t="shared" ca="1" si="53"/>
        <v>0</v>
      </c>
      <c r="CD19" s="133">
        <f t="shared" ca="1" si="54"/>
        <v>100755.01279927749</v>
      </c>
      <c r="CE19" s="133">
        <f t="shared" ca="1" si="55"/>
        <v>41.9</v>
      </c>
      <c r="CF19" s="133">
        <f t="shared" ca="1" si="56"/>
        <v>100713.11</v>
      </c>
      <c r="CG19" s="133">
        <f t="shared" ca="1" si="57"/>
        <v>0</v>
      </c>
      <c r="CH19" s="133">
        <f ca="1">IF($H19="","",IF(MONTH($H19)=MONTH($C$4)-1,MAX(0,(CG19-SUM(N8:N19)+SUM(O8:O19))-(VLOOKUP(CB19-12,$CB$3:$CH18,6,FALSE))),0)*0.25)</f>
        <v>0</v>
      </c>
      <c r="CI19" s="133">
        <f ca="1">IF($H19="","",CG19-SUM($CH$4:$CH19))</f>
        <v>-251.97343274079685</v>
      </c>
      <c r="CK19" s="133">
        <f ca="1">IF($H19="","",SUM($N$4:$N19)+$CK$3)</f>
        <v>100000</v>
      </c>
      <c r="CL19" s="133">
        <f ca="1">IF($H19="","",SUM($O$4:$O19))</f>
        <v>0</v>
      </c>
      <c r="CM19" s="133">
        <f t="shared" ca="1" si="63"/>
        <v>0</v>
      </c>
      <c r="CN19" s="133">
        <f ca="1">IF($H19="","",ROUND(IF(MONTH($H19)=MONTH($C$4)-1,BT19*(1+CC19)-SUM($CM$4:$CM19),0),2))</f>
        <v>0</v>
      </c>
      <c r="CP19" s="5">
        <v>15</v>
      </c>
      <c r="CQ19" s="134">
        <f t="shared" ca="1" si="60"/>
        <v>49217</v>
      </c>
      <c r="CR19" s="98">
        <f t="shared" ca="1" si="61"/>
        <v>161662.78283564807</v>
      </c>
      <c r="CS19" s="98">
        <f t="shared" ca="1" si="62"/>
        <v>149107.94</v>
      </c>
      <c r="CT19" s="137">
        <f ca="1">CP19+'Input-Output'!$AE$86</f>
        <v>46</v>
      </c>
      <c r="CZ19" s="132">
        <f t="shared" ca="1" si="15"/>
        <v>126700</v>
      </c>
    </row>
    <row r="20" spans="2:104" x14ac:dyDescent="0.2">
      <c r="B20" s="27" t="s">
        <v>33</v>
      </c>
      <c r="C20" s="28">
        <f>'Input-Output'!$F$9/100</f>
        <v>0.05</v>
      </c>
      <c r="F20" s="3">
        <v>17</v>
      </c>
      <c r="G20" s="3">
        <f t="shared" si="16"/>
        <v>2</v>
      </c>
      <c r="H20" s="8">
        <f t="shared" ca="1" si="58"/>
        <v>44255</v>
      </c>
      <c r="I20" s="6">
        <f t="shared" ca="1" si="0"/>
        <v>33</v>
      </c>
      <c r="J20" s="6" t="str">
        <f t="shared" ca="1" si="1"/>
        <v/>
      </c>
      <c r="K20" s="7"/>
      <c r="L20" s="6">
        <f ca="1">IF($H20="","",IF($J20="",VLOOKUP($I20,Sterbetafeln!$A$4:$I$124,$D$10,FALSE),MAX(0.0005,VLOOKUP($I20,Sterbetafeln!$A$4:$I$124,$D$10,FALSE)*VLOOKUP($J20,Sterbetafeln!$A$4:$I$124,$D$13,FALSE))))</f>
        <v>9.5100000000000002E-4</v>
      </c>
      <c r="M20" s="78">
        <f ca="1">SUM($O$3:$O20)</f>
        <v>0</v>
      </c>
      <c r="N20" s="25">
        <f t="shared" ca="1" si="17"/>
        <v>0</v>
      </c>
      <c r="O20" s="25">
        <f t="shared" ca="1" si="18"/>
        <v>0</v>
      </c>
      <c r="P20" s="25">
        <f t="shared" ca="1" si="19"/>
        <v>0</v>
      </c>
      <c r="Q20" s="7" t="str">
        <f t="shared" ca="1" si="20"/>
        <v/>
      </c>
      <c r="R20" s="25">
        <f t="shared" ca="1" si="2"/>
        <v>0</v>
      </c>
      <c r="S20" s="25">
        <f ca="1">SUM(R$3:R20)</f>
        <v>0</v>
      </c>
      <c r="T20" s="25">
        <f t="shared" ca="1" si="21"/>
        <v>90074.18</v>
      </c>
      <c r="U20" s="25">
        <f t="shared" ca="1" si="3"/>
        <v>56.3</v>
      </c>
      <c r="V20" s="25">
        <f t="shared" ca="1" si="22"/>
        <v>0</v>
      </c>
      <c r="W20" s="25">
        <f t="shared" ca="1" si="4"/>
        <v>60.05</v>
      </c>
      <c r="X20" s="25">
        <f t="shared" ca="1" si="23"/>
        <v>126700</v>
      </c>
      <c r="Y20" s="25">
        <f t="shared" ca="1" si="5"/>
        <v>36625.82</v>
      </c>
      <c r="Z20" s="25">
        <f t="shared" ca="1" si="24"/>
        <v>2.9</v>
      </c>
      <c r="AA20" s="25">
        <f t="shared" ca="1" si="25"/>
        <v>4.5</v>
      </c>
      <c r="AB20" s="25">
        <f ca="1">IF($H20="","",IF($Q20="x",SUM(U$3:W20)+SUM(Z$3:AA20)-SUM(AB$3:AB19),0))</f>
        <v>0</v>
      </c>
      <c r="AC20" s="25">
        <f t="shared" ca="1" si="26"/>
        <v>90074.18</v>
      </c>
      <c r="AD20" s="25">
        <f t="shared" ca="1" si="6"/>
        <v>89889.14</v>
      </c>
      <c r="AE20" s="7"/>
      <c r="AF20" s="25">
        <f t="shared" ca="1" si="27"/>
        <v>0</v>
      </c>
      <c r="AG20" s="25">
        <f ca="1">SUM(AF$3:AF20)</f>
        <v>0</v>
      </c>
      <c r="AH20" s="25">
        <f t="shared" ca="1" si="28"/>
        <v>93933.936481871002</v>
      </c>
      <c r="AI20" s="25">
        <f t="shared" ca="1" si="7"/>
        <v>58.71</v>
      </c>
      <c r="AJ20" s="25">
        <f t="shared" ca="1" si="29"/>
        <v>0</v>
      </c>
      <c r="AK20" s="25">
        <f t="shared" ca="1" si="30"/>
        <v>62.62</v>
      </c>
      <c r="AL20" s="25">
        <f t="shared" ca="1" si="31"/>
        <v>126700</v>
      </c>
      <c r="AM20" s="25">
        <f t="shared" ca="1" si="32"/>
        <v>32766.06</v>
      </c>
      <c r="AN20" s="25">
        <f t="shared" ca="1" si="33"/>
        <v>2.6</v>
      </c>
      <c r="AO20" s="25">
        <f t="shared" ca="1" si="34"/>
        <v>4.7</v>
      </c>
      <c r="AP20" s="25">
        <f ca="1">IF($H20="","",IF($Q20="x",SUM(AI$3:AK20)+SUM(AN$3:AO20)-SUM(AP$3:AP19),0))</f>
        <v>0</v>
      </c>
      <c r="AQ20" s="25">
        <f t="shared" ca="1" si="35"/>
        <v>93933.94</v>
      </c>
      <c r="AR20" s="25">
        <f t="shared" ca="1" si="8"/>
        <v>93743.11</v>
      </c>
      <c r="AS20" s="7"/>
      <c r="AT20" s="25">
        <f t="shared" ca="1" si="36"/>
        <v>0</v>
      </c>
      <c r="AU20" s="25">
        <f ca="1">SUM(AT$3:AT20)</f>
        <v>0</v>
      </c>
      <c r="AV20" s="25">
        <f t="shared" ca="1" si="37"/>
        <v>97840.999087948789</v>
      </c>
      <c r="AW20" s="25">
        <f t="shared" ca="1" si="9"/>
        <v>61.15</v>
      </c>
      <c r="AX20" s="25">
        <f t="shared" ca="1" si="38"/>
        <v>0</v>
      </c>
      <c r="AY20" s="25">
        <f t="shared" ca="1" si="39"/>
        <v>65.23</v>
      </c>
      <c r="AZ20" s="25">
        <f t="shared" ca="1" si="40"/>
        <v>126700</v>
      </c>
      <c r="BA20" s="25">
        <f t="shared" ca="1" si="41"/>
        <v>28859</v>
      </c>
      <c r="BB20" s="25">
        <f t="shared" ca="1" si="42"/>
        <v>2.29</v>
      </c>
      <c r="BC20" s="25">
        <f t="shared" ca="1" si="43"/>
        <v>4.8899999999999997</v>
      </c>
      <c r="BD20" s="25">
        <f ca="1">IF($H20="","",IF($Q20="x",SUM(AW$3:AY20)+SUM(BB$3:BC20)-SUM(BD$3:BD19),0))</f>
        <v>0</v>
      </c>
      <c r="BE20" s="25">
        <f t="shared" ca="1" si="44"/>
        <v>97841</v>
      </c>
      <c r="BF20" s="25">
        <f t="shared" ca="1" si="10"/>
        <v>97644.31</v>
      </c>
      <c r="BG20" s="7"/>
      <c r="BI20" s="25">
        <f t="shared" ca="1" si="45"/>
        <v>0</v>
      </c>
      <c r="BJ20" s="25">
        <f ca="1">SUM(BI$3:BI20)</f>
        <v>0</v>
      </c>
      <c r="BK20" s="25">
        <f t="shared" ca="1" si="59"/>
        <v>96533.443390276574</v>
      </c>
      <c r="BL20" s="25">
        <f t="shared" ca="1" si="11"/>
        <v>60.33</v>
      </c>
      <c r="BM20" s="25">
        <f t="shared" ca="1" si="46"/>
        <v>0</v>
      </c>
      <c r="BN20" s="25">
        <f t="shared" ca="1" si="47"/>
        <v>64.36</v>
      </c>
      <c r="BO20" s="25">
        <f t="shared" ca="1" si="48"/>
        <v>126700</v>
      </c>
      <c r="BP20" s="25">
        <f t="shared" ca="1" si="49"/>
        <v>30166.560000000001</v>
      </c>
      <c r="BQ20" s="25">
        <f t="shared" ca="1" si="50"/>
        <v>2.39</v>
      </c>
      <c r="BR20" s="25">
        <f t="shared" ca="1" si="51"/>
        <v>4.83</v>
      </c>
      <c r="BS20" s="25">
        <f ca="1">IF($H20="","",IF($Q20="x",SUM(BL$3:BN20)+SUM(BQ$3:BR20)-SUM(BS$3:BS19),0))</f>
        <v>0</v>
      </c>
      <c r="BT20" s="25">
        <f t="shared" ca="1" si="52"/>
        <v>96533.440000000002</v>
      </c>
      <c r="BU20" s="25">
        <f t="shared" ca="1" si="12"/>
        <v>96338.71</v>
      </c>
      <c r="BV20" s="7"/>
      <c r="BW20" s="25">
        <f t="shared" si="13"/>
        <v>0</v>
      </c>
      <c r="BX20" s="128">
        <v>0.8</v>
      </c>
      <c r="BY20" s="7"/>
      <c r="CB20" s="131">
        <f t="shared" si="14"/>
        <v>17</v>
      </c>
      <c r="CC20" s="132">
        <f t="shared" ca="1" si="53"/>
        <v>0</v>
      </c>
      <c r="CD20" s="133">
        <f t="shared" ca="1" si="54"/>
        <v>101123.42767677619</v>
      </c>
      <c r="CE20" s="133">
        <f t="shared" ca="1" si="55"/>
        <v>42.05</v>
      </c>
      <c r="CF20" s="133">
        <f t="shared" ca="1" si="56"/>
        <v>101081.38</v>
      </c>
      <c r="CG20" s="133">
        <f t="shared" ca="1" si="57"/>
        <v>0</v>
      </c>
      <c r="CH20" s="133">
        <f ca="1">IF($H20="","",IF(MONTH($H20)=MONTH($C$4)-1,MAX(0,(CG20-SUM(N9:N20)+SUM(O9:O20))-(VLOOKUP(CB20-12,$CB$3:$CH19,6,FALSE))),0)*0.25)</f>
        <v>0</v>
      </c>
      <c r="CI20" s="133">
        <f ca="1">IF($H20="","",CG20-SUM($CH$4:$CH20))</f>
        <v>-251.97343274079685</v>
      </c>
      <c r="CK20" s="133">
        <f ca="1">IF($H20="","",SUM($N$4:$N20)+$CK$3)</f>
        <v>100000</v>
      </c>
      <c r="CL20" s="133">
        <f ca="1">IF($H20="","",SUM($O$4:$O20))</f>
        <v>0</v>
      </c>
      <c r="CM20" s="133">
        <f t="shared" ca="1" si="63"/>
        <v>0</v>
      </c>
      <c r="CN20" s="133">
        <f ca="1">IF($H20="","",ROUND(IF(MONTH($H20)=MONTH($C$4)-1,BT20*(1+CC20)-SUM($CM$4:$CM20),0),2))</f>
        <v>0</v>
      </c>
      <c r="CP20" s="5">
        <v>16</v>
      </c>
      <c r="CQ20" s="134">
        <f t="shared" ca="1" si="60"/>
        <v>49582</v>
      </c>
      <c r="CR20" s="98">
        <f t="shared" ca="1" si="61"/>
        <v>164432.46576065102</v>
      </c>
      <c r="CS20" s="98">
        <f t="shared" ca="1" si="62"/>
        <v>150454.16</v>
      </c>
      <c r="CT20" s="137">
        <f ca="1">CP20+'Input-Output'!$AE$86</f>
        <v>47</v>
      </c>
      <c r="CZ20" s="132">
        <f t="shared" ca="1" si="15"/>
        <v>126700</v>
      </c>
    </row>
    <row r="21" spans="2:104" x14ac:dyDescent="0.2">
      <c r="B21" s="27" t="s">
        <v>35</v>
      </c>
      <c r="C21" s="28">
        <f>Eckdaten!$C$10</f>
        <v>7.4999999999999997E-3</v>
      </c>
      <c r="F21" s="3">
        <v>18</v>
      </c>
      <c r="G21" s="3">
        <f t="shared" si="16"/>
        <v>2</v>
      </c>
      <c r="H21" s="8">
        <f t="shared" ca="1" si="58"/>
        <v>44286</v>
      </c>
      <c r="I21" s="6">
        <f t="shared" ca="1" si="0"/>
        <v>33</v>
      </c>
      <c r="J21" s="6" t="str">
        <f t="shared" ca="1" si="1"/>
        <v/>
      </c>
      <c r="K21" s="7"/>
      <c r="L21" s="6">
        <f ca="1">IF($H21="","",IF($J21="",VLOOKUP($I21,Sterbetafeln!$A$4:$I$124,$D$10,FALSE),MAX(0.0005,VLOOKUP($I21,Sterbetafeln!$A$4:$I$124,$D$10,FALSE)*VLOOKUP($J21,Sterbetafeln!$A$4:$I$124,$D$13,FALSE))))</f>
        <v>9.5100000000000002E-4</v>
      </c>
      <c r="M21" s="78">
        <f ca="1">SUM($O$3:$O21)</f>
        <v>0</v>
      </c>
      <c r="N21" s="25">
        <f t="shared" ca="1" si="17"/>
        <v>0</v>
      </c>
      <c r="O21" s="25">
        <f t="shared" ca="1" si="18"/>
        <v>0</v>
      </c>
      <c r="P21" s="25">
        <f t="shared" ca="1" si="19"/>
        <v>0</v>
      </c>
      <c r="Q21" s="7" t="str">
        <f t="shared" ca="1" si="20"/>
        <v>x</v>
      </c>
      <c r="R21" s="25">
        <f t="shared" ca="1" si="2"/>
        <v>0</v>
      </c>
      <c r="S21" s="25">
        <f ca="1">SUM(R$3:R21)</f>
        <v>0</v>
      </c>
      <c r="T21" s="25">
        <f t="shared" ca="1" si="21"/>
        <v>90074.18</v>
      </c>
      <c r="U21" s="25">
        <f t="shared" ca="1" si="3"/>
        <v>56.3</v>
      </c>
      <c r="V21" s="25">
        <f t="shared" ca="1" si="22"/>
        <v>0</v>
      </c>
      <c r="W21" s="25">
        <f t="shared" ca="1" si="4"/>
        <v>60.05</v>
      </c>
      <c r="X21" s="25">
        <f t="shared" ca="1" si="23"/>
        <v>126700</v>
      </c>
      <c r="Y21" s="25">
        <f t="shared" ca="1" si="5"/>
        <v>36625.82</v>
      </c>
      <c r="Z21" s="25">
        <f t="shared" ca="1" si="24"/>
        <v>2.9</v>
      </c>
      <c r="AA21" s="25">
        <f t="shared" ca="1" si="25"/>
        <v>4.5</v>
      </c>
      <c r="AB21" s="25">
        <f ca="1">IF($H21="","",IF($Q21="x",SUM(U$3:W21)+SUM(Z$3:AA21)-SUM(AB$3:AB20),0))</f>
        <v>371.25</v>
      </c>
      <c r="AC21" s="25">
        <f t="shared" ca="1" si="26"/>
        <v>89702.93</v>
      </c>
      <c r="AD21" s="25">
        <f t="shared" ca="1" si="6"/>
        <v>89518.45</v>
      </c>
      <c r="AE21" s="7"/>
      <c r="AF21" s="25">
        <f t="shared" ca="1" si="27"/>
        <v>0</v>
      </c>
      <c r="AG21" s="25">
        <f ca="1">SUM(AF$3:AF21)</f>
        <v>0</v>
      </c>
      <c r="AH21" s="25">
        <f t="shared" ca="1" si="28"/>
        <v>94165.606436815389</v>
      </c>
      <c r="AI21" s="25">
        <f t="shared" ca="1" si="7"/>
        <v>58.85</v>
      </c>
      <c r="AJ21" s="25">
        <f t="shared" ca="1" si="29"/>
        <v>0</v>
      </c>
      <c r="AK21" s="25">
        <f t="shared" ca="1" si="30"/>
        <v>62.78</v>
      </c>
      <c r="AL21" s="25">
        <f t="shared" ca="1" si="31"/>
        <v>126700</v>
      </c>
      <c r="AM21" s="25">
        <f t="shared" ca="1" si="32"/>
        <v>32534.39</v>
      </c>
      <c r="AN21" s="25">
        <f t="shared" ca="1" si="33"/>
        <v>2.58</v>
      </c>
      <c r="AO21" s="25">
        <f t="shared" ca="1" si="34"/>
        <v>4.71</v>
      </c>
      <c r="AP21" s="25">
        <f ca="1">IF($H21="","",IF($Q21="x",SUM(AI$3:AK21)+SUM(AN$3:AO21)-SUM(AP$3:AP20),0))</f>
        <v>385.89000000000033</v>
      </c>
      <c r="AQ21" s="25">
        <f t="shared" ca="1" si="35"/>
        <v>93779.72</v>
      </c>
      <c r="AR21" s="25">
        <f t="shared" ca="1" si="8"/>
        <v>93589.13</v>
      </c>
      <c r="AS21" s="7"/>
      <c r="AT21" s="25">
        <f t="shared" ca="1" si="36"/>
        <v>0</v>
      </c>
      <c r="AU21" s="25">
        <f ca="1">SUM(AT$3:AT21)</f>
        <v>0</v>
      </c>
      <c r="AV21" s="25">
        <f t="shared" ca="1" si="37"/>
        <v>98317.246014863733</v>
      </c>
      <c r="AW21" s="25">
        <f t="shared" ca="1" si="9"/>
        <v>61.45</v>
      </c>
      <c r="AX21" s="25">
        <f t="shared" ca="1" si="38"/>
        <v>0</v>
      </c>
      <c r="AY21" s="25">
        <f t="shared" ca="1" si="39"/>
        <v>65.540000000000006</v>
      </c>
      <c r="AZ21" s="25">
        <f t="shared" ca="1" si="40"/>
        <v>126700</v>
      </c>
      <c r="BA21" s="25">
        <f t="shared" ca="1" si="41"/>
        <v>28382.75</v>
      </c>
      <c r="BB21" s="25">
        <f t="shared" ca="1" si="42"/>
        <v>2.25</v>
      </c>
      <c r="BC21" s="25">
        <f t="shared" ca="1" si="43"/>
        <v>4.92</v>
      </c>
      <c r="BD21" s="25">
        <f ca="1">IF($H21="","",IF($Q21="x",SUM(AW$3:AY21)+SUM(BB$3:BC21)-SUM(BD$3:BD20),0))</f>
        <v>400.66999999999985</v>
      </c>
      <c r="BE21" s="25">
        <f t="shared" ca="1" si="44"/>
        <v>97916.58</v>
      </c>
      <c r="BF21" s="25">
        <f t="shared" ca="1" si="10"/>
        <v>97719.78</v>
      </c>
      <c r="BG21" s="7"/>
      <c r="BI21" s="25">
        <f t="shared" ca="1" si="45"/>
        <v>0</v>
      </c>
      <c r="BJ21" s="25">
        <f ca="1">SUM(BI$3:BI21)</f>
        <v>0</v>
      </c>
      <c r="BK21" s="25">
        <f t="shared" ca="1" si="59"/>
        <v>96926.729183821401</v>
      </c>
      <c r="BL21" s="25">
        <f t="shared" ca="1" si="11"/>
        <v>60.58</v>
      </c>
      <c r="BM21" s="25">
        <f t="shared" ca="1" si="46"/>
        <v>0</v>
      </c>
      <c r="BN21" s="25">
        <f t="shared" ca="1" si="47"/>
        <v>64.62</v>
      </c>
      <c r="BO21" s="25">
        <f t="shared" ca="1" si="48"/>
        <v>126700</v>
      </c>
      <c r="BP21" s="25">
        <f t="shared" ca="1" si="49"/>
        <v>29773.27</v>
      </c>
      <c r="BQ21" s="25">
        <f t="shared" ca="1" si="50"/>
        <v>2.36</v>
      </c>
      <c r="BR21" s="25">
        <f t="shared" ca="1" si="51"/>
        <v>4.8499999999999996</v>
      </c>
      <c r="BS21" s="25">
        <f ca="1">IF($H21="","",IF($Q21="x",SUM(BL$3:BN21)+SUM(BQ$3:BR21)-SUM(BS$3:BS20),0))</f>
        <v>395.72999999999934</v>
      </c>
      <c r="BT21" s="25">
        <f t="shared" ca="1" si="52"/>
        <v>96531</v>
      </c>
      <c r="BU21" s="25">
        <f t="shared" ca="1" si="12"/>
        <v>96336.28</v>
      </c>
      <c r="BV21" s="7"/>
      <c r="BW21" s="25">
        <f t="shared" si="13"/>
        <v>0</v>
      </c>
      <c r="BX21" s="128">
        <v>0.8</v>
      </c>
      <c r="BY21" s="7"/>
      <c r="CB21" s="131">
        <f t="shared" ref="CB21:CB40" si="64">F21</f>
        <v>18</v>
      </c>
      <c r="CC21" s="132">
        <f t="shared" ca="1" si="53"/>
        <v>0</v>
      </c>
      <c r="CD21" s="133">
        <f t="shared" ca="1" si="54"/>
        <v>101493.19805434201</v>
      </c>
      <c r="CE21" s="133">
        <f t="shared" ca="1" si="55"/>
        <v>42.2</v>
      </c>
      <c r="CF21" s="133">
        <f t="shared" ca="1" si="56"/>
        <v>101451</v>
      </c>
      <c r="CG21" s="133">
        <f t="shared" ca="1" si="57"/>
        <v>0</v>
      </c>
      <c r="CH21" s="133">
        <f ca="1">IF($H21="","",IF(MONTH($H21)=MONTH($C$4)-1,MAX(0,(CG21-SUM(N10:N21)+SUM(O10:O21))-(VLOOKUP(CB21-12,$CB$3:$CH20,6,FALSE))),0)*0.25)</f>
        <v>0</v>
      </c>
      <c r="CI21" s="133">
        <f ca="1">IF($H21="","",CG21-SUM($CH$4:$CH21))</f>
        <v>-251.97343274079685</v>
      </c>
      <c r="CK21" s="133">
        <f ca="1">IF($H21="","",SUM($N$4:$N21)+$CK$3)</f>
        <v>100000</v>
      </c>
      <c r="CL21" s="133">
        <f ca="1">IF($H21="","",SUM($O$4:$O21))</f>
        <v>0</v>
      </c>
      <c r="CM21" s="133">
        <f t="shared" ca="1" si="63"/>
        <v>0</v>
      </c>
      <c r="CN21" s="133">
        <f ca="1">IF($H21="","",ROUND(IF(MONTH($H21)=MONTH($C$4)-1,BT21*(1+CC21)-SUM($CM$4:$CM21),0),2))</f>
        <v>0</v>
      </c>
      <c r="CP21" s="5">
        <v>17</v>
      </c>
      <c r="CQ21" s="134">
        <f t="shared" ca="1" si="60"/>
        <v>49948</v>
      </c>
      <c r="CR21" s="98">
        <f t="shared" ca="1" si="61"/>
        <v>171172.4724576982</v>
      </c>
      <c r="CS21" s="98">
        <f t="shared" ca="1" si="62"/>
        <v>155989.59</v>
      </c>
      <c r="CT21" s="137">
        <f ca="1">CP21+'Input-Output'!$AE$86</f>
        <v>48</v>
      </c>
      <c r="CZ21" s="132">
        <f t="shared" ca="1" si="15"/>
        <v>126700</v>
      </c>
    </row>
    <row r="22" spans="2:104" x14ac:dyDescent="0.2">
      <c r="B22" s="27" t="s">
        <v>41</v>
      </c>
      <c r="C22" s="29">
        <f>Eckdaten!$C$11</f>
        <v>0</v>
      </c>
      <c r="F22" s="3">
        <v>19</v>
      </c>
      <c r="G22" s="3">
        <f t="shared" si="16"/>
        <v>2</v>
      </c>
      <c r="H22" s="8">
        <f t="shared" ca="1" si="58"/>
        <v>44316</v>
      </c>
      <c r="I22" s="6">
        <f t="shared" ca="1" si="0"/>
        <v>33</v>
      </c>
      <c r="J22" s="6" t="str">
        <f t="shared" ca="1" si="1"/>
        <v/>
      </c>
      <c r="K22" s="7"/>
      <c r="L22" s="6">
        <f ca="1">IF($H22="","",IF($J22="",VLOOKUP($I22,Sterbetafeln!$A$4:$I$124,$D$10,FALSE),MAX(0.0005,VLOOKUP($I22,Sterbetafeln!$A$4:$I$124,$D$10,FALSE)*VLOOKUP($J22,Sterbetafeln!$A$4:$I$124,$D$13,FALSE))))</f>
        <v>9.5100000000000002E-4</v>
      </c>
      <c r="M22" s="78">
        <f ca="1">SUM($O$3:$O22)</f>
        <v>0</v>
      </c>
      <c r="N22" s="25">
        <f t="shared" ca="1" si="17"/>
        <v>0</v>
      </c>
      <c r="O22" s="25">
        <f t="shared" ca="1" si="18"/>
        <v>0</v>
      </c>
      <c r="P22" s="25">
        <f t="shared" ca="1" si="19"/>
        <v>0</v>
      </c>
      <c r="Q22" s="7" t="str">
        <f t="shared" ca="1" si="20"/>
        <v/>
      </c>
      <c r="R22" s="25">
        <f t="shared" ca="1" si="2"/>
        <v>0</v>
      </c>
      <c r="S22" s="25">
        <f ca="1">SUM(R$3:R22)</f>
        <v>0</v>
      </c>
      <c r="T22" s="25">
        <f t="shared" ca="1" si="21"/>
        <v>89702.93</v>
      </c>
      <c r="U22" s="25">
        <f t="shared" ca="1" si="3"/>
        <v>56.06</v>
      </c>
      <c r="V22" s="25">
        <f t="shared" ca="1" si="22"/>
        <v>0</v>
      </c>
      <c r="W22" s="25">
        <f t="shared" ca="1" si="4"/>
        <v>59.8</v>
      </c>
      <c r="X22" s="25">
        <f t="shared" ca="1" si="23"/>
        <v>126700</v>
      </c>
      <c r="Y22" s="25">
        <f t="shared" ca="1" si="5"/>
        <v>36997.07</v>
      </c>
      <c r="Z22" s="25">
        <f t="shared" ca="1" si="24"/>
        <v>2.93</v>
      </c>
      <c r="AA22" s="25">
        <f t="shared" ca="1" si="25"/>
        <v>4.49</v>
      </c>
      <c r="AB22" s="25">
        <f ca="1">IF($H22="","",IF($Q22="x",SUM(U$3:W22)+SUM(Z$3:AA22)-SUM(AB$3:AB21),0))</f>
        <v>0</v>
      </c>
      <c r="AC22" s="25">
        <f t="shared" ca="1" si="26"/>
        <v>89702.93</v>
      </c>
      <c r="AD22" s="25">
        <f t="shared" ca="1" si="6"/>
        <v>89518.45</v>
      </c>
      <c r="AE22" s="7"/>
      <c r="AF22" s="25">
        <f t="shared" ca="1" si="27"/>
        <v>0</v>
      </c>
      <c r="AG22" s="25">
        <f ca="1">SUM(AF$3:AF22)</f>
        <v>0</v>
      </c>
      <c r="AH22" s="25">
        <f t="shared" ca="1" si="28"/>
        <v>94011.006088691109</v>
      </c>
      <c r="AI22" s="25">
        <f t="shared" ca="1" si="7"/>
        <v>58.76</v>
      </c>
      <c r="AJ22" s="25">
        <f t="shared" ca="1" si="29"/>
        <v>0</v>
      </c>
      <c r="AK22" s="25">
        <f t="shared" ca="1" si="30"/>
        <v>62.67</v>
      </c>
      <c r="AL22" s="25">
        <f t="shared" ca="1" si="31"/>
        <v>126700</v>
      </c>
      <c r="AM22" s="25">
        <f t="shared" ca="1" si="32"/>
        <v>32688.99</v>
      </c>
      <c r="AN22" s="25">
        <f t="shared" ca="1" si="33"/>
        <v>2.59</v>
      </c>
      <c r="AO22" s="25">
        <f t="shared" ca="1" si="34"/>
        <v>4.7</v>
      </c>
      <c r="AP22" s="25">
        <f ca="1">IF($H22="","",IF($Q22="x",SUM(AI$3:AK22)+SUM(AN$3:AO22)-SUM(AP$3:AP21),0))</f>
        <v>0</v>
      </c>
      <c r="AQ22" s="25">
        <f t="shared" ca="1" si="35"/>
        <v>94011.01</v>
      </c>
      <c r="AR22" s="25">
        <f t="shared" ca="1" si="8"/>
        <v>93820.07</v>
      </c>
      <c r="AS22" s="7"/>
      <c r="AT22" s="25">
        <f t="shared" ca="1" si="36"/>
        <v>0</v>
      </c>
      <c r="AU22" s="25">
        <f ca="1">SUM(AT$3:AT22)</f>
        <v>0</v>
      </c>
      <c r="AV22" s="25">
        <f t="shared" ca="1" si="37"/>
        <v>98393.193904335465</v>
      </c>
      <c r="AW22" s="25">
        <f t="shared" ca="1" si="9"/>
        <v>61.5</v>
      </c>
      <c r="AX22" s="25">
        <f t="shared" ca="1" si="38"/>
        <v>0</v>
      </c>
      <c r="AY22" s="25">
        <f t="shared" ca="1" si="39"/>
        <v>65.599999999999994</v>
      </c>
      <c r="AZ22" s="25">
        <f t="shared" ca="1" si="40"/>
        <v>126700</v>
      </c>
      <c r="BA22" s="25">
        <f t="shared" ca="1" si="41"/>
        <v>28306.81</v>
      </c>
      <c r="BB22" s="25">
        <f t="shared" ca="1" si="42"/>
        <v>2.2400000000000002</v>
      </c>
      <c r="BC22" s="25">
        <f t="shared" ca="1" si="43"/>
        <v>4.92</v>
      </c>
      <c r="BD22" s="25">
        <f ca="1">IF($H22="","",IF($Q22="x",SUM(AW$3:AY22)+SUM(BB$3:BC22)-SUM(BD$3:BD21),0))</f>
        <v>0</v>
      </c>
      <c r="BE22" s="25">
        <f t="shared" ca="1" si="44"/>
        <v>98393.19</v>
      </c>
      <c r="BF22" s="25">
        <f t="shared" ca="1" si="10"/>
        <v>98195.68</v>
      </c>
      <c r="BG22" s="7"/>
      <c r="BI22" s="25">
        <f t="shared" ca="1" si="45"/>
        <v>0</v>
      </c>
      <c r="BJ22" s="25">
        <f ca="1">SUM(BI$3:BI22)</f>
        <v>0</v>
      </c>
      <c r="BK22" s="25">
        <f t="shared" ca="1" si="59"/>
        <v>96924.279242959354</v>
      </c>
      <c r="BL22" s="25">
        <f t="shared" ca="1" si="11"/>
        <v>60.58</v>
      </c>
      <c r="BM22" s="25">
        <f t="shared" ca="1" si="46"/>
        <v>0</v>
      </c>
      <c r="BN22" s="25">
        <f t="shared" ca="1" si="47"/>
        <v>64.62</v>
      </c>
      <c r="BO22" s="25">
        <f t="shared" ca="1" si="48"/>
        <v>126700</v>
      </c>
      <c r="BP22" s="25">
        <f t="shared" ca="1" si="49"/>
        <v>29775.72</v>
      </c>
      <c r="BQ22" s="25">
        <f t="shared" ca="1" si="50"/>
        <v>2.36</v>
      </c>
      <c r="BR22" s="25">
        <f t="shared" ca="1" si="51"/>
        <v>4.8499999999999996</v>
      </c>
      <c r="BS22" s="25">
        <f ca="1">IF($H22="","",IF($Q22="x",SUM(BL$3:BN22)+SUM(BQ$3:BR22)-SUM(BS$3:BS21),0))</f>
        <v>0</v>
      </c>
      <c r="BT22" s="25">
        <f t="shared" ca="1" si="52"/>
        <v>96924.28</v>
      </c>
      <c r="BU22" s="25">
        <f t="shared" ca="1" si="12"/>
        <v>96728.97</v>
      </c>
      <c r="BV22" s="7"/>
      <c r="BW22" s="25">
        <f t="shared" si="13"/>
        <v>0</v>
      </c>
      <c r="BX22" s="128">
        <v>0.8</v>
      </c>
      <c r="BY22" s="7"/>
      <c r="CB22" s="131">
        <f t="shared" si="64"/>
        <v>19</v>
      </c>
      <c r="CC22" s="132">
        <f t="shared" ca="1" si="53"/>
        <v>0</v>
      </c>
      <c r="CD22" s="133">
        <f t="shared" ca="1" si="54"/>
        <v>101864.32393197491</v>
      </c>
      <c r="CE22" s="133">
        <f t="shared" ca="1" si="55"/>
        <v>42.36</v>
      </c>
      <c r="CF22" s="133">
        <f t="shared" ca="1" si="56"/>
        <v>101821.96</v>
      </c>
      <c r="CG22" s="133">
        <f t="shared" ca="1" si="57"/>
        <v>0</v>
      </c>
      <c r="CH22" s="133">
        <f ca="1">IF($H22="","",IF(MONTH($H22)=MONTH($C$4)-1,MAX(0,(CG22-SUM(N11:N22)+SUM(O11:O22))-(VLOOKUP(CB22-12,$CB$3:$CH21,6,FALSE))),0)*0.25)</f>
        <v>0</v>
      </c>
      <c r="CI22" s="133">
        <f ca="1">IF($H22="","",CG22-SUM($CH$4:$CH22))</f>
        <v>-251.97343274079685</v>
      </c>
      <c r="CK22" s="133">
        <f ca="1">IF($H22="","",SUM($N$4:$N22)+$CK$3)</f>
        <v>100000</v>
      </c>
      <c r="CL22" s="133">
        <f ca="1">IF($H22="","",SUM($O$4:$O22))</f>
        <v>0</v>
      </c>
      <c r="CM22" s="133">
        <f t="shared" ca="1" si="63"/>
        <v>0</v>
      </c>
      <c r="CN22" s="133">
        <f ca="1">IF($H22="","",ROUND(IF(MONTH($H22)=MONTH($C$4)-1,BT22*(1+CC22)-SUM($CM$4:$CM22),0),2))</f>
        <v>0</v>
      </c>
      <c r="CP22" s="5">
        <v>18</v>
      </c>
      <c r="CQ22" s="134">
        <f t="shared" ca="1" si="60"/>
        <v>50313</v>
      </c>
      <c r="CR22" s="98">
        <f t="shared" ca="1" si="61"/>
        <v>184411.76261090068</v>
      </c>
      <c r="CS22" s="98">
        <f t="shared" ca="1" si="62"/>
        <v>168244.19</v>
      </c>
      <c r="CT22" s="137">
        <f ca="1">CP22+'Input-Output'!$AE$86</f>
        <v>49</v>
      </c>
      <c r="CZ22" s="132">
        <f t="shared" ca="1" si="15"/>
        <v>126700</v>
      </c>
    </row>
    <row r="23" spans="2:104" x14ac:dyDescent="0.2">
      <c r="B23" s="27" t="s">
        <v>37</v>
      </c>
      <c r="C23" s="29">
        <f>Eckdaten!$C$12</f>
        <v>0</v>
      </c>
      <c r="F23" s="3">
        <v>20</v>
      </c>
      <c r="G23" s="3">
        <f t="shared" si="16"/>
        <v>2</v>
      </c>
      <c r="H23" s="8">
        <f t="shared" ca="1" si="58"/>
        <v>44347</v>
      </c>
      <c r="I23" s="6">
        <f t="shared" ca="1" si="0"/>
        <v>33</v>
      </c>
      <c r="J23" s="6" t="str">
        <f t="shared" ca="1" si="1"/>
        <v/>
      </c>
      <c r="K23" s="7"/>
      <c r="L23" s="6">
        <f ca="1">IF($H23="","",IF($J23="",VLOOKUP($I23,Sterbetafeln!$A$4:$I$124,$D$10,FALSE),MAX(0.0005,VLOOKUP($I23,Sterbetafeln!$A$4:$I$124,$D$10,FALSE)*VLOOKUP($J23,Sterbetafeln!$A$4:$I$124,$D$13,FALSE))))</f>
        <v>9.5100000000000002E-4</v>
      </c>
      <c r="M23" s="78">
        <f ca="1">SUM($O$3:$O23)</f>
        <v>0</v>
      </c>
      <c r="N23" s="25">
        <f t="shared" ca="1" si="17"/>
        <v>0</v>
      </c>
      <c r="O23" s="25">
        <f t="shared" ca="1" si="18"/>
        <v>0</v>
      </c>
      <c r="P23" s="25">
        <f t="shared" ca="1" si="19"/>
        <v>0</v>
      </c>
      <c r="Q23" s="7" t="str">
        <f t="shared" ca="1" si="20"/>
        <v/>
      </c>
      <c r="R23" s="25">
        <f t="shared" ca="1" si="2"/>
        <v>0</v>
      </c>
      <c r="S23" s="25">
        <f ca="1">SUM(R$3:R23)</f>
        <v>0</v>
      </c>
      <c r="T23" s="25">
        <f t="shared" ca="1" si="21"/>
        <v>89702.93</v>
      </c>
      <c r="U23" s="25">
        <f t="shared" ca="1" si="3"/>
        <v>56.06</v>
      </c>
      <c r="V23" s="25">
        <f t="shared" ca="1" si="22"/>
        <v>0</v>
      </c>
      <c r="W23" s="25">
        <f t="shared" ca="1" si="4"/>
        <v>59.8</v>
      </c>
      <c r="X23" s="25">
        <f t="shared" ca="1" si="23"/>
        <v>126700</v>
      </c>
      <c r="Y23" s="25">
        <f t="shared" ca="1" si="5"/>
        <v>36997.07</v>
      </c>
      <c r="Z23" s="25">
        <f t="shared" ca="1" si="24"/>
        <v>2.93</v>
      </c>
      <c r="AA23" s="25">
        <f t="shared" ca="1" si="25"/>
        <v>4.49</v>
      </c>
      <c r="AB23" s="25">
        <f ca="1">IF($H23="","",IF($Q23="x",SUM(U$3:W23)+SUM(Z$3:AA23)-SUM(AB$3:AB22),0))</f>
        <v>0</v>
      </c>
      <c r="AC23" s="25">
        <f t="shared" ca="1" si="26"/>
        <v>89702.93</v>
      </c>
      <c r="AD23" s="25">
        <f t="shared" ca="1" si="6"/>
        <v>89518.45</v>
      </c>
      <c r="AE23" s="7"/>
      <c r="AF23" s="25">
        <f t="shared" ca="1" si="27"/>
        <v>0</v>
      </c>
      <c r="AG23" s="25">
        <f ca="1">SUM(AF$3:AF23)</f>
        <v>0</v>
      </c>
      <c r="AH23" s="25">
        <f t="shared" ca="1" si="28"/>
        <v>94242.866512226741</v>
      </c>
      <c r="AI23" s="25">
        <f t="shared" ca="1" si="7"/>
        <v>58.9</v>
      </c>
      <c r="AJ23" s="25">
        <f t="shared" ca="1" si="29"/>
        <v>0</v>
      </c>
      <c r="AK23" s="25">
        <f t="shared" ca="1" si="30"/>
        <v>62.83</v>
      </c>
      <c r="AL23" s="25">
        <f t="shared" ca="1" si="31"/>
        <v>126700</v>
      </c>
      <c r="AM23" s="25">
        <f t="shared" ca="1" si="32"/>
        <v>32457.13</v>
      </c>
      <c r="AN23" s="25">
        <f t="shared" ca="1" si="33"/>
        <v>2.57</v>
      </c>
      <c r="AO23" s="25">
        <f t="shared" ca="1" si="34"/>
        <v>4.71</v>
      </c>
      <c r="AP23" s="25">
        <f ca="1">IF($H23="","",IF($Q23="x",SUM(AI$3:AK23)+SUM(AN$3:AO23)-SUM(AP$3:AP22),0))</f>
        <v>0</v>
      </c>
      <c r="AQ23" s="25">
        <f t="shared" ca="1" si="35"/>
        <v>94242.87</v>
      </c>
      <c r="AR23" s="25">
        <f t="shared" ca="1" si="8"/>
        <v>94051.58</v>
      </c>
      <c r="AS23" s="7"/>
      <c r="AT23" s="25">
        <f t="shared" ca="1" si="36"/>
        <v>0</v>
      </c>
      <c r="AU23" s="25">
        <f ca="1">SUM(AT$3:AT23)</f>
        <v>0</v>
      </c>
      <c r="AV23" s="25">
        <f t="shared" ca="1" si="37"/>
        <v>98872.123827610412</v>
      </c>
      <c r="AW23" s="25">
        <f t="shared" ca="1" si="9"/>
        <v>61.8</v>
      </c>
      <c r="AX23" s="25">
        <f t="shared" ca="1" si="38"/>
        <v>0</v>
      </c>
      <c r="AY23" s="25">
        <f t="shared" ca="1" si="39"/>
        <v>65.91</v>
      </c>
      <c r="AZ23" s="25">
        <f t="shared" ca="1" si="40"/>
        <v>126700</v>
      </c>
      <c r="BA23" s="25">
        <f t="shared" ca="1" si="41"/>
        <v>27827.88</v>
      </c>
      <c r="BB23" s="25">
        <f t="shared" ca="1" si="42"/>
        <v>2.21</v>
      </c>
      <c r="BC23" s="25">
        <f t="shared" ca="1" si="43"/>
        <v>4.9400000000000004</v>
      </c>
      <c r="BD23" s="25">
        <f ca="1">IF($H23="","",IF($Q23="x",SUM(AW$3:AY23)+SUM(BB$3:BC23)-SUM(BD$3:BD22),0))</f>
        <v>0</v>
      </c>
      <c r="BE23" s="25">
        <f t="shared" ca="1" si="44"/>
        <v>98872.12</v>
      </c>
      <c r="BF23" s="25">
        <f t="shared" ca="1" si="10"/>
        <v>98673.89</v>
      </c>
      <c r="BG23" s="7"/>
      <c r="BI23" s="25">
        <f t="shared" ca="1" si="45"/>
        <v>0</v>
      </c>
      <c r="BJ23" s="25">
        <f ca="1">SUM(BI$3:BI23)</f>
        <v>0</v>
      </c>
      <c r="BK23" s="25">
        <f t="shared" ca="1" si="59"/>
        <v>97319.161514360996</v>
      </c>
      <c r="BL23" s="25">
        <f t="shared" ca="1" si="11"/>
        <v>60.82</v>
      </c>
      <c r="BM23" s="25">
        <f t="shared" ca="1" si="46"/>
        <v>0</v>
      </c>
      <c r="BN23" s="25">
        <f t="shared" ca="1" si="47"/>
        <v>64.88</v>
      </c>
      <c r="BO23" s="25">
        <f t="shared" ca="1" si="48"/>
        <v>126700</v>
      </c>
      <c r="BP23" s="25">
        <f t="shared" ca="1" si="49"/>
        <v>29380.84</v>
      </c>
      <c r="BQ23" s="25">
        <f t="shared" ca="1" si="50"/>
        <v>2.33</v>
      </c>
      <c r="BR23" s="25">
        <f t="shared" ca="1" si="51"/>
        <v>4.87</v>
      </c>
      <c r="BS23" s="25">
        <f ca="1">IF($H23="","",IF($Q23="x",SUM(BL$3:BN23)+SUM(BQ$3:BR23)-SUM(BS$3:BS22),0))</f>
        <v>0</v>
      </c>
      <c r="BT23" s="25">
        <f t="shared" ca="1" si="52"/>
        <v>97319.16</v>
      </c>
      <c r="BU23" s="25">
        <f t="shared" ca="1" si="12"/>
        <v>97123.26</v>
      </c>
      <c r="BV23" s="7"/>
      <c r="BW23" s="25">
        <f t="shared" si="13"/>
        <v>0</v>
      </c>
      <c r="BX23" s="128">
        <v>0.8</v>
      </c>
      <c r="BY23" s="7"/>
      <c r="CB23" s="131">
        <f t="shared" si="64"/>
        <v>20</v>
      </c>
      <c r="CC23" s="132">
        <f t="shared" ca="1" si="53"/>
        <v>0</v>
      </c>
      <c r="CD23" s="133">
        <f t="shared" ca="1" si="54"/>
        <v>102236.7952689337</v>
      </c>
      <c r="CE23" s="133">
        <f t="shared" ca="1" si="55"/>
        <v>42.51</v>
      </c>
      <c r="CF23" s="133">
        <f t="shared" ca="1" si="56"/>
        <v>102194.29</v>
      </c>
      <c r="CG23" s="133">
        <f t="shared" ca="1" si="57"/>
        <v>0</v>
      </c>
      <c r="CH23" s="133">
        <f ca="1">IF($H23="","",IF(MONTH($H23)=MONTH($C$4)-1,MAX(0,(CG23-SUM(N12:N23)+SUM(O12:O23))-(VLOOKUP(CB23-12,$CB$3:$CH22,6,FALSE))),0)*0.25)</f>
        <v>0</v>
      </c>
      <c r="CI23" s="133">
        <f ca="1">IF($H23="","",CG23-SUM($CH$4:$CH23))</f>
        <v>-251.97343274079685</v>
      </c>
      <c r="CK23" s="133">
        <f ca="1">IF($H23="","",SUM($N$4:$N23)+$CK$3)</f>
        <v>100000</v>
      </c>
      <c r="CL23" s="133">
        <f ca="1">IF($H23="","",SUM($O$4:$O23))</f>
        <v>0</v>
      </c>
      <c r="CM23" s="133">
        <f t="shared" ca="1" si="63"/>
        <v>0</v>
      </c>
      <c r="CN23" s="133">
        <f ca="1">IF($H23="","",ROUND(IF(MONTH($H23)=MONTH($C$4)-1,BT23*(1+CC23)-SUM($CM$4:$CM23),0),2))</f>
        <v>0</v>
      </c>
      <c r="CP23" s="5">
        <v>19</v>
      </c>
      <c r="CQ23" s="134">
        <f t="shared" ca="1" si="60"/>
        <v>50678</v>
      </c>
      <c r="CR23" s="98">
        <f t="shared" ca="1" si="61"/>
        <v>190531.19713637739</v>
      </c>
      <c r="CS23" s="98">
        <f t="shared" ca="1" si="62"/>
        <v>172778.35</v>
      </c>
      <c r="CT23" s="137">
        <f ca="1">CP23+'Input-Output'!$AE$86</f>
        <v>50</v>
      </c>
      <c r="CZ23" s="132">
        <f t="shared" ca="1" si="15"/>
        <v>126700</v>
      </c>
    </row>
    <row r="24" spans="2:104" x14ac:dyDescent="0.2">
      <c r="B24" s="27"/>
      <c r="C24" s="28"/>
      <c r="F24" s="3">
        <v>21</v>
      </c>
      <c r="G24" s="3">
        <f t="shared" si="16"/>
        <v>2</v>
      </c>
      <c r="H24" s="8">
        <f t="shared" ca="1" si="58"/>
        <v>44377</v>
      </c>
      <c r="I24" s="6">
        <f t="shared" ca="1" si="0"/>
        <v>33</v>
      </c>
      <c r="J24" s="6" t="str">
        <f t="shared" ca="1" si="1"/>
        <v/>
      </c>
      <c r="K24" s="7"/>
      <c r="L24" s="6">
        <f ca="1">IF($H24="","",IF($J24="",VLOOKUP($I24,Sterbetafeln!$A$4:$I$124,$D$10,FALSE),MAX(0.0005,VLOOKUP($I24,Sterbetafeln!$A$4:$I$124,$D$10,FALSE)*VLOOKUP($J24,Sterbetafeln!$A$4:$I$124,$D$13,FALSE))))</f>
        <v>9.5100000000000002E-4</v>
      </c>
      <c r="M24" s="78">
        <f ca="1">SUM($O$3:$O24)</f>
        <v>0</v>
      </c>
      <c r="N24" s="25">
        <f t="shared" ca="1" si="17"/>
        <v>0</v>
      </c>
      <c r="O24" s="25">
        <f t="shared" ca="1" si="18"/>
        <v>0</v>
      </c>
      <c r="P24" s="25">
        <f t="shared" ca="1" si="19"/>
        <v>0</v>
      </c>
      <c r="Q24" s="7" t="str">
        <f t="shared" ca="1" si="20"/>
        <v>x</v>
      </c>
      <c r="R24" s="25">
        <f t="shared" ca="1" si="2"/>
        <v>0</v>
      </c>
      <c r="S24" s="25">
        <f ca="1">SUM(R$3:R24)</f>
        <v>0</v>
      </c>
      <c r="T24" s="25">
        <f t="shared" ca="1" si="21"/>
        <v>89702.93</v>
      </c>
      <c r="U24" s="25">
        <f t="shared" ca="1" si="3"/>
        <v>56.06</v>
      </c>
      <c r="V24" s="25">
        <f t="shared" ca="1" si="22"/>
        <v>0</v>
      </c>
      <c r="W24" s="25">
        <f t="shared" ca="1" si="4"/>
        <v>59.8</v>
      </c>
      <c r="X24" s="25">
        <f t="shared" ca="1" si="23"/>
        <v>126700</v>
      </c>
      <c r="Y24" s="25">
        <f t="shared" ca="1" si="5"/>
        <v>36997.07</v>
      </c>
      <c r="Z24" s="25">
        <f t="shared" ca="1" si="24"/>
        <v>2.93</v>
      </c>
      <c r="AA24" s="25">
        <f t="shared" ca="1" si="25"/>
        <v>4.49</v>
      </c>
      <c r="AB24" s="25">
        <f ca="1">IF($H24="","",IF($Q24="x",SUM(U$3:W24)+SUM(Z$3:AA24)-SUM(AB$3:AB23),0))</f>
        <v>369.8400000000006</v>
      </c>
      <c r="AC24" s="25">
        <f t="shared" ca="1" si="26"/>
        <v>89333.09</v>
      </c>
      <c r="AD24" s="25">
        <f t="shared" ca="1" si="6"/>
        <v>89149.17</v>
      </c>
      <c r="AE24" s="7"/>
      <c r="AF24" s="25">
        <f t="shared" ca="1" si="27"/>
        <v>0</v>
      </c>
      <c r="AG24" s="25">
        <f ca="1">SUM(AF$3:AF24)</f>
        <v>0</v>
      </c>
      <c r="AH24" s="25">
        <f t="shared" ca="1" si="28"/>
        <v>94475.298341536138</v>
      </c>
      <c r="AI24" s="25">
        <f t="shared" ca="1" si="7"/>
        <v>59.05</v>
      </c>
      <c r="AJ24" s="25">
        <f t="shared" ca="1" si="29"/>
        <v>0</v>
      </c>
      <c r="AK24" s="25">
        <f t="shared" ca="1" si="30"/>
        <v>62.98</v>
      </c>
      <c r="AL24" s="25">
        <f t="shared" ca="1" si="31"/>
        <v>126700</v>
      </c>
      <c r="AM24" s="25">
        <f t="shared" ca="1" si="32"/>
        <v>32224.7</v>
      </c>
      <c r="AN24" s="25">
        <f t="shared" ca="1" si="33"/>
        <v>2.5499999999999998</v>
      </c>
      <c r="AO24" s="25">
        <f t="shared" ca="1" si="34"/>
        <v>4.72</v>
      </c>
      <c r="AP24" s="25">
        <f ca="1">IF($H24="","",IF($Q24="x",SUM(AI$3:AK24)+SUM(AN$3:AO24)-SUM(AP$3:AP23),0))</f>
        <v>387.03000000000065</v>
      </c>
      <c r="AQ24" s="25">
        <f t="shared" ca="1" si="35"/>
        <v>94088.27</v>
      </c>
      <c r="AR24" s="25">
        <f t="shared" ca="1" si="8"/>
        <v>93897.21</v>
      </c>
      <c r="AS24" s="7"/>
      <c r="AT24" s="25">
        <f t="shared" ca="1" si="36"/>
        <v>0</v>
      </c>
      <c r="AU24" s="25">
        <f ca="1">SUM(AT$3:AT24)</f>
        <v>0</v>
      </c>
      <c r="AV24" s="25">
        <f t="shared" ca="1" si="37"/>
        <v>99353.385043602655</v>
      </c>
      <c r="AW24" s="25">
        <f t="shared" ca="1" si="9"/>
        <v>62.1</v>
      </c>
      <c r="AX24" s="25">
        <f t="shared" ca="1" si="38"/>
        <v>0</v>
      </c>
      <c r="AY24" s="25">
        <f t="shared" ca="1" si="39"/>
        <v>66.239999999999995</v>
      </c>
      <c r="AZ24" s="25">
        <f t="shared" ca="1" si="40"/>
        <v>126700</v>
      </c>
      <c r="BA24" s="25">
        <f t="shared" ca="1" si="41"/>
        <v>27346.61</v>
      </c>
      <c r="BB24" s="25">
        <f t="shared" ca="1" si="42"/>
        <v>2.17</v>
      </c>
      <c r="BC24" s="25">
        <f t="shared" ca="1" si="43"/>
        <v>4.97</v>
      </c>
      <c r="BD24" s="25">
        <f ca="1">IF($H24="","",IF($Q24="x",SUM(AW$3:AY24)+SUM(BB$3:BC24)-SUM(BD$3:BD23),0))</f>
        <v>404.59999999999991</v>
      </c>
      <c r="BE24" s="25">
        <f t="shared" ca="1" si="44"/>
        <v>98948.79</v>
      </c>
      <c r="BF24" s="25">
        <f t="shared" ca="1" si="10"/>
        <v>98750.44</v>
      </c>
      <c r="BG24" s="7"/>
      <c r="BI24" s="25">
        <f t="shared" ca="1" si="45"/>
        <v>0</v>
      </c>
      <c r="BJ24" s="25">
        <f ca="1">SUM(BI$3:BI24)</f>
        <v>0</v>
      </c>
      <c r="BK24" s="25">
        <f t="shared" ca="1" si="59"/>
        <v>97715.650304360679</v>
      </c>
      <c r="BL24" s="25">
        <f t="shared" ca="1" si="11"/>
        <v>61.07</v>
      </c>
      <c r="BM24" s="25">
        <f t="shared" ca="1" si="46"/>
        <v>0</v>
      </c>
      <c r="BN24" s="25">
        <f t="shared" ca="1" si="47"/>
        <v>65.14</v>
      </c>
      <c r="BO24" s="25">
        <f t="shared" ca="1" si="48"/>
        <v>126700</v>
      </c>
      <c r="BP24" s="25">
        <f t="shared" ca="1" si="49"/>
        <v>28984.35</v>
      </c>
      <c r="BQ24" s="25">
        <f t="shared" ca="1" si="50"/>
        <v>2.2999999999999998</v>
      </c>
      <c r="BR24" s="25">
        <f t="shared" ca="1" si="51"/>
        <v>4.8899999999999997</v>
      </c>
      <c r="BS24" s="25">
        <f ca="1">IF($H24="","",IF($Q24="x",SUM(BL$3:BN24)+SUM(BQ$3:BR24)-SUM(BS$3:BS23),0))</f>
        <v>398.71000000000049</v>
      </c>
      <c r="BT24" s="25">
        <f t="shared" ca="1" si="52"/>
        <v>97316.94</v>
      </c>
      <c r="BU24" s="25">
        <f t="shared" ca="1" si="12"/>
        <v>97121.04</v>
      </c>
      <c r="BV24" s="7"/>
      <c r="BW24" s="25">
        <f t="shared" si="13"/>
        <v>0</v>
      </c>
      <c r="BX24" s="128">
        <v>0.8</v>
      </c>
      <c r="BY24" s="7"/>
      <c r="CB24" s="131">
        <f t="shared" si="64"/>
        <v>21</v>
      </c>
      <c r="CC24" s="132">
        <f t="shared" ca="1" si="53"/>
        <v>0</v>
      </c>
      <c r="CD24" s="133">
        <f t="shared" ca="1" si="54"/>
        <v>102610.64218744205</v>
      </c>
      <c r="CE24" s="133">
        <f t="shared" ca="1" si="55"/>
        <v>42.67</v>
      </c>
      <c r="CF24" s="133">
        <f t="shared" ca="1" si="56"/>
        <v>102567.97</v>
      </c>
      <c r="CG24" s="133">
        <f t="shared" ca="1" si="57"/>
        <v>0</v>
      </c>
      <c r="CH24" s="133">
        <f ca="1">IF($H24="","",IF(MONTH($H24)=MONTH($C$4)-1,MAX(0,(CG24-SUM(N13:N24)+SUM(O13:O24))-(VLOOKUP(CB24-12,$CB$3:$CH23,6,FALSE))),0)*0.25)</f>
        <v>0</v>
      </c>
      <c r="CI24" s="133">
        <f ca="1">IF($H24="","",CG24-SUM($CH$4:$CH24))</f>
        <v>-251.97343274079685</v>
      </c>
      <c r="CK24" s="133">
        <f ca="1">IF($H24="","",SUM($N$4:$N24)+$CK$3)</f>
        <v>100000</v>
      </c>
      <c r="CL24" s="133">
        <f ca="1">IF($H24="","",SUM($O$4:$O24))</f>
        <v>0</v>
      </c>
      <c r="CM24" s="133">
        <f t="shared" ca="1" si="63"/>
        <v>0</v>
      </c>
      <c r="CN24" s="133">
        <f ca="1">IF($H24="","",ROUND(IF(MONTH($H24)=MONTH($C$4)-1,BT24*(1+CC24)-SUM($CM$4:$CM24),0),2))</f>
        <v>0</v>
      </c>
      <c r="CP24" s="5">
        <v>20</v>
      </c>
      <c r="CQ24" s="134">
        <f t="shared" ca="1" si="60"/>
        <v>51043</v>
      </c>
      <c r="CR24" s="98">
        <f t="shared" ca="1" si="61"/>
        <v>192538.42159326604</v>
      </c>
      <c r="CS24" s="98">
        <f t="shared" ca="1" si="62"/>
        <v>172947.20000000001</v>
      </c>
      <c r="CT24" s="137">
        <f ca="1">CP24+'Input-Output'!$AE$86</f>
        <v>51</v>
      </c>
      <c r="CZ24" s="132">
        <f t="shared" ca="1" si="15"/>
        <v>126700</v>
      </c>
    </row>
    <row r="25" spans="2:104" x14ac:dyDescent="0.2">
      <c r="B25" s="27" t="s">
        <v>34</v>
      </c>
      <c r="C25" s="28">
        <f>Eckdaten!$C$14</f>
        <v>7.4999999999999997E-3</v>
      </c>
      <c r="F25" s="3">
        <v>22</v>
      </c>
      <c r="G25" s="3">
        <f t="shared" si="16"/>
        <v>2</v>
      </c>
      <c r="H25" s="8">
        <f t="shared" ca="1" si="58"/>
        <v>44408</v>
      </c>
      <c r="I25" s="6">
        <f t="shared" ca="1" si="0"/>
        <v>34</v>
      </c>
      <c r="J25" s="6" t="str">
        <f t="shared" ca="1" si="1"/>
        <v/>
      </c>
      <c r="K25" s="7"/>
      <c r="L25" s="6">
        <f ca="1">IF($H25="","",IF($J25="",VLOOKUP($I25,Sterbetafeln!$A$4:$I$124,$D$10,FALSE),MAX(0.0005,VLOOKUP($I25,Sterbetafeln!$A$4:$I$124,$D$10,FALSE)*VLOOKUP($J25,Sterbetafeln!$A$4:$I$124,$D$13,FALSE))))</f>
        <v>9.7799999999999992E-4</v>
      </c>
      <c r="M25" s="78">
        <f ca="1">SUM($O$3:$O25)</f>
        <v>0</v>
      </c>
      <c r="N25" s="25">
        <f t="shared" ca="1" si="17"/>
        <v>0</v>
      </c>
      <c r="O25" s="25">
        <f t="shared" ca="1" si="18"/>
        <v>0</v>
      </c>
      <c r="P25" s="25">
        <f t="shared" ca="1" si="19"/>
        <v>0</v>
      </c>
      <c r="Q25" s="7" t="str">
        <f t="shared" ca="1" si="20"/>
        <v/>
      </c>
      <c r="R25" s="25">
        <f t="shared" ca="1" si="2"/>
        <v>0</v>
      </c>
      <c r="S25" s="25">
        <f ca="1">SUM(R$3:R25)</f>
        <v>0</v>
      </c>
      <c r="T25" s="25">
        <f t="shared" ca="1" si="21"/>
        <v>89333.09</v>
      </c>
      <c r="U25" s="25">
        <f t="shared" ca="1" si="3"/>
        <v>55.83</v>
      </c>
      <c r="V25" s="25">
        <f t="shared" ca="1" si="22"/>
        <v>0</v>
      </c>
      <c r="W25" s="25">
        <f t="shared" ca="1" si="4"/>
        <v>59.56</v>
      </c>
      <c r="X25" s="25">
        <f t="shared" ca="1" si="23"/>
        <v>126700</v>
      </c>
      <c r="Y25" s="25">
        <f t="shared" ca="1" si="5"/>
        <v>37366.910000000003</v>
      </c>
      <c r="Z25" s="25">
        <f t="shared" ca="1" si="24"/>
        <v>3.05</v>
      </c>
      <c r="AA25" s="25">
        <f t="shared" ca="1" si="25"/>
        <v>4.47</v>
      </c>
      <c r="AB25" s="25">
        <f ca="1">IF($H25="","",IF($Q25="x",SUM(U$3:W25)+SUM(Z$3:AA25)-SUM(AB$3:AB24),0))</f>
        <v>0</v>
      </c>
      <c r="AC25" s="25">
        <f t="shared" ca="1" si="26"/>
        <v>89333.09</v>
      </c>
      <c r="AD25" s="25">
        <f t="shared" ca="1" si="6"/>
        <v>89149.17</v>
      </c>
      <c r="AE25" s="7"/>
      <c r="AF25" s="25">
        <f t="shared" ca="1" si="27"/>
        <v>0</v>
      </c>
      <c r="AG25" s="25">
        <f ca="1">SUM(AF$3:AF25)</f>
        <v>0</v>
      </c>
      <c r="AH25" s="25">
        <f t="shared" ca="1" si="28"/>
        <v>94320.317056229353</v>
      </c>
      <c r="AI25" s="25">
        <f t="shared" ca="1" si="7"/>
        <v>58.95</v>
      </c>
      <c r="AJ25" s="25">
        <f t="shared" ca="1" si="29"/>
        <v>0</v>
      </c>
      <c r="AK25" s="25">
        <f t="shared" ca="1" si="30"/>
        <v>62.88</v>
      </c>
      <c r="AL25" s="25">
        <f t="shared" ca="1" si="31"/>
        <v>126700</v>
      </c>
      <c r="AM25" s="25">
        <f t="shared" ca="1" si="32"/>
        <v>32379.68</v>
      </c>
      <c r="AN25" s="25">
        <f t="shared" ca="1" si="33"/>
        <v>2.64</v>
      </c>
      <c r="AO25" s="25">
        <f t="shared" ca="1" si="34"/>
        <v>4.72</v>
      </c>
      <c r="AP25" s="25">
        <f ca="1">IF($H25="","",IF($Q25="x",SUM(AI$3:AK25)+SUM(AN$3:AO25)-SUM(AP$3:AP24),0))</f>
        <v>0</v>
      </c>
      <c r="AQ25" s="25">
        <f t="shared" ca="1" si="35"/>
        <v>94320.320000000007</v>
      </c>
      <c r="AR25" s="25">
        <f t="shared" ca="1" si="8"/>
        <v>94128.91</v>
      </c>
      <c r="AS25" s="7"/>
      <c r="AT25" s="25">
        <f t="shared" ca="1" si="36"/>
        <v>0</v>
      </c>
      <c r="AU25" s="25">
        <f ca="1">SUM(AT$3:AT25)</f>
        <v>0</v>
      </c>
      <c r="AV25" s="25">
        <f t="shared" ca="1" si="37"/>
        <v>99430.42823870451</v>
      </c>
      <c r="AW25" s="25">
        <f t="shared" ca="1" si="9"/>
        <v>62.14</v>
      </c>
      <c r="AX25" s="25">
        <f t="shared" ca="1" si="38"/>
        <v>0</v>
      </c>
      <c r="AY25" s="25">
        <f t="shared" ca="1" si="39"/>
        <v>66.290000000000006</v>
      </c>
      <c r="AZ25" s="25">
        <f t="shared" ca="1" si="40"/>
        <v>126700</v>
      </c>
      <c r="BA25" s="25">
        <f t="shared" ca="1" si="41"/>
        <v>27269.57</v>
      </c>
      <c r="BB25" s="25">
        <f t="shared" ca="1" si="42"/>
        <v>2.2200000000000002</v>
      </c>
      <c r="BC25" s="25">
        <f t="shared" ca="1" si="43"/>
        <v>4.97</v>
      </c>
      <c r="BD25" s="25">
        <f ca="1">IF($H25="","",IF($Q25="x",SUM(AW$3:AY25)+SUM(BB$3:BC25)-SUM(BD$3:BD24),0))</f>
        <v>0</v>
      </c>
      <c r="BE25" s="25">
        <f t="shared" ca="1" si="44"/>
        <v>99430.43</v>
      </c>
      <c r="BF25" s="25">
        <f t="shared" ca="1" si="10"/>
        <v>99231.360000000001</v>
      </c>
      <c r="BG25" s="7"/>
      <c r="BI25" s="25">
        <f t="shared" ca="1" si="45"/>
        <v>0</v>
      </c>
      <c r="BJ25" s="25">
        <f ca="1">SUM(BI$3:BI25)</f>
        <v>0</v>
      </c>
      <c r="BK25" s="25">
        <f t="shared" ca="1" si="59"/>
        <v>97713.42125980588</v>
      </c>
      <c r="BL25" s="25">
        <f t="shared" ca="1" si="11"/>
        <v>61.07</v>
      </c>
      <c r="BM25" s="25">
        <f t="shared" ca="1" si="46"/>
        <v>0</v>
      </c>
      <c r="BN25" s="25">
        <f t="shared" ca="1" si="47"/>
        <v>65.14</v>
      </c>
      <c r="BO25" s="25">
        <f t="shared" ca="1" si="48"/>
        <v>126700</v>
      </c>
      <c r="BP25" s="25">
        <f t="shared" ca="1" si="49"/>
        <v>28986.58</v>
      </c>
      <c r="BQ25" s="25">
        <f t="shared" ca="1" si="50"/>
        <v>2.36</v>
      </c>
      <c r="BR25" s="25">
        <f t="shared" ca="1" si="51"/>
        <v>4.8899999999999997</v>
      </c>
      <c r="BS25" s="25">
        <f ca="1">IF($H25="","",IF($Q25="x",SUM(BL$3:BN25)+SUM(BQ$3:BR25)-SUM(BS$3:BS24),0))</f>
        <v>0</v>
      </c>
      <c r="BT25" s="25">
        <f t="shared" ca="1" si="52"/>
        <v>97713.42</v>
      </c>
      <c r="BU25" s="25">
        <f t="shared" ca="1" si="12"/>
        <v>97516.92</v>
      </c>
      <c r="BV25" s="7"/>
      <c r="BW25" s="25">
        <f t="shared" si="13"/>
        <v>0</v>
      </c>
      <c r="BX25" s="128">
        <v>0.8</v>
      </c>
      <c r="BY25" s="7"/>
      <c r="CB25" s="131">
        <f t="shared" si="64"/>
        <v>22</v>
      </c>
      <c r="CC25" s="132">
        <f t="shared" ca="1" si="53"/>
        <v>0</v>
      </c>
      <c r="CD25" s="133">
        <f t="shared" ca="1" si="54"/>
        <v>102985.84460601753</v>
      </c>
      <c r="CE25" s="133">
        <f t="shared" ca="1" si="55"/>
        <v>42.82</v>
      </c>
      <c r="CF25" s="133">
        <f t="shared" ca="1" si="56"/>
        <v>102943.02</v>
      </c>
      <c r="CG25" s="133">
        <f t="shared" ca="1" si="57"/>
        <v>0</v>
      </c>
      <c r="CH25" s="133">
        <f ca="1">IF($H25="","",IF(MONTH($H25)=MONTH($C$4)-1,MAX(0,(CG25-SUM(N14:N25)+SUM(O14:O25))-(VLOOKUP(CB25-12,$CB$3:$CH24,6,FALSE))),0)*0.25)</f>
        <v>0</v>
      </c>
      <c r="CI25" s="133">
        <f ca="1">IF($H25="","",CG25-SUM($CH$4:$CH25))</f>
        <v>-251.97343274079685</v>
      </c>
      <c r="CK25" s="133">
        <f ca="1">IF($H25="","",SUM($N$4:$N25)+$CK$3)</f>
        <v>100000</v>
      </c>
      <c r="CL25" s="133">
        <f ca="1">IF($H25="","",SUM($O$4:$O25))</f>
        <v>0</v>
      </c>
      <c r="CM25" s="133">
        <f t="shared" ca="1" si="63"/>
        <v>0</v>
      </c>
      <c r="CN25" s="133">
        <f ca="1">IF($H25="","",ROUND(IF(MONTH($H25)=MONTH($C$4)-1,BT25*(1+CC25)-SUM($CM$4:$CM25),0),2))</f>
        <v>0</v>
      </c>
      <c r="CP25" s="5">
        <v>21</v>
      </c>
      <c r="CQ25" s="134">
        <f t="shared" ca="1" si="60"/>
        <v>51409</v>
      </c>
      <c r="CR25" s="98">
        <f t="shared" ca="1" si="61"/>
        <v>204814.2032210615</v>
      </c>
      <c r="CS25" s="98">
        <f t="shared" ca="1" si="62"/>
        <v>183574.67</v>
      </c>
      <c r="CT25" s="137">
        <f ca="1">CP25+'Input-Output'!$AE$86</f>
        <v>52</v>
      </c>
      <c r="CZ25" s="132">
        <f t="shared" ca="1" si="15"/>
        <v>126700</v>
      </c>
    </row>
    <row r="26" spans="2:104" x14ac:dyDescent="0.2">
      <c r="B26" s="27" t="s">
        <v>42</v>
      </c>
      <c r="C26" s="29">
        <f>Eckdaten!$C$15</f>
        <v>60</v>
      </c>
      <c r="F26" s="3">
        <v>23</v>
      </c>
      <c r="G26" s="3">
        <f t="shared" si="16"/>
        <v>2</v>
      </c>
      <c r="H26" s="8">
        <f t="shared" ca="1" si="58"/>
        <v>44439</v>
      </c>
      <c r="I26" s="6">
        <f t="shared" ca="1" si="0"/>
        <v>34</v>
      </c>
      <c r="J26" s="6" t="str">
        <f t="shared" ca="1" si="1"/>
        <v/>
      </c>
      <c r="K26" s="7"/>
      <c r="L26" s="6">
        <f ca="1">IF($H26="","",IF($J26="",VLOOKUP($I26,Sterbetafeln!$A$4:$I$124,$D$10,FALSE),MAX(0.0005,VLOOKUP($I26,Sterbetafeln!$A$4:$I$124,$D$10,FALSE)*VLOOKUP($J26,Sterbetafeln!$A$4:$I$124,$D$13,FALSE))))</f>
        <v>9.7799999999999992E-4</v>
      </c>
      <c r="M26" s="78">
        <f ca="1">SUM($O$3:$O26)</f>
        <v>0</v>
      </c>
      <c r="N26" s="25">
        <f t="shared" ca="1" si="17"/>
        <v>0</v>
      </c>
      <c r="O26" s="25">
        <f t="shared" ca="1" si="18"/>
        <v>0</v>
      </c>
      <c r="P26" s="25">
        <f t="shared" ca="1" si="19"/>
        <v>0</v>
      </c>
      <c r="Q26" s="7" t="str">
        <f t="shared" ca="1" si="20"/>
        <v/>
      </c>
      <c r="R26" s="25">
        <f t="shared" ca="1" si="2"/>
        <v>0</v>
      </c>
      <c r="S26" s="25">
        <f ca="1">SUM(R$3:R26)</f>
        <v>0</v>
      </c>
      <c r="T26" s="25">
        <f t="shared" ca="1" si="21"/>
        <v>89333.09</v>
      </c>
      <c r="U26" s="25">
        <f t="shared" ca="1" si="3"/>
        <v>55.83</v>
      </c>
      <c r="V26" s="25">
        <f t="shared" ca="1" si="22"/>
        <v>0</v>
      </c>
      <c r="W26" s="25">
        <f t="shared" ca="1" si="4"/>
        <v>59.56</v>
      </c>
      <c r="X26" s="25">
        <f t="shared" ca="1" si="23"/>
        <v>126700</v>
      </c>
      <c r="Y26" s="25">
        <f t="shared" ca="1" si="5"/>
        <v>37366.910000000003</v>
      </c>
      <c r="Z26" s="25">
        <f t="shared" ca="1" si="24"/>
        <v>3.05</v>
      </c>
      <c r="AA26" s="25">
        <f t="shared" ca="1" si="25"/>
        <v>4.47</v>
      </c>
      <c r="AB26" s="25">
        <f ca="1">IF($H26="","",IF($Q26="x",SUM(U$3:W26)+SUM(Z$3:AA26)-SUM(AB$3:AB25),0))</f>
        <v>0</v>
      </c>
      <c r="AC26" s="25">
        <f t="shared" ca="1" si="26"/>
        <v>89333.09</v>
      </c>
      <c r="AD26" s="25">
        <f t="shared" ca="1" si="6"/>
        <v>89149.17</v>
      </c>
      <c r="AE26" s="7"/>
      <c r="AF26" s="25">
        <f t="shared" ca="1" si="27"/>
        <v>0</v>
      </c>
      <c r="AG26" s="25">
        <f ca="1">SUM(AF$3:AF26)</f>
        <v>0</v>
      </c>
      <c r="AH26" s="25">
        <f t="shared" ca="1" si="28"/>
        <v>94552.939354130023</v>
      </c>
      <c r="AI26" s="25">
        <f t="shared" ca="1" si="7"/>
        <v>59.1</v>
      </c>
      <c r="AJ26" s="25">
        <f t="shared" ca="1" si="29"/>
        <v>0</v>
      </c>
      <c r="AK26" s="25">
        <f t="shared" ca="1" si="30"/>
        <v>63.04</v>
      </c>
      <c r="AL26" s="25">
        <f t="shared" ca="1" si="31"/>
        <v>126700</v>
      </c>
      <c r="AM26" s="25">
        <f t="shared" ca="1" si="32"/>
        <v>32147.06</v>
      </c>
      <c r="AN26" s="25">
        <f t="shared" ca="1" si="33"/>
        <v>2.62</v>
      </c>
      <c r="AO26" s="25">
        <f t="shared" ca="1" si="34"/>
        <v>4.7300000000000004</v>
      </c>
      <c r="AP26" s="25">
        <f ca="1">IF($H26="","",IF($Q26="x",SUM(AI$3:AK26)+SUM(AN$3:AO26)-SUM(AP$3:AP25),0))</f>
        <v>0</v>
      </c>
      <c r="AQ26" s="25">
        <f t="shared" ca="1" si="35"/>
        <v>94552.94</v>
      </c>
      <c r="AR26" s="25">
        <f t="shared" ca="1" si="8"/>
        <v>94361.19</v>
      </c>
      <c r="AS26" s="7"/>
      <c r="AT26" s="25">
        <f t="shared" ca="1" si="36"/>
        <v>0</v>
      </c>
      <c r="AU26" s="25">
        <f ca="1">SUM(AT$3:AT26)</f>
        <v>0</v>
      </c>
      <c r="AV26" s="25">
        <f t="shared" ca="1" si="37"/>
        <v>99914.412645758799</v>
      </c>
      <c r="AW26" s="25">
        <f t="shared" ca="1" si="9"/>
        <v>62.45</v>
      </c>
      <c r="AX26" s="25">
        <f t="shared" ca="1" si="38"/>
        <v>0</v>
      </c>
      <c r="AY26" s="25">
        <f t="shared" ca="1" si="39"/>
        <v>66.61</v>
      </c>
      <c r="AZ26" s="25">
        <f t="shared" ca="1" si="40"/>
        <v>126700</v>
      </c>
      <c r="BA26" s="25">
        <f t="shared" ca="1" si="41"/>
        <v>26785.59</v>
      </c>
      <c r="BB26" s="25">
        <f t="shared" ca="1" si="42"/>
        <v>2.1800000000000002</v>
      </c>
      <c r="BC26" s="25">
        <f t="shared" ca="1" si="43"/>
        <v>5</v>
      </c>
      <c r="BD26" s="25">
        <f ca="1">IF($H26="","",IF($Q26="x",SUM(AW$3:AY26)+SUM(BB$3:BC26)-SUM(BD$3:BD25),0))</f>
        <v>0</v>
      </c>
      <c r="BE26" s="25">
        <f t="shared" ca="1" si="44"/>
        <v>99914.41</v>
      </c>
      <c r="BF26" s="25">
        <f t="shared" ca="1" si="10"/>
        <v>99714.61</v>
      </c>
      <c r="BG26" s="7"/>
      <c r="BI26" s="25">
        <f t="shared" ca="1" si="45"/>
        <v>0</v>
      </c>
      <c r="BJ26" s="25">
        <f ca="1">SUM(BI$3:BI26)</f>
        <v>0</v>
      </c>
      <c r="BK26" s="25">
        <f t="shared" ca="1" si="59"/>
        <v>98111.516568403618</v>
      </c>
      <c r="BL26" s="25">
        <f t="shared" ca="1" si="11"/>
        <v>61.32</v>
      </c>
      <c r="BM26" s="25">
        <f t="shared" ca="1" si="46"/>
        <v>0</v>
      </c>
      <c r="BN26" s="25">
        <f t="shared" ca="1" si="47"/>
        <v>65.41</v>
      </c>
      <c r="BO26" s="25">
        <f t="shared" ca="1" si="48"/>
        <v>126700</v>
      </c>
      <c r="BP26" s="25">
        <f t="shared" ca="1" si="49"/>
        <v>28588.48</v>
      </c>
      <c r="BQ26" s="25">
        <f t="shared" ca="1" si="50"/>
        <v>2.33</v>
      </c>
      <c r="BR26" s="25">
        <f t="shared" ca="1" si="51"/>
        <v>4.91</v>
      </c>
      <c r="BS26" s="25">
        <f ca="1">IF($H26="","",IF($Q26="x",SUM(BL$3:BN26)+SUM(BQ$3:BR26)-SUM(BS$3:BS25),0))</f>
        <v>0</v>
      </c>
      <c r="BT26" s="25">
        <f t="shared" ca="1" si="52"/>
        <v>98111.52</v>
      </c>
      <c r="BU26" s="25">
        <f t="shared" ca="1" si="12"/>
        <v>97914.43</v>
      </c>
      <c r="BV26" s="7"/>
      <c r="BW26" s="25">
        <f t="shared" si="13"/>
        <v>0</v>
      </c>
      <c r="BX26" s="128">
        <v>0.8</v>
      </c>
      <c r="BY26" s="7"/>
      <c r="CB26" s="131">
        <f t="shared" si="64"/>
        <v>23</v>
      </c>
      <c r="CC26" s="132">
        <f t="shared" ca="1" si="53"/>
        <v>0</v>
      </c>
      <c r="CD26" s="133">
        <f t="shared" ca="1" si="54"/>
        <v>103362.42260614259</v>
      </c>
      <c r="CE26" s="133">
        <f t="shared" ca="1" si="55"/>
        <v>42.98</v>
      </c>
      <c r="CF26" s="133">
        <f t="shared" ca="1" si="56"/>
        <v>103319.44</v>
      </c>
      <c r="CG26" s="133">
        <f t="shared" ca="1" si="57"/>
        <v>0</v>
      </c>
      <c r="CH26" s="133">
        <f ca="1">IF($H26="","",IF(MONTH($H26)=MONTH($C$4)-1,MAX(0,(CG26-SUM(N15:N26)+SUM(O15:O26))-(VLOOKUP(CB26-12,$CB$3:$CH25,6,FALSE))),0)*0.25)</f>
        <v>0</v>
      </c>
      <c r="CI26" s="133">
        <f ca="1">IF($H26="","",CG26-SUM($CH$4:$CH26))</f>
        <v>-251.97343274079685</v>
      </c>
      <c r="CK26" s="133">
        <f ca="1">IF($H26="","",SUM($N$4:$N26)+$CK$3)</f>
        <v>100000</v>
      </c>
      <c r="CL26" s="133">
        <f ca="1">IF($H26="","",SUM($O$4:$O26))</f>
        <v>0</v>
      </c>
      <c r="CM26" s="133">
        <f t="shared" ca="1" si="63"/>
        <v>0</v>
      </c>
      <c r="CN26" s="133">
        <f ca="1">IF($H26="","",ROUND(IF(MONTH($H26)=MONTH($C$4)-1,BT26*(1+CC26)-SUM($CM$4:$CM26),0),2))</f>
        <v>0</v>
      </c>
      <c r="CP26" s="5">
        <v>22</v>
      </c>
      <c r="CQ26" s="134">
        <f t="shared" ca="1" si="60"/>
        <v>51774</v>
      </c>
      <c r="CR26" s="98">
        <f t="shared" ca="1" si="61"/>
        <v>210807.71918162977</v>
      </c>
      <c r="CS26" s="98">
        <f t="shared" ca="1" si="62"/>
        <v>187604.08</v>
      </c>
      <c r="CT26" s="137">
        <f ca="1">CP26+'Input-Output'!$AE$86</f>
        <v>53</v>
      </c>
      <c r="CZ26" s="132">
        <f t="shared" ca="1" si="15"/>
        <v>126700</v>
      </c>
    </row>
    <row r="27" spans="2:104" x14ac:dyDescent="0.2">
      <c r="B27" s="27" t="s">
        <v>43</v>
      </c>
      <c r="C27" s="29">
        <f>Eckdaten!$C$16</f>
        <v>0</v>
      </c>
      <c r="F27" s="3">
        <v>24</v>
      </c>
      <c r="G27" s="3">
        <f t="shared" si="16"/>
        <v>2</v>
      </c>
      <c r="H27" s="8">
        <f t="shared" ca="1" si="58"/>
        <v>44469</v>
      </c>
      <c r="I27" s="6">
        <f t="shared" ca="1" si="0"/>
        <v>34</v>
      </c>
      <c r="J27" s="6" t="str">
        <f t="shared" ca="1" si="1"/>
        <v/>
      </c>
      <c r="K27" s="7"/>
      <c r="L27" s="6">
        <f ca="1">IF($H27="","",IF($J27="",VLOOKUP($I27,Sterbetafeln!$A$4:$I$124,$D$10,FALSE),MAX(0.0005,VLOOKUP($I27,Sterbetafeln!$A$4:$I$124,$D$10,FALSE)*VLOOKUP($J27,Sterbetafeln!$A$4:$I$124,$D$13,FALSE))))</f>
        <v>9.7799999999999992E-4</v>
      </c>
      <c r="M27" s="78">
        <f ca="1">SUM($O$3:$O27)</f>
        <v>0</v>
      </c>
      <c r="N27" s="25">
        <f t="shared" ca="1" si="17"/>
        <v>0</v>
      </c>
      <c r="O27" s="25">
        <f t="shared" ca="1" si="18"/>
        <v>0</v>
      </c>
      <c r="P27" s="25">
        <f t="shared" ca="1" si="19"/>
        <v>0</v>
      </c>
      <c r="Q27" s="7" t="str">
        <f t="shared" ca="1" si="20"/>
        <v>x</v>
      </c>
      <c r="R27" s="25">
        <f t="shared" ca="1" si="2"/>
        <v>0</v>
      </c>
      <c r="S27" s="25">
        <f ca="1">SUM(R$3:R27)</f>
        <v>0</v>
      </c>
      <c r="T27" s="25">
        <f t="shared" ca="1" si="21"/>
        <v>89333.09</v>
      </c>
      <c r="U27" s="25">
        <f t="shared" ca="1" si="3"/>
        <v>55.83</v>
      </c>
      <c r="V27" s="25">
        <f t="shared" ca="1" si="22"/>
        <v>0</v>
      </c>
      <c r="W27" s="25">
        <f t="shared" ca="1" si="4"/>
        <v>59.56</v>
      </c>
      <c r="X27" s="25">
        <f t="shared" ca="1" si="23"/>
        <v>126700</v>
      </c>
      <c r="Y27" s="25">
        <f t="shared" ca="1" si="5"/>
        <v>37366.910000000003</v>
      </c>
      <c r="Z27" s="25">
        <f t="shared" ca="1" si="24"/>
        <v>3.05</v>
      </c>
      <c r="AA27" s="25">
        <f t="shared" ca="1" si="25"/>
        <v>4.47</v>
      </c>
      <c r="AB27" s="25">
        <f ca="1">IF($H27="","",IF($Q27="x",SUM(U$3:W27)+SUM(Z$3:AA27)-SUM(AB$3:AB26),0))</f>
        <v>368.72999999999956</v>
      </c>
      <c r="AC27" s="25">
        <f t="shared" ca="1" si="26"/>
        <v>88964.36</v>
      </c>
      <c r="AD27" s="25">
        <f t="shared" ca="1" si="6"/>
        <v>88780.99</v>
      </c>
      <c r="AE27" s="7"/>
      <c r="AF27" s="25">
        <f t="shared" ca="1" si="27"/>
        <v>0</v>
      </c>
      <c r="AG27" s="25">
        <f ca="1">SUM(AF$3:AF27)</f>
        <v>0</v>
      </c>
      <c r="AH27" s="25">
        <f t="shared" ca="1" si="28"/>
        <v>94786.133057804444</v>
      </c>
      <c r="AI27" s="25">
        <f t="shared" ca="1" si="7"/>
        <v>59.24</v>
      </c>
      <c r="AJ27" s="25">
        <f t="shared" ca="1" si="29"/>
        <v>0</v>
      </c>
      <c r="AK27" s="25">
        <f t="shared" ca="1" si="30"/>
        <v>63.19</v>
      </c>
      <c r="AL27" s="25">
        <f t="shared" ca="1" si="31"/>
        <v>126700</v>
      </c>
      <c r="AM27" s="25">
        <f t="shared" ca="1" si="32"/>
        <v>31913.87</v>
      </c>
      <c r="AN27" s="25">
        <f t="shared" ca="1" si="33"/>
        <v>2.6</v>
      </c>
      <c r="AO27" s="25">
        <f t="shared" ca="1" si="34"/>
        <v>4.74</v>
      </c>
      <c r="AP27" s="25">
        <f ca="1">IF($H27="","",IF($Q27="x",SUM(AI$3:AK27)+SUM(AN$3:AO27)-SUM(AP$3:AP26),0))</f>
        <v>388.44999999999936</v>
      </c>
      <c r="AQ27" s="25">
        <f t="shared" ca="1" si="35"/>
        <v>94397.68</v>
      </c>
      <c r="AR27" s="25">
        <f t="shared" ca="1" si="8"/>
        <v>94206.16</v>
      </c>
      <c r="AS27" s="7"/>
      <c r="AT27" s="25">
        <f t="shared" ca="1" si="36"/>
        <v>0</v>
      </c>
      <c r="AU27" s="25">
        <f ca="1">SUM(AT$3:AT27)</f>
        <v>0</v>
      </c>
      <c r="AV27" s="25">
        <f t="shared" ca="1" si="37"/>
        <v>100400.74844288142</v>
      </c>
      <c r="AW27" s="25">
        <f t="shared" ca="1" si="9"/>
        <v>62.75</v>
      </c>
      <c r="AX27" s="25">
        <f t="shared" ca="1" si="38"/>
        <v>0</v>
      </c>
      <c r="AY27" s="25">
        <f t="shared" ca="1" si="39"/>
        <v>66.930000000000007</v>
      </c>
      <c r="AZ27" s="25">
        <f t="shared" ca="1" si="40"/>
        <v>126700</v>
      </c>
      <c r="BA27" s="25">
        <f t="shared" ca="1" si="41"/>
        <v>26299.25</v>
      </c>
      <c r="BB27" s="25">
        <f t="shared" ca="1" si="42"/>
        <v>2.14</v>
      </c>
      <c r="BC27" s="25">
        <f t="shared" ca="1" si="43"/>
        <v>5.0199999999999996</v>
      </c>
      <c r="BD27" s="25">
        <f ca="1">IF($H27="","",IF($Q27="x",SUM(AW$3:AY27)+SUM(BB$3:BC27)-SUM(BD$3:BD26),0))</f>
        <v>408.69999999999936</v>
      </c>
      <c r="BE27" s="25">
        <f t="shared" ca="1" si="44"/>
        <v>99992.05</v>
      </c>
      <c r="BF27" s="25">
        <f t="shared" ca="1" si="10"/>
        <v>99792.14</v>
      </c>
      <c r="BG27" s="7"/>
      <c r="BI27" s="25">
        <f t="shared" ca="1" si="45"/>
        <v>0</v>
      </c>
      <c r="BJ27" s="25">
        <f ca="1">SUM(BI$3:BI27)</f>
        <v>0</v>
      </c>
      <c r="BK27" s="25">
        <f t="shared" ca="1" si="59"/>
        <v>98511.23847708189</v>
      </c>
      <c r="BL27" s="25">
        <f t="shared" ca="1" si="11"/>
        <v>61.57</v>
      </c>
      <c r="BM27" s="25">
        <f t="shared" ca="1" si="46"/>
        <v>0</v>
      </c>
      <c r="BN27" s="25">
        <f t="shared" ca="1" si="47"/>
        <v>65.67</v>
      </c>
      <c r="BO27" s="25">
        <f t="shared" ca="1" si="48"/>
        <v>126700</v>
      </c>
      <c r="BP27" s="25">
        <f t="shared" ca="1" si="49"/>
        <v>28188.76</v>
      </c>
      <c r="BQ27" s="25">
        <f t="shared" ca="1" si="50"/>
        <v>2.2999999999999998</v>
      </c>
      <c r="BR27" s="25">
        <f t="shared" ca="1" si="51"/>
        <v>4.93</v>
      </c>
      <c r="BS27" s="25">
        <f ca="1">IF($H27="","",IF($Q27="x",SUM(BL$3:BN27)+SUM(BQ$3:BR27)-SUM(BS$3:BS26),0))</f>
        <v>401.90000000000009</v>
      </c>
      <c r="BT27" s="25">
        <f t="shared" ca="1" si="52"/>
        <v>98109.34</v>
      </c>
      <c r="BU27" s="25">
        <f t="shared" ca="1" si="12"/>
        <v>97912.25</v>
      </c>
      <c r="BV27" s="7"/>
      <c r="BW27" s="25">
        <f t="shared" si="13"/>
        <v>0</v>
      </c>
      <c r="BX27" s="128">
        <v>0.8</v>
      </c>
      <c r="BY27" s="7"/>
      <c r="CB27" s="131">
        <f t="shared" si="64"/>
        <v>24</v>
      </c>
      <c r="CC27" s="132">
        <f t="shared" ca="1" si="53"/>
        <v>6.9946221889155887E-3</v>
      </c>
      <c r="CD27" s="133">
        <f t="shared" ca="1" si="54"/>
        <v>103740.37618781724</v>
      </c>
      <c r="CE27" s="133">
        <f t="shared" ca="1" si="55"/>
        <v>43.14</v>
      </c>
      <c r="CF27" s="133">
        <f t="shared" ca="1" si="56"/>
        <v>103697.24</v>
      </c>
      <c r="CG27" s="133">
        <f t="shared" ca="1" si="57"/>
        <v>104422.56301583332</v>
      </c>
      <c r="CH27" s="133">
        <f ca="1">IF($H27="","",IF(MONTH($H27)=MONTH($C$4)-1,MAX(0,(CG27-SUM(N16:N27)+SUM(O16:O27))-(VLOOKUP(CB27-12,$CB$3:$CH26,6,FALSE))),0)*0.25)</f>
        <v>853.66732121753375</v>
      </c>
      <c r="CI27" s="133">
        <f ca="1">IF($H27="","",CG27-SUM($CH$4:$CH27))</f>
        <v>103316.92226187499</v>
      </c>
      <c r="CK27" s="133">
        <f ca="1">IF($H27="","",SUM($N$4:$N27)+$CK$3)</f>
        <v>100000</v>
      </c>
      <c r="CL27" s="133">
        <f ca="1">IF($H27="","",SUM($O$4:$O27))</f>
        <v>0</v>
      </c>
      <c r="CM27" s="133">
        <f t="shared" ca="1" si="63"/>
        <v>0</v>
      </c>
      <c r="CN27" s="133">
        <f ca="1">IF($H27="","",ROUND(IF(MONTH($H27)=MONTH($C$4)-1,BT27*(1+CC27)-SUM($CM$4:$CM27),0),2))</f>
        <v>98795.58</v>
      </c>
      <c r="CP27" s="5">
        <v>23</v>
      </c>
      <c r="CQ27" s="134">
        <f t="shared" ca="1" si="60"/>
        <v>52139</v>
      </c>
      <c r="CR27" s="98">
        <f t="shared" ca="1" si="61"/>
        <v>216727.8543573246</v>
      </c>
      <c r="CS27" s="98">
        <f t="shared" ca="1" si="62"/>
        <v>191449.18</v>
      </c>
      <c r="CT27" s="137">
        <f ca="1">CP27+'Input-Output'!$AE$86</f>
        <v>54</v>
      </c>
      <c r="CZ27" s="132">
        <f t="shared" ca="1" si="15"/>
        <v>126700</v>
      </c>
    </row>
    <row r="28" spans="2:104" x14ac:dyDescent="0.2">
      <c r="B28" s="27" t="s">
        <v>36</v>
      </c>
      <c r="C28" s="28">
        <f>'Input-Output'!$F$14/100</f>
        <v>8.0000000000000002E-3</v>
      </c>
      <c r="F28" s="3">
        <v>25</v>
      </c>
      <c r="G28" s="3">
        <f t="shared" si="16"/>
        <v>3</v>
      </c>
      <c r="H28" s="8">
        <f t="shared" ca="1" si="58"/>
        <v>44500</v>
      </c>
      <c r="I28" s="6">
        <f t="shared" ca="1" si="0"/>
        <v>34</v>
      </c>
      <c r="J28" s="6" t="str">
        <f t="shared" ca="1" si="1"/>
        <v/>
      </c>
      <c r="K28" s="7"/>
      <c r="L28" s="6">
        <f ca="1">IF($H28="","",IF($J28="",VLOOKUP($I28,Sterbetafeln!$A$4:$I$124,$D$10,FALSE),MAX(0.0005,VLOOKUP($I28,Sterbetafeln!$A$4:$I$124,$D$10,FALSE)*VLOOKUP($J28,Sterbetafeln!$A$4:$I$124,$D$13,FALSE))))</f>
        <v>9.7799999999999992E-4</v>
      </c>
      <c r="M28" s="78">
        <f ca="1">SUM($O$3:$O28)</f>
        <v>0</v>
      </c>
      <c r="N28" s="25">
        <f t="shared" ca="1" si="17"/>
        <v>0</v>
      </c>
      <c r="O28" s="25">
        <f t="shared" ca="1" si="18"/>
        <v>0</v>
      </c>
      <c r="P28" s="25">
        <f t="shared" ca="1" si="19"/>
        <v>0</v>
      </c>
      <c r="Q28" s="7" t="str">
        <f t="shared" ca="1" si="20"/>
        <v/>
      </c>
      <c r="R28" s="25">
        <f t="shared" ca="1" si="2"/>
        <v>0</v>
      </c>
      <c r="S28" s="25">
        <f ca="1">SUM(R$3:R28)</f>
        <v>0</v>
      </c>
      <c r="T28" s="25">
        <f t="shared" ca="1" si="21"/>
        <v>88964.36</v>
      </c>
      <c r="U28" s="25">
        <f t="shared" ca="1" si="3"/>
        <v>55.6</v>
      </c>
      <c r="V28" s="25">
        <f t="shared" ca="1" si="22"/>
        <v>0</v>
      </c>
      <c r="W28" s="25">
        <f t="shared" ca="1" si="4"/>
        <v>59.31</v>
      </c>
      <c r="X28" s="25">
        <f t="shared" ca="1" si="23"/>
        <v>126700</v>
      </c>
      <c r="Y28" s="25">
        <f t="shared" ca="1" si="5"/>
        <v>37735.64</v>
      </c>
      <c r="Z28" s="25">
        <f t="shared" ca="1" si="24"/>
        <v>3.08</v>
      </c>
      <c r="AA28" s="25">
        <f t="shared" ca="1" si="25"/>
        <v>4.45</v>
      </c>
      <c r="AB28" s="25">
        <f ca="1">IF($H28="","",IF($Q28="x",SUM(U$3:W28)+SUM(Z$3:AA28)-SUM(AB$3:AB27),0))</f>
        <v>0</v>
      </c>
      <c r="AC28" s="25">
        <f t="shared" ca="1" si="26"/>
        <v>88964.36</v>
      </c>
      <c r="AD28" s="25">
        <f t="shared" ca="1" si="6"/>
        <v>88780.99</v>
      </c>
      <c r="AE28" s="7"/>
      <c r="AF28" s="25">
        <f t="shared" ca="1" si="27"/>
        <v>0</v>
      </c>
      <c r="AG28" s="25">
        <f ca="1">SUM(AF$3:AF28)</f>
        <v>0</v>
      </c>
      <c r="AH28" s="25">
        <f t="shared" ca="1" si="28"/>
        <v>94630.490144759591</v>
      </c>
      <c r="AI28" s="25">
        <f t="shared" ca="1" si="7"/>
        <v>59.14</v>
      </c>
      <c r="AJ28" s="25">
        <f t="shared" ca="1" si="29"/>
        <v>0</v>
      </c>
      <c r="AK28" s="25">
        <f t="shared" ca="1" si="30"/>
        <v>63.09</v>
      </c>
      <c r="AL28" s="25">
        <f t="shared" ca="1" si="31"/>
        <v>126700</v>
      </c>
      <c r="AM28" s="25">
        <f t="shared" ca="1" si="32"/>
        <v>32069.51</v>
      </c>
      <c r="AN28" s="25">
        <f t="shared" ca="1" si="33"/>
        <v>2.61</v>
      </c>
      <c r="AO28" s="25">
        <f t="shared" ca="1" si="34"/>
        <v>4.7300000000000004</v>
      </c>
      <c r="AP28" s="25">
        <f ca="1">IF($H28="","",IF($Q28="x",SUM(AI$3:AK28)+SUM(AN$3:AO28)-SUM(AP$3:AP27),0))</f>
        <v>0</v>
      </c>
      <c r="AQ28" s="25">
        <f t="shared" ca="1" si="35"/>
        <v>94630.49</v>
      </c>
      <c r="AR28" s="25">
        <f t="shared" ca="1" si="8"/>
        <v>94438.62</v>
      </c>
      <c r="AS28" s="7"/>
      <c r="AT28" s="25">
        <f t="shared" ca="1" si="36"/>
        <v>0</v>
      </c>
      <c r="AU28" s="25">
        <f ca="1">SUM(AT$3:AT28)</f>
        <v>0</v>
      </c>
      <c r="AV28" s="25">
        <f t="shared" ca="1" si="37"/>
        <v>100478.76635950731</v>
      </c>
      <c r="AW28" s="25">
        <f t="shared" ca="1" si="9"/>
        <v>62.8</v>
      </c>
      <c r="AX28" s="25">
        <f t="shared" ca="1" si="38"/>
        <v>0</v>
      </c>
      <c r="AY28" s="25">
        <f t="shared" ca="1" si="39"/>
        <v>66.989999999999995</v>
      </c>
      <c r="AZ28" s="25">
        <f t="shared" ca="1" si="40"/>
        <v>126700</v>
      </c>
      <c r="BA28" s="25">
        <f t="shared" ca="1" si="41"/>
        <v>26221.23</v>
      </c>
      <c r="BB28" s="25">
        <f t="shared" ca="1" si="42"/>
        <v>2.14</v>
      </c>
      <c r="BC28" s="25">
        <f t="shared" ca="1" si="43"/>
        <v>5.0199999999999996</v>
      </c>
      <c r="BD28" s="25">
        <f ca="1">IF($H28="","",IF($Q28="x",SUM(AW$3:AY28)+SUM(BB$3:BC28)-SUM(BD$3:BD27),0))</f>
        <v>0</v>
      </c>
      <c r="BE28" s="25">
        <f t="shared" ca="1" si="44"/>
        <v>100478.77</v>
      </c>
      <c r="BF28" s="25">
        <f t="shared" ca="1" si="10"/>
        <v>100278.13</v>
      </c>
      <c r="BG28" s="7"/>
      <c r="BI28" s="25">
        <f t="shared" ca="1" si="45"/>
        <v>0</v>
      </c>
      <c r="BJ28" s="25">
        <f ca="1">SUM(BI$3:BI28)</f>
        <v>0</v>
      </c>
      <c r="BK28" s="25">
        <f t="shared" ca="1" si="59"/>
        <v>98509.049595492033</v>
      </c>
      <c r="BL28" s="25">
        <f t="shared" ca="1" si="11"/>
        <v>61.57</v>
      </c>
      <c r="BM28" s="25">
        <f t="shared" ca="1" si="46"/>
        <v>0</v>
      </c>
      <c r="BN28" s="25">
        <f t="shared" ca="1" si="47"/>
        <v>65.67</v>
      </c>
      <c r="BO28" s="25">
        <f t="shared" ca="1" si="48"/>
        <v>126700</v>
      </c>
      <c r="BP28" s="25">
        <f t="shared" ca="1" si="49"/>
        <v>28190.95</v>
      </c>
      <c r="BQ28" s="25">
        <f t="shared" ca="1" si="50"/>
        <v>2.2999999999999998</v>
      </c>
      <c r="BR28" s="25">
        <f t="shared" ca="1" si="51"/>
        <v>4.93</v>
      </c>
      <c r="BS28" s="25">
        <f ca="1">IF($H28="","",IF($Q28="x",SUM(BL$3:BN28)+SUM(BQ$3:BR28)-SUM(BS$3:BS27),0))</f>
        <v>0</v>
      </c>
      <c r="BT28" s="25">
        <f t="shared" ca="1" si="52"/>
        <v>98509.05</v>
      </c>
      <c r="BU28" s="25">
        <f t="shared" ca="1" si="12"/>
        <v>98311.360000000001</v>
      </c>
      <c r="BV28" s="7"/>
      <c r="BW28" s="25">
        <f t="shared" si="13"/>
        <v>0</v>
      </c>
      <c r="BX28" s="128">
        <v>0.6</v>
      </c>
      <c r="BY28" s="7"/>
      <c r="CB28" s="131">
        <f t="shared" si="64"/>
        <v>25</v>
      </c>
      <c r="CC28" s="132">
        <f t="shared" ca="1" si="53"/>
        <v>0</v>
      </c>
      <c r="CD28" s="133">
        <f t="shared" ca="1" si="54"/>
        <v>104119.71539178269</v>
      </c>
      <c r="CE28" s="133">
        <f t="shared" ca="1" si="55"/>
        <v>43.3</v>
      </c>
      <c r="CF28" s="133">
        <f t="shared" ca="1" si="56"/>
        <v>104076.42</v>
      </c>
      <c r="CG28" s="133">
        <f t="shared" ca="1" si="57"/>
        <v>0</v>
      </c>
      <c r="CH28" s="133">
        <f ca="1">IF($H28="","",IF(MONTH($H28)=MONTH($C$4)-1,MAX(0,(CG28-SUM(N17:N28)+SUM(O17:O28))-(VLOOKUP(CB28-12,$CB$3:$CH27,6,FALSE))),0)*0.25)</f>
        <v>0</v>
      </c>
      <c r="CI28" s="133">
        <f ca="1">IF($H28="","",CG28-SUM($CH$4:$CH28))</f>
        <v>-1105.6407539583306</v>
      </c>
      <c r="CK28" s="133">
        <f ca="1">IF($H28="","",SUM($N$4:$N28)+$CK$3)</f>
        <v>100000</v>
      </c>
      <c r="CL28" s="133">
        <f ca="1">IF($H28="","",SUM($O$4:$O28))</f>
        <v>0</v>
      </c>
      <c r="CM28" s="133">
        <f t="shared" ca="1" si="63"/>
        <v>0</v>
      </c>
      <c r="CN28" s="133">
        <f ca="1">IF($H28="","",ROUND(IF(MONTH($H28)=MONTH($C$4)-1,BT28*(1+CC28)-SUM($CM$4:$CM28),0),2))</f>
        <v>0</v>
      </c>
      <c r="CP28" s="5">
        <v>24</v>
      </c>
      <c r="CQ28" s="134">
        <f t="shared" ca="1" si="60"/>
        <v>52504</v>
      </c>
      <c r="CR28" s="98">
        <f t="shared" ca="1" si="61"/>
        <v>228459.18258943222</v>
      </c>
      <c r="CS28" s="98">
        <f t="shared" ca="1" si="62"/>
        <v>200925.61</v>
      </c>
      <c r="CT28" s="137">
        <f ca="1">CP28+'Input-Output'!$AE$86</f>
        <v>55</v>
      </c>
      <c r="CZ28" s="132">
        <f t="shared" ca="1" si="15"/>
        <v>126700</v>
      </c>
    </row>
    <row r="29" spans="2:104" x14ac:dyDescent="0.2">
      <c r="B29" s="27" t="s">
        <v>45</v>
      </c>
      <c r="C29" s="228">
        <f ca="1">MAX(C6,ROUNDUP((C40-C41)*((1+0.0105)^C5)/100,0)*100)</f>
        <v>126700</v>
      </c>
      <c r="F29" s="3">
        <v>26</v>
      </c>
      <c r="G29" s="3">
        <f t="shared" si="16"/>
        <v>3</v>
      </c>
      <c r="H29" s="8">
        <f t="shared" ca="1" si="58"/>
        <v>44530</v>
      </c>
      <c r="I29" s="6">
        <f t="shared" ca="1" si="0"/>
        <v>34</v>
      </c>
      <c r="J29" s="6" t="str">
        <f t="shared" ca="1" si="1"/>
        <v/>
      </c>
      <c r="K29" s="7"/>
      <c r="L29" s="6">
        <f ca="1">IF($H29="","",IF($J29="",VLOOKUP($I29,Sterbetafeln!$A$4:$I$124,$D$10,FALSE),MAX(0.0005,VLOOKUP($I29,Sterbetafeln!$A$4:$I$124,$D$10,FALSE)*VLOOKUP($J29,Sterbetafeln!$A$4:$I$124,$D$13,FALSE))))</f>
        <v>9.7799999999999992E-4</v>
      </c>
      <c r="M29" s="78">
        <f ca="1">SUM($O$3:$O29)</f>
        <v>0</v>
      </c>
      <c r="N29" s="25">
        <f t="shared" ca="1" si="17"/>
        <v>0</v>
      </c>
      <c r="O29" s="25">
        <f t="shared" ca="1" si="18"/>
        <v>0</v>
      </c>
      <c r="P29" s="25">
        <f t="shared" ca="1" si="19"/>
        <v>0</v>
      </c>
      <c r="Q29" s="7" t="str">
        <f t="shared" ca="1" si="20"/>
        <v/>
      </c>
      <c r="R29" s="25">
        <f t="shared" ca="1" si="2"/>
        <v>0</v>
      </c>
      <c r="S29" s="25">
        <f ca="1">SUM(R$3:R29)</f>
        <v>0</v>
      </c>
      <c r="T29" s="25">
        <f t="shared" ca="1" si="21"/>
        <v>88964.36</v>
      </c>
      <c r="U29" s="25">
        <f t="shared" ca="1" si="3"/>
        <v>55.6</v>
      </c>
      <c r="V29" s="25">
        <f t="shared" ca="1" si="22"/>
        <v>0</v>
      </c>
      <c r="W29" s="25">
        <f t="shared" ca="1" si="4"/>
        <v>59.31</v>
      </c>
      <c r="X29" s="25">
        <f t="shared" ca="1" si="23"/>
        <v>126700</v>
      </c>
      <c r="Y29" s="25">
        <f t="shared" ca="1" si="5"/>
        <v>37735.64</v>
      </c>
      <c r="Z29" s="25">
        <f t="shared" ca="1" si="24"/>
        <v>3.08</v>
      </c>
      <c r="AA29" s="25">
        <f t="shared" ca="1" si="25"/>
        <v>4.45</v>
      </c>
      <c r="AB29" s="25">
        <f ca="1">IF($H29="","",IF($Q29="x",SUM(U$3:W29)+SUM(Z$3:AA29)-SUM(AB$3:AB28),0))</f>
        <v>0</v>
      </c>
      <c r="AC29" s="25">
        <f t="shared" ca="1" si="26"/>
        <v>88964.36</v>
      </c>
      <c r="AD29" s="25">
        <f t="shared" ca="1" si="6"/>
        <v>88780.99</v>
      </c>
      <c r="AE29" s="7"/>
      <c r="AF29" s="25">
        <f t="shared" ca="1" si="27"/>
        <v>0</v>
      </c>
      <c r="AG29" s="25">
        <f ca="1">SUM(AF$3:AF29)</f>
        <v>0</v>
      </c>
      <c r="AH29" s="25">
        <f t="shared" ca="1" si="28"/>
        <v>94863.874317025286</v>
      </c>
      <c r="AI29" s="25">
        <f t="shared" ca="1" si="7"/>
        <v>59.29</v>
      </c>
      <c r="AJ29" s="25">
        <f t="shared" ca="1" si="29"/>
        <v>0</v>
      </c>
      <c r="AK29" s="25">
        <f t="shared" ca="1" si="30"/>
        <v>63.24</v>
      </c>
      <c r="AL29" s="25">
        <f t="shared" ca="1" si="31"/>
        <v>126700</v>
      </c>
      <c r="AM29" s="25">
        <f t="shared" ca="1" si="32"/>
        <v>31836.13</v>
      </c>
      <c r="AN29" s="25">
        <f t="shared" ca="1" si="33"/>
        <v>2.59</v>
      </c>
      <c r="AO29" s="25">
        <f t="shared" ca="1" si="34"/>
        <v>4.74</v>
      </c>
      <c r="AP29" s="25">
        <f ca="1">IF($H29="","",IF($Q29="x",SUM(AI$3:AK29)+SUM(AN$3:AO29)-SUM(AP$3:AP28),0))</f>
        <v>0</v>
      </c>
      <c r="AQ29" s="25">
        <f t="shared" ca="1" si="35"/>
        <v>94863.87</v>
      </c>
      <c r="AR29" s="25">
        <f t="shared" ca="1" si="8"/>
        <v>94671.65</v>
      </c>
      <c r="AS29" s="7"/>
      <c r="AT29" s="25">
        <f t="shared" ca="1" si="36"/>
        <v>0</v>
      </c>
      <c r="AU29" s="25">
        <f ca="1">SUM(AT$3:AT29)</f>
        <v>0</v>
      </c>
      <c r="AV29" s="25">
        <f t="shared" ca="1" si="37"/>
        <v>100967.85549371848</v>
      </c>
      <c r="AW29" s="25">
        <f t="shared" ca="1" si="9"/>
        <v>63.1</v>
      </c>
      <c r="AX29" s="25">
        <f t="shared" ca="1" si="38"/>
        <v>0</v>
      </c>
      <c r="AY29" s="25">
        <f t="shared" ca="1" si="39"/>
        <v>67.31</v>
      </c>
      <c r="AZ29" s="25">
        <f t="shared" ca="1" si="40"/>
        <v>126700</v>
      </c>
      <c r="BA29" s="25">
        <f t="shared" ca="1" si="41"/>
        <v>25732.14</v>
      </c>
      <c r="BB29" s="25">
        <f t="shared" ca="1" si="42"/>
        <v>2.1</v>
      </c>
      <c r="BC29" s="25">
        <f t="shared" ca="1" si="43"/>
        <v>5.05</v>
      </c>
      <c r="BD29" s="25">
        <f ca="1">IF($H29="","",IF($Q29="x",SUM(AW$3:AY29)+SUM(BB$3:BC29)-SUM(BD$3:BD28),0))</f>
        <v>0</v>
      </c>
      <c r="BE29" s="25">
        <f t="shared" ca="1" si="44"/>
        <v>100967.86</v>
      </c>
      <c r="BF29" s="25">
        <f t="shared" ca="1" si="10"/>
        <v>100766.48</v>
      </c>
      <c r="BG29" s="7"/>
      <c r="BI29" s="25">
        <f t="shared" ca="1" si="45"/>
        <v>0</v>
      </c>
      <c r="BJ29" s="25">
        <f ca="1">SUM(BI$3:BI29)</f>
        <v>0</v>
      </c>
      <c r="BK29" s="25">
        <f t="shared" ca="1" si="59"/>
        <v>98910.388063509614</v>
      </c>
      <c r="BL29" s="25">
        <f t="shared" ca="1" si="11"/>
        <v>61.82</v>
      </c>
      <c r="BM29" s="25">
        <f t="shared" ca="1" si="46"/>
        <v>0</v>
      </c>
      <c r="BN29" s="25">
        <f t="shared" ca="1" si="47"/>
        <v>65.94</v>
      </c>
      <c r="BO29" s="25">
        <f t="shared" ca="1" si="48"/>
        <v>126700</v>
      </c>
      <c r="BP29" s="25">
        <f t="shared" ca="1" si="49"/>
        <v>27789.61</v>
      </c>
      <c r="BQ29" s="25">
        <f t="shared" ca="1" si="50"/>
        <v>2.2599999999999998</v>
      </c>
      <c r="BR29" s="25">
        <f t="shared" ca="1" si="51"/>
        <v>4.95</v>
      </c>
      <c r="BS29" s="25">
        <f ca="1">IF($H29="","",IF($Q29="x",SUM(BL$3:BN29)+SUM(BQ$3:BR29)-SUM(BS$3:BS28),0))</f>
        <v>0</v>
      </c>
      <c r="BT29" s="25">
        <f t="shared" ca="1" si="52"/>
        <v>98910.39</v>
      </c>
      <c r="BU29" s="25">
        <f t="shared" ca="1" si="12"/>
        <v>98712.1</v>
      </c>
      <c r="BV29" s="7"/>
      <c r="BW29" s="25">
        <f t="shared" si="13"/>
        <v>0</v>
      </c>
      <c r="BX29" s="128">
        <v>0.6</v>
      </c>
      <c r="BY29" s="7"/>
      <c r="CB29" s="131">
        <f t="shared" si="64"/>
        <v>26</v>
      </c>
      <c r="CC29" s="132">
        <f t="shared" ca="1" si="53"/>
        <v>0</v>
      </c>
      <c r="CD29" s="133">
        <f t="shared" ca="1" si="54"/>
        <v>104500.44021803897</v>
      </c>
      <c r="CE29" s="133">
        <f t="shared" ca="1" si="55"/>
        <v>43.45</v>
      </c>
      <c r="CF29" s="133">
        <f t="shared" ca="1" si="56"/>
        <v>104456.99</v>
      </c>
      <c r="CG29" s="133">
        <f t="shared" ca="1" si="57"/>
        <v>0</v>
      </c>
      <c r="CH29" s="133">
        <f ca="1">IF($H29="","",IF(MONTH($H29)=MONTH($C$4)-1,MAX(0,(CG29-SUM(N18:N29)+SUM(O18:O29))-(VLOOKUP(CB29-12,$CB$3:$CH28,6,FALSE))),0)*0.25)</f>
        <v>0</v>
      </c>
      <c r="CI29" s="133">
        <f ca="1">IF($H29="","",CG29-SUM($CH$4:$CH29))</f>
        <v>-1105.6407539583306</v>
      </c>
      <c r="CK29" s="133">
        <f ca="1">IF($H29="","",SUM($N$4:$N29)+$CK$3)</f>
        <v>100000</v>
      </c>
      <c r="CL29" s="133">
        <f ca="1">IF($H29="","",SUM($O$4:$O29))</f>
        <v>0</v>
      </c>
      <c r="CM29" s="133">
        <f t="shared" ca="1" si="63"/>
        <v>0</v>
      </c>
      <c r="CN29" s="133">
        <f ca="1">IF($H29="","",ROUND(IF(MONTH($H29)=MONTH($C$4)-1,BT29*(1+CC29)-SUM($CM$4:$CM29),0),2))</f>
        <v>0</v>
      </c>
      <c r="CP29" s="5">
        <v>25</v>
      </c>
      <c r="CQ29" s="134">
        <f t="shared" ca="1" si="60"/>
        <v>52870</v>
      </c>
      <c r="CR29" s="98">
        <f t="shared" ca="1" si="61"/>
        <v>243414.78183178609</v>
      </c>
      <c r="CS29" s="98">
        <f ca="1">IF($CP29&gt;$C$5,"",VLOOKUP($CP29*12,$CB$4:$CN$1194,13,FALSE)-IF(CS30="",(VLOOKUP($CP29*12,$CB$4:$CN$1194,13,FALSE)-SUM($N$3:$N$2000))*0.25*IF(AND(CP29&gt;11,CT29&gt;61),0.5,1)))</f>
        <v>184989.32500000001</v>
      </c>
      <c r="CT29" s="137">
        <f ca="1">CP29+'Input-Output'!$AE$86</f>
        <v>56</v>
      </c>
      <c r="CZ29" s="132">
        <f t="shared" ca="1" si="15"/>
        <v>126700</v>
      </c>
    </row>
    <row r="30" spans="2:104" x14ac:dyDescent="0.2">
      <c r="B30" s="27"/>
      <c r="C30" s="28" t="str">
        <f>'Input-Output'!$D$43</f>
        <v>FIX</v>
      </c>
      <c r="F30" s="3">
        <v>27</v>
      </c>
      <c r="G30" s="3">
        <f t="shared" si="16"/>
        <v>3</v>
      </c>
      <c r="H30" s="8">
        <f t="shared" ca="1" si="58"/>
        <v>44561</v>
      </c>
      <c r="I30" s="6">
        <f t="shared" ca="1" si="0"/>
        <v>34</v>
      </c>
      <c r="J30" s="6" t="str">
        <f t="shared" ca="1" si="1"/>
        <v/>
      </c>
      <c r="K30" s="7"/>
      <c r="L30" s="6">
        <f ca="1">IF($H30="","",IF($J30="",VLOOKUP($I30,Sterbetafeln!$A$4:$I$124,$D$10,FALSE),MAX(0.0005,VLOOKUP($I30,Sterbetafeln!$A$4:$I$124,$D$10,FALSE)*VLOOKUP($J30,Sterbetafeln!$A$4:$I$124,$D$13,FALSE))))</f>
        <v>9.7799999999999992E-4</v>
      </c>
      <c r="M30" s="78">
        <f ca="1">SUM($O$3:$O30)</f>
        <v>0</v>
      </c>
      <c r="N30" s="25">
        <f t="shared" ca="1" si="17"/>
        <v>0</v>
      </c>
      <c r="O30" s="25">
        <f t="shared" ca="1" si="18"/>
        <v>0</v>
      </c>
      <c r="P30" s="25">
        <f t="shared" ca="1" si="19"/>
        <v>0</v>
      </c>
      <c r="Q30" s="7" t="str">
        <f t="shared" ca="1" si="20"/>
        <v>x</v>
      </c>
      <c r="R30" s="25">
        <f t="shared" ca="1" si="2"/>
        <v>0</v>
      </c>
      <c r="S30" s="25">
        <f ca="1">SUM(R$3:R30)</f>
        <v>0</v>
      </c>
      <c r="T30" s="25">
        <f t="shared" ca="1" si="21"/>
        <v>88964.36</v>
      </c>
      <c r="U30" s="25">
        <f t="shared" ca="1" si="3"/>
        <v>55.6</v>
      </c>
      <c r="V30" s="25">
        <f t="shared" ca="1" si="22"/>
        <v>0</v>
      </c>
      <c r="W30" s="25">
        <f t="shared" ca="1" si="4"/>
        <v>59.31</v>
      </c>
      <c r="X30" s="25">
        <f t="shared" ca="1" si="23"/>
        <v>126700</v>
      </c>
      <c r="Y30" s="25">
        <f t="shared" ca="1" si="5"/>
        <v>37735.64</v>
      </c>
      <c r="Z30" s="25">
        <f t="shared" ca="1" si="24"/>
        <v>3.08</v>
      </c>
      <c r="AA30" s="25">
        <f t="shared" ca="1" si="25"/>
        <v>4.45</v>
      </c>
      <c r="AB30" s="25">
        <f ca="1">IF($H30="","",IF($Q30="x",SUM(U$3:W30)+SUM(Z$3:AA30)-SUM(AB$3:AB29),0))</f>
        <v>367.31999999999971</v>
      </c>
      <c r="AC30" s="25">
        <f t="shared" ca="1" si="26"/>
        <v>88597.04</v>
      </c>
      <c r="AD30" s="25">
        <f t="shared" ca="1" si="6"/>
        <v>88414.22</v>
      </c>
      <c r="AE30" s="7"/>
      <c r="AF30" s="25">
        <f t="shared" ca="1" si="27"/>
        <v>0</v>
      </c>
      <c r="AG30" s="25">
        <f ca="1">SUM(AF$3:AF30)</f>
        <v>0</v>
      </c>
      <c r="AH30" s="25">
        <f t="shared" ca="1" si="28"/>
        <v>95097.829895064744</v>
      </c>
      <c r="AI30" s="25">
        <f t="shared" ca="1" si="7"/>
        <v>59.44</v>
      </c>
      <c r="AJ30" s="25">
        <f t="shared" ca="1" si="29"/>
        <v>0</v>
      </c>
      <c r="AK30" s="25">
        <f t="shared" ca="1" si="30"/>
        <v>63.4</v>
      </c>
      <c r="AL30" s="25">
        <f t="shared" ca="1" si="31"/>
        <v>126700</v>
      </c>
      <c r="AM30" s="25">
        <f t="shared" ca="1" si="32"/>
        <v>31602.17</v>
      </c>
      <c r="AN30" s="25">
        <f t="shared" ca="1" si="33"/>
        <v>2.58</v>
      </c>
      <c r="AO30" s="25">
        <f t="shared" ca="1" si="34"/>
        <v>4.75</v>
      </c>
      <c r="AP30" s="25">
        <f ca="1">IF($H30="","",IF($Q30="x",SUM(AI$3:AK30)+SUM(AN$3:AO30)-SUM(AP$3:AP29),0))</f>
        <v>389.59999999999991</v>
      </c>
      <c r="AQ30" s="25">
        <f t="shared" ca="1" si="35"/>
        <v>94708.23</v>
      </c>
      <c r="AR30" s="25">
        <f t="shared" ca="1" si="8"/>
        <v>94516.24</v>
      </c>
      <c r="AS30" s="7"/>
      <c r="AT30" s="25">
        <f t="shared" ca="1" si="36"/>
        <v>0</v>
      </c>
      <c r="AU30" s="25">
        <f ca="1">SUM(AT$3:AT30)</f>
        <v>0</v>
      </c>
      <c r="AV30" s="25">
        <f t="shared" ca="1" si="37"/>
        <v>101459.32616402447</v>
      </c>
      <c r="AW30" s="25">
        <f t="shared" ca="1" si="9"/>
        <v>63.41</v>
      </c>
      <c r="AX30" s="25">
        <f t="shared" ca="1" si="38"/>
        <v>0</v>
      </c>
      <c r="AY30" s="25">
        <f t="shared" ca="1" si="39"/>
        <v>67.64</v>
      </c>
      <c r="AZ30" s="25">
        <f t="shared" ca="1" si="40"/>
        <v>126700</v>
      </c>
      <c r="BA30" s="25">
        <f t="shared" ca="1" si="41"/>
        <v>25240.67</v>
      </c>
      <c r="BB30" s="25">
        <f t="shared" ca="1" si="42"/>
        <v>2.06</v>
      </c>
      <c r="BC30" s="25">
        <f t="shared" ca="1" si="43"/>
        <v>5.07</v>
      </c>
      <c r="BD30" s="25">
        <f ca="1">IF($H30="","",IF($Q30="x",SUM(AW$3:AY30)+SUM(BB$3:BC30)-SUM(BD$3:BD29),0))</f>
        <v>412.6899999999996</v>
      </c>
      <c r="BE30" s="25">
        <f t="shared" ca="1" si="44"/>
        <v>101046.64</v>
      </c>
      <c r="BF30" s="25">
        <f t="shared" ca="1" si="10"/>
        <v>100845.15</v>
      </c>
      <c r="BG30" s="7"/>
      <c r="BI30" s="25">
        <f t="shared" ca="1" si="45"/>
        <v>0</v>
      </c>
      <c r="BJ30" s="25">
        <f ca="1">SUM(BI$3:BI30)</f>
        <v>0</v>
      </c>
      <c r="BK30" s="25">
        <f t="shared" ca="1" si="59"/>
        <v>99313.363172348938</v>
      </c>
      <c r="BL30" s="25">
        <f t="shared" ca="1" si="11"/>
        <v>62.07</v>
      </c>
      <c r="BM30" s="25">
        <f t="shared" ca="1" si="46"/>
        <v>0</v>
      </c>
      <c r="BN30" s="25">
        <f t="shared" ca="1" si="47"/>
        <v>66.209999999999994</v>
      </c>
      <c r="BO30" s="25">
        <f t="shared" ca="1" si="48"/>
        <v>126700</v>
      </c>
      <c r="BP30" s="25">
        <f t="shared" ca="1" si="49"/>
        <v>27386.639999999999</v>
      </c>
      <c r="BQ30" s="25">
        <f t="shared" ca="1" si="50"/>
        <v>2.23</v>
      </c>
      <c r="BR30" s="25">
        <f t="shared" ca="1" si="51"/>
        <v>4.97</v>
      </c>
      <c r="BS30" s="25">
        <f ca="1">IF($H30="","",IF($Q30="x",SUM(BL$3:BN30)+SUM(BQ$3:BR30)-SUM(BS$3:BS29),0))</f>
        <v>404.92000000000053</v>
      </c>
      <c r="BT30" s="25">
        <f t="shared" ca="1" si="52"/>
        <v>98908.44</v>
      </c>
      <c r="BU30" s="25">
        <f t="shared" ca="1" si="12"/>
        <v>98710.15</v>
      </c>
      <c r="BV30" s="7"/>
      <c r="BW30" s="25">
        <f t="shared" si="13"/>
        <v>0</v>
      </c>
      <c r="BX30" s="128">
        <v>0.6</v>
      </c>
      <c r="BY30" s="7"/>
      <c r="CB30" s="131">
        <f t="shared" si="64"/>
        <v>27</v>
      </c>
      <c r="CC30" s="132">
        <f t="shared" ca="1" si="53"/>
        <v>0</v>
      </c>
      <c r="CD30" s="133">
        <f t="shared" ca="1" si="54"/>
        <v>104882.56070732733</v>
      </c>
      <c r="CE30" s="133">
        <f t="shared" ca="1" si="55"/>
        <v>43.61</v>
      </c>
      <c r="CF30" s="133">
        <f t="shared" ca="1" si="56"/>
        <v>104838.95</v>
      </c>
      <c r="CG30" s="133">
        <f t="shared" ca="1" si="57"/>
        <v>0</v>
      </c>
      <c r="CH30" s="133">
        <f ca="1">IF($H30="","",IF(MONTH($H30)=MONTH($C$4)-1,MAX(0,(CG30-SUM(N19:N30)+SUM(O19:O30))-(VLOOKUP(CB30-12,$CB$3:$CH29,6,FALSE))),0)*0.25)</f>
        <v>0</v>
      </c>
      <c r="CI30" s="133">
        <f ca="1">IF($H30="","",CG30-SUM($CH$4:$CH30))</f>
        <v>-1105.6407539583306</v>
      </c>
      <c r="CK30" s="133">
        <f ca="1">IF($H30="","",SUM($N$4:$N30)+$CK$3)</f>
        <v>100000</v>
      </c>
      <c r="CL30" s="133">
        <f ca="1">IF($H30="","",SUM($O$4:$O30))</f>
        <v>0</v>
      </c>
      <c r="CM30" s="133">
        <f t="shared" ca="1" si="63"/>
        <v>0</v>
      </c>
      <c r="CN30" s="133">
        <f ca="1">IF($H30="","",ROUND(IF(MONTH($H30)=MONTH($C$4)-1,BT30*(1+CC30)-SUM($CM$4:$CM30),0),2))</f>
        <v>0</v>
      </c>
      <c r="CP30" s="5">
        <v>26</v>
      </c>
      <c r="CQ30" s="134"/>
      <c r="CR30" s="98"/>
      <c r="CS30" s="98" t="str">
        <f t="shared" ref="CS30:CS38" ca="1" si="65">IF($CP30&gt;$C$5,"",VLOOKUP($CP30*12,$CB$4:$CN$1194,13,FALSE)-IF(CS31="",(VLOOKUP($CP30*12,$CB$4:$CN$1194,13,FALSE)-SUM($N$3:$N$2000))*0.25*IF(AND(CP30&gt;11,CT30&gt;61),0.5,1)))</f>
        <v/>
      </c>
      <c r="CT30" s="137">
        <f ca="1">CP30+'Input-Output'!$AE$86</f>
        <v>57</v>
      </c>
      <c r="CZ30" s="132">
        <f t="shared" ca="1" si="15"/>
        <v>126700</v>
      </c>
    </row>
    <row r="31" spans="2:104" x14ac:dyDescent="0.2">
      <c r="B31" s="27" t="s">
        <v>46</v>
      </c>
      <c r="C31" s="29">
        <f>Eckdaten!$C$21</f>
        <v>50</v>
      </c>
      <c r="F31" s="3">
        <v>28</v>
      </c>
      <c r="G31" s="3">
        <f t="shared" si="16"/>
        <v>3</v>
      </c>
      <c r="H31" s="8">
        <f t="shared" ca="1" si="58"/>
        <v>44592</v>
      </c>
      <c r="I31" s="6">
        <f t="shared" ca="1" si="0"/>
        <v>34</v>
      </c>
      <c r="J31" s="6" t="str">
        <f t="shared" ca="1" si="1"/>
        <v/>
      </c>
      <c r="K31" s="7"/>
      <c r="L31" s="6">
        <f ca="1">IF($H31="","",IF($J31="",VLOOKUP($I31,Sterbetafeln!$A$4:$I$124,$D$10,FALSE),MAX(0.0005,VLOOKUP($I31,Sterbetafeln!$A$4:$I$124,$D$10,FALSE)*VLOOKUP($J31,Sterbetafeln!$A$4:$I$124,$D$13,FALSE))))</f>
        <v>9.7799999999999992E-4</v>
      </c>
      <c r="M31" s="78">
        <f ca="1">SUM($O$3:$O31)</f>
        <v>0</v>
      </c>
      <c r="N31" s="25">
        <f t="shared" ca="1" si="17"/>
        <v>0</v>
      </c>
      <c r="O31" s="25">
        <f t="shared" ca="1" si="18"/>
        <v>0</v>
      </c>
      <c r="P31" s="25">
        <f t="shared" ca="1" si="19"/>
        <v>0</v>
      </c>
      <c r="Q31" s="7" t="str">
        <f t="shared" ca="1" si="20"/>
        <v/>
      </c>
      <c r="R31" s="25">
        <f t="shared" ca="1" si="2"/>
        <v>0</v>
      </c>
      <c r="S31" s="25">
        <f ca="1">SUM(R$3:R31)</f>
        <v>0</v>
      </c>
      <c r="T31" s="25">
        <f t="shared" ca="1" si="21"/>
        <v>88597.04</v>
      </c>
      <c r="U31" s="25">
        <f t="shared" ca="1" si="3"/>
        <v>55.37</v>
      </c>
      <c r="V31" s="25">
        <f t="shared" ca="1" si="22"/>
        <v>0</v>
      </c>
      <c r="W31" s="25">
        <f t="shared" ca="1" si="4"/>
        <v>59.06</v>
      </c>
      <c r="X31" s="25">
        <f t="shared" ca="1" si="23"/>
        <v>126700</v>
      </c>
      <c r="Y31" s="25">
        <f t="shared" ca="1" si="5"/>
        <v>38102.959999999999</v>
      </c>
      <c r="Z31" s="25">
        <f t="shared" ca="1" si="24"/>
        <v>3.11</v>
      </c>
      <c r="AA31" s="25">
        <f t="shared" ca="1" si="25"/>
        <v>4.43</v>
      </c>
      <c r="AB31" s="25">
        <f ca="1">IF($H31="","",IF($Q31="x",SUM(U$3:W31)+SUM(Z$3:AA31)-SUM(AB$3:AB30),0))</f>
        <v>0</v>
      </c>
      <c r="AC31" s="25">
        <f t="shared" ca="1" si="26"/>
        <v>88597.04</v>
      </c>
      <c r="AD31" s="25">
        <f t="shared" ca="1" si="6"/>
        <v>88414.22</v>
      </c>
      <c r="AE31" s="7"/>
      <c r="AF31" s="25">
        <f t="shared" ca="1" si="27"/>
        <v>0</v>
      </c>
      <c r="AG31" s="25">
        <f ca="1">SUM(AF$3:AF31)</f>
        <v>0</v>
      </c>
      <c r="AH31" s="25">
        <f t="shared" ca="1" si="28"/>
        <v>94941.806044837387</v>
      </c>
      <c r="AI31" s="25">
        <f t="shared" ca="1" si="7"/>
        <v>59.34</v>
      </c>
      <c r="AJ31" s="25">
        <f t="shared" ca="1" si="29"/>
        <v>0</v>
      </c>
      <c r="AK31" s="25">
        <f t="shared" ca="1" si="30"/>
        <v>63.29</v>
      </c>
      <c r="AL31" s="25">
        <f t="shared" ca="1" si="31"/>
        <v>126700</v>
      </c>
      <c r="AM31" s="25">
        <f t="shared" ca="1" si="32"/>
        <v>31758.19</v>
      </c>
      <c r="AN31" s="25">
        <f t="shared" ca="1" si="33"/>
        <v>2.59</v>
      </c>
      <c r="AO31" s="25">
        <f t="shared" ca="1" si="34"/>
        <v>4.75</v>
      </c>
      <c r="AP31" s="25">
        <f ca="1">IF($H31="","",IF($Q31="x",SUM(AI$3:AK31)+SUM(AN$3:AO31)-SUM(AP$3:AP30),0))</f>
        <v>0</v>
      </c>
      <c r="AQ31" s="25">
        <f t="shared" ca="1" si="35"/>
        <v>94941.81</v>
      </c>
      <c r="AR31" s="25">
        <f t="shared" ca="1" si="8"/>
        <v>94749.47</v>
      </c>
      <c r="AS31" s="7"/>
      <c r="AT31" s="25">
        <f t="shared" ca="1" si="36"/>
        <v>0</v>
      </c>
      <c r="AU31" s="25">
        <f ca="1">SUM(AT$3:AT31)</f>
        <v>0</v>
      </c>
      <c r="AV31" s="25">
        <f t="shared" ca="1" si="37"/>
        <v>101538.48962965801</v>
      </c>
      <c r="AW31" s="25">
        <f t="shared" ca="1" si="9"/>
        <v>63.46</v>
      </c>
      <c r="AX31" s="25">
        <f t="shared" ca="1" si="38"/>
        <v>0</v>
      </c>
      <c r="AY31" s="25">
        <f t="shared" ca="1" si="39"/>
        <v>67.69</v>
      </c>
      <c r="AZ31" s="25">
        <f t="shared" ca="1" si="40"/>
        <v>126700</v>
      </c>
      <c r="BA31" s="25">
        <f t="shared" ca="1" si="41"/>
        <v>25161.51</v>
      </c>
      <c r="BB31" s="25">
        <f t="shared" ca="1" si="42"/>
        <v>2.0499999999999998</v>
      </c>
      <c r="BC31" s="25">
        <f t="shared" ca="1" si="43"/>
        <v>5.08</v>
      </c>
      <c r="BD31" s="25">
        <f ca="1">IF($H31="","",IF($Q31="x",SUM(AW$3:AY31)+SUM(BB$3:BC31)-SUM(BD$3:BD30),0))</f>
        <v>0</v>
      </c>
      <c r="BE31" s="25">
        <f t="shared" ca="1" si="44"/>
        <v>101538.49</v>
      </c>
      <c r="BF31" s="25">
        <f t="shared" ca="1" si="10"/>
        <v>101336.26</v>
      </c>
      <c r="BG31" s="7"/>
      <c r="BI31" s="25">
        <f t="shared" ca="1" si="45"/>
        <v>0</v>
      </c>
      <c r="BJ31" s="25">
        <f ca="1">SUM(BI$3:BI31)</f>
        <v>0</v>
      </c>
      <c r="BK31" s="25">
        <f t="shared" ca="1" si="59"/>
        <v>99311.405227807554</v>
      </c>
      <c r="BL31" s="25">
        <f t="shared" ca="1" si="11"/>
        <v>62.07</v>
      </c>
      <c r="BM31" s="25">
        <f t="shared" ca="1" si="46"/>
        <v>0</v>
      </c>
      <c r="BN31" s="25">
        <f t="shared" ca="1" si="47"/>
        <v>66.209999999999994</v>
      </c>
      <c r="BO31" s="25">
        <f t="shared" ca="1" si="48"/>
        <v>126700</v>
      </c>
      <c r="BP31" s="25">
        <f t="shared" ca="1" si="49"/>
        <v>27388.59</v>
      </c>
      <c r="BQ31" s="25">
        <f t="shared" ca="1" si="50"/>
        <v>2.23</v>
      </c>
      <c r="BR31" s="25">
        <f t="shared" ca="1" si="51"/>
        <v>4.97</v>
      </c>
      <c r="BS31" s="25">
        <f ca="1">IF($H31="","",IF($Q31="x",SUM(BL$3:BN31)+SUM(BQ$3:BR31)-SUM(BS$3:BS30),0))</f>
        <v>0</v>
      </c>
      <c r="BT31" s="25">
        <f t="shared" ca="1" si="52"/>
        <v>99311.41</v>
      </c>
      <c r="BU31" s="25">
        <f t="shared" ca="1" si="12"/>
        <v>99112.52</v>
      </c>
      <c r="BV31" s="7"/>
      <c r="BW31" s="25">
        <f t="shared" si="13"/>
        <v>0</v>
      </c>
      <c r="BX31" s="128">
        <v>0.6</v>
      </c>
      <c r="BY31" s="7"/>
      <c r="CB31" s="131">
        <f t="shared" si="64"/>
        <v>28</v>
      </c>
      <c r="CC31" s="132">
        <f t="shared" ca="1" si="53"/>
        <v>0</v>
      </c>
      <c r="CD31" s="133">
        <f t="shared" ca="1" si="54"/>
        <v>105266.07685964771</v>
      </c>
      <c r="CE31" s="133">
        <f t="shared" ca="1" si="55"/>
        <v>43.77</v>
      </c>
      <c r="CF31" s="133">
        <f t="shared" ca="1" si="56"/>
        <v>105222.31</v>
      </c>
      <c r="CG31" s="133">
        <f t="shared" ca="1" si="57"/>
        <v>0</v>
      </c>
      <c r="CH31" s="133">
        <f ca="1">IF($H31="","",IF(MONTH($H31)=MONTH($C$4)-1,MAX(0,(CG31-SUM(N20:N31)+SUM(O20:O31))-(VLOOKUP(CB31-12,$CB$3:$CH30,6,FALSE))),0)*0.25)</f>
        <v>0</v>
      </c>
      <c r="CI31" s="133">
        <f ca="1">IF($H31="","",CG31-SUM($CH$4:$CH31))</f>
        <v>-1105.6407539583306</v>
      </c>
      <c r="CK31" s="133">
        <f ca="1">IF($H31="","",SUM($N$4:$N31)+$CK$3)</f>
        <v>100000</v>
      </c>
      <c r="CL31" s="133">
        <f ca="1">IF($H31="","",SUM($O$4:$O31))</f>
        <v>0</v>
      </c>
      <c r="CM31" s="133">
        <f t="shared" ca="1" si="63"/>
        <v>0</v>
      </c>
      <c r="CN31" s="133">
        <f ca="1">IF($H31="","",ROUND(IF(MONTH($H31)=MONTH($C$4)-1,BT31*(1+CC31)-SUM($CM$4:$CM31),0),2))</f>
        <v>0</v>
      </c>
      <c r="CP31" s="5">
        <v>27</v>
      </c>
      <c r="CQ31" s="134"/>
      <c r="CR31" s="98"/>
      <c r="CS31" s="98" t="str">
        <f t="shared" ca="1" si="65"/>
        <v/>
      </c>
      <c r="CT31" s="137">
        <f ca="1">CP31+'Input-Output'!$AE$86</f>
        <v>58</v>
      </c>
      <c r="CZ31" s="132">
        <f t="shared" ca="1" si="15"/>
        <v>126700</v>
      </c>
    </row>
    <row r="32" spans="2:104" x14ac:dyDescent="0.2">
      <c r="B32" s="27" t="s">
        <v>47</v>
      </c>
      <c r="C32" s="29">
        <f>Eckdaten!$C$22</f>
        <v>30</v>
      </c>
      <c r="F32" s="3">
        <v>29</v>
      </c>
      <c r="G32" s="3">
        <f t="shared" si="16"/>
        <v>3</v>
      </c>
      <c r="H32" s="8">
        <f t="shared" ca="1" si="58"/>
        <v>44620</v>
      </c>
      <c r="I32" s="6">
        <f t="shared" ca="1" si="0"/>
        <v>34</v>
      </c>
      <c r="J32" s="6" t="str">
        <f t="shared" ca="1" si="1"/>
        <v/>
      </c>
      <c r="K32" s="7"/>
      <c r="L32" s="6">
        <f ca="1">IF($H32="","",IF($J32="",VLOOKUP($I32,Sterbetafeln!$A$4:$I$124,$D$10,FALSE),MAX(0.0005,VLOOKUP($I32,Sterbetafeln!$A$4:$I$124,$D$10,FALSE)*VLOOKUP($J32,Sterbetafeln!$A$4:$I$124,$D$13,FALSE))))</f>
        <v>9.7799999999999992E-4</v>
      </c>
      <c r="M32" s="78">
        <f ca="1">SUM($O$3:$O32)</f>
        <v>0</v>
      </c>
      <c r="N32" s="25">
        <f t="shared" ca="1" si="17"/>
        <v>0</v>
      </c>
      <c r="O32" s="25">
        <f t="shared" ca="1" si="18"/>
        <v>0</v>
      </c>
      <c r="P32" s="25">
        <f t="shared" ca="1" si="19"/>
        <v>0</v>
      </c>
      <c r="Q32" s="7" t="str">
        <f t="shared" ca="1" si="20"/>
        <v/>
      </c>
      <c r="R32" s="25">
        <f t="shared" ca="1" si="2"/>
        <v>0</v>
      </c>
      <c r="S32" s="25">
        <f ca="1">SUM(R$3:R32)</f>
        <v>0</v>
      </c>
      <c r="T32" s="25">
        <f t="shared" ca="1" si="21"/>
        <v>88597.04</v>
      </c>
      <c r="U32" s="25">
        <f t="shared" ca="1" si="3"/>
        <v>55.37</v>
      </c>
      <c r="V32" s="25">
        <f t="shared" ca="1" si="22"/>
        <v>0</v>
      </c>
      <c r="W32" s="25">
        <f t="shared" ca="1" si="4"/>
        <v>59.06</v>
      </c>
      <c r="X32" s="25">
        <f t="shared" ca="1" si="23"/>
        <v>126700</v>
      </c>
      <c r="Y32" s="25">
        <f t="shared" ca="1" si="5"/>
        <v>38102.959999999999</v>
      </c>
      <c r="Z32" s="25">
        <f t="shared" ca="1" si="24"/>
        <v>3.11</v>
      </c>
      <c r="AA32" s="25">
        <f t="shared" ca="1" si="25"/>
        <v>4.43</v>
      </c>
      <c r="AB32" s="25">
        <f ca="1">IF($H32="","",IF($Q32="x",SUM(U$3:W32)+SUM(Z$3:AA32)-SUM(AB$3:AB31),0))</f>
        <v>0</v>
      </c>
      <c r="AC32" s="25">
        <f t="shared" ca="1" si="26"/>
        <v>88597.04</v>
      </c>
      <c r="AD32" s="25">
        <f t="shared" ca="1" si="6"/>
        <v>88414.22</v>
      </c>
      <c r="AE32" s="7"/>
      <c r="AF32" s="25">
        <f t="shared" ca="1" si="27"/>
        <v>0</v>
      </c>
      <c r="AG32" s="25">
        <f ca="1">SUM(AF$3:AF32)</f>
        <v>0</v>
      </c>
      <c r="AH32" s="25">
        <f t="shared" ca="1" si="28"/>
        <v>95175.962116130802</v>
      </c>
      <c r="AI32" s="25">
        <f t="shared" ca="1" si="7"/>
        <v>59.48</v>
      </c>
      <c r="AJ32" s="25">
        <f t="shared" ca="1" si="29"/>
        <v>0</v>
      </c>
      <c r="AK32" s="25">
        <f t="shared" ca="1" si="30"/>
        <v>63.45</v>
      </c>
      <c r="AL32" s="25">
        <f t="shared" ca="1" si="31"/>
        <v>126700</v>
      </c>
      <c r="AM32" s="25">
        <f t="shared" ca="1" si="32"/>
        <v>31524.04</v>
      </c>
      <c r="AN32" s="25">
        <f t="shared" ca="1" si="33"/>
        <v>2.57</v>
      </c>
      <c r="AO32" s="25">
        <f t="shared" ca="1" si="34"/>
        <v>4.76</v>
      </c>
      <c r="AP32" s="25">
        <f ca="1">IF($H32="","",IF($Q32="x",SUM(AI$3:AK32)+SUM(AN$3:AO32)-SUM(AP$3:AP31),0))</f>
        <v>0</v>
      </c>
      <c r="AQ32" s="25">
        <f t="shared" ca="1" si="35"/>
        <v>95175.96</v>
      </c>
      <c r="AR32" s="25">
        <f t="shared" ca="1" si="8"/>
        <v>94983.27</v>
      </c>
      <c r="AS32" s="7"/>
      <c r="AT32" s="25">
        <f t="shared" ca="1" si="36"/>
        <v>0</v>
      </c>
      <c r="AU32" s="25">
        <f ca="1">SUM(AT$3:AT32)</f>
        <v>0</v>
      </c>
      <c r="AV32" s="25">
        <f t="shared" ca="1" si="37"/>
        <v>102032.73373440359</v>
      </c>
      <c r="AW32" s="25">
        <f t="shared" ca="1" si="9"/>
        <v>63.77</v>
      </c>
      <c r="AX32" s="25">
        <f t="shared" ca="1" si="38"/>
        <v>0</v>
      </c>
      <c r="AY32" s="25">
        <f t="shared" ca="1" si="39"/>
        <v>68.02</v>
      </c>
      <c r="AZ32" s="25">
        <f t="shared" ca="1" si="40"/>
        <v>126700</v>
      </c>
      <c r="BA32" s="25">
        <f t="shared" ca="1" si="41"/>
        <v>24667.27</v>
      </c>
      <c r="BB32" s="25">
        <f t="shared" ca="1" si="42"/>
        <v>2.0099999999999998</v>
      </c>
      <c r="BC32" s="25">
        <f t="shared" ca="1" si="43"/>
        <v>5.0999999999999996</v>
      </c>
      <c r="BD32" s="25">
        <f ca="1">IF($H32="","",IF($Q32="x",SUM(AW$3:AY32)+SUM(BB$3:BC32)-SUM(BD$3:BD31),0))</f>
        <v>0</v>
      </c>
      <c r="BE32" s="25">
        <f t="shared" ca="1" si="44"/>
        <v>102032.73</v>
      </c>
      <c r="BF32" s="25">
        <f t="shared" ca="1" si="10"/>
        <v>101829.75999999999</v>
      </c>
      <c r="BG32" s="7"/>
      <c r="BI32" s="25">
        <f t="shared" ca="1" si="45"/>
        <v>0</v>
      </c>
      <c r="BJ32" s="25">
        <f ca="1">SUM(BI$3:BI32)</f>
        <v>0</v>
      </c>
      <c r="BK32" s="25">
        <f t="shared" ca="1" si="59"/>
        <v>99716.016977468651</v>
      </c>
      <c r="BL32" s="25">
        <f t="shared" ca="1" si="11"/>
        <v>62.32</v>
      </c>
      <c r="BM32" s="25">
        <f t="shared" ca="1" si="46"/>
        <v>0</v>
      </c>
      <c r="BN32" s="25">
        <f t="shared" ca="1" si="47"/>
        <v>66.48</v>
      </c>
      <c r="BO32" s="25">
        <f t="shared" ca="1" si="48"/>
        <v>126700</v>
      </c>
      <c r="BP32" s="25">
        <f t="shared" ca="1" si="49"/>
        <v>26983.98</v>
      </c>
      <c r="BQ32" s="25">
        <f t="shared" ca="1" si="50"/>
        <v>2.2000000000000002</v>
      </c>
      <c r="BR32" s="25">
        <f t="shared" ca="1" si="51"/>
        <v>4.99</v>
      </c>
      <c r="BS32" s="25">
        <f ca="1">IF($H32="","",IF($Q32="x",SUM(BL$3:BN32)+SUM(BQ$3:BR32)-SUM(BS$3:BS31),0))</f>
        <v>0</v>
      </c>
      <c r="BT32" s="25">
        <f t="shared" ca="1" si="52"/>
        <v>99716.02</v>
      </c>
      <c r="BU32" s="25">
        <f t="shared" ca="1" si="12"/>
        <v>99516.52</v>
      </c>
      <c r="BV32" s="7"/>
      <c r="BW32" s="25">
        <f t="shared" si="13"/>
        <v>0</v>
      </c>
      <c r="BX32" s="128">
        <v>0.6</v>
      </c>
      <c r="BY32" s="7"/>
      <c r="CB32" s="131">
        <f t="shared" si="64"/>
        <v>29</v>
      </c>
      <c r="CC32" s="132">
        <f t="shared" ca="1" si="53"/>
        <v>0</v>
      </c>
      <c r="CD32" s="133">
        <f t="shared" ca="1" si="54"/>
        <v>105650.99871574141</v>
      </c>
      <c r="CE32" s="133">
        <f t="shared" ca="1" si="55"/>
        <v>43.93</v>
      </c>
      <c r="CF32" s="133">
        <f t="shared" ca="1" si="56"/>
        <v>105607.07</v>
      </c>
      <c r="CG32" s="133">
        <f t="shared" ca="1" si="57"/>
        <v>0</v>
      </c>
      <c r="CH32" s="133">
        <f ca="1">IF($H32="","",IF(MONTH($H32)=MONTH($C$4)-1,MAX(0,(CG32-SUM(N21:N32)+SUM(O21:O32))-(VLOOKUP(CB32-12,$CB$3:$CH31,6,FALSE))),0)*0.25)</f>
        <v>0</v>
      </c>
      <c r="CI32" s="133">
        <f ca="1">IF($H32="","",CG32-SUM($CH$4:$CH32))</f>
        <v>-1105.6407539583306</v>
      </c>
      <c r="CK32" s="133">
        <f ca="1">IF($H32="","",SUM($N$4:$N32)+$CK$3)</f>
        <v>100000</v>
      </c>
      <c r="CL32" s="133">
        <f ca="1">IF($H32="","",SUM($O$4:$O32))</f>
        <v>0</v>
      </c>
      <c r="CM32" s="133">
        <f t="shared" ca="1" si="63"/>
        <v>0</v>
      </c>
      <c r="CN32" s="133">
        <f ca="1">IF($H32="","",ROUND(IF(MONTH($H32)=MONTH($C$4)-1,BT32*(1+CC32)-SUM($CM$4:$CM32),0),2))</f>
        <v>0</v>
      </c>
      <c r="CP32" s="5">
        <v>28</v>
      </c>
      <c r="CQ32" s="134"/>
      <c r="CR32" s="98"/>
      <c r="CS32" s="98" t="str">
        <f t="shared" ca="1" si="65"/>
        <v/>
      </c>
      <c r="CT32" s="137">
        <f ca="1">CP32+'Input-Output'!$AE$86</f>
        <v>59</v>
      </c>
      <c r="CZ32" s="132">
        <f t="shared" ca="1" si="15"/>
        <v>126700</v>
      </c>
    </row>
    <row r="33" spans="2:104" x14ac:dyDescent="0.2">
      <c r="B33" s="27"/>
      <c r="C33" s="28"/>
      <c r="F33" s="3">
        <v>30</v>
      </c>
      <c r="G33" s="3">
        <f t="shared" si="16"/>
        <v>3</v>
      </c>
      <c r="H33" s="8">
        <f t="shared" ca="1" si="58"/>
        <v>44651</v>
      </c>
      <c r="I33" s="6">
        <f t="shared" ca="1" si="0"/>
        <v>34</v>
      </c>
      <c r="J33" s="6" t="str">
        <f t="shared" ca="1" si="1"/>
        <v/>
      </c>
      <c r="K33" s="7"/>
      <c r="L33" s="6">
        <f ca="1">IF($H33="","",IF($J33="",VLOOKUP($I33,Sterbetafeln!$A$4:$I$124,$D$10,FALSE),MAX(0.0005,VLOOKUP($I33,Sterbetafeln!$A$4:$I$124,$D$10,FALSE)*VLOOKUP($J33,Sterbetafeln!$A$4:$I$124,$D$13,FALSE))))</f>
        <v>9.7799999999999992E-4</v>
      </c>
      <c r="M33" s="78">
        <f ca="1">SUM($O$3:$O33)</f>
        <v>0</v>
      </c>
      <c r="N33" s="25">
        <f t="shared" ca="1" si="17"/>
        <v>0</v>
      </c>
      <c r="O33" s="25">
        <f t="shared" ca="1" si="18"/>
        <v>0</v>
      </c>
      <c r="P33" s="25">
        <f t="shared" ca="1" si="19"/>
        <v>0</v>
      </c>
      <c r="Q33" s="7" t="str">
        <f t="shared" ca="1" si="20"/>
        <v>x</v>
      </c>
      <c r="R33" s="25">
        <f t="shared" ca="1" si="2"/>
        <v>0</v>
      </c>
      <c r="S33" s="25">
        <f ca="1">SUM(R$3:R33)</f>
        <v>0</v>
      </c>
      <c r="T33" s="25">
        <f t="shared" ca="1" si="21"/>
        <v>88597.04</v>
      </c>
      <c r="U33" s="25">
        <f t="shared" ca="1" si="3"/>
        <v>55.37</v>
      </c>
      <c r="V33" s="25">
        <f t="shared" ca="1" si="22"/>
        <v>0</v>
      </c>
      <c r="W33" s="25">
        <f t="shared" ca="1" si="4"/>
        <v>59.06</v>
      </c>
      <c r="X33" s="25">
        <f t="shared" ca="1" si="23"/>
        <v>126700</v>
      </c>
      <c r="Y33" s="25">
        <f t="shared" ca="1" si="5"/>
        <v>38102.959999999999</v>
      </c>
      <c r="Z33" s="25">
        <f t="shared" ca="1" si="24"/>
        <v>3.11</v>
      </c>
      <c r="AA33" s="25">
        <f t="shared" ca="1" si="25"/>
        <v>4.43</v>
      </c>
      <c r="AB33" s="25">
        <f ca="1">IF($H33="","",IF($Q33="x",SUM(U$3:W33)+SUM(Z$3:AA33)-SUM(AB$3:AB32),0))</f>
        <v>365.9099999999994</v>
      </c>
      <c r="AC33" s="25">
        <f t="shared" ca="1" si="26"/>
        <v>88231.13</v>
      </c>
      <c r="AD33" s="25">
        <f t="shared" ca="1" si="6"/>
        <v>88048.86</v>
      </c>
      <c r="AE33" s="7"/>
      <c r="AF33" s="25">
        <f t="shared" ca="1" si="27"/>
        <v>0</v>
      </c>
      <c r="AG33" s="25">
        <f ca="1">SUM(AF$3:AF33)</f>
        <v>0</v>
      </c>
      <c r="AH33" s="25">
        <f t="shared" ca="1" si="28"/>
        <v>95410.689593197996</v>
      </c>
      <c r="AI33" s="25">
        <f t="shared" ca="1" si="7"/>
        <v>59.63</v>
      </c>
      <c r="AJ33" s="25">
        <f t="shared" ca="1" si="29"/>
        <v>0</v>
      </c>
      <c r="AK33" s="25">
        <f t="shared" ca="1" si="30"/>
        <v>63.61</v>
      </c>
      <c r="AL33" s="25">
        <f t="shared" ca="1" si="31"/>
        <v>126700</v>
      </c>
      <c r="AM33" s="25">
        <f t="shared" ca="1" si="32"/>
        <v>31289.31</v>
      </c>
      <c r="AN33" s="25">
        <f t="shared" ca="1" si="33"/>
        <v>2.5499999999999998</v>
      </c>
      <c r="AO33" s="25">
        <f t="shared" ca="1" si="34"/>
        <v>4.7699999999999996</v>
      </c>
      <c r="AP33" s="25">
        <f ca="1">IF($H33="","",IF($Q33="x",SUM(AI$3:AK33)+SUM(AN$3:AO33)-SUM(AP$3:AP32),0))</f>
        <v>390.79000000000042</v>
      </c>
      <c r="AQ33" s="25">
        <f t="shared" ca="1" si="35"/>
        <v>95019.9</v>
      </c>
      <c r="AR33" s="25">
        <f t="shared" ca="1" si="8"/>
        <v>94827.45</v>
      </c>
      <c r="AS33" s="7"/>
      <c r="AT33" s="25">
        <f t="shared" ca="1" si="36"/>
        <v>0</v>
      </c>
      <c r="AU33" s="25">
        <f ca="1">SUM(AT$3:AT33)</f>
        <v>0</v>
      </c>
      <c r="AV33" s="25">
        <f t="shared" ca="1" si="37"/>
        <v>102529.37947259498</v>
      </c>
      <c r="AW33" s="25">
        <f t="shared" ca="1" si="9"/>
        <v>64.08</v>
      </c>
      <c r="AX33" s="25">
        <f t="shared" ca="1" si="38"/>
        <v>0</v>
      </c>
      <c r="AY33" s="25">
        <f t="shared" ca="1" si="39"/>
        <v>68.349999999999994</v>
      </c>
      <c r="AZ33" s="25">
        <f t="shared" ca="1" si="40"/>
        <v>126700</v>
      </c>
      <c r="BA33" s="25">
        <f t="shared" ca="1" si="41"/>
        <v>24170.62</v>
      </c>
      <c r="BB33" s="25">
        <f t="shared" ca="1" si="42"/>
        <v>1.97</v>
      </c>
      <c r="BC33" s="25">
        <f t="shared" ca="1" si="43"/>
        <v>5.13</v>
      </c>
      <c r="BD33" s="25">
        <f ca="1">IF($H33="","",IF($Q33="x",SUM(AW$3:AY33)+SUM(BB$3:BC33)-SUM(BD$3:BD32),0))</f>
        <v>416.71000000000004</v>
      </c>
      <c r="BE33" s="25">
        <f t="shared" ca="1" si="44"/>
        <v>102112.67</v>
      </c>
      <c r="BF33" s="25">
        <f t="shared" ca="1" si="10"/>
        <v>101909.58</v>
      </c>
      <c r="BG33" s="7"/>
      <c r="BI33" s="25">
        <f t="shared" ca="1" si="45"/>
        <v>0</v>
      </c>
      <c r="BJ33" s="25">
        <f ca="1">SUM(BI$3:BI33)</f>
        <v>0</v>
      </c>
      <c r="BK33" s="25">
        <f t="shared" ca="1" si="59"/>
        <v>100122.27540869276</v>
      </c>
      <c r="BL33" s="25">
        <f t="shared" ca="1" si="11"/>
        <v>62.58</v>
      </c>
      <c r="BM33" s="25">
        <f t="shared" ca="1" si="46"/>
        <v>0</v>
      </c>
      <c r="BN33" s="25">
        <f t="shared" ca="1" si="47"/>
        <v>66.75</v>
      </c>
      <c r="BO33" s="25">
        <f t="shared" ca="1" si="48"/>
        <v>126700</v>
      </c>
      <c r="BP33" s="25">
        <f t="shared" ca="1" si="49"/>
        <v>26577.72</v>
      </c>
      <c r="BQ33" s="25">
        <f t="shared" ca="1" si="50"/>
        <v>2.17</v>
      </c>
      <c r="BR33" s="25">
        <f t="shared" ca="1" si="51"/>
        <v>5.01</v>
      </c>
      <c r="BS33" s="25">
        <f ca="1">IF($H33="","",IF($Q33="x",SUM(BL$3:BN33)+SUM(BQ$3:BR33)-SUM(BS$3:BS32),0))</f>
        <v>407.98000000000047</v>
      </c>
      <c r="BT33" s="25">
        <f t="shared" ca="1" si="52"/>
        <v>99714.3</v>
      </c>
      <c r="BU33" s="25">
        <f t="shared" ca="1" si="12"/>
        <v>99514.8</v>
      </c>
      <c r="BV33" s="7"/>
      <c r="BW33" s="25">
        <f t="shared" si="13"/>
        <v>0</v>
      </c>
      <c r="BX33" s="128">
        <v>0.6</v>
      </c>
      <c r="BY33" s="7"/>
      <c r="CB33" s="131">
        <f t="shared" si="64"/>
        <v>30</v>
      </c>
      <c r="CC33" s="132">
        <f t="shared" ca="1" si="53"/>
        <v>0</v>
      </c>
      <c r="CD33" s="133">
        <f t="shared" ca="1" si="54"/>
        <v>106037.32627560843</v>
      </c>
      <c r="CE33" s="133">
        <f t="shared" ca="1" si="55"/>
        <v>44.09</v>
      </c>
      <c r="CF33" s="133">
        <f t="shared" ca="1" si="56"/>
        <v>105993.24</v>
      </c>
      <c r="CG33" s="133">
        <f t="shared" ca="1" si="57"/>
        <v>0</v>
      </c>
      <c r="CH33" s="133">
        <f ca="1">IF($H33="","",IF(MONTH($H33)=MONTH($C$4)-1,MAX(0,(CG33-SUM(N22:N33)+SUM(O22:O33))-(VLOOKUP(CB33-12,$CB$3:$CH32,6,FALSE))),0)*0.25)</f>
        <v>0</v>
      </c>
      <c r="CI33" s="133">
        <f ca="1">IF($H33="","",CG33-SUM($CH$4:$CH33))</f>
        <v>-1105.6407539583306</v>
      </c>
      <c r="CK33" s="133">
        <f ca="1">IF($H33="","",SUM($N$4:$N33)+$CK$3)</f>
        <v>100000</v>
      </c>
      <c r="CL33" s="133">
        <f ca="1">IF($H33="","",SUM($O$4:$O33))</f>
        <v>0</v>
      </c>
      <c r="CM33" s="133">
        <f t="shared" ca="1" si="63"/>
        <v>0</v>
      </c>
      <c r="CN33" s="133">
        <f ca="1">IF($H33="","",ROUND(IF(MONTH($H33)=MONTH($C$4)-1,BT33*(1+CC33)-SUM($CM$4:$CM33),0),2))</f>
        <v>0</v>
      </c>
      <c r="CP33" s="5">
        <v>29</v>
      </c>
      <c r="CQ33" s="134"/>
      <c r="CR33" s="98"/>
      <c r="CS33" s="98" t="str">
        <f t="shared" ca="1" si="65"/>
        <v/>
      </c>
      <c r="CT33" s="137">
        <f ca="1">CP33+'Input-Output'!$AE$86</f>
        <v>60</v>
      </c>
      <c r="CZ33" s="132">
        <f t="shared" ca="1" si="15"/>
        <v>126700</v>
      </c>
    </row>
    <row r="34" spans="2:104" x14ac:dyDescent="0.2">
      <c r="B34" s="42" t="s">
        <v>38</v>
      </c>
      <c r="C34" s="43">
        <f>'Input-Output'!$F$38</f>
        <v>0</v>
      </c>
      <c r="F34" s="3">
        <v>31</v>
      </c>
      <c r="G34" s="3">
        <f t="shared" si="16"/>
        <v>3</v>
      </c>
      <c r="H34" s="8">
        <f t="shared" ca="1" si="58"/>
        <v>44681</v>
      </c>
      <c r="I34" s="6">
        <f t="shared" ca="1" si="0"/>
        <v>34</v>
      </c>
      <c r="J34" s="6" t="str">
        <f t="shared" ca="1" si="1"/>
        <v/>
      </c>
      <c r="K34" s="7"/>
      <c r="L34" s="6">
        <f ca="1">IF($H34="","",IF($J34="",VLOOKUP($I34,Sterbetafeln!$A$4:$I$124,$D$10,FALSE),MAX(0.0005,VLOOKUP($I34,Sterbetafeln!$A$4:$I$124,$D$10,FALSE)*VLOOKUP($J34,Sterbetafeln!$A$4:$I$124,$D$13,FALSE))))</f>
        <v>9.7799999999999992E-4</v>
      </c>
      <c r="M34" s="78">
        <f ca="1">SUM($O$3:$O34)</f>
        <v>0</v>
      </c>
      <c r="N34" s="25">
        <f t="shared" ca="1" si="17"/>
        <v>0</v>
      </c>
      <c r="O34" s="25">
        <f t="shared" ca="1" si="18"/>
        <v>0</v>
      </c>
      <c r="P34" s="25">
        <f t="shared" ca="1" si="19"/>
        <v>0</v>
      </c>
      <c r="Q34" s="7" t="str">
        <f t="shared" ca="1" si="20"/>
        <v/>
      </c>
      <c r="R34" s="25">
        <f t="shared" ca="1" si="2"/>
        <v>0</v>
      </c>
      <c r="S34" s="25">
        <f ca="1">SUM(R$3:R34)</f>
        <v>0</v>
      </c>
      <c r="T34" s="25">
        <f t="shared" ca="1" si="21"/>
        <v>88231.13</v>
      </c>
      <c r="U34" s="25">
        <f t="shared" ca="1" si="3"/>
        <v>55.14</v>
      </c>
      <c r="V34" s="25">
        <f t="shared" ca="1" si="22"/>
        <v>0</v>
      </c>
      <c r="W34" s="25">
        <f t="shared" ca="1" si="4"/>
        <v>58.82</v>
      </c>
      <c r="X34" s="25">
        <f t="shared" ca="1" si="23"/>
        <v>126700</v>
      </c>
      <c r="Y34" s="25">
        <f t="shared" ca="1" si="5"/>
        <v>38468.870000000003</v>
      </c>
      <c r="Z34" s="25">
        <f t="shared" ca="1" si="24"/>
        <v>3.14</v>
      </c>
      <c r="AA34" s="25">
        <f t="shared" ca="1" si="25"/>
        <v>4.41</v>
      </c>
      <c r="AB34" s="25">
        <f ca="1">IF($H34="","",IF($Q34="x",SUM(U$3:W34)+SUM(Z$3:AA34)-SUM(AB$3:AB33),0))</f>
        <v>0</v>
      </c>
      <c r="AC34" s="25">
        <f t="shared" ca="1" si="26"/>
        <v>88231.13</v>
      </c>
      <c r="AD34" s="25">
        <f t="shared" ca="1" si="6"/>
        <v>88048.86</v>
      </c>
      <c r="AE34" s="7"/>
      <c r="AF34" s="25">
        <f t="shared" ca="1" si="27"/>
        <v>0</v>
      </c>
      <c r="AG34" s="25">
        <f ca="1">SUM(AF$3:AF34)</f>
        <v>0</v>
      </c>
      <c r="AH34" s="25">
        <f t="shared" ca="1" si="28"/>
        <v>95254.244707137317</v>
      </c>
      <c r="AI34" s="25">
        <f t="shared" ca="1" si="7"/>
        <v>59.53</v>
      </c>
      <c r="AJ34" s="25">
        <f t="shared" ca="1" si="29"/>
        <v>0</v>
      </c>
      <c r="AK34" s="25">
        <f t="shared" ca="1" si="30"/>
        <v>63.5</v>
      </c>
      <c r="AL34" s="25">
        <f t="shared" ca="1" si="31"/>
        <v>126700</v>
      </c>
      <c r="AM34" s="25">
        <f t="shared" ca="1" si="32"/>
        <v>31445.759999999998</v>
      </c>
      <c r="AN34" s="25">
        <f t="shared" ca="1" si="33"/>
        <v>2.56</v>
      </c>
      <c r="AO34" s="25">
        <f t="shared" ca="1" si="34"/>
        <v>4.76</v>
      </c>
      <c r="AP34" s="25">
        <f ca="1">IF($H34="","",IF($Q34="x",SUM(AI$3:AK34)+SUM(AN$3:AO34)-SUM(AP$3:AP33),0))</f>
        <v>0</v>
      </c>
      <c r="AQ34" s="25">
        <f t="shared" ca="1" si="35"/>
        <v>95254.24</v>
      </c>
      <c r="AR34" s="25">
        <f t="shared" ca="1" si="8"/>
        <v>95061.43</v>
      </c>
      <c r="AS34" s="7"/>
      <c r="AT34" s="25">
        <f t="shared" ca="1" si="36"/>
        <v>0</v>
      </c>
      <c r="AU34" s="25">
        <f ca="1">SUM(AT$3:AT34)</f>
        <v>0</v>
      </c>
      <c r="AV34" s="25">
        <f t="shared" ca="1" si="37"/>
        <v>102609.70858458719</v>
      </c>
      <c r="AW34" s="25">
        <f t="shared" ca="1" si="9"/>
        <v>64.13</v>
      </c>
      <c r="AX34" s="25">
        <f t="shared" ca="1" si="38"/>
        <v>0</v>
      </c>
      <c r="AY34" s="25">
        <f t="shared" ca="1" si="39"/>
        <v>68.41</v>
      </c>
      <c r="AZ34" s="25">
        <f t="shared" ca="1" si="40"/>
        <v>126700</v>
      </c>
      <c r="BA34" s="25">
        <f t="shared" ca="1" si="41"/>
        <v>24090.29</v>
      </c>
      <c r="BB34" s="25">
        <f t="shared" ca="1" si="42"/>
        <v>1.96</v>
      </c>
      <c r="BC34" s="25">
        <f t="shared" ca="1" si="43"/>
        <v>5.13</v>
      </c>
      <c r="BD34" s="25">
        <f ca="1">IF($H34="","",IF($Q34="x",SUM(AW$3:AY34)+SUM(BB$3:BC34)-SUM(BD$3:BD33),0))</f>
        <v>0</v>
      </c>
      <c r="BE34" s="25">
        <f t="shared" ca="1" si="44"/>
        <v>102609.71</v>
      </c>
      <c r="BF34" s="25">
        <f t="shared" ca="1" si="10"/>
        <v>102405.87</v>
      </c>
      <c r="BG34" s="7"/>
      <c r="BI34" s="25">
        <f t="shared" ca="1" si="45"/>
        <v>0</v>
      </c>
      <c r="BJ34" s="25">
        <f ca="1">SUM(BI$3:BI34)</f>
        <v>0</v>
      </c>
      <c r="BK34" s="25">
        <f t="shared" ca="1" si="59"/>
        <v>100120.54840119985</v>
      </c>
      <c r="BL34" s="25">
        <f t="shared" ca="1" si="11"/>
        <v>62.58</v>
      </c>
      <c r="BM34" s="25">
        <f t="shared" ca="1" si="46"/>
        <v>0</v>
      </c>
      <c r="BN34" s="25">
        <f t="shared" ca="1" si="47"/>
        <v>66.75</v>
      </c>
      <c r="BO34" s="25">
        <f t="shared" ca="1" si="48"/>
        <v>126700</v>
      </c>
      <c r="BP34" s="25">
        <f t="shared" ca="1" si="49"/>
        <v>26579.45</v>
      </c>
      <c r="BQ34" s="25">
        <f t="shared" ca="1" si="50"/>
        <v>2.17</v>
      </c>
      <c r="BR34" s="25">
        <f t="shared" ca="1" si="51"/>
        <v>5.01</v>
      </c>
      <c r="BS34" s="25">
        <f ca="1">IF($H34="","",IF($Q34="x",SUM(BL$3:BN34)+SUM(BQ$3:BR34)-SUM(BS$3:BS33),0))</f>
        <v>0</v>
      </c>
      <c r="BT34" s="25">
        <f t="shared" ca="1" si="52"/>
        <v>100120.55</v>
      </c>
      <c r="BU34" s="25">
        <f t="shared" ca="1" si="12"/>
        <v>99920.44</v>
      </c>
      <c r="BV34" s="7"/>
      <c r="BW34" s="25">
        <f t="shared" si="13"/>
        <v>0</v>
      </c>
      <c r="BX34" s="128">
        <v>0.6</v>
      </c>
      <c r="BY34" s="7"/>
      <c r="CB34" s="131">
        <f t="shared" si="64"/>
        <v>31</v>
      </c>
      <c r="CC34" s="132">
        <f t="shared" ca="1" si="53"/>
        <v>0</v>
      </c>
      <c r="CD34" s="133">
        <f t="shared" ca="1" si="54"/>
        <v>106425.06957998995</v>
      </c>
      <c r="CE34" s="133">
        <f t="shared" ca="1" si="55"/>
        <v>44.25</v>
      </c>
      <c r="CF34" s="133">
        <f t="shared" ca="1" si="56"/>
        <v>106380.82</v>
      </c>
      <c r="CG34" s="133">
        <f t="shared" ca="1" si="57"/>
        <v>0</v>
      </c>
      <c r="CH34" s="133">
        <f ca="1">IF($H34="","",IF(MONTH($H34)=MONTH($C$4)-1,MAX(0,(CG34-SUM(N23:N34)+SUM(O23:O34))-(VLOOKUP(CB34-12,$CB$3:$CH33,6,FALSE))),0)*0.25)</f>
        <v>0</v>
      </c>
      <c r="CI34" s="133">
        <f ca="1">IF($H34="","",CG34-SUM($CH$4:$CH34))</f>
        <v>-1105.6407539583306</v>
      </c>
      <c r="CK34" s="133">
        <f ca="1">IF($H34="","",SUM($N$4:$N34)+$CK$3)</f>
        <v>100000</v>
      </c>
      <c r="CL34" s="133">
        <f ca="1">IF($H34="","",SUM($O$4:$O34))</f>
        <v>0</v>
      </c>
      <c r="CM34" s="133">
        <f t="shared" ca="1" si="63"/>
        <v>0</v>
      </c>
      <c r="CN34" s="133">
        <f ca="1">IF($H34="","",ROUND(IF(MONTH($H34)=MONTH($C$4)-1,BT34*(1+CC34)-SUM($CM$4:$CM34),0),2))</f>
        <v>0</v>
      </c>
      <c r="CP34" s="5">
        <v>30</v>
      </c>
      <c r="CQ34" s="134"/>
      <c r="CR34" s="98"/>
      <c r="CS34" s="98" t="str">
        <f t="shared" ca="1" si="65"/>
        <v/>
      </c>
      <c r="CT34" s="137">
        <f ca="1">CP34+'Input-Output'!$AE$86</f>
        <v>61</v>
      </c>
      <c r="CZ34" s="132">
        <f t="shared" ca="1" si="15"/>
        <v>126700</v>
      </c>
    </row>
    <row r="35" spans="2:104" x14ac:dyDescent="0.2">
      <c r="B35" s="42" t="s">
        <v>39</v>
      </c>
      <c r="C35" s="43">
        <f>'Input-Output'!$G$38</f>
        <v>0.03</v>
      </c>
      <c r="F35" s="3">
        <v>32</v>
      </c>
      <c r="G35" s="3">
        <f t="shared" si="16"/>
        <v>3</v>
      </c>
      <c r="H35" s="8">
        <f t="shared" ca="1" si="58"/>
        <v>44712</v>
      </c>
      <c r="I35" s="6">
        <f t="shared" ca="1" si="0"/>
        <v>34</v>
      </c>
      <c r="J35" s="6" t="str">
        <f t="shared" ca="1" si="1"/>
        <v/>
      </c>
      <c r="K35" s="7"/>
      <c r="L35" s="6">
        <f ca="1">IF($H35="","",IF($J35="",VLOOKUP($I35,Sterbetafeln!$A$4:$I$124,$D$10,FALSE),MAX(0.0005,VLOOKUP($I35,Sterbetafeln!$A$4:$I$124,$D$10,FALSE)*VLOOKUP($J35,Sterbetafeln!$A$4:$I$124,$D$13,FALSE))))</f>
        <v>9.7799999999999992E-4</v>
      </c>
      <c r="M35" s="78">
        <f ca="1">SUM($O$3:$O35)</f>
        <v>0</v>
      </c>
      <c r="N35" s="25">
        <f t="shared" ca="1" si="17"/>
        <v>0</v>
      </c>
      <c r="O35" s="25">
        <f t="shared" ca="1" si="18"/>
        <v>0</v>
      </c>
      <c r="P35" s="25">
        <f t="shared" ca="1" si="19"/>
        <v>0</v>
      </c>
      <c r="Q35" s="7" t="str">
        <f t="shared" ca="1" si="20"/>
        <v/>
      </c>
      <c r="R35" s="25">
        <f t="shared" ca="1" si="2"/>
        <v>0</v>
      </c>
      <c r="S35" s="25">
        <f ca="1">SUM(R$3:R35)</f>
        <v>0</v>
      </c>
      <c r="T35" s="25">
        <f t="shared" ca="1" si="21"/>
        <v>88231.13</v>
      </c>
      <c r="U35" s="25">
        <f t="shared" ca="1" si="3"/>
        <v>55.14</v>
      </c>
      <c r="V35" s="25">
        <f t="shared" ca="1" si="22"/>
        <v>0</v>
      </c>
      <c r="W35" s="25">
        <f t="shared" ca="1" si="4"/>
        <v>58.82</v>
      </c>
      <c r="X35" s="25">
        <f t="shared" ca="1" si="23"/>
        <v>126700</v>
      </c>
      <c r="Y35" s="25">
        <f t="shared" ca="1" si="5"/>
        <v>38468.870000000003</v>
      </c>
      <c r="Z35" s="25">
        <f t="shared" ca="1" si="24"/>
        <v>3.14</v>
      </c>
      <c r="AA35" s="25">
        <f t="shared" ca="1" si="25"/>
        <v>4.41</v>
      </c>
      <c r="AB35" s="25">
        <f ca="1">IF($H35="","",IF($Q35="x",SUM(U$3:W35)+SUM(Z$3:AA35)-SUM(AB$3:AB34),0))</f>
        <v>0</v>
      </c>
      <c r="AC35" s="25">
        <f t="shared" ca="1" si="26"/>
        <v>88231.13</v>
      </c>
      <c r="AD35" s="25">
        <f t="shared" ca="1" si="6"/>
        <v>88048.86</v>
      </c>
      <c r="AE35" s="7"/>
      <c r="AF35" s="25">
        <f t="shared" ca="1" si="27"/>
        <v>0</v>
      </c>
      <c r="AG35" s="25">
        <f ca="1">SUM(AF$3:AF35)</f>
        <v>0</v>
      </c>
      <c r="AH35" s="25">
        <f t="shared" ca="1" si="28"/>
        <v>95489.162652795771</v>
      </c>
      <c r="AI35" s="25">
        <f t="shared" ca="1" si="7"/>
        <v>59.68</v>
      </c>
      <c r="AJ35" s="25">
        <f t="shared" ca="1" si="29"/>
        <v>0</v>
      </c>
      <c r="AK35" s="25">
        <f t="shared" ca="1" si="30"/>
        <v>63.66</v>
      </c>
      <c r="AL35" s="25">
        <f t="shared" ca="1" si="31"/>
        <v>126700</v>
      </c>
      <c r="AM35" s="25">
        <f t="shared" ca="1" si="32"/>
        <v>31210.84</v>
      </c>
      <c r="AN35" s="25">
        <f t="shared" ca="1" si="33"/>
        <v>2.54</v>
      </c>
      <c r="AO35" s="25">
        <f t="shared" ca="1" si="34"/>
        <v>4.7699999999999996</v>
      </c>
      <c r="AP35" s="25">
        <f ca="1">IF($H35="","",IF($Q35="x",SUM(AI$3:AK35)+SUM(AN$3:AO35)-SUM(AP$3:AP34),0))</f>
        <v>0</v>
      </c>
      <c r="AQ35" s="25">
        <f t="shared" ca="1" si="35"/>
        <v>95489.16</v>
      </c>
      <c r="AR35" s="25">
        <f t="shared" ca="1" si="8"/>
        <v>95296</v>
      </c>
      <c r="AS35" s="7"/>
      <c r="AT35" s="25">
        <f t="shared" ca="1" si="36"/>
        <v>0</v>
      </c>
      <c r="AU35" s="25">
        <f ca="1">SUM(AT$3:AT35)</f>
        <v>0</v>
      </c>
      <c r="AV35" s="25">
        <f t="shared" ca="1" si="37"/>
        <v>103109.16795192019</v>
      </c>
      <c r="AW35" s="25">
        <f t="shared" ca="1" si="9"/>
        <v>64.44</v>
      </c>
      <c r="AX35" s="25">
        <f t="shared" ca="1" si="38"/>
        <v>0</v>
      </c>
      <c r="AY35" s="25">
        <f t="shared" ca="1" si="39"/>
        <v>68.739999999999995</v>
      </c>
      <c r="AZ35" s="25">
        <f t="shared" ca="1" si="40"/>
        <v>126700</v>
      </c>
      <c r="BA35" s="25">
        <f t="shared" ca="1" si="41"/>
        <v>23590.83</v>
      </c>
      <c r="BB35" s="25">
        <f t="shared" ca="1" si="42"/>
        <v>1.92</v>
      </c>
      <c r="BC35" s="25">
        <f t="shared" ca="1" si="43"/>
        <v>5.16</v>
      </c>
      <c r="BD35" s="25">
        <f ca="1">IF($H35="","",IF($Q35="x",SUM(AW$3:AY35)+SUM(BB$3:BC35)-SUM(BD$3:BD34),0))</f>
        <v>0</v>
      </c>
      <c r="BE35" s="25">
        <f t="shared" ca="1" si="44"/>
        <v>103109.17</v>
      </c>
      <c r="BF35" s="25">
        <f t="shared" ca="1" si="10"/>
        <v>102904.58</v>
      </c>
      <c r="BG35" s="7"/>
      <c r="BI35" s="25">
        <f t="shared" ca="1" si="45"/>
        <v>0</v>
      </c>
      <c r="BJ35" s="25">
        <f ca="1">SUM(BI$3:BI35)</f>
        <v>0</v>
      </c>
      <c r="BK35" s="25">
        <f t="shared" ca="1" si="59"/>
        <v>100528.45351398695</v>
      </c>
      <c r="BL35" s="25">
        <f t="shared" ca="1" si="11"/>
        <v>62.83</v>
      </c>
      <c r="BM35" s="25">
        <f t="shared" ca="1" si="46"/>
        <v>0</v>
      </c>
      <c r="BN35" s="25">
        <f t="shared" ca="1" si="47"/>
        <v>67.02</v>
      </c>
      <c r="BO35" s="25">
        <f t="shared" ca="1" si="48"/>
        <v>126700</v>
      </c>
      <c r="BP35" s="25">
        <f t="shared" ca="1" si="49"/>
        <v>26171.55</v>
      </c>
      <c r="BQ35" s="25">
        <f t="shared" ca="1" si="50"/>
        <v>2.13</v>
      </c>
      <c r="BR35" s="25">
        <f t="shared" ca="1" si="51"/>
        <v>5.03</v>
      </c>
      <c r="BS35" s="25">
        <f ca="1">IF($H35="","",IF($Q35="x",SUM(BL$3:BN35)+SUM(BQ$3:BR35)-SUM(BS$3:BS34),0))</f>
        <v>0</v>
      </c>
      <c r="BT35" s="25">
        <f t="shared" ca="1" si="52"/>
        <v>100528.45</v>
      </c>
      <c r="BU35" s="25">
        <f t="shared" ca="1" si="12"/>
        <v>100327.73</v>
      </c>
      <c r="BV35" s="7"/>
      <c r="BW35" s="25">
        <f t="shared" si="13"/>
        <v>0</v>
      </c>
      <c r="BX35" s="128">
        <v>0.6</v>
      </c>
      <c r="BY35" s="7"/>
      <c r="CB35" s="131">
        <f t="shared" si="64"/>
        <v>32</v>
      </c>
      <c r="CC35" s="132">
        <f t="shared" ca="1" si="53"/>
        <v>0</v>
      </c>
      <c r="CD35" s="133">
        <f t="shared" ca="1" si="54"/>
        <v>106814.22862888602</v>
      </c>
      <c r="CE35" s="133">
        <f t="shared" ca="1" si="55"/>
        <v>44.42</v>
      </c>
      <c r="CF35" s="133">
        <f t="shared" ca="1" si="56"/>
        <v>106769.81</v>
      </c>
      <c r="CG35" s="133">
        <f t="shared" ca="1" si="57"/>
        <v>0</v>
      </c>
      <c r="CH35" s="133">
        <f ca="1">IF($H35="","",IF(MONTH($H35)=MONTH($C$4)-1,MAX(0,(CG35-SUM(N24:N35)+SUM(O24:O35))-(VLOOKUP(CB35-12,$CB$3:$CH34,6,FALSE))),0)*0.25)</f>
        <v>0</v>
      </c>
      <c r="CI35" s="133">
        <f ca="1">IF($H35="","",CG35-SUM($CH$4:$CH35))</f>
        <v>-1105.6407539583306</v>
      </c>
      <c r="CK35" s="133">
        <f ca="1">IF($H35="","",SUM($N$4:$N35)+$CK$3)</f>
        <v>100000</v>
      </c>
      <c r="CL35" s="133">
        <f ca="1">IF($H35="","",SUM($O$4:$O35))</f>
        <v>0</v>
      </c>
      <c r="CM35" s="133">
        <f t="shared" ca="1" si="63"/>
        <v>0</v>
      </c>
      <c r="CN35" s="133">
        <f ca="1">IF($H35="","",ROUND(IF(MONTH($H35)=MONTH($C$4)-1,BT35*(1+CC35)-SUM($CM$4:$CM35),0),2))</f>
        <v>0</v>
      </c>
      <c r="CP35" s="5">
        <v>31</v>
      </c>
      <c r="CQ35" s="134"/>
      <c r="CR35" s="98"/>
      <c r="CS35" s="98" t="str">
        <f t="shared" ca="1" si="65"/>
        <v/>
      </c>
      <c r="CT35" s="137">
        <f ca="1">CP35+'Input-Output'!$AE$86</f>
        <v>62</v>
      </c>
      <c r="CZ35" s="132">
        <f t="shared" ca="1" si="15"/>
        <v>126700</v>
      </c>
    </row>
    <row r="36" spans="2:104" x14ac:dyDescent="0.2">
      <c r="B36" s="42" t="s">
        <v>40</v>
      </c>
      <c r="C36" s="43">
        <f>'Input-Output'!$H$38</f>
        <v>0.06</v>
      </c>
      <c r="F36" s="3">
        <v>33</v>
      </c>
      <c r="G36" s="3">
        <f t="shared" si="16"/>
        <v>3</v>
      </c>
      <c r="H36" s="8">
        <f t="shared" ca="1" si="58"/>
        <v>44742</v>
      </c>
      <c r="I36" s="6">
        <f t="shared" ca="1" si="0"/>
        <v>34</v>
      </c>
      <c r="J36" s="6" t="str">
        <f t="shared" ca="1" si="1"/>
        <v/>
      </c>
      <c r="K36" s="7"/>
      <c r="L36" s="6">
        <f ca="1">IF($H36="","",IF($J36="",VLOOKUP($I36,Sterbetafeln!$A$4:$I$124,$D$10,FALSE),MAX(0.0005,VLOOKUP($I36,Sterbetafeln!$A$4:$I$124,$D$10,FALSE)*VLOOKUP($J36,Sterbetafeln!$A$4:$I$124,$D$13,FALSE))))</f>
        <v>9.7799999999999992E-4</v>
      </c>
      <c r="M36" s="78">
        <f ca="1">SUM($O$3:$O36)</f>
        <v>0</v>
      </c>
      <c r="N36" s="25">
        <f t="shared" ca="1" si="17"/>
        <v>0</v>
      </c>
      <c r="O36" s="25">
        <f t="shared" ca="1" si="18"/>
        <v>0</v>
      </c>
      <c r="P36" s="25">
        <f t="shared" ca="1" si="19"/>
        <v>0</v>
      </c>
      <c r="Q36" s="7" t="str">
        <f t="shared" ca="1" si="20"/>
        <v>x</v>
      </c>
      <c r="R36" s="25">
        <f t="shared" ca="1" si="2"/>
        <v>0</v>
      </c>
      <c r="S36" s="25">
        <f ca="1">SUM(R$3:R36)</f>
        <v>0</v>
      </c>
      <c r="T36" s="25">
        <f t="shared" ca="1" si="21"/>
        <v>88231.13</v>
      </c>
      <c r="U36" s="25">
        <f t="shared" ca="1" si="3"/>
        <v>55.14</v>
      </c>
      <c r="V36" s="25">
        <f t="shared" ca="1" si="22"/>
        <v>0</v>
      </c>
      <c r="W36" s="25">
        <f t="shared" ca="1" si="4"/>
        <v>58.82</v>
      </c>
      <c r="X36" s="25">
        <f t="shared" ca="1" si="23"/>
        <v>126700</v>
      </c>
      <c r="Y36" s="25">
        <f t="shared" ca="1" si="5"/>
        <v>38468.870000000003</v>
      </c>
      <c r="Z36" s="25">
        <f t="shared" ca="1" si="24"/>
        <v>3.14</v>
      </c>
      <c r="AA36" s="25">
        <f t="shared" ca="1" si="25"/>
        <v>4.41</v>
      </c>
      <c r="AB36" s="25">
        <f ca="1">IF($H36="","",IF($Q36="x",SUM(U$3:W36)+SUM(Z$3:AA36)-SUM(AB$3:AB35),0))</f>
        <v>364.5300000000002</v>
      </c>
      <c r="AC36" s="25">
        <f t="shared" ca="1" si="26"/>
        <v>87866.6</v>
      </c>
      <c r="AD36" s="25">
        <f t="shared" ca="1" si="6"/>
        <v>87684.88</v>
      </c>
      <c r="AE36" s="7"/>
      <c r="AF36" s="25">
        <f t="shared" ca="1" si="27"/>
        <v>0</v>
      </c>
      <c r="AG36" s="25">
        <f ca="1">SUM(AF$3:AF36)</f>
        <v>0</v>
      </c>
      <c r="AH36" s="25">
        <f t="shared" ca="1" si="28"/>
        <v>95724.662028890671</v>
      </c>
      <c r="AI36" s="25">
        <f t="shared" ca="1" si="7"/>
        <v>59.83</v>
      </c>
      <c r="AJ36" s="25">
        <f t="shared" ca="1" si="29"/>
        <v>0</v>
      </c>
      <c r="AK36" s="25">
        <f t="shared" ca="1" si="30"/>
        <v>63.82</v>
      </c>
      <c r="AL36" s="25">
        <f t="shared" ca="1" si="31"/>
        <v>126700</v>
      </c>
      <c r="AM36" s="25">
        <f t="shared" ca="1" si="32"/>
        <v>30975.34</v>
      </c>
      <c r="AN36" s="25">
        <f t="shared" ca="1" si="33"/>
        <v>2.52</v>
      </c>
      <c r="AO36" s="25">
        <f t="shared" ca="1" si="34"/>
        <v>4.79</v>
      </c>
      <c r="AP36" s="25">
        <f ca="1">IF($H36="","",IF($Q36="x",SUM(AI$3:AK36)+SUM(AN$3:AO36)-SUM(AP$3:AP35),0))</f>
        <v>391.95999999999958</v>
      </c>
      <c r="AQ36" s="25">
        <f t="shared" ca="1" si="35"/>
        <v>95332.7</v>
      </c>
      <c r="AR36" s="25">
        <f t="shared" ca="1" si="8"/>
        <v>95139.78</v>
      </c>
      <c r="AS36" s="7"/>
      <c r="AT36" s="25">
        <f t="shared" ca="1" si="36"/>
        <v>0</v>
      </c>
      <c r="AU36" s="25">
        <f ca="1">SUM(AT$3:AT36)</f>
        <v>0</v>
      </c>
      <c r="AV36" s="25">
        <f t="shared" ca="1" si="37"/>
        <v>103611.05909872556</v>
      </c>
      <c r="AW36" s="25">
        <f t="shared" ca="1" si="9"/>
        <v>64.760000000000005</v>
      </c>
      <c r="AX36" s="25">
        <f t="shared" ca="1" si="38"/>
        <v>0</v>
      </c>
      <c r="AY36" s="25">
        <f t="shared" ca="1" si="39"/>
        <v>69.069999999999993</v>
      </c>
      <c r="AZ36" s="25">
        <f t="shared" ca="1" si="40"/>
        <v>126700</v>
      </c>
      <c r="BA36" s="25">
        <f t="shared" ca="1" si="41"/>
        <v>23088.94</v>
      </c>
      <c r="BB36" s="25">
        <f t="shared" ca="1" si="42"/>
        <v>1.88</v>
      </c>
      <c r="BC36" s="25">
        <f t="shared" ca="1" si="43"/>
        <v>5.18</v>
      </c>
      <c r="BD36" s="25">
        <f ca="1">IF($H36="","",IF($Q36="x",SUM(AW$3:AY36)+SUM(BB$3:BC36)-SUM(BD$3:BD35),0))</f>
        <v>420.77999999999929</v>
      </c>
      <c r="BE36" s="25">
        <f t="shared" ca="1" si="44"/>
        <v>103190.28</v>
      </c>
      <c r="BF36" s="25">
        <f t="shared" ca="1" si="10"/>
        <v>102985.57</v>
      </c>
      <c r="BG36" s="7"/>
      <c r="BI36" s="25">
        <f t="shared" ca="1" si="45"/>
        <v>0</v>
      </c>
      <c r="BJ36" s="25">
        <f ca="1">SUM(BI$3:BI36)</f>
        <v>0</v>
      </c>
      <c r="BK36" s="25">
        <f t="shared" ca="1" si="59"/>
        <v>100938.0153490783</v>
      </c>
      <c r="BL36" s="25">
        <f t="shared" ca="1" si="11"/>
        <v>63.09</v>
      </c>
      <c r="BM36" s="25">
        <f t="shared" ca="1" si="46"/>
        <v>0</v>
      </c>
      <c r="BN36" s="25">
        <f t="shared" ca="1" si="47"/>
        <v>67.290000000000006</v>
      </c>
      <c r="BO36" s="25">
        <f t="shared" ca="1" si="48"/>
        <v>126700</v>
      </c>
      <c r="BP36" s="25">
        <f t="shared" ca="1" si="49"/>
        <v>25761.98</v>
      </c>
      <c r="BQ36" s="25">
        <f t="shared" ca="1" si="50"/>
        <v>2.1</v>
      </c>
      <c r="BR36" s="25">
        <f t="shared" ca="1" si="51"/>
        <v>5.05</v>
      </c>
      <c r="BS36" s="25">
        <f ca="1">IF($H36="","",IF($Q36="x",SUM(BL$3:BN36)+SUM(BQ$3:BR36)-SUM(BS$3:BS35),0))</f>
        <v>411.04999999999973</v>
      </c>
      <c r="BT36" s="25">
        <f t="shared" ca="1" si="52"/>
        <v>100526.97</v>
      </c>
      <c r="BU36" s="25">
        <f t="shared" ca="1" si="12"/>
        <v>100326.25</v>
      </c>
      <c r="BV36" s="7"/>
      <c r="BW36" s="25">
        <f t="shared" si="13"/>
        <v>0</v>
      </c>
      <c r="BX36" s="128">
        <v>0.6</v>
      </c>
      <c r="BY36" s="7"/>
      <c r="CB36" s="131">
        <f t="shared" si="64"/>
        <v>33</v>
      </c>
      <c r="CC36" s="132">
        <f t="shared" ca="1" si="53"/>
        <v>0</v>
      </c>
      <c r="CD36" s="133">
        <f t="shared" ca="1" si="54"/>
        <v>107204.80342229661</v>
      </c>
      <c r="CE36" s="133">
        <f t="shared" ca="1" si="55"/>
        <v>44.58</v>
      </c>
      <c r="CF36" s="133">
        <f t="shared" ca="1" si="56"/>
        <v>107160.22</v>
      </c>
      <c r="CG36" s="133">
        <f t="shared" ca="1" si="57"/>
        <v>0</v>
      </c>
      <c r="CH36" s="133">
        <f ca="1">IF($H36="","",IF(MONTH($H36)=MONTH($C$4)-1,MAX(0,(CG36-SUM(N25:N36)+SUM(O25:O36))-(VLOOKUP(CB36-12,$CB$3:$CH35,6,FALSE))),0)*0.25)</f>
        <v>0</v>
      </c>
      <c r="CI36" s="133">
        <f ca="1">IF($H36="","",CG36-SUM($CH$4:$CH36))</f>
        <v>-1105.6407539583306</v>
      </c>
      <c r="CK36" s="133">
        <f ca="1">IF($H36="","",SUM($N$4:$N36)+$CK$3)</f>
        <v>100000</v>
      </c>
      <c r="CL36" s="133">
        <f ca="1">IF($H36="","",SUM($O$4:$O36))</f>
        <v>0</v>
      </c>
      <c r="CM36" s="133">
        <f t="shared" ca="1" si="63"/>
        <v>0</v>
      </c>
      <c r="CN36" s="133">
        <f ca="1">IF($H36="","",ROUND(IF(MONTH($H36)=MONTH($C$4)-1,BT36*(1+CC36)-SUM($CM$4:$CM36),0),2))</f>
        <v>0</v>
      </c>
      <c r="CP36" s="5">
        <v>32</v>
      </c>
      <c r="CQ36" s="134"/>
      <c r="CR36" s="98"/>
      <c r="CS36" s="98" t="str">
        <f t="shared" ca="1" si="65"/>
        <v/>
      </c>
      <c r="CT36" s="137">
        <f ca="1">CP36+'Input-Output'!$AE$86</f>
        <v>63</v>
      </c>
      <c r="CZ36" s="132">
        <f t="shared" ca="1" si="15"/>
        <v>126700</v>
      </c>
    </row>
    <row r="37" spans="2:104" x14ac:dyDescent="0.2">
      <c r="B37" s="42" t="s">
        <v>124</v>
      </c>
      <c r="C37" s="43">
        <f>'Input-Output'!$I$38</f>
        <v>0.05</v>
      </c>
      <c r="F37" s="3">
        <v>34</v>
      </c>
      <c r="G37" s="3">
        <f t="shared" si="16"/>
        <v>3</v>
      </c>
      <c r="H37" s="8">
        <f t="shared" ca="1" si="58"/>
        <v>44773</v>
      </c>
      <c r="I37" s="6">
        <f t="shared" ca="1" si="0"/>
        <v>35</v>
      </c>
      <c r="J37" s="6" t="str">
        <f t="shared" ca="1" si="1"/>
        <v/>
      </c>
      <c r="K37" s="7"/>
      <c r="L37" s="6">
        <f ca="1">IF($H37="","",IF($J37="",VLOOKUP($I37,Sterbetafeln!$A$4:$I$124,$D$10,FALSE),MAX(0.0005,VLOOKUP($I37,Sterbetafeln!$A$4:$I$124,$D$10,FALSE)*VLOOKUP($J37,Sterbetafeln!$A$4:$I$124,$D$13,FALSE))))</f>
        <v>1.0120000000000001E-3</v>
      </c>
      <c r="M37" s="78">
        <f ca="1">SUM($O$3:$O37)</f>
        <v>0</v>
      </c>
      <c r="N37" s="25">
        <f t="shared" ca="1" si="17"/>
        <v>0</v>
      </c>
      <c r="O37" s="25">
        <f t="shared" ca="1" si="18"/>
        <v>0</v>
      </c>
      <c r="P37" s="25">
        <f t="shared" ca="1" si="19"/>
        <v>0</v>
      </c>
      <c r="Q37" s="7" t="str">
        <f t="shared" ca="1" si="20"/>
        <v/>
      </c>
      <c r="R37" s="25">
        <f t="shared" ca="1" si="2"/>
        <v>0</v>
      </c>
      <c r="S37" s="25">
        <f ca="1">SUM(R$3:R37)</f>
        <v>0</v>
      </c>
      <c r="T37" s="25">
        <f t="shared" ca="1" si="21"/>
        <v>87866.6</v>
      </c>
      <c r="U37" s="25">
        <f t="shared" ca="1" si="3"/>
        <v>54.92</v>
      </c>
      <c r="V37" s="25">
        <f t="shared" ca="1" si="22"/>
        <v>0</v>
      </c>
      <c r="W37" s="25">
        <f t="shared" ca="1" si="4"/>
        <v>58.58</v>
      </c>
      <c r="X37" s="25">
        <f t="shared" ca="1" si="23"/>
        <v>126700</v>
      </c>
      <c r="Y37" s="25">
        <f t="shared" ca="1" si="5"/>
        <v>38833.4</v>
      </c>
      <c r="Z37" s="25">
        <f t="shared" ca="1" si="24"/>
        <v>3.27</v>
      </c>
      <c r="AA37" s="25">
        <f t="shared" ca="1" si="25"/>
        <v>4.3899999999999997</v>
      </c>
      <c r="AB37" s="25">
        <f ca="1">IF($H37="","",IF($Q37="x",SUM(U$3:W37)+SUM(Z$3:AA37)-SUM(AB$3:AB36),0))</f>
        <v>0</v>
      </c>
      <c r="AC37" s="25">
        <f t="shared" ca="1" si="26"/>
        <v>87866.6</v>
      </c>
      <c r="AD37" s="25">
        <f t="shared" ca="1" si="6"/>
        <v>87684.88</v>
      </c>
      <c r="AE37" s="7"/>
      <c r="AF37" s="25">
        <f t="shared" ca="1" si="27"/>
        <v>0</v>
      </c>
      <c r="AG37" s="25">
        <f ca="1">SUM(AF$3:AF37)</f>
        <v>0</v>
      </c>
      <c r="AH37" s="25">
        <f t="shared" ca="1" si="28"/>
        <v>95567.816156322093</v>
      </c>
      <c r="AI37" s="25">
        <f t="shared" ca="1" si="7"/>
        <v>59.73</v>
      </c>
      <c r="AJ37" s="25">
        <f t="shared" ca="1" si="29"/>
        <v>0</v>
      </c>
      <c r="AK37" s="25">
        <f t="shared" ca="1" si="30"/>
        <v>63.71</v>
      </c>
      <c r="AL37" s="25">
        <f t="shared" ca="1" si="31"/>
        <v>126700</v>
      </c>
      <c r="AM37" s="25">
        <f t="shared" ca="1" si="32"/>
        <v>31132.18</v>
      </c>
      <c r="AN37" s="25">
        <f t="shared" ca="1" si="33"/>
        <v>2.63</v>
      </c>
      <c r="AO37" s="25">
        <f t="shared" ca="1" si="34"/>
        <v>4.78</v>
      </c>
      <c r="AP37" s="25">
        <f ca="1">IF($H37="","",IF($Q37="x",SUM(AI$3:AK37)+SUM(AN$3:AO37)-SUM(AP$3:AP36),0))</f>
        <v>0</v>
      </c>
      <c r="AQ37" s="25">
        <f t="shared" ca="1" si="35"/>
        <v>95567.82</v>
      </c>
      <c r="AR37" s="25">
        <f t="shared" ca="1" si="8"/>
        <v>95374.54</v>
      </c>
      <c r="AS37" s="7"/>
      <c r="AT37" s="25">
        <f t="shared" ca="1" si="36"/>
        <v>0</v>
      </c>
      <c r="AU37" s="25">
        <f ca="1">SUM(AT$3:AT37)</f>
        <v>0</v>
      </c>
      <c r="AV37" s="25">
        <f t="shared" ca="1" si="37"/>
        <v>103692.5639057519</v>
      </c>
      <c r="AW37" s="25">
        <f t="shared" ca="1" si="9"/>
        <v>64.81</v>
      </c>
      <c r="AX37" s="25">
        <f t="shared" ca="1" si="38"/>
        <v>0</v>
      </c>
      <c r="AY37" s="25">
        <f t="shared" ca="1" si="39"/>
        <v>69.13</v>
      </c>
      <c r="AZ37" s="25">
        <f t="shared" ca="1" si="40"/>
        <v>126700</v>
      </c>
      <c r="BA37" s="25">
        <f t="shared" ca="1" si="41"/>
        <v>23007.439999999999</v>
      </c>
      <c r="BB37" s="25">
        <f t="shared" ca="1" si="42"/>
        <v>1.94</v>
      </c>
      <c r="BC37" s="25">
        <f t="shared" ca="1" si="43"/>
        <v>5.18</v>
      </c>
      <c r="BD37" s="25">
        <f ca="1">IF($H37="","",IF($Q37="x",SUM(AW$3:AY37)+SUM(BB$3:BC37)-SUM(BD$3:BD36),0))</f>
        <v>0</v>
      </c>
      <c r="BE37" s="25">
        <f t="shared" ca="1" si="44"/>
        <v>103692.56</v>
      </c>
      <c r="BF37" s="25">
        <f t="shared" ca="1" si="10"/>
        <v>103487.1</v>
      </c>
      <c r="BG37" s="7"/>
      <c r="BI37" s="25">
        <f t="shared" ca="1" si="45"/>
        <v>0</v>
      </c>
      <c r="BJ37" s="25">
        <f ca="1">SUM(BI$3:BI37)</f>
        <v>0</v>
      </c>
      <c r="BK37" s="25">
        <f t="shared" ca="1" si="59"/>
        <v>100936.5293193751</v>
      </c>
      <c r="BL37" s="25">
        <f t="shared" ca="1" si="11"/>
        <v>63.09</v>
      </c>
      <c r="BM37" s="25">
        <f t="shared" ca="1" si="46"/>
        <v>0</v>
      </c>
      <c r="BN37" s="25">
        <f t="shared" ca="1" si="47"/>
        <v>67.290000000000006</v>
      </c>
      <c r="BO37" s="25">
        <f t="shared" ca="1" si="48"/>
        <v>126700</v>
      </c>
      <c r="BP37" s="25">
        <f t="shared" ca="1" si="49"/>
        <v>25763.47</v>
      </c>
      <c r="BQ37" s="25">
        <f t="shared" ca="1" si="50"/>
        <v>2.17</v>
      </c>
      <c r="BR37" s="25">
        <f t="shared" ca="1" si="51"/>
        <v>5.05</v>
      </c>
      <c r="BS37" s="25">
        <f ca="1">IF($H37="","",IF($Q37="x",SUM(BL$3:BN37)+SUM(BQ$3:BR37)-SUM(BS$3:BS36),0))</f>
        <v>0</v>
      </c>
      <c r="BT37" s="25">
        <f t="shared" ca="1" si="52"/>
        <v>100936.53</v>
      </c>
      <c r="BU37" s="25">
        <f t="shared" ca="1" si="12"/>
        <v>100735.2</v>
      </c>
      <c r="BV37" s="7"/>
      <c r="BW37" s="25">
        <f t="shared" si="13"/>
        <v>0</v>
      </c>
      <c r="BX37" s="128">
        <v>0.6</v>
      </c>
      <c r="BY37" s="7"/>
      <c r="CB37" s="131">
        <f t="shared" si="64"/>
        <v>34</v>
      </c>
      <c r="CC37" s="132">
        <f t="shared" ca="1" si="53"/>
        <v>0</v>
      </c>
      <c r="CD37" s="133">
        <f t="shared" ca="1" si="54"/>
        <v>107596.80400096299</v>
      </c>
      <c r="CE37" s="133">
        <f t="shared" ca="1" si="55"/>
        <v>44.74</v>
      </c>
      <c r="CF37" s="133">
        <f t="shared" ca="1" si="56"/>
        <v>107552.06</v>
      </c>
      <c r="CG37" s="133">
        <f t="shared" ca="1" si="57"/>
        <v>0</v>
      </c>
      <c r="CH37" s="133">
        <f ca="1">IF($H37="","",IF(MONTH($H37)=MONTH($C$4)-1,MAX(0,(CG37-SUM(N26:N37)+SUM(O26:O37))-(VLOOKUP(CB37-12,$CB$3:$CH36,6,FALSE))),0)*0.25)</f>
        <v>0</v>
      </c>
      <c r="CI37" s="133">
        <f ca="1">IF($H37="","",CG37-SUM($CH$4:$CH37))</f>
        <v>-1105.6407539583306</v>
      </c>
      <c r="CK37" s="133">
        <f ca="1">IF($H37="","",SUM($N$4:$N37)+$CK$3)</f>
        <v>100000</v>
      </c>
      <c r="CL37" s="133">
        <f ca="1">IF($H37="","",SUM($O$4:$O37))</f>
        <v>0</v>
      </c>
      <c r="CM37" s="133">
        <f t="shared" ca="1" si="63"/>
        <v>0</v>
      </c>
      <c r="CN37" s="133">
        <f ca="1">IF($H37="","",ROUND(IF(MONTH($H37)=MONTH($C$4)-1,BT37*(1+CC37)-SUM($CM$4:$CM37),0),2))</f>
        <v>0</v>
      </c>
      <c r="CP37" s="5">
        <v>33</v>
      </c>
      <c r="CQ37" s="134"/>
      <c r="CR37" s="98"/>
      <c r="CS37" s="98" t="str">
        <f t="shared" ca="1" si="65"/>
        <v/>
      </c>
      <c r="CT37" s="137">
        <f ca="1">CP37+'Input-Output'!$AE$86</f>
        <v>64</v>
      </c>
      <c r="CZ37" s="132">
        <f t="shared" ca="1" si="15"/>
        <v>126700</v>
      </c>
    </row>
    <row r="38" spans="2:104" x14ac:dyDescent="0.2">
      <c r="F38" s="3">
        <v>35</v>
      </c>
      <c r="G38" s="3">
        <f t="shared" si="16"/>
        <v>3</v>
      </c>
      <c r="H38" s="8">
        <f t="shared" ca="1" si="58"/>
        <v>44804</v>
      </c>
      <c r="I38" s="6">
        <f t="shared" ca="1" si="0"/>
        <v>35</v>
      </c>
      <c r="J38" s="6" t="str">
        <f t="shared" ca="1" si="1"/>
        <v/>
      </c>
      <c r="K38" s="7"/>
      <c r="L38" s="6">
        <f ca="1">IF($H38="","",IF($J38="",VLOOKUP($I38,Sterbetafeln!$A$4:$I$124,$D$10,FALSE),MAX(0.0005,VLOOKUP($I38,Sterbetafeln!$A$4:$I$124,$D$10,FALSE)*VLOOKUP($J38,Sterbetafeln!$A$4:$I$124,$D$13,FALSE))))</f>
        <v>1.0120000000000001E-3</v>
      </c>
      <c r="M38" s="78">
        <f ca="1">SUM($O$3:$O38)</f>
        <v>0</v>
      </c>
      <c r="N38" s="25">
        <f t="shared" ca="1" si="17"/>
        <v>0</v>
      </c>
      <c r="O38" s="25">
        <f t="shared" ca="1" si="18"/>
        <v>0</v>
      </c>
      <c r="P38" s="25">
        <f t="shared" ca="1" si="19"/>
        <v>0</v>
      </c>
      <c r="Q38" s="7" t="str">
        <f t="shared" ca="1" si="20"/>
        <v/>
      </c>
      <c r="R38" s="25">
        <f t="shared" ca="1" si="2"/>
        <v>0</v>
      </c>
      <c r="S38" s="25">
        <f ca="1">SUM(R$3:R38)</f>
        <v>0</v>
      </c>
      <c r="T38" s="25">
        <f t="shared" ca="1" si="21"/>
        <v>87866.6</v>
      </c>
      <c r="U38" s="25">
        <f t="shared" ca="1" si="3"/>
        <v>54.92</v>
      </c>
      <c r="V38" s="25">
        <f t="shared" ca="1" si="22"/>
        <v>0</v>
      </c>
      <c r="W38" s="25">
        <f t="shared" ca="1" si="4"/>
        <v>58.58</v>
      </c>
      <c r="X38" s="25">
        <f t="shared" ca="1" si="23"/>
        <v>126700</v>
      </c>
      <c r="Y38" s="25">
        <f t="shared" ca="1" si="5"/>
        <v>38833.4</v>
      </c>
      <c r="Z38" s="25">
        <f t="shared" ca="1" si="24"/>
        <v>3.27</v>
      </c>
      <c r="AA38" s="25">
        <f t="shared" ca="1" si="25"/>
        <v>4.3899999999999997</v>
      </c>
      <c r="AB38" s="25">
        <f ca="1">IF($H38="","",IF($Q38="x",SUM(U$3:W38)+SUM(Z$3:AA38)-SUM(AB$3:AB37),0))</f>
        <v>0</v>
      </c>
      <c r="AC38" s="25">
        <f t="shared" ca="1" si="26"/>
        <v>87866.6</v>
      </c>
      <c r="AD38" s="25">
        <f t="shared" ca="1" si="6"/>
        <v>87684.88</v>
      </c>
      <c r="AE38" s="7"/>
      <c r="AF38" s="25">
        <f t="shared" ca="1" si="27"/>
        <v>0</v>
      </c>
      <c r="AG38" s="25">
        <f ca="1">SUM(AF$3:AF38)</f>
        <v>0</v>
      </c>
      <c r="AH38" s="25">
        <f t="shared" ca="1" si="28"/>
        <v>95803.516025670964</v>
      </c>
      <c r="AI38" s="25">
        <f t="shared" ca="1" si="7"/>
        <v>59.88</v>
      </c>
      <c r="AJ38" s="25">
        <f t="shared" ca="1" si="29"/>
        <v>0</v>
      </c>
      <c r="AK38" s="25">
        <f t="shared" ca="1" si="30"/>
        <v>63.87</v>
      </c>
      <c r="AL38" s="25">
        <f t="shared" ca="1" si="31"/>
        <v>126700</v>
      </c>
      <c r="AM38" s="25">
        <f t="shared" ca="1" si="32"/>
        <v>30896.48</v>
      </c>
      <c r="AN38" s="25">
        <f t="shared" ca="1" si="33"/>
        <v>2.61</v>
      </c>
      <c r="AO38" s="25">
        <f t="shared" ca="1" si="34"/>
        <v>4.79</v>
      </c>
      <c r="AP38" s="25">
        <f ca="1">IF($H38="","",IF($Q38="x",SUM(AI$3:AK38)+SUM(AN$3:AO38)-SUM(AP$3:AP37),0))</f>
        <v>0</v>
      </c>
      <c r="AQ38" s="25">
        <f t="shared" ca="1" si="35"/>
        <v>95803.520000000004</v>
      </c>
      <c r="AR38" s="25">
        <f t="shared" ca="1" si="8"/>
        <v>95609.89</v>
      </c>
      <c r="AS38" s="7"/>
      <c r="AT38" s="25">
        <f t="shared" ca="1" si="36"/>
        <v>0</v>
      </c>
      <c r="AU38" s="25">
        <f ca="1">SUM(AT$3:AT38)</f>
        <v>0</v>
      </c>
      <c r="AV38" s="25">
        <f t="shared" ca="1" si="37"/>
        <v>104197.28877904986</v>
      </c>
      <c r="AW38" s="25">
        <f t="shared" ca="1" si="9"/>
        <v>65.12</v>
      </c>
      <c r="AX38" s="25">
        <f t="shared" ca="1" si="38"/>
        <v>0</v>
      </c>
      <c r="AY38" s="25">
        <f t="shared" ca="1" si="39"/>
        <v>69.459999999999994</v>
      </c>
      <c r="AZ38" s="25">
        <f t="shared" ca="1" si="40"/>
        <v>126700</v>
      </c>
      <c r="BA38" s="25">
        <f t="shared" ca="1" si="41"/>
        <v>22502.71</v>
      </c>
      <c r="BB38" s="25">
        <f t="shared" ca="1" si="42"/>
        <v>1.9</v>
      </c>
      <c r="BC38" s="25">
        <f t="shared" ca="1" si="43"/>
        <v>5.21</v>
      </c>
      <c r="BD38" s="25">
        <f ca="1">IF($H38="","",IF($Q38="x",SUM(AW$3:AY38)+SUM(BB$3:BC38)-SUM(BD$3:BD37),0))</f>
        <v>0</v>
      </c>
      <c r="BE38" s="25">
        <f t="shared" ca="1" si="44"/>
        <v>104197.29</v>
      </c>
      <c r="BF38" s="25">
        <f t="shared" ca="1" si="10"/>
        <v>103991.07</v>
      </c>
      <c r="BG38" s="7"/>
      <c r="BI38" s="25">
        <f t="shared" ca="1" si="45"/>
        <v>0</v>
      </c>
      <c r="BJ38" s="25">
        <f ca="1">SUM(BI$3:BI38)</f>
        <v>0</v>
      </c>
      <c r="BK38" s="25">
        <f t="shared" ca="1" si="59"/>
        <v>101347.75791751193</v>
      </c>
      <c r="BL38" s="25">
        <f t="shared" ca="1" si="11"/>
        <v>63.34</v>
      </c>
      <c r="BM38" s="25">
        <f t="shared" ca="1" si="46"/>
        <v>0</v>
      </c>
      <c r="BN38" s="25">
        <f t="shared" ca="1" si="47"/>
        <v>67.569999999999993</v>
      </c>
      <c r="BO38" s="25">
        <f t="shared" ca="1" si="48"/>
        <v>126700</v>
      </c>
      <c r="BP38" s="25">
        <f t="shared" ca="1" si="49"/>
        <v>25352.240000000002</v>
      </c>
      <c r="BQ38" s="25">
        <f t="shared" ca="1" si="50"/>
        <v>2.14</v>
      </c>
      <c r="BR38" s="25">
        <f t="shared" ca="1" si="51"/>
        <v>5.07</v>
      </c>
      <c r="BS38" s="25">
        <f ca="1">IF($H38="","",IF($Q38="x",SUM(BL$3:BN38)+SUM(BQ$3:BR38)-SUM(BS$3:BS37),0))</f>
        <v>0</v>
      </c>
      <c r="BT38" s="25">
        <f t="shared" ca="1" si="52"/>
        <v>101347.76</v>
      </c>
      <c r="BU38" s="25">
        <f t="shared" ca="1" si="12"/>
        <v>101145.81</v>
      </c>
      <c r="BV38" s="7"/>
      <c r="BW38" s="25">
        <f t="shared" si="13"/>
        <v>0</v>
      </c>
      <c r="BX38" s="128">
        <v>0.6</v>
      </c>
      <c r="BY38" s="7"/>
      <c r="CB38" s="131">
        <f t="shared" si="64"/>
        <v>35</v>
      </c>
      <c r="CC38" s="132">
        <f t="shared" ca="1" si="53"/>
        <v>0</v>
      </c>
      <c r="CD38" s="133">
        <f t="shared" ca="1" si="54"/>
        <v>107990.24040562638</v>
      </c>
      <c r="CE38" s="133">
        <f t="shared" ca="1" si="55"/>
        <v>44.9</v>
      </c>
      <c r="CF38" s="133">
        <f t="shared" ca="1" si="56"/>
        <v>107945.34</v>
      </c>
      <c r="CG38" s="133">
        <f t="shared" ca="1" si="57"/>
        <v>0</v>
      </c>
      <c r="CH38" s="133">
        <f ca="1">IF($H38="","",IF(MONTH($H38)=MONTH($C$4)-1,MAX(0,(CG38-SUM(N27:N38)+SUM(O27:O38))-(VLOOKUP(CB38-12,$CB$3:$CH37,6,FALSE))),0)*0.25)</f>
        <v>0</v>
      </c>
      <c r="CI38" s="133">
        <f ca="1">IF($H38="","",CG38-SUM($CH$4:$CH38))</f>
        <v>-1105.6407539583306</v>
      </c>
      <c r="CK38" s="133">
        <f ca="1">IF($H38="","",SUM($N$4:$N38)+$CK$3)</f>
        <v>100000</v>
      </c>
      <c r="CL38" s="133">
        <f ca="1">IF($H38="","",SUM($O$4:$O38))</f>
        <v>0</v>
      </c>
      <c r="CM38" s="133">
        <f t="shared" ca="1" si="63"/>
        <v>0</v>
      </c>
      <c r="CN38" s="133">
        <f ca="1">IF($H38="","",ROUND(IF(MONTH($H38)=MONTH($C$4)-1,BT38*(1+CC38)-SUM($CM$4:$CM38),0),2))</f>
        <v>0</v>
      </c>
      <c r="CP38" s="5">
        <v>34</v>
      </c>
      <c r="CQ38" s="134"/>
      <c r="CR38" s="98"/>
      <c r="CS38" s="98" t="str">
        <f t="shared" ca="1" si="65"/>
        <v/>
      </c>
      <c r="CT38" s="137">
        <f ca="1">CP38+'Input-Output'!$AE$86</f>
        <v>65</v>
      </c>
      <c r="CZ38" s="132">
        <f t="shared" ca="1" si="15"/>
        <v>126700</v>
      </c>
    </row>
    <row r="39" spans="2:104" x14ac:dyDescent="0.2">
      <c r="F39" s="3">
        <v>36</v>
      </c>
      <c r="G39" s="3">
        <f t="shared" si="16"/>
        <v>3</v>
      </c>
      <c r="H39" s="8">
        <f t="shared" ca="1" si="58"/>
        <v>44834</v>
      </c>
      <c r="I39" s="6">
        <f t="shared" ca="1" si="0"/>
        <v>35</v>
      </c>
      <c r="J39" s="6" t="str">
        <f t="shared" ca="1" si="1"/>
        <v/>
      </c>
      <c r="K39" s="7"/>
      <c r="L39" s="6">
        <f ca="1">IF($H39="","",IF($J39="",VLOOKUP($I39,Sterbetafeln!$A$4:$I$124,$D$10,FALSE),MAX(0.0005,VLOOKUP($I39,Sterbetafeln!$A$4:$I$124,$D$10,FALSE)*VLOOKUP($J39,Sterbetafeln!$A$4:$I$124,$D$13,FALSE))))</f>
        <v>1.0120000000000001E-3</v>
      </c>
      <c r="M39" s="78">
        <f ca="1">SUM($O$3:$O39)</f>
        <v>0</v>
      </c>
      <c r="N39" s="25">
        <f t="shared" ca="1" si="17"/>
        <v>0</v>
      </c>
      <c r="O39" s="25">
        <f t="shared" ca="1" si="18"/>
        <v>0</v>
      </c>
      <c r="P39" s="25">
        <f t="shared" ca="1" si="19"/>
        <v>0</v>
      </c>
      <c r="Q39" s="7" t="str">
        <f t="shared" ca="1" si="20"/>
        <v>x</v>
      </c>
      <c r="R39" s="25">
        <f t="shared" ca="1" si="2"/>
        <v>0</v>
      </c>
      <c r="S39" s="25">
        <f ca="1">SUM(R$3:R39)</f>
        <v>0</v>
      </c>
      <c r="T39" s="25">
        <f t="shared" ca="1" si="21"/>
        <v>87866.6</v>
      </c>
      <c r="U39" s="25">
        <f t="shared" ca="1" si="3"/>
        <v>54.92</v>
      </c>
      <c r="V39" s="25">
        <f t="shared" ca="1" si="22"/>
        <v>0</v>
      </c>
      <c r="W39" s="25">
        <f t="shared" ca="1" si="4"/>
        <v>58.58</v>
      </c>
      <c r="X39" s="25">
        <f t="shared" ca="1" si="23"/>
        <v>126700</v>
      </c>
      <c r="Y39" s="25">
        <f t="shared" ca="1" si="5"/>
        <v>38833.4</v>
      </c>
      <c r="Z39" s="25">
        <f t="shared" ca="1" si="24"/>
        <v>3.27</v>
      </c>
      <c r="AA39" s="25">
        <f t="shared" ca="1" si="25"/>
        <v>4.3899999999999997</v>
      </c>
      <c r="AB39" s="25">
        <f ca="1">IF($H39="","",IF($Q39="x",SUM(U$3:W39)+SUM(Z$3:AA39)-SUM(AB$3:AB38),0))</f>
        <v>363.47999999999956</v>
      </c>
      <c r="AC39" s="25">
        <f t="shared" ca="1" si="26"/>
        <v>87503.12</v>
      </c>
      <c r="AD39" s="25">
        <f t="shared" ca="1" si="6"/>
        <v>87321.94</v>
      </c>
      <c r="AE39" s="7"/>
      <c r="AF39" s="25">
        <f t="shared" ca="1" si="27"/>
        <v>0</v>
      </c>
      <c r="AG39" s="25">
        <f ca="1">SUM(AF$3:AF39)</f>
        <v>0</v>
      </c>
      <c r="AH39" s="25">
        <f t="shared" ca="1" si="28"/>
        <v>96039.797325456297</v>
      </c>
      <c r="AI39" s="25">
        <f t="shared" ca="1" si="7"/>
        <v>60.02</v>
      </c>
      <c r="AJ39" s="25">
        <f t="shared" ca="1" si="29"/>
        <v>0</v>
      </c>
      <c r="AK39" s="25">
        <f t="shared" ca="1" si="30"/>
        <v>64.03</v>
      </c>
      <c r="AL39" s="25">
        <f t="shared" ca="1" si="31"/>
        <v>126700</v>
      </c>
      <c r="AM39" s="25">
        <f t="shared" ca="1" si="32"/>
        <v>30660.2</v>
      </c>
      <c r="AN39" s="25">
        <f t="shared" ca="1" si="33"/>
        <v>2.59</v>
      </c>
      <c r="AO39" s="25">
        <f t="shared" ca="1" si="34"/>
        <v>4.8</v>
      </c>
      <c r="AP39" s="25">
        <f ca="1">IF($H39="","",IF($Q39="x",SUM(AI$3:AK39)+SUM(AN$3:AO39)-SUM(AP$3:AP38),0))</f>
        <v>393.44000000000051</v>
      </c>
      <c r="AQ39" s="25">
        <f t="shared" ca="1" si="35"/>
        <v>95646.36</v>
      </c>
      <c r="AR39" s="25">
        <f t="shared" ca="1" si="8"/>
        <v>95452.97</v>
      </c>
      <c r="AS39" s="7"/>
      <c r="AT39" s="25">
        <f t="shared" ca="1" si="36"/>
        <v>0</v>
      </c>
      <c r="AU39" s="25">
        <f ca="1">SUM(AT$3:AT39)</f>
        <v>0</v>
      </c>
      <c r="AV39" s="25">
        <f t="shared" ca="1" si="37"/>
        <v>104704.47557784671</v>
      </c>
      <c r="AW39" s="25">
        <f t="shared" ca="1" si="9"/>
        <v>65.44</v>
      </c>
      <c r="AX39" s="25">
        <f t="shared" ca="1" si="38"/>
        <v>0</v>
      </c>
      <c r="AY39" s="25">
        <f t="shared" ca="1" si="39"/>
        <v>69.8</v>
      </c>
      <c r="AZ39" s="25">
        <f t="shared" ca="1" si="40"/>
        <v>126700</v>
      </c>
      <c r="BA39" s="25">
        <f t="shared" ca="1" si="41"/>
        <v>21995.52</v>
      </c>
      <c r="BB39" s="25">
        <f t="shared" ca="1" si="42"/>
        <v>1.85</v>
      </c>
      <c r="BC39" s="25">
        <f t="shared" ca="1" si="43"/>
        <v>5.24</v>
      </c>
      <c r="BD39" s="25">
        <f ca="1">IF($H39="","",IF($Q39="x",SUM(AW$3:AY39)+SUM(BB$3:BC39)-SUM(BD$3:BD38),0))</f>
        <v>425.07999999999993</v>
      </c>
      <c r="BE39" s="25">
        <f t="shared" ca="1" si="44"/>
        <v>104279.4</v>
      </c>
      <c r="BF39" s="25">
        <f t="shared" ca="1" si="10"/>
        <v>104073.06</v>
      </c>
      <c r="BG39" s="7"/>
      <c r="BI39" s="25">
        <f t="shared" ca="1" si="45"/>
        <v>0</v>
      </c>
      <c r="BJ39" s="25">
        <f ca="1">SUM(BI$3:BI39)</f>
        <v>0</v>
      </c>
      <c r="BK39" s="25">
        <f t="shared" ca="1" si="59"/>
        <v>101760.66331943548</v>
      </c>
      <c r="BL39" s="25">
        <f t="shared" ca="1" si="11"/>
        <v>63.6</v>
      </c>
      <c r="BM39" s="25">
        <f t="shared" ca="1" si="46"/>
        <v>0</v>
      </c>
      <c r="BN39" s="25">
        <f t="shared" ca="1" si="47"/>
        <v>67.84</v>
      </c>
      <c r="BO39" s="25">
        <f t="shared" ca="1" si="48"/>
        <v>126700</v>
      </c>
      <c r="BP39" s="25">
        <f t="shared" ca="1" si="49"/>
        <v>24939.34</v>
      </c>
      <c r="BQ39" s="25">
        <f t="shared" ca="1" si="50"/>
        <v>2.1</v>
      </c>
      <c r="BR39" s="25">
        <f t="shared" ca="1" si="51"/>
        <v>5.09</v>
      </c>
      <c r="BS39" s="25">
        <f ca="1">IF($H39="","",IF($Q39="x",SUM(BL$3:BN39)+SUM(BQ$3:BR39)-SUM(BS$3:BS38),0))</f>
        <v>414.35000000000036</v>
      </c>
      <c r="BT39" s="25">
        <f t="shared" ca="1" si="52"/>
        <v>101346.31</v>
      </c>
      <c r="BU39" s="25">
        <f t="shared" ca="1" si="12"/>
        <v>101144.37</v>
      </c>
      <c r="BV39" s="7"/>
      <c r="BW39" s="25">
        <f t="shared" si="13"/>
        <v>0</v>
      </c>
      <c r="BX39" s="128">
        <v>0.6</v>
      </c>
      <c r="BY39" s="7"/>
      <c r="CB39" s="131">
        <f t="shared" si="64"/>
        <v>36</v>
      </c>
      <c r="CC39" s="132">
        <f t="shared" ca="1" si="53"/>
        <v>1.7177705407041628E-2</v>
      </c>
      <c r="CD39" s="133">
        <f t="shared" ca="1" si="54"/>
        <v>108385.122677028</v>
      </c>
      <c r="CE39" s="133">
        <f t="shared" ca="1" si="55"/>
        <v>45.07</v>
      </c>
      <c r="CF39" s="133">
        <f t="shared" ca="1" si="56"/>
        <v>108340.05</v>
      </c>
      <c r="CG39" s="133">
        <f t="shared" ca="1" si="57"/>
        <v>110201.08346268417</v>
      </c>
      <c r="CH39" s="133">
        <f ca="1">IF($H39="","",IF(MONTH($H39)=MONTH($C$4)-1,MAX(0,(CG39-SUM(N28:N39)+SUM(O28:O39))-(VLOOKUP(CB39-12,$CB$3:$CH38,6,FALSE))),0)*0.25)</f>
        <v>1444.6301117127114</v>
      </c>
      <c r="CI39" s="133">
        <f ca="1">IF($H39="","",CG39-SUM($CH$4:$CH39))</f>
        <v>107650.81259701312</v>
      </c>
      <c r="CK39" s="133">
        <f ca="1">IF($H39="","",SUM($N$4:$N39)+$CK$3)</f>
        <v>100000</v>
      </c>
      <c r="CL39" s="133">
        <f ca="1">IF($H39="","",SUM($O$4:$O39))</f>
        <v>0</v>
      </c>
      <c r="CM39" s="133">
        <f t="shared" ca="1" si="63"/>
        <v>0</v>
      </c>
      <c r="CN39" s="133">
        <f ca="1">IF($H39="","",ROUND(IF(MONTH($H39)=MONTH($C$4)-1,BT39*(1+CC39)-SUM($CM$4:$CM39),0),2))</f>
        <v>103087.21</v>
      </c>
      <c r="CZ39" s="132">
        <f t="shared" ca="1" si="15"/>
        <v>126700</v>
      </c>
    </row>
    <row r="40" spans="2:104" x14ac:dyDescent="0.2">
      <c r="B40" s="10" t="s">
        <v>49</v>
      </c>
      <c r="C40" s="18">
        <f>$C$6</f>
        <v>100000</v>
      </c>
      <c r="F40" s="3">
        <v>37</v>
      </c>
      <c r="G40" s="3">
        <f t="shared" si="16"/>
        <v>4</v>
      </c>
      <c r="H40" s="8">
        <f t="shared" ca="1" si="58"/>
        <v>44865</v>
      </c>
      <c r="I40" s="6">
        <f t="shared" ca="1" si="0"/>
        <v>35</v>
      </c>
      <c r="J40" s="6" t="str">
        <f t="shared" ca="1" si="1"/>
        <v/>
      </c>
      <c r="K40" s="7"/>
      <c r="L40" s="6">
        <f ca="1">IF($H40="","",IF($J40="",VLOOKUP($I40,Sterbetafeln!$A$4:$I$124,$D$10,FALSE),MAX(0.0005,VLOOKUP($I40,Sterbetafeln!$A$4:$I$124,$D$10,FALSE)*VLOOKUP($J40,Sterbetafeln!$A$4:$I$124,$D$13,FALSE))))</f>
        <v>1.0120000000000001E-3</v>
      </c>
      <c r="M40" s="78">
        <f ca="1">SUM($O$3:$O40)</f>
        <v>0</v>
      </c>
      <c r="N40" s="25">
        <f t="shared" ca="1" si="17"/>
        <v>0</v>
      </c>
      <c r="O40" s="25">
        <f t="shared" ca="1" si="18"/>
        <v>0</v>
      </c>
      <c r="P40" s="25">
        <f t="shared" ca="1" si="19"/>
        <v>0</v>
      </c>
      <c r="Q40" s="7" t="str">
        <f t="shared" ca="1" si="20"/>
        <v/>
      </c>
      <c r="R40" s="25">
        <f t="shared" ca="1" si="2"/>
        <v>0</v>
      </c>
      <c r="S40" s="25">
        <f ca="1">SUM(R$3:R40)</f>
        <v>0</v>
      </c>
      <c r="T40" s="25">
        <f t="shared" ca="1" si="21"/>
        <v>87503.12</v>
      </c>
      <c r="U40" s="25">
        <f t="shared" ca="1" si="3"/>
        <v>54.69</v>
      </c>
      <c r="V40" s="25">
        <f t="shared" ca="1" si="22"/>
        <v>0</v>
      </c>
      <c r="W40" s="25">
        <f t="shared" ca="1" si="4"/>
        <v>58.34</v>
      </c>
      <c r="X40" s="25">
        <f t="shared" ca="1" si="23"/>
        <v>126700</v>
      </c>
      <c r="Y40" s="25">
        <f t="shared" ca="1" si="5"/>
        <v>39196.879999999997</v>
      </c>
      <c r="Z40" s="25">
        <f t="shared" ca="1" si="24"/>
        <v>3.31</v>
      </c>
      <c r="AA40" s="25">
        <f t="shared" ca="1" si="25"/>
        <v>4.38</v>
      </c>
      <c r="AB40" s="25">
        <f ca="1">IF($H40="","",IF($Q40="x",SUM(U$3:W40)+SUM(Z$3:AA40)-SUM(AB$3:AB39),0))</f>
        <v>0</v>
      </c>
      <c r="AC40" s="25">
        <f t="shared" ca="1" si="26"/>
        <v>87503.12</v>
      </c>
      <c r="AD40" s="25">
        <f t="shared" ca="1" si="6"/>
        <v>87321.94</v>
      </c>
      <c r="AE40" s="7"/>
      <c r="AF40" s="25">
        <f t="shared" ca="1" si="27"/>
        <v>0</v>
      </c>
      <c r="AG40" s="25">
        <f ca="1">SUM(AF$3:AF40)</f>
        <v>0</v>
      </c>
      <c r="AH40" s="25">
        <f t="shared" ca="1" si="28"/>
        <v>95882.249726498878</v>
      </c>
      <c r="AI40" s="25">
        <f t="shared" ca="1" si="7"/>
        <v>59.93</v>
      </c>
      <c r="AJ40" s="25">
        <f t="shared" ca="1" si="29"/>
        <v>0</v>
      </c>
      <c r="AK40" s="25">
        <f t="shared" ca="1" si="30"/>
        <v>63.92</v>
      </c>
      <c r="AL40" s="25">
        <f t="shared" ca="1" si="31"/>
        <v>126700</v>
      </c>
      <c r="AM40" s="25">
        <f t="shared" ca="1" si="32"/>
        <v>30817.75</v>
      </c>
      <c r="AN40" s="25">
        <f t="shared" ca="1" si="33"/>
        <v>2.6</v>
      </c>
      <c r="AO40" s="25">
        <f t="shared" ca="1" si="34"/>
        <v>4.79</v>
      </c>
      <c r="AP40" s="25">
        <f ca="1">IF($H40="","",IF($Q40="x",SUM(AI$3:AK40)+SUM(AN$3:AO40)-SUM(AP$3:AP39),0))</f>
        <v>0</v>
      </c>
      <c r="AQ40" s="25">
        <f t="shared" ca="1" si="35"/>
        <v>95882.25</v>
      </c>
      <c r="AR40" s="25">
        <f t="shared" ca="1" si="8"/>
        <v>95688.5</v>
      </c>
      <c r="AS40" s="7"/>
      <c r="AT40" s="25">
        <f t="shared" ca="1" si="36"/>
        <v>0</v>
      </c>
      <c r="AU40" s="25">
        <f ca="1">SUM(AT$3:AT40)</f>
        <v>0</v>
      </c>
      <c r="AV40" s="25">
        <f t="shared" ca="1" si="37"/>
        <v>104786.98525242363</v>
      </c>
      <c r="AW40" s="25">
        <f t="shared" ca="1" si="9"/>
        <v>65.489999999999995</v>
      </c>
      <c r="AX40" s="25">
        <f t="shared" ca="1" si="38"/>
        <v>0</v>
      </c>
      <c r="AY40" s="25">
        <f t="shared" ca="1" si="39"/>
        <v>69.86</v>
      </c>
      <c r="AZ40" s="25">
        <f t="shared" ca="1" si="40"/>
        <v>126700</v>
      </c>
      <c r="BA40" s="25">
        <f t="shared" ca="1" si="41"/>
        <v>21913.01</v>
      </c>
      <c r="BB40" s="25">
        <f t="shared" ca="1" si="42"/>
        <v>1.85</v>
      </c>
      <c r="BC40" s="25">
        <f t="shared" ca="1" si="43"/>
        <v>5.24</v>
      </c>
      <c r="BD40" s="25">
        <f ca="1">IF($H40="","",IF($Q40="x",SUM(AW$3:AY40)+SUM(BB$3:BC40)-SUM(BD$3:BD39),0))</f>
        <v>0</v>
      </c>
      <c r="BE40" s="25">
        <f t="shared" ca="1" si="44"/>
        <v>104786.99</v>
      </c>
      <c r="BF40" s="25">
        <f t="shared" ca="1" si="10"/>
        <v>104579.88</v>
      </c>
      <c r="BG40" s="7"/>
      <c r="BI40" s="25">
        <f t="shared" ca="1" si="45"/>
        <v>0</v>
      </c>
      <c r="BJ40" s="25">
        <f ca="1">SUM(BI$3:BI40)</f>
        <v>0</v>
      </c>
      <c r="BK40" s="25">
        <f t="shared" ca="1" si="59"/>
        <v>101759.207411956</v>
      </c>
      <c r="BL40" s="25">
        <f t="shared" ca="1" si="11"/>
        <v>63.6</v>
      </c>
      <c r="BM40" s="25">
        <f t="shared" ca="1" si="46"/>
        <v>0</v>
      </c>
      <c r="BN40" s="25">
        <f t="shared" ca="1" si="47"/>
        <v>67.84</v>
      </c>
      <c r="BO40" s="25">
        <f t="shared" ca="1" si="48"/>
        <v>126700</v>
      </c>
      <c r="BP40" s="25">
        <f t="shared" ca="1" si="49"/>
        <v>24940.79</v>
      </c>
      <c r="BQ40" s="25">
        <f t="shared" ca="1" si="50"/>
        <v>2.1</v>
      </c>
      <c r="BR40" s="25">
        <f t="shared" ca="1" si="51"/>
        <v>5.09</v>
      </c>
      <c r="BS40" s="25">
        <f ca="1">IF($H40="","",IF($Q40="x",SUM(BL$3:BN40)+SUM(BQ$3:BR40)-SUM(BS$3:BS39),0))</f>
        <v>0</v>
      </c>
      <c r="BT40" s="25">
        <f t="shared" ca="1" si="52"/>
        <v>101759.21</v>
      </c>
      <c r="BU40" s="25">
        <f t="shared" ca="1" si="12"/>
        <v>101556.65</v>
      </c>
      <c r="BV40" s="7"/>
      <c r="BW40" s="25">
        <f t="shared" si="13"/>
        <v>0</v>
      </c>
      <c r="BX40" s="128">
        <v>0.4</v>
      </c>
      <c r="BY40" s="7"/>
      <c r="CB40" s="131">
        <f t="shared" si="64"/>
        <v>37</v>
      </c>
      <c r="CC40" s="132">
        <f t="shared" ca="1" si="53"/>
        <v>0</v>
      </c>
      <c r="CD40" s="133">
        <f t="shared" ca="1" si="54"/>
        <v>108781.44077442665</v>
      </c>
      <c r="CE40" s="133">
        <f t="shared" ca="1" si="55"/>
        <v>45.23</v>
      </c>
      <c r="CF40" s="133">
        <f t="shared" ca="1" si="56"/>
        <v>108736.21</v>
      </c>
      <c r="CG40" s="133">
        <f t="shared" ca="1" si="57"/>
        <v>0</v>
      </c>
      <c r="CH40" s="133">
        <f ca="1">IF($H40="","",IF(MONTH($H40)=MONTH($C$4)-1,MAX(0,(CG40-SUM(N29:N40)+SUM(O29:O40))-(VLOOKUP(CB40-12,$CB$3:$CH39,6,FALSE))),0)*0.25)</f>
        <v>0</v>
      </c>
      <c r="CI40" s="133">
        <f ca="1">IF($H40="","",CG40-SUM($CH$4:$CH40))</f>
        <v>-2550.270865671042</v>
      </c>
      <c r="CK40" s="133">
        <f ca="1">IF($H40="","",SUM($N$4:$N40)+$CK$3)</f>
        <v>100000</v>
      </c>
      <c r="CL40" s="133">
        <f ca="1">IF($H40="","",SUM($O$4:$O40))</f>
        <v>0</v>
      </c>
      <c r="CM40" s="133">
        <f t="shared" ca="1" si="63"/>
        <v>0</v>
      </c>
      <c r="CN40" s="133">
        <f ca="1">IF($H40="","",ROUND(IF(MONTH($H40)=MONTH($C$4)-1,BT40*(1+CC40)-SUM($CM$4:$CM40),0),2))</f>
        <v>0</v>
      </c>
      <c r="CZ40" s="132">
        <f t="shared" ca="1" si="15"/>
        <v>126700</v>
      </c>
    </row>
    <row r="41" spans="2:104" x14ac:dyDescent="0.2">
      <c r="B41" s="27" t="s">
        <v>48</v>
      </c>
      <c r="C41" s="29">
        <f>ROUND($C$40-$C$40/(1+$C$19),2)</f>
        <v>2439.02</v>
      </c>
      <c r="F41" s="3">
        <v>38</v>
      </c>
      <c r="G41" s="3">
        <f t="shared" si="16"/>
        <v>4</v>
      </c>
      <c r="H41" s="8">
        <f t="shared" ca="1" si="58"/>
        <v>44895</v>
      </c>
      <c r="I41" s="6">
        <f t="shared" ca="1" si="0"/>
        <v>35</v>
      </c>
      <c r="J41" s="6" t="str">
        <f t="shared" ca="1" si="1"/>
        <v/>
      </c>
      <c r="K41" s="7"/>
      <c r="L41" s="6">
        <f ca="1">IF($H41="","",IF($J41="",VLOOKUP($I41,Sterbetafeln!$A$4:$I$124,$D$10,FALSE),MAX(0.0005,VLOOKUP($I41,Sterbetafeln!$A$4:$I$124,$D$10,FALSE)*VLOOKUP($J41,Sterbetafeln!$A$4:$I$124,$D$13,FALSE))))</f>
        <v>1.0120000000000001E-3</v>
      </c>
      <c r="M41" s="78">
        <f ca="1">SUM($O$3:$O41)</f>
        <v>0</v>
      </c>
      <c r="N41" s="25">
        <f t="shared" ca="1" si="17"/>
        <v>0</v>
      </c>
      <c r="O41" s="25">
        <f t="shared" ca="1" si="18"/>
        <v>0</v>
      </c>
      <c r="P41" s="25">
        <f t="shared" ca="1" si="19"/>
        <v>0</v>
      </c>
      <c r="Q41" s="7" t="str">
        <f t="shared" ca="1" si="20"/>
        <v/>
      </c>
      <c r="R41" s="25">
        <f t="shared" ca="1" si="2"/>
        <v>0</v>
      </c>
      <c r="S41" s="25">
        <f ca="1">SUM(R$3:R41)</f>
        <v>0</v>
      </c>
      <c r="T41" s="25">
        <f t="shared" ca="1" si="21"/>
        <v>87503.12</v>
      </c>
      <c r="U41" s="25">
        <f t="shared" ca="1" si="3"/>
        <v>54.69</v>
      </c>
      <c r="V41" s="25">
        <f t="shared" ca="1" si="22"/>
        <v>0</v>
      </c>
      <c r="W41" s="25">
        <f t="shared" ca="1" si="4"/>
        <v>58.34</v>
      </c>
      <c r="X41" s="25">
        <f t="shared" ca="1" si="23"/>
        <v>126700</v>
      </c>
      <c r="Y41" s="25">
        <f t="shared" ca="1" si="5"/>
        <v>39196.879999999997</v>
      </c>
      <c r="Z41" s="25">
        <f t="shared" ca="1" si="24"/>
        <v>3.31</v>
      </c>
      <c r="AA41" s="25">
        <f t="shared" ca="1" si="25"/>
        <v>4.38</v>
      </c>
      <c r="AB41" s="25">
        <f ca="1">IF($H41="","",IF($Q41="x",SUM(U$3:W41)+SUM(Z$3:AA41)-SUM(AB$3:AB40),0))</f>
        <v>0</v>
      </c>
      <c r="AC41" s="25">
        <f t="shared" ca="1" si="26"/>
        <v>87503.12</v>
      </c>
      <c r="AD41" s="25">
        <f t="shared" ca="1" si="6"/>
        <v>87321.94</v>
      </c>
      <c r="AE41" s="7"/>
      <c r="AF41" s="25">
        <f t="shared" ca="1" si="27"/>
        <v>0</v>
      </c>
      <c r="AG41" s="25">
        <f ca="1">SUM(AF$3:AF41)</f>
        <v>0</v>
      </c>
      <c r="AH41" s="25">
        <f t="shared" ca="1" si="28"/>
        <v>96118.72149487547</v>
      </c>
      <c r="AI41" s="25">
        <f t="shared" ca="1" si="7"/>
        <v>60.07</v>
      </c>
      <c r="AJ41" s="25">
        <f t="shared" ca="1" si="29"/>
        <v>0</v>
      </c>
      <c r="AK41" s="25">
        <f t="shared" ca="1" si="30"/>
        <v>64.08</v>
      </c>
      <c r="AL41" s="25">
        <f t="shared" ca="1" si="31"/>
        <v>126700</v>
      </c>
      <c r="AM41" s="25">
        <f t="shared" ca="1" si="32"/>
        <v>30581.279999999999</v>
      </c>
      <c r="AN41" s="25">
        <f t="shared" ca="1" si="33"/>
        <v>2.58</v>
      </c>
      <c r="AO41" s="25">
        <f t="shared" ca="1" si="34"/>
        <v>4.8099999999999996</v>
      </c>
      <c r="AP41" s="25">
        <f ca="1">IF($H41="","",IF($Q41="x",SUM(AI$3:AK41)+SUM(AN$3:AO41)-SUM(AP$3:AP40),0))</f>
        <v>0</v>
      </c>
      <c r="AQ41" s="25">
        <f t="shared" ca="1" si="35"/>
        <v>96118.720000000001</v>
      </c>
      <c r="AR41" s="25">
        <f t="shared" ca="1" si="8"/>
        <v>95924.62</v>
      </c>
      <c r="AS41" s="7"/>
      <c r="AT41" s="25">
        <f t="shared" ca="1" si="36"/>
        <v>0</v>
      </c>
      <c r="AU41" s="25">
        <f ca="1">SUM(AT$3:AT41)</f>
        <v>0</v>
      </c>
      <c r="AV41" s="25">
        <f t="shared" ca="1" si="37"/>
        <v>105297.0459724151</v>
      </c>
      <c r="AW41" s="25">
        <f t="shared" ca="1" si="9"/>
        <v>65.81</v>
      </c>
      <c r="AX41" s="25">
        <f t="shared" ca="1" si="38"/>
        <v>0</v>
      </c>
      <c r="AY41" s="25">
        <f t="shared" ca="1" si="39"/>
        <v>70.2</v>
      </c>
      <c r="AZ41" s="25">
        <f t="shared" ca="1" si="40"/>
        <v>126700</v>
      </c>
      <c r="BA41" s="25">
        <f t="shared" ca="1" si="41"/>
        <v>21402.95</v>
      </c>
      <c r="BB41" s="25">
        <f t="shared" ca="1" si="42"/>
        <v>1.8</v>
      </c>
      <c r="BC41" s="25">
        <f t="shared" ca="1" si="43"/>
        <v>5.26</v>
      </c>
      <c r="BD41" s="25">
        <f ca="1">IF($H41="","",IF($Q41="x",SUM(AW$3:AY41)+SUM(BB$3:BC41)-SUM(BD$3:BD40),0))</f>
        <v>0</v>
      </c>
      <c r="BE41" s="25">
        <f t="shared" ca="1" si="44"/>
        <v>105297.05</v>
      </c>
      <c r="BF41" s="25">
        <f t="shared" ca="1" si="10"/>
        <v>105089.18</v>
      </c>
      <c r="BG41" s="7"/>
      <c r="BI41" s="25">
        <f t="shared" ca="1" si="45"/>
        <v>0</v>
      </c>
      <c r="BJ41" s="25">
        <f ca="1">SUM(BI$3:BI41)</f>
        <v>0</v>
      </c>
      <c r="BK41" s="25">
        <f t="shared" ca="1" si="59"/>
        <v>102173.78961766628</v>
      </c>
      <c r="BL41" s="25">
        <f t="shared" ca="1" si="11"/>
        <v>63.86</v>
      </c>
      <c r="BM41" s="25">
        <f t="shared" ca="1" si="46"/>
        <v>0</v>
      </c>
      <c r="BN41" s="25">
        <f t="shared" ca="1" si="47"/>
        <v>68.12</v>
      </c>
      <c r="BO41" s="25">
        <f t="shared" ca="1" si="48"/>
        <v>126700</v>
      </c>
      <c r="BP41" s="25">
        <f t="shared" ca="1" si="49"/>
        <v>24526.21</v>
      </c>
      <c r="BQ41" s="25">
        <f t="shared" ca="1" si="50"/>
        <v>2.0699999999999998</v>
      </c>
      <c r="BR41" s="25">
        <f t="shared" ca="1" si="51"/>
        <v>5.1100000000000003</v>
      </c>
      <c r="BS41" s="25">
        <f ca="1">IF($H41="","",IF($Q41="x",SUM(BL$3:BN41)+SUM(BQ$3:BR41)-SUM(BS$3:BS40),0))</f>
        <v>0</v>
      </c>
      <c r="BT41" s="25">
        <f t="shared" ca="1" si="52"/>
        <v>102173.79</v>
      </c>
      <c r="BU41" s="25">
        <f t="shared" ca="1" si="12"/>
        <v>101970.6</v>
      </c>
      <c r="BV41" s="7"/>
      <c r="BW41" s="25">
        <f t="shared" si="13"/>
        <v>0</v>
      </c>
      <c r="BX41" s="128">
        <v>0.4</v>
      </c>
      <c r="BY41" s="7"/>
      <c r="CB41" s="131">
        <f t="shared" ref="CB41:CB104" si="66">F41</f>
        <v>38</v>
      </c>
      <c r="CC41" s="132">
        <f t="shared" ca="1" si="53"/>
        <v>0</v>
      </c>
      <c r="CD41" s="133">
        <f t="shared" ca="1" si="54"/>
        <v>109179.21477930479</v>
      </c>
      <c r="CE41" s="133">
        <f t="shared" ca="1" si="55"/>
        <v>45.4</v>
      </c>
      <c r="CF41" s="133">
        <f t="shared" ca="1" si="56"/>
        <v>109133.81</v>
      </c>
      <c r="CG41" s="133">
        <f t="shared" ca="1" si="57"/>
        <v>0</v>
      </c>
      <c r="CH41" s="133">
        <f ca="1">IF($H41="","",IF(MONTH($H41)=MONTH($C$4)-1,MAX(0,(CG41-SUM(N30:N41)+SUM(O30:O41))-(VLOOKUP(CB41-12,$CB$3:$CH40,6,FALSE))),0)*0.25)</f>
        <v>0</v>
      </c>
      <c r="CI41" s="133">
        <f ca="1">IF($H41="","",CG41-SUM($CH$4:$CH41))</f>
        <v>-2550.270865671042</v>
      </c>
      <c r="CK41" s="133">
        <f ca="1">IF($H41="","",SUM($N$4:$N41)+$CK$3)</f>
        <v>100000</v>
      </c>
      <c r="CL41" s="133">
        <f ca="1">IF($H41="","",SUM($O$4:$O41))</f>
        <v>0</v>
      </c>
      <c r="CM41" s="133">
        <f t="shared" ca="1" si="63"/>
        <v>0</v>
      </c>
      <c r="CN41" s="133">
        <f ca="1">IF($H41="","",ROUND(IF(MONTH($H41)=MONTH($C$4)-1,BT41*(1+CC41)-SUM($CM$4:$CM41),0),2))</f>
        <v>0</v>
      </c>
      <c r="CZ41" s="132">
        <f t="shared" ca="1" si="15"/>
        <v>126700</v>
      </c>
    </row>
    <row r="42" spans="2:104" x14ac:dyDescent="0.2">
      <c r="B42" s="27" t="s">
        <v>30</v>
      </c>
      <c r="C42" s="29">
        <f>ROUND(($C$40-C41)*$C$20,2)</f>
        <v>4878.05</v>
      </c>
      <c r="F42" s="3">
        <v>39</v>
      </c>
      <c r="G42" s="3">
        <f t="shared" si="16"/>
        <v>4</v>
      </c>
      <c r="H42" s="8">
        <f t="shared" ca="1" si="58"/>
        <v>44926</v>
      </c>
      <c r="I42" s="6">
        <f t="shared" ca="1" si="0"/>
        <v>35</v>
      </c>
      <c r="J42" s="6" t="str">
        <f t="shared" ca="1" si="1"/>
        <v/>
      </c>
      <c r="K42" s="7"/>
      <c r="L42" s="6">
        <f ca="1">IF($H42="","",IF($J42="",VLOOKUP($I42,Sterbetafeln!$A$4:$I$124,$D$10,FALSE),MAX(0.0005,VLOOKUP($I42,Sterbetafeln!$A$4:$I$124,$D$10,FALSE)*VLOOKUP($J42,Sterbetafeln!$A$4:$I$124,$D$13,FALSE))))</f>
        <v>1.0120000000000001E-3</v>
      </c>
      <c r="M42" s="78">
        <f ca="1">SUM($O$3:$O42)</f>
        <v>0</v>
      </c>
      <c r="N42" s="25">
        <f t="shared" ca="1" si="17"/>
        <v>0</v>
      </c>
      <c r="O42" s="25">
        <f t="shared" ca="1" si="18"/>
        <v>0</v>
      </c>
      <c r="P42" s="25">
        <f ca="1">IF($H42="","",IF($C$59-1=$H41,$C$60-$C$65,0)+IF($C$66-1=$H41,$C$67-$C$72,0)+IF($C$73-1=$H41,$C$74-$C$79,0)+IF($O42&gt;0,$C$32,0))</f>
        <v>0</v>
      </c>
      <c r="Q42" s="7" t="str">
        <f t="shared" ca="1" si="20"/>
        <v>x</v>
      </c>
      <c r="R42" s="25">
        <f t="shared" ca="1" si="2"/>
        <v>0</v>
      </c>
      <c r="S42" s="25">
        <f ca="1">SUM(R$3:R42)</f>
        <v>0</v>
      </c>
      <c r="T42" s="25">
        <f t="shared" ca="1" si="21"/>
        <v>87503.12</v>
      </c>
      <c r="U42" s="25">
        <f t="shared" ca="1" si="3"/>
        <v>54.69</v>
      </c>
      <c r="V42" s="25">
        <f t="shared" ca="1" si="22"/>
        <v>0</v>
      </c>
      <c r="W42" s="25">
        <f t="shared" ca="1" si="4"/>
        <v>58.34</v>
      </c>
      <c r="X42" s="25">
        <f t="shared" ca="1" si="23"/>
        <v>126700</v>
      </c>
      <c r="Y42" s="25">
        <f t="shared" ca="1" si="5"/>
        <v>39196.879999999997</v>
      </c>
      <c r="Z42" s="25">
        <f t="shared" ca="1" si="24"/>
        <v>3.31</v>
      </c>
      <c r="AA42" s="25">
        <f t="shared" ca="1" si="25"/>
        <v>4.38</v>
      </c>
      <c r="AB42" s="25">
        <f ca="1">IF($H42="","",IF($Q42="x",SUM(U$3:W42)+SUM(Z$3:AA42)-SUM(AB$3:AB41),0))</f>
        <v>362.15999999999894</v>
      </c>
      <c r="AC42" s="25">
        <f t="shared" ca="1" si="26"/>
        <v>87140.96</v>
      </c>
      <c r="AD42" s="25">
        <f t="shared" ca="1" si="6"/>
        <v>86960.320000000007</v>
      </c>
      <c r="AE42" s="7"/>
      <c r="AF42" s="25">
        <f t="shared" ca="1" si="27"/>
        <v>0</v>
      </c>
      <c r="AG42" s="25">
        <f ca="1">SUM(AF$3:AF42)</f>
        <v>0</v>
      </c>
      <c r="AH42" s="25">
        <f t="shared" ca="1" si="28"/>
        <v>96355.774693688523</v>
      </c>
      <c r="AI42" s="25">
        <f t="shared" ca="1" si="7"/>
        <v>60.22</v>
      </c>
      <c r="AJ42" s="25">
        <f t="shared" ca="1" si="29"/>
        <v>0</v>
      </c>
      <c r="AK42" s="25">
        <f t="shared" ca="1" si="30"/>
        <v>64.239999999999995</v>
      </c>
      <c r="AL42" s="25">
        <f t="shared" ca="1" si="31"/>
        <v>126700</v>
      </c>
      <c r="AM42" s="25">
        <f t="shared" ca="1" si="32"/>
        <v>30344.23</v>
      </c>
      <c r="AN42" s="25">
        <f t="shared" ca="1" si="33"/>
        <v>2.56</v>
      </c>
      <c r="AO42" s="25">
        <f t="shared" ca="1" si="34"/>
        <v>4.82</v>
      </c>
      <c r="AP42" s="25">
        <f ca="1">IF($H42="","",IF($Q42="x",SUM(AI$3:AK42)+SUM(AN$3:AO42)-SUM(AP$3:AP41),0))</f>
        <v>394.61999999999989</v>
      </c>
      <c r="AQ42" s="25">
        <f t="shared" ca="1" si="35"/>
        <v>95961.15</v>
      </c>
      <c r="AR42" s="25">
        <f t="shared" ca="1" si="8"/>
        <v>95767.28</v>
      </c>
      <c r="AS42" s="7"/>
      <c r="AT42" s="25">
        <f t="shared" ca="1" si="36"/>
        <v>0</v>
      </c>
      <c r="AU42" s="25">
        <f ca="1">SUM(AT$3:AT42)</f>
        <v>0</v>
      </c>
      <c r="AV42" s="25">
        <f t="shared" ca="1" si="37"/>
        <v>105809.58871525645</v>
      </c>
      <c r="AW42" s="25">
        <f t="shared" ca="1" si="9"/>
        <v>66.13</v>
      </c>
      <c r="AX42" s="25">
        <f t="shared" ca="1" si="38"/>
        <v>0</v>
      </c>
      <c r="AY42" s="25">
        <f t="shared" ca="1" si="39"/>
        <v>70.540000000000006</v>
      </c>
      <c r="AZ42" s="25">
        <f t="shared" ca="1" si="40"/>
        <v>126700</v>
      </c>
      <c r="BA42" s="25">
        <f t="shared" ca="1" si="41"/>
        <v>20890.41</v>
      </c>
      <c r="BB42" s="25">
        <f t="shared" ca="1" si="42"/>
        <v>1.76</v>
      </c>
      <c r="BC42" s="25">
        <f t="shared" ca="1" si="43"/>
        <v>5.29</v>
      </c>
      <c r="BD42" s="25">
        <f ca="1">IF($H42="","",IF($Q42="x",SUM(AW$3:AY42)+SUM(BB$3:BC42)-SUM(BD$3:BD41),0))</f>
        <v>429.22999999999956</v>
      </c>
      <c r="BE42" s="25">
        <f t="shared" ca="1" si="44"/>
        <v>105380.36</v>
      </c>
      <c r="BF42" s="25">
        <f t="shared" ca="1" si="10"/>
        <v>105172.36</v>
      </c>
      <c r="BG42" s="7"/>
      <c r="BI42" s="25">
        <f t="shared" ca="1" si="45"/>
        <v>0</v>
      </c>
      <c r="BJ42" s="25">
        <f ca="1">SUM(BI$3:BI42)</f>
        <v>0</v>
      </c>
      <c r="BK42" s="25">
        <f t="shared" ca="1" si="59"/>
        <v>102590.05866790448</v>
      </c>
      <c r="BL42" s="25">
        <f t="shared" ca="1" si="11"/>
        <v>64.12</v>
      </c>
      <c r="BM42" s="25">
        <f t="shared" ca="1" si="46"/>
        <v>0</v>
      </c>
      <c r="BN42" s="25">
        <f t="shared" ca="1" si="47"/>
        <v>68.39</v>
      </c>
      <c r="BO42" s="25">
        <f t="shared" ca="1" si="48"/>
        <v>126700</v>
      </c>
      <c r="BP42" s="25">
        <f t="shared" ca="1" si="49"/>
        <v>24109.94</v>
      </c>
      <c r="BQ42" s="25">
        <f t="shared" ca="1" si="50"/>
        <v>2.0299999999999998</v>
      </c>
      <c r="BR42" s="25">
        <f t="shared" ca="1" si="51"/>
        <v>5.13</v>
      </c>
      <c r="BS42" s="25">
        <f ca="1">IF($H42="","",IF($Q42="x",SUM(BL$3:BN42)+SUM(BQ$3:BR42)-SUM(BS$3:BS41),0))</f>
        <v>417.46000000000095</v>
      </c>
      <c r="BT42" s="25">
        <f t="shared" ca="1" si="52"/>
        <v>102172.6</v>
      </c>
      <c r="BU42" s="25">
        <f t="shared" ca="1" si="12"/>
        <v>101969.42</v>
      </c>
      <c r="BV42" s="7"/>
      <c r="BW42" s="25">
        <f t="shared" si="13"/>
        <v>0</v>
      </c>
      <c r="BX42" s="128">
        <v>0.4</v>
      </c>
      <c r="BY42" s="7"/>
      <c r="CB42" s="131">
        <f t="shared" si="66"/>
        <v>39</v>
      </c>
      <c r="CC42" s="132">
        <f t="shared" ca="1" si="53"/>
        <v>0</v>
      </c>
      <c r="CD42" s="133">
        <f t="shared" ca="1" si="54"/>
        <v>109578.43465092116</v>
      </c>
      <c r="CE42" s="133">
        <f t="shared" ca="1" si="55"/>
        <v>45.57</v>
      </c>
      <c r="CF42" s="133">
        <f t="shared" ca="1" si="56"/>
        <v>109532.86</v>
      </c>
      <c r="CG42" s="133">
        <f t="shared" ca="1" si="57"/>
        <v>0</v>
      </c>
      <c r="CH42" s="133">
        <f ca="1">IF($H42="","",IF(MONTH($H42)=MONTH($C$4)-1,MAX(0,(CG42-SUM(N31:N42)+SUM(O31:O42))-(VLOOKUP(CB42-12,$CB$3:$CH41,6,FALSE))),0)*0.25)</f>
        <v>0</v>
      </c>
      <c r="CI42" s="133">
        <f ca="1">IF($H42="","",CG42-SUM($CH$4:$CH42))</f>
        <v>-2550.270865671042</v>
      </c>
      <c r="CK42" s="133">
        <f ca="1">IF($H42="","",SUM($N$4:$N42)+$CK$3)</f>
        <v>100000</v>
      </c>
      <c r="CL42" s="133">
        <f ca="1">IF($H42="","",SUM($O$4:$O42))</f>
        <v>0</v>
      </c>
      <c r="CM42" s="133">
        <f t="shared" ca="1" si="63"/>
        <v>0</v>
      </c>
      <c r="CN42" s="133">
        <f ca="1">IF($H42="","",ROUND(IF(MONTH($H42)=MONTH($C$4)-1,BT42*(1+CC42)-SUM($CM$4:$CM42),0),2))</f>
        <v>0</v>
      </c>
      <c r="CZ42" s="132">
        <f t="shared" ca="1" si="15"/>
        <v>126700</v>
      </c>
    </row>
    <row r="43" spans="2:104" x14ac:dyDescent="0.2">
      <c r="B43" s="27" t="s">
        <v>31</v>
      </c>
      <c r="C43" s="29">
        <f>MAX(ROUND(($C$40-C41)*$C$21,2),$C$22)</f>
        <v>731.71</v>
      </c>
      <c r="F43" s="3">
        <v>40</v>
      </c>
      <c r="G43" s="3">
        <f t="shared" si="16"/>
        <v>4</v>
      </c>
      <c r="H43" s="8">
        <f t="shared" ca="1" si="58"/>
        <v>44957</v>
      </c>
      <c r="I43" s="6">
        <f t="shared" ca="1" si="0"/>
        <v>35</v>
      </c>
      <c r="J43" s="6" t="str">
        <f t="shared" ca="1" si="1"/>
        <v/>
      </c>
      <c r="K43" s="7"/>
      <c r="L43" s="6">
        <f ca="1">IF($H43="","",IF($J43="",VLOOKUP($I43,Sterbetafeln!$A$4:$I$124,$D$10,FALSE),MAX(0.0005,VLOOKUP($I43,Sterbetafeln!$A$4:$I$124,$D$10,FALSE)*VLOOKUP($J43,Sterbetafeln!$A$4:$I$124,$D$13,FALSE))))</f>
        <v>1.0120000000000001E-3</v>
      </c>
      <c r="M43" s="78">
        <f ca="1">SUM($O$3:$O43)</f>
        <v>0</v>
      </c>
      <c r="N43" s="25">
        <f t="shared" ca="1" si="17"/>
        <v>0</v>
      </c>
      <c r="O43" s="25">
        <f t="shared" ca="1" si="18"/>
        <v>0</v>
      </c>
      <c r="P43" s="25">
        <f t="shared" ca="1" si="19"/>
        <v>0</v>
      </c>
      <c r="Q43" s="7" t="str">
        <f t="shared" ca="1" si="20"/>
        <v/>
      </c>
      <c r="R43" s="25">
        <f t="shared" ca="1" si="2"/>
        <v>0</v>
      </c>
      <c r="S43" s="25">
        <f ca="1">SUM(R$3:R43)</f>
        <v>0</v>
      </c>
      <c r="T43" s="25">
        <f t="shared" ca="1" si="21"/>
        <v>87140.96</v>
      </c>
      <c r="U43" s="25">
        <f t="shared" ca="1" si="3"/>
        <v>54.46</v>
      </c>
      <c r="V43" s="25">
        <f t="shared" ca="1" si="22"/>
        <v>0</v>
      </c>
      <c r="W43" s="25">
        <f t="shared" ca="1" si="4"/>
        <v>58.09</v>
      </c>
      <c r="X43" s="25">
        <f t="shared" ca="1" si="23"/>
        <v>126700</v>
      </c>
      <c r="Y43" s="25">
        <f t="shared" ca="1" si="5"/>
        <v>39559.040000000001</v>
      </c>
      <c r="Z43" s="25">
        <f t="shared" ca="1" si="24"/>
        <v>3.34</v>
      </c>
      <c r="AA43" s="25">
        <f t="shared" ca="1" si="25"/>
        <v>4.3600000000000003</v>
      </c>
      <c r="AB43" s="25">
        <f ca="1">IF($H43="","",IF($Q43="x",SUM(U$3:W43)+SUM(Z$3:AA43)-SUM(AB$3:AB42),0))</f>
        <v>0</v>
      </c>
      <c r="AC43" s="25">
        <f t="shared" ca="1" si="26"/>
        <v>87140.96</v>
      </c>
      <c r="AD43" s="25">
        <f t="shared" ca="1" si="6"/>
        <v>86960.320000000007</v>
      </c>
      <c r="AE43" s="7"/>
      <c r="AF43" s="25">
        <f t="shared" ca="1" si="27"/>
        <v>0</v>
      </c>
      <c r="AG43" s="25">
        <f ca="1">SUM(AF$3:AF43)</f>
        <v>0</v>
      </c>
      <c r="AH43" s="25">
        <f t="shared" ca="1" si="28"/>
        <v>96197.816083560494</v>
      </c>
      <c r="AI43" s="25">
        <f t="shared" ca="1" si="7"/>
        <v>60.12</v>
      </c>
      <c r="AJ43" s="25">
        <f t="shared" ca="1" si="29"/>
        <v>0</v>
      </c>
      <c r="AK43" s="25">
        <f t="shared" ca="1" si="30"/>
        <v>64.13</v>
      </c>
      <c r="AL43" s="25">
        <f t="shared" ca="1" si="31"/>
        <v>126700</v>
      </c>
      <c r="AM43" s="25">
        <f t="shared" ca="1" si="32"/>
        <v>30502.18</v>
      </c>
      <c r="AN43" s="25">
        <f t="shared" ca="1" si="33"/>
        <v>2.57</v>
      </c>
      <c r="AO43" s="25">
        <f t="shared" ca="1" si="34"/>
        <v>4.8099999999999996</v>
      </c>
      <c r="AP43" s="25">
        <f ca="1">IF($H43="","",IF($Q43="x",SUM(AI$3:AK43)+SUM(AN$3:AO43)-SUM(AP$3:AP42),0))</f>
        <v>0</v>
      </c>
      <c r="AQ43" s="25">
        <f t="shared" ca="1" si="35"/>
        <v>96197.82</v>
      </c>
      <c r="AR43" s="25">
        <f t="shared" ca="1" si="8"/>
        <v>96003.6</v>
      </c>
      <c r="AS43" s="7"/>
      <c r="AT43" s="25">
        <f t="shared" ca="1" si="36"/>
        <v>0</v>
      </c>
      <c r="AU43" s="25">
        <f ca="1">SUM(AT$3:AT43)</f>
        <v>0</v>
      </c>
      <c r="AV43" s="25">
        <f t="shared" ca="1" si="37"/>
        <v>105893.30423089405</v>
      </c>
      <c r="AW43" s="25">
        <f t="shared" ca="1" si="9"/>
        <v>66.180000000000007</v>
      </c>
      <c r="AX43" s="25">
        <f t="shared" ca="1" si="38"/>
        <v>0</v>
      </c>
      <c r="AY43" s="25">
        <f t="shared" ca="1" si="39"/>
        <v>70.599999999999994</v>
      </c>
      <c r="AZ43" s="25">
        <f t="shared" ca="1" si="40"/>
        <v>126700</v>
      </c>
      <c r="BA43" s="25">
        <f t="shared" ca="1" si="41"/>
        <v>20806.7</v>
      </c>
      <c r="BB43" s="25">
        <f t="shared" ca="1" si="42"/>
        <v>1.75</v>
      </c>
      <c r="BC43" s="25">
        <f t="shared" ca="1" si="43"/>
        <v>5.29</v>
      </c>
      <c r="BD43" s="25">
        <f ca="1">IF($H43="","",IF($Q43="x",SUM(AW$3:AY43)+SUM(BB$3:BC43)-SUM(BD$3:BD42),0))</f>
        <v>0</v>
      </c>
      <c r="BE43" s="25">
        <f t="shared" ca="1" si="44"/>
        <v>105893.3</v>
      </c>
      <c r="BF43" s="25">
        <f t="shared" ca="1" si="10"/>
        <v>105684.54</v>
      </c>
      <c r="BG43" s="7"/>
      <c r="BI43" s="25">
        <f t="shared" ca="1" si="45"/>
        <v>0</v>
      </c>
      <c r="BJ43" s="25">
        <f ca="1">SUM(BI$3:BI43)</f>
        <v>0</v>
      </c>
      <c r="BK43" s="25">
        <f t="shared" ca="1" si="59"/>
        <v>102588.8638196972</v>
      </c>
      <c r="BL43" s="25">
        <f t="shared" ca="1" si="11"/>
        <v>64.12</v>
      </c>
      <c r="BM43" s="25">
        <f t="shared" ca="1" si="46"/>
        <v>0</v>
      </c>
      <c r="BN43" s="25">
        <f t="shared" ca="1" si="47"/>
        <v>68.39</v>
      </c>
      <c r="BO43" s="25">
        <f t="shared" ca="1" si="48"/>
        <v>126700</v>
      </c>
      <c r="BP43" s="25">
        <f t="shared" ca="1" si="49"/>
        <v>24111.14</v>
      </c>
      <c r="BQ43" s="25">
        <f t="shared" ca="1" si="50"/>
        <v>2.0299999999999998</v>
      </c>
      <c r="BR43" s="25">
        <f t="shared" ca="1" si="51"/>
        <v>5.13</v>
      </c>
      <c r="BS43" s="25">
        <f ca="1">IF($H43="","",IF($Q43="x",SUM(BL$3:BN43)+SUM(BQ$3:BR43)-SUM(BS$3:BS42),0))</f>
        <v>0</v>
      </c>
      <c r="BT43" s="25">
        <f t="shared" ca="1" si="52"/>
        <v>102588.86</v>
      </c>
      <c r="BU43" s="25">
        <f t="shared" ca="1" si="12"/>
        <v>102385.05</v>
      </c>
      <c r="BV43" s="7"/>
      <c r="BW43" s="25">
        <f t="shared" si="13"/>
        <v>0</v>
      </c>
      <c r="BX43" s="128">
        <v>0.4</v>
      </c>
      <c r="BY43" s="7"/>
      <c r="CB43" s="131">
        <f t="shared" si="66"/>
        <v>40</v>
      </c>
      <c r="CC43" s="132">
        <f t="shared" ca="1" si="53"/>
        <v>0</v>
      </c>
      <c r="CD43" s="133">
        <f t="shared" ca="1" si="54"/>
        <v>109979.11043001703</v>
      </c>
      <c r="CE43" s="133">
        <f t="shared" ca="1" si="55"/>
        <v>45.73</v>
      </c>
      <c r="CF43" s="133">
        <f t="shared" ca="1" si="56"/>
        <v>109933.38</v>
      </c>
      <c r="CG43" s="133">
        <f t="shared" ca="1" si="57"/>
        <v>0</v>
      </c>
      <c r="CH43" s="133">
        <f ca="1">IF($H43="","",IF(MONTH($H43)=MONTH($C$4)-1,MAX(0,(CG43-SUM(N32:N43)+SUM(O32:O43))-(VLOOKUP(CB43-12,$CB$3:$CH42,6,FALSE))),0)*0.25)</f>
        <v>0</v>
      </c>
      <c r="CI43" s="133">
        <f ca="1">IF($H43="","",CG43-SUM($CH$4:$CH43))</f>
        <v>-2550.270865671042</v>
      </c>
      <c r="CK43" s="133">
        <f ca="1">IF($H43="","",SUM($N$4:$N43)+$CK$3)</f>
        <v>100000</v>
      </c>
      <c r="CL43" s="133">
        <f ca="1">IF($H43="","",SUM($O$4:$O43))</f>
        <v>0</v>
      </c>
      <c r="CM43" s="133">
        <f t="shared" ca="1" si="63"/>
        <v>0</v>
      </c>
      <c r="CN43" s="133">
        <f ca="1">IF($H43="","",ROUND(IF(MONTH($H43)=MONTH($C$4)-1,BT43*(1+CC43)-SUM($CM$4:$CM43),0),2))</f>
        <v>0</v>
      </c>
      <c r="CZ43" s="132">
        <f t="shared" ca="1" si="15"/>
        <v>126700</v>
      </c>
    </row>
    <row r="44" spans="2:104" x14ac:dyDescent="0.2">
      <c r="B44" s="27" t="s">
        <v>37</v>
      </c>
      <c r="C44" s="29">
        <f>$C$23</f>
        <v>0</v>
      </c>
      <c r="F44" s="3">
        <v>41</v>
      </c>
      <c r="G44" s="3">
        <f t="shared" si="16"/>
        <v>4</v>
      </c>
      <c r="H44" s="8">
        <f t="shared" ca="1" si="58"/>
        <v>44985</v>
      </c>
      <c r="I44" s="6">
        <f t="shared" ca="1" si="0"/>
        <v>35</v>
      </c>
      <c r="J44" s="6" t="str">
        <f t="shared" ca="1" si="1"/>
        <v/>
      </c>
      <c r="K44" s="7"/>
      <c r="L44" s="6">
        <f ca="1">IF($H44="","",IF($J44="",VLOOKUP($I44,Sterbetafeln!$A$4:$I$124,$D$10,FALSE),MAX(0.0005,VLOOKUP($I44,Sterbetafeln!$A$4:$I$124,$D$10,FALSE)*VLOOKUP($J44,Sterbetafeln!$A$4:$I$124,$D$13,FALSE))))</f>
        <v>1.0120000000000001E-3</v>
      </c>
      <c r="M44" s="78">
        <f ca="1">SUM($O$3:$O44)</f>
        <v>0</v>
      </c>
      <c r="N44" s="25">
        <f t="shared" ca="1" si="17"/>
        <v>0</v>
      </c>
      <c r="O44" s="25">
        <f t="shared" ca="1" si="18"/>
        <v>0</v>
      </c>
      <c r="P44" s="25">
        <f t="shared" ca="1" si="19"/>
        <v>0</v>
      </c>
      <c r="Q44" s="7" t="str">
        <f t="shared" ca="1" si="20"/>
        <v/>
      </c>
      <c r="R44" s="25">
        <f t="shared" ca="1" si="2"/>
        <v>0</v>
      </c>
      <c r="S44" s="25">
        <f ca="1">SUM(R$3:R44)</f>
        <v>0</v>
      </c>
      <c r="T44" s="25">
        <f t="shared" ca="1" si="21"/>
        <v>87140.96</v>
      </c>
      <c r="U44" s="25">
        <f t="shared" ca="1" si="3"/>
        <v>54.46</v>
      </c>
      <c r="V44" s="25">
        <f t="shared" ca="1" si="22"/>
        <v>0</v>
      </c>
      <c r="W44" s="25">
        <f t="shared" ca="1" si="4"/>
        <v>58.09</v>
      </c>
      <c r="X44" s="25">
        <f t="shared" ca="1" si="23"/>
        <v>126700</v>
      </c>
      <c r="Y44" s="25">
        <f t="shared" ca="1" si="5"/>
        <v>39559.040000000001</v>
      </c>
      <c r="Z44" s="25">
        <f t="shared" ca="1" si="24"/>
        <v>3.34</v>
      </c>
      <c r="AA44" s="25">
        <f t="shared" ca="1" si="25"/>
        <v>4.3600000000000003</v>
      </c>
      <c r="AB44" s="25">
        <f ca="1">IF($H44="","",IF($Q44="x",SUM(U$3:W44)+SUM(Z$3:AA44)-SUM(AB$3:AB43),0))</f>
        <v>0</v>
      </c>
      <c r="AC44" s="25">
        <f t="shared" ca="1" si="26"/>
        <v>87140.96</v>
      </c>
      <c r="AD44" s="25">
        <f t="shared" ca="1" si="6"/>
        <v>86960.320000000007</v>
      </c>
      <c r="AE44" s="7"/>
      <c r="AF44" s="25">
        <f t="shared" ca="1" si="27"/>
        <v>0</v>
      </c>
      <c r="AG44" s="25">
        <f ca="1">SUM(AF$3:AF44)</f>
        <v>0</v>
      </c>
      <c r="AH44" s="25">
        <f t="shared" ca="1" si="28"/>
        <v>96435.069775627519</v>
      </c>
      <c r="AI44" s="25">
        <f t="shared" ca="1" si="7"/>
        <v>60.27</v>
      </c>
      <c r="AJ44" s="25">
        <f t="shared" ca="1" si="29"/>
        <v>0</v>
      </c>
      <c r="AK44" s="25">
        <f t="shared" ca="1" si="30"/>
        <v>64.290000000000006</v>
      </c>
      <c r="AL44" s="25">
        <f t="shared" ca="1" si="31"/>
        <v>126700</v>
      </c>
      <c r="AM44" s="25">
        <f t="shared" ca="1" si="32"/>
        <v>30264.93</v>
      </c>
      <c r="AN44" s="25">
        <f t="shared" ca="1" si="33"/>
        <v>2.5499999999999998</v>
      </c>
      <c r="AO44" s="25">
        <f t="shared" ca="1" si="34"/>
        <v>4.82</v>
      </c>
      <c r="AP44" s="25">
        <f ca="1">IF($H44="","",IF($Q44="x",SUM(AI$3:AK44)+SUM(AN$3:AO44)-SUM(AP$3:AP43),0))</f>
        <v>0</v>
      </c>
      <c r="AQ44" s="25">
        <f t="shared" ca="1" si="35"/>
        <v>96435.07</v>
      </c>
      <c r="AR44" s="25">
        <f t="shared" ca="1" si="8"/>
        <v>96240.49</v>
      </c>
      <c r="AS44" s="7"/>
      <c r="AT44" s="25">
        <f t="shared" ca="1" si="36"/>
        <v>0</v>
      </c>
      <c r="AU44" s="25">
        <f ca="1">SUM(AT$3:AT44)</f>
        <v>0</v>
      </c>
      <c r="AV44" s="25">
        <f t="shared" ca="1" si="37"/>
        <v>106408.74099228105</v>
      </c>
      <c r="AW44" s="25">
        <f t="shared" ca="1" si="9"/>
        <v>66.510000000000005</v>
      </c>
      <c r="AX44" s="25">
        <f t="shared" ca="1" si="38"/>
        <v>0</v>
      </c>
      <c r="AY44" s="25">
        <f t="shared" ca="1" si="39"/>
        <v>70.94</v>
      </c>
      <c r="AZ44" s="25">
        <f t="shared" ca="1" si="40"/>
        <v>126700</v>
      </c>
      <c r="BA44" s="25">
        <f t="shared" ca="1" si="41"/>
        <v>20291.259999999998</v>
      </c>
      <c r="BB44" s="25">
        <f t="shared" ca="1" si="42"/>
        <v>1.71</v>
      </c>
      <c r="BC44" s="25">
        <f t="shared" ca="1" si="43"/>
        <v>5.32</v>
      </c>
      <c r="BD44" s="25">
        <f ca="1">IF($H44="","",IF($Q44="x",SUM(AW$3:AY44)+SUM(BB$3:BC44)-SUM(BD$3:BD43),0))</f>
        <v>0</v>
      </c>
      <c r="BE44" s="25">
        <f t="shared" ca="1" si="44"/>
        <v>106408.74</v>
      </c>
      <c r="BF44" s="25">
        <f t="shared" ca="1" si="10"/>
        <v>106199.2</v>
      </c>
      <c r="BG44" s="7"/>
      <c r="BI44" s="25">
        <f t="shared" ca="1" si="45"/>
        <v>0</v>
      </c>
      <c r="BJ44" s="25">
        <f ca="1">SUM(BI$3:BI44)</f>
        <v>0</v>
      </c>
      <c r="BK44" s="25">
        <f t="shared" ca="1" si="59"/>
        <v>103006.81971446337</v>
      </c>
      <c r="BL44" s="25">
        <f t="shared" ca="1" si="11"/>
        <v>64.38</v>
      </c>
      <c r="BM44" s="25">
        <f t="shared" ca="1" si="46"/>
        <v>0</v>
      </c>
      <c r="BN44" s="25">
        <f t="shared" ca="1" si="47"/>
        <v>68.67</v>
      </c>
      <c r="BO44" s="25">
        <f t="shared" ca="1" si="48"/>
        <v>126700</v>
      </c>
      <c r="BP44" s="25">
        <f t="shared" ca="1" si="49"/>
        <v>23693.18</v>
      </c>
      <c r="BQ44" s="25">
        <f t="shared" ca="1" si="50"/>
        <v>2</v>
      </c>
      <c r="BR44" s="25">
        <f t="shared" ca="1" si="51"/>
        <v>5.15</v>
      </c>
      <c r="BS44" s="25">
        <f ca="1">IF($H44="","",IF($Q44="x",SUM(BL$3:BN44)+SUM(BQ$3:BR44)-SUM(BS$3:BS43),0))</f>
        <v>0</v>
      </c>
      <c r="BT44" s="25">
        <f t="shared" ca="1" si="52"/>
        <v>103006.82</v>
      </c>
      <c r="BU44" s="25">
        <f t="shared" ca="1" si="12"/>
        <v>102802.38</v>
      </c>
      <c r="BV44" s="7"/>
      <c r="BW44" s="25">
        <f t="shared" si="13"/>
        <v>0</v>
      </c>
      <c r="BX44" s="128">
        <v>0.4</v>
      </c>
      <c r="BY44" s="7"/>
      <c r="CB44" s="131">
        <f t="shared" si="66"/>
        <v>41</v>
      </c>
      <c r="CC44" s="132">
        <f t="shared" ca="1" si="53"/>
        <v>0</v>
      </c>
      <c r="CD44" s="133">
        <f t="shared" ca="1" si="54"/>
        <v>110381.26219807485</v>
      </c>
      <c r="CE44" s="133">
        <f t="shared" ca="1" si="55"/>
        <v>45.9</v>
      </c>
      <c r="CF44" s="133">
        <f t="shared" ca="1" si="56"/>
        <v>110335.36</v>
      </c>
      <c r="CG44" s="133">
        <f t="shared" ca="1" si="57"/>
        <v>0</v>
      </c>
      <c r="CH44" s="133">
        <f ca="1">IF($H44="","",IF(MONTH($H44)=MONTH($C$4)-1,MAX(0,(CG44-SUM(N33:N44)+SUM(O33:O44))-(VLOOKUP(CB44-12,$CB$3:$CH43,6,FALSE))),0)*0.25)</f>
        <v>0</v>
      </c>
      <c r="CI44" s="133">
        <f ca="1">IF($H44="","",CG44-SUM($CH$4:$CH44))</f>
        <v>-2550.270865671042</v>
      </c>
      <c r="CK44" s="133">
        <f ca="1">IF($H44="","",SUM($N$4:$N44)+$CK$3)</f>
        <v>100000</v>
      </c>
      <c r="CL44" s="133">
        <f ca="1">IF($H44="","",SUM($O$4:$O44))</f>
        <v>0</v>
      </c>
      <c r="CM44" s="133">
        <f t="shared" ca="1" si="63"/>
        <v>0</v>
      </c>
      <c r="CN44" s="133">
        <f ca="1">IF($H44="","",ROUND(IF(MONTH($H44)=MONTH($C$4)-1,BT44*(1+CC44)-SUM($CM$4:$CM44),0),2))</f>
        <v>0</v>
      </c>
      <c r="CZ44" s="132">
        <f t="shared" ca="1" si="15"/>
        <v>126700</v>
      </c>
    </row>
    <row r="45" spans="2:104" x14ac:dyDescent="0.2">
      <c r="B45" s="10" t="s">
        <v>50</v>
      </c>
      <c r="C45" s="18">
        <f>C40-C41-C42-C43-C44</f>
        <v>91951.219999999987</v>
      </c>
      <c r="F45" s="3">
        <v>42</v>
      </c>
      <c r="G45" s="3">
        <f t="shared" si="16"/>
        <v>4</v>
      </c>
      <c r="H45" s="8">
        <f t="shared" ca="1" si="58"/>
        <v>45016</v>
      </c>
      <c r="I45" s="6">
        <f t="shared" ca="1" si="0"/>
        <v>35</v>
      </c>
      <c r="J45" s="6" t="str">
        <f t="shared" ca="1" si="1"/>
        <v/>
      </c>
      <c r="K45" s="7"/>
      <c r="L45" s="6">
        <f ca="1">IF($H45="","",IF($J45="",VLOOKUP($I45,Sterbetafeln!$A$4:$I$124,$D$10,FALSE),MAX(0.0005,VLOOKUP($I45,Sterbetafeln!$A$4:$I$124,$D$10,FALSE)*VLOOKUP($J45,Sterbetafeln!$A$4:$I$124,$D$13,FALSE))))</f>
        <v>1.0120000000000001E-3</v>
      </c>
      <c r="M45" s="78">
        <f ca="1">SUM($O$3:$O45)</f>
        <v>0</v>
      </c>
      <c r="N45" s="25">
        <f t="shared" ca="1" si="17"/>
        <v>0</v>
      </c>
      <c r="O45" s="25">
        <f t="shared" ca="1" si="18"/>
        <v>0</v>
      </c>
      <c r="P45" s="25">
        <f t="shared" ca="1" si="19"/>
        <v>0</v>
      </c>
      <c r="Q45" s="7" t="str">
        <f t="shared" ca="1" si="20"/>
        <v>x</v>
      </c>
      <c r="R45" s="25">
        <f t="shared" ca="1" si="2"/>
        <v>0</v>
      </c>
      <c r="S45" s="25">
        <f ca="1">SUM(R$3:R45)</f>
        <v>0</v>
      </c>
      <c r="T45" s="25">
        <f t="shared" ca="1" si="21"/>
        <v>87140.96</v>
      </c>
      <c r="U45" s="25">
        <f t="shared" ca="1" si="3"/>
        <v>54.46</v>
      </c>
      <c r="V45" s="25">
        <f t="shared" ca="1" si="22"/>
        <v>0</v>
      </c>
      <c r="W45" s="25">
        <f t="shared" ca="1" si="4"/>
        <v>58.09</v>
      </c>
      <c r="X45" s="25">
        <f t="shared" ca="1" si="23"/>
        <v>126700</v>
      </c>
      <c r="Y45" s="25">
        <f t="shared" ca="1" si="5"/>
        <v>39559.040000000001</v>
      </c>
      <c r="Z45" s="25">
        <f t="shared" ca="1" si="24"/>
        <v>3.34</v>
      </c>
      <c r="AA45" s="25">
        <f t="shared" ca="1" si="25"/>
        <v>4.3600000000000003</v>
      </c>
      <c r="AB45" s="25">
        <f ca="1">IF($H45="","",IF($Q45="x",SUM(U$3:W45)+SUM(Z$3:AA45)-SUM(AB$3:AB44),0))</f>
        <v>360.75000000000091</v>
      </c>
      <c r="AC45" s="25">
        <f t="shared" ca="1" si="26"/>
        <v>86780.21</v>
      </c>
      <c r="AD45" s="25">
        <f t="shared" ca="1" si="6"/>
        <v>86600.11</v>
      </c>
      <c r="AE45" s="7"/>
      <c r="AF45" s="25">
        <f t="shared" ca="1" si="27"/>
        <v>0</v>
      </c>
      <c r="AG45" s="25">
        <f ca="1">SUM(AF$3:AF45)</f>
        <v>0</v>
      </c>
      <c r="AH45" s="25">
        <f t="shared" ca="1" si="28"/>
        <v>96672.904898131004</v>
      </c>
      <c r="AI45" s="25">
        <f t="shared" ca="1" si="7"/>
        <v>60.42</v>
      </c>
      <c r="AJ45" s="25">
        <f t="shared" ca="1" si="29"/>
        <v>0</v>
      </c>
      <c r="AK45" s="25">
        <f t="shared" ca="1" si="30"/>
        <v>64.45</v>
      </c>
      <c r="AL45" s="25">
        <f t="shared" ca="1" si="31"/>
        <v>126700</v>
      </c>
      <c r="AM45" s="25">
        <f t="shared" ca="1" si="32"/>
        <v>30027.1</v>
      </c>
      <c r="AN45" s="25">
        <f t="shared" ca="1" si="33"/>
        <v>2.5299999999999998</v>
      </c>
      <c r="AO45" s="25">
        <f t="shared" ca="1" si="34"/>
        <v>4.83</v>
      </c>
      <c r="AP45" s="25">
        <f ca="1">IF($H45="","",IF($Q45="x",SUM(AI$3:AK45)+SUM(AN$3:AO45)-SUM(AP$3:AP44),0))</f>
        <v>395.78999999999996</v>
      </c>
      <c r="AQ45" s="25">
        <f t="shared" ca="1" si="35"/>
        <v>96277.11</v>
      </c>
      <c r="AR45" s="25">
        <f t="shared" ca="1" si="8"/>
        <v>96082.77</v>
      </c>
      <c r="AS45" s="7"/>
      <c r="AT45" s="25">
        <f t="shared" ca="1" si="36"/>
        <v>0</v>
      </c>
      <c r="AU45" s="25">
        <f ca="1">SUM(AT$3:AT45)</f>
        <v>0</v>
      </c>
      <c r="AV45" s="25">
        <f t="shared" ca="1" si="37"/>
        <v>106926.68992254445</v>
      </c>
      <c r="AW45" s="25">
        <f t="shared" ca="1" si="9"/>
        <v>66.83</v>
      </c>
      <c r="AX45" s="25">
        <f t="shared" ca="1" si="38"/>
        <v>0</v>
      </c>
      <c r="AY45" s="25">
        <f t="shared" ca="1" si="39"/>
        <v>71.28</v>
      </c>
      <c r="AZ45" s="25">
        <f t="shared" ca="1" si="40"/>
        <v>126700</v>
      </c>
      <c r="BA45" s="25">
        <f t="shared" ca="1" si="41"/>
        <v>19773.310000000001</v>
      </c>
      <c r="BB45" s="25">
        <f t="shared" ca="1" si="42"/>
        <v>1.67</v>
      </c>
      <c r="BC45" s="25">
        <f t="shared" ca="1" si="43"/>
        <v>5.35</v>
      </c>
      <c r="BD45" s="25">
        <f ca="1">IF($H45="","",IF($Q45="x",SUM(AW$3:AY45)+SUM(BB$3:BC45)-SUM(BD$3:BD44),0))</f>
        <v>433.43000000000029</v>
      </c>
      <c r="BE45" s="25">
        <f t="shared" ca="1" si="44"/>
        <v>106493.26</v>
      </c>
      <c r="BF45" s="25">
        <f t="shared" ca="1" si="10"/>
        <v>106283.6</v>
      </c>
      <c r="BG45" s="7"/>
      <c r="BI45" s="25">
        <f t="shared" ca="1" si="45"/>
        <v>0</v>
      </c>
      <c r="BJ45" s="25">
        <f ca="1">SUM(BI$3:BI45)</f>
        <v>0</v>
      </c>
      <c r="BK45" s="25">
        <f t="shared" ca="1" si="59"/>
        <v>103426.48253523999</v>
      </c>
      <c r="BL45" s="25">
        <f t="shared" ca="1" si="11"/>
        <v>64.64</v>
      </c>
      <c r="BM45" s="25">
        <f t="shared" ca="1" si="46"/>
        <v>0</v>
      </c>
      <c r="BN45" s="25">
        <f t="shared" ca="1" si="47"/>
        <v>68.95</v>
      </c>
      <c r="BO45" s="25">
        <f t="shared" ca="1" si="48"/>
        <v>126700</v>
      </c>
      <c r="BP45" s="25">
        <f t="shared" ca="1" si="49"/>
        <v>23273.52</v>
      </c>
      <c r="BQ45" s="25">
        <f t="shared" ca="1" si="50"/>
        <v>1.96</v>
      </c>
      <c r="BR45" s="25">
        <f t="shared" ca="1" si="51"/>
        <v>5.17</v>
      </c>
      <c r="BS45" s="25">
        <f ca="1">IF($H45="","",IF($Q45="x",SUM(BL$3:BN45)+SUM(BQ$3:BR45)-SUM(BS$3:BS44),0))</f>
        <v>420.59000000000015</v>
      </c>
      <c r="BT45" s="25">
        <f t="shared" ca="1" si="52"/>
        <v>103005.89</v>
      </c>
      <c r="BU45" s="25">
        <f t="shared" ca="1" si="12"/>
        <v>102801.46</v>
      </c>
      <c r="BV45" s="7"/>
      <c r="BW45" s="25">
        <f t="shared" si="13"/>
        <v>0</v>
      </c>
      <c r="BX45" s="128">
        <v>0.4</v>
      </c>
      <c r="BY45" s="7"/>
      <c r="CB45" s="131">
        <f t="shared" si="66"/>
        <v>42</v>
      </c>
      <c r="CC45" s="132">
        <f t="shared" ca="1" si="53"/>
        <v>0</v>
      </c>
      <c r="CD45" s="133">
        <f t="shared" ca="1" si="54"/>
        <v>110784.8799143534</v>
      </c>
      <c r="CE45" s="133">
        <f t="shared" ca="1" si="55"/>
        <v>46.07</v>
      </c>
      <c r="CF45" s="133">
        <f t="shared" ca="1" si="56"/>
        <v>110738.81</v>
      </c>
      <c r="CG45" s="133">
        <f t="shared" ca="1" si="57"/>
        <v>0</v>
      </c>
      <c r="CH45" s="133">
        <f ca="1">IF($H45="","",IF(MONTH($H45)=MONTH($C$4)-1,MAX(0,(CG45-SUM(N34:N45)+SUM(O34:O45))-(VLOOKUP(CB45-12,$CB$3:$CH44,6,FALSE))),0)*0.25)</f>
        <v>0</v>
      </c>
      <c r="CI45" s="133">
        <f ca="1">IF($H45="","",CG45-SUM($CH$4:$CH45))</f>
        <v>-2550.270865671042</v>
      </c>
      <c r="CK45" s="133">
        <f ca="1">IF($H45="","",SUM($N$4:$N45)+$CK$3)</f>
        <v>100000</v>
      </c>
      <c r="CL45" s="133">
        <f ca="1">IF($H45="","",SUM($O$4:$O45))</f>
        <v>0</v>
      </c>
      <c r="CM45" s="133">
        <f t="shared" ca="1" si="63"/>
        <v>0</v>
      </c>
      <c r="CN45" s="133">
        <f ca="1">IF($H45="","",ROUND(IF(MONTH($H45)=MONTH($C$4)-1,BT45*(1+CC45)-SUM($CM$4:$CM45),0),2))</f>
        <v>0</v>
      </c>
      <c r="CZ45" s="132">
        <f t="shared" ca="1" si="15"/>
        <v>126700</v>
      </c>
    </row>
    <row r="46" spans="2:104" x14ac:dyDescent="0.2">
      <c r="F46" s="3">
        <v>43</v>
      </c>
      <c r="G46" s="3">
        <f t="shared" si="16"/>
        <v>4</v>
      </c>
      <c r="H46" s="8">
        <f t="shared" ca="1" si="58"/>
        <v>45046</v>
      </c>
      <c r="I46" s="6">
        <f t="shared" ca="1" si="0"/>
        <v>35</v>
      </c>
      <c r="J46" s="6" t="str">
        <f t="shared" ca="1" si="1"/>
        <v/>
      </c>
      <c r="K46" s="7"/>
      <c r="L46" s="6">
        <f ca="1">IF($H46="","",IF($J46="",VLOOKUP($I46,Sterbetafeln!$A$4:$I$124,$D$10,FALSE),MAX(0.0005,VLOOKUP($I46,Sterbetafeln!$A$4:$I$124,$D$10,FALSE)*VLOOKUP($J46,Sterbetafeln!$A$4:$I$124,$D$13,FALSE))))</f>
        <v>1.0120000000000001E-3</v>
      </c>
      <c r="M46" s="78">
        <f ca="1">SUM($O$3:$O46)</f>
        <v>0</v>
      </c>
      <c r="N46" s="25">
        <f t="shared" ca="1" si="17"/>
        <v>0</v>
      </c>
      <c r="O46" s="25">
        <f t="shared" ca="1" si="18"/>
        <v>0</v>
      </c>
      <c r="P46" s="25">
        <f t="shared" ca="1" si="19"/>
        <v>0</v>
      </c>
      <c r="Q46" s="7" t="str">
        <f t="shared" ca="1" si="20"/>
        <v/>
      </c>
      <c r="R46" s="25">
        <f t="shared" ca="1" si="2"/>
        <v>0</v>
      </c>
      <c r="S46" s="25">
        <f ca="1">SUM(R$3:R46)</f>
        <v>0</v>
      </c>
      <c r="T46" s="25">
        <f t="shared" ca="1" si="21"/>
        <v>86780.21</v>
      </c>
      <c r="U46" s="25">
        <f t="shared" ca="1" si="3"/>
        <v>54.24</v>
      </c>
      <c r="V46" s="25">
        <f t="shared" ca="1" si="22"/>
        <v>0</v>
      </c>
      <c r="W46" s="25">
        <f t="shared" ca="1" si="4"/>
        <v>57.85</v>
      </c>
      <c r="X46" s="25">
        <f t="shared" ca="1" si="23"/>
        <v>126700</v>
      </c>
      <c r="Y46" s="25">
        <f t="shared" ca="1" si="5"/>
        <v>39919.79</v>
      </c>
      <c r="Z46" s="25">
        <f t="shared" ca="1" si="24"/>
        <v>3.37</v>
      </c>
      <c r="AA46" s="25">
        <f t="shared" ca="1" si="25"/>
        <v>4.34</v>
      </c>
      <c r="AB46" s="25">
        <f ca="1">IF($H46="","",IF($Q46="x",SUM(U$3:W46)+SUM(Z$3:AA46)-SUM(AB$3:AB45),0))</f>
        <v>0</v>
      </c>
      <c r="AC46" s="25">
        <f t="shared" ca="1" si="26"/>
        <v>86780.21</v>
      </c>
      <c r="AD46" s="25">
        <f t="shared" ca="1" si="6"/>
        <v>86600.11</v>
      </c>
      <c r="AE46" s="7"/>
      <c r="AF46" s="25">
        <f t="shared" ca="1" si="27"/>
        <v>0</v>
      </c>
      <c r="AG46" s="25">
        <f ca="1">SUM(AF$3:AF46)</f>
        <v>0</v>
      </c>
      <c r="AH46" s="25">
        <f t="shared" ca="1" si="28"/>
        <v>96514.555326157759</v>
      </c>
      <c r="AI46" s="25">
        <f t="shared" ca="1" si="7"/>
        <v>60.32</v>
      </c>
      <c r="AJ46" s="25">
        <f t="shared" ca="1" si="29"/>
        <v>0</v>
      </c>
      <c r="AK46" s="25">
        <f t="shared" ca="1" si="30"/>
        <v>64.34</v>
      </c>
      <c r="AL46" s="25">
        <f t="shared" ca="1" si="31"/>
        <v>126700</v>
      </c>
      <c r="AM46" s="25">
        <f t="shared" ca="1" si="32"/>
        <v>30185.439999999999</v>
      </c>
      <c r="AN46" s="25">
        <f t="shared" ca="1" si="33"/>
        <v>2.5499999999999998</v>
      </c>
      <c r="AO46" s="25">
        <f t="shared" ca="1" si="34"/>
        <v>4.83</v>
      </c>
      <c r="AP46" s="25">
        <f ca="1">IF($H46="","",IF($Q46="x",SUM(AI$3:AK46)+SUM(AN$3:AO46)-SUM(AP$3:AP45),0))</f>
        <v>0</v>
      </c>
      <c r="AQ46" s="25">
        <f t="shared" ca="1" si="35"/>
        <v>96514.559999999998</v>
      </c>
      <c r="AR46" s="25">
        <f t="shared" ca="1" si="8"/>
        <v>96319.86</v>
      </c>
      <c r="AS46" s="7"/>
      <c r="AT46" s="25">
        <f t="shared" ca="1" si="36"/>
        <v>0</v>
      </c>
      <c r="AU46" s="25">
        <f ca="1">SUM(AT$3:AT46)</f>
        <v>0</v>
      </c>
      <c r="AV46" s="25">
        <f t="shared" ca="1" si="37"/>
        <v>107011.62132791821</v>
      </c>
      <c r="AW46" s="25">
        <f t="shared" ca="1" si="9"/>
        <v>66.88</v>
      </c>
      <c r="AX46" s="25">
        <f t="shared" ca="1" si="38"/>
        <v>0</v>
      </c>
      <c r="AY46" s="25">
        <f t="shared" ca="1" si="39"/>
        <v>71.34</v>
      </c>
      <c r="AZ46" s="25">
        <f t="shared" ca="1" si="40"/>
        <v>126700</v>
      </c>
      <c r="BA46" s="25">
        <f t="shared" ca="1" si="41"/>
        <v>19688.38</v>
      </c>
      <c r="BB46" s="25">
        <f t="shared" ca="1" si="42"/>
        <v>1.66</v>
      </c>
      <c r="BC46" s="25">
        <f t="shared" ca="1" si="43"/>
        <v>5.35</v>
      </c>
      <c r="BD46" s="25">
        <f ca="1">IF($H46="","",IF($Q46="x",SUM(AW$3:AY46)+SUM(BB$3:BC46)-SUM(BD$3:BD45),0))</f>
        <v>0</v>
      </c>
      <c r="BE46" s="25">
        <f t="shared" ca="1" si="44"/>
        <v>107011.62</v>
      </c>
      <c r="BF46" s="25">
        <f t="shared" ca="1" si="10"/>
        <v>106801.18</v>
      </c>
      <c r="BG46" s="7"/>
      <c r="BI46" s="25">
        <f t="shared" ca="1" si="45"/>
        <v>0</v>
      </c>
      <c r="BJ46" s="25">
        <f ca="1">SUM(BI$3:BI46)</f>
        <v>0</v>
      </c>
      <c r="BK46" s="25">
        <f t="shared" ca="1" si="59"/>
        <v>103425.54874630486</v>
      </c>
      <c r="BL46" s="25">
        <f t="shared" ca="1" si="11"/>
        <v>64.64</v>
      </c>
      <c r="BM46" s="25">
        <f t="shared" ca="1" si="46"/>
        <v>0</v>
      </c>
      <c r="BN46" s="25">
        <f t="shared" ca="1" si="47"/>
        <v>68.95</v>
      </c>
      <c r="BO46" s="25">
        <f t="shared" ca="1" si="48"/>
        <v>126700</v>
      </c>
      <c r="BP46" s="25">
        <f t="shared" ca="1" si="49"/>
        <v>23274.45</v>
      </c>
      <c r="BQ46" s="25">
        <f t="shared" ca="1" si="50"/>
        <v>1.96</v>
      </c>
      <c r="BR46" s="25">
        <f t="shared" ca="1" si="51"/>
        <v>5.17</v>
      </c>
      <c r="BS46" s="25">
        <f ca="1">IF($H46="","",IF($Q46="x",SUM(BL$3:BN46)+SUM(BQ$3:BR46)-SUM(BS$3:BS45),0))</f>
        <v>0</v>
      </c>
      <c r="BT46" s="25">
        <f t="shared" ca="1" si="52"/>
        <v>103425.55</v>
      </c>
      <c r="BU46" s="25">
        <f t="shared" ca="1" si="12"/>
        <v>103220.49</v>
      </c>
      <c r="BV46" s="7"/>
      <c r="BW46" s="25">
        <f t="shared" si="13"/>
        <v>0</v>
      </c>
      <c r="BX46" s="128">
        <v>0.4</v>
      </c>
      <c r="BY46" s="7"/>
      <c r="CB46" s="131">
        <f t="shared" si="66"/>
        <v>43</v>
      </c>
      <c r="CC46" s="132">
        <f t="shared" ca="1" si="53"/>
        <v>0</v>
      </c>
      <c r="CD46" s="133">
        <f t="shared" ca="1" si="54"/>
        <v>111189.97361959392</v>
      </c>
      <c r="CE46" s="133">
        <f t="shared" ca="1" si="55"/>
        <v>46.24</v>
      </c>
      <c r="CF46" s="133">
        <f t="shared" ca="1" si="56"/>
        <v>111143.73</v>
      </c>
      <c r="CG46" s="133">
        <f t="shared" ca="1" si="57"/>
        <v>0</v>
      </c>
      <c r="CH46" s="133">
        <f ca="1">IF($H46="","",IF(MONTH($H46)=MONTH($C$4)-1,MAX(0,(CG46-SUM(N35:N46)+SUM(O35:O46))-(VLOOKUP(CB46-12,$CB$3:$CH45,6,FALSE))),0)*0.25)</f>
        <v>0</v>
      </c>
      <c r="CI46" s="133">
        <f ca="1">IF($H46="","",CG46-SUM($CH$4:$CH46))</f>
        <v>-2550.270865671042</v>
      </c>
      <c r="CK46" s="133">
        <f ca="1">IF($H46="","",SUM($N$4:$N46)+$CK$3)</f>
        <v>100000</v>
      </c>
      <c r="CL46" s="133">
        <f ca="1">IF($H46="","",SUM($O$4:$O46))</f>
        <v>0</v>
      </c>
      <c r="CM46" s="133">
        <f t="shared" ca="1" si="63"/>
        <v>0</v>
      </c>
      <c r="CN46" s="133">
        <f ca="1">IF($H46="","",ROUND(IF(MONTH($H46)=MONTH($C$4)-1,BT46*(1+CC46)-SUM($CM$4:$CM46),0),2))</f>
        <v>0</v>
      </c>
      <c r="CZ46" s="132">
        <f t="shared" ca="1" si="15"/>
        <v>126700</v>
      </c>
    </row>
    <row r="47" spans="2:104" x14ac:dyDescent="0.2">
      <c r="F47" s="3">
        <v>44</v>
      </c>
      <c r="G47" s="3">
        <f t="shared" si="16"/>
        <v>4</v>
      </c>
      <c r="H47" s="8">
        <f t="shared" ca="1" si="58"/>
        <v>45077</v>
      </c>
      <c r="I47" s="6">
        <f t="shared" ca="1" si="0"/>
        <v>35</v>
      </c>
      <c r="J47" s="6" t="str">
        <f t="shared" ca="1" si="1"/>
        <v/>
      </c>
      <c r="K47" s="7"/>
      <c r="L47" s="6">
        <f ca="1">IF($H47="","",IF($J47="",VLOOKUP($I47,Sterbetafeln!$A$4:$I$124,$D$10,FALSE),MAX(0.0005,VLOOKUP($I47,Sterbetafeln!$A$4:$I$124,$D$10,FALSE)*VLOOKUP($J47,Sterbetafeln!$A$4:$I$124,$D$13,FALSE))))</f>
        <v>1.0120000000000001E-3</v>
      </c>
      <c r="M47" s="78">
        <f ca="1">SUM($O$3:$O47)</f>
        <v>0</v>
      </c>
      <c r="N47" s="25">
        <f t="shared" ca="1" si="17"/>
        <v>0</v>
      </c>
      <c r="O47" s="25">
        <f t="shared" ca="1" si="18"/>
        <v>0</v>
      </c>
      <c r="P47" s="25">
        <f t="shared" ca="1" si="19"/>
        <v>0</v>
      </c>
      <c r="Q47" s="7" t="str">
        <f t="shared" ca="1" si="20"/>
        <v/>
      </c>
      <c r="R47" s="25">
        <f t="shared" ca="1" si="2"/>
        <v>0</v>
      </c>
      <c r="S47" s="25">
        <f ca="1">SUM(R$3:R47)</f>
        <v>0</v>
      </c>
      <c r="T47" s="25">
        <f t="shared" ca="1" si="21"/>
        <v>86780.21</v>
      </c>
      <c r="U47" s="25">
        <f t="shared" ca="1" si="3"/>
        <v>54.24</v>
      </c>
      <c r="V47" s="25">
        <f t="shared" ca="1" si="22"/>
        <v>0</v>
      </c>
      <c r="W47" s="25">
        <f t="shared" ca="1" si="4"/>
        <v>57.85</v>
      </c>
      <c r="X47" s="25">
        <f t="shared" ca="1" si="23"/>
        <v>126700</v>
      </c>
      <c r="Y47" s="25">
        <f t="shared" ca="1" si="5"/>
        <v>39919.79</v>
      </c>
      <c r="Z47" s="25">
        <f t="shared" ca="1" si="24"/>
        <v>3.37</v>
      </c>
      <c r="AA47" s="25">
        <f t="shared" ca="1" si="25"/>
        <v>4.34</v>
      </c>
      <c r="AB47" s="25">
        <f ca="1">IF($H47="","",IF($Q47="x",SUM(U$3:W47)+SUM(Z$3:AA47)-SUM(AB$3:AB46),0))</f>
        <v>0</v>
      </c>
      <c r="AC47" s="25">
        <f t="shared" ca="1" si="26"/>
        <v>86780.21</v>
      </c>
      <c r="AD47" s="25">
        <f t="shared" ca="1" si="6"/>
        <v>86600.11</v>
      </c>
      <c r="AE47" s="7"/>
      <c r="AF47" s="25">
        <f t="shared" ca="1" si="27"/>
        <v>0</v>
      </c>
      <c r="AG47" s="25">
        <f ca="1">SUM(AF$3:AF47)</f>
        <v>0</v>
      </c>
      <c r="AH47" s="25">
        <f t="shared" ca="1" si="28"/>
        <v>96752.590941915187</v>
      </c>
      <c r="AI47" s="25">
        <f t="shared" ca="1" si="7"/>
        <v>60.47</v>
      </c>
      <c r="AJ47" s="25">
        <f t="shared" ca="1" si="29"/>
        <v>0</v>
      </c>
      <c r="AK47" s="25">
        <f t="shared" ca="1" si="30"/>
        <v>64.5</v>
      </c>
      <c r="AL47" s="25">
        <f t="shared" ca="1" si="31"/>
        <v>126700</v>
      </c>
      <c r="AM47" s="25">
        <f t="shared" ca="1" si="32"/>
        <v>29947.41</v>
      </c>
      <c r="AN47" s="25">
        <f t="shared" ca="1" si="33"/>
        <v>2.5299999999999998</v>
      </c>
      <c r="AO47" s="25">
        <f t="shared" ca="1" si="34"/>
        <v>4.84</v>
      </c>
      <c r="AP47" s="25">
        <f ca="1">IF($H47="","",IF($Q47="x",SUM(AI$3:AK47)+SUM(AN$3:AO47)-SUM(AP$3:AP46),0))</f>
        <v>0</v>
      </c>
      <c r="AQ47" s="25">
        <f t="shared" ca="1" si="35"/>
        <v>96752.59</v>
      </c>
      <c r="AR47" s="25">
        <f t="shared" ca="1" si="8"/>
        <v>96557.54</v>
      </c>
      <c r="AS47" s="7"/>
      <c r="AT47" s="25">
        <f t="shared" ca="1" si="36"/>
        <v>0</v>
      </c>
      <c r="AU47" s="25">
        <f ca="1">SUM(AT$3:AT47)</f>
        <v>0</v>
      </c>
      <c r="AV47" s="25">
        <f t="shared" ca="1" si="37"/>
        <v>107532.50447142927</v>
      </c>
      <c r="AW47" s="25">
        <f t="shared" ca="1" si="9"/>
        <v>67.209999999999994</v>
      </c>
      <c r="AX47" s="25">
        <f t="shared" ca="1" si="38"/>
        <v>0</v>
      </c>
      <c r="AY47" s="25">
        <f t="shared" ca="1" si="39"/>
        <v>71.69</v>
      </c>
      <c r="AZ47" s="25">
        <f t="shared" ca="1" si="40"/>
        <v>126700</v>
      </c>
      <c r="BA47" s="25">
        <f t="shared" ca="1" si="41"/>
        <v>19167.5</v>
      </c>
      <c r="BB47" s="25">
        <f t="shared" ca="1" si="42"/>
        <v>1.62</v>
      </c>
      <c r="BC47" s="25">
        <f t="shared" ca="1" si="43"/>
        <v>5.38</v>
      </c>
      <c r="BD47" s="25">
        <f ca="1">IF($H47="","",IF($Q47="x",SUM(AW$3:AY47)+SUM(BB$3:BC47)-SUM(BD$3:BD46),0))</f>
        <v>0</v>
      </c>
      <c r="BE47" s="25">
        <f t="shared" ca="1" si="44"/>
        <v>107532.5</v>
      </c>
      <c r="BF47" s="25">
        <f t="shared" ca="1" si="10"/>
        <v>107321.28</v>
      </c>
      <c r="BG47" s="7"/>
      <c r="BI47" s="25">
        <f t="shared" ca="1" si="45"/>
        <v>0</v>
      </c>
      <c r="BJ47" s="25">
        <f ca="1">SUM(BI$3:BI47)</f>
        <v>0</v>
      </c>
      <c r="BK47" s="25">
        <f t="shared" ca="1" si="59"/>
        <v>103846.91849309191</v>
      </c>
      <c r="BL47" s="25">
        <f t="shared" ca="1" si="11"/>
        <v>64.900000000000006</v>
      </c>
      <c r="BM47" s="25">
        <f t="shared" ca="1" si="46"/>
        <v>0</v>
      </c>
      <c r="BN47" s="25">
        <f t="shared" ca="1" si="47"/>
        <v>69.23</v>
      </c>
      <c r="BO47" s="25">
        <f t="shared" ca="1" si="48"/>
        <v>126700</v>
      </c>
      <c r="BP47" s="25">
        <f t="shared" ca="1" si="49"/>
        <v>22853.08</v>
      </c>
      <c r="BQ47" s="25">
        <f t="shared" ca="1" si="50"/>
        <v>1.93</v>
      </c>
      <c r="BR47" s="25">
        <f t="shared" ca="1" si="51"/>
        <v>5.19</v>
      </c>
      <c r="BS47" s="25">
        <f ca="1">IF($H47="","",IF($Q47="x",SUM(BL$3:BN47)+SUM(BQ$3:BR47)-SUM(BS$3:BS46),0))</f>
        <v>0</v>
      </c>
      <c r="BT47" s="25">
        <f t="shared" ca="1" si="52"/>
        <v>103846.92</v>
      </c>
      <c r="BU47" s="25">
        <f t="shared" ca="1" si="12"/>
        <v>103641.22</v>
      </c>
      <c r="BV47" s="7"/>
      <c r="BW47" s="25">
        <f t="shared" si="13"/>
        <v>0</v>
      </c>
      <c r="BX47" s="128">
        <v>0.4</v>
      </c>
      <c r="BY47" s="7"/>
      <c r="CB47" s="131">
        <f t="shared" si="66"/>
        <v>44</v>
      </c>
      <c r="CC47" s="132">
        <f t="shared" ca="1" si="53"/>
        <v>0</v>
      </c>
      <c r="CD47" s="133">
        <f t="shared" ca="1" si="54"/>
        <v>111596.54331379638</v>
      </c>
      <c r="CE47" s="133">
        <f t="shared" ca="1" si="55"/>
        <v>46.4</v>
      </c>
      <c r="CF47" s="133">
        <f t="shared" ca="1" si="56"/>
        <v>111550.14</v>
      </c>
      <c r="CG47" s="133">
        <f t="shared" ca="1" si="57"/>
        <v>0</v>
      </c>
      <c r="CH47" s="133">
        <f ca="1">IF($H47="","",IF(MONTH($H47)=MONTH($C$4)-1,MAX(0,(CG47-SUM(N36:N47)+SUM(O36:O47))-(VLOOKUP(CB47-12,$CB$3:$CH46,6,FALSE))),0)*0.25)</f>
        <v>0</v>
      </c>
      <c r="CI47" s="133">
        <f ca="1">IF($H47="","",CG47-SUM($CH$4:$CH47))</f>
        <v>-2550.270865671042</v>
      </c>
      <c r="CK47" s="133">
        <f ca="1">IF($H47="","",SUM($N$4:$N47)+$CK$3)</f>
        <v>100000</v>
      </c>
      <c r="CL47" s="133">
        <f ca="1">IF($H47="","",SUM($O$4:$O47))</f>
        <v>0</v>
      </c>
      <c r="CM47" s="133">
        <f t="shared" ca="1" si="63"/>
        <v>0</v>
      </c>
      <c r="CN47" s="133">
        <f ca="1">IF($H47="","",ROUND(IF(MONTH($H47)=MONTH($C$4)-1,BT47*(1+CC47)-SUM($CM$4:$CM47),0),2))</f>
        <v>0</v>
      </c>
      <c r="CZ47" s="132">
        <f t="shared" ca="1" si="15"/>
        <v>126700</v>
      </c>
    </row>
    <row r="48" spans="2:104" x14ac:dyDescent="0.2">
      <c r="B48" s="10" t="s">
        <v>9</v>
      </c>
      <c r="C48" s="15">
        <f>IF(C49=0,0,'Input-Output'!$AA$114)</f>
        <v>0</v>
      </c>
      <c r="F48" s="3">
        <v>45</v>
      </c>
      <c r="G48" s="3">
        <f t="shared" si="16"/>
        <v>4</v>
      </c>
      <c r="H48" s="8">
        <f t="shared" ca="1" si="58"/>
        <v>45107</v>
      </c>
      <c r="I48" s="6">
        <f t="shared" ca="1" si="0"/>
        <v>35</v>
      </c>
      <c r="J48" s="6" t="str">
        <f t="shared" ca="1" si="1"/>
        <v/>
      </c>
      <c r="K48" s="7"/>
      <c r="L48" s="6">
        <f ca="1">IF($H48="","",IF($J48="",VLOOKUP($I48,Sterbetafeln!$A$4:$I$124,$D$10,FALSE),MAX(0.0005,VLOOKUP($I48,Sterbetafeln!$A$4:$I$124,$D$10,FALSE)*VLOOKUP($J48,Sterbetafeln!$A$4:$I$124,$D$13,FALSE))))</f>
        <v>1.0120000000000001E-3</v>
      </c>
      <c r="M48" s="78">
        <f ca="1">SUM($O$3:$O48)</f>
        <v>0</v>
      </c>
      <c r="N48" s="25">
        <f t="shared" ca="1" si="17"/>
        <v>0</v>
      </c>
      <c r="O48" s="25">
        <f t="shared" ca="1" si="18"/>
        <v>0</v>
      </c>
      <c r="P48" s="25">
        <f t="shared" ca="1" si="19"/>
        <v>0</v>
      </c>
      <c r="Q48" s="7" t="str">
        <f t="shared" ca="1" si="20"/>
        <v>x</v>
      </c>
      <c r="R48" s="25">
        <f t="shared" ca="1" si="2"/>
        <v>0</v>
      </c>
      <c r="S48" s="25">
        <f ca="1">SUM(R$3:R48)</f>
        <v>0</v>
      </c>
      <c r="T48" s="25">
        <f t="shared" ca="1" si="21"/>
        <v>86780.21</v>
      </c>
      <c r="U48" s="25">
        <f t="shared" ca="1" si="3"/>
        <v>54.24</v>
      </c>
      <c r="V48" s="25">
        <f t="shared" ca="1" si="22"/>
        <v>0</v>
      </c>
      <c r="W48" s="25">
        <f t="shared" ca="1" si="4"/>
        <v>57.85</v>
      </c>
      <c r="X48" s="25">
        <f t="shared" ca="1" si="23"/>
        <v>126700</v>
      </c>
      <c r="Y48" s="25">
        <f t="shared" ca="1" si="5"/>
        <v>39919.79</v>
      </c>
      <c r="Z48" s="25">
        <f t="shared" ca="1" si="24"/>
        <v>3.37</v>
      </c>
      <c r="AA48" s="25">
        <f t="shared" ca="1" si="25"/>
        <v>4.34</v>
      </c>
      <c r="AB48" s="25">
        <f ca="1">IF($H48="","",IF($Q48="x",SUM(U$3:W48)+SUM(Z$3:AA48)-SUM(AB$3:AB47),0))</f>
        <v>359.39999999999964</v>
      </c>
      <c r="AC48" s="25">
        <f t="shared" ca="1" si="26"/>
        <v>86420.81</v>
      </c>
      <c r="AD48" s="25">
        <f t="shared" ca="1" si="6"/>
        <v>86241.25</v>
      </c>
      <c r="AE48" s="7"/>
      <c r="AF48" s="25">
        <f t="shared" ca="1" si="27"/>
        <v>0</v>
      </c>
      <c r="AG48" s="25">
        <f ca="1">SUM(AF$3:AF48)</f>
        <v>0</v>
      </c>
      <c r="AH48" s="25">
        <f t="shared" ca="1" si="28"/>
        <v>96991.20798810909</v>
      </c>
      <c r="AI48" s="25">
        <f t="shared" ca="1" si="7"/>
        <v>60.62</v>
      </c>
      <c r="AJ48" s="25">
        <f t="shared" ca="1" si="29"/>
        <v>0</v>
      </c>
      <c r="AK48" s="25">
        <f t="shared" ca="1" si="30"/>
        <v>64.66</v>
      </c>
      <c r="AL48" s="25">
        <f t="shared" ca="1" si="31"/>
        <v>126700</v>
      </c>
      <c r="AM48" s="25">
        <f t="shared" ca="1" si="32"/>
        <v>29708.79</v>
      </c>
      <c r="AN48" s="25">
        <f t="shared" ca="1" si="33"/>
        <v>2.5099999999999998</v>
      </c>
      <c r="AO48" s="25">
        <f t="shared" ca="1" si="34"/>
        <v>4.8499999999999996</v>
      </c>
      <c r="AP48" s="25">
        <f ca="1">IF($H48="","",IF($Q48="x",SUM(AI$3:AK48)+SUM(AN$3:AO48)-SUM(AP$3:AP47),0))</f>
        <v>397.02000000000044</v>
      </c>
      <c r="AQ48" s="25">
        <f t="shared" ca="1" si="35"/>
        <v>96594.19</v>
      </c>
      <c r="AR48" s="25">
        <f t="shared" ca="1" si="8"/>
        <v>96399.37</v>
      </c>
      <c r="AS48" s="7"/>
      <c r="AT48" s="25">
        <f t="shared" ca="1" si="36"/>
        <v>0</v>
      </c>
      <c r="AU48" s="25">
        <f ca="1">SUM(AT$3:AT48)</f>
        <v>0</v>
      </c>
      <c r="AV48" s="25">
        <f t="shared" ca="1" si="37"/>
        <v>108055.91988116775</v>
      </c>
      <c r="AW48" s="25">
        <f t="shared" ca="1" si="9"/>
        <v>67.53</v>
      </c>
      <c r="AX48" s="25">
        <f t="shared" ca="1" si="38"/>
        <v>0</v>
      </c>
      <c r="AY48" s="25">
        <f t="shared" ca="1" si="39"/>
        <v>72.040000000000006</v>
      </c>
      <c r="AZ48" s="25">
        <f t="shared" ca="1" si="40"/>
        <v>126700</v>
      </c>
      <c r="BA48" s="25">
        <f t="shared" ca="1" si="41"/>
        <v>18644.080000000002</v>
      </c>
      <c r="BB48" s="25">
        <f t="shared" ca="1" si="42"/>
        <v>1.57</v>
      </c>
      <c r="BC48" s="25">
        <f t="shared" ca="1" si="43"/>
        <v>5.4</v>
      </c>
      <c r="BD48" s="25">
        <f ca="1">IF($H48="","",IF($Q48="x",SUM(AW$3:AY48)+SUM(BB$3:BC48)-SUM(BD$3:BD47),0))</f>
        <v>437.67000000000007</v>
      </c>
      <c r="BE48" s="25">
        <f t="shared" ca="1" si="44"/>
        <v>107618.25</v>
      </c>
      <c r="BF48" s="25">
        <f t="shared" ca="1" si="10"/>
        <v>107406.9</v>
      </c>
      <c r="BG48" s="7"/>
      <c r="BI48" s="25">
        <f t="shared" ca="1" si="45"/>
        <v>0</v>
      </c>
      <c r="BJ48" s="25">
        <f ca="1">SUM(BI$3:BI48)</f>
        <v>0</v>
      </c>
      <c r="BK48" s="25">
        <f t="shared" ca="1" si="59"/>
        <v>104270.00520663062</v>
      </c>
      <c r="BL48" s="25">
        <f t="shared" ca="1" si="11"/>
        <v>65.17</v>
      </c>
      <c r="BM48" s="25">
        <f t="shared" ca="1" si="46"/>
        <v>0</v>
      </c>
      <c r="BN48" s="25">
        <f t="shared" ca="1" si="47"/>
        <v>69.510000000000005</v>
      </c>
      <c r="BO48" s="25">
        <f t="shared" ca="1" si="48"/>
        <v>126700</v>
      </c>
      <c r="BP48" s="25">
        <f t="shared" ca="1" si="49"/>
        <v>22429.99</v>
      </c>
      <c r="BQ48" s="25">
        <f t="shared" ca="1" si="50"/>
        <v>1.89</v>
      </c>
      <c r="BR48" s="25">
        <f t="shared" ca="1" si="51"/>
        <v>5.21</v>
      </c>
      <c r="BS48" s="25">
        <f ca="1">IF($H48="","",IF($Q48="x",SUM(BL$3:BN48)+SUM(BQ$3:BR48)-SUM(BS$3:BS47),0))</f>
        <v>423.74999999999909</v>
      </c>
      <c r="BT48" s="25">
        <f t="shared" ca="1" si="52"/>
        <v>103846.26</v>
      </c>
      <c r="BU48" s="25">
        <f t="shared" ca="1" si="12"/>
        <v>103640.57</v>
      </c>
      <c r="BV48" s="7"/>
      <c r="BW48" s="25">
        <f t="shared" si="13"/>
        <v>0</v>
      </c>
      <c r="BX48" s="128">
        <v>0.4</v>
      </c>
      <c r="BY48" s="7"/>
      <c r="CB48" s="131">
        <f t="shared" si="66"/>
        <v>45</v>
      </c>
      <c r="CC48" s="132">
        <f t="shared" ca="1" si="53"/>
        <v>0</v>
      </c>
      <c r="CD48" s="133">
        <f t="shared" ca="1" si="54"/>
        <v>112004.6090784433</v>
      </c>
      <c r="CE48" s="133">
        <f t="shared" ca="1" si="55"/>
        <v>46.57</v>
      </c>
      <c r="CF48" s="133">
        <f t="shared" ca="1" si="56"/>
        <v>111958.04</v>
      </c>
      <c r="CG48" s="133">
        <f t="shared" ca="1" si="57"/>
        <v>0</v>
      </c>
      <c r="CH48" s="133">
        <f ca="1">IF($H48="","",IF(MONTH($H48)=MONTH($C$4)-1,MAX(0,(CG48-SUM(N37:N48)+SUM(O37:O48))-(VLOOKUP(CB48-12,$CB$3:$CH47,6,FALSE))),0)*0.25)</f>
        <v>0</v>
      </c>
      <c r="CI48" s="133">
        <f ca="1">IF($H48="","",CG48-SUM($CH$4:$CH48))</f>
        <v>-2550.270865671042</v>
      </c>
      <c r="CK48" s="133">
        <f ca="1">IF($H48="","",SUM($N$4:$N48)+$CK$3)</f>
        <v>100000</v>
      </c>
      <c r="CL48" s="133">
        <f ca="1">IF($H48="","",SUM($O$4:$O48))</f>
        <v>0</v>
      </c>
      <c r="CM48" s="133">
        <f t="shared" ca="1" si="63"/>
        <v>0</v>
      </c>
      <c r="CN48" s="133">
        <f ca="1">IF($H48="","",ROUND(IF(MONTH($H48)=MONTH($C$4)-1,BT48*(1+CC48)-SUM($CM$4:$CM48),0),2))</f>
        <v>0</v>
      </c>
      <c r="CZ48" s="132">
        <f t="shared" ca="1" si="15"/>
        <v>126700</v>
      </c>
    </row>
    <row r="49" spans="2:104" x14ac:dyDescent="0.2">
      <c r="B49" s="10" t="s">
        <v>10</v>
      </c>
      <c r="C49" s="18">
        <f>'Input-Output'!$AA$115</f>
        <v>0</v>
      </c>
      <c r="D49" s="5">
        <f>IF($C$49="jährlich",12,IF($C$49="halbjährlich",6,IF($C$49="vierteljährlich",3,IF($C$49="monatlich",1,10))))</f>
        <v>10</v>
      </c>
      <c r="F49" s="3">
        <v>46</v>
      </c>
      <c r="G49" s="3">
        <f t="shared" si="16"/>
        <v>4</v>
      </c>
      <c r="H49" s="8">
        <f t="shared" ca="1" si="58"/>
        <v>45138</v>
      </c>
      <c r="I49" s="6">
        <f t="shared" ca="1" si="0"/>
        <v>36</v>
      </c>
      <c r="J49" s="6" t="str">
        <f t="shared" ca="1" si="1"/>
        <v/>
      </c>
      <c r="K49" s="7"/>
      <c r="L49" s="6">
        <f ca="1">IF($H49="","",IF($J49="",VLOOKUP($I49,Sterbetafeln!$A$4:$I$124,$D$10,FALSE),MAX(0.0005,VLOOKUP($I49,Sterbetafeln!$A$4:$I$124,$D$10,FALSE)*VLOOKUP($J49,Sterbetafeln!$A$4:$I$124,$D$13,FALSE))))</f>
        <v>1.0529999999999999E-3</v>
      </c>
      <c r="M49" s="78">
        <f ca="1">SUM($O$3:$O49)</f>
        <v>0</v>
      </c>
      <c r="N49" s="25">
        <f t="shared" ca="1" si="17"/>
        <v>0</v>
      </c>
      <c r="O49" s="25">
        <f t="shared" ca="1" si="18"/>
        <v>0</v>
      </c>
      <c r="P49" s="25">
        <f t="shared" ca="1" si="19"/>
        <v>0</v>
      </c>
      <c r="Q49" s="7" t="str">
        <f t="shared" ca="1" si="20"/>
        <v/>
      </c>
      <c r="R49" s="25">
        <f t="shared" ca="1" si="2"/>
        <v>0</v>
      </c>
      <c r="S49" s="25">
        <f ca="1">SUM(R$3:R49)</f>
        <v>0</v>
      </c>
      <c r="T49" s="25">
        <f t="shared" ca="1" si="21"/>
        <v>86420.81</v>
      </c>
      <c r="U49" s="25">
        <f t="shared" ca="1" si="3"/>
        <v>54.01</v>
      </c>
      <c r="V49" s="25">
        <f t="shared" ca="1" si="22"/>
        <v>0</v>
      </c>
      <c r="W49" s="25">
        <f t="shared" ca="1" si="4"/>
        <v>57.61</v>
      </c>
      <c r="X49" s="25">
        <f t="shared" ca="1" si="23"/>
        <v>126700</v>
      </c>
      <c r="Y49" s="25">
        <f t="shared" ca="1" si="5"/>
        <v>40279.19</v>
      </c>
      <c r="Z49" s="25">
        <f t="shared" ca="1" si="24"/>
        <v>3.53</v>
      </c>
      <c r="AA49" s="25">
        <f t="shared" ca="1" si="25"/>
        <v>4.32</v>
      </c>
      <c r="AB49" s="25">
        <f ca="1">IF($H49="","",IF($Q49="x",SUM(U$3:W49)+SUM(Z$3:AA49)-SUM(AB$3:AB48),0))</f>
        <v>0</v>
      </c>
      <c r="AC49" s="25">
        <f t="shared" ca="1" si="26"/>
        <v>86420.81</v>
      </c>
      <c r="AD49" s="25">
        <f t="shared" ca="1" si="6"/>
        <v>86241.25</v>
      </c>
      <c r="AE49" s="7"/>
      <c r="AF49" s="25">
        <f t="shared" ca="1" si="27"/>
        <v>0</v>
      </c>
      <c r="AG49" s="25">
        <f ca="1">SUM(AF$3:AF49)</f>
        <v>0</v>
      </c>
      <c r="AH49" s="25">
        <f t="shared" ca="1" si="28"/>
        <v>96832.417330977158</v>
      </c>
      <c r="AI49" s="25">
        <f t="shared" ca="1" si="7"/>
        <v>60.52</v>
      </c>
      <c r="AJ49" s="25">
        <f t="shared" ca="1" si="29"/>
        <v>0</v>
      </c>
      <c r="AK49" s="25">
        <f t="shared" ca="1" si="30"/>
        <v>64.55</v>
      </c>
      <c r="AL49" s="25">
        <f t="shared" ca="1" si="31"/>
        <v>126700</v>
      </c>
      <c r="AM49" s="25">
        <f t="shared" ca="1" si="32"/>
        <v>29867.58</v>
      </c>
      <c r="AN49" s="25">
        <f t="shared" ca="1" si="33"/>
        <v>2.62</v>
      </c>
      <c r="AO49" s="25">
        <f t="shared" ca="1" si="34"/>
        <v>4.84</v>
      </c>
      <c r="AP49" s="25">
        <f ca="1">IF($H49="","",IF($Q49="x",SUM(AI$3:AK49)+SUM(AN$3:AO49)-SUM(AP$3:AP48),0))</f>
        <v>0</v>
      </c>
      <c r="AQ49" s="25">
        <f t="shared" ca="1" si="35"/>
        <v>96832.42</v>
      </c>
      <c r="AR49" s="25">
        <f t="shared" ca="1" si="8"/>
        <v>96637.25</v>
      </c>
      <c r="AS49" s="7"/>
      <c r="AT49" s="25">
        <f t="shared" ca="1" si="36"/>
        <v>0</v>
      </c>
      <c r="AU49" s="25">
        <f ca="1">SUM(AT$3:AT49)</f>
        <v>0</v>
      </c>
      <c r="AV49" s="25">
        <f t="shared" ca="1" si="37"/>
        <v>108142.08727362873</v>
      </c>
      <c r="AW49" s="25">
        <f t="shared" ca="1" si="9"/>
        <v>67.59</v>
      </c>
      <c r="AX49" s="25">
        <f t="shared" ca="1" si="38"/>
        <v>0</v>
      </c>
      <c r="AY49" s="25">
        <f t="shared" ca="1" si="39"/>
        <v>72.09</v>
      </c>
      <c r="AZ49" s="25">
        <f t="shared" ca="1" si="40"/>
        <v>126700</v>
      </c>
      <c r="BA49" s="25">
        <f t="shared" ca="1" si="41"/>
        <v>18557.91</v>
      </c>
      <c r="BB49" s="25">
        <f t="shared" ca="1" si="42"/>
        <v>1.63</v>
      </c>
      <c r="BC49" s="25">
        <f t="shared" ca="1" si="43"/>
        <v>5.41</v>
      </c>
      <c r="BD49" s="25">
        <f ca="1">IF($H49="","",IF($Q49="x",SUM(AW$3:AY49)+SUM(BB$3:BC49)-SUM(BD$3:BD48),0))</f>
        <v>0</v>
      </c>
      <c r="BE49" s="25">
        <f t="shared" ca="1" si="44"/>
        <v>108142.09</v>
      </c>
      <c r="BF49" s="25">
        <f t="shared" ca="1" si="10"/>
        <v>107929.95</v>
      </c>
      <c r="BG49" s="7"/>
      <c r="BI49" s="25">
        <f t="shared" ca="1" si="45"/>
        <v>0</v>
      </c>
      <c r="BJ49" s="25">
        <f ca="1">SUM(BI$3:BI49)</f>
        <v>0</v>
      </c>
      <c r="BK49" s="25">
        <f t="shared" ca="1" si="59"/>
        <v>104269.34251770892</v>
      </c>
      <c r="BL49" s="25">
        <f t="shared" ca="1" si="11"/>
        <v>65.17</v>
      </c>
      <c r="BM49" s="25">
        <f t="shared" ca="1" si="46"/>
        <v>0</v>
      </c>
      <c r="BN49" s="25">
        <f t="shared" ca="1" si="47"/>
        <v>69.510000000000005</v>
      </c>
      <c r="BO49" s="25">
        <f t="shared" ca="1" si="48"/>
        <v>126700</v>
      </c>
      <c r="BP49" s="25">
        <f t="shared" ca="1" si="49"/>
        <v>22430.66</v>
      </c>
      <c r="BQ49" s="25">
        <f t="shared" ca="1" si="50"/>
        <v>1.97</v>
      </c>
      <c r="BR49" s="25">
        <f t="shared" ca="1" si="51"/>
        <v>5.21</v>
      </c>
      <c r="BS49" s="25">
        <f ca="1">IF($H49="","",IF($Q49="x",SUM(BL$3:BN49)+SUM(BQ$3:BR49)-SUM(BS$3:BS48),0))</f>
        <v>0</v>
      </c>
      <c r="BT49" s="25">
        <f t="shared" ca="1" si="52"/>
        <v>104269.34</v>
      </c>
      <c r="BU49" s="25">
        <f t="shared" ca="1" si="12"/>
        <v>104063.01</v>
      </c>
      <c r="BV49" s="7"/>
      <c r="BW49" s="25">
        <f t="shared" si="13"/>
        <v>0</v>
      </c>
      <c r="BX49" s="128">
        <v>0.4</v>
      </c>
      <c r="BY49" s="7"/>
      <c r="CB49" s="131">
        <f t="shared" si="66"/>
        <v>46</v>
      </c>
      <c r="CC49" s="132">
        <f t="shared" ca="1" si="53"/>
        <v>0</v>
      </c>
      <c r="CD49" s="133">
        <f t="shared" ca="1" si="54"/>
        <v>112414.17091353465</v>
      </c>
      <c r="CE49" s="133">
        <f t="shared" ca="1" si="55"/>
        <v>46.74</v>
      </c>
      <c r="CF49" s="133">
        <f t="shared" ca="1" si="56"/>
        <v>112367.43</v>
      </c>
      <c r="CG49" s="133">
        <f t="shared" ca="1" si="57"/>
        <v>0</v>
      </c>
      <c r="CH49" s="133">
        <f ca="1">IF($H49="","",IF(MONTH($H49)=MONTH($C$4)-1,MAX(0,(CG49-SUM(N38:N49)+SUM(O38:O49))-(VLOOKUP(CB49-12,$CB$3:$CH48,6,FALSE))),0)*0.25)</f>
        <v>0</v>
      </c>
      <c r="CI49" s="133">
        <f ca="1">IF($H49="","",CG49-SUM($CH$4:$CH49))</f>
        <v>-2550.270865671042</v>
      </c>
      <c r="CK49" s="133">
        <f ca="1">IF($H49="","",SUM($N$4:$N49)+$CK$3)</f>
        <v>100000</v>
      </c>
      <c r="CL49" s="133">
        <f ca="1">IF($H49="","",SUM($O$4:$O49))</f>
        <v>0</v>
      </c>
      <c r="CM49" s="133">
        <f t="shared" ca="1" si="63"/>
        <v>0</v>
      </c>
      <c r="CN49" s="133">
        <f ca="1">IF($H49="","",ROUND(IF(MONTH($H49)=MONTH($C$4)-1,BT49*(1+CC49)-SUM($CM$4:$CM49),0),2))</f>
        <v>0</v>
      </c>
      <c r="CZ49" s="132">
        <f t="shared" ca="1" si="15"/>
        <v>126700</v>
      </c>
    </row>
    <row r="50" spans="2:104" x14ac:dyDescent="0.2">
      <c r="B50" s="10" t="s">
        <v>11</v>
      </c>
      <c r="C50" s="16">
        <f>'Input-Output'!$AB$114</f>
        <v>0</v>
      </c>
      <c r="F50" s="3">
        <v>47</v>
      </c>
      <c r="G50" s="3">
        <f t="shared" si="16"/>
        <v>4</v>
      </c>
      <c r="H50" s="8">
        <f t="shared" ca="1" si="58"/>
        <v>45169</v>
      </c>
      <c r="I50" s="6">
        <f t="shared" ca="1" si="0"/>
        <v>36</v>
      </c>
      <c r="J50" s="6" t="str">
        <f t="shared" ca="1" si="1"/>
        <v/>
      </c>
      <c r="K50" s="7"/>
      <c r="L50" s="6">
        <f ca="1">IF($H50="","",IF($J50="",VLOOKUP($I50,Sterbetafeln!$A$4:$I$124,$D$10,FALSE),MAX(0.0005,VLOOKUP($I50,Sterbetafeln!$A$4:$I$124,$D$10,FALSE)*VLOOKUP($J50,Sterbetafeln!$A$4:$I$124,$D$13,FALSE))))</f>
        <v>1.0529999999999999E-3</v>
      </c>
      <c r="M50" s="78">
        <f ca="1">SUM($O$3:$O50)</f>
        <v>0</v>
      </c>
      <c r="N50" s="25">
        <f t="shared" ca="1" si="17"/>
        <v>0</v>
      </c>
      <c r="O50" s="25">
        <f t="shared" ca="1" si="18"/>
        <v>0</v>
      </c>
      <c r="P50" s="25">
        <f t="shared" ca="1" si="19"/>
        <v>0</v>
      </c>
      <c r="Q50" s="7" t="str">
        <f t="shared" ca="1" si="20"/>
        <v/>
      </c>
      <c r="R50" s="25">
        <f t="shared" ca="1" si="2"/>
        <v>0</v>
      </c>
      <c r="S50" s="25">
        <f ca="1">SUM(R$3:R50)</f>
        <v>0</v>
      </c>
      <c r="T50" s="25">
        <f t="shared" ca="1" si="21"/>
        <v>86420.81</v>
      </c>
      <c r="U50" s="25">
        <f t="shared" ca="1" si="3"/>
        <v>54.01</v>
      </c>
      <c r="V50" s="25">
        <f t="shared" ca="1" si="22"/>
        <v>0</v>
      </c>
      <c r="W50" s="25">
        <f t="shared" ca="1" si="4"/>
        <v>57.61</v>
      </c>
      <c r="X50" s="25">
        <f t="shared" ca="1" si="23"/>
        <v>126700</v>
      </c>
      <c r="Y50" s="25">
        <f t="shared" ca="1" si="5"/>
        <v>40279.19</v>
      </c>
      <c r="Z50" s="25">
        <f t="shared" ca="1" si="24"/>
        <v>3.53</v>
      </c>
      <c r="AA50" s="25">
        <f t="shared" ca="1" si="25"/>
        <v>4.32</v>
      </c>
      <c r="AB50" s="25">
        <f ca="1">IF($H50="","",IF($Q50="x",SUM(U$3:W50)+SUM(Z$3:AA50)-SUM(AB$3:AB49),0))</f>
        <v>0</v>
      </c>
      <c r="AC50" s="25">
        <f t="shared" ca="1" si="26"/>
        <v>86420.81</v>
      </c>
      <c r="AD50" s="25">
        <f t="shared" ca="1" si="6"/>
        <v>86241.25</v>
      </c>
      <c r="AE50" s="7"/>
      <c r="AF50" s="25">
        <f t="shared" ca="1" si="27"/>
        <v>0</v>
      </c>
      <c r="AG50" s="25">
        <f ca="1">SUM(AF$3:AF50)</f>
        <v>0</v>
      </c>
      <c r="AH50" s="25">
        <f t="shared" ca="1" si="28"/>
        <v>97071.234870425018</v>
      </c>
      <c r="AI50" s="25">
        <f t="shared" ca="1" si="7"/>
        <v>60.67</v>
      </c>
      <c r="AJ50" s="25">
        <f t="shared" ca="1" si="29"/>
        <v>0</v>
      </c>
      <c r="AK50" s="25">
        <f t="shared" ca="1" si="30"/>
        <v>64.709999999999994</v>
      </c>
      <c r="AL50" s="25">
        <f t="shared" ca="1" si="31"/>
        <v>126700</v>
      </c>
      <c r="AM50" s="25">
        <f t="shared" ca="1" si="32"/>
        <v>29628.77</v>
      </c>
      <c r="AN50" s="25">
        <f t="shared" ca="1" si="33"/>
        <v>2.6</v>
      </c>
      <c r="AO50" s="25">
        <f t="shared" ca="1" si="34"/>
        <v>4.8499999999999996</v>
      </c>
      <c r="AP50" s="25">
        <f ca="1">IF($H50="","",IF($Q50="x",SUM(AI$3:AK50)+SUM(AN$3:AO50)-SUM(AP$3:AP49),0))</f>
        <v>0</v>
      </c>
      <c r="AQ50" s="25">
        <f t="shared" ca="1" si="35"/>
        <v>97071.23</v>
      </c>
      <c r="AR50" s="25">
        <f t="shared" ca="1" si="8"/>
        <v>96875.7</v>
      </c>
      <c r="AS50" s="7"/>
      <c r="AT50" s="25">
        <f t="shared" ca="1" si="36"/>
        <v>0</v>
      </c>
      <c r="AU50" s="25">
        <f ca="1">SUM(AT$3:AT50)</f>
        <v>0</v>
      </c>
      <c r="AV50" s="25">
        <f t="shared" ca="1" si="37"/>
        <v>108668.47709131688</v>
      </c>
      <c r="AW50" s="25">
        <f t="shared" ca="1" si="9"/>
        <v>67.92</v>
      </c>
      <c r="AX50" s="25">
        <f t="shared" ca="1" si="38"/>
        <v>0</v>
      </c>
      <c r="AY50" s="25">
        <f t="shared" ca="1" si="39"/>
        <v>72.45</v>
      </c>
      <c r="AZ50" s="25">
        <f t="shared" ca="1" si="40"/>
        <v>126700</v>
      </c>
      <c r="BA50" s="25">
        <f t="shared" ca="1" si="41"/>
        <v>18031.52</v>
      </c>
      <c r="BB50" s="25">
        <f t="shared" ca="1" si="42"/>
        <v>1.58</v>
      </c>
      <c r="BC50" s="25">
        <f t="shared" ca="1" si="43"/>
        <v>5.43</v>
      </c>
      <c r="BD50" s="25">
        <f ca="1">IF($H50="","",IF($Q50="x",SUM(AW$3:AY50)+SUM(BB$3:BC50)-SUM(BD$3:BD49),0))</f>
        <v>0</v>
      </c>
      <c r="BE50" s="25">
        <f t="shared" ca="1" si="44"/>
        <v>108668.48</v>
      </c>
      <c r="BF50" s="25">
        <f t="shared" ca="1" si="10"/>
        <v>108455.55</v>
      </c>
      <c r="BG50" s="7"/>
      <c r="BI50" s="25">
        <f t="shared" ca="1" si="45"/>
        <v>0</v>
      </c>
      <c r="BJ50" s="25">
        <f ca="1">SUM(BI$3:BI50)</f>
        <v>0</v>
      </c>
      <c r="BK50" s="25">
        <f t="shared" ca="1" si="59"/>
        <v>104694.14619799932</v>
      </c>
      <c r="BL50" s="25">
        <f t="shared" ca="1" si="11"/>
        <v>65.430000000000007</v>
      </c>
      <c r="BM50" s="25">
        <f t="shared" ca="1" si="46"/>
        <v>0</v>
      </c>
      <c r="BN50" s="25">
        <f t="shared" ca="1" si="47"/>
        <v>69.8</v>
      </c>
      <c r="BO50" s="25">
        <f t="shared" ca="1" si="48"/>
        <v>126700</v>
      </c>
      <c r="BP50" s="25">
        <f t="shared" ca="1" si="49"/>
        <v>22005.85</v>
      </c>
      <c r="BQ50" s="25">
        <f t="shared" ca="1" si="50"/>
        <v>1.93</v>
      </c>
      <c r="BR50" s="25">
        <f t="shared" ca="1" si="51"/>
        <v>5.23</v>
      </c>
      <c r="BS50" s="25">
        <f ca="1">IF($H50="","",IF($Q50="x",SUM(BL$3:BN50)+SUM(BQ$3:BR50)-SUM(BS$3:BS49),0))</f>
        <v>0</v>
      </c>
      <c r="BT50" s="25">
        <f t="shared" ca="1" si="52"/>
        <v>104694.15</v>
      </c>
      <c r="BU50" s="25">
        <f t="shared" ca="1" si="12"/>
        <v>104487.18</v>
      </c>
      <c r="BV50" s="7"/>
      <c r="BW50" s="25">
        <f t="shared" si="13"/>
        <v>0</v>
      </c>
      <c r="BX50" s="128">
        <v>0.4</v>
      </c>
      <c r="BY50" s="7"/>
      <c r="CB50" s="131">
        <f t="shared" si="66"/>
        <v>47</v>
      </c>
      <c r="CC50" s="132">
        <f t="shared" ca="1" si="53"/>
        <v>0</v>
      </c>
      <c r="CD50" s="133">
        <f t="shared" ca="1" si="54"/>
        <v>112825.22881907043</v>
      </c>
      <c r="CE50" s="133">
        <f t="shared" ca="1" si="55"/>
        <v>46.92</v>
      </c>
      <c r="CF50" s="133">
        <f t="shared" ca="1" si="56"/>
        <v>112778.31</v>
      </c>
      <c r="CG50" s="133">
        <f t="shared" ca="1" si="57"/>
        <v>0</v>
      </c>
      <c r="CH50" s="133">
        <f ca="1">IF($H50="","",IF(MONTH($H50)=MONTH($C$4)-1,MAX(0,(CG50-SUM(N39:N50)+SUM(O39:O50))-(VLOOKUP(CB50-12,$CB$3:$CH49,6,FALSE))),0)*0.25)</f>
        <v>0</v>
      </c>
      <c r="CI50" s="133">
        <f ca="1">IF($H50="","",CG50-SUM($CH$4:$CH50))</f>
        <v>-2550.270865671042</v>
      </c>
      <c r="CK50" s="133">
        <f ca="1">IF($H50="","",SUM($N$4:$N50)+$CK$3)</f>
        <v>100000</v>
      </c>
      <c r="CL50" s="133">
        <f ca="1">IF($H50="","",SUM($O$4:$O50))</f>
        <v>0</v>
      </c>
      <c r="CM50" s="133">
        <f t="shared" ca="1" si="63"/>
        <v>0</v>
      </c>
      <c r="CN50" s="133">
        <f ca="1">IF($H50="","",ROUND(IF(MONTH($H50)=MONTH($C$4)-1,BT50*(1+CC50)-SUM($CM$4:$CM50),0),2))</f>
        <v>0</v>
      </c>
      <c r="CZ50" s="132">
        <f t="shared" ca="1" si="15"/>
        <v>126700</v>
      </c>
    </row>
    <row r="51" spans="2:104" x14ac:dyDescent="0.2">
      <c r="B51" s="10" t="s">
        <v>12</v>
      </c>
      <c r="C51" s="16">
        <f>'Input-Output'!$AB$115</f>
        <v>0</v>
      </c>
      <c r="F51" s="3">
        <v>48</v>
      </c>
      <c r="G51" s="3">
        <f t="shared" si="16"/>
        <v>4</v>
      </c>
      <c r="H51" s="8">
        <f t="shared" ca="1" si="58"/>
        <v>45199</v>
      </c>
      <c r="I51" s="6">
        <f t="shared" ca="1" si="0"/>
        <v>36</v>
      </c>
      <c r="J51" s="6" t="str">
        <f t="shared" ca="1" si="1"/>
        <v/>
      </c>
      <c r="K51" s="7"/>
      <c r="L51" s="6">
        <f ca="1">IF($H51="","",IF($J51="",VLOOKUP($I51,Sterbetafeln!$A$4:$I$124,$D$10,FALSE),MAX(0.0005,VLOOKUP($I51,Sterbetafeln!$A$4:$I$124,$D$10,FALSE)*VLOOKUP($J51,Sterbetafeln!$A$4:$I$124,$D$13,FALSE))))</f>
        <v>1.0529999999999999E-3</v>
      </c>
      <c r="M51" s="78">
        <f ca="1">SUM($O$3:$O51)</f>
        <v>0</v>
      </c>
      <c r="N51" s="25">
        <f t="shared" ca="1" si="17"/>
        <v>0</v>
      </c>
      <c r="O51" s="25">
        <f t="shared" ca="1" si="18"/>
        <v>0</v>
      </c>
      <c r="P51" s="25">
        <f t="shared" ca="1" si="19"/>
        <v>0</v>
      </c>
      <c r="Q51" s="7" t="str">
        <f t="shared" ca="1" si="20"/>
        <v>x</v>
      </c>
      <c r="R51" s="25">
        <f t="shared" ca="1" si="2"/>
        <v>0</v>
      </c>
      <c r="S51" s="25">
        <f ca="1">SUM(R$3:R51)</f>
        <v>0</v>
      </c>
      <c r="T51" s="25">
        <f t="shared" ca="1" si="21"/>
        <v>86420.81</v>
      </c>
      <c r="U51" s="25">
        <f t="shared" ca="1" si="3"/>
        <v>54.01</v>
      </c>
      <c r="V51" s="25">
        <f t="shared" ca="1" si="22"/>
        <v>0</v>
      </c>
      <c r="W51" s="25">
        <f t="shared" ca="1" si="4"/>
        <v>57.61</v>
      </c>
      <c r="X51" s="25">
        <f t="shared" ca="1" si="23"/>
        <v>126700</v>
      </c>
      <c r="Y51" s="25">
        <f t="shared" ca="1" si="5"/>
        <v>40279.19</v>
      </c>
      <c r="Z51" s="25">
        <f t="shared" ca="1" si="24"/>
        <v>3.53</v>
      </c>
      <c r="AA51" s="25">
        <f t="shared" ca="1" si="25"/>
        <v>4.32</v>
      </c>
      <c r="AB51" s="25">
        <f ca="1">IF($H51="","",IF($Q51="x",SUM(U$3:W51)+SUM(Z$3:AA51)-SUM(AB$3:AB50),0))</f>
        <v>358.40999999999985</v>
      </c>
      <c r="AC51" s="25">
        <f t="shared" ca="1" si="26"/>
        <v>86062.399999999994</v>
      </c>
      <c r="AD51" s="25">
        <f t="shared" ca="1" si="6"/>
        <v>85883.38</v>
      </c>
      <c r="AE51" s="7"/>
      <c r="AF51" s="25">
        <f t="shared" ca="1" si="27"/>
        <v>0</v>
      </c>
      <c r="AG51" s="25">
        <f ca="1">SUM(AF$3:AF51)</f>
        <v>0</v>
      </c>
      <c r="AH51" s="25">
        <f t="shared" ca="1" si="28"/>
        <v>97310.63384030934</v>
      </c>
      <c r="AI51" s="25">
        <f t="shared" ca="1" si="7"/>
        <v>60.82</v>
      </c>
      <c r="AJ51" s="25">
        <f t="shared" ca="1" si="29"/>
        <v>0</v>
      </c>
      <c r="AK51" s="25">
        <f t="shared" ca="1" si="30"/>
        <v>64.87</v>
      </c>
      <c r="AL51" s="25">
        <f t="shared" ca="1" si="31"/>
        <v>126700</v>
      </c>
      <c r="AM51" s="25">
        <f t="shared" ca="1" si="32"/>
        <v>29389.37</v>
      </c>
      <c r="AN51" s="25">
        <f t="shared" ca="1" si="33"/>
        <v>2.58</v>
      </c>
      <c r="AO51" s="25">
        <f t="shared" ca="1" si="34"/>
        <v>4.87</v>
      </c>
      <c r="AP51" s="25">
        <f ca="1">IF($H51="","",IF($Q51="x",SUM(AI$3:AK51)+SUM(AN$3:AO51)-SUM(AP$3:AP50),0))</f>
        <v>398.5</v>
      </c>
      <c r="AQ51" s="25">
        <f t="shared" ca="1" si="35"/>
        <v>96912.13</v>
      </c>
      <c r="AR51" s="25">
        <f t="shared" ca="1" si="8"/>
        <v>96716.84</v>
      </c>
      <c r="AS51" s="7"/>
      <c r="AT51" s="25">
        <f t="shared" ca="1" si="36"/>
        <v>0</v>
      </c>
      <c r="AU51" s="25">
        <f ca="1">SUM(AT$3:AT51)</f>
        <v>0</v>
      </c>
      <c r="AV51" s="25">
        <f t="shared" ca="1" si="37"/>
        <v>109197.42932125897</v>
      </c>
      <c r="AW51" s="25">
        <f t="shared" ca="1" si="9"/>
        <v>68.25</v>
      </c>
      <c r="AX51" s="25">
        <f t="shared" ca="1" si="38"/>
        <v>0</v>
      </c>
      <c r="AY51" s="25">
        <f t="shared" ca="1" si="39"/>
        <v>72.8</v>
      </c>
      <c r="AZ51" s="25">
        <f t="shared" ca="1" si="40"/>
        <v>126700</v>
      </c>
      <c r="BA51" s="25">
        <f t="shared" ca="1" si="41"/>
        <v>17502.57</v>
      </c>
      <c r="BB51" s="25">
        <f t="shared" ca="1" si="42"/>
        <v>1.54</v>
      </c>
      <c r="BC51" s="25">
        <f t="shared" ca="1" si="43"/>
        <v>5.46</v>
      </c>
      <c r="BD51" s="25">
        <f ca="1">IF($H51="","",IF($Q51="x",SUM(AW$3:AY51)+SUM(BB$3:BC51)-SUM(BD$3:BD50),0))</f>
        <v>442.15000000000055</v>
      </c>
      <c r="BE51" s="25">
        <f t="shared" ca="1" si="44"/>
        <v>108755.28</v>
      </c>
      <c r="BF51" s="25">
        <f t="shared" ca="1" si="10"/>
        <v>108542.22</v>
      </c>
      <c r="BG51" s="7"/>
      <c r="BI51" s="25">
        <f t="shared" ca="1" si="45"/>
        <v>0</v>
      </c>
      <c r="BJ51" s="25">
        <f ca="1">SUM(BI$3:BI51)</f>
        <v>0</v>
      </c>
      <c r="BK51" s="25">
        <f t="shared" ca="1" si="59"/>
        <v>105120.68692652385</v>
      </c>
      <c r="BL51" s="25">
        <f t="shared" ca="1" si="11"/>
        <v>65.7</v>
      </c>
      <c r="BM51" s="25">
        <f t="shared" ca="1" si="46"/>
        <v>0</v>
      </c>
      <c r="BN51" s="25">
        <f t="shared" ca="1" si="47"/>
        <v>70.08</v>
      </c>
      <c r="BO51" s="25">
        <f t="shared" ca="1" si="48"/>
        <v>126700</v>
      </c>
      <c r="BP51" s="25">
        <f t="shared" ca="1" si="49"/>
        <v>21579.31</v>
      </c>
      <c r="BQ51" s="25">
        <f t="shared" ca="1" si="50"/>
        <v>1.89</v>
      </c>
      <c r="BR51" s="25">
        <f t="shared" ca="1" si="51"/>
        <v>5.26</v>
      </c>
      <c r="BS51" s="25">
        <f ca="1">IF($H51="","",IF($Q51="x",SUM(BL$3:BN51)+SUM(BQ$3:BR51)-SUM(BS$3:BS50),0))</f>
        <v>427.1800000000012</v>
      </c>
      <c r="BT51" s="25">
        <f t="shared" ca="1" si="52"/>
        <v>104693.51</v>
      </c>
      <c r="BU51" s="25">
        <f t="shared" ca="1" si="12"/>
        <v>104486.54</v>
      </c>
      <c r="BV51" s="7"/>
      <c r="BW51" s="25">
        <f t="shared" si="13"/>
        <v>0</v>
      </c>
      <c r="BX51" s="128">
        <v>0.4</v>
      </c>
      <c r="BY51" s="7"/>
      <c r="CB51" s="131">
        <f t="shared" si="66"/>
        <v>48</v>
      </c>
      <c r="CC51" s="132">
        <f t="shared" ca="1" si="53"/>
        <v>2.6847746099968754E-2</v>
      </c>
      <c r="CD51" s="133">
        <f t="shared" ca="1" si="54"/>
        <v>113237.78279505066</v>
      </c>
      <c r="CE51" s="133">
        <f t="shared" ca="1" si="55"/>
        <v>47.09</v>
      </c>
      <c r="CF51" s="133">
        <f t="shared" ca="1" si="56"/>
        <v>113190.69</v>
      </c>
      <c r="CG51" s="133">
        <f t="shared" ca="1" si="57"/>
        <v>116229.60490600027</v>
      </c>
      <c r="CH51" s="133">
        <f ca="1">IF($H51="","",IF(MONTH($H51)=MONTH($C$4)-1,MAX(0,(CG51-SUM(N40:N51)+SUM(O40:O51))-(VLOOKUP(CB51-12,$CB$3:$CH50,6,FALSE))),0)*0.25)</f>
        <v>1507.1303608290254</v>
      </c>
      <c r="CI51" s="133">
        <f ca="1">IF($H51="","",CG51-SUM($CH$4:$CH51))</f>
        <v>112172.20367950021</v>
      </c>
      <c r="CK51" s="133">
        <f ca="1">IF($H51="","",SUM($N$4:$N51)+$CK$3)</f>
        <v>100000</v>
      </c>
      <c r="CL51" s="133">
        <f ca="1">IF($H51="","",SUM($O$4:$O51))</f>
        <v>0</v>
      </c>
      <c r="CM51" s="133">
        <f t="shared" ca="1" si="63"/>
        <v>0</v>
      </c>
      <c r="CN51" s="133">
        <f ca="1">IF($H51="","",ROUND(IF(MONTH($H51)=MONTH($C$4)-1,BT51*(1+CC51)-SUM($CM$4:$CM51),0),2))</f>
        <v>107504.29</v>
      </c>
      <c r="CZ51" s="132">
        <f t="shared" ca="1" si="15"/>
        <v>126700</v>
      </c>
    </row>
    <row r="52" spans="2:104" x14ac:dyDescent="0.2">
      <c r="B52" s="10"/>
      <c r="C52" s="15"/>
      <c r="F52" s="3">
        <v>49</v>
      </c>
      <c r="G52" s="3">
        <f t="shared" si="16"/>
        <v>5</v>
      </c>
      <c r="H52" s="8">
        <f t="shared" ca="1" si="58"/>
        <v>45230</v>
      </c>
      <c r="I52" s="6">
        <f t="shared" ca="1" si="0"/>
        <v>36</v>
      </c>
      <c r="J52" s="6" t="str">
        <f t="shared" ca="1" si="1"/>
        <v/>
      </c>
      <c r="K52" s="7"/>
      <c r="L52" s="6">
        <f ca="1">IF($H52="","",IF($J52="",VLOOKUP($I52,Sterbetafeln!$A$4:$I$124,$D$10,FALSE),MAX(0.0005,VLOOKUP($I52,Sterbetafeln!$A$4:$I$124,$D$10,FALSE)*VLOOKUP($J52,Sterbetafeln!$A$4:$I$124,$D$13,FALSE))))</f>
        <v>1.0529999999999999E-3</v>
      </c>
      <c r="M52" s="78">
        <f ca="1">SUM($O$3:$O52)</f>
        <v>0</v>
      </c>
      <c r="N52" s="25">
        <f t="shared" ca="1" si="17"/>
        <v>0</v>
      </c>
      <c r="O52" s="25">
        <f t="shared" ca="1" si="18"/>
        <v>0</v>
      </c>
      <c r="P52" s="25">
        <f t="shared" ca="1" si="19"/>
        <v>0</v>
      </c>
      <c r="Q52" s="7" t="str">
        <f t="shared" ca="1" si="20"/>
        <v/>
      </c>
      <c r="R52" s="25">
        <f t="shared" ca="1" si="2"/>
        <v>0</v>
      </c>
      <c r="S52" s="25">
        <f ca="1">SUM(R$3:R52)</f>
        <v>0</v>
      </c>
      <c r="T52" s="25">
        <f t="shared" ca="1" si="21"/>
        <v>86062.399999999994</v>
      </c>
      <c r="U52" s="25">
        <f t="shared" ca="1" si="3"/>
        <v>53.79</v>
      </c>
      <c r="V52" s="25">
        <f t="shared" ca="1" si="22"/>
        <v>0</v>
      </c>
      <c r="W52" s="25">
        <f t="shared" ca="1" si="4"/>
        <v>57.37</v>
      </c>
      <c r="X52" s="25">
        <f t="shared" ca="1" si="23"/>
        <v>126700</v>
      </c>
      <c r="Y52" s="25">
        <f t="shared" ca="1" si="5"/>
        <v>40637.599999999999</v>
      </c>
      <c r="Z52" s="25">
        <f t="shared" ca="1" si="24"/>
        <v>3.57</v>
      </c>
      <c r="AA52" s="25">
        <f t="shared" ca="1" si="25"/>
        <v>4.3</v>
      </c>
      <c r="AB52" s="25">
        <f ca="1">IF($H52="","",IF($Q52="x",SUM(U$3:W52)+SUM(Z$3:AA52)-SUM(AB$3:AB51),0))</f>
        <v>0</v>
      </c>
      <c r="AC52" s="25">
        <f t="shared" ca="1" si="26"/>
        <v>86062.399999999994</v>
      </c>
      <c r="AD52" s="25">
        <f t="shared" ca="1" si="6"/>
        <v>85883.38</v>
      </c>
      <c r="AE52" s="7"/>
      <c r="AF52" s="25">
        <f t="shared" ca="1" si="27"/>
        <v>0</v>
      </c>
      <c r="AG52" s="25">
        <f ca="1">SUM(AF$3:AF52)</f>
        <v>0</v>
      </c>
      <c r="AH52" s="25">
        <f t="shared" ca="1" si="28"/>
        <v>97151.141456788566</v>
      </c>
      <c r="AI52" s="25">
        <f t="shared" ca="1" si="7"/>
        <v>60.72</v>
      </c>
      <c r="AJ52" s="25">
        <f t="shared" ca="1" si="29"/>
        <v>0</v>
      </c>
      <c r="AK52" s="25">
        <f t="shared" ca="1" si="30"/>
        <v>64.77</v>
      </c>
      <c r="AL52" s="25">
        <f t="shared" ca="1" si="31"/>
        <v>126700</v>
      </c>
      <c r="AM52" s="25">
        <f t="shared" ca="1" si="32"/>
        <v>29548.86</v>
      </c>
      <c r="AN52" s="25">
        <f t="shared" ca="1" si="33"/>
        <v>2.59</v>
      </c>
      <c r="AO52" s="25">
        <f t="shared" ca="1" si="34"/>
        <v>4.8600000000000003</v>
      </c>
      <c r="AP52" s="25">
        <f ca="1">IF($H52="","",IF($Q52="x",SUM(AI$3:AK52)+SUM(AN$3:AO52)-SUM(AP$3:AP51),0))</f>
        <v>0</v>
      </c>
      <c r="AQ52" s="25">
        <f t="shared" ca="1" si="35"/>
        <v>97151.14</v>
      </c>
      <c r="AR52" s="25">
        <f t="shared" ca="1" si="8"/>
        <v>96955.49</v>
      </c>
      <c r="AS52" s="7"/>
      <c r="AT52" s="25">
        <f t="shared" ca="1" si="36"/>
        <v>0</v>
      </c>
      <c r="AU52" s="25">
        <f ca="1">SUM(AT$3:AT52)</f>
        <v>0</v>
      </c>
      <c r="AV52" s="25">
        <f t="shared" ca="1" si="37"/>
        <v>109284.65182464804</v>
      </c>
      <c r="AW52" s="25">
        <f t="shared" ca="1" si="9"/>
        <v>68.3</v>
      </c>
      <c r="AX52" s="25">
        <f t="shared" ca="1" si="38"/>
        <v>0</v>
      </c>
      <c r="AY52" s="25">
        <f t="shared" ca="1" si="39"/>
        <v>72.86</v>
      </c>
      <c r="AZ52" s="25">
        <f t="shared" ca="1" si="40"/>
        <v>126700</v>
      </c>
      <c r="BA52" s="25">
        <f t="shared" ca="1" si="41"/>
        <v>17415.349999999999</v>
      </c>
      <c r="BB52" s="25">
        <f t="shared" ca="1" si="42"/>
        <v>1.53</v>
      </c>
      <c r="BC52" s="25">
        <f t="shared" ca="1" si="43"/>
        <v>5.46</v>
      </c>
      <c r="BD52" s="25">
        <f ca="1">IF($H52="","",IF($Q52="x",SUM(AW$3:AY52)+SUM(BB$3:BC52)-SUM(BD$3:BD51),0))</f>
        <v>0</v>
      </c>
      <c r="BE52" s="25">
        <f t="shared" ca="1" si="44"/>
        <v>109284.65</v>
      </c>
      <c r="BF52" s="25">
        <f t="shared" ca="1" si="10"/>
        <v>109070.8</v>
      </c>
      <c r="BG52" s="7"/>
      <c r="BI52" s="25">
        <f t="shared" ca="1" si="45"/>
        <v>0</v>
      </c>
      <c r="BJ52" s="25">
        <f ca="1">SUM(BI$3:BI52)</f>
        <v>0</v>
      </c>
      <c r="BK52" s="25">
        <f t="shared" ca="1" si="59"/>
        <v>105120.04431908463</v>
      </c>
      <c r="BL52" s="25">
        <f t="shared" ca="1" si="11"/>
        <v>65.7</v>
      </c>
      <c r="BM52" s="25">
        <f t="shared" ca="1" si="46"/>
        <v>0</v>
      </c>
      <c r="BN52" s="25">
        <f t="shared" ca="1" si="47"/>
        <v>70.08</v>
      </c>
      <c r="BO52" s="25">
        <f t="shared" ca="1" si="48"/>
        <v>126700</v>
      </c>
      <c r="BP52" s="25">
        <f t="shared" ca="1" si="49"/>
        <v>21579.96</v>
      </c>
      <c r="BQ52" s="25">
        <f t="shared" ca="1" si="50"/>
        <v>1.89</v>
      </c>
      <c r="BR52" s="25">
        <f t="shared" ca="1" si="51"/>
        <v>5.26</v>
      </c>
      <c r="BS52" s="25">
        <f ca="1">IF($H52="","",IF($Q52="x",SUM(BL$3:BN52)+SUM(BQ$3:BR52)-SUM(BS$3:BS51),0))</f>
        <v>0</v>
      </c>
      <c r="BT52" s="25">
        <f t="shared" ca="1" si="52"/>
        <v>105120.04</v>
      </c>
      <c r="BU52" s="25">
        <f t="shared" ca="1" si="12"/>
        <v>104912.43</v>
      </c>
      <c r="BV52" s="7"/>
      <c r="BW52" s="25">
        <f t="shared" si="13"/>
        <v>0</v>
      </c>
      <c r="BX52" s="128">
        <v>0.2</v>
      </c>
      <c r="BY52" s="7"/>
      <c r="CB52" s="131">
        <f t="shared" si="66"/>
        <v>49</v>
      </c>
      <c r="CC52" s="132">
        <f t="shared" ca="1" si="53"/>
        <v>0</v>
      </c>
      <c r="CD52" s="133">
        <f t="shared" ca="1" si="54"/>
        <v>113651.84288221657</v>
      </c>
      <c r="CE52" s="133">
        <f t="shared" ca="1" si="55"/>
        <v>47.26</v>
      </c>
      <c r="CF52" s="133">
        <f t="shared" ca="1" si="56"/>
        <v>113604.58</v>
      </c>
      <c r="CG52" s="133">
        <f t="shared" ca="1" si="57"/>
        <v>0</v>
      </c>
      <c r="CH52" s="133">
        <f ca="1">IF($H52="","",IF(MONTH($H52)=MONTH($C$4)-1,MAX(0,(CG52-SUM(N41:N52)+SUM(O41:O52))-(VLOOKUP(CB52-12,$CB$3:$CH51,6,FALSE))),0)*0.25)</f>
        <v>0</v>
      </c>
      <c r="CI52" s="133">
        <f ca="1">IF($H52="","",CG52-SUM($CH$4:$CH52))</f>
        <v>-4057.4012265000674</v>
      </c>
      <c r="CK52" s="133">
        <f ca="1">IF($H52="","",SUM($N$4:$N52)+$CK$3)</f>
        <v>100000</v>
      </c>
      <c r="CL52" s="133">
        <f ca="1">IF($H52="","",SUM($O$4:$O52))</f>
        <v>0</v>
      </c>
      <c r="CM52" s="133">
        <f t="shared" ca="1" si="63"/>
        <v>0</v>
      </c>
      <c r="CN52" s="133">
        <f ca="1">IF($H52="","",ROUND(IF(MONTH($H52)=MONTH($C$4)-1,BT52*(1+CC52)-SUM($CM$4:$CM52),0),2))</f>
        <v>0</v>
      </c>
      <c r="CZ52" s="132">
        <f t="shared" ca="1" si="15"/>
        <v>126700</v>
      </c>
    </row>
    <row r="53" spans="2:104" x14ac:dyDescent="0.2">
      <c r="B53" s="10" t="s">
        <v>13</v>
      </c>
      <c r="C53" s="16">
        <f>'Input-Output'!$AD$106</f>
        <v>0</v>
      </c>
      <c r="F53" s="3">
        <v>50</v>
      </c>
      <c r="G53" s="3">
        <f t="shared" si="16"/>
        <v>5</v>
      </c>
      <c r="H53" s="8">
        <f t="shared" ca="1" si="58"/>
        <v>45260</v>
      </c>
      <c r="I53" s="6">
        <f t="shared" ca="1" si="0"/>
        <v>36</v>
      </c>
      <c r="J53" s="6" t="str">
        <f t="shared" ca="1" si="1"/>
        <v/>
      </c>
      <c r="K53" s="7"/>
      <c r="L53" s="6">
        <f ca="1">IF($H53="","",IF($J53="",VLOOKUP($I53,Sterbetafeln!$A$4:$I$124,$D$10,FALSE),MAX(0.0005,VLOOKUP($I53,Sterbetafeln!$A$4:$I$124,$D$10,FALSE)*VLOOKUP($J53,Sterbetafeln!$A$4:$I$124,$D$13,FALSE))))</f>
        <v>1.0529999999999999E-3</v>
      </c>
      <c r="M53" s="78">
        <f ca="1">SUM($O$3:$O53)</f>
        <v>0</v>
      </c>
      <c r="N53" s="25">
        <f t="shared" ca="1" si="17"/>
        <v>0</v>
      </c>
      <c r="O53" s="25">
        <f t="shared" ca="1" si="18"/>
        <v>0</v>
      </c>
      <c r="P53" s="25">
        <f t="shared" ca="1" si="19"/>
        <v>0</v>
      </c>
      <c r="Q53" s="7" t="str">
        <f t="shared" ca="1" si="20"/>
        <v/>
      </c>
      <c r="R53" s="25">
        <f t="shared" ca="1" si="2"/>
        <v>0</v>
      </c>
      <c r="S53" s="25">
        <f ca="1">SUM(R$3:R53)</f>
        <v>0</v>
      </c>
      <c r="T53" s="25">
        <f t="shared" ca="1" si="21"/>
        <v>86062.399999999994</v>
      </c>
      <c r="U53" s="25">
        <f t="shared" ca="1" si="3"/>
        <v>53.79</v>
      </c>
      <c r="V53" s="25">
        <f t="shared" ca="1" si="22"/>
        <v>0</v>
      </c>
      <c r="W53" s="25">
        <f t="shared" ca="1" si="4"/>
        <v>57.37</v>
      </c>
      <c r="X53" s="25">
        <f t="shared" ca="1" si="23"/>
        <v>126700</v>
      </c>
      <c r="Y53" s="25">
        <f t="shared" ca="1" si="5"/>
        <v>40637.599999999999</v>
      </c>
      <c r="Z53" s="25">
        <f t="shared" ca="1" si="24"/>
        <v>3.57</v>
      </c>
      <c r="AA53" s="25">
        <f t="shared" ca="1" si="25"/>
        <v>4.3</v>
      </c>
      <c r="AB53" s="25">
        <f ca="1">IF($H53="","",IF($Q53="x",SUM(U$3:W53)+SUM(Z$3:AA53)-SUM(AB$3:AB52),0))</f>
        <v>0</v>
      </c>
      <c r="AC53" s="25">
        <f t="shared" ca="1" si="26"/>
        <v>86062.399999999994</v>
      </c>
      <c r="AD53" s="25">
        <f t="shared" ca="1" si="6"/>
        <v>85883.38</v>
      </c>
      <c r="AE53" s="7"/>
      <c r="AF53" s="25">
        <f t="shared" ca="1" si="27"/>
        <v>0</v>
      </c>
      <c r="AG53" s="25">
        <f ca="1">SUM(AF$3:AF53)</f>
        <v>0</v>
      </c>
      <c r="AH53" s="25">
        <f t="shared" ca="1" si="28"/>
        <v>97390.740919926844</v>
      </c>
      <c r="AI53" s="25">
        <f t="shared" ca="1" si="7"/>
        <v>60.87</v>
      </c>
      <c r="AJ53" s="25">
        <f t="shared" ca="1" si="29"/>
        <v>0</v>
      </c>
      <c r="AK53" s="25">
        <f t="shared" ca="1" si="30"/>
        <v>64.930000000000007</v>
      </c>
      <c r="AL53" s="25">
        <f t="shared" ca="1" si="31"/>
        <v>126700</v>
      </c>
      <c r="AM53" s="25">
        <f t="shared" ca="1" si="32"/>
        <v>29309.26</v>
      </c>
      <c r="AN53" s="25">
        <f t="shared" ca="1" si="33"/>
        <v>2.57</v>
      </c>
      <c r="AO53" s="25">
        <f t="shared" ca="1" si="34"/>
        <v>4.87</v>
      </c>
      <c r="AP53" s="25">
        <f ca="1">IF($H53="","",IF($Q53="x",SUM(AI$3:AK53)+SUM(AN$3:AO53)-SUM(AP$3:AP52),0))</f>
        <v>0</v>
      </c>
      <c r="AQ53" s="25">
        <f t="shared" ca="1" si="35"/>
        <v>97390.74</v>
      </c>
      <c r="AR53" s="25">
        <f t="shared" ca="1" si="8"/>
        <v>97194.73</v>
      </c>
      <c r="AS53" s="7"/>
      <c r="AT53" s="25">
        <f t="shared" ca="1" si="36"/>
        <v>0</v>
      </c>
      <c r="AU53" s="25">
        <f ca="1">SUM(AT$3:AT53)</f>
        <v>0</v>
      </c>
      <c r="AV53" s="25">
        <f t="shared" ca="1" si="37"/>
        <v>109816.59855989082</v>
      </c>
      <c r="AW53" s="25">
        <f t="shared" ca="1" si="9"/>
        <v>68.64</v>
      </c>
      <c r="AX53" s="25">
        <f t="shared" ca="1" si="38"/>
        <v>0</v>
      </c>
      <c r="AY53" s="25">
        <f t="shared" ca="1" si="39"/>
        <v>73.209999999999994</v>
      </c>
      <c r="AZ53" s="25">
        <f t="shared" ca="1" si="40"/>
        <v>126700</v>
      </c>
      <c r="BA53" s="25">
        <f t="shared" ca="1" si="41"/>
        <v>16883.400000000001</v>
      </c>
      <c r="BB53" s="25">
        <f t="shared" ca="1" si="42"/>
        <v>1.48</v>
      </c>
      <c r="BC53" s="25">
        <f t="shared" ca="1" si="43"/>
        <v>5.49</v>
      </c>
      <c r="BD53" s="25">
        <f ca="1">IF($H53="","",IF($Q53="x",SUM(AW$3:AY53)+SUM(BB$3:BC53)-SUM(BD$3:BD52),0))</f>
        <v>0</v>
      </c>
      <c r="BE53" s="25">
        <f t="shared" ca="1" si="44"/>
        <v>109816.6</v>
      </c>
      <c r="BF53" s="25">
        <f t="shared" ca="1" si="10"/>
        <v>109601.95</v>
      </c>
      <c r="BG53" s="7"/>
      <c r="BI53" s="25">
        <f t="shared" ca="1" si="45"/>
        <v>0</v>
      </c>
      <c r="BJ53" s="25">
        <f ca="1">SUM(BI$3:BI53)</f>
        <v>0</v>
      </c>
      <c r="BK53" s="25">
        <f t="shared" ca="1" si="59"/>
        <v>105548.31205510205</v>
      </c>
      <c r="BL53" s="25">
        <f t="shared" ca="1" si="11"/>
        <v>65.97</v>
      </c>
      <c r="BM53" s="25">
        <f t="shared" ca="1" si="46"/>
        <v>0</v>
      </c>
      <c r="BN53" s="25">
        <f t="shared" ca="1" si="47"/>
        <v>70.37</v>
      </c>
      <c r="BO53" s="25">
        <f t="shared" ca="1" si="48"/>
        <v>126700</v>
      </c>
      <c r="BP53" s="25">
        <f t="shared" ca="1" si="49"/>
        <v>21151.69</v>
      </c>
      <c r="BQ53" s="25">
        <f t="shared" ca="1" si="50"/>
        <v>1.86</v>
      </c>
      <c r="BR53" s="25">
        <f t="shared" ca="1" si="51"/>
        <v>5.28</v>
      </c>
      <c r="BS53" s="25">
        <f ca="1">IF($H53="","",IF($Q53="x",SUM(BL$3:BN53)+SUM(BQ$3:BR53)-SUM(BS$3:BS52),0))</f>
        <v>0</v>
      </c>
      <c r="BT53" s="25">
        <f t="shared" ca="1" si="52"/>
        <v>105548.31</v>
      </c>
      <c r="BU53" s="25">
        <f t="shared" ca="1" si="12"/>
        <v>105340.06</v>
      </c>
      <c r="BV53" s="7"/>
      <c r="BW53" s="25">
        <f t="shared" si="13"/>
        <v>0</v>
      </c>
      <c r="BX53" s="128">
        <v>0.2</v>
      </c>
      <c r="BY53" s="7"/>
      <c r="CB53" s="131">
        <f t="shared" si="66"/>
        <v>50</v>
      </c>
      <c r="CC53" s="132">
        <f t="shared" ca="1" si="53"/>
        <v>0</v>
      </c>
      <c r="CD53" s="133">
        <f t="shared" ca="1" si="54"/>
        <v>114067.41912130939</v>
      </c>
      <c r="CE53" s="133">
        <f t="shared" ca="1" si="55"/>
        <v>47.43</v>
      </c>
      <c r="CF53" s="133">
        <f t="shared" ca="1" si="56"/>
        <v>114019.99</v>
      </c>
      <c r="CG53" s="133">
        <f t="shared" ca="1" si="57"/>
        <v>0</v>
      </c>
      <c r="CH53" s="133">
        <f ca="1">IF($H53="","",IF(MONTH($H53)=MONTH($C$4)-1,MAX(0,(CG53-SUM(N42:N53)+SUM(O42:O53))-(VLOOKUP(CB53-12,$CB$3:$CH52,6,FALSE))),0)*0.25)</f>
        <v>0</v>
      </c>
      <c r="CI53" s="133">
        <f ca="1">IF($H53="","",CG53-SUM($CH$4:$CH53))</f>
        <v>-4057.4012265000674</v>
      </c>
      <c r="CK53" s="133">
        <f ca="1">IF($H53="","",SUM($N$4:$N53)+$CK$3)</f>
        <v>100000</v>
      </c>
      <c r="CL53" s="133">
        <f ca="1">IF($H53="","",SUM($O$4:$O53))</f>
        <v>0</v>
      </c>
      <c r="CM53" s="133">
        <f t="shared" ca="1" si="63"/>
        <v>0</v>
      </c>
      <c r="CN53" s="133">
        <f ca="1">IF($H53="","",ROUND(IF(MONTH($H53)=MONTH($C$4)-1,BT53*(1+CC53)-SUM($CM$4:$CM53),0),2))</f>
        <v>0</v>
      </c>
      <c r="CZ53" s="132">
        <f t="shared" ca="1" si="15"/>
        <v>126700</v>
      </c>
    </row>
    <row r="54" spans="2:104" x14ac:dyDescent="0.2">
      <c r="B54" s="10" t="s">
        <v>14</v>
      </c>
      <c r="C54" s="18">
        <f>'Input-Output'!$AC$106</f>
        <v>0</v>
      </c>
      <c r="F54" s="3">
        <v>51</v>
      </c>
      <c r="G54" s="3">
        <f t="shared" si="16"/>
        <v>5</v>
      </c>
      <c r="H54" s="8">
        <f t="shared" ca="1" si="58"/>
        <v>45291</v>
      </c>
      <c r="I54" s="6">
        <f t="shared" ca="1" si="0"/>
        <v>36</v>
      </c>
      <c r="J54" s="6" t="str">
        <f t="shared" ca="1" si="1"/>
        <v/>
      </c>
      <c r="K54" s="7"/>
      <c r="L54" s="6">
        <f ca="1">IF($H54="","",IF($J54="",VLOOKUP($I54,Sterbetafeln!$A$4:$I$124,$D$10,FALSE),MAX(0.0005,VLOOKUP($I54,Sterbetafeln!$A$4:$I$124,$D$10,FALSE)*VLOOKUP($J54,Sterbetafeln!$A$4:$I$124,$D$13,FALSE))))</f>
        <v>1.0529999999999999E-3</v>
      </c>
      <c r="M54" s="78">
        <f ca="1">SUM($O$3:$O54)</f>
        <v>0</v>
      </c>
      <c r="N54" s="25">
        <f t="shared" ca="1" si="17"/>
        <v>0</v>
      </c>
      <c r="O54" s="25">
        <f t="shared" ca="1" si="18"/>
        <v>0</v>
      </c>
      <c r="P54" s="25">
        <f t="shared" ca="1" si="19"/>
        <v>0</v>
      </c>
      <c r="Q54" s="7" t="str">
        <f t="shared" ca="1" si="20"/>
        <v>x</v>
      </c>
      <c r="R54" s="25">
        <f t="shared" ca="1" si="2"/>
        <v>0</v>
      </c>
      <c r="S54" s="25">
        <f ca="1">SUM(R$3:R54)</f>
        <v>0</v>
      </c>
      <c r="T54" s="25">
        <f t="shared" ca="1" si="21"/>
        <v>86062.399999999994</v>
      </c>
      <c r="U54" s="25">
        <f t="shared" ca="1" si="3"/>
        <v>53.79</v>
      </c>
      <c r="V54" s="25">
        <f t="shared" ca="1" si="22"/>
        <v>0</v>
      </c>
      <c r="W54" s="25">
        <f t="shared" ca="1" si="4"/>
        <v>57.37</v>
      </c>
      <c r="X54" s="25">
        <f t="shared" ca="1" si="23"/>
        <v>126700</v>
      </c>
      <c r="Y54" s="25">
        <f t="shared" ca="1" si="5"/>
        <v>40637.599999999999</v>
      </c>
      <c r="Z54" s="25">
        <f t="shared" ca="1" si="24"/>
        <v>3.57</v>
      </c>
      <c r="AA54" s="25">
        <f t="shared" ca="1" si="25"/>
        <v>4.3</v>
      </c>
      <c r="AB54" s="25">
        <f ca="1">IF($H54="","",IF($Q54="x",SUM(U$3:W54)+SUM(Z$3:AA54)-SUM(AB$3:AB53),0))</f>
        <v>357.09000000000015</v>
      </c>
      <c r="AC54" s="25">
        <f t="shared" ca="1" si="26"/>
        <v>85705.31</v>
      </c>
      <c r="AD54" s="25">
        <f t="shared" ca="1" si="6"/>
        <v>85526.83</v>
      </c>
      <c r="AE54" s="7"/>
      <c r="AF54" s="25">
        <f t="shared" ca="1" si="27"/>
        <v>0</v>
      </c>
      <c r="AG54" s="25">
        <f ca="1">SUM(AF$3:AF54)</f>
        <v>0</v>
      </c>
      <c r="AH54" s="25">
        <f t="shared" ca="1" si="28"/>
        <v>97630.931838164295</v>
      </c>
      <c r="AI54" s="25">
        <f t="shared" ca="1" si="7"/>
        <v>61.02</v>
      </c>
      <c r="AJ54" s="25">
        <f t="shared" ca="1" si="29"/>
        <v>0</v>
      </c>
      <c r="AK54" s="25">
        <f t="shared" ca="1" si="30"/>
        <v>65.09</v>
      </c>
      <c r="AL54" s="25">
        <f t="shared" ca="1" si="31"/>
        <v>126700</v>
      </c>
      <c r="AM54" s="25">
        <f t="shared" ca="1" si="32"/>
        <v>29069.07</v>
      </c>
      <c r="AN54" s="25">
        <f t="shared" ca="1" si="33"/>
        <v>2.5499999999999998</v>
      </c>
      <c r="AO54" s="25">
        <f t="shared" ca="1" si="34"/>
        <v>4.88</v>
      </c>
      <c r="AP54" s="25">
        <f ca="1">IF($H54="","",IF($Q54="x",SUM(AI$3:AK54)+SUM(AN$3:AO54)-SUM(AP$3:AP53),0))</f>
        <v>399.72000000000116</v>
      </c>
      <c r="AQ54" s="25">
        <f t="shared" ca="1" si="35"/>
        <v>97231.21</v>
      </c>
      <c r="AR54" s="25">
        <f t="shared" ca="1" si="8"/>
        <v>97035.44</v>
      </c>
      <c r="AS54" s="7"/>
      <c r="AT54" s="25">
        <f t="shared" ca="1" si="36"/>
        <v>0</v>
      </c>
      <c r="AU54" s="25">
        <f ca="1">SUM(AT$3:AT54)</f>
        <v>0</v>
      </c>
      <c r="AV54" s="25">
        <f t="shared" ca="1" si="37"/>
        <v>110351.13785341405</v>
      </c>
      <c r="AW54" s="25">
        <f t="shared" ca="1" si="9"/>
        <v>68.97</v>
      </c>
      <c r="AX54" s="25">
        <f t="shared" ca="1" si="38"/>
        <v>0</v>
      </c>
      <c r="AY54" s="25">
        <f t="shared" ca="1" si="39"/>
        <v>73.569999999999993</v>
      </c>
      <c r="AZ54" s="25">
        <f t="shared" ca="1" si="40"/>
        <v>126700</v>
      </c>
      <c r="BA54" s="25">
        <f t="shared" ca="1" si="41"/>
        <v>16348.86</v>
      </c>
      <c r="BB54" s="25">
        <f t="shared" ca="1" si="42"/>
        <v>1.43</v>
      </c>
      <c r="BC54" s="25">
        <f t="shared" ca="1" si="43"/>
        <v>5.52</v>
      </c>
      <c r="BD54" s="25">
        <f ca="1">IF($H54="","",IF($Q54="x",SUM(AW$3:AY54)+SUM(BB$3:BC54)-SUM(BD$3:BD53),0))</f>
        <v>446.46000000000004</v>
      </c>
      <c r="BE54" s="25">
        <f t="shared" ca="1" si="44"/>
        <v>109904.68</v>
      </c>
      <c r="BF54" s="25">
        <f t="shared" ca="1" si="10"/>
        <v>109689.9</v>
      </c>
      <c r="BG54" s="7"/>
      <c r="BI54" s="25">
        <f t="shared" ca="1" si="45"/>
        <v>0</v>
      </c>
      <c r="BJ54" s="25">
        <f ca="1">SUM(BI$3:BI54)</f>
        <v>0</v>
      </c>
      <c r="BK54" s="25">
        <f t="shared" ca="1" si="59"/>
        <v>105978.32688009489</v>
      </c>
      <c r="BL54" s="25">
        <f t="shared" ca="1" si="11"/>
        <v>66.239999999999995</v>
      </c>
      <c r="BM54" s="25">
        <f t="shared" ca="1" si="46"/>
        <v>0</v>
      </c>
      <c r="BN54" s="25">
        <f t="shared" ca="1" si="47"/>
        <v>70.650000000000006</v>
      </c>
      <c r="BO54" s="25">
        <f t="shared" ca="1" si="48"/>
        <v>126700</v>
      </c>
      <c r="BP54" s="25">
        <f t="shared" ca="1" si="49"/>
        <v>20721.669999999998</v>
      </c>
      <c r="BQ54" s="25">
        <f t="shared" ca="1" si="50"/>
        <v>1.82</v>
      </c>
      <c r="BR54" s="25">
        <f t="shared" ca="1" si="51"/>
        <v>5.3</v>
      </c>
      <c r="BS54" s="25">
        <f ca="1">IF($H54="","",IF($Q54="x",SUM(BL$3:BN54)+SUM(BQ$3:BR54)-SUM(BS$3:BS53),0))</f>
        <v>430.41999999999916</v>
      </c>
      <c r="BT54" s="25">
        <f t="shared" ca="1" si="52"/>
        <v>105547.91</v>
      </c>
      <c r="BU54" s="25">
        <f t="shared" ca="1" si="12"/>
        <v>105339.66</v>
      </c>
      <c r="BV54" s="7"/>
      <c r="BW54" s="25">
        <f t="shared" si="13"/>
        <v>0</v>
      </c>
      <c r="BX54" s="128">
        <v>0.2</v>
      </c>
      <c r="BY54" s="7"/>
      <c r="CB54" s="131">
        <f t="shared" si="66"/>
        <v>51</v>
      </c>
      <c r="CC54" s="132">
        <f t="shared" ca="1" si="53"/>
        <v>0</v>
      </c>
      <c r="CD54" s="133">
        <f t="shared" ca="1" si="54"/>
        <v>114484.52155307036</v>
      </c>
      <c r="CE54" s="133">
        <f t="shared" ca="1" si="55"/>
        <v>47.61</v>
      </c>
      <c r="CF54" s="133">
        <f t="shared" ca="1" si="56"/>
        <v>114436.91</v>
      </c>
      <c r="CG54" s="133">
        <f t="shared" ca="1" si="57"/>
        <v>0</v>
      </c>
      <c r="CH54" s="133">
        <f ca="1">IF($H54="","",IF(MONTH($H54)=MONTH($C$4)-1,MAX(0,(CG54-SUM(N43:N54)+SUM(O43:O54))-(VLOOKUP(CB54-12,$CB$3:$CH53,6,FALSE))),0)*0.25)</f>
        <v>0</v>
      </c>
      <c r="CI54" s="133">
        <f ca="1">IF($H54="","",CG54-SUM($CH$4:$CH54))</f>
        <v>-4057.4012265000674</v>
      </c>
      <c r="CK54" s="133">
        <f ca="1">IF($H54="","",SUM($N$4:$N54)+$CK$3)</f>
        <v>100000</v>
      </c>
      <c r="CL54" s="133">
        <f ca="1">IF($H54="","",SUM($O$4:$O54))</f>
        <v>0</v>
      </c>
      <c r="CM54" s="133">
        <f t="shared" ca="1" si="63"/>
        <v>0</v>
      </c>
      <c r="CN54" s="133">
        <f ca="1">IF($H54="","",ROUND(IF(MONTH($H54)=MONTH($C$4)-1,BT54*(1+CC54)-SUM($CM$4:$CM54),0),2))</f>
        <v>0</v>
      </c>
      <c r="CZ54" s="132">
        <f t="shared" ca="1" si="15"/>
        <v>126700</v>
      </c>
    </row>
    <row r="55" spans="2:104" x14ac:dyDescent="0.2">
      <c r="B55" s="10" t="s">
        <v>15</v>
      </c>
      <c r="C55" s="16">
        <f>'Input-Output'!$AD$107</f>
        <v>0</v>
      </c>
      <c r="F55" s="3">
        <v>52</v>
      </c>
      <c r="G55" s="3">
        <f t="shared" si="16"/>
        <v>5</v>
      </c>
      <c r="H55" s="8">
        <f t="shared" ca="1" si="58"/>
        <v>45322</v>
      </c>
      <c r="I55" s="6">
        <f t="shared" ca="1" si="0"/>
        <v>36</v>
      </c>
      <c r="J55" s="6" t="str">
        <f t="shared" ca="1" si="1"/>
        <v/>
      </c>
      <c r="K55" s="7"/>
      <c r="L55" s="6">
        <f ca="1">IF($H55="","",IF($J55="",VLOOKUP($I55,Sterbetafeln!$A$4:$I$124,$D$10,FALSE),MAX(0.0005,VLOOKUP($I55,Sterbetafeln!$A$4:$I$124,$D$10,FALSE)*VLOOKUP($J55,Sterbetafeln!$A$4:$I$124,$D$13,FALSE))))</f>
        <v>1.0529999999999999E-3</v>
      </c>
      <c r="M55" s="78">
        <f ca="1">SUM($O$3:$O55)</f>
        <v>0</v>
      </c>
      <c r="N55" s="25">
        <f t="shared" ca="1" si="17"/>
        <v>0</v>
      </c>
      <c r="O55" s="25">
        <f t="shared" ca="1" si="18"/>
        <v>0</v>
      </c>
      <c r="P55" s="25">
        <f t="shared" ca="1" si="19"/>
        <v>0</v>
      </c>
      <c r="Q55" s="7" t="str">
        <f t="shared" ca="1" si="20"/>
        <v/>
      </c>
      <c r="R55" s="25">
        <f t="shared" ca="1" si="2"/>
        <v>0</v>
      </c>
      <c r="S55" s="25">
        <f ca="1">SUM(R$3:R55)</f>
        <v>0</v>
      </c>
      <c r="T55" s="25">
        <f t="shared" ca="1" si="21"/>
        <v>85705.31</v>
      </c>
      <c r="U55" s="25">
        <f t="shared" ca="1" si="3"/>
        <v>53.57</v>
      </c>
      <c r="V55" s="25">
        <f t="shared" ca="1" si="22"/>
        <v>0</v>
      </c>
      <c r="W55" s="25">
        <f t="shared" ca="1" si="4"/>
        <v>57.14</v>
      </c>
      <c r="X55" s="25">
        <f t="shared" ca="1" si="23"/>
        <v>126700</v>
      </c>
      <c r="Y55" s="25">
        <f t="shared" ca="1" si="5"/>
        <v>40994.69</v>
      </c>
      <c r="Z55" s="25">
        <f t="shared" ca="1" si="24"/>
        <v>3.6</v>
      </c>
      <c r="AA55" s="25">
        <f t="shared" ca="1" si="25"/>
        <v>4.29</v>
      </c>
      <c r="AB55" s="25">
        <f ca="1">IF($H55="","",IF($Q55="x",SUM(U$3:W55)+SUM(Z$3:AA55)-SUM(AB$3:AB54),0))</f>
        <v>0</v>
      </c>
      <c r="AC55" s="25">
        <f t="shared" ca="1" si="26"/>
        <v>85705.31</v>
      </c>
      <c r="AD55" s="25">
        <f t="shared" ca="1" si="6"/>
        <v>85526.83</v>
      </c>
      <c r="AE55" s="7"/>
      <c r="AF55" s="25">
        <f t="shared" ca="1" si="27"/>
        <v>0</v>
      </c>
      <c r="AG55" s="25">
        <f ca="1">SUM(AF$3:AF55)</f>
        <v>0</v>
      </c>
      <c r="AH55" s="25">
        <f t="shared" ca="1" si="28"/>
        <v>97471.008394147517</v>
      </c>
      <c r="AI55" s="25">
        <f t="shared" ca="1" si="7"/>
        <v>60.92</v>
      </c>
      <c r="AJ55" s="25">
        <f t="shared" ca="1" si="29"/>
        <v>0</v>
      </c>
      <c r="AK55" s="25">
        <f t="shared" ca="1" si="30"/>
        <v>64.98</v>
      </c>
      <c r="AL55" s="25">
        <f t="shared" ca="1" si="31"/>
        <v>126700</v>
      </c>
      <c r="AM55" s="25">
        <f t="shared" ca="1" si="32"/>
        <v>29228.99</v>
      </c>
      <c r="AN55" s="25">
        <f t="shared" ca="1" si="33"/>
        <v>2.56</v>
      </c>
      <c r="AO55" s="25">
        <f t="shared" ca="1" si="34"/>
        <v>4.87</v>
      </c>
      <c r="AP55" s="25">
        <f ca="1">IF($H55="","",IF($Q55="x",SUM(AI$3:AK55)+SUM(AN$3:AO55)-SUM(AP$3:AP54),0))</f>
        <v>0</v>
      </c>
      <c r="AQ55" s="25">
        <f t="shared" ca="1" si="35"/>
        <v>97471.01</v>
      </c>
      <c r="AR55" s="25">
        <f t="shared" ca="1" si="8"/>
        <v>97274.880000000005</v>
      </c>
      <c r="AS55" s="7"/>
      <c r="AT55" s="25">
        <f t="shared" ca="1" si="36"/>
        <v>0</v>
      </c>
      <c r="AU55" s="25">
        <f ca="1">SUM(AT$3:AT55)</f>
        <v>0</v>
      </c>
      <c r="AV55" s="25">
        <f t="shared" ca="1" si="37"/>
        <v>110439.64658726784</v>
      </c>
      <c r="AW55" s="25">
        <f t="shared" ca="1" si="9"/>
        <v>69.02</v>
      </c>
      <c r="AX55" s="25">
        <f t="shared" ca="1" si="38"/>
        <v>0</v>
      </c>
      <c r="AY55" s="25">
        <f t="shared" ca="1" si="39"/>
        <v>73.63</v>
      </c>
      <c r="AZ55" s="25">
        <f t="shared" ca="1" si="40"/>
        <v>126700</v>
      </c>
      <c r="BA55" s="25">
        <f t="shared" ca="1" si="41"/>
        <v>16260.35</v>
      </c>
      <c r="BB55" s="25">
        <f t="shared" ca="1" si="42"/>
        <v>1.43</v>
      </c>
      <c r="BC55" s="25">
        <f t="shared" ca="1" si="43"/>
        <v>5.52</v>
      </c>
      <c r="BD55" s="25">
        <f ca="1">IF($H55="","",IF($Q55="x",SUM(AW$3:AY55)+SUM(BB$3:BC55)-SUM(BD$3:BD54),0))</f>
        <v>0</v>
      </c>
      <c r="BE55" s="25">
        <f t="shared" ca="1" si="44"/>
        <v>110439.65</v>
      </c>
      <c r="BF55" s="25">
        <f t="shared" ca="1" si="10"/>
        <v>110224.07</v>
      </c>
      <c r="BG55" s="7"/>
      <c r="BI55" s="25">
        <f t="shared" ca="1" si="45"/>
        <v>0</v>
      </c>
      <c r="BJ55" s="25">
        <f ca="1">SUM(BI$3:BI55)</f>
        <v>0</v>
      </c>
      <c r="BK55" s="25">
        <f t="shared" ca="1" si="59"/>
        <v>105977.92525044538</v>
      </c>
      <c r="BL55" s="25">
        <f t="shared" ca="1" si="11"/>
        <v>66.239999999999995</v>
      </c>
      <c r="BM55" s="25">
        <f t="shared" ca="1" si="46"/>
        <v>0</v>
      </c>
      <c r="BN55" s="25">
        <f t="shared" ca="1" si="47"/>
        <v>70.650000000000006</v>
      </c>
      <c r="BO55" s="25">
        <f t="shared" ca="1" si="48"/>
        <v>126700</v>
      </c>
      <c r="BP55" s="25">
        <f t="shared" ca="1" si="49"/>
        <v>20722.07</v>
      </c>
      <c r="BQ55" s="25">
        <f t="shared" ca="1" si="50"/>
        <v>1.82</v>
      </c>
      <c r="BR55" s="25">
        <f t="shared" ca="1" si="51"/>
        <v>5.3</v>
      </c>
      <c r="BS55" s="25">
        <f ca="1">IF($H55="","",IF($Q55="x",SUM(BL$3:BN55)+SUM(BQ$3:BR55)-SUM(BS$3:BS54),0))</f>
        <v>0</v>
      </c>
      <c r="BT55" s="25">
        <f t="shared" ca="1" si="52"/>
        <v>105977.93</v>
      </c>
      <c r="BU55" s="25">
        <f t="shared" ca="1" si="12"/>
        <v>105769.04</v>
      </c>
      <c r="BV55" s="7"/>
      <c r="BW55" s="25">
        <f t="shared" si="13"/>
        <v>0</v>
      </c>
      <c r="BX55" s="128">
        <v>0.2</v>
      </c>
      <c r="BY55" s="7"/>
      <c r="CB55" s="131">
        <f t="shared" si="66"/>
        <v>52</v>
      </c>
      <c r="CC55" s="132">
        <f t="shared" ca="1" si="53"/>
        <v>0</v>
      </c>
      <c r="CD55" s="133">
        <f t="shared" ca="1" si="54"/>
        <v>114903.14013675823</v>
      </c>
      <c r="CE55" s="133">
        <f t="shared" ca="1" si="55"/>
        <v>47.78</v>
      </c>
      <c r="CF55" s="133">
        <f t="shared" ca="1" si="56"/>
        <v>114855.36</v>
      </c>
      <c r="CG55" s="133">
        <f t="shared" ca="1" si="57"/>
        <v>0</v>
      </c>
      <c r="CH55" s="133">
        <f ca="1">IF($H55="","",IF(MONTH($H55)=MONTH($C$4)-1,MAX(0,(CG55-SUM(N44:N55)+SUM(O44:O55))-(VLOOKUP(CB55-12,$CB$3:$CH54,6,FALSE))),0)*0.25)</f>
        <v>0</v>
      </c>
      <c r="CI55" s="133">
        <f ca="1">IF($H55="","",CG55-SUM($CH$4:$CH55))</f>
        <v>-4057.4012265000674</v>
      </c>
      <c r="CK55" s="133">
        <f ca="1">IF($H55="","",SUM($N$4:$N55)+$CK$3)</f>
        <v>100000</v>
      </c>
      <c r="CL55" s="133">
        <f ca="1">IF($H55="","",SUM($O$4:$O55))</f>
        <v>0</v>
      </c>
      <c r="CM55" s="133">
        <f t="shared" ca="1" si="63"/>
        <v>0</v>
      </c>
      <c r="CN55" s="133">
        <f ca="1">IF($H55="","",ROUND(IF(MONTH($H55)=MONTH($C$4)-1,BT55*(1+CC55)-SUM($CM$4:$CM55),0),2))</f>
        <v>0</v>
      </c>
      <c r="CZ55" s="132">
        <f t="shared" ca="1" si="15"/>
        <v>126700</v>
      </c>
    </row>
    <row r="56" spans="2:104" x14ac:dyDescent="0.2">
      <c r="B56" s="10" t="s">
        <v>16</v>
      </c>
      <c r="C56" s="18">
        <f>'Input-Output'!$AC$107</f>
        <v>0</v>
      </c>
      <c r="F56" s="3">
        <v>53</v>
      </c>
      <c r="G56" s="3">
        <f t="shared" si="16"/>
        <v>5</v>
      </c>
      <c r="H56" s="8">
        <f t="shared" ca="1" si="58"/>
        <v>45351</v>
      </c>
      <c r="I56" s="6">
        <f t="shared" ca="1" si="0"/>
        <v>36</v>
      </c>
      <c r="J56" s="6" t="str">
        <f t="shared" ca="1" si="1"/>
        <v/>
      </c>
      <c r="K56" s="7"/>
      <c r="L56" s="6">
        <f ca="1">IF($H56="","",IF($J56="",VLOOKUP($I56,Sterbetafeln!$A$4:$I$124,$D$10,FALSE),MAX(0.0005,VLOOKUP($I56,Sterbetafeln!$A$4:$I$124,$D$10,FALSE)*VLOOKUP($J56,Sterbetafeln!$A$4:$I$124,$D$13,FALSE))))</f>
        <v>1.0529999999999999E-3</v>
      </c>
      <c r="M56" s="78">
        <f ca="1">SUM($O$3:$O56)</f>
        <v>0</v>
      </c>
      <c r="N56" s="25">
        <f t="shared" ca="1" si="17"/>
        <v>0</v>
      </c>
      <c r="O56" s="25">
        <f t="shared" ca="1" si="18"/>
        <v>0</v>
      </c>
      <c r="P56" s="25">
        <f t="shared" ca="1" si="19"/>
        <v>0</v>
      </c>
      <c r="Q56" s="7" t="str">
        <f t="shared" ca="1" si="20"/>
        <v/>
      </c>
      <c r="R56" s="25">
        <f t="shared" ca="1" si="2"/>
        <v>0</v>
      </c>
      <c r="S56" s="25">
        <f ca="1">SUM(R$3:R56)</f>
        <v>0</v>
      </c>
      <c r="T56" s="25">
        <f t="shared" ca="1" si="21"/>
        <v>85705.31</v>
      </c>
      <c r="U56" s="25">
        <f t="shared" ca="1" si="3"/>
        <v>53.57</v>
      </c>
      <c r="V56" s="25">
        <f t="shared" ca="1" si="22"/>
        <v>0</v>
      </c>
      <c r="W56" s="25">
        <f t="shared" ca="1" si="4"/>
        <v>57.14</v>
      </c>
      <c r="X56" s="25">
        <f t="shared" ca="1" si="23"/>
        <v>126700</v>
      </c>
      <c r="Y56" s="25">
        <f t="shared" ca="1" si="5"/>
        <v>40994.69</v>
      </c>
      <c r="Z56" s="25">
        <f t="shared" ca="1" si="24"/>
        <v>3.6</v>
      </c>
      <c r="AA56" s="25">
        <f t="shared" ca="1" si="25"/>
        <v>4.29</v>
      </c>
      <c r="AB56" s="25">
        <f ca="1">IF($H56="","",IF($Q56="x",SUM(U$3:W56)+SUM(Z$3:AA56)-SUM(AB$3:AB55),0))</f>
        <v>0</v>
      </c>
      <c r="AC56" s="25">
        <f t="shared" ca="1" si="26"/>
        <v>85705.31</v>
      </c>
      <c r="AD56" s="25">
        <f t="shared" ca="1" si="6"/>
        <v>85526.83</v>
      </c>
      <c r="AE56" s="7"/>
      <c r="AF56" s="25">
        <f t="shared" ca="1" si="27"/>
        <v>0</v>
      </c>
      <c r="AG56" s="25">
        <f ca="1">SUM(AF$3:AF56)</f>
        <v>0</v>
      </c>
      <c r="AH56" s="25">
        <f t="shared" ca="1" si="28"/>
        <v>97711.39980563891</v>
      </c>
      <c r="AI56" s="25">
        <f t="shared" ca="1" si="7"/>
        <v>61.07</v>
      </c>
      <c r="AJ56" s="25">
        <f t="shared" ca="1" si="29"/>
        <v>0</v>
      </c>
      <c r="AK56" s="25">
        <f t="shared" ca="1" si="30"/>
        <v>65.14</v>
      </c>
      <c r="AL56" s="25">
        <f t="shared" ca="1" si="31"/>
        <v>126700</v>
      </c>
      <c r="AM56" s="25">
        <f t="shared" ca="1" si="32"/>
        <v>28988.6</v>
      </c>
      <c r="AN56" s="25">
        <f t="shared" ca="1" si="33"/>
        <v>2.54</v>
      </c>
      <c r="AO56" s="25">
        <f t="shared" ca="1" si="34"/>
        <v>4.8899999999999997</v>
      </c>
      <c r="AP56" s="25">
        <f ca="1">IF($H56="","",IF($Q56="x",SUM(AI$3:AK56)+SUM(AN$3:AO56)-SUM(AP$3:AP55),0))</f>
        <v>0</v>
      </c>
      <c r="AQ56" s="25">
        <f t="shared" ca="1" si="35"/>
        <v>97711.4</v>
      </c>
      <c r="AR56" s="25">
        <f t="shared" ca="1" si="8"/>
        <v>97514.91</v>
      </c>
      <c r="AS56" s="7"/>
      <c r="AT56" s="25">
        <f t="shared" ca="1" si="36"/>
        <v>0</v>
      </c>
      <c r="AU56" s="25">
        <f ca="1">SUM(AT$3:AT56)</f>
        <v>0</v>
      </c>
      <c r="AV56" s="25">
        <f t="shared" ca="1" si="37"/>
        <v>110977.22058079379</v>
      </c>
      <c r="AW56" s="25">
        <f t="shared" ca="1" si="9"/>
        <v>69.36</v>
      </c>
      <c r="AX56" s="25">
        <f t="shared" ca="1" si="38"/>
        <v>0</v>
      </c>
      <c r="AY56" s="25">
        <f t="shared" ca="1" si="39"/>
        <v>73.98</v>
      </c>
      <c r="AZ56" s="25">
        <f t="shared" ca="1" si="40"/>
        <v>126700</v>
      </c>
      <c r="BA56" s="25">
        <f t="shared" ca="1" si="41"/>
        <v>15722.78</v>
      </c>
      <c r="BB56" s="25">
        <f t="shared" ca="1" si="42"/>
        <v>1.38</v>
      </c>
      <c r="BC56" s="25">
        <f t="shared" ca="1" si="43"/>
        <v>5.55</v>
      </c>
      <c r="BD56" s="25">
        <f ca="1">IF($H56="","",IF($Q56="x",SUM(AW$3:AY56)+SUM(BB$3:BC56)-SUM(BD$3:BD55),0))</f>
        <v>0</v>
      </c>
      <c r="BE56" s="25">
        <f t="shared" ca="1" si="44"/>
        <v>110977.22</v>
      </c>
      <c r="BF56" s="25">
        <f t="shared" ca="1" si="10"/>
        <v>110760.83</v>
      </c>
      <c r="BG56" s="7"/>
      <c r="BI56" s="25">
        <f t="shared" ca="1" si="45"/>
        <v>0</v>
      </c>
      <c r="BJ56" s="25">
        <f ca="1">SUM(BI$3:BI56)</f>
        <v>0</v>
      </c>
      <c r="BK56" s="25">
        <f t="shared" ca="1" si="59"/>
        <v>106409.69720515481</v>
      </c>
      <c r="BL56" s="25">
        <f t="shared" ca="1" si="11"/>
        <v>66.510000000000005</v>
      </c>
      <c r="BM56" s="25">
        <f t="shared" ca="1" si="46"/>
        <v>0</v>
      </c>
      <c r="BN56" s="25">
        <f t="shared" ca="1" si="47"/>
        <v>70.94</v>
      </c>
      <c r="BO56" s="25">
        <f t="shared" ca="1" si="48"/>
        <v>126700</v>
      </c>
      <c r="BP56" s="25">
        <f t="shared" ca="1" si="49"/>
        <v>20290.3</v>
      </c>
      <c r="BQ56" s="25">
        <f t="shared" ca="1" si="50"/>
        <v>1.78</v>
      </c>
      <c r="BR56" s="25">
        <f t="shared" ca="1" si="51"/>
        <v>5.32</v>
      </c>
      <c r="BS56" s="25">
        <f ca="1">IF($H56="","",IF($Q56="x",SUM(BL$3:BN56)+SUM(BQ$3:BR56)-SUM(BS$3:BS55),0))</f>
        <v>0</v>
      </c>
      <c r="BT56" s="25">
        <f t="shared" ca="1" si="52"/>
        <v>106409.7</v>
      </c>
      <c r="BU56" s="25">
        <f t="shared" ca="1" si="12"/>
        <v>106200.16</v>
      </c>
      <c r="BV56" s="7"/>
      <c r="BW56" s="25">
        <f t="shared" si="13"/>
        <v>0</v>
      </c>
      <c r="BX56" s="128">
        <v>0.2</v>
      </c>
      <c r="BY56" s="7"/>
      <c r="CB56" s="131">
        <f t="shared" si="66"/>
        <v>53</v>
      </c>
      <c r="CC56" s="132">
        <f t="shared" ca="1" si="53"/>
        <v>0</v>
      </c>
      <c r="CD56" s="133">
        <f t="shared" ca="1" si="54"/>
        <v>115323.2949538555</v>
      </c>
      <c r="CE56" s="133">
        <f t="shared" ca="1" si="55"/>
        <v>47.95</v>
      </c>
      <c r="CF56" s="133">
        <f t="shared" ca="1" si="56"/>
        <v>115275.34</v>
      </c>
      <c r="CG56" s="133">
        <f t="shared" ca="1" si="57"/>
        <v>0</v>
      </c>
      <c r="CH56" s="133">
        <f ca="1">IF($H56="","",IF(MONTH($H56)=MONTH($C$4)-1,MAX(0,(CG56-SUM(N45:N56)+SUM(O45:O56))-(VLOOKUP(CB56-12,$CB$3:$CH55,6,FALSE))),0)*0.25)</f>
        <v>0</v>
      </c>
      <c r="CI56" s="133">
        <f ca="1">IF($H56="","",CG56-SUM($CH$4:$CH56))</f>
        <v>-4057.4012265000674</v>
      </c>
      <c r="CK56" s="133">
        <f ca="1">IF($H56="","",SUM($N$4:$N56)+$CK$3)</f>
        <v>100000</v>
      </c>
      <c r="CL56" s="133">
        <f ca="1">IF($H56="","",SUM($O$4:$O56))</f>
        <v>0</v>
      </c>
      <c r="CM56" s="133">
        <f t="shared" ca="1" si="63"/>
        <v>0</v>
      </c>
      <c r="CN56" s="133">
        <f ca="1">IF($H56="","",ROUND(IF(MONTH($H56)=MONTH($C$4)-1,BT56*(1+CC56)-SUM($CM$4:$CM56),0),2))</f>
        <v>0</v>
      </c>
      <c r="CZ56" s="132">
        <f t="shared" ca="1" si="15"/>
        <v>126700</v>
      </c>
    </row>
    <row r="57" spans="2:104" x14ac:dyDescent="0.2">
      <c r="B57" s="10" t="s">
        <v>85</v>
      </c>
      <c r="C57" s="16">
        <f>'Input-Output'!$AD$108</f>
        <v>0</v>
      </c>
      <c r="F57" s="3">
        <v>54</v>
      </c>
      <c r="G57" s="3">
        <f t="shared" si="16"/>
        <v>5</v>
      </c>
      <c r="H57" s="8">
        <f t="shared" ca="1" si="58"/>
        <v>45382</v>
      </c>
      <c r="I57" s="6">
        <f t="shared" ca="1" si="0"/>
        <v>36</v>
      </c>
      <c r="J57" s="6" t="str">
        <f t="shared" ca="1" si="1"/>
        <v/>
      </c>
      <c r="K57" s="7"/>
      <c r="L57" s="6">
        <f ca="1">IF($H57="","",IF($J57="",VLOOKUP($I57,Sterbetafeln!$A$4:$I$124,$D$10,FALSE),MAX(0.0005,VLOOKUP($I57,Sterbetafeln!$A$4:$I$124,$D$10,FALSE)*VLOOKUP($J57,Sterbetafeln!$A$4:$I$124,$D$13,FALSE))))</f>
        <v>1.0529999999999999E-3</v>
      </c>
      <c r="M57" s="78">
        <f ca="1">SUM($O$3:$O57)</f>
        <v>0</v>
      </c>
      <c r="N57" s="25">
        <f t="shared" ca="1" si="17"/>
        <v>0</v>
      </c>
      <c r="O57" s="25">
        <f t="shared" ca="1" si="18"/>
        <v>0</v>
      </c>
      <c r="P57" s="25">
        <f t="shared" ca="1" si="19"/>
        <v>0</v>
      </c>
      <c r="Q57" s="7" t="str">
        <f t="shared" ca="1" si="20"/>
        <v>x</v>
      </c>
      <c r="R57" s="25">
        <f t="shared" ca="1" si="2"/>
        <v>0</v>
      </c>
      <c r="S57" s="25">
        <f ca="1">SUM(R$3:R57)</f>
        <v>0</v>
      </c>
      <c r="T57" s="25">
        <f t="shared" ca="1" si="21"/>
        <v>85705.31</v>
      </c>
      <c r="U57" s="25">
        <f t="shared" ca="1" si="3"/>
        <v>53.57</v>
      </c>
      <c r="V57" s="25">
        <f t="shared" ca="1" si="22"/>
        <v>0</v>
      </c>
      <c r="W57" s="25">
        <f t="shared" ca="1" si="4"/>
        <v>57.14</v>
      </c>
      <c r="X57" s="25">
        <f t="shared" ca="1" si="23"/>
        <v>126700</v>
      </c>
      <c r="Y57" s="25">
        <f t="shared" ca="1" si="5"/>
        <v>40994.69</v>
      </c>
      <c r="Z57" s="25">
        <f t="shared" ca="1" si="24"/>
        <v>3.6</v>
      </c>
      <c r="AA57" s="25">
        <f t="shared" ca="1" si="25"/>
        <v>4.29</v>
      </c>
      <c r="AB57" s="25">
        <f ca="1">IF($H57="","",IF($Q57="x",SUM(U$3:W57)+SUM(Z$3:AA57)-SUM(AB$3:AB56),0))</f>
        <v>355.80000000000018</v>
      </c>
      <c r="AC57" s="25">
        <f t="shared" ca="1" si="26"/>
        <v>85349.51</v>
      </c>
      <c r="AD57" s="25">
        <f t="shared" ca="1" si="6"/>
        <v>85171.56</v>
      </c>
      <c r="AE57" s="7"/>
      <c r="AF57" s="25">
        <f t="shared" ca="1" si="27"/>
        <v>0</v>
      </c>
      <c r="AG57" s="25">
        <f ca="1">SUM(AF$3:AF57)</f>
        <v>0</v>
      </c>
      <c r="AH57" s="25">
        <f t="shared" ca="1" si="28"/>
        <v>97952.382672229462</v>
      </c>
      <c r="AI57" s="25">
        <f t="shared" ca="1" si="7"/>
        <v>61.22</v>
      </c>
      <c r="AJ57" s="25">
        <f t="shared" ca="1" si="29"/>
        <v>0</v>
      </c>
      <c r="AK57" s="25">
        <f t="shared" ca="1" si="30"/>
        <v>65.3</v>
      </c>
      <c r="AL57" s="25">
        <f t="shared" ca="1" si="31"/>
        <v>126700</v>
      </c>
      <c r="AM57" s="25">
        <f t="shared" ca="1" si="32"/>
        <v>28747.62</v>
      </c>
      <c r="AN57" s="25">
        <f t="shared" ca="1" si="33"/>
        <v>2.52</v>
      </c>
      <c r="AO57" s="25">
        <f t="shared" ca="1" si="34"/>
        <v>4.9000000000000004</v>
      </c>
      <c r="AP57" s="25">
        <f ca="1">IF($H57="","",IF($Q57="x",SUM(AI$3:AK57)+SUM(AN$3:AO57)-SUM(AP$3:AP56),0))</f>
        <v>400.91000000000076</v>
      </c>
      <c r="AQ57" s="25">
        <f t="shared" ca="1" si="35"/>
        <v>97551.47</v>
      </c>
      <c r="AR57" s="25">
        <f t="shared" ca="1" si="8"/>
        <v>97355.22</v>
      </c>
      <c r="AS57" s="7"/>
      <c r="AT57" s="25">
        <f t="shared" ca="1" si="36"/>
        <v>0</v>
      </c>
      <c r="AU57" s="25">
        <f ca="1">SUM(AT$3:AT57)</f>
        <v>0</v>
      </c>
      <c r="AV57" s="25">
        <f t="shared" ca="1" si="37"/>
        <v>111517.4072299512</v>
      </c>
      <c r="AW57" s="25">
        <f t="shared" ca="1" si="9"/>
        <v>69.7</v>
      </c>
      <c r="AX57" s="25">
        <f t="shared" ca="1" si="38"/>
        <v>0</v>
      </c>
      <c r="AY57" s="25">
        <f t="shared" ca="1" si="39"/>
        <v>74.34</v>
      </c>
      <c r="AZ57" s="25">
        <f t="shared" ca="1" si="40"/>
        <v>126700</v>
      </c>
      <c r="BA57" s="25">
        <f t="shared" ca="1" si="41"/>
        <v>15182.59</v>
      </c>
      <c r="BB57" s="25">
        <f t="shared" ca="1" si="42"/>
        <v>1.33</v>
      </c>
      <c r="BC57" s="25">
        <f t="shared" ca="1" si="43"/>
        <v>5.58</v>
      </c>
      <c r="BD57" s="25">
        <f ca="1">IF($H57="","",IF($Q57="x",SUM(AW$3:AY57)+SUM(BB$3:BC57)-SUM(BD$3:BD56),0))</f>
        <v>450.81999999999971</v>
      </c>
      <c r="BE57" s="25">
        <f t="shared" ca="1" si="44"/>
        <v>111066.59</v>
      </c>
      <c r="BF57" s="25">
        <f t="shared" ca="1" si="10"/>
        <v>110850.07</v>
      </c>
      <c r="BG57" s="7"/>
      <c r="BI57" s="25">
        <f t="shared" ca="1" si="45"/>
        <v>0</v>
      </c>
      <c r="BJ57" s="25">
        <f ca="1">SUM(BI$3:BI57)</f>
        <v>0</v>
      </c>
      <c r="BK57" s="25">
        <f t="shared" ca="1" si="59"/>
        <v>106843.22628958088</v>
      </c>
      <c r="BL57" s="25">
        <f t="shared" ca="1" si="11"/>
        <v>66.78</v>
      </c>
      <c r="BM57" s="25">
        <f t="shared" ca="1" si="46"/>
        <v>0</v>
      </c>
      <c r="BN57" s="25">
        <f t="shared" ca="1" si="47"/>
        <v>71.23</v>
      </c>
      <c r="BO57" s="25">
        <f t="shared" ca="1" si="48"/>
        <v>126700</v>
      </c>
      <c r="BP57" s="25">
        <f t="shared" ca="1" si="49"/>
        <v>19856.77</v>
      </c>
      <c r="BQ57" s="25">
        <f t="shared" ca="1" si="50"/>
        <v>1.74</v>
      </c>
      <c r="BR57" s="25">
        <f t="shared" ca="1" si="51"/>
        <v>5.34</v>
      </c>
      <c r="BS57" s="25">
        <f ca="1">IF($H57="","",IF($Q57="x",SUM(BL$3:BN57)+SUM(BQ$3:BR57)-SUM(BS$3:BS56),0))</f>
        <v>433.64999999999873</v>
      </c>
      <c r="BT57" s="25">
        <f t="shared" ca="1" si="52"/>
        <v>106409.58</v>
      </c>
      <c r="BU57" s="25">
        <f t="shared" ca="1" si="12"/>
        <v>106200.04</v>
      </c>
      <c r="BV57" s="7"/>
      <c r="BW57" s="25">
        <f t="shared" si="13"/>
        <v>0</v>
      </c>
      <c r="BX57" s="128">
        <v>0.2</v>
      </c>
      <c r="BY57" s="7"/>
      <c r="CB57" s="131">
        <f t="shared" si="66"/>
        <v>54</v>
      </c>
      <c r="CC57" s="132">
        <f t="shared" ca="1" si="53"/>
        <v>0</v>
      </c>
      <c r="CD57" s="133">
        <f t="shared" ca="1" si="54"/>
        <v>115744.98600436214</v>
      </c>
      <c r="CE57" s="133">
        <f t="shared" ca="1" si="55"/>
        <v>48.13</v>
      </c>
      <c r="CF57" s="133">
        <f t="shared" ca="1" si="56"/>
        <v>115696.86</v>
      </c>
      <c r="CG57" s="133">
        <f t="shared" ca="1" si="57"/>
        <v>0</v>
      </c>
      <c r="CH57" s="133">
        <f ca="1">IF($H57="","",IF(MONTH($H57)=MONTH($C$4)-1,MAX(0,(CG57-SUM(N46:N57)+SUM(O46:O57))-(VLOOKUP(CB57-12,$CB$3:$CH56,6,FALSE))),0)*0.25)</f>
        <v>0</v>
      </c>
      <c r="CI57" s="133">
        <f ca="1">IF($H57="","",CG57-SUM($CH$4:$CH57))</f>
        <v>-4057.4012265000674</v>
      </c>
      <c r="CK57" s="133">
        <f ca="1">IF($H57="","",SUM($N$4:$N57)+$CK$3)</f>
        <v>100000</v>
      </c>
      <c r="CL57" s="133">
        <f ca="1">IF($H57="","",SUM($O$4:$O57))</f>
        <v>0</v>
      </c>
      <c r="CM57" s="133">
        <f t="shared" ca="1" si="63"/>
        <v>0</v>
      </c>
      <c r="CN57" s="133">
        <f ca="1">IF($H57="","",ROUND(IF(MONTH($H57)=MONTH($C$4)-1,BT57*(1+CC57)-SUM($CM$4:$CM57),0),2))</f>
        <v>0</v>
      </c>
      <c r="CZ57" s="132">
        <f t="shared" ca="1" si="15"/>
        <v>126700</v>
      </c>
    </row>
    <row r="58" spans="2:104" x14ac:dyDescent="0.2">
      <c r="B58" s="10" t="s">
        <v>86</v>
      </c>
      <c r="C58" s="18">
        <f>'Input-Output'!$AC$108</f>
        <v>0</v>
      </c>
      <c r="F58" s="3">
        <v>55</v>
      </c>
      <c r="G58" s="3">
        <f t="shared" si="16"/>
        <v>5</v>
      </c>
      <c r="H58" s="8">
        <f t="shared" ca="1" si="58"/>
        <v>45412</v>
      </c>
      <c r="I58" s="6">
        <f t="shared" ca="1" si="0"/>
        <v>36</v>
      </c>
      <c r="J58" s="6" t="str">
        <f t="shared" ca="1" si="1"/>
        <v/>
      </c>
      <c r="K58" s="7"/>
      <c r="L58" s="6">
        <f ca="1">IF($H58="","",IF($J58="",VLOOKUP($I58,Sterbetafeln!$A$4:$I$124,$D$10,FALSE),MAX(0.0005,VLOOKUP($I58,Sterbetafeln!$A$4:$I$124,$D$10,FALSE)*VLOOKUP($J58,Sterbetafeln!$A$4:$I$124,$D$13,FALSE))))</f>
        <v>1.0529999999999999E-3</v>
      </c>
      <c r="M58" s="78">
        <f ca="1">SUM($O$3:$O58)</f>
        <v>0</v>
      </c>
      <c r="N58" s="25">
        <f t="shared" ca="1" si="17"/>
        <v>0</v>
      </c>
      <c r="O58" s="25">
        <f t="shared" ca="1" si="18"/>
        <v>0</v>
      </c>
      <c r="P58" s="25">
        <f t="shared" ca="1" si="19"/>
        <v>0</v>
      </c>
      <c r="Q58" s="7" t="str">
        <f t="shared" ca="1" si="20"/>
        <v/>
      </c>
      <c r="R58" s="25">
        <f t="shared" ca="1" si="2"/>
        <v>0</v>
      </c>
      <c r="S58" s="25">
        <f ca="1">SUM(R$3:R58)</f>
        <v>0</v>
      </c>
      <c r="T58" s="25">
        <f t="shared" ca="1" si="21"/>
        <v>85349.51</v>
      </c>
      <c r="U58" s="25">
        <f t="shared" ca="1" si="3"/>
        <v>53.34</v>
      </c>
      <c r="V58" s="25">
        <f t="shared" ca="1" si="22"/>
        <v>0</v>
      </c>
      <c r="W58" s="25">
        <f t="shared" ca="1" si="4"/>
        <v>56.9</v>
      </c>
      <c r="X58" s="25">
        <f t="shared" ca="1" si="23"/>
        <v>126700</v>
      </c>
      <c r="Y58" s="25">
        <f t="shared" ca="1" si="5"/>
        <v>41350.49</v>
      </c>
      <c r="Z58" s="25">
        <f t="shared" ca="1" si="24"/>
        <v>3.63</v>
      </c>
      <c r="AA58" s="25">
        <f t="shared" ca="1" si="25"/>
        <v>4.2699999999999996</v>
      </c>
      <c r="AB58" s="25">
        <f ca="1">IF($H58="","",IF($Q58="x",SUM(U$3:W58)+SUM(Z$3:AA58)-SUM(AB$3:AB57),0))</f>
        <v>0</v>
      </c>
      <c r="AC58" s="25">
        <f t="shared" ca="1" si="26"/>
        <v>85349.51</v>
      </c>
      <c r="AD58" s="25">
        <f t="shared" ca="1" si="6"/>
        <v>85171.56</v>
      </c>
      <c r="AE58" s="7"/>
      <c r="AF58" s="25">
        <f t="shared" ca="1" si="27"/>
        <v>0</v>
      </c>
      <c r="AG58" s="25">
        <f ca="1">SUM(AF$3:AF58)</f>
        <v>0</v>
      </c>
      <c r="AH58" s="25">
        <f t="shared" ca="1" si="28"/>
        <v>97792.058241704784</v>
      </c>
      <c r="AI58" s="25">
        <f t="shared" ca="1" si="7"/>
        <v>61.12</v>
      </c>
      <c r="AJ58" s="25">
        <f t="shared" ca="1" si="29"/>
        <v>0</v>
      </c>
      <c r="AK58" s="25">
        <f t="shared" ca="1" si="30"/>
        <v>65.19</v>
      </c>
      <c r="AL58" s="25">
        <f t="shared" ca="1" si="31"/>
        <v>126700</v>
      </c>
      <c r="AM58" s="25">
        <f t="shared" ca="1" si="32"/>
        <v>28907.94</v>
      </c>
      <c r="AN58" s="25">
        <f t="shared" ca="1" si="33"/>
        <v>2.54</v>
      </c>
      <c r="AO58" s="25">
        <f t="shared" ca="1" si="34"/>
        <v>4.8899999999999997</v>
      </c>
      <c r="AP58" s="25">
        <f ca="1">IF($H58="","",IF($Q58="x",SUM(AI$3:AK58)+SUM(AN$3:AO58)-SUM(AP$3:AP57),0))</f>
        <v>0</v>
      </c>
      <c r="AQ58" s="25">
        <f t="shared" ca="1" si="35"/>
        <v>97792.06</v>
      </c>
      <c r="AR58" s="25">
        <f t="shared" ca="1" si="8"/>
        <v>97595.45</v>
      </c>
      <c r="AS58" s="7"/>
      <c r="AT58" s="25">
        <f t="shared" ca="1" si="36"/>
        <v>0</v>
      </c>
      <c r="AU58" s="25">
        <f ca="1">SUM(AT$3:AT58)</f>
        <v>0</v>
      </c>
      <c r="AV58" s="25">
        <f t="shared" ca="1" si="37"/>
        <v>111607.21224294521</v>
      </c>
      <c r="AW58" s="25">
        <f t="shared" ca="1" si="9"/>
        <v>69.75</v>
      </c>
      <c r="AX58" s="25">
        <f t="shared" ca="1" si="38"/>
        <v>0</v>
      </c>
      <c r="AY58" s="25">
        <f t="shared" ca="1" si="39"/>
        <v>74.400000000000006</v>
      </c>
      <c r="AZ58" s="25">
        <f t="shared" ca="1" si="40"/>
        <v>126700</v>
      </c>
      <c r="BA58" s="25">
        <f t="shared" ca="1" si="41"/>
        <v>15092.79</v>
      </c>
      <c r="BB58" s="25">
        <f t="shared" ca="1" si="42"/>
        <v>1.32</v>
      </c>
      <c r="BC58" s="25">
        <f t="shared" ca="1" si="43"/>
        <v>5.58</v>
      </c>
      <c r="BD58" s="25">
        <f ca="1">IF($H58="","",IF($Q58="x",SUM(AW$3:AY58)+SUM(BB$3:BC58)-SUM(BD$3:BD57),0))</f>
        <v>0</v>
      </c>
      <c r="BE58" s="25">
        <f t="shared" ca="1" si="44"/>
        <v>111607.21</v>
      </c>
      <c r="BF58" s="25">
        <f t="shared" ca="1" si="10"/>
        <v>111389.87</v>
      </c>
      <c r="BG58" s="7"/>
      <c r="BI58" s="25">
        <f t="shared" ca="1" si="45"/>
        <v>0</v>
      </c>
      <c r="BJ58" s="25">
        <f ca="1">SUM(BI$3:BI58)</f>
        <v>0</v>
      </c>
      <c r="BK58" s="25">
        <f t="shared" ca="1" si="59"/>
        <v>106843.10580068604</v>
      </c>
      <c r="BL58" s="25">
        <f t="shared" ca="1" si="11"/>
        <v>66.78</v>
      </c>
      <c r="BM58" s="25">
        <f t="shared" ca="1" si="46"/>
        <v>0</v>
      </c>
      <c r="BN58" s="25">
        <f t="shared" ca="1" si="47"/>
        <v>71.23</v>
      </c>
      <c r="BO58" s="25">
        <f t="shared" ca="1" si="48"/>
        <v>126700</v>
      </c>
      <c r="BP58" s="25">
        <f t="shared" ca="1" si="49"/>
        <v>19856.89</v>
      </c>
      <c r="BQ58" s="25">
        <f t="shared" ca="1" si="50"/>
        <v>1.74</v>
      </c>
      <c r="BR58" s="25">
        <f t="shared" ca="1" si="51"/>
        <v>5.34</v>
      </c>
      <c r="BS58" s="25">
        <f ca="1">IF($H58="","",IF($Q58="x",SUM(BL$3:BN58)+SUM(BQ$3:BR58)-SUM(BS$3:BS57),0))</f>
        <v>0</v>
      </c>
      <c r="BT58" s="25">
        <f t="shared" ca="1" si="52"/>
        <v>106843.11</v>
      </c>
      <c r="BU58" s="25">
        <f t="shared" ca="1" si="12"/>
        <v>106632.92</v>
      </c>
      <c r="BV58" s="7"/>
      <c r="BW58" s="25">
        <f t="shared" si="13"/>
        <v>0</v>
      </c>
      <c r="BX58" s="128">
        <v>0.2</v>
      </c>
      <c r="BY58" s="7"/>
      <c r="CB58" s="131">
        <f t="shared" si="66"/>
        <v>55</v>
      </c>
      <c r="CC58" s="132">
        <f t="shared" ca="1" si="53"/>
        <v>0</v>
      </c>
      <c r="CD58" s="133">
        <f t="shared" ca="1" si="54"/>
        <v>116168.22332901943</v>
      </c>
      <c r="CE58" s="133">
        <f t="shared" ca="1" si="55"/>
        <v>48.31</v>
      </c>
      <c r="CF58" s="133">
        <f t="shared" ca="1" si="56"/>
        <v>116119.91</v>
      </c>
      <c r="CG58" s="133">
        <f t="shared" ca="1" si="57"/>
        <v>0</v>
      </c>
      <c r="CH58" s="133">
        <f ca="1">IF($H58="","",IF(MONTH($H58)=MONTH($C$4)-1,MAX(0,(CG58-SUM(N47:N58)+SUM(O47:O58))-(VLOOKUP(CB58-12,$CB$3:$CH57,6,FALSE))),0)*0.25)</f>
        <v>0</v>
      </c>
      <c r="CI58" s="133">
        <f ca="1">IF($H58="","",CG58-SUM($CH$4:$CH58))</f>
        <v>-4057.4012265000674</v>
      </c>
      <c r="CK58" s="133">
        <f ca="1">IF($H58="","",SUM($N$4:$N58)+$CK$3)</f>
        <v>100000</v>
      </c>
      <c r="CL58" s="133">
        <f ca="1">IF($H58="","",SUM($O$4:$O58))</f>
        <v>0</v>
      </c>
      <c r="CM58" s="133">
        <f t="shared" ca="1" si="63"/>
        <v>0</v>
      </c>
      <c r="CN58" s="133">
        <f ca="1">IF($H58="","",ROUND(IF(MONTH($H58)=MONTH($C$4)-1,BT58*(1+CC58)-SUM($CM$4:$CM58),0),2))</f>
        <v>0</v>
      </c>
      <c r="CZ58" s="132">
        <f t="shared" ca="1" si="15"/>
        <v>126700</v>
      </c>
    </row>
    <row r="59" spans="2:104" x14ac:dyDescent="0.2">
      <c r="B59" s="37" t="s">
        <v>17</v>
      </c>
      <c r="C59" s="38">
        <f>'Input-Output'!$AB$106</f>
        <v>0</v>
      </c>
      <c r="F59" s="3">
        <v>56</v>
      </c>
      <c r="G59" s="3">
        <f t="shared" si="16"/>
        <v>5</v>
      </c>
      <c r="H59" s="8">
        <f t="shared" ca="1" si="58"/>
        <v>45443</v>
      </c>
      <c r="I59" s="6">
        <f t="shared" ca="1" si="0"/>
        <v>36</v>
      </c>
      <c r="J59" s="6" t="str">
        <f t="shared" ca="1" si="1"/>
        <v/>
      </c>
      <c r="K59" s="7"/>
      <c r="L59" s="6">
        <f ca="1">IF($H59="","",IF($J59="",VLOOKUP($I59,Sterbetafeln!$A$4:$I$124,$D$10,FALSE),MAX(0.0005,VLOOKUP($I59,Sterbetafeln!$A$4:$I$124,$D$10,FALSE)*VLOOKUP($J59,Sterbetafeln!$A$4:$I$124,$D$13,FALSE))))</f>
        <v>1.0529999999999999E-3</v>
      </c>
      <c r="M59" s="78">
        <f ca="1">SUM($O$3:$O59)</f>
        <v>0</v>
      </c>
      <c r="N59" s="25">
        <f t="shared" ca="1" si="17"/>
        <v>0</v>
      </c>
      <c r="O59" s="25">
        <f t="shared" ca="1" si="18"/>
        <v>0</v>
      </c>
      <c r="P59" s="25">
        <f t="shared" ca="1" si="19"/>
        <v>0</v>
      </c>
      <c r="Q59" s="7" t="str">
        <f t="shared" ca="1" si="20"/>
        <v/>
      </c>
      <c r="R59" s="25">
        <f t="shared" ca="1" si="2"/>
        <v>0</v>
      </c>
      <c r="S59" s="25">
        <f ca="1">SUM(R$3:R59)</f>
        <v>0</v>
      </c>
      <c r="T59" s="25">
        <f t="shared" ca="1" si="21"/>
        <v>85349.51</v>
      </c>
      <c r="U59" s="25">
        <f t="shared" ca="1" si="3"/>
        <v>53.34</v>
      </c>
      <c r="V59" s="25">
        <f t="shared" ca="1" si="22"/>
        <v>0</v>
      </c>
      <c r="W59" s="25">
        <f t="shared" ca="1" si="4"/>
        <v>56.9</v>
      </c>
      <c r="X59" s="25">
        <f t="shared" ca="1" si="23"/>
        <v>126700</v>
      </c>
      <c r="Y59" s="25">
        <f t="shared" ca="1" si="5"/>
        <v>41350.49</v>
      </c>
      <c r="Z59" s="25">
        <f t="shared" ca="1" si="24"/>
        <v>3.63</v>
      </c>
      <c r="AA59" s="25">
        <f t="shared" ca="1" si="25"/>
        <v>4.2699999999999996</v>
      </c>
      <c r="AB59" s="25">
        <f ca="1">IF($H59="","",IF($Q59="x",SUM(U$3:W59)+SUM(Z$3:AA59)-SUM(AB$3:AB58),0))</f>
        <v>0</v>
      </c>
      <c r="AC59" s="25">
        <f t="shared" ca="1" si="26"/>
        <v>85349.51</v>
      </c>
      <c r="AD59" s="25">
        <f t="shared" ca="1" si="6"/>
        <v>85171.56</v>
      </c>
      <c r="AE59" s="7"/>
      <c r="AF59" s="25">
        <f t="shared" ca="1" si="27"/>
        <v>0</v>
      </c>
      <c r="AG59" s="25">
        <f ca="1">SUM(AF$3:AF59)</f>
        <v>0</v>
      </c>
      <c r="AH59" s="25">
        <f t="shared" ca="1" si="28"/>
        <v>98033.241601549307</v>
      </c>
      <c r="AI59" s="25">
        <f t="shared" ca="1" si="7"/>
        <v>61.27</v>
      </c>
      <c r="AJ59" s="25">
        <f t="shared" ca="1" si="29"/>
        <v>0</v>
      </c>
      <c r="AK59" s="25">
        <f t="shared" ca="1" si="30"/>
        <v>65.36</v>
      </c>
      <c r="AL59" s="25">
        <f t="shared" ca="1" si="31"/>
        <v>126700</v>
      </c>
      <c r="AM59" s="25">
        <f t="shared" ca="1" si="32"/>
        <v>28666.76</v>
      </c>
      <c r="AN59" s="25">
        <f t="shared" ca="1" si="33"/>
        <v>2.52</v>
      </c>
      <c r="AO59" s="25">
        <f t="shared" ca="1" si="34"/>
        <v>4.9000000000000004</v>
      </c>
      <c r="AP59" s="25">
        <f ca="1">IF($H59="","",IF($Q59="x",SUM(AI$3:AK59)+SUM(AN$3:AO59)-SUM(AP$3:AP58),0))</f>
        <v>0</v>
      </c>
      <c r="AQ59" s="25">
        <f t="shared" ca="1" si="35"/>
        <v>98033.24</v>
      </c>
      <c r="AR59" s="25">
        <f t="shared" ca="1" si="8"/>
        <v>97836.27</v>
      </c>
      <c r="AS59" s="7"/>
      <c r="AT59" s="25">
        <f t="shared" ca="1" si="36"/>
        <v>0</v>
      </c>
      <c r="AU59" s="25">
        <f ca="1">SUM(AT$3:AT59)</f>
        <v>0</v>
      </c>
      <c r="AV59" s="25">
        <f t="shared" ca="1" si="37"/>
        <v>112150.46373813186</v>
      </c>
      <c r="AW59" s="25">
        <f t="shared" ca="1" si="9"/>
        <v>70.09</v>
      </c>
      <c r="AX59" s="25">
        <f t="shared" ca="1" si="38"/>
        <v>0</v>
      </c>
      <c r="AY59" s="25">
        <f t="shared" ca="1" si="39"/>
        <v>74.77</v>
      </c>
      <c r="AZ59" s="25">
        <f t="shared" ca="1" si="40"/>
        <v>126700</v>
      </c>
      <c r="BA59" s="25">
        <f t="shared" ca="1" si="41"/>
        <v>14549.54</v>
      </c>
      <c r="BB59" s="25">
        <f t="shared" ca="1" si="42"/>
        <v>1.28</v>
      </c>
      <c r="BC59" s="25">
        <f t="shared" ca="1" si="43"/>
        <v>5.61</v>
      </c>
      <c r="BD59" s="25">
        <f ca="1">IF($H59="","",IF($Q59="x",SUM(AW$3:AY59)+SUM(BB$3:BC59)-SUM(BD$3:BD58),0))</f>
        <v>0</v>
      </c>
      <c r="BE59" s="25">
        <f t="shared" ca="1" si="44"/>
        <v>112150.46</v>
      </c>
      <c r="BF59" s="25">
        <f t="shared" ca="1" si="10"/>
        <v>111932.31</v>
      </c>
      <c r="BG59" s="7"/>
      <c r="BI59" s="25">
        <f t="shared" ca="1" si="45"/>
        <v>0</v>
      </c>
      <c r="BJ59" s="25">
        <f ca="1">SUM(BI$3:BI59)</f>
        <v>0</v>
      </c>
      <c r="BK59" s="25">
        <f t="shared" ca="1" si="59"/>
        <v>107278.40205556995</v>
      </c>
      <c r="BL59" s="25">
        <f t="shared" ca="1" si="11"/>
        <v>67.05</v>
      </c>
      <c r="BM59" s="25">
        <f t="shared" ca="1" si="46"/>
        <v>0</v>
      </c>
      <c r="BN59" s="25">
        <f t="shared" ca="1" si="47"/>
        <v>71.52</v>
      </c>
      <c r="BO59" s="25">
        <f t="shared" ca="1" si="48"/>
        <v>126700</v>
      </c>
      <c r="BP59" s="25">
        <f t="shared" ca="1" si="49"/>
        <v>19421.599999999999</v>
      </c>
      <c r="BQ59" s="25">
        <f t="shared" ca="1" si="50"/>
        <v>1.7</v>
      </c>
      <c r="BR59" s="25">
        <f t="shared" ca="1" si="51"/>
        <v>5.36</v>
      </c>
      <c r="BS59" s="25">
        <f ca="1">IF($H59="","",IF($Q59="x",SUM(BL$3:BN59)+SUM(BQ$3:BR59)-SUM(BS$3:BS58),0))</f>
        <v>0</v>
      </c>
      <c r="BT59" s="25">
        <f t="shared" ca="1" si="52"/>
        <v>107278.39999999999</v>
      </c>
      <c r="BU59" s="25">
        <f t="shared" ca="1" si="12"/>
        <v>107067.56</v>
      </c>
      <c r="BV59" s="7"/>
      <c r="BW59" s="25">
        <f t="shared" si="13"/>
        <v>0</v>
      </c>
      <c r="BX59" s="128">
        <v>0.2</v>
      </c>
      <c r="BY59" s="7"/>
      <c r="CB59" s="131">
        <f t="shared" si="66"/>
        <v>56</v>
      </c>
      <c r="CC59" s="132">
        <f t="shared" ca="1" si="53"/>
        <v>0</v>
      </c>
      <c r="CD59" s="133">
        <f t="shared" ca="1" si="54"/>
        <v>116592.9968870861</v>
      </c>
      <c r="CE59" s="133">
        <f t="shared" ca="1" si="55"/>
        <v>48.48</v>
      </c>
      <c r="CF59" s="133">
        <f t="shared" ca="1" si="56"/>
        <v>116544.52</v>
      </c>
      <c r="CG59" s="133">
        <f t="shared" ca="1" si="57"/>
        <v>0</v>
      </c>
      <c r="CH59" s="133">
        <f ca="1">IF($H59="","",IF(MONTH($H59)=MONTH($C$4)-1,MAX(0,(CG59-SUM(N48:N59)+SUM(O48:O59))-(VLOOKUP(CB59-12,$CB$3:$CH58,6,FALSE))),0)*0.25)</f>
        <v>0</v>
      </c>
      <c r="CI59" s="133">
        <f ca="1">IF($H59="","",CG59-SUM($CH$4:$CH59))</f>
        <v>-4057.4012265000674</v>
      </c>
      <c r="CK59" s="133">
        <f ca="1">IF($H59="","",SUM($N$4:$N59)+$CK$3)</f>
        <v>100000</v>
      </c>
      <c r="CL59" s="133">
        <f ca="1">IF($H59="","",SUM($O$4:$O59))</f>
        <v>0</v>
      </c>
      <c r="CM59" s="133">
        <f t="shared" ca="1" si="63"/>
        <v>0</v>
      </c>
      <c r="CN59" s="133">
        <f ca="1">IF($H59="","",ROUND(IF(MONTH($H59)=MONTH($C$4)-1,BT59*(1+CC59)-SUM($CM$4:$CM59),0),2))</f>
        <v>0</v>
      </c>
      <c r="CZ59" s="132">
        <f t="shared" ca="1" si="15"/>
        <v>126700</v>
      </c>
    </row>
    <row r="60" spans="2:104" x14ac:dyDescent="0.2">
      <c r="B60" s="37" t="s">
        <v>18</v>
      </c>
      <c r="C60" s="39">
        <f>'Input-Output'!$AA$106</f>
        <v>0</v>
      </c>
      <c r="F60" s="3">
        <v>57</v>
      </c>
      <c r="G60" s="3">
        <f t="shared" si="16"/>
        <v>5</v>
      </c>
      <c r="H60" s="8">
        <f t="shared" ca="1" si="58"/>
        <v>45473</v>
      </c>
      <c r="I60" s="6">
        <f t="shared" ca="1" si="0"/>
        <v>36</v>
      </c>
      <c r="J60" s="6" t="str">
        <f t="shared" ca="1" si="1"/>
        <v/>
      </c>
      <c r="K60" s="7"/>
      <c r="L60" s="6">
        <f ca="1">IF($H60="","",IF($J60="",VLOOKUP($I60,Sterbetafeln!$A$4:$I$124,$D$10,FALSE),MAX(0.0005,VLOOKUP($I60,Sterbetafeln!$A$4:$I$124,$D$10,FALSE)*VLOOKUP($J60,Sterbetafeln!$A$4:$I$124,$D$13,FALSE))))</f>
        <v>1.0529999999999999E-3</v>
      </c>
      <c r="M60" s="78">
        <f ca="1">SUM($O$3:$O60)</f>
        <v>0</v>
      </c>
      <c r="N60" s="25">
        <f t="shared" ca="1" si="17"/>
        <v>0</v>
      </c>
      <c r="O60" s="25">
        <f t="shared" ca="1" si="18"/>
        <v>0</v>
      </c>
      <c r="P60" s="25">
        <f t="shared" ca="1" si="19"/>
        <v>0</v>
      </c>
      <c r="Q60" s="7" t="str">
        <f t="shared" ca="1" si="20"/>
        <v>x</v>
      </c>
      <c r="R60" s="25">
        <f t="shared" ca="1" si="2"/>
        <v>0</v>
      </c>
      <c r="S60" s="25">
        <f ca="1">SUM(R$3:R60)</f>
        <v>0</v>
      </c>
      <c r="T60" s="25">
        <f t="shared" ca="1" si="21"/>
        <v>85349.51</v>
      </c>
      <c r="U60" s="25">
        <f t="shared" ca="1" si="3"/>
        <v>53.34</v>
      </c>
      <c r="V60" s="25">
        <f t="shared" ca="1" si="22"/>
        <v>0</v>
      </c>
      <c r="W60" s="25">
        <f t="shared" ca="1" si="4"/>
        <v>56.9</v>
      </c>
      <c r="X60" s="25">
        <f t="shared" ca="1" si="23"/>
        <v>126700</v>
      </c>
      <c r="Y60" s="25">
        <f t="shared" ca="1" si="5"/>
        <v>41350.49</v>
      </c>
      <c r="Z60" s="25">
        <f t="shared" ca="1" si="24"/>
        <v>3.63</v>
      </c>
      <c r="AA60" s="25">
        <f t="shared" ca="1" si="25"/>
        <v>4.2699999999999996</v>
      </c>
      <c r="AB60" s="25">
        <f ca="1">IF($H60="","",IF($Q60="x",SUM(U$3:W60)+SUM(Z$3:AA60)-SUM(AB$3:AB59),0))</f>
        <v>354.41999999999916</v>
      </c>
      <c r="AC60" s="25">
        <f t="shared" ca="1" si="26"/>
        <v>84995.09</v>
      </c>
      <c r="AD60" s="25">
        <f t="shared" ca="1" si="6"/>
        <v>84817.67</v>
      </c>
      <c r="AE60" s="7"/>
      <c r="AF60" s="25">
        <f t="shared" ca="1" si="27"/>
        <v>0</v>
      </c>
      <c r="AG60" s="25">
        <f ca="1">SUM(AF$3:AF60)</f>
        <v>0</v>
      </c>
      <c r="AH60" s="25">
        <f t="shared" ca="1" si="28"/>
        <v>98275.016416493003</v>
      </c>
      <c r="AI60" s="25">
        <f t="shared" ca="1" si="7"/>
        <v>61.42</v>
      </c>
      <c r="AJ60" s="25">
        <f t="shared" ca="1" si="29"/>
        <v>0</v>
      </c>
      <c r="AK60" s="25">
        <f t="shared" ca="1" si="30"/>
        <v>65.52</v>
      </c>
      <c r="AL60" s="25">
        <f t="shared" ca="1" si="31"/>
        <v>126700</v>
      </c>
      <c r="AM60" s="25">
        <f t="shared" ca="1" si="32"/>
        <v>28424.98</v>
      </c>
      <c r="AN60" s="25">
        <f t="shared" ca="1" si="33"/>
        <v>2.4900000000000002</v>
      </c>
      <c r="AO60" s="25">
        <f t="shared" ca="1" si="34"/>
        <v>4.91</v>
      </c>
      <c r="AP60" s="25">
        <f ca="1">IF($H60="","",IF($Q60="x",SUM(AI$3:AK60)+SUM(AN$3:AO60)-SUM(AP$3:AP59),0))</f>
        <v>402.13000000000011</v>
      </c>
      <c r="AQ60" s="25">
        <f t="shared" ca="1" si="35"/>
        <v>97872.89</v>
      </c>
      <c r="AR60" s="25">
        <f t="shared" ca="1" si="8"/>
        <v>97676.160000000003</v>
      </c>
      <c r="AS60" s="7"/>
      <c r="AT60" s="25">
        <f t="shared" ca="1" si="36"/>
        <v>0</v>
      </c>
      <c r="AU60" s="25">
        <f ca="1">SUM(AT$3:AT60)</f>
        <v>0</v>
      </c>
      <c r="AV60" s="25">
        <f t="shared" ca="1" si="37"/>
        <v>112696.3580349765</v>
      </c>
      <c r="AW60" s="25">
        <f t="shared" ca="1" si="9"/>
        <v>70.44</v>
      </c>
      <c r="AX60" s="25">
        <f t="shared" ca="1" si="38"/>
        <v>0</v>
      </c>
      <c r="AY60" s="25">
        <f t="shared" ca="1" si="39"/>
        <v>75.13</v>
      </c>
      <c r="AZ60" s="25">
        <f t="shared" ca="1" si="40"/>
        <v>126700</v>
      </c>
      <c r="BA60" s="25">
        <f t="shared" ca="1" si="41"/>
        <v>14003.64</v>
      </c>
      <c r="BB60" s="25">
        <f t="shared" ca="1" si="42"/>
        <v>1.23</v>
      </c>
      <c r="BC60" s="25">
        <f t="shared" ca="1" si="43"/>
        <v>5.63</v>
      </c>
      <c r="BD60" s="25">
        <f ca="1">IF($H60="","",IF($Q60="x",SUM(AW$3:AY60)+SUM(BB$3:BC60)-SUM(BD$3:BD59),0))</f>
        <v>455.22999999999956</v>
      </c>
      <c r="BE60" s="25">
        <f t="shared" ca="1" si="44"/>
        <v>112241.13</v>
      </c>
      <c r="BF60" s="25">
        <f t="shared" ca="1" si="10"/>
        <v>112022.84</v>
      </c>
      <c r="BG60" s="7"/>
      <c r="BI60" s="25">
        <f t="shared" ca="1" si="45"/>
        <v>0</v>
      </c>
      <c r="BJ60" s="25">
        <f ca="1">SUM(BI$3:BI60)</f>
        <v>0</v>
      </c>
      <c r="BK60" s="25">
        <f t="shared" ca="1" si="59"/>
        <v>107715.46548091173</v>
      </c>
      <c r="BL60" s="25">
        <f t="shared" ca="1" si="11"/>
        <v>67.319999999999993</v>
      </c>
      <c r="BM60" s="25">
        <f t="shared" ca="1" si="46"/>
        <v>0</v>
      </c>
      <c r="BN60" s="25">
        <f t="shared" ca="1" si="47"/>
        <v>71.81</v>
      </c>
      <c r="BO60" s="25">
        <f t="shared" ca="1" si="48"/>
        <v>126700</v>
      </c>
      <c r="BP60" s="25">
        <f t="shared" ca="1" si="49"/>
        <v>18984.53</v>
      </c>
      <c r="BQ60" s="25">
        <f t="shared" ca="1" si="50"/>
        <v>1.67</v>
      </c>
      <c r="BR60" s="25">
        <f t="shared" ca="1" si="51"/>
        <v>5.39</v>
      </c>
      <c r="BS60" s="25">
        <f ca="1">IF($H60="","",IF($Q60="x",SUM(BL$3:BN60)+SUM(BQ$3:BR60)-SUM(BS$3:BS59),0))</f>
        <v>436.90999999999985</v>
      </c>
      <c r="BT60" s="25">
        <f t="shared" ca="1" si="52"/>
        <v>107278.56</v>
      </c>
      <c r="BU60" s="25">
        <f t="shared" ca="1" si="12"/>
        <v>107067.72</v>
      </c>
      <c r="BV60" s="7"/>
      <c r="BW60" s="25">
        <f t="shared" si="13"/>
        <v>0</v>
      </c>
      <c r="BX60" s="128">
        <v>0.2</v>
      </c>
      <c r="BY60" s="7"/>
      <c r="CB60" s="131">
        <f t="shared" si="66"/>
        <v>57</v>
      </c>
      <c r="CC60" s="132">
        <f t="shared" ca="1" si="53"/>
        <v>0</v>
      </c>
      <c r="CD60" s="133">
        <f t="shared" ca="1" si="54"/>
        <v>117019.33680078588</v>
      </c>
      <c r="CE60" s="133">
        <f t="shared" ca="1" si="55"/>
        <v>48.66</v>
      </c>
      <c r="CF60" s="133">
        <f t="shared" ca="1" si="56"/>
        <v>116970.68</v>
      </c>
      <c r="CG60" s="133">
        <f t="shared" ca="1" si="57"/>
        <v>0</v>
      </c>
      <c r="CH60" s="133">
        <f ca="1">IF($H60="","",IF(MONTH($H60)=MONTH($C$4)-1,MAX(0,(CG60-SUM(N49:N60)+SUM(O49:O60))-(VLOOKUP(CB60-12,$CB$3:$CH59,6,FALSE))),0)*0.25)</f>
        <v>0</v>
      </c>
      <c r="CI60" s="133">
        <f ca="1">IF($H60="","",CG60-SUM($CH$4:$CH60))</f>
        <v>-4057.4012265000674</v>
      </c>
      <c r="CK60" s="133">
        <f ca="1">IF($H60="","",SUM($N$4:$N60)+$CK$3)</f>
        <v>100000</v>
      </c>
      <c r="CL60" s="133">
        <f ca="1">IF($H60="","",SUM($O$4:$O60))</f>
        <v>0</v>
      </c>
      <c r="CM60" s="133">
        <f t="shared" ca="1" si="63"/>
        <v>0</v>
      </c>
      <c r="CN60" s="133">
        <f ca="1">IF($H60="","",ROUND(IF(MONTH($H60)=MONTH($C$4)-1,BT60*(1+CC60)-SUM($CM$4:$CM60),0),2))</f>
        <v>0</v>
      </c>
      <c r="CZ60" s="132">
        <f t="shared" ca="1" si="15"/>
        <v>126700</v>
      </c>
    </row>
    <row r="61" spans="2:104" x14ac:dyDescent="0.2">
      <c r="B61" s="27" t="s">
        <v>48</v>
      </c>
      <c r="C61" s="29">
        <f>ROUND(C60-C60/(1+$C$19),2)</f>
        <v>0</v>
      </c>
      <c r="F61" s="3">
        <v>58</v>
      </c>
      <c r="G61" s="3">
        <f t="shared" si="16"/>
        <v>5</v>
      </c>
      <c r="H61" s="8">
        <f t="shared" ca="1" si="58"/>
        <v>45504</v>
      </c>
      <c r="I61" s="6">
        <f t="shared" ca="1" si="0"/>
        <v>37</v>
      </c>
      <c r="J61" s="6" t="str">
        <f t="shared" ca="1" si="1"/>
        <v/>
      </c>
      <c r="K61" s="7"/>
      <c r="L61" s="6">
        <f ca="1">IF($H61="","",IF($J61="",VLOOKUP($I61,Sterbetafeln!$A$4:$I$124,$D$10,FALSE),MAX(0.0005,VLOOKUP($I61,Sterbetafeln!$A$4:$I$124,$D$10,FALSE)*VLOOKUP($J61,Sterbetafeln!$A$4:$I$124,$D$13,FALSE))))</f>
        <v>1.103E-3</v>
      </c>
      <c r="M61" s="78">
        <f ca="1">SUM($O$3:$O61)</f>
        <v>0</v>
      </c>
      <c r="N61" s="25">
        <f t="shared" ca="1" si="17"/>
        <v>0</v>
      </c>
      <c r="O61" s="25">
        <f t="shared" ca="1" si="18"/>
        <v>0</v>
      </c>
      <c r="P61" s="25">
        <f t="shared" ca="1" si="19"/>
        <v>0</v>
      </c>
      <c r="Q61" s="7" t="str">
        <f t="shared" ca="1" si="20"/>
        <v/>
      </c>
      <c r="R61" s="25">
        <f t="shared" ca="1" si="2"/>
        <v>0</v>
      </c>
      <c r="S61" s="25">
        <f ca="1">SUM(R$3:R61)</f>
        <v>0</v>
      </c>
      <c r="T61" s="25">
        <f t="shared" ca="1" si="21"/>
        <v>84995.09</v>
      </c>
      <c r="U61" s="25">
        <f t="shared" ca="1" si="3"/>
        <v>53.12</v>
      </c>
      <c r="V61" s="25">
        <f t="shared" ca="1" si="22"/>
        <v>0</v>
      </c>
      <c r="W61" s="25">
        <f t="shared" ca="1" si="4"/>
        <v>56.66</v>
      </c>
      <c r="X61" s="25">
        <f t="shared" ca="1" si="23"/>
        <v>126700</v>
      </c>
      <c r="Y61" s="25">
        <f t="shared" ca="1" si="5"/>
        <v>41704.910000000003</v>
      </c>
      <c r="Z61" s="25">
        <f t="shared" ca="1" si="24"/>
        <v>3.83</v>
      </c>
      <c r="AA61" s="25">
        <f t="shared" ca="1" si="25"/>
        <v>4.25</v>
      </c>
      <c r="AB61" s="25">
        <f ca="1">IF($H61="","",IF($Q61="x",SUM(U$3:W61)+SUM(Z$3:AA61)-SUM(AB$3:AB60),0))</f>
        <v>0</v>
      </c>
      <c r="AC61" s="25">
        <f t="shared" ca="1" si="26"/>
        <v>84995.09</v>
      </c>
      <c r="AD61" s="25">
        <f t="shared" ca="1" si="6"/>
        <v>84817.67</v>
      </c>
      <c r="AE61" s="7"/>
      <c r="AF61" s="25">
        <f t="shared" ca="1" si="27"/>
        <v>0</v>
      </c>
      <c r="AG61" s="25">
        <f ca="1">SUM(AF$3:AF61)</f>
        <v>0</v>
      </c>
      <c r="AH61" s="25">
        <f t="shared" ca="1" si="28"/>
        <v>98114.270950135004</v>
      </c>
      <c r="AI61" s="25">
        <f t="shared" ca="1" si="7"/>
        <v>61.32</v>
      </c>
      <c r="AJ61" s="25">
        <f t="shared" ca="1" si="29"/>
        <v>0</v>
      </c>
      <c r="AK61" s="25">
        <f t="shared" ca="1" si="30"/>
        <v>65.41</v>
      </c>
      <c r="AL61" s="25">
        <f t="shared" ca="1" si="31"/>
        <v>126700</v>
      </c>
      <c r="AM61" s="25">
        <f t="shared" ca="1" si="32"/>
        <v>28585.73</v>
      </c>
      <c r="AN61" s="25">
        <f t="shared" ca="1" si="33"/>
        <v>2.63</v>
      </c>
      <c r="AO61" s="25">
        <f t="shared" ca="1" si="34"/>
        <v>4.91</v>
      </c>
      <c r="AP61" s="25">
        <f ca="1">IF($H61="","",IF($Q61="x",SUM(AI$3:AK61)+SUM(AN$3:AO61)-SUM(AP$3:AP60),0))</f>
        <v>0</v>
      </c>
      <c r="AQ61" s="25">
        <f t="shared" ca="1" si="35"/>
        <v>98114.27</v>
      </c>
      <c r="AR61" s="25">
        <f t="shared" ca="1" si="8"/>
        <v>97917.17</v>
      </c>
      <c r="AS61" s="7"/>
      <c r="AT61" s="25">
        <f t="shared" ca="1" si="36"/>
        <v>0</v>
      </c>
      <c r="AU61" s="25">
        <f ca="1">SUM(AT$3:AT61)</f>
        <v>0</v>
      </c>
      <c r="AV61" s="25">
        <f t="shared" ca="1" si="37"/>
        <v>112787.46937578624</v>
      </c>
      <c r="AW61" s="25">
        <f t="shared" ca="1" si="9"/>
        <v>70.489999999999995</v>
      </c>
      <c r="AX61" s="25">
        <f t="shared" ca="1" si="38"/>
        <v>0</v>
      </c>
      <c r="AY61" s="25">
        <f t="shared" ca="1" si="39"/>
        <v>75.19</v>
      </c>
      <c r="AZ61" s="25">
        <f t="shared" ca="1" si="40"/>
        <v>126700</v>
      </c>
      <c r="BA61" s="25">
        <f t="shared" ca="1" si="41"/>
        <v>13912.53</v>
      </c>
      <c r="BB61" s="25">
        <f t="shared" ca="1" si="42"/>
        <v>1.28</v>
      </c>
      <c r="BC61" s="25">
        <f t="shared" ca="1" si="43"/>
        <v>5.64</v>
      </c>
      <c r="BD61" s="25">
        <f ca="1">IF($H61="","",IF($Q61="x",SUM(AW$3:AY61)+SUM(BB$3:BC61)-SUM(BD$3:BD60),0))</f>
        <v>0</v>
      </c>
      <c r="BE61" s="25">
        <f t="shared" ca="1" si="44"/>
        <v>112787.47</v>
      </c>
      <c r="BF61" s="25">
        <f t="shared" ca="1" si="10"/>
        <v>112568.36</v>
      </c>
      <c r="BG61" s="7"/>
      <c r="BI61" s="25">
        <f t="shared" ca="1" si="45"/>
        <v>0</v>
      </c>
      <c r="BJ61" s="25">
        <f ca="1">SUM(BI$3:BI61)</f>
        <v>0</v>
      </c>
      <c r="BK61" s="25">
        <f t="shared" ca="1" si="59"/>
        <v>107715.62613277155</v>
      </c>
      <c r="BL61" s="25">
        <f t="shared" ca="1" si="11"/>
        <v>67.319999999999993</v>
      </c>
      <c r="BM61" s="25">
        <f t="shared" ca="1" si="46"/>
        <v>0</v>
      </c>
      <c r="BN61" s="25">
        <f t="shared" ca="1" si="47"/>
        <v>71.81</v>
      </c>
      <c r="BO61" s="25">
        <f t="shared" ca="1" si="48"/>
        <v>126700</v>
      </c>
      <c r="BP61" s="25">
        <f t="shared" ca="1" si="49"/>
        <v>18984.37</v>
      </c>
      <c r="BQ61" s="25">
        <f t="shared" ca="1" si="50"/>
        <v>1.74</v>
      </c>
      <c r="BR61" s="25">
        <f t="shared" ca="1" si="51"/>
        <v>5.39</v>
      </c>
      <c r="BS61" s="25">
        <f ca="1">IF($H61="","",IF($Q61="x",SUM(BL$3:BN61)+SUM(BQ$3:BR61)-SUM(BS$3:BS60),0))</f>
        <v>0</v>
      </c>
      <c r="BT61" s="25">
        <f t="shared" ca="1" si="52"/>
        <v>107715.63</v>
      </c>
      <c r="BU61" s="25">
        <f t="shared" ca="1" si="12"/>
        <v>107504.13</v>
      </c>
      <c r="BV61" s="7"/>
      <c r="BW61" s="25">
        <f t="shared" si="13"/>
        <v>0</v>
      </c>
      <c r="BX61" s="128">
        <v>0.2</v>
      </c>
      <c r="BY61" s="7"/>
      <c r="CB61" s="131">
        <f t="shared" si="66"/>
        <v>58</v>
      </c>
      <c r="CC61" s="132">
        <f t="shared" ca="1" si="53"/>
        <v>0</v>
      </c>
      <c r="CD61" s="133">
        <f t="shared" ca="1" si="54"/>
        <v>117447.23302937752</v>
      </c>
      <c r="CE61" s="133">
        <f t="shared" ca="1" si="55"/>
        <v>48.84</v>
      </c>
      <c r="CF61" s="133">
        <f t="shared" ca="1" si="56"/>
        <v>117398.39</v>
      </c>
      <c r="CG61" s="133">
        <f t="shared" ca="1" si="57"/>
        <v>0</v>
      </c>
      <c r="CH61" s="133">
        <f ca="1">IF($H61="","",IF(MONTH($H61)=MONTH($C$4)-1,MAX(0,(CG61-SUM(N50:N61)+SUM(O50:O61))-(VLOOKUP(CB61-12,$CB$3:$CH60,6,FALSE))),0)*0.25)</f>
        <v>0</v>
      </c>
      <c r="CI61" s="133">
        <f ca="1">IF($H61="","",CG61-SUM($CH$4:$CH61))</f>
        <v>-4057.4012265000674</v>
      </c>
      <c r="CK61" s="133">
        <f ca="1">IF($H61="","",SUM($N$4:$N61)+$CK$3)</f>
        <v>100000</v>
      </c>
      <c r="CL61" s="133">
        <f ca="1">IF($H61="","",SUM($O$4:$O61))</f>
        <v>0</v>
      </c>
      <c r="CM61" s="133">
        <f t="shared" ca="1" si="63"/>
        <v>0</v>
      </c>
      <c r="CN61" s="133">
        <f ca="1">IF($H61="","",ROUND(IF(MONTH($H61)=MONTH($C$4)-1,BT61*(1+CC61)-SUM($CM$4:$CM61),0),2))</f>
        <v>0</v>
      </c>
      <c r="CZ61" s="132">
        <f t="shared" ca="1" si="15"/>
        <v>126700</v>
      </c>
    </row>
    <row r="62" spans="2:104" x14ac:dyDescent="0.2">
      <c r="B62" s="27" t="s">
        <v>30</v>
      </c>
      <c r="C62" s="29">
        <f>ROUND((C60-C61)*$C$20,2)</f>
        <v>0</v>
      </c>
      <c r="F62" s="3">
        <v>59</v>
      </c>
      <c r="G62" s="3">
        <f t="shared" si="16"/>
        <v>5</v>
      </c>
      <c r="H62" s="8">
        <f t="shared" ca="1" si="58"/>
        <v>45535</v>
      </c>
      <c r="I62" s="6">
        <f t="shared" ca="1" si="0"/>
        <v>37</v>
      </c>
      <c r="J62" s="6" t="str">
        <f t="shared" ca="1" si="1"/>
        <v/>
      </c>
      <c r="K62" s="7"/>
      <c r="L62" s="6">
        <f ca="1">IF($H62="","",IF($J62="",VLOOKUP($I62,Sterbetafeln!$A$4:$I$124,$D$10,FALSE),MAX(0.0005,VLOOKUP($I62,Sterbetafeln!$A$4:$I$124,$D$10,FALSE)*VLOOKUP($J62,Sterbetafeln!$A$4:$I$124,$D$13,FALSE))))</f>
        <v>1.103E-3</v>
      </c>
      <c r="M62" s="78">
        <f ca="1">SUM($O$3:$O62)</f>
        <v>0</v>
      </c>
      <c r="N62" s="25">
        <f t="shared" ca="1" si="17"/>
        <v>0</v>
      </c>
      <c r="O62" s="25">
        <f t="shared" ca="1" si="18"/>
        <v>0</v>
      </c>
      <c r="P62" s="25">
        <f t="shared" ca="1" si="19"/>
        <v>0</v>
      </c>
      <c r="Q62" s="7" t="str">
        <f t="shared" ca="1" si="20"/>
        <v/>
      </c>
      <c r="R62" s="25">
        <f t="shared" ca="1" si="2"/>
        <v>0</v>
      </c>
      <c r="S62" s="25">
        <f ca="1">SUM(R$3:R62)</f>
        <v>0</v>
      </c>
      <c r="T62" s="25">
        <f t="shared" ca="1" si="21"/>
        <v>84995.09</v>
      </c>
      <c r="U62" s="25">
        <f t="shared" ca="1" si="3"/>
        <v>53.12</v>
      </c>
      <c r="V62" s="25">
        <f t="shared" ca="1" si="22"/>
        <v>0</v>
      </c>
      <c r="W62" s="25">
        <f t="shared" ca="1" si="4"/>
        <v>56.66</v>
      </c>
      <c r="X62" s="25">
        <f t="shared" ca="1" si="23"/>
        <v>126700</v>
      </c>
      <c r="Y62" s="25">
        <f t="shared" ca="1" si="5"/>
        <v>41704.910000000003</v>
      </c>
      <c r="Z62" s="25">
        <f t="shared" ca="1" si="24"/>
        <v>3.83</v>
      </c>
      <c r="AA62" s="25">
        <f t="shared" ca="1" si="25"/>
        <v>4.25</v>
      </c>
      <c r="AB62" s="25">
        <f ca="1">IF($H62="","",IF($Q62="x",SUM(U$3:W62)+SUM(Z$3:AA62)-SUM(AB$3:AB61),0))</f>
        <v>0</v>
      </c>
      <c r="AC62" s="25">
        <f t="shared" ca="1" si="26"/>
        <v>84995.09</v>
      </c>
      <c r="AD62" s="25">
        <f t="shared" ca="1" si="6"/>
        <v>84817.67</v>
      </c>
      <c r="AE62" s="7"/>
      <c r="AF62" s="25">
        <f t="shared" ca="1" si="27"/>
        <v>0</v>
      </c>
      <c r="AG62" s="25">
        <f ca="1">SUM(AF$3:AF62)</f>
        <v>0</v>
      </c>
      <c r="AH62" s="25">
        <f t="shared" ca="1" si="28"/>
        <v>98356.246258332641</v>
      </c>
      <c r="AI62" s="25">
        <f t="shared" ca="1" si="7"/>
        <v>61.47</v>
      </c>
      <c r="AJ62" s="25">
        <f t="shared" ca="1" si="29"/>
        <v>0</v>
      </c>
      <c r="AK62" s="25">
        <f t="shared" ca="1" si="30"/>
        <v>65.569999999999993</v>
      </c>
      <c r="AL62" s="25">
        <f t="shared" ca="1" si="31"/>
        <v>126700</v>
      </c>
      <c r="AM62" s="25">
        <f t="shared" ca="1" si="32"/>
        <v>28343.75</v>
      </c>
      <c r="AN62" s="25">
        <f t="shared" ca="1" si="33"/>
        <v>2.61</v>
      </c>
      <c r="AO62" s="25">
        <f t="shared" ca="1" si="34"/>
        <v>4.92</v>
      </c>
      <c r="AP62" s="25">
        <f ca="1">IF($H62="","",IF($Q62="x",SUM(AI$3:AK62)+SUM(AN$3:AO62)-SUM(AP$3:AP61),0))</f>
        <v>0</v>
      </c>
      <c r="AQ62" s="25">
        <f t="shared" ca="1" si="35"/>
        <v>98356.25</v>
      </c>
      <c r="AR62" s="25">
        <f t="shared" ca="1" si="8"/>
        <v>98158.79</v>
      </c>
      <c r="AS62" s="7"/>
      <c r="AT62" s="25">
        <f t="shared" ca="1" si="36"/>
        <v>0</v>
      </c>
      <c r="AU62" s="25">
        <f ca="1">SUM(AT$3:AT62)</f>
        <v>0</v>
      </c>
      <c r="AV62" s="25">
        <f t="shared" ca="1" si="37"/>
        <v>113336.46871336212</v>
      </c>
      <c r="AW62" s="25">
        <f t="shared" ca="1" si="9"/>
        <v>70.84</v>
      </c>
      <c r="AX62" s="25">
        <f t="shared" ca="1" si="38"/>
        <v>0</v>
      </c>
      <c r="AY62" s="25">
        <f t="shared" ca="1" si="39"/>
        <v>75.56</v>
      </c>
      <c r="AZ62" s="25">
        <f t="shared" ca="1" si="40"/>
        <v>126700</v>
      </c>
      <c r="BA62" s="25">
        <f t="shared" ca="1" si="41"/>
        <v>13363.53</v>
      </c>
      <c r="BB62" s="25">
        <f t="shared" ca="1" si="42"/>
        <v>1.23</v>
      </c>
      <c r="BC62" s="25">
        <f t="shared" ca="1" si="43"/>
        <v>5.67</v>
      </c>
      <c r="BD62" s="25">
        <f ca="1">IF($H62="","",IF($Q62="x",SUM(AW$3:AY62)+SUM(BB$3:BC62)-SUM(BD$3:BD61),0))</f>
        <v>0</v>
      </c>
      <c r="BE62" s="25">
        <f t="shared" ca="1" si="44"/>
        <v>113336.47</v>
      </c>
      <c r="BF62" s="25">
        <f t="shared" ca="1" si="10"/>
        <v>113116.54</v>
      </c>
      <c r="BG62" s="7"/>
      <c r="BI62" s="25">
        <f t="shared" ca="1" si="45"/>
        <v>0</v>
      </c>
      <c r="BJ62" s="25">
        <f ca="1">SUM(BI$3:BI62)</f>
        <v>0</v>
      </c>
      <c r="BK62" s="25">
        <f t="shared" ca="1" si="59"/>
        <v>108154.47681005367</v>
      </c>
      <c r="BL62" s="25">
        <f t="shared" ca="1" si="11"/>
        <v>67.599999999999994</v>
      </c>
      <c r="BM62" s="25">
        <f t="shared" ca="1" si="46"/>
        <v>0</v>
      </c>
      <c r="BN62" s="25">
        <f t="shared" ca="1" si="47"/>
        <v>72.099999999999994</v>
      </c>
      <c r="BO62" s="25">
        <f t="shared" ca="1" si="48"/>
        <v>126700</v>
      </c>
      <c r="BP62" s="25">
        <f t="shared" ca="1" si="49"/>
        <v>18545.52</v>
      </c>
      <c r="BQ62" s="25">
        <f t="shared" ca="1" si="50"/>
        <v>1.7</v>
      </c>
      <c r="BR62" s="25">
        <f t="shared" ca="1" si="51"/>
        <v>5.41</v>
      </c>
      <c r="BS62" s="25">
        <f ca="1">IF($H62="","",IF($Q62="x",SUM(BL$3:BN62)+SUM(BQ$3:BR62)-SUM(BS$3:BS61),0))</f>
        <v>0</v>
      </c>
      <c r="BT62" s="25">
        <f t="shared" ca="1" si="52"/>
        <v>108154.48</v>
      </c>
      <c r="BU62" s="25">
        <f t="shared" ca="1" si="12"/>
        <v>107942.32</v>
      </c>
      <c r="BV62" s="7"/>
      <c r="BW62" s="25">
        <f t="shared" si="13"/>
        <v>0</v>
      </c>
      <c r="BX62" s="128">
        <v>0.2</v>
      </c>
      <c r="BY62" s="7"/>
      <c r="CB62" s="131">
        <f t="shared" si="66"/>
        <v>59</v>
      </c>
      <c r="CC62" s="132">
        <f t="shared" ca="1" si="53"/>
        <v>0</v>
      </c>
      <c r="CD62" s="133">
        <f t="shared" ca="1" si="54"/>
        <v>117876.68557286102</v>
      </c>
      <c r="CE62" s="133">
        <f t="shared" ca="1" si="55"/>
        <v>49.02</v>
      </c>
      <c r="CF62" s="133">
        <f t="shared" ca="1" si="56"/>
        <v>117827.67</v>
      </c>
      <c r="CG62" s="133">
        <f t="shared" ca="1" si="57"/>
        <v>0</v>
      </c>
      <c r="CH62" s="133">
        <f ca="1">IF($H62="","",IF(MONTH($H62)=MONTH($C$4)-1,MAX(0,(CG62-SUM(N51:N62)+SUM(O51:O62))-(VLOOKUP(CB62-12,$CB$3:$CH61,6,FALSE))),0)*0.25)</f>
        <v>0</v>
      </c>
      <c r="CI62" s="133">
        <f ca="1">IF($H62="","",CG62-SUM($CH$4:$CH62))</f>
        <v>-4057.4012265000674</v>
      </c>
      <c r="CK62" s="133">
        <f ca="1">IF($H62="","",SUM($N$4:$N62)+$CK$3)</f>
        <v>100000</v>
      </c>
      <c r="CL62" s="133">
        <f ca="1">IF($H62="","",SUM($O$4:$O62))</f>
        <v>0</v>
      </c>
      <c r="CM62" s="133">
        <f t="shared" ca="1" si="63"/>
        <v>0</v>
      </c>
      <c r="CN62" s="133">
        <f ca="1">IF($H62="","",ROUND(IF(MONTH($H62)=MONTH($C$4)-1,BT62*(1+CC62)-SUM($CM$4:$CM62),0),2))</f>
        <v>0</v>
      </c>
      <c r="CZ62" s="132">
        <f t="shared" ca="1" si="15"/>
        <v>126700</v>
      </c>
    </row>
    <row r="63" spans="2:104" x14ac:dyDescent="0.2">
      <c r="B63" s="27" t="s">
        <v>31</v>
      </c>
      <c r="C63" s="29">
        <f>MAX(ROUND((C60-C61)*$C$21,2),0)</f>
        <v>0</v>
      </c>
      <c r="F63" s="3">
        <v>60</v>
      </c>
      <c r="G63" s="3">
        <f t="shared" si="16"/>
        <v>5</v>
      </c>
      <c r="H63" s="8">
        <f t="shared" ca="1" si="58"/>
        <v>45565</v>
      </c>
      <c r="I63" s="6">
        <f t="shared" ca="1" si="0"/>
        <v>37</v>
      </c>
      <c r="J63" s="6" t="str">
        <f t="shared" ca="1" si="1"/>
        <v/>
      </c>
      <c r="K63" s="7"/>
      <c r="L63" s="6">
        <f ca="1">IF($H63="","",IF($J63="",VLOOKUP($I63,Sterbetafeln!$A$4:$I$124,$D$10,FALSE),MAX(0.0005,VLOOKUP($I63,Sterbetafeln!$A$4:$I$124,$D$10,FALSE)*VLOOKUP($J63,Sterbetafeln!$A$4:$I$124,$D$13,FALSE))))</f>
        <v>1.103E-3</v>
      </c>
      <c r="M63" s="78">
        <f ca="1">SUM($O$3:$O63)</f>
        <v>0</v>
      </c>
      <c r="N63" s="25">
        <f t="shared" ca="1" si="17"/>
        <v>0</v>
      </c>
      <c r="O63" s="25">
        <f t="shared" ca="1" si="18"/>
        <v>0</v>
      </c>
      <c r="P63" s="25">
        <f t="shared" ca="1" si="19"/>
        <v>0</v>
      </c>
      <c r="Q63" s="7" t="str">
        <f t="shared" ca="1" si="20"/>
        <v>x</v>
      </c>
      <c r="R63" s="25">
        <f t="shared" ca="1" si="2"/>
        <v>0</v>
      </c>
      <c r="S63" s="25">
        <f ca="1">SUM(R$3:R63)</f>
        <v>0</v>
      </c>
      <c r="T63" s="25">
        <f t="shared" ca="1" si="21"/>
        <v>84995.09</v>
      </c>
      <c r="U63" s="25">
        <f t="shared" ca="1" si="3"/>
        <v>53.12</v>
      </c>
      <c r="V63" s="25">
        <f t="shared" ca="1" si="22"/>
        <v>0</v>
      </c>
      <c r="W63" s="25">
        <f t="shared" ca="1" si="4"/>
        <v>56.66</v>
      </c>
      <c r="X63" s="25">
        <f t="shared" ca="1" si="23"/>
        <v>126700</v>
      </c>
      <c r="Y63" s="25">
        <f t="shared" ca="1" si="5"/>
        <v>41704.910000000003</v>
      </c>
      <c r="Z63" s="25">
        <f t="shared" ca="1" si="24"/>
        <v>3.83</v>
      </c>
      <c r="AA63" s="25">
        <f t="shared" ca="1" si="25"/>
        <v>4.25</v>
      </c>
      <c r="AB63" s="25">
        <f ca="1">IF($H63="","",IF($Q63="x",SUM(U$3:W63)+SUM(Z$3:AA63)-SUM(AB$3:AB62),0))</f>
        <v>353.57999999999902</v>
      </c>
      <c r="AC63" s="25">
        <f t="shared" ca="1" si="26"/>
        <v>84641.51</v>
      </c>
      <c r="AD63" s="25">
        <f t="shared" ca="1" si="6"/>
        <v>84464.62</v>
      </c>
      <c r="AE63" s="7"/>
      <c r="AF63" s="25">
        <f t="shared" ca="1" si="27"/>
        <v>0</v>
      </c>
      <c r="AG63" s="25">
        <f ca="1">SUM(AF$3:AF63)</f>
        <v>0</v>
      </c>
      <c r="AH63" s="25">
        <f t="shared" ca="1" si="28"/>
        <v>98598.823046292149</v>
      </c>
      <c r="AI63" s="25">
        <f t="shared" ca="1" si="7"/>
        <v>61.62</v>
      </c>
      <c r="AJ63" s="25">
        <f t="shared" ca="1" si="29"/>
        <v>0</v>
      </c>
      <c r="AK63" s="25">
        <f t="shared" ca="1" si="30"/>
        <v>65.73</v>
      </c>
      <c r="AL63" s="25">
        <f t="shared" ca="1" si="31"/>
        <v>126700</v>
      </c>
      <c r="AM63" s="25">
        <f t="shared" ca="1" si="32"/>
        <v>28101.18</v>
      </c>
      <c r="AN63" s="25">
        <f t="shared" ca="1" si="33"/>
        <v>2.58</v>
      </c>
      <c r="AO63" s="25">
        <f t="shared" ca="1" si="34"/>
        <v>4.93</v>
      </c>
      <c r="AP63" s="25">
        <f ca="1">IF($H63="","",IF($Q63="x",SUM(AI$3:AK63)+SUM(AN$3:AO63)-SUM(AP$3:AP62),0))</f>
        <v>403.69999999999891</v>
      </c>
      <c r="AQ63" s="25">
        <f t="shared" ca="1" si="35"/>
        <v>98195.12</v>
      </c>
      <c r="AR63" s="25">
        <f t="shared" ca="1" si="8"/>
        <v>97997.9</v>
      </c>
      <c r="AS63" s="7"/>
      <c r="AT63" s="25">
        <f t="shared" ca="1" si="36"/>
        <v>0</v>
      </c>
      <c r="AU63" s="25">
        <f ca="1">SUM(AT$3:AT63)</f>
        <v>0</v>
      </c>
      <c r="AV63" s="25">
        <f t="shared" ca="1" si="37"/>
        <v>113888.14099862249</v>
      </c>
      <c r="AW63" s="25">
        <f t="shared" ca="1" si="9"/>
        <v>71.180000000000007</v>
      </c>
      <c r="AX63" s="25">
        <f t="shared" ca="1" si="38"/>
        <v>0</v>
      </c>
      <c r="AY63" s="25">
        <f t="shared" ca="1" si="39"/>
        <v>75.930000000000007</v>
      </c>
      <c r="AZ63" s="25">
        <f t="shared" ca="1" si="40"/>
        <v>126700</v>
      </c>
      <c r="BA63" s="25">
        <f t="shared" ca="1" si="41"/>
        <v>12811.86</v>
      </c>
      <c r="BB63" s="25">
        <f t="shared" ca="1" si="42"/>
        <v>1.18</v>
      </c>
      <c r="BC63" s="25">
        <f t="shared" ca="1" si="43"/>
        <v>5.69</v>
      </c>
      <c r="BD63" s="25">
        <f ca="1">IF($H63="","",IF($Q63="x",SUM(AW$3:AY63)+SUM(BB$3:BC63)-SUM(BD$3:BD62),0))</f>
        <v>459.88000000000102</v>
      </c>
      <c r="BE63" s="25">
        <f t="shared" ca="1" si="44"/>
        <v>113428.26</v>
      </c>
      <c r="BF63" s="25">
        <f t="shared" ca="1" si="10"/>
        <v>113208.19</v>
      </c>
      <c r="BG63" s="7"/>
      <c r="BI63" s="25">
        <f t="shared" ca="1" si="45"/>
        <v>0</v>
      </c>
      <c r="BJ63" s="25">
        <f ca="1">SUM(BI$3:BI63)</f>
        <v>0</v>
      </c>
      <c r="BK63" s="25">
        <f t="shared" ca="1" si="59"/>
        <v>108595.11473927612</v>
      </c>
      <c r="BL63" s="25">
        <f t="shared" ca="1" si="11"/>
        <v>67.87</v>
      </c>
      <c r="BM63" s="25">
        <f t="shared" ca="1" si="46"/>
        <v>0</v>
      </c>
      <c r="BN63" s="25">
        <f t="shared" ca="1" si="47"/>
        <v>72.400000000000006</v>
      </c>
      <c r="BO63" s="25">
        <f t="shared" ca="1" si="48"/>
        <v>126700</v>
      </c>
      <c r="BP63" s="25">
        <f t="shared" ca="1" si="49"/>
        <v>18104.89</v>
      </c>
      <c r="BQ63" s="25">
        <f t="shared" ca="1" si="50"/>
        <v>1.66</v>
      </c>
      <c r="BR63" s="25">
        <f t="shared" ca="1" si="51"/>
        <v>5.43</v>
      </c>
      <c r="BS63" s="25">
        <f ca="1">IF($H63="","",IF($Q63="x",SUM(BL$3:BN63)+SUM(BQ$3:BR63)-SUM(BS$3:BS62),0))</f>
        <v>440.42999999999938</v>
      </c>
      <c r="BT63" s="25">
        <f t="shared" ca="1" si="52"/>
        <v>108154.68</v>
      </c>
      <c r="BU63" s="25">
        <f t="shared" ca="1" si="12"/>
        <v>107942.52</v>
      </c>
      <c r="BV63" s="7"/>
      <c r="BW63" s="25">
        <f t="shared" si="13"/>
        <v>0</v>
      </c>
      <c r="BX63" s="128">
        <v>0.2</v>
      </c>
      <c r="BY63" s="7"/>
      <c r="CB63" s="131">
        <f t="shared" si="66"/>
        <v>60</v>
      </c>
      <c r="CC63" s="132">
        <f t="shared" ca="1" si="53"/>
        <v>9.510244504405992E-3</v>
      </c>
      <c r="CD63" s="133">
        <f t="shared" ca="1" si="54"/>
        <v>118307.71451271887</v>
      </c>
      <c r="CE63" s="133">
        <f t="shared" ca="1" si="55"/>
        <v>49.19</v>
      </c>
      <c r="CF63" s="133">
        <f t="shared" ca="1" si="56"/>
        <v>118258.52</v>
      </c>
      <c r="CG63" s="133">
        <f t="shared" ca="1" si="57"/>
        <v>119383.18743992918</v>
      </c>
      <c r="CH63" s="133">
        <f ca="1">IF($H63="","",IF(MONTH($H63)=MONTH($C$4)-1,MAX(0,(CG63-SUM(N52:N63)+SUM(O52:O63))-(VLOOKUP(CB63-12,$CB$3:$CH62,6,FALSE))),0)*0.25)</f>
        <v>788.39563348222873</v>
      </c>
      <c r="CI63" s="133">
        <f ca="1">IF($H63="","",CG63-SUM($CH$4:$CH63))</f>
        <v>114537.39057994689</v>
      </c>
      <c r="CK63" s="133">
        <f ca="1">IF($H63="","",SUM($N$4:$N63)+$CK$3)</f>
        <v>100000</v>
      </c>
      <c r="CL63" s="133">
        <f ca="1">IF($H63="","",SUM($O$4:$O63))</f>
        <v>0</v>
      </c>
      <c r="CM63" s="133">
        <f t="shared" ca="1" si="63"/>
        <v>0</v>
      </c>
      <c r="CN63" s="133">
        <f ca="1">IF($H63="","",ROUND(IF(MONTH($H63)=MONTH($C$4)-1,BT63*(1+CC63)-SUM($CM$4:$CM63),0),2))</f>
        <v>109183.26</v>
      </c>
      <c r="CZ63" s="132">
        <f t="shared" ca="1" si="15"/>
        <v>126700</v>
      </c>
    </row>
    <row r="64" spans="2:104" x14ac:dyDescent="0.2">
      <c r="B64" s="27" t="s">
        <v>37</v>
      </c>
      <c r="C64" s="29">
        <f>$C$23</f>
        <v>0</v>
      </c>
      <c r="F64" s="3">
        <v>61</v>
      </c>
      <c r="G64" s="3">
        <f t="shared" si="16"/>
        <v>6</v>
      </c>
      <c r="H64" s="8">
        <f t="shared" ca="1" si="58"/>
        <v>45596</v>
      </c>
      <c r="I64" s="6">
        <f t="shared" ca="1" si="0"/>
        <v>37</v>
      </c>
      <c r="J64" s="6" t="str">
        <f t="shared" ca="1" si="1"/>
        <v/>
      </c>
      <c r="K64" s="7"/>
      <c r="L64" s="6">
        <f ca="1">IF($H64="","",IF($J64="",VLOOKUP($I64,Sterbetafeln!$A$4:$I$124,$D$10,FALSE),MAX(0.0005,VLOOKUP($I64,Sterbetafeln!$A$4:$I$124,$D$10,FALSE)*VLOOKUP($J64,Sterbetafeln!$A$4:$I$124,$D$13,FALSE))))</f>
        <v>1.103E-3</v>
      </c>
      <c r="M64" s="78">
        <f ca="1">SUM($O$3:$O64)</f>
        <v>0</v>
      </c>
      <c r="N64" s="25">
        <f t="shared" ca="1" si="17"/>
        <v>0</v>
      </c>
      <c r="O64" s="25">
        <f t="shared" ca="1" si="18"/>
        <v>0</v>
      </c>
      <c r="P64" s="25">
        <f t="shared" ca="1" si="19"/>
        <v>0</v>
      </c>
      <c r="Q64" s="7" t="str">
        <f t="shared" ca="1" si="20"/>
        <v/>
      </c>
      <c r="R64" s="25">
        <f t="shared" ca="1" si="2"/>
        <v>0</v>
      </c>
      <c r="S64" s="25">
        <f ca="1">SUM(R$3:R64)</f>
        <v>0</v>
      </c>
      <c r="T64" s="25">
        <f t="shared" ca="1" si="21"/>
        <v>84641.51</v>
      </c>
      <c r="U64" s="25">
        <f t="shared" ca="1" si="3"/>
        <v>52.9</v>
      </c>
      <c r="V64" s="25">
        <f t="shared" ca="1" si="22"/>
        <v>0</v>
      </c>
      <c r="W64" s="25">
        <f t="shared" ca="1" si="4"/>
        <v>56.43</v>
      </c>
      <c r="X64" s="25">
        <f t="shared" ca="1" si="23"/>
        <v>126700</v>
      </c>
      <c r="Y64" s="25">
        <f t="shared" ca="1" si="5"/>
        <v>42058.49</v>
      </c>
      <c r="Z64" s="25">
        <f t="shared" ca="1" si="24"/>
        <v>3.87</v>
      </c>
      <c r="AA64" s="25">
        <f t="shared" ca="1" si="25"/>
        <v>4.2300000000000004</v>
      </c>
      <c r="AB64" s="25">
        <f ca="1">IF($H64="","",IF($Q64="x",SUM(U$3:W64)+SUM(Z$3:AA64)-SUM(AB$3:AB63),0))</f>
        <v>0</v>
      </c>
      <c r="AC64" s="25">
        <f t="shared" ca="1" si="26"/>
        <v>84641.51</v>
      </c>
      <c r="AD64" s="25">
        <f t="shared" ca="1" si="6"/>
        <v>84464.62</v>
      </c>
      <c r="AE64" s="7"/>
      <c r="AF64" s="25">
        <f t="shared" ca="1" si="27"/>
        <v>0</v>
      </c>
      <c r="AG64" s="25">
        <f ca="1">SUM(AF$3:AF64)</f>
        <v>0</v>
      </c>
      <c r="AH64" s="25">
        <f t="shared" ca="1" si="28"/>
        <v>98437.295656243732</v>
      </c>
      <c r="AI64" s="25">
        <f t="shared" ca="1" si="7"/>
        <v>61.52</v>
      </c>
      <c r="AJ64" s="25">
        <f t="shared" ca="1" si="29"/>
        <v>0</v>
      </c>
      <c r="AK64" s="25">
        <f t="shared" ca="1" si="30"/>
        <v>65.62</v>
      </c>
      <c r="AL64" s="25">
        <f t="shared" ca="1" si="31"/>
        <v>126700</v>
      </c>
      <c r="AM64" s="25">
        <f t="shared" ca="1" si="32"/>
        <v>28262.7</v>
      </c>
      <c r="AN64" s="25">
        <f t="shared" ca="1" si="33"/>
        <v>2.6</v>
      </c>
      <c r="AO64" s="25">
        <f t="shared" ca="1" si="34"/>
        <v>4.92</v>
      </c>
      <c r="AP64" s="25">
        <f ca="1">IF($H64="","",IF($Q64="x",SUM(AI$3:AK64)+SUM(AN$3:AO64)-SUM(AP$3:AP63),0))</f>
        <v>0</v>
      </c>
      <c r="AQ64" s="25">
        <f t="shared" ca="1" si="35"/>
        <v>98437.3</v>
      </c>
      <c r="AR64" s="25">
        <f t="shared" ca="1" si="8"/>
        <v>98239.72</v>
      </c>
      <c r="AS64" s="7"/>
      <c r="AT64" s="25">
        <f t="shared" ca="1" si="36"/>
        <v>0</v>
      </c>
      <c r="AU64" s="25">
        <f ca="1">SUM(AT$3:AT64)</f>
        <v>0</v>
      </c>
      <c r="AV64" s="25">
        <f t="shared" ca="1" si="37"/>
        <v>113980.37779108887</v>
      </c>
      <c r="AW64" s="25">
        <f t="shared" ca="1" si="9"/>
        <v>71.239999999999995</v>
      </c>
      <c r="AX64" s="25">
        <f t="shared" ca="1" si="38"/>
        <v>0</v>
      </c>
      <c r="AY64" s="25">
        <f t="shared" ca="1" si="39"/>
        <v>75.989999999999995</v>
      </c>
      <c r="AZ64" s="25">
        <f t="shared" ca="1" si="40"/>
        <v>126700</v>
      </c>
      <c r="BA64" s="25">
        <f t="shared" ca="1" si="41"/>
        <v>12719.62</v>
      </c>
      <c r="BB64" s="25">
        <f t="shared" ca="1" si="42"/>
        <v>1.17</v>
      </c>
      <c r="BC64" s="25">
        <f t="shared" ca="1" si="43"/>
        <v>5.7</v>
      </c>
      <c r="BD64" s="25">
        <f ca="1">IF($H64="","",IF($Q64="x",SUM(AW$3:AY64)+SUM(BB$3:BC64)-SUM(BD$3:BD63),0))</f>
        <v>0</v>
      </c>
      <c r="BE64" s="25">
        <f t="shared" ca="1" si="44"/>
        <v>113980.38</v>
      </c>
      <c r="BF64" s="25">
        <f t="shared" ca="1" si="10"/>
        <v>113759.48</v>
      </c>
      <c r="BG64" s="7"/>
      <c r="BI64" s="25">
        <f t="shared" ca="1" si="45"/>
        <v>0</v>
      </c>
      <c r="BJ64" s="25">
        <f ca="1">SUM(BI$3:BI64)</f>
        <v>0</v>
      </c>
      <c r="BK64" s="25">
        <f t="shared" ca="1" si="59"/>
        <v>108595.31555410087</v>
      </c>
      <c r="BL64" s="25">
        <f t="shared" ca="1" si="11"/>
        <v>67.87</v>
      </c>
      <c r="BM64" s="25">
        <f t="shared" ca="1" si="46"/>
        <v>0</v>
      </c>
      <c r="BN64" s="25">
        <f t="shared" ca="1" si="47"/>
        <v>72.400000000000006</v>
      </c>
      <c r="BO64" s="25">
        <f t="shared" ca="1" si="48"/>
        <v>126700</v>
      </c>
      <c r="BP64" s="25">
        <f t="shared" ca="1" si="49"/>
        <v>18104.68</v>
      </c>
      <c r="BQ64" s="25">
        <f t="shared" ca="1" si="50"/>
        <v>1.66</v>
      </c>
      <c r="BR64" s="25">
        <f t="shared" ca="1" si="51"/>
        <v>5.43</v>
      </c>
      <c r="BS64" s="25">
        <f ca="1">IF($H64="","",IF($Q64="x",SUM(BL$3:BN64)+SUM(BQ$3:BR64)-SUM(BS$3:BS63),0))</f>
        <v>0</v>
      </c>
      <c r="BT64" s="25">
        <f t="shared" ca="1" si="52"/>
        <v>108595.32</v>
      </c>
      <c r="BU64" s="25">
        <f t="shared" ca="1" si="12"/>
        <v>108382.5</v>
      </c>
      <c r="BV64" s="7"/>
      <c r="BW64" s="25">
        <f t="shared" si="13"/>
        <v>0</v>
      </c>
      <c r="BX64" s="128">
        <v>0.2</v>
      </c>
      <c r="BY64" s="7"/>
      <c r="CB64" s="131">
        <f t="shared" si="66"/>
        <v>61</v>
      </c>
      <c r="CC64" s="132">
        <f t="shared" ca="1" si="53"/>
        <v>0</v>
      </c>
      <c r="CD64" s="133">
        <f t="shared" ca="1" si="54"/>
        <v>118740.31984895105</v>
      </c>
      <c r="CE64" s="133">
        <f t="shared" ca="1" si="55"/>
        <v>49.37</v>
      </c>
      <c r="CF64" s="133">
        <f t="shared" ca="1" si="56"/>
        <v>118690.95</v>
      </c>
      <c r="CG64" s="133">
        <f t="shared" ca="1" si="57"/>
        <v>0</v>
      </c>
      <c r="CH64" s="133">
        <f ca="1">IF($H64="","",IF(MONTH($H64)=MONTH($C$4)-1,MAX(0,(CG64-SUM(N53:N64)+SUM(O53:O64))-(VLOOKUP(CB64-12,$CB$3:$CH63,6,FALSE))),0)*0.25)</f>
        <v>0</v>
      </c>
      <c r="CI64" s="133">
        <f ca="1">IF($H64="","",CG64-SUM($CH$4:$CH64))</f>
        <v>-4845.7968599822962</v>
      </c>
      <c r="CK64" s="133">
        <f ca="1">IF($H64="","",SUM($N$4:$N64)+$CK$3)</f>
        <v>100000</v>
      </c>
      <c r="CL64" s="133">
        <f ca="1">IF($H64="","",SUM($O$4:$O64))</f>
        <v>0</v>
      </c>
      <c r="CM64" s="133">
        <f t="shared" ca="1" si="63"/>
        <v>0</v>
      </c>
      <c r="CN64" s="133">
        <f ca="1">IF($H64="","",ROUND(IF(MONTH($H64)=MONTH($C$4)-1,BT64*(1+CC64)-SUM($CM$4:$CM64),0),2))</f>
        <v>0</v>
      </c>
      <c r="CZ64" s="132">
        <f t="shared" ca="1" si="15"/>
        <v>126700</v>
      </c>
    </row>
    <row r="65" spans="2:104" x14ac:dyDescent="0.2">
      <c r="B65" s="10" t="s">
        <v>50</v>
      </c>
      <c r="C65" s="18">
        <f>MAX(0,C60-C61-C62-C63-C64)</f>
        <v>0</v>
      </c>
      <c r="F65" s="3">
        <v>62</v>
      </c>
      <c r="G65" s="3">
        <f t="shared" si="16"/>
        <v>6</v>
      </c>
      <c r="H65" s="8">
        <f t="shared" ca="1" si="58"/>
        <v>45626</v>
      </c>
      <c r="I65" s="6">
        <f t="shared" ca="1" si="0"/>
        <v>37</v>
      </c>
      <c r="J65" s="6" t="str">
        <f t="shared" ca="1" si="1"/>
        <v/>
      </c>
      <c r="K65" s="7"/>
      <c r="L65" s="6">
        <f ca="1">IF($H65="","",IF($J65="",VLOOKUP($I65,Sterbetafeln!$A$4:$I$124,$D$10,FALSE),MAX(0.0005,VLOOKUP($I65,Sterbetafeln!$A$4:$I$124,$D$10,FALSE)*VLOOKUP($J65,Sterbetafeln!$A$4:$I$124,$D$13,FALSE))))</f>
        <v>1.103E-3</v>
      </c>
      <c r="M65" s="78">
        <f ca="1">SUM($O$3:$O65)</f>
        <v>0</v>
      </c>
      <c r="N65" s="25">
        <f t="shared" ca="1" si="17"/>
        <v>0</v>
      </c>
      <c r="O65" s="25">
        <f t="shared" ca="1" si="18"/>
        <v>0</v>
      </c>
      <c r="P65" s="25">
        <f t="shared" ca="1" si="19"/>
        <v>0</v>
      </c>
      <c r="Q65" s="7" t="str">
        <f t="shared" ca="1" si="20"/>
        <v/>
      </c>
      <c r="R65" s="25">
        <f t="shared" ca="1" si="2"/>
        <v>0</v>
      </c>
      <c r="S65" s="25">
        <f ca="1">SUM(R$3:R65)</f>
        <v>0</v>
      </c>
      <c r="T65" s="25">
        <f t="shared" ca="1" si="21"/>
        <v>84641.51</v>
      </c>
      <c r="U65" s="25">
        <f t="shared" ca="1" si="3"/>
        <v>52.9</v>
      </c>
      <c r="V65" s="25">
        <f t="shared" ca="1" si="22"/>
        <v>0</v>
      </c>
      <c r="W65" s="25">
        <f t="shared" ca="1" si="4"/>
        <v>56.43</v>
      </c>
      <c r="X65" s="25">
        <f t="shared" ca="1" si="23"/>
        <v>126700</v>
      </c>
      <c r="Y65" s="25">
        <f t="shared" ca="1" si="5"/>
        <v>42058.49</v>
      </c>
      <c r="Z65" s="25">
        <f t="shared" ca="1" si="24"/>
        <v>3.87</v>
      </c>
      <c r="AA65" s="25">
        <f t="shared" ca="1" si="25"/>
        <v>4.2300000000000004</v>
      </c>
      <c r="AB65" s="25">
        <f ca="1">IF($H65="","",IF($Q65="x",SUM(U$3:W65)+SUM(Z$3:AA65)-SUM(AB$3:AB64),0))</f>
        <v>0</v>
      </c>
      <c r="AC65" s="25">
        <f t="shared" ca="1" si="26"/>
        <v>84641.51</v>
      </c>
      <c r="AD65" s="25">
        <f t="shared" ca="1" si="6"/>
        <v>84464.62</v>
      </c>
      <c r="AE65" s="7"/>
      <c r="AF65" s="25">
        <f t="shared" ca="1" si="27"/>
        <v>0</v>
      </c>
      <c r="AG65" s="25">
        <f ca="1">SUM(AF$3:AF65)</f>
        <v>0</v>
      </c>
      <c r="AH65" s="25">
        <f t="shared" ca="1" si="28"/>
        <v>98680.072937457197</v>
      </c>
      <c r="AI65" s="25">
        <f t="shared" ca="1" si="7"/>
        <v>61.68</v>
      </c>
      <c r="AJ65" s="25">
        <f t="shared" ca="1" si="29"/>
        <v>0</v>
      </c>
      <c r="AK65" s="25">
        <f t="shared" ca="1" si="30"/>
        <v>65.790000000000006</v>
      </c>
      <c r="AL65" s="25">
        <f t="shared" ca="1" si="31"/>
        <v>126700</v>
      </c>
      <c r="AM65" s="25">
        <f t="shared" ca="1" si="32"/>
        <v>28019.93</v>
      </c>
      <c r="AN65" s="25">
        <f t="shared" ca="1" si="33"/>
        <v>2.58</v>
      </c>
      <c r="AO65" s="25">
        <f t="shared" ca="1" si="34"/>
        <v>4.93</v>
      </c>
      <c r="AP65" s="25">
        <f ca="1">IF($H65="","",IF($Q65="x",SUM(AI$3:AK65)+SUM(AN$3:AO65)-SUM(AP$3:AP64),0))</f>
        <v>0</v>
      </c>
      <c r="AQ65" s="25">
        <f t="shared" ca="1" si="35"/>
        <v>98680.07</v>
      </c>
      <c r="AR65" s="25">
        <f t="shared" ca="1" si="8"/>
        <v>98482.12</v>
      </c>
      <c r="AS65" s="7"/>
      <c r="AT65" s="25">
        <f t="shared" ca="1" si="36"/>
        <v>0</v>
      </c>
      <c r="AU65" s="25">
        <f ca="1">SUM(AT$3:AT65)</f>
        <v>0</v>
      </c>
      <c r="AV65" s="25">
        <f t="shared" ca="1" si="37"/>
        <v>114535.18526310702</v>
      </c>
      <c r="AW65" s="25">
        <f t="shared" ca="1" si="9"/>
        <v>71.58</v>
      </c>
      <c r="AX65" s="25">
        <f t="shared" ca="1" si="38"/>
        <v>0</v>
      </c>
      <c r="AY65" s="25">
        <f t="shared" ca="1" si="39"/>
        <v>76.36</v>
      </c>
      <c r="AZ65" s="25">
        <f t="shared" ca="1" si="40"/>
        <v>126700</v>
      </c>
      <c r="BA65" s="25">
        <f t="shared" ca="1" si="41"/>
        <v>12164.81</v>
      </c>
      <c r="BB65" s="25">
        <f t="shared" ca="1" si="42"/>
        <v>1.1200000000000001</v>
      </c>
      <c r="BC65" s="25">
        <f t="shared" ca="1" si="43"/>
        <v>5.73</v>
      </c>
      <c r="BD65" s="25">
        <f ca="1">IF($H65="","",IF($Q65="x",SUM(AW$3:AY65)+SUM(BB$3:BC65)-SUM(BD$3:BD64),0))</f>
        <v>0</v>
      </c>
      <c r="BE65" s="25">
        <f t="shared" ca="1" si="44"/>
        <v>114535.19</v>
      </c>
      <c r="BF65" s="25">
        <f t="shared" ca="1" si="10"/>
        <v>114313.46</v>
      </c>
      <c r="BG65" s="7"/>
      <c r="BI65" s="25">
        <f t="shared" ca="1" si="45"/>
        <v>0</v>
      </c>
      <c r="BJ65" s="25">
        <f ca="1">SUM(BI$3:BI65)</f>
        <v>0</v>
      </c>
      <c r="BK65" s="25">
        <f t="shared" ca="1" si="59"/>
        <v>109037.7507760049</v>
      </c>
      <c r="BL65" s="25">
        <f t="shared" ca="1" si="11"/>
        <v>68.150000000000006</v>
      </c>
      <c r="BM65" s="25">
        <f t="shared" ca="1" si="46"/>
        <v>0</v>
      </c>
      <c r="BN65" s="25">
        <f t="shared" ca="1" si="47"/>
        <v>72.69</v>
      </c>
      <c r="BO65" s="25">
        <f t="shared" ca="1" si="48"/>
        <v>126700</v>
      </c>
      <c r="BP65" s="25">
        <f t="shared" ca="1" si="49"/>
        <v>17662.25</v>
      </c>
      <c r="BQ65" s="25">
        <f t="shared" ca="1" si="50"/>
        <v>1.62</v>
      </c>
      <c r="BR65" s="25">
        <f t="shared" ca="1" si="51"/>
        <v>5.45</v>
      </c>
      <c r="BS65" s="25">
        <f ca="1">IF($H65="","",IF($Q65="x",SUM(BL$3:BN65)+SUM(BQ$3:BR65)-SUM(BS$3:BS64),0))</f>
        <v>0</v>
      </c>
      <c r="BT65" s="25">
        <f t="shared" ca="1" si="52"/>
        <v>109037.75</v>
      </c>
      <c r="BU65" s="25">
        <f t="shared" ca="1" si="12"/>
        <v>108824.27</v>
      </c>
      <c r="BV65" s="7"/>
      <c r="BW65" s="25">
        <f t="shared" si="13"/>
        <v>0</v>
      </c>
      <c r="BX65" s="128">
        <v>0.2</v>
      </c>
      <c r="BY65" s="7"/>
      <c r="CB65" s="131">
        <f t="shared" si="66"/>
        <v>62</v>
      </c>
      <c r="CC65" s="132">
        <f t="shared" ca="1" si="53"/>
        <v>0</v>
      </c>
      <c r="CD65" s="133">
        <f t="shared" ca="1" si="54"/>
        <v>119174.51162229881</v>
      </c>
      <c r="CE65" s="133">
        <f t="shared" ca="1" si="55"/>
        <v>49.56</v>
      </c>
      <c r="CF65" s="133">
        <f t="shared" ca="1" si="56"/>
        <v>119124.95</v>
      </c>
      <c r="CG65" s="133">
        <f t="shared" ca="1" si="57"/>
        <v>0</v>
      </c>
      <c r="CH65" s="133">
        <f ca="1">IF($H65="","",IF(MONTH($H65)=MONTH($C$4)-1,MAX(0,(CG65-SUM(N54:N65)+SUM(O54:O65))-(VLOOKUP(CB65-12,$CB$3:$CH64,6,FALSE))),0)*0.25)</f>
        <v>0</v>
      </c>
      <c r="CI65" s="133">
        <f ca="1">IF($H65="","",CG65-SUM($CH$4:$CH65))</f>
        <v>-4845.7968599822962</v>
      </c>
      <c r="CK65" s="133">
        <f ca="1">IF($H65="","",SUM($N$4:$N65)+$CK$3)</f>
        <v>100000</v>
      </c>
      <c r="CL65" s="133">
        <f ca="1">IF($H65="","",SUM($O$4:$O65))</f>
        <v>0</v>
      </c>
      <c r="CM65" s="133">
        <f t="shared" ca="1" si="63"/>
        <v>0</v>
      </c>
      <c r="CN65" s="133">
        <f ca="1">IF($H65="","",ROUND(IF(MONTH($H65)=MONTH($C$4)-1,BT65*(1+CC65)-SUM($CM$4:$CM65),0),2))</f>
        <v>0</v>
      </c>
      <c r="CZ65" s="132">
        <f t="shared" ca="1" si="15"/>
        <v>126700</v>
      </c>
    </row>
    <row r="66" spans="2:104" x14ac:dyDescent="0.2">
      <c r="B66" s="37" t="s">
        <v>19</v>
      </c>
      <c r="C66" s="38">
        <f>'Input-Output'!$AB$107</f>
        <v>0</v>
      </c>
      <c r="F66" s="3">
        <v>63</v>
      </c>
      <c r="G66" s="3">
        <f t="shared" si="16"/>
        <v>6</v>
      </c>
      <c r="H66" s="8">
        <f t="shared" ca="1" si="58"/>
        <v>45657</v>
      </c>
      <c r="I66" s="6">
        <f t="shared" ca="1" si="0"/>
        <v>37</v>
      </c>
      <c r="J66" s="6" t="str">
        <f t="shared" ca="1" si="1"/>
        <v/>
      </c>
      <c r="K66" s="7"/>
      <c r="L66" s="6">
        <f ca="1">IF($H66="","",IF($J66="",VLOOKUP($I66,Sterbetafeln!$A$4:$I$124,$D$10,FALSE),MAX(0.0005,VLOOKUP($I66,Sterbetafeln!$A$4:$I$124,$D$10,FALSE)*VLOOKUP($J66,Sterbetafeln!$A$4:$I$124,$D$13,FALSE))))</f>
        <v>1.103E-3</v>
      </c>
      <c r="M66" s="78">
        <f ca="1">SUM($O$3:$O66)</f>
        <v>0</v>
      </c>
      <c r="N66" s="25">
        <f t="shared" ca="1" si="17"/>
        <v>0</v>
      </c>
      <c r="O66" s="25">
        <f t="shared" ca="1" si="18"/>
        <v>0</v>
      </c>
      <c r="P66" s="25">
        <f t="shared" ca="1" si="19"/>
        <v>0</v>
      </c>
      <c r="Q66" s="7" t="str">
        <f t="shared" ca="1" si="20"/>
        <v>x</v>
      </c>
      <c r="R66" s="25">
        <f t="shared" ca="1" si="2"/>
        <v>0</v>
      </c>
      <c r="S66" s="25">
        <f ca="1">SUM(R$3:R66)</f>
        <v>0</v>
      </c>
      <c r="T66" s="25">
        <f t="shared" ca="1" si="21"/>
        <v>84641.51</v>
      </c>
      <c r="U66" s="25">
        <f t="shared" ca="1" si="3"/>
        <v>52.9</v>
      </c>
      <c r="V66" s="25">
        <f t="shared" ca="1" si="22"/>
        <v>0</v>
      </c>
      <c r="W66" s="25">
        <f t="shared" ca="1" si="4"/>
        <v>56.43</v>
      </c>
      <c r="X66" s="25">
        <f t="shared" ca="1" si="23"/>
        <v>126700</v>
      </c>
      <c r="Y66" s="25">
        <f t="shared" ca="1" si="5"/>
        <v>42058.49</v>
      </c>
      <c r="Z66" s="25">
        <f t="shared" ca="1" si="24"/>
        <v>3.87</v>
      </c>
      <c r="AA66" s="25">
        <f t="shared" ca="1" si="25"/>
        <v>4.2300000000000004</v>
      </c>
      <c r="AB66" s="25">
        <f ca="1">IF($H66="","",IF($Q66="x",SUM(U$3:W66)+SUM(Z$3:AA66)-SUM(AB$3:AB65),0))</f>
        <v>352.28999999999996</v>
      </c>
      <c r="AC66" s="25">
        <f t="shared" ca="1" si="26"/>
        <v>84289.22</v>
      </c>
      <c r="AD66" s="25">
        <f t="shared" ca="1" si="6"/>
        <v>84112.86</v>
      </c>
      <c r="AE66" s="7"/>
      <c r="AF66" s="25">
        <f t="shared" ca="1" si="27"/>
        <v>0</v>
      </c>
      <c r="AG66" s="25">
        <f ca="1">SUM(AF$3:AF66)</f>
        <v>0</v>
      </c>
      <c r="AH66" s="25">
        <f t="shared" ca="1" si="28"/>
        <v>98923.441673769819</v>
      </c>
      <c r="AI66" s="25">
        <f t="shared" ca="1" si="7"/>
        <v>61.83</v>
      </c>
      <c r="AJ66" s="25">
        <f t="shared" ca="1" si="29"/>
        <v>0</v>
      </c>
      <c r="AK66" s="25">
        <f t="shared" ca="1" si="30"/>
        <v>65.95</v>
      </c>
      <c r="AL66" s="25">
        <f t="shared" ca="1" si="31"/>
        <v>126700</v>
      </c>
      <c r="AM66" s="25">
        <f t="shared" ca="1" si="32"/>
        <v>27776.560000000001</v>
      </c>
      <c r="AN66" s="25">
        <f t="shared" ca="1" si="33"/>
        <v>2.5499999999999998</v>
      </c>
      <c r="AO66" s="25">
        <f t="shared" ca="1" si="34"/>
        <v>4.95</v>
      </c>
      <c r="AP66" s="25">
        <f ca="1">IF($H66="","",IF($Q66="x",SUM(AI$3:AK66)+SUM(AN$3:AO66)-SUM(AP$3:AP65),0))</f>
        <v>404.92000000000007</v>
      </c>
      <c r="AQ66" s="25">
        <f t="shared" ca="1" si="35"/>
        <v>98518.52</v>
      </c>
      <c r="AR66" s="25">
        <f t="shared" ca="1" si="8"/>
        <v>98320.82</v>
      </c>
      <c r="AS66" s="7"/>
      <c r="AT66" s="25">
        <f t="shared" ca="1" si="36"/>
        <v>0</v>
      </c>
      <c r="AU66" s="25">
        <f ca="1">SUM(AT$3:AT66)</f>
        <v>0</v>
      </c>
      <c r="AV66" s="25">
        <f t="shared" ca="1" si="37"/>
        <v>115092.69582883618</v>
      </c>
      <c r="AW66" s="25">
        <f t="shared" ca="1" si="9"/>
        <v>71.930000000000007</v>
      </c>
      <c r="AX66" s="25">
        <f t="shared" ca="1" si="38"/>
        <v>0</v>
      </c>
      <c r="AY66" s="25">
        <f t="shared" ca="1" si="39"/>
        <v>76.73</v>
      </c>
      <c r="AZ66" s="25">
        <f t="shared" ca="1" si="40"/>
        <v>126700</v>
      </c>
      <c r="BA66" s="25">
        <f t="shared" ca="1" si="41"/>
        <v>11607.3</v>
      </c>
      <c r="BB66" s="25">
        <f t="shared" ca="1" si="42"/>
        <v>1.07</v>
      </c>
      <c r="BC66" s="25">
        <f t="shared" ca="1" si="43"/>
        <v>5.75</v>
      </c>
      <c r="BD66" s="25">
        <f ca="1">IF($H66="","",IF($Q66="x",SUM(AW$3:AY66)+SUM(BB$3:BC66)-SUM(BD$3:BD65),0))</f>
        <v>464.36999999999898</v>
      </c>
      <c r="BE66" s="25">
        <f t="shared" ca="1" si="44"/>
        <v>114628.33</v>
      </c>
      <c r="BF66" s="25">
        <f t="shared" ca="1" si="10"/>
        <v>114406.46</v>
      </c>
      <c r="BG66" s="7"/>
      <c r="BI66" s="25">
        <f t="shared" ca="1" si="45"/>
        <v>0</v>
      </c>
      <c r="BJ66" s="25">
        <f ca="1">SUM(BI$3:BI66)</f>
        <v>0</v>
      </c>
      <c r="BK66" s="25">
        <f t="shared" ca="1" si="59"/>
        <v>109481.98329059051</v>
      </c>
      <c r="BL66" s="25">
        <f t="shared" ca="1" si="11"/>
        <v>68.430000000000007</v>
      </c>
      <c r="BM66" s="25">
        <f t="shared" ca="1" si="46"/>
        <v>0</v>
      </c>
      <c r="BN66" s="25">
        <f t="shared" ca="1" si="47"/>
        <v>72.989999999999995</v>
      </c>
      <c r="BO66" s="25">
        <f t="shared" ca="1" si="48"/>
        <v>126700</v>
      </c>
      <c r="BP66" s="25">
        <f t="shared" ca="1" si="49"/>
        <v>17218.02</v>
      </c>
      <c r="BQ66" s="25">
        <f t="shared" ca="1" si="50"/>
        <v>1.58</v>
      </c>
      <c r="BR66" s="25">
        <f t="shared" ca="1" si="51"/>
        <v>5.47</v>
      </c>
      <c r="BS66" s="25">
        <f ca="1">IF($H66="","",IF($Q66="x",SUM(BL$3:BN66)+SUM(BQ$3:BR66)-SUM(BS$3:BS65),0))</f>
        <v>443.73999999999978</v>
      </c>
      <c r="BT66" s="25">
        <f t="shared" ca="1" si="52"/>
        <v>109038.24</v>
      </c>
      <c r="BU66" s="25">
        <f t="shared" ca="1" si="12"/>
        <v>108824.76</v>
      </c>
      <c r="BV66" s="7"/>
      <c r="BW66" s="25">
        <f t="shared" si="13"/>
        <v>0</v>
      </c>
      <c r="BX66" s="129"/>
      <c r="BY66" s="7"/>
      <c r="CB66" s="131">
        <f t="shared" si="66"/>
        <v>63</v>
      </c>
      <c r="CC66" s="132">
        <f t="shared" ca="1" si="53"/>
        <v>0</v>
      </c>
      <c r="CD66" s="133">
        <f t="shared" ca="1" si="54"/>
        <v>119610.27979202091</v>
      </c>
      <c r="CE66" s="133">
        <f t="shared" ca="1" si="55"/>
        <v>49.74</v>
      </c>
      <c r="CF66" s="133">
        <f t="shared" ca="1" si="56"/>
        <v>119560.54</v>
      </c>
      <c r="CG66" s="133">
        <f t="shared" ca="1" si="57"/>
        <v>0</v>
      </c>
      <c r="CH66" s="133">
        <f ca="1">IF($H66="","",IF(MONTH($H66)=MONTH($C$4)-1,MAX(0,(CG66-SUM(N55:N66)+SUM(O55:O66))-(VLOOKUP(CB66-12,$CB$3:$CH65,6,FALSE))),0)*0.25)</f>
        <v>0</v>
      </c>
      <c r="CI66" s="133">
        <f ca="1">IF($H66="","",CG66-SUM($CH$4:$CH66))</f>
        <v>-4845.7968599822962</v>
      </c>
      <c r="CK66" s="133">
        <f ca="1">IF($H66="","",SUM($N$4:$N66)+$CK$3)</f>
        <v>100000</v>
      </c>
      <c r="CL66" s="133">
        <f ca="1">IF($H66="","",SUM($O$4:$O66))</f>
        <v>0</v>
      </c>
      <c r="CM66" s="133">
        <f t="shared" ca="1" si="63"/>
        <v>0</v>
      </c>
      <c r="CN66" s="133">
        <f ca="1">IF($H66="","",ROUND(IF(MONTH($H66)=MONTH($C$4)-1,BT66*(1+CC66)-SUM($CM$4:$CM66),0),2))</f>
        <v>0</v>
      </c>
      <c r="CZ66" s="132">
        <f t="shared" ca="1" si="15"/>
        <v>126700</v>
      </c>
    </row>
    <row r="67" spans="2:104" x14ac:dyDescent="0.2">
      <c r="B67" s="37" t="s">
        <v>20</v>
      </c>
      <c r="C67" s="39">
        <f>'Input-Output'!$AA$107</f>
        <v>0</v>
      </c>
      <c r="F67" s="3">
        <v>64</v>
      </c>
      <c r="G67" s="3">
        <f t="shared" si="16"/>
        <v>6</v>
      </c>
      <c r="H67" s="8">
        <f t="shared" ca="1" si="58"/>
        <v>45688</v>
      </c>
      <c r="I67" s="6">
        <f t="shared" ref="I67:I130" ca="1" si="67">IF($H67="","",ROUND(DAYS360($C$10,$H67)/360,0))</f>
        <v>37</v>
      </c>
      <c r="J67" s="6" t="str">
        <f t="shared" ca="1" si="1"/>
        <v/>
      </c>
      <c r="K67" s="7"/>
      <c r="L67" s="6">
        <f ca="1">IF($H67="","",IF($J67="",VLOOKUP($I67,Sterbetafeln!$A$4:$I$124,$D$10,FALSE),MAX(0.0005,VLOOKUP($I67,Sterbetafeln!$A$4:$I$124,$D$10,FALSE)*VLOOKUP($J67,Sterbetafeln!$A$4:$I$124,$D$13,FALSE))))</f>
        <v>1.103E-3</v>
      </c>
      <c r="M67" s="78">
        <f ca="1">SUM($O$3:$O67)</f>
        <v>0</v>
      </c>
      <c r="N67" s="25">
        <f t="shared" ca="1" si="17"/>
        <v>0</v>
      </c>
      <c r="O67" s="25">
        <f t="shared" ca="1" si="18"/>
        <v>0</v>
      </c>
      <c r="P67" s="25">
        <f t="shared" ca="1" si="19"/>
        <v>0</v>
      </c>
      <c r="Q67" s="7" t="str">
        <f t="shared" ca="1" si="20"/>
        <v/>
      </c>
      <c r="R67" s="25">
        <f t="shared" ca="1" si="2"/>
        <v>0</v>
      </c>
      <c r="S67" s="25">
        <f ca="1">SUM(R$3:R67)</f>
        <v>0</v>
      </c>
      <c r="T67" s="25">
        <f t="shared" ca="1" si="21"/>
        <v>84289.22</v>
      </c>
      <c r="U67" s="25">
        <f t="shared" ca="1" si="3"/>
        <v>52.68</v>
      </c>
      <c r="V67" s="25">
        <f t="shared" ca="1" si="22"/>
        <v>0</v>
      </c>
      <c r="W67" s="25">
        <f t="shared" ca="1" si="4"/>
        <v>56.19</v>
      </c>
      <c r="X67" s="25">
        <f t="shared" ca="1" si="23"/>
        <v>126700</v>
      </c>
      <c r="Y67" s="25">
        <f t="shared" ca="1" si="5"/>
        <v>42410.78</v>
      </c>
      <c r="Z67" s="25">
        <f t="shared" ca="1" si="24"/>
        <v>3.9</v>
      </c>
      <c r="AA67" s="25">
        <f t="shared" ca="1" si="25"/>
        <v>4.21</v>
      </c>
      <c r="AB67" s="25">
        <f ca="1">IF($H67="","",IF($Q67="x",SUM(U$3:W67)+SUM(Z$3:AA67)-SUM(AB$3:AB66),0))</f>
        <v>0</v>
      </c>
      <c r="AC67" s="25">
        <f t="shared" ca="1" si="26"/>
        <v>84289.22</v>
      </c>
      <c r="AD67" s="25">
        <f t="shared" ca="1" si="6"/>
        <v>84112.86</v>
      </c>
      <c r="AE67" s="7"/>
      <c r="AF67" s="25">
        <f t="shared" ca="1" si="27"/>
        <v>0</v>
      </c>
      <c r="AG67" s="25">
        <f ca="1">SUM(AF$3:AF67)</f>
        <v>0</v>
      </c>
      <c r="AH67" s="25">
        <f t="shared" ca="1" si="28"/>
        <v>98761.493247888095</v>
      </c>
      <c r="AI67" s="25">
        <f t="shared" ca="1" si="7"/>
        <v>61.73</v>
      </c>
      <c r="AJ67" s="25">
        <f t="shared" ca="1" si="29"/>
        <v>0</v>
      </c>
      <c r="AK67" s="25">
        <f t="shared" ca="1" si="30"/>
        <v>65.84</v>
      </c>
      <c r="AL67" s="25">
        <f t="shared" ca="1" si="31"/>
        <v>126700</v>
      </c>
      <c r="AM67" s="25">
        <f t="shared" ca="1" si="32"/>
        <v>27938.51</v>
      </c>
      <c r="AN67" s="25">
        <f t="shared" ca="1" si="33"/>
        <v>2.57</v>
      </c>
      <c r="AO67" s="25">
        <f t="shared" ca="1" si="34"/>
        <v>4.9400000000000004</v>
      </c>
      <c r="AP67" s="25">
        <f ca="1">IF($H67="","",IF($Q67="x",SUM(AI$3:AK67)+SUM(AN$3:AO67)-SUM(AP$3:AP66),0))</f>
        <v>0</v>
      </c>
      <c r="AQ67" s="25">
        <f t="shared" ca="1" si="35"/>
        <v>98761.49</v>
      </c>
      <c r="AR67" s="25">
        <f t="shared" ca="1" si="8"/>
        <v>98563.42</v>
      </c>
      <c r="AS67" s="7"/>
      <c r="AT67" s="25">
        <f t="shared" ca="1" si="36"/>
        <v>0</v>
      </c>
      <c r="AU67" s="25">
        <f ca="1">SUM(AT$3:AT67)</f>
        <v>0</v>
      </c>
      <c r="AV67" s="25">
        <f t="shared" ca="1" si="37"/>
        <v>115186.28919249584</v>
      </c>
      <c r="AW67" s="25">
        <f t="shared" ca="1" si="9"/>
        <v>71.989999999999995</v>
      </c>
      <c r="AX67" s="25">
        <f t="shared" ca="1" si="38"/>
        <v>0</v>
      </c>
      <c r="AY67" s="25">
        <f t="shared" ca="1" si="39"/>
        <v>76.790000000000006</v>
      </c>
      <c r="AZ67" s="25">
        <f t="shared" ca="1" si="40"/>
        <v>126700</v>
      </c>
      <c r="BA67" s="25">
        <f t="shared" ca="1" si="41"/>
        <v>11513.71</v>
      </c>
      <c r="BB67" s="25">
        <f t="shared" ca="1" si="42"/>
        <v>1.06</v>
      </c>
      <c r="BC67" s="25">
        <f t="shared" ca="1" si="43"/>
        <v>5.76</v>
      </c>
      <c r="BD67" s="25">
        <f ca="1">IF($H67="","",IF($Q67="x",SUM(AW$3:AY67)+SUM(BB$3:BC67)-SUM(BD$3:BD66),0))</f>
        <v>0</v>
      </c>
      <c r="BE67" s="25">
        <f t="shared" ca="1" si="44"/>
        <v>115186.29</v>
      </c>
      <c r="BF67" s="25">
        <f t="shared" ca="1" si="10"/>
        <v>114963.59</v>
      </c>
      <c r="BG67" s="7"/>
      <c r="BI67" s="25">
        <f t="shared" ca="1" si="45"/>
        <v>0</v>
      </c>
      <c r="BJ67" s="25">
        <f ca="1">SUM(BI$3:BI67)</f>
        <v>0</v>
      </c>
      <c r="BK67" s="25">
        <f t="shared" ca="1" si="59"/>
        <v>109482.47528691117</v>
      </c>
      <c r="BL67" s="25">
        <f t="shared" ca="1" si="11"/>
        <v>68.430000000000007</v>
      </c>
      <c r="BM67" s="25">
        <f t="shared" ca="1" si="46"/>
        <v>0</v>
      </c>
      <c r="BN67" s="25">
        <f t="shared" ca="1" si="47"/>
        <v>72.989999999999995</v>
      </c>
      <c r="BO67" s="25">
        <f t="shared" ca="1" si="48"/>
        <v>126700</v>
      </c>
      <c r="BP67" s="25">
        <f t="shared" ca="1" si="49"/>
        <v>17217.52</v>
      </c>
      <c r="BQ67" s="25">
        <f t="shared" ca="1" si="50"/>
        <v>1.58</v>
      </c>
      <c r="BR67" s="25">
        <f t="shared" ca="1" si="51"/>
        <v>5.47</v>
      </c>
      <c r="BS67" s="25">
        <f ca="1">IF($H67="","",IF($Q67="x",SUM(BL$3:BN67)+SUM(BQ$3:BR67)-SUM(BS$3:BS66),0))</f>
        <v>0</v>
      </c>
      <c r="BT67" s="25">
        <f t="shared" ca="1" si="52"/>
        <v>109482.48</v>
      </c>
      <c r="BU67" s="25">
        <f t="shared" ca="1" si="12"/>
        <v>109268.33</v>
      </c>
      <c r="BV67" s="7"/>
      <c r="BW67" s="25">
        <f t="shared" si="13"/>
        <v>0</v>
      </c>
      <c r="BX67" s="130"/>
      <c r="BY67" s="7"/>
      <c r="CB67" s="131">
        <f t="shared" si="66"/>
        <v>64</v>
      </c>
      <c r="CC67" s="132">
        <f t="shared" ca="1" si="53"/>
        <v>0</v>
      </c>
      <c r="CD67" s="133">
        <f t="shared" ca="1" si="54"/>
        <v>120047.64443959984</v>
      </c>
      <c r="CE67" s="133">
        <f t="shared" ca="1" si="55"/>
        <v>49.92</v>
      </c>
      <c r="CF67" s="133">
        <f t="shared" ca="1" si="56"/>
        <v>119997.72</v>
      </c>
      <c r="CG67" s="133">
        <f t="shared" ca="1" si="57"/>
        <v>0</v>
      </c>
      <c r="CH67" s="133">
        <f ca="1">IF($H67="","",IF(MONTH($H67)=MONTH($C$4)-1,MAX(0,(CG67-SUM(N56:N67)+SUM(O56:O67))-(VLOOKUP(CB67-12,$CB$3:$CH66,6,FALSE))),0)*0.25)</f>
        <v>0</v>
      </c>
      <c r="CI67" s="133">
        <f ca="1">IF($H67="","",CG67-SUM($CH$4:$CH67))</f>
        <v>-4845.7968599822962</v>
      </c>
      <c r="CK67" s="133">
        <f ca="1">IF($H67="","",SUM($N$4:$N67)+$CK$3)</f>
        <v>100000</v>
      </c>
      <c r="CL67" s="133">
        <f ca="1">IF($H67="","",SUM($O$4:$O67))</f>
        <v>0</v>
      </c>
      <c r="CM67" s="133">
        <f t="shared" ca="1" si="63"/>
        <v>0</v>
      </c>
      <c r="CN67" s="133">
        <f ca="1">IF($H67="","",ROUND(IF(MONTH($H67)=MONTH($C$4)-1,BT67*(1+CC67)-SUM($CM$4:$CM67),0),2))</f>
        <v>0</v>
      </c>
      <c r="CZ67" s="132">
        <f t="shared" ca="1" si="15"/>
        <v>126700</v>
      </c>
    </row>
    <row r="68" spans="2:104" x14ac:dyDescent="0.2">
      <c r="B68" s="27" t="s">
        <v>48</v>
      </c>
      <c r="C68" s="29">
        <f>ROUND(C67-C67/(1+$C$19),2)</f>
        <v>0</v>
      </c>
      <c r="F68" s="3">
        <v>65</v>
      </c>
      <c r="G68" s="3">
        <f t="shared" si="16"/>
        <v>6</v>
      </c>
      <c r="H68" s="8">
        <f t="shared" ca="1" si="58"/>
        <v>45716</v>
      </c>
      <c r="I68" s="6">
        <f t="shared" ca="1" si="67"/>
        <v>37</v>
      </c>
      <c r="J68" s="6" t="str">
        <f t="shared" ref="J68:J131" ca="1" si="68">IF($H68="","",IF(OR($C$13="",$C$14=""),"",ROUND(DAYS360($C$13,$H68)/360,0)))</f>
        <v/>
      </c>
      <c r="K68" s="7"/>
      <c r="L68" s="6">
        <f ca="1">IF($H68="","",IF($J68="",VLOOKUP($I68,Sterbetafeln!$A$4:$I$124,$D$10,FALSE),MAX(0.0005,VLOOKUP($I68,Sterbetafeln!$A$4:$I$124,$D$10,FALSE)*VLOOKUP($J68,Sterbetafeln!$A$4:$I$124,$D$13,FALSE))))</f>
        <v>1.103E-3</v>
      </c>
      <c r="M68" s="78">
        <f ca="1">SUM($O$3:$O68)</f>
        <v>0</v>
      </c>
      <c r="N68" s="25">
        <f t="shared" ca="1" si="17"/>
        <v>0</v>
      </c>
      <c r="O68" s="25">
        <f t="shared" ca="1" si="18"/>
        <v>0</v>
      </c>
      <c r="P68" s="25">
        <f t="shared" ca="1" si="19"/>
        <v>0</v>
      </c>
      <c r="Q68" s="7" t="str">
        <f t="shared" ca="1" si="20"/>
        <v/>
      </c>
      <c r="R68" s="25">
        <f t="shared" ref="R68:R131" ca="1" si="69">IF($H68="","",IF(MIN($O68+$P68,AC67+$N68)&gt;=$O68+$P68,$O68,AC67))</f>
        <v>0</v>
      </c>
      <c r="S68" s="25">
        <f ca="1">SUM(R$3:R68)</f>
        <v>0</v>
      </c>
      <c r="T68" s="25">
        <f t="shared" ca="1" si="21"/>
        <v>84289.22</v>
      </c>
      <c r="U68" s="25">
        <f t="shared" ref="U68:U131" ca="1" si="70">IF($H68="","",ROUND(MAX(T68*$C$25,$C$26)/12,2))</f>
        <v>52.68</v>
      </c>
      <c r="V68" s="25">
        <f t="shared" ca="1" si="22"/>
        <v>0</v>
      </c>
      <c r="W68" s="25">
        <f t="shared" ref="W68:W131" ca="1" si="71">IF($H68="","",ROUND((T68*$C$28)/12,2))</f>
        <v>56.19</v>
      </c>
      <c r="X68" s="25">
        <f t="shared" ca="1" si="23"/>
        <v>126700</v>
      </c>
      <c r="Y68" s="25">
        <f t="shared" ref="Y68:Y131" ca="1" si="72">IF($H68="","",ROUND(X68-T68,2))</f>
        <v>42410.78</v>
      </c>
      <c r="Z68" s="25">
        <f t="shared" ca="1" si="24"/>
        <v>3.9</v>
      </c>
      <c r="AA68" s="25">
        <f t="shared" ca="1" si="25"/>
        <v>4.21</v>
      </c>
      <c r="AB68" s="25">
        <f ca="1">IF($H68="","",IF($Q68="x",SUM(U$3:W68)+SUM(Z$3:AA68)-SUM(AB$3:AB67),0))</f>
        <v>0</v>
      </c>
      <c r="AC68" s="25">
        <f t="shared" ca="1" si="26"/>
        <v>84289.22</v>
      </c>
      <c r="AD68" s="25">
        <f t="shared" ref="AD68:AD131" ca="1" si="73">IF($H68="","",ROUND(MAX(0,AC68-$C$31+$BW68)*$C$86,2))</f>
        <v>84112.86</v>
      </c>
      <c r="AE68" s="7"/>
      <c r="AF68" s="25">
        <f t="shared" ca="1" si="27"/>
        <v>0</v>
      </c>
      <c r="AG68" s="25">
        <f ca="1">SUM(AF$3:AF68)</f>
        <v>0</v>
      </c>
      <c r="AH68" s="25">
        <f t="shared" ca="1" si="28"/>
        <v>99005.062477454674</v>
      </c>
      <c r="AI68" s="25">
        <f t="shared" ref="AI68:AI131" ca="1" si="74">IF($H68="","",ROUND(MAX(AH68*$C$25,$C$26)/12,2))</f>
        <v>61.88</v>
      </c>
      <c r="AJ68" s="25">
        <f t="shared" ca="1" si="29"/>
        <v>0</v>
      </c>
      <c r="AK68" s="25">
        <f t="shared" ref="AK68:AK131" ca="1" si="75">IF($H68="","",ROUND((AH68*$C$28)/12,2))</f>
        <v>66</v>
      </c>
      <c r="AL68" s="25">
        <f t="shared" ca="1" si="31"/>
        <v>126700</v>
      </c>
      <c r="AM68" s="25">
        <f t="shared" ref="AM68:AM131" ca="1" si="76">IF($H68="","",ROUND(AL68-AH68,2))</f>
        <v>27694.94</v>
      </c>
      <c r="AN68" s="25">
        <f t="shared" ca="1" si="33"/>
        <v>2.5499999999999998</v>
      </c>
      <c r="AO68" s="25">
        <f t="shared" ca="1" si="34"/>
        <v>4.95</v>
      </c>
      <c r="AP68" s="25">
        <f ca="1">IF($H68="","",IF($Q68="x",SUM(AI$3:AK68)+SUM(AN$3:AO68)-SUM(AP$3:AP67),0))</f>
        <v>0</v>
      </c>
      <c r="AQ68" s="25">
        <f t="shared" ca="1" si="35"/>
        <v>99005.06</v>
      </c>
      <c r="AR68" s="25">
        <f t="shared" ref="AR68:AR131" ca="1" si="77">IF($H68="","",ROUND(MAX(0,AQ68-$C$31+$BW68)*$C$86,2))</f>
        <v>98806.63</v>
      </c>
      <c r="AS68" s="7"/>
      <c r="AT68" s="25">
        <f t="shared" ca="1" si="36"/>
        <v>0</v>
      </c>
      <c r="AU68" s="25">
        <f ca="1">SUM(AT$3:AT68)</f>
        <v>0</v>
      </c>
      <c r="AV68" s="25">
        <f t="shared" ca="1" si="37"/>
        <v>115746.96509100926</v>
      </c>
      <c r="AW68" s="25">
        <f t="shared" ref="AW68:AW131" ca="1" si="78">IF($H68="","",ROUND(MAX(AV68*$C$25,$C$26)/12,2))</f>
        <v>72.34</v>
      </c>
      <c r="AX68" s="25">
        <f t="shared" ca="1" si="38"/>
        <v>0</v>
      </c>
      <c r="AY68" s="25">
        <f t="shared" ca="1" si="39"/>
        <v>77.16</v>
      </c>
      <c r="AZ68" s="25">
        <f t="shared" ca="1" si="40"/>
        <v>126700</v>
      </c>
      <c r="BA68" s="25">
        <f t="shared" ca="1" si="41"/>
        <v>10953.03</v>
      </c>
      <c r="BB68" s="25">
        <f t="shared" ca="1" si="42"/>
        <v>1.01</v>
      </c>
      <c r="BC68" s="25">
        <f t="shared" ca="1" si="43"/>
        <v>5.79</v>
      </c>
      <c r="BD68" s="25">
        <f ca="1">IF($H68="","",IF($Q68="x",SUM(AW$3:AY68)+SUM(BB$3:BC68)-SUM(BD$3:BD67),0))</f>
        <v>0</v>
      </c>
      <c r="BE68" s="25">
        <f t="shared" ca="1" si="44"/>
        <v>115746.97</v>
      </c>
      <c r="BF68" s="25">
        <f t="shared" ref="BF68:BF131" ca="1" si="79">IF($H68="","",ROUND(MAX(0,BE68-$C$31+$BW68)*$C$86,2))</f>
        <v>115523.42</v>
      </c>
      <c r="BG68" s="7"/>
      <c r="BI68" s="25">
        <f t="shared" ca="1" si="45"/>
        <v>0</v>
      </c>
      <c r="BJ68" s="25">
        <f ca="1">SUM(BI$3:BI68)</f>
        <v>0</v>
      </c>
      <c r="BK68" s="25">
        <f t="shared" ca="1" si="59"/>
        <v>109928.5251756608</v>
      </c>
      <c r="BL68" s="25">
        <f t="shared" ref="BL68:BL131" ca="1" si="80">IF($H68="","",ROUND(MAX(BK68*$C$25,$C$26)/12,2))</f>
        <v>68.709999999999994</v>
      </c>
      <c r="BM68" s="25">
        <f t="shared" ca="1" si="46"/>
        <v>0</v>
      </c>
      <c r="BN68" s="25">
        <f t="shared" ca="1" si="47"/>
        <v>73.290000000000006</v>
      </c>
      <c r="BO68" s="25">
        <f t="shared" ca="1" si="48"/>
        <v>126700</v>
      </c>
      <c r="BP68" s="25">
        <f t="shared" ca="1" si="49"/>
        <v>16771.47</v>
      </c>
      <c r="BQ68" s="25">
        <f t="shared" ca="1" si="50"/>
        <v>1.54</v>
      </c>
      <c r="BR68" s="25">
        <f t="shared" ca="1" si="51"/>
        <v>5.5</v>
      </c>
      <c r="BS68" s="25">
        <f ca="1">IF($H68="","",IF($Q68="x",SUM(BL$3:BN68)+SUM(BQ$3:BR68)-SUM(BS$3:BS67),0))</f>
        <v>0</v>
      </c>
      <c r="BT68" s="25">
        <f t="shared" ca="1" si="52"/>
        <v>109928.53</v>
      </c>
      <c r="BU68" s="25">
        <f t="shared" ref="BU68:BU131" ca="1" si="81">IF($H68="","",ROUND(MAX(0,BT68-$C$31+$BW68)*$C$86,2))</f>
        <v>109713.71</v>
      </c>
      <c r="BV68" s="7"/>
      <c r="BW68" s="25">
        <f t="shared" ref="BW68:BW131" si="82">IF($C$12="A",($C$42+$C$43+$C$44)*BX68-(0.07*$C$6),0)</f>
        <v>0</v>
      </c>
      <c r="BX68" s="130"/>
      <c r="BY68" s="7"/>
      <c r="CB68" s="131">
        <f t="shared" si="66"/>
        <v>65</v>
      </c>
      <c r="CC68" s="132">
        <f t="shared" ca="1" si="53"/>
        <v>0</v>
      </c>
      <c r="CD68" s="133">
        <f t="shared" ref="CD68:CD131" ca="1" si="83">IF($H68="","",MAX(0,(CF67+($N68-$O68)*0.95)*((1+$C$37)^(1/12))))</f>
        <v>120486.60556503557</v>
      </c>
      <c r="CE68" s="133">
        <f t="shared" ca="1" si="55"/>
        <v>50.1</v>
      </c>
      <c r="CF68" s="133">
        <f t="shared" ca="1" si="56"/>
        <v>120436.51</v>
      </c>
      <c r="CG68" s="133">
        <f t="shared" ca="1" si="57"/>
        <v>0</v>
      </c>
      <c r="CH68" s="133">
        <f ca="1">IF($H68="","",IF(MONTH($H68)=MONTH($C$4)-1,MAX(0,(CG68-SUM(N57:N68)+SUM(O57:O68))-(VLOOKUP(CB68-12,$CB$3:$CH67,6,FALSE))),0)*0.25)</f>
        <v>0</v>
      </c>
      <c r="CI68" s="133">
        <f ca="1">IF($H68="","",CG68-SUM($CH$4:$CH68))</f>
        <v>-4845.7968599822962</v>
      </c>
      <c r="CK68" s="133">
        <f ca="1">IF($H68="","",SUM($N$4:$N68)+$CK$3)</f>
        <v>100000</v>
      </c>
      <c r="CL68" s="133">
        <f ca="1">IF($H68="","",SUM($O$4:$O68))</f>
        <v>0</v>
      </c>
      <c r="CM68" s="133">
        <f t="shared" ca="1" si="63"/>
        <v>0</v>
      </c>
      <c r="CN68" s="133">
        <f ca="1">IF($H68="","",ROUND(IF(MONTH($H68)=MONTH($C$4)-1,BT68*(1+CC68)-SUM($CM$4:$CM68),0),2))</f>
        <v>0</v>
      </c>
      <c r="CZ68" s="132">
        <f t="shared" ref="CZ68:CZ131" ca="1" si="84">IF($H68="","",IF($C$30="FLEX",IF($G69&gt;5,ROUND(((($C$5-$G69+1)/($C$5-5)*($C$29-1))+1),4),1),ROUND($C$29,4)))</f>
        <v>126700</v>
      </c>
    </row>
    <row r="69" spans="2:104" x14ac:dyDescent="0.2">
      <c r="B69" s="27" t="s">
        <v>30</v>
      </c>
      <c r="C69" s="29">
        <f>ROUND((C67-C68)*$C$20,2)</f>
        <v>0</v>
      </c>
      <c r="F69" s="3">
        <v>66</v>
      </c>
      <c r="G69" s="3">
        <f t="shared" ref="G69:G132" si="85">ROUNDDOWN((F69-1)/12+1,0)</f>
        <v>6</v>
      </c>
      <c r="H69" s="8">
        <f t="shared" ca="1" si="58"/>
        <v>45747</v>
      </c>
      <c r="I69" s="6">
        <f t="shared" ca="1" si="67"/>
        <v>37</v>
      </c>
      <c r="J69" s="6" t="str">
        <f t="shared" ca="1" si="68"/>
        <v/>
      </c>
      <c r="K69" s="7"/>
      <c r="L69" s="6">
        <f ca="1">IF($H69="","",IF($J69="",VLOOKUP($I69,Sterbetafeln!$A$4:$I$124,$D$10,FALSE),MAX(0.0005,VLOOKUP($I69,Sterbetafeln!$A$4:$I$124,$D$10,FALSE)*VLOOKUP($J69,Sterbetafeln!$A$4:$I$124,$D$13,FALSE))))</f>
        <v>1.103E-3</v>
      </c>
      <c r="M69" s="78">
        <f ca="1">SUM($O$3:$O69)</f>
        <v>0</v>
      </c>
      <c r="N69" s="25">
        <f t="shared" ref="N69:N132" ca="1" si="86">IF($H69="","",IF($C$59-1=$H68,$C$60,0)+IF($C$66-1=$H68,$C$67,0)+IF($C$73-1=$H68,$C$74,0))</f>
        <v>0</v>
      </c>
      <c r="O69" s="25">
        <f t="shared" ref="O69:O132" ca="1" si="87">IF($H69="","",IF($C$53-1=$H68,$C$54,0)+IF($C$55-1=$H68,$C$56,0)+IF($C$57-1=$H68,$C$58,0)+IF(AND($H69&gt;$C$50,$H68&lt;$C$51,MOD($F69,$D$49)=0),$C$48,0))</f>
        <v>0</v>
      </c>
      <c r="P69" s="25">
        <f t="shared" ref="P69:P132" ca="1" si="88">IF($H69="","",IF($C$59-1=$H68,$C$60-$C$65,0)+IF($C$66-1=$H68,$C$67-$C$72,0)+IF($C$73-1=$H68,$C$74-$C$79,0)+IF($O69&gt;0,$C$32,0))</f>
        <v>0</v>
      </c>
      <c r="Q69" s="7" t="str">
        <f t="shared" ref="Q69:Q132" ca="1" si="89">IF($H69="","",IF($H70="","x",IF(MONTH($H69)=3,"x",IF(MONTH($H69)=6,"x",IF(MONTH($H69)=9,"x",IF(MONTH($H69)=12,"x",""))))))</f>
        <v>x</v>
      </c>
      <c r="R69" s="25">
        <f t="shared" ca="1" si="69"/>
        <v>0</v>
      </c>
      <c r="S69" s="25">
        <f ca="1">SUM(R$3:R69)</f>
        <v>0</v>
      </c>
      <c r="T69" s="25">
        <f t="shared" ref="T69:T132" ca="1" si="90">IF($H69="","",MAX(0,(AC68+$N69-$O69-$P69)*((1+$C$34)^(1/12))))</f>
        <v>84289.22</v>
      </c>
      <c r="U69" s="25">
        <f t="shared" ca="1" si="70"/>
        <v>52.68</v>
      </c>
      <c r="V69" s="25">
        <f t="shared" ref="V69:V132" ca="1" si="91">IF($H69="","",ROUND($C$27/12,2))</f>
        <v>0</v>
      </c>
      <c r="W69" s="25">
        <f t="shared" ca="1" si="71"/>
        <v>56.19</v>
      </c>
      <c r="X69" s="25">
        <f t="shared" ref="X69:X132" ca="1" si="92">IF($H69="","",MAX($C$29,T69))</f>
        <v>126700</v>
      </c>
      <c r="Y69" s="25">
        <f t="shared" ca="1" si="72"/>
        <v>42410.78</v>
      </c>
      <c r="Z69" s="25">
        <f t="shared" ref="Z69:Z132" ca="1" si="93">IF($H69="","",ROUND((Y69*$L69)/12,2))</f>
        <v>3.9</v>
      </c>
      <c r="AA69" s="25">
        <f t="shared" ref="AA69:AA132" ca="1" si="94">IF($H69="","",ROUND(IF($N69&gt;0,MIN($C$82,MAX($N69*$C$83,$C$81)),0)+IF($O69&gt;0,MIN($C$82,MAX($O69*$C$83,$C$81)),0)+(T69*$C$84)/12,2))</f>
        <v>4.21</v>
      </c>
      <c r="AB69" s="25">
        <f ca="1">IF($H69="","",IF($Q69="x",SUM(U$3:W69)+SUM(Z$3:AA69)-SUM(AB$3:AB68),0))</f>
        <v>350.9399999999996</v>
      </c>
      <c r="AC69" s="25">
        <f t="shared" ref="AC69:AC132" ca="1" si="95">IF($H69="","",MAX(0,ROUND(T69-AB69,2)))</f>
        <v>83938.28</v>
      </c>
      <c r="AD69" s="25">
        <f t="shared" ca="1" si="73"/>
        <v>83762.45</v>
      </c>
      <c r="AE69" s="7"/>
      <c r="AF69" s="25">
        <f t="shared" ref="AF69:AF132" ca="1" si="96">IF($H69="","",IF(MIN($O69+$P69,AQ68+$N69)&gt;=$O69+$P69,$O69,AQ68))</f>
        <v>0</v>
      </c>
      <c r="AG69" s="25">
        <f ca="1">SUM(AF$3:AF69)</f>
        <v>0</v>
      </c>
      <c r="AH69" s="25">
        <f t="shared" ref="AH69:AH132" ca="1" si="97">IF($H69="","",MAX(0,(AQ68+$N69-$O69-$P69)*((1+$C$35)^(1/12))))</f>
        <v>99249.233186783109</v>
      </c>
      <c r="AI69" s="25">
        <f t="shared" ca="1" si="74"/>
        <v>62.03</v>
      </c>
      <c r="AJ69" s="25">
        <f t="shared" ref="AJ69:AJ132" ca="1" si="98">IF($H69="","",ROUND($C$27/12,2))</f>
        <v>0</v>
      </c>
      <c r="AK69" s="25">
        <f t="shared" ca="1" si="75"/>
        <v>66.17</v>
      </c>
      <c r="AL69" s="25">
        <f t="shared" ref="AL69:AL132" ca="1" si="99">IF($H69="","",MAX($C$29,AH69))</f>
        <v>126700</v>
      </c>
      <c r="AM69" s="25">
        <f t="shared" ca="1" si="76"/>
        <v>27450.77</v>
      </c>
      <c r="AN69" s="25">
        <f t="shared" ref="AN69:AN132" ca="1" si="100">IF($H69="","",ROUND((AM69*$L69)/12,2))</f>
        <v>2.52</v>
      </c>
      <c r="AO69" s="25">
        <f t="shared" ref="AO69:AO132" ca="1" si="101">IF($H69="","",ROUND(IF($N69&gt;0,MIN($C$82,MAX($N69*$C$83,$C$81)),0)+IF($O69&gt;0,MIN($C$82,MAX($O69*$C$83,$C$81)),0)+(AH69*$C$84)/12,2))</f>
        <v>4.96</v>
      </c>
      <c r="AP69" s="25">
        <f ca="1">IF($H69="","",IF($Q69="x",SUM(AI$3:AK69)+SUM(AN$3:AO69)-SUM(AP$3:AP68),0))</f>
        <v>406.13999999999942</v>
      </c>
      <c r="AQ69" s="25">
        <f t="shared" ref="AQ69:AQ132" ca="1" si="102">IF($H69="","",MAX(0,ROUND(AH69-AP69,2)))</f>
        <v>98843.09</v>
      </c>
      <c r="AR69" s="25">
        <f t="shared" ca="1" si="77"/>
        <v>98644.9</v>
      </c>
      <c r="AS69" s="7"/>
      <c r="AT69" s="25">
        <f t="shared" ref="AT69:AT132" ca="1" si="103">IF($H69="","",IF(MIN($O69+$P69,BE68+$N69)&gt;=$O69+$P69,$O69,BE68))</f>
        <v>0</v>
      </c>
      <c r="AU69" s="25">
        <f ca="1">SUM(AT$3:AT69)</f>
        <v>0</v>
      </c>
      <c r="AV69" s="25">
        <f t="shared" ref="AV69:AV132" ca="1" si="104">IF($H69="","",MAX(0,(BE68+$N69-$O69-$P69)*((1+$C$36)^(1/12))))</f>
        <v>116310.37422926024</v>
      </c>
      <c r="AW69" s="25">
        <f t="shared" ca="1" si="78"/>
        <v>72.69</v>
      </c>
      <c r="AX69" s="25">
        <f t="shared" ref="AX69:AX132" ca="1" si="105">IF($H69="","",ROUND($C$27/12,2))</f>
        <v>0</v>
      </c>
      <c r="AY69" s="25">
        <f t="shared" ref="AY69:AY132" ca="1" si="106">IF($H69="","",ROUND((AV69*$C$28)/12,2))</f>
        <v>77.540000000000006</v>
      </c>
      <c r="AZ69" s="25">
        <f t="shared" ref="AZ69:AZ132" ca="1" si="107">IF($H69="","",MAX($C$29,AV69))</f>
        <v>126700</v>
      </c>
      <c r="BA69" s="25">
        <f t="shared" ref="BA69:BA132" ca="1" si="108">IF($H69="","",ROUND(AZ69-AV69,2))</f>
        <v>10389.629999999999</v>
      </c>
      <c r="BB69" s="25">
        <f t="shared" ref="BB69:BB132" ca="1" si="109">IF($H69="","",ROUND((BA69*$L69)/12,2))</f>
        <v>0.95</v>
      </c>
      <c r="BC69" s="25">
        <f t="shared" ref="BC69:BC132" ca="1" si="110">IF($H69="","",ROUND(IF($N69&gt;0,MIN($C$82,MAX($N69*$C$83,$C$81)),0)+IF($O69&gt;0,MIN($C$82,MAX($O69*$C$83,$C$81)),0)+(AV69*$C$84)/12,2))</f>
        <v>5.82</v>
      </c>
      <c r="BD69" s="25">
        <f ca="1">IF($H69="","",IF($Q69="x",SUM(AW$3:AY69)+SUM(BB$3:BC69)-SUM(BD$3:BD68),0))</f>
        <v>468.90000000000146</v>
      </c>
      <c r="BE69" s="25">
        <f t="shared" ref="BE69:BE132" ca="1" si="111">IF($H69="","",MAX(0,ROUND(AV69-BD69,2)))</f>
        <v>115841.47</v>
      </c>
      <c r="BF69" s="25">
        <f t="shared" ca="1" si="79"/>
        <v>115617.78</v>
      </c>
      <c r="BG69" s="7"/>
      <c r="BI69" s="25">
        <f t="shared" ref="BI69:BI132" ca="1" si="112">IF($H69="","",IF(MIN($O69+$P69,BT68+$N69)&gt;=$O69+$P69,$O69,BT68))</f>
        <v>0</v>
      </c>
      <c r="BJ69" s="25">
        <f ca="1">SUM(BI$3:BI69)</f>
        <v>0</v>
      </c>
      <c r="BK69" s="25">
        <f t="shared" ca="1" si="59"/>
        <v>110376.3924385745</v>
      </c>
      <c r="BL69" s="25">
        <f t="shared" ca="1" si="80"/>
        <v>68.989999999999995</v>
      </c>
      <c r="BM69" s="25">
        <f t="shared" ref="BM69:BM132" ca="1" si="113">IF($H69="","",ROUND($C$27/12,2))</f>
        <v>0</v>
      </c>
      <c r="BN69" s="25">
        <f t="shared" ref="BN69:BN132" ca="1" si="114">IF($H69="","",ROUND((BK69*$C$28)/12,2))</f>
        <v>73.58</v>
      </c>
      <c r="BO69" s="25">
        <f t="shared" ref="BO69:BO132" ca="1" si="115">IF($H69="","",MAX($C$29,BK69))</f>
        <v>126700</v>
      </c>
      <c r="BP69" s="25">
        <f t="shared" ref="BP69:BP132" ca="1" si="116">IF($H69="","",ROUND(BO69-BK69,2))</f>
        <v>16323.61</v>
      </c>
      <c r="BQ69" s="25">
        <f t="shared" ref="BQ69:BQ132" ca="1" si="117">IF($H69="","",ROUND((BP69*$L69)/12,2))</f>
        <v>1.5</v>
      </c>
      <c r="BR69" s="25">
        <f t="shared" ref="BR69:BR132" ca="1" si="118">IF($H69="","",ROUND(IF($N69&gt;0,MIN($C$82,MAX($N69*$C$83,$C$81)),0)+IF($O69&gt;0,MIN($C$82,MAX($O69*$C$83,$C$81)),0)+(BK69*$C$84)/12,2))</f>
        <v>5.52</v>
      </c>
      <c r="BS69" s="25">
        <f ca="1">IF($H69="","",IF($Q69="x",SUM(BL$3:BN69)+SUM(BQ$3:BR69)-SUM(BS$3:BS68),0))</f>
        <v>447.10000000000036</v>
      </c>
      <c r="BT69" s="25">
        <f t="shared" ref="BT69:BT132" ca="1" si="119">IF($H69="","",MAX(0,ROUND(BK69-BS69,2)))</f>
        <v>109929.29</v>
      </c>
      <c r="BU69" s="25">
        <f t="shared" ca="1" si="81"/>
        <v>109714.47</v>
      </c>
      <c r="BV69" s="7"/>
      <c r="BW69" s="25">
        <f t="shared" si="82"/>
        <v>0</v>
      </c>
      <c r="BX69" s="130"/>
      <c r="BY69" s="7"/>
      <c r="CB69" s="131">
        <f t="shared" si="66"/>
        <v>66</v>
      </c>
      <c r="CC69" s="132">
        <f t="shared" ref="CC69:CC132" ca="1" si="120">IF($H69="","",IF(MONTH($H69)=MONTH($C$4)-1,IF(RAND()&gt;0.5,1,-1)*RAND()/$CO$5,0))</f>
        <v>0</v>
      </c>
      <c r="CD69" s="133">
        <f t="shared" ca="1" si="83"/>
        <v>120927.18324981059</v>
      </c>
      <c r="CE69" s="133">
        <f t="shared" ref="CE69:CE132" ca="1" si="121">IF($H69="","",ROUND((((CF68+CD69)/2)*0.005)/12,2))</f>
        <v>50.28</v>
      </c>
      <c r="CF69" s="133">
        <f t="shared" ref="CF69:CF132" ca="1" si="122">IF($H69="","",ROUND(CD69-CE69,2))</f>
        <v>120876.9</v>
      </c>
      <c r="CG69" s="133">
        <f t="shared" ref="CG69:CG132" ca="1" si="123">IF($H69="","",IF(MONTH($H69)=MONTH($C$4)-1,CF69*(1+CC69),0))</f>
        <v>0</v>
      </c>
      <c r="CH69" s="133">
        <f ca="1">IF($H69="","",IF(MONTH($H69)=MONTH($C$4)-1,MAX(0,(CG69-SUM(N58:N69)+SUM(O58:O69))-(VLOOKUP(CB69-12,$CB$3:$CH68,6,FALSE))),0)*0.25)</f>
        <v>0</v>
      </c>
      <c r="CI69" s="133">
        <f ca="1">IF($H69="","",CG69-SUM($CH$4:$CH69))</f>
        <v>-4845.7968599822962</v>
      </c>
      <c r="CK69" s="133">
        <f ca="1">IF($H69="","",SUM($N$4:$N69)+$CK$3)</f>
        <v>100000</v>
      </c>
      <c r="CL69" s="133">
        <f ca="1">IF($H69="","",SUM($O$4:$O69))</f>
        <v>0</v>
      </c>
      <c r="CM69" s="133">
        <f t="shared" ca="1" si="63"/>
        <v>0</v>
      </c>
      <c r="CN69" s="133">
        <f ca="1">IF($H69="","",ROUND(IF(MONTH($H69)=MONTH($C$4)-1,BT69*(1+CC69)-SUM($CM$4:$CM69),0),2))</f>
        <v>0</v>
      </c>
      <c r="CZ69" s="132">
        <f t="shared" ca="1" si="84"/>
        <v>126700</v>
      </c>
    </row>
    <row r="70" spans="2:104" x14ac:dyDescent="0.2">
      <c r="B70" s="27" t="s">
        <v>31</v>
      </c>
      <c r="C70" s="29">
        <f>MAX(ROUND((C67-C68)*$C$21,2),0)</f>
        <v>0</v>
      </c>
      <c r="F70" s="3">
        <v>67</v>
      </c>
      <c r="G70" s="3">
        <f t="shared" si="85"/>
        <v>6</v>
      </c>
      <c r="H70" s="8">
        <f t="shared" ref="H70:H133" ca="1" si="124">IF(OR($G70&gt;$C$5,$H69=""),"",DATE(YEAR($H$4),MONTH($H$4)+$F70,1)-1)</f>
        <v>45777</v>
      </c>
      <c r="I70" s="6">
        <f t="shared" ca="1" si="67"/>
        <v>37</v>
      </c>
      <c r="J70" s="6" t="str">
        <f t="shared" ca="1" si="68"/>
        <v/>
      </c>
      <c r="K70" s="7"/>
      <c r="L70" s="6">
        <f ca="1">IF($H70="","",IF($J70="",VLOOKUP($I70,Sterbetafeln!$A$4:$I$124,$D$10,FALSE),MAX(0.0005,VLOOKUP($I70,Sterbetafeln!$A$4:$I$124,$D$10,FALSE)*VLOOKUP($J70,Sterbetafeln!$A$4:$I$124,$D$13,FALSE))))</f>
        <v>1.103E-3</v>
      </c>
      <c r="M70" s="78">
        <f ca="1">SUM($O$3:$O70)</f>
        <v>0</v>
      </c>
      <c r="N70" s="25">
        <f t="shared" ca="1" si="86"/>
        <v>0</v>
      </c>
      <c r="O70" s="25">
        <f t="shared" ca="1" si="87"/>
        <v>0</v>
      </c>
      <c r="P70" s="25">
        <f t="shared" ca="1" si="88"/>
        <v>0</v>
      </c>
      <c r="Q70" s="7" t="str">
        <f t="shared" ca="1" si="89"/>
        <v/>
      </c>
      <c r="R70" s="25">
        <f t="shared" ca="1" si="69"/>
        <v>0</v>
      </c>
      <c r="S70" s="25">
        <f ca="1">SUM(R$3:R70)</f>
        <v>0</v>
      </c>
      <c r="T70" s="25">
        <f t="shared" ca="1" si="90"/>
        <v>83938.28</v>
      </c>
      <c r="U70" s="25">
        <f t="shared" ca="1" si="70"/>
        <v>52.46</v>
      </c>
      <c r="V70" s="25">
        <f t="shared" ca="1" si="91"/>
        <v>0</v>
      </c>
      <c r="W70" s="25">
        <f t="shared" ca="1" si="71"/>
        <v>55.96</v>
      </c>
      <c r="X70" s="25">
        <f t="shared" ca="1" si="92"/>
        <v>126700</v>
      </c>
      <c r="Y70" s="25">
        <f t="shared" ca="1" si="72"/>
        <v>42761.72</v>
      </c>
      <c r="Z70" s="25">
        <f t="shared" ca="1" si="93"/>
        <v>3.93</v>
      </c>
      <c r="AA70" s="25">
        <f t="shared" ca="1" si="94"/>
        <v>4.2</v>
      </c>
      <c r="AB70" s="25">
        <f ca="1">IF($H70="","",IF($Q70="x",SUM(U$3:W70)+SUM(Z$3:AA70)-SUM(AB$3:AB69),0))</f>
        <v>0</v>
      </c>
      <c r="AC70" s="25">
        <f t="shared" ca="1" si="95"/>
        <v>83938.28</v>
      </c>
      <c r="AD70" s="25">
        <f t="shared" ca="1" si="73"/>
        <v>83762.45</v>
      </c>
      <c r="AE70" s="7"/>
      <c r="AF70" s="25">
        <f t="shared" ca="1" si="96"/>
        <v>0</v>
      </c>
      <c r="AG70" s="25">
        <f ca="1">SUM(AF$3:AF70)</f>
        <v>0</v>
      </c>
      <c r="AH70" s="25">
        <f t="shared" ca="1" si="97"/>
        <v>99086.863725068091</v>
      </c>
      <c r="AI70" s="25">
        <f t="shared" ca="1" si="74"/>
        <v>61.93</v>
      </c>
      <c r="AJ70" s="25">
        <f t="shared" ca="1" si="98"/>
        <v>0</v>
      </c>
      <c r="AK70" s="25">
        <f t="shared" ca="1" si="75"/>
        <v>66.06</v>
      </c>
      <c r="AL70" s="25">
        <f t="shared" ca="1" si="99"/>
        <v>126700</v>
      </c>
      <c r="AM70" s="25">
        <f t="shared" ca="1" si="76"/>
        <v>27613.14</v>
      </c>
      <c r="AN70" s="25">
        <f t="shared" ca="1" si="100"/>
        <v>2.54</v>
      </c>
      <c r="AO70" s="25">
        <f t="shared" ca="1" si="101"/>
        <v>4.95</v>
      </c>
      <c r="AP70" s="25">
        <f ca="1">IF($H70="","",IF($Q70="x",SUM(AI$3:AK70)+SUM(AN$3:AO70)-SUM(AP$3:AP69),0))</f>
        <v>0</v>
      </c>
      <c r="AQ70" s="25">
        <f t="shared" ca="1" si="102"/>
        <v>99086.86</v>
      </c>
      <c r="AR70" s="25">
        <f t="shared" ca="1" si="77"/>
        <v>98888.3</v>
      </c>
      <c r="AS70" s="7"/>
      <c r="AT70" s="25">
        <f t="shared" ca="1" si="103"/>
        <v>0</v>
      </c>
      <c r="AU70" s="25">
        <f ca="1">SUM(AT$3:AT70)</f>
        <v>0</v>
      </c>
      <c r="AV70" s="25">
        <f t="shared" ca="1" si="104"/>
        <v>116405.33421278867</v>
      </c>
      <c r="AW70" s="25">
        <f t="shared" ca="1" si="78"/>
        <v>72.75</v>
      </c>
      <c r="AX70" s="25">
        <f t="shared" ca="1" si="105"/>
        <v>0</v>
      </c>
      <c r="AY70" s="25">
        <f t="shared" ca="1" si="106"/>
        <v>77.599999999999994</v>
      </c>
      <c r="AZ70" s="25">
        <f t="shared" ca="1" si="107"/>
        <v>126700</v>
      </c>
      <c r="BA70" s="25">
        <f t="shared" ca="1" si="108"/>
        <v>10294.67</v>
      </c>
      <c r="BB70" s="25">
        <f t="shared" ca="1" si="109"/>
        <v>0.95</v>
      </c>
      <c r="BC70" s="25">
        <f t="shared" ca="1" si="110"/>
        <v>5.82</v>
      </c>
      <c r="BD70" s="25">
        <f ca="1">IF($H70="","",IF($Q70="x",SUM(AW$3:AY70)+SUM(BB$3:BC70)-SUM(BD$3:BD69),0))</f>
        <v>0</v>
      </c>
      <c r="BE70" s="25">
        <f t="shared" ca="1" si="111"/>
        <v>116405.33</v>
      </c>
      <c r="BF70" s="25">
        <f t="shared" ca="1" si="79"/>
        <v>116180.8</v>
      </c>
      <c r="BG70" s="7"/>
      <c r="BI70" s="25">
        <f t="shared" ca="1" si="112"/>
        <v>0</v>
      </c>
      <c r="BJ70" s="25">
        <f ca="1">SUM(BI$3:BI70)</f>
        <v>0</v>
      </c>
      <c r="BK70" s="25">
        <f t="shared" ref="BK70:BK133" ca="1" si="125">IF($H70="","",MAX(0,(BT69+$N70-$O70-$P70)*((1+$C$37)^(1/12))))</f>
        <v>110377.15553490857</v>
      </c>
      <c r="BL70" s="25">
        <f t="shared" ca="1" si="80"/>
        <v>68.989999999999995</v>
      </c>
      <c r="BM70" s="25">
        <f t="shared" ca="1" si="113"/>
        <v>0</v>
      </c>
      <c r="BN70" s="25">
        <f t="shared" ca="1" si="114"/>
        <v>73.58</v>
      </c>
      <c r="BO70" s="25">
        <f t="shared" ca="1" si="115"/>
        <v>126700</v>
      </c>
      <c r="BP70" s="25">
        <f t="shared" ca="1" si="116"/>
        <v>16322.84</v>
      </c>
      <c r="BQ70" s="25">
        <f t="shared" ca="1" si="117"/>
        <v>1.5</v>
      </c>
      <c r="BR70" s="25">
        <f t="shared" ca="1" si="118"/>
        <v>5.52</v>
      </c>
      <c r="BS70" s="25">
        <f ca="1">IF($H70="","",IF($Q70="x",SUM(BL$3:BN70)+SUM(BQ$3:BR70)-SUM(BS$3:BS69),0))</f>
        <v>0</v>
      </c>
      <c r="BT70" s="25">
        <f t="shared" ca="1" si="119"/>
        <v>110377.16</v>
      </c>
      <c r="BU70" s="25">
        <f t="shared" ca="1" si="81"/>
        <v>110161.67</v>
      </c>
      <c r="BV70" s="7"/>
      <c r="BW70" s="25">
        <f t="shared" si="82"/>
        <v>0</v>
      </c>
      <c r="BX70" s="130"/>
      <c r="BY70" s="7"/>
      <c r="CB70" s="131">
        <f t="shared" si="66"/>
        <v>67</v>
      </c>
      <c r="CC70" s="132">
        <f t="shared" ca="1" si="120"/>
        <v>0</v>
      </c>
      <c r="CD70" s="133">
        <f t="shared" ca="1" si="83"/>
        <v>121369.36745318367</v>
      </c>
      <c r="CE70" s="133">
        <f t="shared" ca="1" si="121"/>
        <v>50.47</v>
      </c>
      <c r="CF70" s="133">
        <f t="shared" ca="1" si="122"/>
        <v>121318.9</v>
      </c>
      <c r="CG70" s="133">
        <f t="shared" ca="1" si="123"/>
        <v>0</v>
      </c>
      <c r="CH70" s="133">
        <f ca="1">IF($H70="","",IF(MONTH($H70)=MONTH($C$4)-1,MAX(0,(CG70-SUM(N59:N70)+SUM(O59:O70))-(VLOOKUP(CB70-12,$CB$3:$CH69,6,FALSE))),0)*0.25)</f>
        <v>0</v>
      </c>
      <c r="CI70" s="133">
        <f ca="1">IF($H70="","",CG70-SUM($CH$4:$CH70))</f>
        <v>-4845.7968599822962</v>
      </c>
      <c r="CK70" s="133">
        <f ca="1">IF($H70="","",SUM($N$4:$N70)+$CK$3)</f>
        <v>100000</v>
      </c>
      <c r="CL70" s="133">
        <f ca="1">IF($H70="","",SUM($O$4:$O70))</f>
        <v>0</v>
      </c>
      <c r="CM70" s="133">
        <f t="shared" ca="1" si="63"/>
        <v>0</v>
      </c>
      <c r="CN70" s="133">
        <f ca="1">IF($H70="","",ROUND(IF(MONTH($H70)=MONTH($C$4)-1,BT70*(1+CC70)-SUM($CM$4:$CM70),0),2))</f>
        <v>0</v>
      </c>
      <c r="CZ70" s="132">
        <f t="shared" ca="1" si="84"/>
        <v>126700</v>
      </c>
    </row>
    <row r="71" spans="2:104" x14ac:dyDescent="0.2">
      <c r="B71" s="27" t="s">
        <v>37</v>
      </c>
      <c r="C71" s="29">
        <f>$C$23</f>
        <v>0</v>
      </c>
      <c r="F71" s="3">
        <v>68</v>
      </c>
      <c r="G71" s="3">
        <f t="shared" si="85"/>
        <v>6</v>
      </c>
      <c r="H71" s="8">
        <f t="shared" ca="1" si="124"/>
        <v>45808</v>
      </c>
      <c r="I71" s="6">
        <f t="shared" ca="1" si="67"/>
        <v>37</v>
      </c>
      <c r="J71" s="6" t="str">
        <f t="shared" ca="1" si="68"/>
        <v/>
      </c>
      <c r="K71" s="7"/>
      <c r="L71" s="6">
        <f ca="1">IF($H71="","",IF($J71="",VLOOKUP($I71,Sterbetafeln!$A$4:$I$124,$D$10,FALSE),MAX(0.0005,VLOOKUP($I71,Sterbetafeln!$A$4:$I$124,$D$10,FALSE)*VLOOKUP($J71,Sterbetafeln!$A$4:$I$124,$D$13,FALSE))))</f>
        <v>1.103E-3</v>
      </c>
      <c r="M71" s="78">
        <f ca="1">SUM($O$3:$O71)</f>
        <v>0</v>
      </c>
      <c r="N71" s="25">
        <f t="shared" ca="1" si="86"/>
        <v>0</v>
      </c>
      <c r="O71" s="25">
        <f t="shared" ca="1" si="87"/>
        <v>0</v>
      </c>
      <c r="P71" s="25">
        <f t="shared" ca="1" si="88"/>
        <v>0</v>
      </c>
      <c r="Q71" s="7" t="str">
        <f t="shared" ca="1" si="89"/>
        <v/>
      </c>
      <c r="R71" s="25">
        <f t="shared" ca="1" si="69"/>
        <v>0</v>
      </c>
      <c r="S71" s="25">
        <f ca="1">SUM(R$3:R71)</f>
        <v>0</v>
      </c>
      <c r="T71" s="25">
        <f t="shared" ca="1" si="90"/>
        <v>83938.28</v>
      </c>
      <c r="U71" s="25">
        <f t="shared" ca="1" si="70"/>
        <v>52.46</v>
      </c>
      <c r="V71" s="25">
        <f t="shared" ca="1" si="91"/>
        <v>0</v>
      </c>
      <c r="W71" s="25">
        <f t="shared" ca="1" si="71"/>
        <v>55.96</v>
      </c>
      <c r="X71" s="25">
        <f t="shared" ca="1" si="92"/>
        <v>126700</v>
      </c>
      <c r="Y71" s="25">
        <f t="shared" ca="1" si="72"/>
        <v>42761.72</v>
      </c>
      <c r="Z71" s="25">
        <f t="shared" ca="1" si="93"/>
        <v>3.93</v>
      </c>
      <c r="AA71" s="25">
        <f t="shared" ca="1" si="94"/>
        <v>4.2</v>
      </c>
      <c r="AB71" s="25">
        <f ca="1">IF($H71="","",IF($Q71="x",SUM(U$3:W71)+SUM(Z$3:AA71)-SUM(AB$3:AB70),0))</f>
        <v>0</v>
      </c>
      <c r="AC71" s="25">
        <f t="shared" ca="1" si="95"/>
        <v>83938.28</v>
      </c>
      <c r="AD71" s="25">
        <f t="shared" ca="1" si="73"/>
        <v>83762.45</v>
      </c>
      <c r="AE71" s="7"/>
      <c r="AF71" s="25">
        <f t="shared" ca="1" si="96"/>
        <v>0</v>
      </c>
      <c r="AG71" s="25">
        <f ca="1">SUM(AF$3:AF71)</f>
        <v>0</v>
      </c>
      <c r="AH71" s="25">
        <f t="shared" ca="1" si="97"/>
        <v>99331.234927650483</v>
      </c>
      <c r="AI71" s="25">
        <f t="shared" ca="1" si="74"/>
        <v>62.08</v>
      </c>
      <c r="AJ71" s="25">
        <f t="shared" ca="1" si="98"/>
        <v>0</v>
      </c>
      <c r="AK71" s="25">
        <f t="shared" ca="1" si="75"/>
        <v>66.22</v>
      </c>
      <c r="AL71" s="25">
        <f t="shared" ca="1" si="99"/>
        <v>126700</v>
      </c>
      <c r="AM71" s="25">
        <f t="shared" ca="1" si="76"/>
        <v>27368.77</v>
      </c>
      <c r="AN71" s="25">
        <f t="shared" ca="1" si="100"/>
        <v>2.52</v>
      </c>
      <c r="AO71" s="25">
        <f t="shared" ca="1" si="101"/>
        <v>4.97</v>
      </c>
      <c r="AP71" s="25">
        <f ca="1">IF($H71="","",IF($Q71="x",SUM(AI$3:AK71)+SUM(AN$3:AO71)-SUM(AP$3:AP70),0))</f>
        <v>0</v>
      </c>
      <c r="AQ71" s="25">
        <f t="shared" ca="1" si="102"/>
        <v>99331.23</v>
      </c>
      <c r="AR71" s="25">
        <f t="shared" ca="1" si="77"/>
        <v>99132.31</v>
      </c>
      <c r="AS71" s="7"/>
      <c r="AT71" s="25">
        <f t="shared" ca="1" si="103"/>
        <v>0</v>
      </c>
      <c r="AU71" s="25">
        <f ca="1">SUM(AT$3:AT71)</f>
        <v>0</v>
      </c>
      <c r="AV71" s="25">
        <f t="shared" ca="1" si="104"/>
        <v>116971.93882985045</v>
      </c>
      <c r="AW71" s="25">
        <f t="shared" ca="1" si="78"/>
        <v>73.11</v>
      </c>
      <c r="AX71" s="25">
        <f t="shared" ca="1" si="105"/>
        <v>0</v>
      </c>
      <c r="AY71" s="25">
        <f t="shared" ca="1" si="106"/>
        <v>77.98</v>
      </c>
      <c r="AZ71" s="25">
        <f t="shared" ca="1" si="107"/>
        <v>126700</v>
      </c>
      <c r="BA71" s="25">
        <f t="shared" ca="1" si="108"/>
        <v>9728.06</v>
      </c>
      <c r="BB71" s="25">
        <f t="shared" ca="1" si="109"/>
        <v>0.89</v>
      </c>
      <c r="BC71" s="25">
        <f t="shared" ca="1" si="110"/>
        <v>5.85</v>
      </c>
      <c r="BD71" s="25">
        <f ca="1">IF($H71="","",IF($Q71="x",SUM(AW$3:AY71)+SUM(BB$3:BC71)-SUM(BD$3:BD70),0))</f>
        <v>0</v>
      </c>
      <c r="BE71" s="25">
        <f t="shared" ca="1" si="111"/>
        <v>116971.94</v>
      </c>
      <c r="BF71" s="25">
        <f t="shared" ca="1" si="79"/>
        <v>116746.56</v>
      </c>
      <c r="BG71" s="7"/>
      <c r="BI71" s="25">
        <f t="shared" ca="1" si="112"/>
        <v>0</v>
      </c>
      <c r="BJ71" s="25">
        <f ca="1">SUM(BI$3:BI71)</f>
        <v>0</v>
      </c>
      <c r="BK71" s="25">
        <f t="shared" ca="1" si="125"/>
        <v>110826.85021272756</v>
      </c>
      <c r="BL71" s="25">
        <f t="shared" ca="1" si="80"/>
        <v>69.27</v>
      </c>
      <c r="BM71" s="25">
        <f t="shared" ca="1" si="113"/>
        <v>0</v>
      </c>
      <c r="BN71" s="25">
        <f t="shared" ca="1" si="114"/>
        <v>73.88</v>
      </c>
      <c r="BO71" s="25">
        <f t="shared" ca="1" si="115"/>
        <v>126700</v>
      </c>
      <c r="BP71" s="25">
        <f t="shared" ca="1" si="116"/>
        <v>15873.15</v>
      </c>
      <c r="BQ71" s="25">
        <f t="shared" ca="1" si="117"/>
        <v>1.46</v>
      </c>
      <c r="BR71" s="25">
        <f t="shared" ca="1" si="118"/>
        <v>5.54</v>
      </c>
      <c r="BS71" s="25">
        <f ca="1">IF($H71="","",IF($Q71="x",SUM(BL$3:BN71)+SUM(BQ$3:BR71)-SUM(BS$3:BS70),0))</f>
        <v>0</v>
      </c>
      <c r="BT71" s="25">
        <f t="shared" ca="1" si="119"/>
        <v>110826.85</v>
      </c>
      <c r="BU71" s="25">
        <f t="shared" ca="1" si="81"/>
        <v>110610.68</v>
      </c>
      <c r="BV71" s="7"/>
      <c r="BW71" s="25">
        <f t="shared" si="82"/>
        <v>0</v>
      </c>
      <c r="BX71" s="130"/>
      <c r="BY71" s="7"/>
      <c r="CB71" s="131">
        <f t="shared" si="66"/>
        <v>68</v>
      </c>
      <c r="CC71" s="132">
        <f t="shared" ca="1" si="120"/>
        <v>0</v>
      </c>
      <c r="CD71" s="133">
        <f t="shared" ca="1" si="83"/>
        <v>121813.16821589605</v>
      </c>
      <c r="CE71" s="133">
        <f t="shared" ca="1" si="121"/>
        <v>50.65</v>
      </c>
      <c r="CF71" s="133">
        <f t="shared" ca="1" si="122"/>
        <v>121762.52</v>
      </c>
      <c r="CG71" s="133">
        <f t="shared" ca="1" si="123"/>
        <v>0</v>
      </c>
      <c r="CH71" s="133">
        <f ca="1">IF($H71="","",IF(MONTH($H71)=MONTH($C$4)-1,MAX(0,(CG71-SUM(N60:N71)+SUM(O60:O71))-(VLOOKUP(CB71-12,$CB$3:$CH70,6,FALSE))),0)*0.25)</f>
        <v>0</v>
      </c>
      <c r="CI71" s="133">
        <f ca="1">IF($H71="","",CG71-SUM($CH$4:$CH71))</f>
        <v>-4845.7968599822962</v>
      </c>
      <c r="CK71" s="133">
        <f ca="1">IF($H71="","",SUM($N$4:$N71)+$CK$3)</f>
        <v>100000</v>
      </c>
      <c r="CL71" s="133">
        <f ca="1">IF($H71="","",SUM($O$4:$O71))</f>
        <v>0</v>
      </c>
      <c r="CM71" s="133">
        <f t="shared" ca="1" si="63"/>
        <v>0</v>
      </c>
      <c r="CN71" s="133">
        <f ca="1">IF($H71="","",ROUND(IF(MONTH($H71)=MONTH($C$4)-1,BT71*(1+CC71)-SUM($CM$4:$CM71),0),2))</f>
        <v>0</v>
      </c>
      <c r="CZ71" s="132">
        <f t="shared" ca="1" si="84"/>
        <v>126700</v>
      </c>
    </row>
    <row r="72" spans="2:104" x14ac:dyDescent="0.2">
      <c r="B72" s="10" t="s">
        <v>50</v>
      </c>
      <c r="C72" s="18">
        <f>MAX(0,C67-C68-C69-C70-C71)</f>
        <v>0</v>
      </c>
      <c r="F72" s="3">
        <v>69</v>
      </c>
      <c r="G72" s="3">
        <f t="shared" si="85"/>
        <v>6</v>
      </c>
      <c r="H72" s="8">
        <f t="shared" ca="1" si="124"/>
        <v>45838</v>
      </c>
      <c r="I72" s="6">
        <f t="shared" ca="1" si="67"/>
        <v>37</v>
      </c>
      <c r="J72" s="6" t="str">
        <f t="shared" ca="1" si="68"/>
        <v/>
      </c>
      <c r="K72" s="7"/>
      <c r="L72" s="6">
        <f ca="1">IF($H72="","",IF($J72="",VLOOKUP($I72,Sterbetafeln!$A$4:$I$124,$D$10,FALSE),MAX(0.0005,VLOOKUP($I72,Sterbetafeln!$A$4:$I$124,$D$10,FALSE)*VLOOKUP($J72,Sterbetafeln!$A$4:$I$124,$D$13,FALSE))))</f>
        <v>1.103E-3</v>
      </c>
      <c r="M72" s="78">
        <f ca="1">SUM($O$3:$O72)</f>
        <v>0</v>
      </c>
      <c r="N72" s="25">
        <f t="shared" ca="1" si="86"/>
        <v>0</v>
      </c>
      <c r="O72" s="25">
        <f t="shared" ca="1" si="87"/>
        <v>0</v>
      </c>
      <c r="P72" s="25">
        <f t="shared" ca="1" si="88"/>
        <v>0</v>
      </c>
      <c r="Q72" s="7" t="str">
        <f t="shared" ca="1" si="89"/>
        <v>x</v>
      </c>
      <c r="R72" s="25">
        <f t="shared" ca="1" si="69"/>
        <v>0</v>
      </c>
      <c r="S72" s="25">
        <f ca="1">SUM(R$3:R72)</f>
        <v>0</v>
      </c>
      <c r="T72" s="25">
        <f t="shared" ca="1" si="90"/>
        <v>83938.28</v>
      </c>
      <c r="U72" s="25">
        <f t="shared" ca="1" si="70"/>
        <v>52.46</v>
      </c>
      <c r="V72" s="25">
        <f t="shared" ca="1" si="91"/>
        <v>0</v>
      </c>
      <c r="W72" s="25">
        <f t="shared" ca="1" si="71"/>
        <v>55.96</v>
      </c>
      <c r="X72" s="25">
        <f t="shared" ca="1" si="92"/>
        <v>126700</v>
      </c>
      <c r="Y72" s="25">
        <f t="shared" ca="1" si="72"/>
        <v>42761.72</v>
      </c>
      <c r="Z72" s="25">
        <f t="shared" ca="1" si="93"/>
        <v>3.93</v>
      </c>
      <c r="AA72" s="25">
        <f t="shared" ca="1" si="94"/>
        <v>4.2</v>
      </c>
      <c r="AB72" s="25">
        <f ca="1">IF($H72="","",IF($Q72="x",SUM(U$3:W72)+SUM(Z$3:AA72)-SUM(AB$3:AB71),0))</f>
        <v>349.65000000000055</v>
      </c>
      <c r="AC72" s="25">
        <f t="shared" ca="1" si="95"/>
        <v>83588.63</v>
      </c>
      <c r="AD72" s="25">
        <f t="shared" ca="1" si="73"/>
        <v>83413.320000000007</v>
      </c>
      <c r="AE72" s="7"/>
      <c r="AF72" s="25">
        <f t="shared" ca="1" si="96"/>
        <v>0</v>
      </c>
      <c r="AG72" s="25">
        <f ca="1">SUM(AF$3:AF72)</f>
        <v>0</v>
      </c>
      <c r="AH72" s="25">
        <f t="shared" ca="1" si="97"/>
        <v>99576.207609994744</v>
      </c>
      <c r="AI72" s="25">
        <f t="shared" ca="1" si="74"/>
        <v>62.24</v>
      </c>
      <c r="AJ72" s="25">
        <f t="shared" ca="1" si="98"/>
        <v>0</v>
      </c>
      <c r="AK72" s="25">
        <f t="shared" ca="1" si="75"/>
        <v>66.38</v>
      </c>
      <c r="AL72" s="25">
        <f t="shared" ca="1" si="99"/>
        <v>126700</v>
      </c>
      <c r="AM72" s="25">
        <f t="shared" ca="1" si="76"/>
        <v>27123.79</v>
      </c>
      <c r="AN72" s="25">
        <f t="shared" ca="1" si="100"/>
        <v>2.4900000000000002</v>
      </c>
      <c r="AO72" s="25">
        <f t="shared" ca="1" si="101"/>
        <v>4.9800000000000004</v>
      </c>
      <c r="AP72" s="25">
        <f ca="1">IF($H72="","",IF($Q72="x",SUM(AI$3:AK72)+SUM(AN$3:AO72)-SUM(AP$3:AP71),0))</f>
        <v>407.35999999999876</v>
      </c>
      <c r="AQ72" s="25">
        <f t="shared" ca="1" si="102"/>
        <v>99168.85</v>
      </c>
      <c r="AR72" s="25">
        <f t="shared" ca="1" si="77"/>
        <v>98970.17</v>
      </c>
      <c r="AS72" s="7"/>
      <c r="AT72" s="25">
        <f t="shared" ca="1" si="103"/>
        <v>0</v>
      </c>
      <c r="AU72" s="25">
        <f ca="1">SUM(AT$3:AT72)</f>
        <v>0</v>
      </c>
      <c r="AV72" s="25">
        <f t="shared" ca="1" si="104"/>
        <v>117541.30683267627</v>
      </c>
      <c r="AW72" s="25">
        <f t="shared" ca="1" si="78"/>
        <v>73.459999999999994</v>
      </c>
      <c r="AX72" s="25">
        <f t="shared" ca="1" si="105"/>
        <v>0</v>
      </c>
      <c r="AY72" s="25">
        <f t="shared" ca="1" si="106"/>
        <v>78.36</v>
      </c>
      <c r="AZ72" s="25">
        <f t="shared" ca="1" si="107"/>
        <v>126700</v>
      </c>
      <c r="BA72" s="25">
        <f t="shared" ca="1" si="108"/>
        <v>9158.69</v>
      </c>
      <c r="BB72" s="25">
        <f t="shared" ca="1" si="109"/>
        <v>0.84</v>
      </c>
      <c r="BC72" s="25">
        <f t="shared" ca="1" si="110"/>
        <v>5.88</v>
      </c>
      <c r="BD72" s="25">
        <f ca="1">IF($H72="","",IF($Q72="x",SUM(AW$3:AY72)+SUM(BB$3:BC72)-SUM(BD$3:BD71),0))</f>
        <v>473.48999999999978</v>
      </c>
      <c r="BE72" s="25">
        <f t="shared" ca="1" si="111"/>
        <v>117067.82</v>
      </c>
      <c r="BF72" s="25">
        <f t="shared" ca="1" si="79"/>
        <v>116842.29</v>
      </c>
      <c r="BG72" s="7"/>
      <c r="BI72" s="25">
        <f t="shared" ca="1" si="112"/>
        <v>0</v>
      </c>
      <c r="BJ72" s="25">
        <f ca="1">SUM(BI$3:BI72)</f>
        <v>0</v>
      </c>
      <c r="BK72" s="25">
        <f t="shared" ca="1" si="125"/>
        <v>111278.37230545183</v>
      </c>
      <c r="BL72" s="25">
        <f t="shared" ca="1" si="80"/>
        <v>69.55</v>
      </c>
      <c r="BM72" s="25">
        <f t="shared" ca="1" si="113"/>
        <v>0</v>
      </c>
      <c r="BN72" s="25">
        <f t="shared" ca="1" si="114"/>
        <v>74.19</v>
      </c>
      <c r="BO72" s="25">
        <f t="shared" ca="1" si="115"/>
        <v>126700</v>
      </c>
      <c r="BP72" s="25">
        <f t="shared" ca="1" si="116"/>
        <v>15421.63</v>
      </c>
      <c r="BQ72" s="25">
        <f t="shared" ca="1" si="117"/>
        <v>1.42</v>
      </c>
      <c r="BR72" s="25">
        <f t="shared" ca="1" si="118"/>
        <v>5.56</v>
      </c>
      <c r="BS72" s="25">
        <f ca="1">IF($H72="","",IF($Q72="x",SUM(BL$3:BN72)+SUM(BQ$3:BR72)-SUM(BS$3:BS71),0))</f>
        <v>450.45999999999913</v>
      </c>
      <c r="BT72" s="25">
        <f t="shared" ca="1" si="119"/>
        <v>110827.91</v>
      </c>
      <c r="BU72" s="25">
        <f t="shared" ca="1" si="81"/>
        <v>110611.74</v>
      </c>
      <c r="BV72" s="7"/>
      <c r="BW72" s="25">
        <f t="shared" si="82"/>
        <v>0</v>
      </c>
      <c r="BX72" s="130"/>
      <c r="BY72" s="7"/>
      <c r="CB72" s="131">
        <f t="shared" si="66"/>
        <v>69</v>
      </c>
      <c r="CC72" s="132">
        <f t="shared" ca="1" si="120"/>
        <v>0</v>
      </c>
      <c r="CD72" s="133">
        <f t="shared" ca="1" si="83"/>
        <v>122258.59557868897</v>
      </c>
      <c r="CE72" s="133">
        <f t="shared" ca="1" si="121"/>
        <v>50.84</v>
      </c>
      <c r="CF72" s="133">
        <f t="shared" ca="1" si="122"/>
        <v>122207.76</v>
      </c>
      <c r="CG72" s="133">
        <f t="shared" ca="1" si="123"/>
        <v>0</v>
      </c>
      <c r="CH72" s="133">
        <f ca="1">IF($H72="","",IF(MONTH($H72)=MONTH($C$4)-1,MAX(0,(CG72-SUM(N61:N72)+SUM(O61:O72))-(VLOOKUP(CB72-12,$CB$3:$CH71,6,FALSE))),0)*0.25)</f>
        <v>0</v>
      </c>
      <c r="CI72" s="133">
        <f ca="1">IF($H72="","",CG72-SUM($CH$4:$CH72))</f>
        <v>-4845.7968599822962</v>
      </c>
      <c r="CK72" s="133">
        <f ca="1">IF($H72="","",SUM($N$4:$N72)+$CK$3)</f>
        <v>100000</v>
      </c>
      <c r="CL72" s="133">
        <f ca="1">IF($H72="","",SUM($O$4:$O72))</f>
        <v>0</v>
      </c>
      <c r="CM72" s="133">
        <f t="shared" ca="1" si="63"/>
        <v>0</v>
      </c>
      <c r="CN72" s="133">
        <f ca="1">IF($H72="","",ROUND(IF(MONTH($H72)=MONTH($C$4)-1,BT72*(1+CC72)-SUM($CM$4:$CM72),0),2))</f>
        <v>0</v>
      </c>
      <c r="CZ72" s="132">
        <f t="shared" ca="1" si="84"/>
        <v>126700</v>
      </c>
    </row>
    <row r="73" spans="2:104" x14ac:dyDescent="0.2">
      <c r="B73" s="37" t="s">
        <v>87</v>
      </c>
      <c r="C73" s="38">
        <f>'Input-Output'!$AB$108</f>
        <v>0</v>
      </c>
      <c r="F73" s="3">
        <v>70</v>
      </c>
      <c r="G73" s="3">
        <f t="shared" si="85"/>
        <v>6</v>
      </c>
      <c r="H73" s="8">
        <f t="shared" ca="1" si="124"/>
        <v>45869</v>
      </c>
      <c r="I73" s="6">
        <f t="shared" ca="1" si="67"/>
        <v>38</v>
      </c>
      <c r="J73" s="6" t="str">
        <f t="shared" ca="1" si="68"/>
        <v/>
      </c>
      <c r="K73" s="7"/>
      <c r="L73" s="6">
        <f ca="1">IF($H73="","",IF($J73="",VLOOKUP($I73,Sterbetafeln!$A$4:$I$124,$D$10,FALSE),MAX(0.0005,VLOOKUP($I73,Sterbetafeln!$A$4:$I$124,$D$10,FALSE)*VLOOKUP($J73,Sterbetafeln!$A$4:$I$124,$D$13,FALSE))))</f>
        <v>1.1609999999999999E-3</v>
      </c>
      <c r="M73" s="78">
        <f ca="1">SUM($O$3:$O73)</f>
        <v>0</v>
      </c>
      <c r="N73" s="25">
        <f t="shared" ca="1" si="86"/>
        <v>0</v>
      </c>
      <c r="O73" s="25">
        <f t="shared" ca="1" si="87"/>
        <v>0</v>
      </c>
      <c r="P73" s="25">
        <f t="shared" ca="1" si="88"/>
        <v>0</v>
      </c>
      <c r="Q73" s="7" t="str">
        <f t="shared" ca="1" si="89"/>
        <v/>
      </c>
      <c r="R73" s="25">
        <f t="shared" ca="1" si="69"/>
        <v>0</v>
      </c>
      <c r="S73" s="25">
        <f ca="1">SUM(R$3:R73)</f>
        <v>0</v>
      </c>
      <c r="T73" s="25">
        <f t="shared" ca="1" si="90"/>
        <v>83588.63</v>
      </c>
      <c r="U73" s="25">
        <f t="shared" ca="1" si="70"/>
        <v>52.24</v>
      </c>
      <c r="V73" s="25">
        <f t="shared" ca="1" si="91"/>
        <v>0</v>
      </c>
      <c r="W73" s="25">
        <f t="shared" ca="1" si="71"/>
        <v>55.73</v>
      </c>
      <c r="X73" s="25">
        <f t="shared" ca="1" si="92"/>
        <v>126700</v>
      </c>
      <c r="Y73" s="25">
        <f t="shared" ca="1" si="72"/>
        <v>43111.37</v>
      </c>
      <c r="Z73" s="25">
        <f t="shared" ca="1" si="93"/>
        <v>4.17</v>
      </c>
      <c r="AA73" s="25">
        <f t="shared" ca="1" si="94"/>
        <v>4.18</v>
      </c>
      <c r="AB73" s="25">
        <f ca="1">IF($H73="","",IF($Q73="x",SUM(U$3:W73)+SUM(Z$3:AA73)-SUM(AB$3:AB72),0))</f>
        <v>0</v>
      </c>
      <c r="AC73" s="25">
        <f t="shared" ca="1" si="95"/>
        <v>83588.63</v>
      </c>
      <c r="AD73" s="25">
        <f t="shared" ca="1" si="73"/>
        <v>83413.320000000007</v>
      </c>
      <c r="AE73" s="7"/>
      <c r="AF73" s="25">
        <f t="shared" ca="1" si="96"/>
        <v>0</v>
      </c>
      <c r="AG73" s="25">
        <f ca="1">SUM(AF$3:AF73)</f>
        <v>0</v>
      </c>
      <c r="AH73" s="25">
        <f t="shared" ca="1" si="97"/>
        <v>99413.427137109131</v>
      </c>
      <c r="AI73" s="25">
        <f t="shared" ca="1" si="74"/>
        <v>62.13</v>
      </c>
      <c r="AJ73" s="25">
        <f t="shared" ca="1" si="98"/>
        <v>0</v>
      </c>
      <c r="AK73" s="25">
        <f t="shared" ca="1" si="75"/>
        <v>66.28</v>
      </c>
      <c r="AL73" s="25">
        <f t="shared" ca="1" si="99"/>
        <v>126700</v>
      </c>
      <c r="AM73" s="25">
        <f t="shared" ca="1" si="76"/>
        <v>27286.57</v>
      </c>
      <c r="AN73" s="25">
        <f t="shared" ca="1" si="100"/>
        <v>2.64</v>
      </c>
      <c r="AO73" s="25">
        <f t="shared" ca="1" si="101"/>
        <v>4.97</v>
      </c>
      <c r="AP73" s="25">
        <f ca="1">IF($H73="","",IF($Q73="x",SUM(AI$3:AK73)+SUM(AN$3:AO73)-SUM(AP$3:AP72),0))</f>
        <v>0</v>
      </c>
      <c r="AQ73" s="25">
        <f t="shared" ca="1" si="102"/>
        <v>99413.43</v>
      </c>
      <c r="AR73" s="25">
        <f t="shared" ca="1" si="77"/>
        <v>99214.38</v>
      </c>
      <c r="AS73" s="7"/>
      <c r="AT73" s="25">
        <f t="shared" ca="1" si="103"/>
        <v>0</v>
      </c>
      <c r="AU73" s="25">
        <f ca="1">SUM(AT$3:AT73)</f>
        <v>0</v>
      </c>
      <c r="AV73" s="25">
        <f t="shared" ca="1" si="104"/>
        <v>117637.65353342448</v>
      </c>
      <c r="AW73" s="25">
        <f t="shared" ca="1" si="78"/>
        <v>73.52</v>
      </c>
      <c r="AX73" s="25">
        <f t="shared" ca="1" si="105"/>
        <v>0</v>
      </c>
      <c r="AY73" s="25">
        <f t="shared" ca="1" si="106"/>
        <v>78.430000000000007</v>
      </c>
      <c r="AZ73" s="25">
        <f t="shared" ca="1" si="107"/>
        <v>126700</v>
      </c>
      <c r="BA73" s="25">
        <f t="shared" ca="1" si="108"/>
        <v>9062.35</v>
      </c>
      <c r="BB73" s="25">
        <f t="shared" ca="1" si="109"/>
        <v>0.88</v>
      </c>
      <c r="BC73" s="25">
        <f t="shared" ca="1" si="110"/>
        <v>5.88</v>
      </c>
      <c r="BD73" s="25">
        <f ca="1">IF($H73="","",IF($Q73="x",SUM(AW$3:AY73)+SUM(BB$3:BC73)-SUM(BD$3:BD72),0))</f>
        <v>0</v>
      </c>
      <c r="BE73" s="25">
        <f t="shared" ca="1" si="111"/>
        <v>117637.65</v>
      </c>
      <c r="BF73" s="25">
        <f t="shared" ca="1" si="79"/>
        <v>117411.27</v>
      </c>
      <c r="BG73" s="7"/>
      <c r="BI73" s="25">
        <f t="shared" ca="1" si="112"/>
        <v>0</v>
      </c>
      <c r="BJ73" s="25">
        <f ca="1">SUM(BI$3:BI73)</f>
        <v>0</v>
      </c>
      <c r="BK73" s="25">
        <f t="shared" ca="1" si="125"/>
        <v>111279.43662402304</v>
      </c>
      <c r="BL73" s="25">
        <f t="shared" ca="1" si="80"/>
        <v>69.55</v>
      </c>
      <c r="BM73" s="25">
        <f t="shared" ca="1" si="113"/>
        <v>0</v>
      </c>
      <c r="BN73" s="25">
        <f t="shared" ca="1" si="114"/>
        <v>74.19</v>
      </c>
      <c r="BO73" s="25">
        <f t="shared" ca="1" si="115"/>
        <v>126700</v>
      </c>
      <c r="BP73" s="25">
        <f t="shared" ca="1" si="116"/>
        <v>15420.56</v>
      </c>
      <c r="BQ73" s="25">
        <f t="shared" ca="1" si="117"/>
        <v>1.49</v>
      </c>
      <c r="BR73" s="25">
        <f t="shared" ca="1" si="118"/>
        <v>5.56</v>
      </c>
      <c r="BS73" s="25">
        <f ca="1">IF($H73="","",IF($Q73="x",SUM(BL$3:BN73)+SUM(BQ$3:BR73)-SUM(BS$3:BS72),0))</f>
        <v>0</v>
      </c>
      <c r="BT73" s="25">
        <f t="shared" ca="1" si="119"/>
        <v>111279.44</v>
      </c>
      <c r="BU73" s="25">
        <f t="shared" ca="1" si="81"/>
        <v>111062.6</v>
      </c>
      <c r="BV73" s="7"/>
      <c r="BW73" s="25">
        <f t="shared" si="82"/>
        <v>0</v>
      </c>
      <c r="BX73" s="130"/>
      <c r="BY73" s="7"/>
      <c r="CB73" s="131">
        <f t="shared" si="66"/>
        <v>70</v>
      </c>
      <c r="CC73" s="132">
        <f t="shared" ca="1" si="120"/>
        <v>0</v>
      </c>
      <c r="CD73" s="133">
        <f t="shared" ca="1" si="83"/>
        <v>122705.64954156238</v>
      </c>
      <c r="CE73" s="133">
        <f t="shared" ca="1" si="121"/>
        <v>51.02</v>
      </c>
      <c r="CF73" s="133">
        <f t="shared" ca="1" si="122"/>
        <v>122654.63</v>
      </c>
      <c r="CG73" s="133">
        <f t="shared" ca="1" si="123"/>
        <v>0</v>
      </c>
      <c r="CH73" s="133">
        <f ca="1">IF($H73="","",IF(MONTH($H73)=MONTH($C$4)-1,MAX(0,(CG73-SUM(N62:N73)+SUM(O62:O73))-(VLOOKUP(CB73-12,$CB$3:$CH72,6,FALSE))),0)*0.25)</f>
        <v>0</v>
      </c>
      <c r="CI73" s="133">
        <f ca="1">IF($H73="","",CG73-SUM($CH$4:$CH73))</f>
        <v>-4845.7968599822962</v>
      </c>
      <c r="CK73" s="133">
        <f ca="1">IF($H73="","",SUM($N$4:$N73)+$CK$3)</f>
        <v>100000</v>
      </c>
      <c r="CL73" s="133">
        <f ca="1">IF($H73="","",SUM($O$4:$O73))</f>
        <v>0</v>
      </c>
      <c r="CM73" s="133">
        <f t="shared" ca="1" si="63"/>
        <v>0</v>
      </c>
      <c r="CN73" s="133">
        <f ca="1">IF($H73="","",ROUND(IF(MONTH($H73)=MONTH($C$4)-1,BT73*(1+CC73)-SUM($CM$4:$CM73),0),2))</f>
        <v>0</v>
      </c>
      <c r="CZ73" s="132">
        <f t="shared" ca="1" si="84"/>
        <v>126700</v>
      </c>
    </row>
    <row r="74" spans="2:104" x14ac:dyDescent="0.2">
      <c r="B74" s="37" t="s">
        <v>88</v>
      </c>
      <c r="C74" s="39">
        <f>'Input-Output'!$AA$108</f>
        <v>0</v>
      </c>
      <c r="F74" s="3">
        <v>71</v>
      </c>
      <c r="G74" s="3">
        <f t="shared" si="85"/>
        <v>6</v>
      </c>
      <c r="H74" s="8">
        <f t="shared" ca="1" si="124"/>
        <v>45900</v>
      </c>
      <c r="I74" s="6">
        <f t="shared" ca="1" si="67"/>
        <v>38</v>
      </c>
      <c r="J74" s="6" t="str">
        <f t="shared" ca="1" si="68"/>
        <v/>
      </c>
      <c r="K74" s="7"/>
      <c r="L74" s="6">
        <f ca="1">IF($H74="","",IF($J74="",VLOOKUP($I74,Sterbetafeln!$A$4:$I$124,$D$10,FALSE),MAX(0.0005,VLOOKUP($I74,Sterbetafeln!$A$4:$I$124,$D$10,FALSE)*VLOOKUP($J74,Sterbetafeln!$A$4:$I$124,$D$13,FALSE))))</f>
        <v>1.1609999999999999E-3</v>
      </c>
      <c r="M74" s="78">
        <f ca="1">SUM($O$3:$O74)</f>
        <v>0</v>
      </c>
      <c r="N74" s="25">
        <f t="shared" ca="1" si="86"/>
        <v>0</v>
      </c>
      <c r="O74" s="25">
        <f t="shared" ca="1" si="87"/>
        <v>0</v>
      </c>
      <c r="P74" s="25">
        <f t="shared" ca="1" si="88"/>
        <v>0</v>
      </c>
      <c r="Q74" s="7" t="str">
        <f t="shared" ca="1" si="89"/>
        <v/>
      </c>
      <c r="R74" s="25">
        <f t="shared" ca="1" si="69"/>
        <v>0</v>
      </c>
      <c r="S74" s="25">
        <f ca="1">SUM(R$3:R74)</f>
        <v>0</v>
      </c>
      <c r="T74" s="25">
        <f t="shared" ca="1" si="90"/>
        <v>83588.63</v>
      </c>
      <c r="U74" s="25">
        <f t="shared" ca="1" si="70"/>
        <v>52.24</v>
      </c>
      <c r="V74" s="25">
        <f t="shared" ca="1" si="91"/>
        <v>0</v>
      </c>
      <c r="W74" s="25">
        <f t="shared" ca="1" si="71"/>
        <v>55.73</v>
      </c>
      <c r="X74" s="25">
        <f t="shared" ca="1" si="92"/>
        <v>126700</v>
      </c>
      <c r="Y74" s="25">
        <f t="shared" ca="1" si="72"/>
        <v>43111.37</v>
      </c>
      <c r="Z74" s="25">
        <f t="shared" ca="1" si="93"/>
        <v>4.17</v>
      </c>
      <c r="AA74" s="25">
        <f t="shared" ca="1" si="94"/>
        <v>4.18</v>
      </c>
      <c r="AB74" s="25">
        <f ca="1">IF($H74="","",IF($Q74="x",SUM(U$3:W74)+SUM(Z$3:AA74)-SUM(AB$3:AB73),0))</f>
        <v>0</v>
      </c>
      <c r="AC74" s="25">
        <f t="shared" ca="1" si="95"/>
        <v>83588.63</v>
      </c>
      <c r="AD74" s="25">
        <f t="shared" ca="1" si="73"/>
        <v>83413.320000000007</v>
      </c>
      <c r="AE74" s="7"/>
      <c r="AF74" s="25">
        <f t="shared" ca="1" si="96"/>
        <v>0</v>
      </c>
      <c r="AG74" s="25">
        <f ca="1">SUM(AF$3:AF74)</f>
        <v>0</v>
      </c>
      <c r="AH74" s="25">
        <f t="shared" ca="1" si="97"/>
        <v>99658.610337370017</v>
      </c>
      <c r="AI74" s="25">
        <f t="shared" ca="1" si="74"/>
        <v>62.29</v>
      </c>
      <c r="AJ74" s="25">
        <f t="shared" ca="1" si="98"/>
        <v>0</v>
      </c>
      <c r="AK74" s="25">
        <f t="shared" ca="1" si="75"/>
        <v>66.44</v>
      </c>
      <c r="AL74" s="25">
        <f t="shared" ca="1" si="99"/>
        <v>126700</v>
      </c>
      <c r="AM74" s="25">
        <f t="shared" ca="1" si="76"/>
        <v>27041.39</v>
      </c>
      <c r="AN74" s="25">
        <f t="shared" ca="1" si="100"/>
        <v>2.62</v>
      </c>
      <c r="AO74" s="25">
        <f t="shared" ca="1" si="101"/>
        <v>4.9800000000000004</v>
      </c>
      <c r="AP74" s="25">
        <f ca="1">IF($H74="","",IF($Q74="x",SUM(AI$3:AK74)+SUM(AN$3:AO74)-SUM(AP$3:AP73),0))</f>
        <v>0</v>
      </c>
      <c r="AQ74" s="25">
        <f t="shared" ca="1" si="102"/>
        <v>99658.61</v>
      </c>
      <c r="AR74" s="25">
        <f t="shared" ca="1" si="77"/>
        <v>99459.199999999997</v>
      </c>
      <c r="AS74" s="7"/>
      <c r="AT74" s="25">
        <f t="shared" ca="1" si="103"/>
        <v>0</v>
      </c>
      <c r="AU74" s="25">
        <f ca="1">SUM(AT$3:AT74)</f>
        <v>0</v>
      </c>
      <c r="AV74" s="25">
        <f t="shared" ca="1" si="104"/>
        <v>118210.25720976312</v>
      </c>
      <c r="AW74" s="25">
        <f t="shared" ca="1" si="78"/>
        <v>73.88</v>
      </c>
      <c r="AX74" s="25">
        <f t="shared" ca="1" si="105"/>
        <v>0</v>
      </c>
      <c r="AY74" s="25">
        <f t="shared" ca="1" si="106"/>
        <v>78.81</v>
      </c>
      <c r="AZ74" s="25">
        <f t="shared" ca="1" si="107"/>
        <v>126700</v>
      </c>
      <c r="BA74" s="25">
        <f t="shared" ca="1" si="108"/>
        <v>8489.74</v>
      </c>
      <c r="BB74" s="25">
        <f t="shared" ca="1" si="109"/>
        <v>0.82</v>
      </c>
      <c r="BC74" s="25">
        <f t="shared" ca="1" si="110"/>
        <v>5.91</v>
      </c>
      <c r="BD74" s="25">
        <f ca="1">IF($H74="","",IF($Q74="x",SUM(AW$3:AY74)+SUM(BB$3:BC74)-SUM(BD$3:BD73),0))</f>
        <v>0</v>
      </c>
      <c r="BE74" s="25">
        <f t="shared" ca="1" si="111"/>
        <v>118210.26</v>
      </c>
      <c r="BF74" s="25">
        <f t="shared" ca="1" si="79"/>
        <v>117983.02</v>
      </c>
      <c r="BG74" s="7"/>
      <c r="BI74" s="25">
        <f t="shared" ca="1" si="112"/>
        <v>0</v>
      </c>
      <c r="BJ74" s="25">
        <f ca="1">SUM(BI$3:BI74)</f>
        <v>0</v>
      </c>
      <c r="BK74" s="25">
        <f t="shared" ca="1" si="125"/>
        <v>111732.80621313507</v>
      </c>
      <c r="BL74" s="25">
        <f t="shared" ca="1" si="80"/>
        <v>69.83</v>
      </c>
      <c r="BM74" s="25">
        <f t="shared" ca="1" si="113"/>
        <v>0</v>
      </c>
      <c r="BN74" s="25">
        <f t="shared" ca="1" si="114"/>
        <v>74.489999999999995</v>
      </c>
      <c r="BO74" s="25">
        <f t="shared" ca="1" si="115"/>
        <v>126700</v>
      </c>
      <c r="BP74" s="25">
        <f t="shared" ca="1" si="116"/>
        <v>14967.19</v>
      </c>
      <c r="BQ74" s="25">
        <f t="shared" ca="1" si="117"/>
        <v>1.45</v>
      </c>
      <c r="BR74" s="25">
        <f t="shared" ca="1" si="118"/>
        <v>5.59</v>
      </c>
      <c r="BS74" s="25">
        <f ca="1">IF($H74="","",IF($Q74="x",SUM(BL$3:BN74)+SUM(BQ$3:BR74)-SUM(BS$3:BS73),0))</f>
        <v>0</v>
      </c>
      <c r="BT74" s="25">
        <f t="shared" ca="1" si="119"/>
        <v>111732.81</v>
      </c>
      <c r="BU74" s="25">
        <f t="shared" ca="1" si="81"/>
        <v>111515.29</v>
      </c>
      <c r="BV74" s="7"/>
      <c r="BW74" s="25">
        <f t="shared" si="82"/>
        <v>0</v>
      </c>
      <c r="BX74" s="130"/>
      <c r="BY74" s="7"/>
      <c r="CB74" s="131">
        <f t="shared" si="66"/>
        <v>71</v>
      </c>
      <c r="CC74" s="132">
        <f t="shared" ca="1" si="120"/>
        <v>0</v>
      </c>
      <c r="CD74" s="133">
        <f t="shared" ca="1" si="83"/>
        <v>123154.34014525759</v>
      </c>
      <c r="CE74" s="133">
        <f t="shared" ca="1" si="121"/>
        <v>51.21</v>
      </c>
      <c r="CF74" s="133">
        <f t="shared" ca="1" si="122"/>
        <v>123103.13</v>
      </c>
      <c r="CG74" s="133">
        <f t="shared" ca="1" si="123"/>
        <v>0</v>
      </c>
      <c r="CH74" s="133">
        <f ca="1">IF($H74="","",IF(MONTH($H74)=MONTH($C$4)-1,MAX(0,(CG74-SUM(N63:N74)+SUM(O63:O74))-(VLOOKUP(CB74-12,$CB$3:$CH73,6,FALSE))),0)*0.25)</f>
        <v>0</v>
      </c>
      <c r="CI74" s="133">
        <f ca="1">IF($H74="","",CG74-SUM($CH$4:$CH74))</f>
        <v>-4845.7968599822962</v>
      </c>
      <c r="CK74" s="133">
        <f ca="1">IF($H74="","",SUM($N$4:$N74)+$CK$3)</f>
        <v>100000</v>
      </c>
      <c r="CL74" s="133">
        <f ca="1">IF($H74="","",SUM($O$4:$O74))</f>
        <v>0</v>
      </c>
      <c r="CM74" s="133">
        <f t="shared" ca="1" si="63"/>
        <v>0</v>
      </c>
      <c r="CN74" s="133">
        <f ca="1">IF($H74="","",ROUND(IF(MONTH($H74)=MONTH($C$4)-1,BT74*(1+CC74)-SUM($CM$4:$CM74),0),2))</f>
        <v>0</v>
      </c>
      <c r="CZ74" s="132">
        <f t="shared" ca="1" si="84"/>
        <v>126700</v>
      </c>
    </row>
    <row r="75" spans="2:104" x14ac:dyDescent="0.2">
      <c r="B75" s="27" t="s">
        <v>48</v>
      </c>
      <c r="C75" s="29">
        <f>ROUND(C74-C74/(1+$C$19),2)</f>
        <v>0</v>
      </c>
      <c r="F75" s="3">
        <v>72</v>
      </c>
      <c r="G75" s="3">
        <f t="shared" si="85"/>
        <v>6</v>
      </c>
      <c r="H75" s="8">
        <f t="shared" ca="1" si="124"/>
        <v>45930</v>
      </c>
      <c r="I75" s="6">
        <f t="shared" ca="1" si="67"/>
        <v>38</v>
      </c>
      <c r="J75" s="6" t="str">
        <f t="shared" ca="1" si="68"/>
        <v/>
      </c>
      <c r="K75" s="7"/>
      <c r="L75" s="6">
        <f ca="1">IF($H75="","",IF($J75="",VLOOKUP($I75,Sterbetafeln!$A$4:$I$124,$D$10,FALSE),MAX(0.0005,VLOOKUP($I75,Sterbetafeln!$A$4:$I$124,$D$10,FALSE)*VLOOKUP($J75,Sterbetafeln!$A$4:$I$124,$D$13,FALSE))))</f>
        <v>1.1609999999999999E-3</v>
      </c>
      <c r="M75" s="78">
        <f ca="1">SUM($O$3:$O75)</f>
        <v>0</v>
      </c>
      <c r="N75" s="25">
        <f t="shared" ca="1" si="86"/>
        <v>0</v>
      </c>
      <c r="O75" s="25">
        <f t="shared" ca="1" si="87"/>
        <v>0</v>
      </c>
      <c r="P75" s="25">
        <f t="shared" ca="1" si="88"/>
        <v>0</v>
      </c>
      <c r="Q75" s="7" t="str">
        <f t="shared" ca="1" si="89"/>
        <v>x</v>
      </c>
      <c r="R75" s="25">
        <f t="shared" ca="1" si="69"/>
        <v>0</v>
      </c>
      <c r="S75" s="25">
        <f ca="1">SUM(R$3:R75)</f>
        <v>0</v>
      </c>
      <c r="T75" s="25">
        <f t="shared" ca="1" si="90"/>
        <v>83588.63</v>
      </c>
      <c r="U75" s="25">
        <f t="shared" ca="1" si="70"/>
        <v>52.24</v>
      </c>
      <c r="V75" s="25">
        <f t="shared" ca="1" si="91"/>
        <v>0</v>
      </c>
      <c r="W75" s="25">
        <f t="shared" ca="1" si="71"/>
        <v>55.73</v>
      </c>
      <c r="X75" s="25">
        <f t="shared" ca="1" si="92"/>
        <v>126700</v>
      </c>
      <c r="Y75" s="25">
        <f t="shared" ca="1" si="72"/>
        <v>43111.37</v>
      </c>
      <c r="Z75" s="25">
        <f t="shared" ca="1" si="93"/>
        <v>4.17</v>
      </c>
      <c r="AA75" s="25">
        <f t="shared" ca="1" si="94"/>
        <v>4.18</v>
      </c>
      <c r="AB75" s="25">
        <f ca="1">IF($H75="","",IF($Q75="x",SUM(U$3:W75)+SUM(Z$3:AA75)-SUM(AB$3:AB74),0))</f>
        <v>348.95999999999731</v>
      </c>
      <c r="AC75" s="25">
        <f t="shared" ca="1" si="95"/>
        <v>83239.67</v>
      </c>
      <c r="AD75" s="25">
        <f t="shared" ca="1" si="73"/>
        <v>83064.89</v>
      </c>
      <c r="AE75" s="7"/>
      <c r="AF75" s="25">
        <f t="shared" ca="1" si="96"/>
        <v>0</v>
      </c>
      <c r="AG75" s="25">
        <f ca="1">SUM(AF$3:AF75)</f>
        <v>0</v>
      </c>
      <c r="AH75" s="25">
        <f t="shared" ca="1" si="97"/>
        <v>99904.395017392802</v>
      </c>
      <c r="AI75" s="25">
        <f t="shared" ca="1" si="74"/>
        <v>62.44</v>
      </c>
      <c r="AJ75" s="25">
        <f t="shared" ca="1" si="98"/>
        <v>0</v>
      </c>
      <c r="AK75" s="25">
        <f t="shared" ca="1" si="75"/>
        <v>66.599999999999994</v>
      </c>
      <c r="AL75" s="25">
        <f t="shared" ca="1" si="99"/>
        <v>126700</v>
      </c>
      <c r="AM75" s="25">
        <f t="shared" ca="1" si="76"/>
        <v>26795.599999999999</v>
      </c>
      <c r="AN75" s="25">
        <f t="shared" ca="1" si="100"/>
        <v>2.59</v>
      </c>
      <c r="AO75" s="25">
        <f t="shared" ca="1" si="101"/>
        <v>5</v>
      </c>
      <c r="AP75" s="25">
        <f ca="1">IF($H75="","",IF($Q75="x",SUM(AI$3:AK75)+SUM(AN$3:AO75)-SUM(AP$3:AP74),0))</f>
        <v>408.98000000000138</v>
      </c>
      <c r="AQ75" s="25">
        <f t="shared" ca="1" si="102"/>
        <v>99495.42</v>
      </c>
      <c r="AR75" s="25">
        <f t="shared" ca="1" si="77"/>
        <v>99296.25</v>
      </c>
      <c r="AS75" s="7"/>
      <c r="AT75" s="25">
        <f t="shared" ca="1" si="103"/>
        <v>0</v>
      </c>
      <c r="AU75" s="25">
        <f ca="1">SUM(AT$3:AT75)</f>
        <v>0</v>
      </c>
      <c r="AV75" s="25">
        <f t="shared" ca="1" si="104"/>
        <v>118785.65441789235</v>
      </c>
      <c r="AW75" s="25">
        <f t="shared" ca="1" si="78"/>
        <v>74.239999999999995</v>
      </c>
      <c r="AX75" s="25">
        <f t="shared" ca="1" si="105"/>
        <v>0</v>
      </c>
      <c r="AY75" s="25">
        <f t="shared" ca="1" si="106"/>
        <v>79.19</v>
      </c>
      <c r="AZ75" s="25">
        <f t="shared" ca="1" si="107"/>
        <v>126700</v>
      </c>
      <c r="BA75" s="25">
        <f t="shared" ca="1" si="108"/>
        <v>7914.35</v>
      </c>
      <c r="BB75" s="25">
        <f t="shared" ca="1" si="109"/>
        <v>0.77</v>
      </c>
      <c r="BC75" s="25">
        <f t="shared" ca="1" si="110"/>
        <v>5.94</v>
      </c>
      <c r="BD75" s="25">
        <f ca="1">IF($H75="","",IF($Q75="x",SUM(AW$3:AY75)+SUM(BB$3:BC75)-SUM(BD$3:BD74),0))</f>
        <v>478.27000000000044</v>
      </c>
      <c r="BE75" s="25">
        <f t="shared" ca="1" si="111"/>
        <v>118307.38</v>
      </c>
      <c r="BF75" s="25">
        <f t="shared" ca="1" si="79"/>
        <v>118079.99</v>
      </c>
      <c r="BG75" s="7"/>
      <c r="BI75" s="25">
        <f t="shared" ca="1" si="112"/>
        <v>0</v>
      </c>
      <c r="BJ75" s="25">
        <f ca="1">SUM(BI$3:BI75)</f>
        <v>0</v>
      </c>
      <c r="BK75" s="25">
        <f t="shared" ca="1" si="125"/>
        <v>112188.02329863486</v>
      </c>
      <c r="BL75" s="25">
        <f t="shared" ca="1" si="80"/>
        <v>70.12</v>
      </c>
      <c r="BM75" s="25">
        <f t="shared" ca="1" si="113"/>
        <v>0</v>
      </c>
      <c r="BN75" s="25">
        <f t="shared" ca="1" si="114"/>
        <v>74.790000000000006</v>
      </c>
      <c r="BO75" s="25">
        <f t="shared" ca="1" si="115"/>
        <v>126700</v>
      </c>
      <c r="BP75" s="25">
        <f t="shared" ca="1" si="116"/>
        <v>14511.98</v>
      </c>
      <c r="BQ75" s="25">
        <f t="shared" ca="1" si="117"/>
        <v>1.4</v>
      </c>
      <c r="BR75" s="25">
        <f t="shared" ca="1" si="118"/>
        <v>5.61</v>
      </c>
      <c r="BS75" s="25">
        <f ca="1">IF($H75="","",IF($Q75="x",SUM(BL$3:BN75)+SUM(BQ$3:BR75)-SUM(BS$3:BS74),0))</f>
        <v>454.06999999999971</v>
      </c>
      <c r="BT75" s="25">
        <f t="shared" ca="1" si="119"/>
        <v>111733.95</v>
      </c>
      <c r="BU75" s="25">
        <f t="shared" ca="1" si="81"/>
        <v>111516.42</v>
      </c>
      <c r="BV75" s="7"/>
      <c r="BW75" s="25">
        <f t="shared" si="82"/>
        <v>0</v>
      </c>
      <c r="BX75" s="130"/>
      <c r="BY75" s="7"/>
      <c r="CB75" s="131">
        <f t="shared" si="66"/>
        <v>72</v>
      </c>
      <c r="CC75" s="132">
        <f t="shared" ca="1" si="120"/>
        <v>-1.6039321867351165E-2</v>
      </c>
      <c r="CD75" s="133">
        <f t="shared" ca="1" si="83"/>
        <v>123604.66738977456</v>
      </c>
      <c r="CE75" s="133">
        <f t="shared" ca="1" si="121"/>
        <v>51.4</v>
      </c>
      <c r="CF75" s="133">
        <f t="shared" ca="1" si="122"/>
        <v>123553.27</v>
      </c>
      <c r="CG75" s="133">
        <f t="shared" ca="1" si="123"/>
        <v>121571.55933470627</v>
      </c>
      <c r="CH75" s="133">
        <f ca="1">IF($H75="","",IF(MONTH($H75)=MONTH($C$4)-1,MAX(0,(CG75-SUM(N64:N75)+SUM(O64:O75))-(VLOOKUP(CB75-12,$CB$3:$CH74,6,FALSE))),0)*0.25)</f>
        <v>547.09297369427077</v>
      </c>
      <c r="CI75" s="133">
        <f ca="1">IF($H75="","",CG75-SUM($CH$4:$CH75))</f>
        <v>116178.6695010297</v>
      </c>
      <c r="CK75" s="133">
        <f ca="1">IF($H75="","",SUM($N$4:$N75)+$CK$3)</f>
        <v>100000</v>
      </c>
      <c r="CL75" s="133">
        <f ca="1">IF($H75="","",SUM($O$4:$O75))</f>
        <v>0</v>
      </c>
      <c r="CM75" s="133">
        <f t="shared" ca="1" si="63"/>
        <v>0</v>
      </c>
      <c r="CN75" s="133">
        <f ca="1">IF($H75="","",ROUND(IF(MONTH($H75)=MONTH($C$4)-1,BT75*(1+CC75)-SUM($CM$4:$CM75),0),2))</f>
        <v>109941.81</v>
      </c>
      <c r="CZ75" s="132">
        <f t="shared" ca="1" si="84"/>
        <v>126700</v>
      </c>
    </row>
    <row r="76" spans="2:104" x14ac:dyDescent="0.2">
      <c r="B76" s="27" t="s">
        <v>30</v>
      </c>
      <c r="C76" s="29">
        <f>ROUND((C74-C75)*$C$20,2)</f>
        <v>0</v>
      </c>
      <c r="F76" s="3">
        <v>73</v>
      </c>
      <c r="G76" s="3">
        <f t="shared" si="85"/>
        <v>7</v>
      </c>
      <c r="H76" s="8">
        <f t="shared" ca="1" si="124"/>
        <v>45961</v>
      </c>
      <c r="I76" s="6">
        <f t="shared" ca="1" si="67"/>
        <v>38</v>
      </c>
      <c r="J76" s="6" t="str">
        <f t="shared" ca="1" si="68"/>
        <v/>
      </c>
      <c r="K76" s="7"/>
      <c r="L76" s="6">
        <f ca="1">IF($H76="","",IF($J76="",VLOOKUP($I76,Sterbetafeln!$A$4:$I$124,$D$10,FALSE),MAX(0.0005,VLOOKUP($I76,Sterbetafeln!$A$4:$I$124,$D$10,FALSE)*VLOOKUP($J76,Sterbetafeln!$A$4:$I$124,$D$13,FALSE))))</f>
        <v>1.1609999999999999E-3</v>
      </c>
      <c r="M76" s="78">
        <f ca="1">SUM($O$3:$O76)</f>
        <v>0</v>
      </c>
      <c r="N76" s="25">
        <f t="shared" ca="1" si="86"/>
        <v>0</v>
      </c>
      <c r="O76" s="25">
        <f t="shared" ca="1" si="87"/>
        <v>0</v>
      </c>
      <c r="P76" s="25">
        <f t="shared" ca="1" si="88"/>
        <v>0</v>
      </c>
      <c r="Q76" s="7" t="str">
        <f t="shared" ca="1" si="89"/>
        <v/>
      </c>
      <c r="R76" s="25">
        <f t="shared" ca="1" si="69"/>
        <v>0</v>
      </c>
      <c r="S76" s="25">
        <f ca="1">SUM(R$3:R76)</f>
        <v>0</v>
      </c>
      <c r="T76" s="25">
        <f t="shared" ca="1" si="90"/>
        <v>83239.67</v>
      </c>
      <c r="U76" s="25">
        <f t="shared" ca="1" si="70"/>
        <v>52.02</v>
      </c>
      <c r="V76" s="25">
        <f t="shared" ca="1" si="91"/>
        <v>0</v>
      </c>
      <c r="W76" s="25">
        <f t="shared" ca="1" si="71"/>
        <v>55.49</v>
      </c>
      <c r="X76" s="25">
        <f t="shared" ca="1" si="92"/>
        <v>126700</v>
      </c>
      <c r="Y76" s="25">
        <f t="shared" ca="1" si="72"/>
        <v>43460.33</v>
      </c>
      <c r="Z76" s="25">
        <f t="shared" ca="1" si="93"/>
        <v>4.2</v>
      </c>
      <c r="AA76" s="25">
        <f t="shared" ca="1" si="94"/>
        <v>4.16</v>
      </c>
      <c r="AB76" s="25">
        <f ca="1">IF($H76="","",IF($Q76="x",SUM(U$3:W76)+SUM(Z$3:AA76)-SUM(AB$3:AB75),0))</f>
        <v>0</v>
      </c>
      <c r="AC76" s="25">
        <f t="shared" ca="1" si="95"/>
        <v>83239.67</v>
      </c>
      <c r="AD76" s="25">
        <f t="shared" ca="1" si="73"/>
        <v>83064.89</v>
      </c>
      <c r="AE76" s="7"/>
      <c r="AF76" s="25">
        <f t="shared" ca="1" si="96"/>
        <v>0</v>
      </c>
      <c r="AG76" s="25">
        <f ca="1">SUM(AF$3:AF76)</f>
        <v>0</v>
      </c>
      <c r="AH76" s="25">
        <f t="shared" ca="1" si="97"/>
        <v>99740.802546828665</v>
      </c>
      <c r="AI76" s="25">
        <f t="shared" ca="1" si="74"/>
        <v>62.34</v>
      </c>
      <c r="AJ76" s="25">
        <f t="shared" ca="1" si="98"/>
        <v>0</v>
      </c>
      <c r="AK76" s="25">
        <f t="shared" ca="1" si="75"/>
        <v>66.489999999999995</v>
      </c>
      <c r="AL76" s="25">
        <f t="shared" ca="1" si="99"/>
        <v>126700</v>
      </c>
      <c r="AM76" s="25">
        <f t="shared" ca="1" si="76"/>
        <v>26959.200000000001</v>
      </c>
      <c r="AN76" s="25">
        <f t="shared" ca="1" si="100"/>
        <v>2.61</v>
      </c>
      <c r="AO76" s="25">
        <f t="shared" ca="1" si="101"/>
        <v>4.99</v>
      </c>
      <c r="AP76" s="25">
        <f ca="1">IF($H76="","",IF($Q76="x",SUM(AI$3:AK76)+SUM(AN$3:AO76)-SUM(AP$3:AP75),0))</f>
        <v>0</v>
      </c>
      <c r="AQ76" s="25">
        <f t="shared" ca="1" si="102"/>
        <v>99740.800000000003</v>
      </c>
      <c r="AR76" s="25">
        <f t="shared" ca="1" si="77"/>
        <v>99541.26</v>
      </c>
      <c r="AS76" s="7"/>
      <c r="AT76" s="25">
        <f t="shared" ca="1" si="103"/>
        <v>0</v>
      </c>
      <c r="AU76" s="25">
        <f ca="1">SUM(AT$3:AT76)</f>
        <v>0</v>
      </c>
      <c r="AV76" s="25">
        <f t="shared" ca="1" si="104"/>
        <v>118883.24715440326</v>
      </c>
      <c r="AW76" s="25">
        <f t="shared" ca="1" si="78"/>
        <v>74.3</v>
      </c>
      <c r="AX76" s="25">
        <f t="shared" ca="1" si="105"/>
        <v>0</v>
      </c>
      <c r="AY76" s="25">
        <f t="shared" ca="1" si="106"/>
        <v>79.260000000000005</v>
      </c>
      <c r="AZ76" s="25">
        <f t="shared" ca="1" si="107"/>
        <v>126700</v>
      </c>
      <c r="BA76" s="25">
        <f t="shared" ca="1" si="108"/>
        <v>7816.75</v>
      </c>
      <c r="BB76" s="25">
        <f t="shared" ca="1" si="109"/>
        <v>0.76</v>
      </c>
      <c r="BC76" s="25">
        <f t="shared" ca="1" si="110"/>
        <v>5.94</v>
      </c>
      <c r="BD76" s="25">
        <f ca="1">IF($H76="","",IF($Q76="x",SUM(AW$3:AY76)+SUM(BB$3:BC76)-SUM(BD$3:BD75),0))</f>
        <v>0</v>
      </c>
      <c r="BE76" s="25">
        <f t="shared" ca="1" si="111"/>
        <v>118883.25</v>
      </c>
      <c r="BF76" s="25">
        <f t="shared" ca="1" si="79"/>
        <v>118655</v>
      </c>
      <c r="BG76" s="7"/>
      <c r="BI76" s="25">
        <f t="shared" ca="1" si="112"/>
        <v>0</v>
      </c>
      <c r="BJ76" s="25">
        <f ca="1">SUM(BI$3:BI76)</f>
        <v>0</v>
      </c>
      <c r="BK76" s="25">
        <f t="shared" ca="1" si="125"/>
        <v>112189.16794313597</v>
      </c>
      <c r="BL76" s="25">
        <f t="shared" ca="1" si="80"/>
        <v>70.12</v>
      </c>
      <c r="BM76" s="25">
        <f t="shared" ca="1" si="113"/>
        <v>0</v>
      </c>
      <c r="BN76" s="25">
        <f t="shared" ca="1" si="114"/>
        <v>74.790000000000006</v>
      </c>
      <c r="BO76" s="25">
        <f t="shared" ca="1" si="115"/>
        <v>126700</v>
      </c>
      <c r="BP76" s="25">
        <f t="shared" ca="1" si="116"/>
        <v>14510.83</v>
      </c>
      <c r="BQ76" s="25">
        <f t="shared" ca="1" si="117"/>
        <v>1.4</v>
      </c>
      <c r="BR76" s="25">
        <f t="shared" ca="1" si="118"/>
        <v>5.61</v>
      </c>
      <c r="BS76" s="25">
        <f ca="1">IF($H76="","",IF($Q76="x",SUM(BL$3:BN76)+SUM(BQ$3:BR76)-SUM(BS$3:BS75),0))</f>
        <v>0</v>
      </c>
      <c r="BT76" s="25">
        <f t="shared" ca="1" si="119"/>
        <v>112189.17</v>
      </c>
      <c r="BU76" s="25">
        <f t="shared" ca="1" si="81"/>
        <v>111970.96</v>
      </c>
      <c r="BV76" s="7"/>
      <c r="BW76" s="25">
        <f t="shared" si="82"/>
        <v>0</v>
      </c>
      <c r="BX76" s="130"/>
      <c r="BY76" s="7"/>
      <c r="CB76" s="131">
        <f t="shared" si="66"/>
        <v>73</v>
      </c>
      <c r="CC76" s="132">
        <f t="shared" ca="1" si="120"/>
        <v>0</v>
      </c>
      <c r="CD76" s="133">
        <f t="shared" ca="1" si="83"/>
        <v>124056.64131585453</v>
      </c>
      <c r="CE76" s="133">
        <f t="shared" ca="1" si="121"/>
        <v>51.59</v>
      </c>
      <c r="CF76" s="133">
        <f t="shared" ca="1" si="122"/>
        <v>124005.05</v>
      </c>
      <c r="CG76" s="133">
        <f t="shared" ca="1" si="123"/>
        <v>0</v>
      </c>
      <c r="CH76" s="133">
        <f ca="1">IF($H76="","",IF(MONTH($H76)=MONTH($C$4)-1,MAX(0,(CG76-SUM(N65:N76)+SUM(O65:O76))-(VLOOKUP(CB76-12,$CB$3:$CH75,6,FALSE))),0)*0.25)</f>
        <v>0</v>
      </c>
      <c r="CI76" s="133">
        <f ca="1">IF($H76="","",CG76-SUM($CH$4:$CH76))</f>
        <v>-5392.8898336765669</v>
      </c>
      <c r="CK76" s="133">
        <f ca="1">IF($H76="","",SUM($N$4:$N76)+$CK$3)</f>
        <v>100000</v>
      </c>
      <c r="CL76" s="133">
        <f ca="1">IF($H76="","",SUM($O$4:$O76))</f>
        <v>0</v>
      </c>
      <c r="CM76" s="133">
        <f t="shared" ca="1" si="63"/>
        <v>0</v>
      </c>
      <c r="CN76" s="133">
        <f ca="1">IF($H76="","",ROUND(IF(MONTH($H76)=MONTH($C$4)-1,BT76*(1+CC76)-SUM($CM$4:$CM76),0),2))</f>
        <v>0</v>
      </c>
      <c r="CZ76" s="132">
        <f t="shared" ca="1" si="84"/>
        <v>126700</v>
      </c>
    </row>
    <row r="77" spans="2:104" x14ac:dyDescent="0.2">
      <c r="B77" s="27" t="s">
        <v>31</v>
      </c>
      <c r="C77" s="29">
        <f>MAX(ROUND((C74-C75)*$C$21,2),0)</f>
        <v>0</v>
      </c>
      <c r="F77" s="3">
        <v>74</v>
      </c>
      <c r="G77" s="3">
        <f t="shared" si="85"/>
        <v>7</v>
      </c>
      <c r="H77" s="8">
        <f t="shared" ca="1" si="124"/>
        <v>45991</v>
      </c>
      <c r="I77" s="6">
        <f t="shared" ca="1" si="67"/>
        <v>38</v>
      </c>
      <c r="J77" s="6" t="str">
        <f t="shared" ca="1" si="68"/>
        <v/>
      </c>
      <c r="K77" s="7"/>
      <c r="L77" s="6">
        <f ca="1">IF($H77="","",IF($J77="",VLOOKUP($I77,Sterbetafeln!$A$4:$I$124,$D$10,FALSE),MAX(0.0005,VLOOKUP($I77,Sterbetafeln!$A$4:$I$124,$D$10,FALSE)*VLOOKUP($J77,Sterbetafeln!$A$4:$I$124,$D$13,FALSE))))</f>
        <v>1.1609999999999999E-3</v>
      </c>
      <c r="M77" s="78">
        <f ca="1">SUM($O$3:$O77)</f>
        <v>0</v>
      </c>
      <c r="N77" s="25">
        <f t="shared" ca="1" si="86"/>
        <v>0</v>
      </c>
      <c r="O77" s="25">
        <f t="shared" ca="1" si="87"/>
        <v>0</v>
      </c>
      <c r="P77" s="25">
        <f t="shared" ca="1" si="88"/>
        <v>0</v>
      </c>
      <c r="Q77" s="7" t="str">
        <f t="shared" ca="1" si="89"/>
        <v/>
      </c>
      <c r="R77" s="25">
        <f t="shared" ca="1" si="69"/>
        <v>0</v>
      </c>
      <c r="S77" s="25">
        <f ca="1">SUM(R$3:R77)</f>
        <v>0</v>
      </c>
      <c r="T77" s="25">
        <f t="shared" ca="1" si="90"/>
        <v>83239.67</v>
      </c>
      <c r="U77" s="25">
        <f t="shared" ca="1" si="70"/>
        <v>52.02</v>
      </c>
      <c r="V77" s="25">
        <f t="shared" ca="1" si="91"/>
        <v>0</v>
      </c>
      <c r="W77" s="25">
        <f t="shared" ca="1" si="71"/>
        <v>55.49</v>
      </c>
      <c r="X77" s="25">
        <f t="shared" ca="1" si="92"/>
        <v>126700</v>
      </c>
      <c r="Y77" s="25">
        <f t="shared" ca="1" si="72"/>
        <v>43460.33</v>
      </c>
      <c r="Z77" s="25">
        <f t="shared" ca="1" si="93"/>
        <v>4.2</v>
      </c>
      <c r="AA77" s="25">
        <f t="shared" ca="1" si="94"/>
        <v>4.16</v>
      </c>
      <c r="AB77" s="25">
        <f ca="1">IF($H77="","",IF($Q77="x",SUM(U$3:W77)+SUM(Z$3:AA77)-SUM(AB$3:AB76),0))</f>
        <v>0</v>
      </c>
      <c r="AC77" s="25">
        <f t="shared" ca="1" si="95"/>
        <v>83239.67</v>
      </c>
      <c r="AD77" s="25">
        <f t="shared" ca="1" si="73"/>
        <v>83064.89</v>
      </c>
      <c r="AE77" s="7"/>
      <c r="AF77" s="25">
        <f t="shared" ca="1" si="96"/>
        <v>0</v>
      </c>
      <c r="AG77" s="25">
        <f ca="1">SUM(AF$3:AF77)</f>
        <v>0</v>
      </c>
      <c r="AH77" s="25">
        <f t="shared" ca="1" si="97"/>
        <v>99986.787720105393</v>
      </c>
      <c r="AI77" s="25">
        <f t="shared" ca="1" si="74"/>
        <v>62.49</v>
      </c>
      <c r="AJ77" s="25">
        <f t="shared" ca="1" si="98"/>
        <v>0</v>
      </c>
      <c r="AK77" s="25">
        <f t="shared" ca="1" si="75"/>
        <v>66.66</v>
      </c>
      <c r="AL77" s="25">
        <f t="shared" ca="1" si="99"/>
        <v>126700</v>
      </c>
      <c r="AM77" s="25">
        <f t="shared" ca="1" si="76"/>
        <v>26713.21</v>
      </c>
      <c r="AN77" s="25">
        <f t="shared" ca="1" si="100"/>
        <v>2.58</v>
      </c>
      <c r="AO77" s="25">
        <f t="shared" ca="1" si="101"/>
        <v>5</v>
      </c>
      <c r="AP77" s="25">
        <f ca="1">IF($H77="","",IF($Q77="x",SUM(AI$3:AK77)+SUM(AN$3:AO77)-SUM(AP$3:AP76),0))</f>
        <v>0</v>
      </c>
      <c r="AQ77" s="25">
        <f t="shared" ca="1" si="102"/>
        <v>99986.79</v>
      </c>
      <c r="AR77" s="25">
        <f t="shared" ca="1" si="77"/>
        <v>99786.880000000005</v>
      </c>
      <c r="AS77" s="7"/>
      <c r="AT77" s="25">
        <f t="shared" ca="1" si="103"/>
        <v>0</v>
      </c>
      <c r="AU77" s="25">
        <f ca="1">SUM(AT$3:AT77)</f>
        <v>0</v>
      </c>
      <c r="AV77" s="25">
        <f t="shared" ca="1" si="104"/>
        <v>119461.92023074732</v>
      </c>
      <c r="AW77" s="25">
        <f t="shared" ca="1" si="78"/>
        <v>74.66</v>
      </c>
      <c r="AX77" s="25">
        <f t="shared" ca="1" si="105"/>
        <v>0</v>
      </c>
      <c r="AY77" s="25">
        <f t="shared" ca="1" si="106"/>
        <v>79.64</v>
      </c>
      <c r="AZ77" s="25">
        <f t="shared" ca="1" si="107"/>
        <v>126700</v>
      </c>
      <c r="BA77" s="25">
        <f t="shared" ca="1" si="108"/>
        <v>7238.08</v>
      </c>
      <c r="BB77" s="25">
        <f t="shared" ca="1" si="109"/>
        <v>0.7</v>
      </c>
      <c r="BC77" s="25">
        <f t="shared" ca="1" si="110"/>
        <v>5.97</v>
      </c>
      <c r="BD77" s="25">
        <f ca="1">IF($H77="","",IF($Q77="x",SUM(AW$3:AY77)+SUM(BB$3:BC77)-SUM(BD$3:BD76),0))</f>
        <v>0</v>
      </c>
      <c r="BE77" s="25">
        <f t="shared" ca="1" si="111"/>
        <v>119461.92</v>
      </c>
      <c r="BF77" s="25">
        <f t="shared" ca="1" si="79"/>
        <v>119232.8</v>
      </c>
      <c r="BG77" s="7"/>
      <c r="BI77" s="25">
        <f t="shared" ca="1" si="112"/>
        <v>0</v>
      </c>
      <c r="BJ77" s="25">
        <f ca="1">SUM(BI$3:BI77)</f>
        <v>0</v>
      </c>
      <c r="BK77" s="25">
        <f t="shared" ca="1" si="125"/>
        <v>112646.24256576477</v>
      </c>
      <c r="BL77" s="25">
        <f t="shared" ca="1" si="80"/>
        <v>70.400000000000006</v>
      </c>
      <c r="BM77" s="25">
        <f t="shared" ca="1" si="113"/>
        <v>0</v>
      </c>
      <c r="BN77" s="25">
        <f t="shared" ca="1" si="114"/>
        <v>75.099999999999994</v>
      </c>
      <c r="BO77" s="25">
        <f t="shared" ca="1" si="115"/>
        <v>126700</v>
      </c>
      <c r="BP77" s="25">
        <f t="shared" ca="1" si="116"/>
        <v>14053.76</v>
      </c>
      <c r="BQ77" s="25">
        <f t="shared" ca="1" si="117"/>
        <v>1.36</v>
      </c>
      <c r="BR77" s="25">
        <f t="shared" ca="1" si="118"/>
        <v>5.63</v>
      </c>
      <c r="BS77" s="25">
        <f ca="1">IF($H77="","",IF($Q77="x",SUM(BL$3:BN77)+SUM(BQ$3:BR77)-SUM(BS$3:BS76),0))</f>
        <v>0</v>
      </c>
      <c r="BT77" s="25">
        <f t="shared" ca="1" si="119"/>
        <v>112646.24</v>
      </c>
      <c r="BU77" s="25">
        <f t="shared" ca="1" si="81"/>
        <v>112427.35</v>
      </c>
      <c r="BV77" s="7"/>
      <c r="BW77" s="25">
        <f t="shared" si="82"/>
        <v>0</v>
      </c>
      <c r="BX77" s="130"/>
      <c r="BY77" s="7"/>
      <c r="CB77" s="131">
        <f t="shared" si="66"/>
        <v>74</v>
      </c>
      <c r="CC77" s="132">
        <f t="shared" ca="1" si="120"/>
        <v>0</v>
      </c>
      <c r="CD77" s="133">
        <f t="shared" ca="1" si="83"/>
        <v>124510.2619234975</v>
      </c>
      <c r="CE77" s="133">
        <f t="shared" ca="1" si="121"/>
        <v>51.77</v>
      </c>
      <c r="CF77" s="133">
        <f t="shared" ca="1" si="122"/>
        <v>124458.49</v>
      </c>
      <c r="CG77" s="133">
        <f t="shared" ca="1" si="123"/>
        <v>0</v>
      </c>
      <c r="CH77" s="133">
        <f ca="1">IF($H77="","",IF(MONTH($H77)=MONTH($C$4)-1,MAX(0,(CG77-SUM(N66:N77)+SUM(O66:O77))-(VLOOKUP(CB77-12,$CB$3:$CH76,6,FALSE))),0)*0.25)</f>
        <v>0</v>
      </c>
      <c r="CI77" s="133">
        <f ca="1">IF($H77="","",CG77-SUM($CH$4:$CH77))</f>
        <v>-5392.8898336765669</v>
      </c>
      <c r="CK77" s="133">
        <f ca="1">IF($H77="","",SUM($N$4:$N77)+$CK$3)</f>
        <v>100000</v>
      </c>
      <c r="CL77" s="133">
        <f ca="1">IF($H77="","",SUM($O$4:$O77))</f>
        <v>0</v>
      </c>
      <c r="CM77" s="133">
        <f t="shared" ca="1" si="63"/>
        <v>0</v>
      </c>
      <c r="CN77" s="133">
        <f ca="1">IF($H77="","",ROUND(IF(MONTH($H77)=MONTH($C$4)-1,BT77*(1+CC77)-SUM($CM$4:$CM77),0),2))</f>
        <v>0</v>
      </c>
      <c r="CZ77" s="132">
        <f t="shared" ca="1" si="84"/>
        <v>126700</v>
      </c>
    </row>
    <row r="78" spans="2:104" x14ac:dyDescent="0.2">
      <c r="B78" s="27" t="s">
        <v>37</v>
      </c>
      <c r="C78" s="29">
        <f>$C$23</f>
        <v>0</v>
      </c>
      <c r="F78" s="3">
        <v>75</v>
      </c>
      <c r="G78" s="3">
        <f t="shared" si="85"/>
        <v>7</v>
      </c>
      <c r="H78" s="8">
        <f t="shared" ca="1" si="124"/>
        <v>46022</v>
      </c>
      <c r="I78" s="6">
        <f t="shared" ca="1" si="67"/>
        <v>38</v>
      </c>
      <c r="J78" s="6" t="str">
        <f t="shared" ca="1" si="68"/>
        <v/>
      </c>
      <c r="K78" s="7"/>
      <c r="L78" s="6">
        <f ca="1">IF($H78="","",IF($J78="",VLOOKUP($I78,Sterbetafeln!$A$4:$I$124,$D$10,FALSE),MAX(0.0005,VLOOKUP($I78,Sterbetafeln!$A$4:$I$124,$D$10,FALSE)*VLOOKUP($J78,Sterbetafeln!$A$4:$I$124,$D$13,FALSE))))</f>
        <v>1.1609999999999999E-3</v>
      </c>
      <c r="M78" s="78">
        <f ca="1">SUM($O$3:$O78)</f>
        <v>0</v>
      </c>
      <c r="N78" s="25">
        <f t="shared" ca="1" si="86"/>
        <v>0</v>
      </c>
      <c r="O78" s="25">
        <f t="shared" ca="1" si="87"/>
        <v>0</v>
      </c>
      <c r="P78" s="25">
        <f t="shared" ca="1" si="88"/>
        <v>0</v>
      </c>
      <c r="Q78" s="7" t="str">
        <f t="shared" ca="1" si="89"/>
        <v>x</v>
      </c>
      <c r="R78" s="25">
        <f t="shared" ca="1" si="69"/>
        <v>0</v>
      </c>
      <c r="S78" s="25">
        <f ca="1">SUM(R$3:R78)</f>
        <v>0</v>
      </c>
      <c r="T78" s="25">
        <f t="shared" ca="1" si="90"/>
        <v>83239.67</v>
      </c>
      <c r="U78" s="25">
        <f t="shared" ca="1" si="70"/>
        <v>52.02</v>
      </c>
      <c r="V78" s="25">
        <f t="shared" ca="1" si="91"/>
        <v>0</v>
      </c>
      <c r="W78" s="25">
        <f t="shared" ca="1" si="71"/>
        <v>55.49</v>
      </c>
      <c r="X78" s="25">
        <f t="shared" ca="1" si="92"/>
        <v>126700</v>
      </c>
      <c r="Y78" s="25">
        <f t="shared" ca="1" si="72"/>
        <v>43460.33</v>
      </c>
      <c r="Z78" s="25">
        <f t="shared" ca="1" si="93"/>
        <v>4.2</v>
      </c>
      <c r="AA78" s="25">
        <f t="shared" ca="1" si="94"/>
        <v>4.16</v>
      </c>
      <c r="AB78" s="25">
        <f ca="1">IF($H78="","",IF($Q78="x",SUM(U$3:W78)+SUM(Z$3:AA78)-SUM(AB$3:AB77),0))</f>
        <v>347.61000000000058</v>
      </c>
      <c r="AC78" s="25">
        <f t="shared" ca="1" si="95"/>
        <v>82892.06</v>
      </c>
      <c r="AD78" s="25">
        <f t="shared" ca="1" si="73"/>
        <v>82717.8</v>
      </c>
      <c r="AE78" s="7"/>
      <c r="AF78" s="25">
        <f t="shared" ca="1" si="96"/>
        <v>0</v>
      </c>
      <c r="AG78" s="25">
        <f ca="1">SUM(AF$3:AF78)</f>
        <v>0</v>
      </c>
      <c r="AH78" s="25">
        <f t="shared" ca="1" si="97"/>
        <v>100233.38439780667</v>
      </c>
      <c r="AI78" s="25">
        <f t="shared" ca="1" si="74"/>
        <v>62.65</v>
      </c>
      <c r="AJ78" s="25">
        <f t="shared" ca="1" si="98"/>
        <v>0</v>
      </c>
      <c r="AK78" s="25">
        <f t="shared" ca="1" si="75"/>
        <v>66.819999999999993</v>
      </c>
      <c r="AL78" s="25">
        <f t="shared" ca="1" si="99"/>
        <v>126700</v>
      </c>
      <c r="AM78" s="25">
        <f t="shared" ca="1" si="76"/>
        <v>26466.62</v>
      </c>
      <c r="AN78" s="25">
        <f t="shared" ca="1" si="100"/>
        <v>2.56</v>
      </c>
      <c r="AO78" s="25">
        <f t="shared" ca="1" si="101"/>
        <v>5.01</v>
      </c>
      <c r="AP78" s="25">
        <f ca="1">IF($H78="","",IF($Q78="x",SUM(AI$3:AK78)+SUM(AN$3:AO78)-SUM(AP$3:AP77),0))</f>
        <v>410.19999999999891</v>
      </c>
      <c r="AQ78" s="25">
        <f t="shared" ca="1" si="102"/>
        <v>99823.18</v>
      </c>
      <c r="AR78" s="25">
        <f t="shared" ca="1" si="77"/>
        <v>99623.52</v>
      </c>
      <c r="AS78" s="7"/>
      <c r="AT78" s="25">
        <f t="shared" ca="1" si="103"/>
        <v>0</v>
      </c>
      <c r="AU78" s="25">
        <f ca="1">SUM(AT$3:AT78)</f>
        <v>0</v>
      </c>
      <c r="AV78" s="25">
        <f t="shared" ca="1" si="104"/>
        <v>120043.40693623296</v>
      </c>
      <c r="AW78" s="25">
        <f t="shared" ca="1" si="78"/>
        <v>75.03</v>
      </c>
      <c r="AX78" s="25">
        <f t="shared" ca="1" si="105"/>
        <v>0</v>
      </c>
      <c r="AY78" s="25">
        <f t="shared" ca="1" si="106"/>
        <v>80.03</v>
      </c>
      <c r="AZ78" s="25">
        <f t="shared" ca="1" si="107"/>
        <v>126700</v>
      </c>
      <c r="BA78" s="25">
        <f t="shared" ca="1" si="108"/>
        <v>6656.59</v>
      </c>
      <c r="BB78" s="25">
        <f t="shared" ca="1" si="109"/>
        <v>0.64</v>
      </c>
      <c r="BC78" s="25">
        <f t="shared" ca="1" si="110"/>
        <v>6</v>
      </c>
      <c r="BD78" s="25">
        <f ca="1">IF($H78="","",IF($Q78="x",SUM(AW$3:AY78)+SUM(BB$3:BC78)-SUM(BD$3:BD77),0))</f>
        <v>482.93000000000029</v>
      </c>
      <c r="BE78" s="25">
        <f t="shared" ca="1" si="111"/>
        <v>119560.48</v>
      </c>
      <c r="BF78" s="25">
        <f t="shared" ca="1" si="79"/>
        <v>119331.21</v>
      </c>
      <c r="BG78" s="7"/>
      <c r="BI78" s="25">
        <f t="shared" ca="1" si="112"/>
        <v>0</v>
      </c>
      <c r="BJ78" s="25">
        <f ca="1">SUM(BI$3:BI78)</f>
        <v>0</v>
      </c>
      <c r="BK78" s="25">
        <f t="shared" ca="1" si="125"/>
        <v>113105.17472552256</v>
      </c>
      <c r="BL78" s="25">
        <f t="shared" ca="1" si="80"/>
        <v>70.69</v>
      </c>
      <c r="BM78" s="25">
        <f t="shared" ca="1" si="113"/>
        <v>0</v>
      </c>
      <c r="BN78" s="25">
        <f t="shared" ca="1" si="114"/>
        <v>75.400000000000006</v>
      </c>
      <c r="BO78" s="25">
        <f t="shared" ca="1" si="115"/>
        <v>126700</v>
      </c>
      <c r="BP78" s="25">
        <f t="shared" ca="1" si="116"/>
        <v>13594.83</v>
      </c>
      <c r="BQ78" s="25">
        <f t="shared" ca="1" si="117"/>
        <v>1.32</v>
      </c>
      <c r="BR78" s="25">
        <f t="shared" ca="1" si="118"/>
        <v>5.66</v>
      </c>
      <c r="BS78" s="25">
        <f ca="1">IF($H78="","",IF($Q78="x",SUM(BL$3:BN78)+SUM(BQ$3:BR78)-SUM(BS$3:BS77),0))</f>
        <v>457.4800000000032</v>
      </c>
      <c r="BT78" s="25">
        <f t="shared" ca="1" si="119"/>
        <v>112647.69</v>
      </c>
      <c r="BU78" s="25">
        <f t="shared" ca="1" si="81"/>
        <v>112428.79</v>
      </c>
      <c r="BV78" s="7"/>
      <c r="BW78" s="25">
        <f t="shared" si="82"/>
        <v>0</v>
      </c>
      <c r="BX78" s="130"/>
      <c r="BY78" s="7"/>
      <c r="CB78" s="131">
        <f t="shared" si="66"/>
        <v>75</v>
      </c>
      <c r="CC78" s="132">
        <f t="shared" ca="1" si="120"/>
        <v>0</v>
      </c>
      <c r="CD78" s="133">
        <f t="shared" ca="1" si="83"/>
        <v>124965.54929418597</v>
      </c>
      <c r="CE78" s="133">
        <f t="shared" ca="1" si="121"/>
        <v>51.96</v>
      </c>
      <c r="CF78" s="133">
        <f t="shared" ca="1" si="122"/>
        <v>124913.59</v>
      </c>
      <c r="CG78" s="133">
        <f t="shared" ca="1" si="123"/>
        <v>0</v>
      </c>
      <c r="CH78" s="133">
        <f ca="1">IF($H78="","",IF(MONTH($H78)=MONTH($C$4)-1,MAX(0,(CG78-SUM(N67:N78)+SUM(O67:O78))-(VLOOKUP(CB78-12,$CB$3:$CH77,6,FALSE))),0)*0.25)</f>
        <v>0</v>
      </c>
      <c r="CI78" s="133">
        <f ca="1">IF($H78="","",CG78-SUM($CH$4:$CH78))</f>
        <v>-5392.8898336765669</v>
      </c>
      <c r="CK78" s="133">
        <f ca="1">IF($H78="","",SUM($N$4:$N78)+$CK$3)</f>
        <v>100000</v>
      </c>
      <c r="CL78" s="133">
        <f ca="1">IF($H78="","",SUM($O$4:$O78))</f>
        <v>0</v>
      </c>
      <c r="CM78" s="133">
        <f t="shared" ca="1" si="63"/>
        <v>0</v>
      </c>
      <c r="CN78" s="133">
        <f ca="1">IF($H78="","",ROUND(IF(MONTH($H78)=MONTH($C$4)-1,BT78*(1+CC78)-SUM($CM$4:$CM78),0),2))</f>
        <v>0</v>
      </c>
      <c r="CZ78" s="132">
        <f t="shared" ca="1" si="84"/>
        <v>126700</v>
      </c>
    </row>
    <row r="79" spans="2:104" x14ac:dyDescent="0.2">
      <c r="B79" s="10" t="s">
        <v>50</v>
      </c>
      <c r="C79" s="18">
        <f>MAX(0,C74-C75-C76-C77-C78)</f>
        <v>0</v>
      </c>
      <c r="F79" s="3">
        <v>76</v>
      </c>
      <c r="G79" s="3">
        <f t="shared" si="85"/>
        <v>7</v>
      </c>
      <c r="H79" s="8">
        <f t="shared" ca="1" si="124"/>
        <v>46053</v>
      </c>
      <c r="I79" s="6">
        <f t="shared" ca="1" si="67"/>
        <v>38</v>
      </c>
      <c r="J79" s="6" t="str">
        <f t="shared" ca="1" si="68"/>
        <v/>
      </c>
      <c r="K79" s="7"/>
      <c r="L79" s="6">
        <f ca="1">IF($H79="","",IF($J79="",VLOOKUP($I79,Sterbetafeln!$A$4:$I$124,$D$10,FALSE),MAX(0.0005,VLOOKUP($I79,Sterbetafeln!$A$4:$I$124,$D$10,FALSE)*VLOOKUP($J79,Sterbetafeln!$A$4:$I$124,$D$13,FALSE))))</f>
        <v>1.1609999999999999E-3</v>
      </c>
      <c r="M79" s="78">
        <f ca="1">SUM($O$3:$O79)</f>
        <v>0</v>
      </c>
      <c r="N79" s="25">
        <f t="shared" ca="1" si="86"/>
        <v>0</v>
      </c>
      <c r="O79" s="25">
        <f t="shared" ca="1" si="87"/>
        <v>0</v>
      </c>
      <c r="P79" s="25">
        <f t="shared" ca="1" si="88"/>
        <v>0</v>
      </c>
      <c r="Q79" s="7" t="str">
        <f t="shared" ca="1" si="89"/>
        <v/>
      </c>
      <c r="R79" s="25">
        <f t="shared" ca="1" si="69"/>
        <v>0</v>
      </c>
      <c r="S79" s="25">
        <f ca="1">SUM(R$3:R79)</f>
        <v>0</v>
      </c>
      <c r="T79" s="25">
        <f t="shared" ca="1" si="90"/>
        <v>82892.06</v>
      </c>
      <c r="U79" s="25">
        <f t="shared" ca="1" si="70"/>
        <v>51.81</v>
      </c>
      <c r="V79" s="25">
        <f t="shared" ca="1" si="91"/>
        <v>0</v>
      </c>
      <c r="W79" s="25">
        <f t="shared" ca="1" si="71"/>
        <v>55.26</v>
      </c>
      <c r="X79" s="25">
        <f t="shared" ca="1" si="92"/>
        <v>126700</v>
      </c>
      <c r="Y79" s="25">
        <f t="shared" ca="1" si="72"/>
        <v>43807.94</v>
      </c>
      <c r="Z79" s="25">
        <f t="shared" ca="1" si="93"/>
        <v>4.24</v>
      </c>
      <c r="AA79" s="25">
        <f t="shared" ca="1" si="94"/>
        <v>4.1399999999999997</v>
      </c>
      <c r="AB79" s="25">
        <f ca="1">IF($H79="","",IF($Q79="x",SUM(U$3:W79)+SUM(Z$3:AA79)-SUM(AB$3:AB78),0))</f>
        <v>0</v>
      </c>
      <c r="AC79" s="25">
        <f t="shared" ca="1" si="95"/>
        <v>82892.06</v>
      </c>
      <c r="AD79" s="25">
        <f t="shared" ca="1" si="73"/>
        <v>82717.8</v>
      </c>
      <c r="AE79" s="7"/>
      <c r="AF79" s="25">
        <f t="shared" ca="1" si="96"/>
        <v>0</v>
      </c>
      <c r="AG79" s="25">
        <f ca="1">SUM(AF$3:AF79)</f>
        <v>0</v>
      </c>
      <c r="AH79" s="25">
        <f t="shared" ca="1" si="97"/>
        <v>100069.37089140923</v>
      </c>
      <c r="AI79" s="25">
        <f t="shared" ca="1" si="74"/>
        <v>62.54</v>
      </c>
      <c r="AJ79" s="25">
        <f t="shared" ca="1" si="98"/>
        <v>0</v>
      </c>
      <c r="AK79" s="25">
        <f t="shared" ca="1" si="75"/>
        <v>66.709999999999994</v>
      </c>
      <c r="AL79" s="25">
        <f t="shared" ca="1" si="99"/>
        <v>126700</v>
      </c>
      <c r="AM79" s="25">
        <f t="shared" ca="1" si="76"/>
        <v>26630.63</v>
      </c>
      <c r="AN79" s="25">
        <f t="shared" ca="1" si="100"/>
        <v>2.58</v>
      </c>
      <c r="AO79" s="25">
        <f t="shared" ca="1" si="101"/>
        <v>5</v>
      </c>
      <c r="AP79" s="25">
        <f ca="1">IF($H79="","",IF($Q79="x",SUM(AI$3:AK79)+SUM(AN$3:AO79)-SUM(AP$3:AP78),0))</f>
        <v>0</v>
      </c>
      <c r="AQ79" s="25">
        <f t="shared" ca="1" si="102"/>
        <v>100069.37</v>
      </c>
      <c r="AR79" s="25">
        <f t="shared" ca="1" si="77"/>
        <v>99869.34</v>
      </c>
      <c r="AS79" s="7"/>
      <c r="AT79" s="25">
        <f t="shared" ca="1" si="103"/>
        <v>0</v>
      </c>
      <c r="AU79" s="25">
        <f ca="1">SUM(AT$3:AT79)</f>
        <v>0</v>
      </c>
      <c r="AV79" s="25">
        <f t="shared" ca="1" si="104"/>
        <v>120142.44668201669</v>
      </c>
      <c r="AW79" s="25">
        <f t="shared" ca="1" si="78"/>
        <v>75.09</v>
      </c>
      <c r="AX79" s="25">
        <f t="shared" ca="1" si="105"/>
        <v>0</v>
      </c>
      <c r="AY79" s="25">
        <f t="shared" ca="1" si="106"/>
        <v>80.09</v>
      </c>
      <c r="AZ79" s="25">
        <f t="shared" ca="1" si="107"/>
        <v>126700</v>
      </c>
      <c r="BA79" s="25">
        <f t="shared" ca="1" si="108"/>
        <v>6557.55</v>
      </c>
      <c r="BB79" s="25">
        <f t="shared" ca="1" si="109"/>
        <v>0.63</v>
      </c>
      <c r="BC79" s="25">
        <f t="shared" ca="1" si="110"/>
        <v>6.01</v>
      </c>
      <c r="BD79" s="25">
        <f ca="1">IF($H79="","",IF($Q79="x",SUM(AW$3:AY79)+SUM(BB$3:BC79)-SUM(BD$3:BD78),0))</f>
        <v>0</v>
      </c>
      <c r="BE79" s="25">
        <f t="shared" ca="1" si="111"/>
        <v>120142.45</v>
      </c>
      <c r="BF79" s="25">
        <f t="shared" ca="1" si="79"/>
        <v>119912.31</v>
      </c>
      <c r="BG79" s="7"/>
      <c r="BI79" s="25">
        <f t="shared" ca="1" si="112"/>
        <v>0</v>
      </c>
      <c r="BJ79" s="25">
        <f ca="1">SUM(BI$3:BI79)</f>
        <v>0</v>
      </c>
      <c r="BK79" s="25">
        <f t="shared" ca="1" si="125"/>
        <v>113106.63063300205</v>
      </c>
      <c r="BL79" s="25">
        <f t="shared" ca="1" si="80"/>
        <v>70.69</v>
      </c>
      <c r="BM79" s="25">
        <f t="shared" ca="1" si="113"/>
        <v>0</v>
      </c>
      <c r="BN79" s="25">
        <f t="shared" ca="1" si="114"/>
        <v>75.400000000000006</v>
      </c>
      <c r="BO79" s="25">
        <f t="shared" ca="1" si="115"/>
        <v>126700</v>
      </c>
      <c r="BP79" s="25">
        <f t="shared" ca="1" si="116"/>
        <v>13593.37</v>
      </c>
      <c r="BQ79" s="25">
        <f t="shared" ca="1" si="117"/>
        <v>1.32</v>
      </c>
      <c r="BR79" s="25">
        <f t="shared" ca="1" si="118"/>
        <v>5.66</v>
      </c>
      <c r="BS79" s="25">
        <f ca="1">IF($H79="","",IF($Q79="x",SUM(BL$3:BN79)+SUM(BQ$3:BR79)-SUM(BS$3:BS78),0))</f>
        <v>0</v>
      </c>
      <c r="BT79" s="25">
        <f t="shared" ca="1" si="119"/>
        <v>113106.63</v>
      </c>
      <c r="BU79" s="25">
        <f t="shared" ca="1" si="81"/>
        <v>112887.05</v>
      </c>
      <c r="BV79" s="7"/>
      <c r="BW79" s="25">
        <f t="shared" si="82"/>
        <v>0</v>
      </c>
      <c r="BX79" s="130"/>
      <c r="BY79" s="7"/>
      <c r="CB79" s="131">
        <f t="shared" si="66"/>
        <v>76</v>
      </c>
      <c r="CC79" s="132">
        <f t="shared" ca="1" si="120"/>
        <v>0</v>
      </c>
      <c r="CD79" s="133">
        <f t="shared" ca="1" si="83"/>
        <v>125422.5034279199</v>
      </c>
      <c r="CE79" s="133">
        <f t="shared" ca="1" si="121"/>
        <v>52.15</v>
      </c>
      <c r="CF79" s="133">
        <f t="shared" ca="1" si="122"/>
        <v>125370.35</v>
      </c>
      <c r="CG79" s="133">
        <f t="shared" ca="1" si="123"/>
        <v>0</v>
      </c>
      <c r="CH79" s="133">
        <f ca="1">IF($H79="","",IF(MONTH($H79)=MONTH($C$4)-1,MAX(0,(CG79-SUM(N68:N79)+SUM(O68:O79))-(VLOOKUP(CB79-12,$CB$3:$CH78,6,FALSE))),0)*0.25)</f>
        <v>0</v>
      </c>
      <c r="CI79" s="133">
        <f ca="1">IF($H79="","",CG79-SUM($CH$4:$CH79))</f>
        <v>-5392.8898336765669</v>
      </c>
      <c r="CK79" s="133">
        <f ca="1">IF($H79="","",SUM($N$4:$N79)+$CK$3)</f>
        <v>100000</v>
      </c>
      <c r="CL79" s="133">
        <f ca="1">IF($H79="","",SUM($O$4:$O79))</f>
        <v>0</v>
      </c>
      <c r="CM79" s="133">
        <f t="shared" ref="CM79:CM142" ca="1" si="126">IF($H79="","",ROUND(MAX(0,((BT79-CK79+CL79)/BT79)*$BI79*0.25),2))</f>
        <v>0</v>
      </c>
      <c r="CN79" s="133">
        <f ca="1">IF($H79="","",ROUND(IF(MONTH($H79)=MONTH($C$4)-1,BT79*(1+CC79)-SUM($CM$4:$CM79),0),2))</f>
        <v>0</v>
      </c>
      <c r="CZ79" s="132">
        <f t="shared" ca="1" si="84"/>
        <v>126700</v>
      </c>
    </row>
    <row r="80" spans="2:104" x14ac:dyDescent="0.2">
      <c r="F80" s="3">
        <v>77</v>
      </c>
      <c r="G80" s="3">
        <f t="shared" si="85"/>
        <v>7</v>
      </c>
      <c r="H80" s="8">
        <f t="shared" ca="1" si="124"/>
        <v>46081</v>
      </c>
      <c r="I80" s="6">
        <f t="shared" ca="1" si="67"/>
        <v>38</v>
      </c>
      <c r="J80" s="6" t="str">
        <f t="shared" ca="1" si="68"/>
        <v/>
      </c>
      <c r="K80" s="7"/>
      <c r="L80" s="6">
        <f ca="1">IF($H80="","",IF($J80="",VLOOKUP($I80,Sterbetafeln!$A$4:$I$124,$D$10,FALSE),MAX(0.0005,VLOOKUP($I80,Sterbetafeln!$A$4:$I$124,$D$10,FALSE)*VLOOKUP($J80,Sterbetafeln!$A$4:$I$124,$D$13,FALSE))))</f>
        <v>1.1609999999999999E-3</v>
      </c>
      <c r="M80" s="78">
        <f ca="1">SUM($O$3:$O80)</f>
        <v>0</v>
      </c>
      <c r="N80" s="25">
        <f t="shared" ca="1" si="86"/>
        <v>0</v>
      </c>
      <c r="O80" s="25">
        <f t="shared" ca="1" si="87"/>
        <v>0</v>
      </c>
      <c r="P80" s="25">
        <f t="shared" ca="1" si="88"/>
        <v>0</v>
      </c>
      <c r="Q80" s="7" t="str">
        <f t="shared" ca="1" si="89"/>
        <v/>
      </c>
      <c r="R80" s="25">
        <f t="shared" ca="1" si="69"/>
        <v>0</v>
      </c>
      <c r="S80" s="25">
        <f ca="1">SUM(R$3:R80)</f>
        <v>0</v>
      </c>
      <c r="T80" s="25">
        <f t="shared" ca="1" si="90"/>
        <v>82892.06</v>
      </c>
      <c r="U80" s="25">
        <f t="shared" ca="1" si="70"/>
        <v>51.81</v>
      </c>
      <c r="V80" s="25">
        <f t="shared" ca="1" si="91"/>
        <v>0</v>
      </c>
      <c r="W80" s="25">
        <f t="shared" ca="1" si="71"/>
        <v>55.26</v>
      </c>
      <c r="X80" s="25">
        <f t="shared" ca="1" si="92"/>
        <v>126700</v>
      </c>
      <c r="Y80" s="25">
        <f t="shared" ca="1" si="72"/>
        <v>43807.94</v>
      </c>
      <c r="Z80" s="25">
        <f t="shared" ca="1" si="93"/>
        <v>4.24</v>
      </c>
      <c r="AA80" s="25">
        <f t="shared" ca="1" si="94"/>
        <v>4.1399999999999997</v>
      </c>
      <c r="AB80" s="25">
        <f ca="1">IF($H80="","",IF($Q80="x",SUM(U$3:W80)+SUM(Z$3:AA80)-SUM(AB$3:AB79),0))</f>
        <v>0</v>
      </c>
      <c r="AC80" s="25">
        <f t="shared" ca="1" si="95"/>
        <v>82892.06</v>
      </c>
      <c r="AD80" s="25">
        <f t="shared" ca="1" si="73"/>
        <v>82717.8</v>
      </c>
      <c r="AE80" s="7"/>
      <c r="AF80" s="25">
        <f t="shared" ca="1" si="96"/>
        <v>0</v>
      </c>
      <c r="AG80" s="25">
        <f ca="1">SUM(AF$3:AF80)</f>
        <v>0</v>
      </c>
      <c r="AH80" s="25">
        <f t="shared" ca="1" si="97"/>
        <v>100316.16806236446</v>
      </c>
      <c r="AI80" s="25">
        <f t="shared" ca="1" si="74"/>
        <v>62.7</v>
      </c>
      <c r="AJ80" s="25">
        <f t="shared" ca="1" si="98"/>
        <v>0</v>
      </c>
      <c r="AK80" s="25">
        <f t="shared" ca="1" si="75"/>
        <v>66.88</v>
      </c>
      <c r="AL80" s="25">
        <f t="shared" ca="1" si="99"/>
        <v>126700</v>
      </c>
      <c r="AM80" s="25">
        <f t="shared" ca="1" si="76"/>
        <v>26383.83</v>
      </c>
      <c r="AN80" s="25">
        <f t="shared" ca="1" si="100"/>
        <v>2.5499999999999998</v>
      </c>
      <c r="AO80" s="25">
        <f t="shared" ca="1" si="101"/>
        <v>5.0199999999999996</v>
      </c>
      <c r="AP80" s="25">
        <f ca="1">IF($H80="","",IF($Q80="x",SUM(AI$3:AK80)+SUM(AN$3:AO80)-SUM(AP$3:AP79),0))</f>
        <v>0</v>
      </c>
      <c r="AQ80" s="25">
        <f t="shared" ca="1" si="102"/>
        <v>100316.17</v>
      </c>
      <c r="AR80" s="25">
        <f t="shared" ca="1" si="77"/>
        <v>100115.77</v>
      </c>
      <c r="AS80" s="7"/>
      <c r="AT80" s="25">
        <f t="shared" ca="1" si="103"/>
        <v>0</v>
      </c>
      <c r="AU80" s="25">
        <f ca="1">SUM(AT$3:AT80)</f>
        <v>0</v>
      </c>
      <c r="AV80" s="25">
        <f t="shared" ca="1" si="104"/>
        <v>120727.2494504192</v>
      </c>
      <c r="AW80" s="25">
        <f t="shared" ca="1" si="78"/>
        <v>75.45</v>
      </c>
      <c r="AX80" s="25">
        <f t="shared" ca="1" si="105"/>
        <v>0</v>
      </c>
      <c r="AY80" s="25">
        <f t="shared" ca="1" si="106"/>
        <v>80.48</v>
      </c>
      <c r="AZ80" s="25">
        <f t="shared" ca="1" si="107"/>
        <v>126700</v>
      </c>
      <c r="BA80" s="25">
        <f t="shared" ca="1" si="108"/>
        <v>5972.75</v>
      </c>
      <c r="BB80" s="25">
        <f t="shared" ca="1" si="109"/>
        <v>0.57999999999999996</v>
      </c>
      <c r="BC80" s="25">
        <f t="shared" ca="1" si="110"/>
        <v>6.04</v>
      </c>
      <c r="BD80" s="25">
        <f ca="1">IF($H80="","",IF($Q80="x",SUM(AW$3:AY80)+SUM(BB$3:BC80)-SUM(BD$3:BD79),0))</f>
        <v>0</v>
      </c>
      <c r="BE80" s="25">
        <f t="shared" ca="1" si="111"/>
        <v>120727.25</v>
      </c>
      <c r="BF80" s="25">
        <f t="shared" ca="1" si="79"/>
        <v>120496.23</v>
      </c>
      <c r="BG80" s="7"/>
      <c r="BI80" s="25">
        <f t="shared" ca="1" si="112"/>
        <v>0</v>
      </c>
      <c r="BJ80" s="25">
        <f ca="1">SUM(BI$3:BI80)</f>
        <v>0</v>
      </c>
      <c r="BK80" s="25">
        <f t="shared" ca="1" si="125"/>
        <v>113567.44041137132</v>
      </c>
      <c r="BL80" s="25">
        <f t="shared" ca="1" si="80"/>
        <v>70.98</v>
      </c>
      <c r="BM80" s="25">
        <f t="shared" ca="1" si="113"/>
        <v>0</v>
      </c>
      <c r="BN80" s="25">
        <f t="shared" ca="1" si="114"/>
        <v>75.709999999999994</v>
      </c>
      <c r="BO80" s="25">
        <f t="shared" ca="1" si="115"/>
        <v>126700</v>
      </c>
      <c r="BP80" s="25">
        <f t="shared" ca="1" si="116"/>
        <v>13132.56</v>
      </c>
      <c r="BQ80" s="25">
        <f t="shared" ca="1" si="117"/>
        <v>1.27</v>
      </c>
      <c r="BR80" s="25">
        <f t="shared" ca="1" si="118"/>
        <v>5.68</v>
      </c>
      <c r="BS80" s="25">
        <f ca="1">IF($H80="","",IF($Q80="x",SUM(BL$3:BN80)+SUM(BQ$3:BR80)-SUM(BS$3:BS79),0))</f>
        <v>0</v>
      </c>
      <c r="BT80" s="25">
        <f t="shared" ca="1" si="119"/>
        <v>113567.44</v>
      </c>
      <c r="BU80" s="25">
        <f t="shared" ca="1" si="81"/>
        <v>113347.16</v>
      </c>
      <c r="BV80" s="7"/>
      <c r="BW80" s="25">
        <f t="shared" si="82"/>
        <v>0</v>
      </c>
      <c r="BX80" s="130"/>
      <c r="BY80" s="7"/>
      <c r="CB80" s="131">
        <f t="shared" si="66"/>
        <v>77</v>
      </c>
      <c r="CC80" s="132">
        <f t="shared" ca="1" si="120"/>
        <v>0</v>
      </c>
      <c r="CD80" s="133">
        <f t="shared" ca="1" si="83"/>
        <v>125881.12432469933</v>
      </c>
      <c r="CE80" s="133">
        <f t="shared" ca="1" si="121"/>
        <v>52.34</v>
      </c>
      <c r="CF80" s="133">
        <f t="shared" ca="1" si="122"/>
        <v>125828.78</v>
      </c>
      <c r="CG80" s="133">
        <f t="shared" ca="1" si="123"/>
        <v>0</v>
      </c>
      <c r="CH80" s="133">
        <f ca="1">IF($H80="","",IF(MONTH($H80)=MONTH($C$4)-1,MAX(0,(CG80-SUM(N69:N80)+SUM(O69:O80))-(VLOOKUP(CB80-12,$CB$3:$CH79,6,FALSE))),0)*0.25)</f>
        <v>0</v>
      </c>
      <c r="CI80" s="133">
        <f ca="1">IF($H80="","",CG80-SUM($CH$4:$CH80))</f>
        <v>-5392.8898336765669</v>
      </c>
      <c r="CK80" s="133">
        <f ca="1">IF($H80="","",SUM($N$4:$N80)+$CK$3)</f>
        <v>100000</v>
      </c>
      <c r="CL80" s="133">
        <f ca="1">IF($H80="","",SUM($O$4:$O80))</f>
        <v>0</v>
      </c>
      <c r="CM80" s="133">
        <f t="shared" ca="1" si="126"/>
        <v>0</v>
      </c>
      <c r="CN80" s="133">
        <f ca="1">IF($H80="","",ROUND(IF(MONTH($H80)=MONTH($C$4)-1,BT80*(1+CC80)-SUM($CM$4:$CM80),0),2))</f>
        <v>0</v>
      </c>
      <c r="CZ80" s="132">
        <f t="shared" ca="1" si="84"/>
        <v>126700</v>
      </c>
    </row>
    <row r="81" spans="2:104" x14ac:dyDescent="0.2">
      <c r="B81" s="48" t="s">
        <v>100</v>
      </c>
      <c r="C81" s="49">
        <f>IF('Input-Output'!F55="LLB",Eckdaten!$D$28,Eckdaten!$C$28)</f>
        <v>20</v>
      </c>
      <c r="F81" s="3">
        <v>78</v>
      </c>
      <c r="G81" s="3">
        <f t="shared" si="85"/>
        <v>7</v>
      </c>
      <c r="H81" s="8">
        <f t="shared" ca="1" si="124"/>
        <v>46112</v>
      </c>
      <c r="I81" s="6">
        <f t="shared" ca="1" si="67"/>
        <v>38</v>
      </c>
      <c r="J81" s="6" t="str">
        <f t="shared" ca="1" si="68"/>
        <v/>
      </c>
      <c r="K81" s="7"/>
      <c r="L81" s="6">
        <f ca="1">IF($H81="","",IF($J81="",VLOOKUP($I81,Sterbetafeln!$A$4:$I$124,$D$10,FALSE),MAX(0.0005,VLOOKUP($I81,Sterbetafeln!$A$4:$I$124,$D$10,FALSE)*VLOOKUP($J81,Sterbetafeln!$A$4:$I$124,$D$13,FALSE))))</f>
        <v>1.1609999999999999E-3</v>
      </c>
      <c r="M81" s="78">
        <f ca="1">SUM($O$3:$O81)</f>
        <v>0</v>
      </c>
      <c r="N81" s="25">
        <f t="shared" ca="1" si="86"/>
        <v>0</v>
      </c>
      <c r="O81" s="25">
        <f t="shared" ca="1" si="87"/>
        <v>0</v>
      </c>
      <c r="P81" s="25">
        <f t="shared" ca="1" si="88"/>
        <v>0</v>
      </c>
      <c r="Q81" s="7" t="str">
        <f t="shared" ca="1" si="89"/>
        <v>x</v>
      </c>
      <c r="R81" s="25">
        <f t="shared" ca="1" si="69"/>
        <v>0</v>
      </c>
      <c r="S81" s="25">
        <f ca="1">SUM(R$3:R81)</f>
        <v>0</v>
      </c>
      <c r="T81" s="25">
        <f t="shared" ca="1" si="90"/>
        <v>82892.06</v>
      </c>
      <c r="U81" s="25">
        <f t="shared" ca="1" si="70"/>
        <v>51.81</v>
      </c>
      <c r="V81" s="25">
        <f t="shared" ca="1" si="91"/>
        <v>0</v>
      </c>
      <c r="W81" s="25">
        <f t="shared" ca="1" si="71"/>
        <v>55.26</v>
      </c>
      <c r="X81" s="25">
        <f t="shared" ca="1" si="92"/>
        <v>126700</v>
      </c>
      <c r="Y81" s="25">
        <f t="shared" ca="1" si="72"/>
        <v>43807.94</v>
      </c>
      <c r="Z81" s="25">
        <f t="shared" ca="1" si="93"/>
        <v>4.24</v>
      </c>
      <c r="AA81" s="25">
        <f t="shared" ca="1" si="94"/>
        <v>4.1399999999999997</v>
      </c>
      <c r="AB81" s="25">
        <f ca="1">IF($H81="","",IF($Q81="x",SUM(U$3:W81)+SUM(Z$3:AA81)-SUM(AB$3:AB80),0))</f>
        <v>346.34999999999854</v>
      </c>
      <c r="AC81" s="25">
        <f t="shared" ca="1" si="95"/>
        <v>82545.710000000006</v>
      </c>
      <c r="AD81" s="25">
        <f t="shared" ca="1" si="73"/>
        <v>82371.97</v>
      </c>
      <c r="AE81" s="7"/>
      <c r="AF81" s="25">
        <f t="shared" ca="1" si="96"/>
        <v>0</v>
      </c>
      <c r="AG81" s="25">
        <f ca="1">SUM(AF$3:AF81)</f>
        <v>0</v>
      </c>
      <c r="AH81" s="25">
        <f t="shared" ca="1" si="97"/>
        <v>100563.57673774428</v>
      </c>
      <c r="AI81" s="25">
        <f t="shared" ca="1" si="74"/>
        <v>62.85</v>
      </c>
      <c r="AJ81" s="25">
        <f t="shared" ca="1" si="98"/>
        <v>0</v>
      </c>
      <c r="AK81" s="25">
        <f t="shared" ca="1" si="75"/>
        <v>67.040000000000006</v>
      </c>
      <c r="AL81" s="25">
        <f t="shared" ca="1" si="99"/>
        <v>126700</v>
      </c>
      <c r="AM81" s="25">
        <f t="shared" ca="1" si="76"/>
        <v>26136.42</v>
      </c>
      <c r="AN81" s="25">
        <f t="shared" ca="1" si="100"/>
        <v>2.5299999999999998</v>
      </c>
      <c r="AO81" s="25">
        <f t="shared" ca="1" si="101"/>
        <v>5.03</v>
      </c>
      <c r="AP81" s="25">
        <f ca="1">IF($H81="","",IF($Q81="x",SUM(AI$3:AK81)+SUM(AN$3:AO81)-SUM(AP$3:AP80),0))</f>
        <v>411.43000000000211</v>
      </c>
      <c r="AQ81" s="25">
        <f t="shared" ca="1" si="102"/>
        <v>100152.15</v>
      </c>
      <c r="AR81" s="25">
        <f t="shared" ca="1" si="77"/>
        <v>99952</v>
      </c>
      <c r="AS81" s="7"/>
      <c r="AT81" s="25">
        <f t="shared" ca="1" si="103"/>
        <v>0</v>
      </c>
      <c r="AU81" s="25">
        <f ca="1">SUM(AT$3:AT81)</f>
        <v>0</v>
      </c>
      <c r="AV81" s="25">
        <f t="shared" ca="1" si="104"/>
        <v>121314.8959939898</v>
      </c>
      <c r="AW81" s="25">
        <f t="shared" ca="1" si="78"/>
        <v>75.819999999999993</v>
      </c>
      <c r="AX81" s="25">
        <f t="shared" ca="1" si="105"/>
        <v>0</v>
      </c>
      <c r="AY81" s="25">
        <f t="shared" ca="1" si="106"/>
        <v>80.88</v>
      </c>
      <c r="AZ81" s="25">
        <f t="shared" ca="1" si="107"/>
        <v>126700</v>
      </c>
      <c r="BA81" s="25">
        <f t="shared" ca="1" si="108"/>
        <v>5385.1</v>
      </c>
      <c r="BB81" s="25">
        <f t="shared" ca="1" si="109"/>
        <v>0.52</v>
      </c>
      <c r="BC81" s="25">
        <f t="shared" ca="1" si="110"/>
        <v>6.07</v>
      </c>
      <c r="BD81" s="25">
        <f ca="1">IF($H81="","",IF($Q81="x",SUM(AW$3:AY81)+SUM(BB$3:BC81)-SUM(BD$3:BD80),0))</f>
        <v>487.65999999999985</v>
      </c>
      <c r="BE81" s="25">
        <f t="shared" ca="1" si="111"/>
        <v>120827.24</v>
      </c>
      <c r="BF81" s="25">
        <f t="shared" ca="1" si="79"/>
        <v>120596.07</v>
      </c>
      <c r="BG81" s="7"/>
      <c r="BI81" s="25">
        <f t="shared" ca="1" si="112"/>
        <v>0</v>
      </c>
      <c r="BJ81" s="25">
        <f ca="1">SUM(BI$3:BI81)</f>
        <v>0</v>
      </c>
      <c r="BK81" s="25">
        <f t="shared" ca="1" si="125"/>
        <v>114030.12780835206</v>
      </c>
      <c r="BL81" s="25">
        <f t="shared" ca="1" si="80"/>
        <v>71.27</v>
      </c>
      <c r="BM81" s="25">
        <f t="shared" ca="1" si="113"/>
        <v>0</v>
      </c>
      <c r="BN81" s="25">
        <f t="shared" ca="1" si="114"/>
        <v>76.02</v>
      </c>
      <c r="BO81" s="25">
        <f t="shared" ca="1" si="115"/>
        <v>126700</v>
      </c>
      <c r="BP81" s="25">
        <f t="shared" ca="1" si="116"/>
        <v>12669.87</v>
      </c>
      <c r="BQ81" s="25">
        <f t="shared" ca="1" si="117"/>
        <v>1.23</v>
      </c>
      <c r="BR81" s="25">
        <f t="shared" ca="1" si="118"/>
        <v>5.7</v>
      </c>
      <c r="BS81" s="25">
        <f ca="1">IF($H81="","",IF($Q81="x",SUM(BL$3:BN81)+SUM(BQ$3:BR81)-SUM(BS$3:BS80),0))</f>
        <v>460.92999999999847</v>
      </c>
      <c r="BT81" s="25">
        <f t="shared" ca="1" si="119"/>
        <v>113569.2</v>
      </c>
      <c r="BU81" s="25">
        <f t="shared" ca="1" si="81"/>
        <v>113348.92</v>
      </c>
      <c r="BV81" s="7"/>
      <c r="BW81" s="25">
        <f t="shared" si="82"/>
        <v>0</v>
      </c>
      <c r="BX81" s="130"/>
      <c r="BY81" s="7"/>
      <c r="CB81" s="131">
        <f t="shared" si="66"/>
        <v>78</v>
      </c>
      <c r="CC81" s="132">
        <f t="shared" ca="1" si="120"/>
        <v>0</v>
      </c>
      <c r="CD81" s="133">
        <f t="shared" ca="1" si="83"/>
        <v>126341.42202526545</v>
      </c>
      <c r="CE81" s="133">
        <f t="shared" ca="1" si="121"/>
        <v>52.54</v>
      </c>
      <c r="CF81" s="133">
        <f t="shared" ca="1" si="122"/>
        <v>126288.88</v>
      </c>
      <c r="CG81" s="133">
        <f t="shared" ca="1" si="123"/>
        <v>0</v>
      </c>
      <c r="CH81" s="133">
        <f ca="1">IF($H81="","",IF(MONTH($H81)=MONTH($C$4)-1,MAX(0,(CG81-SUM(N70:N81)+SUM(O70:O81))-(VLOOKUP(CB81-12,$CB$3:$CH80,6,FALSE))),0)*0.25)</f>
        <v>0</v>
      </c>
      <c r="CI81" s="133">
        <f ca="1">IF($H81="","",CG81-SUM($CH$4:$CH81))</f>
        <v>-5392.8898336765669</v>
      </c>
      <c r="CK81" s="133">
        <f ca="1">IF($H81="","",SUM($N$4:$N81)+$CK$3)</f>
        <v>100000</v>
      </c>
      <c r="CL81" s="133">
        <f ca="1">IF($H81="","",SUM($O$4:$O81))</f>
        <v>0</v>
      </c>
      <c r="CM81" s="133">
        <f t="shared" ca="1" si="126"/>
        <v>0</v>
      </c>
      <c r="CN81" s="133">
        <f ca="1">IF($H81="","",ROUND(IF(MONTH($H81)=MONTH($C$4)-1,BT81*(1+CC81)-SUM($CM$4:$CM81),0),2))</f>
        <v>0</v>
      </c>
      <c r="CZ81" s="132">
        <f t="shared" ca="1" si="84"/>
        <v>126700</v>
      </c>
    </row>
    <row r="82" spans="2:104" x14ac:dyDescent="0.2">
      <c r="B82" s="48" t="s">
        <v>100</v>
      </c>
      <c r="C82" s="49">
        <f>IF('Input-Output'!F55="LLB",Eckdaten!$D$29,Eckdaten!$C$29)</f>
        <v>999999</v>
      </c>
      <c r="F82" s="3">
        <v>79</v>
      </c>
      <c r="G82" s="3">
        <f t="shared" si="85"/>
        <v>7</v>
      </c>
      <c r="H82" s="8">
        <f t="shared" ca="1" si="124"/>
        <v>46142</v>
      </c>
      <c r="I82" s="6">
        <f t="shared" ca="1" si="67"/>
        <v>38</v>
      </c>
      <c r="J82" s="6" t="str">
        <f t="shared" ca="1" si="68"/>
        <v/>
      </c>
      <c r="K82" s="7"/>
      <c r="L82" s="6">
        <f ca="1">IF($H82="","",IF($J82="",VLOOKUP($I82,Sterbetafeln!$A$4:$I$124,$D$10,FALSE),MAX(0.0005,VLOOKUP($I82,Sterbetafeln!$A$4:$I$124,$D$10,FALSE)*VLOOKUP($J82,Sterbetafeln!$A$4:$I$124,$D$13,FALSE))))</f>
        <v>1.1609999999999999E-3</v>
      </c>
      <c r="M82" s="78">
        <f ca="1">SUM($O$3:$O82)</f>
        <v>0</v>
      </c>
      <c r="N82" s="25">
        <f t="shared" ca="1" si="86"/>
        <v>0</v>
      </c>
      <c r="O82" s="25">
        <f t="shared" ca="1" si="87"/>
        <v>0</v>
      </c>
      <c r="P82" s="25">
        <f t="shared" ca="1" si="88"/>
        <v>0</v>
      </c>
      <c r="Q82" s="7" t="str">
        <f t="shared" ca="1" si="89"/>
        <v/>
      </c>
      <c r="R82" s="25">
        <f t="shared" ca="1" si="69"/>
        <v>0</v>
      </c>
      <c r="S82" s="25">
        <f ca="1">SUM(R$3:R82)</f>
        <v>0</v>
      </c>
      <c r="T82" s="25">
        <f t="shared" ca="1" si="90"/>
        <v>82545.710000000006</v>
      </c>
      <c r="U82" s="25">
        <f t="shared" ca="1" si="70"/>
        <v>51.59</v>
      </c>
      <c r="V82" s="25">
        <f t="shared" ca="1" si="91"/>
        <v>0</v>
      </c>
      <c r="W82" s="25">
        <f t="shared" ca="1" si="71"/>
        <v>55.03</v>
      </c>
      <c r="X82" s="25">
        <f t="shared" ca="1" si="92"/>
        <v>126700</v>
      </c>
      <c r="Y82" s="25">
        <f t="shared" ca="1" si="72"/>
        <v>44154.29</v>
      </c>
      <c r="Z82" s="25">
        <f t="shared" ca="1" si="93"/>
        <v>4.2699999999999996</v>
      </c>
      <c r="AA82" s="25">
        <f t="shared" ca="1" si="94"/>
        <v>4.13</v>
      </c>
      <c r="AB82" s="25">
        <f ca="1">IF($H82="","",IF($Q82="x",SUM(U$3:W82)+SUM(Z$3:AA82)-SUM(AB$3:AB81),0))</f>
        <v>0</v>
      </c>
      <c r="AC82" s="25">
        <f t="shared" ca="1" si="95"/>
        <v>82545.710000000006</v>
      </c>
      <c r="AD82" s="25">
        <f t="shared" ca="1" si="73"/>
        <v>82371.97</v>
      </c>
      <c r="AE82" s="7"/>
      <c r="AF82" s="25">
        <f t="shared" ca="1" si="96"/>
        <v>0</v>
      </c>
      <c r="AG82" s="25">
        <f ca="1">SUM(AF$3:AF82)</f>
        <v>0</v>
      </c>
      <c r="AH82" s="25">
        <f t="shared" ca="1" si="97"/>
        <v>100399.15222017621</v>
      </c>
      <c r="AI82" s="25">
        <f t="shared" ca="1" si="74"/>
        <v>62.75</v>
      </c>
      <c r="AJ82" s="25">
        <f t="shared" ca="1" si="98"/>
        <v>0</v>
      </c>
      <c r="AK82" s="25">
        <f t="shared" ca="1" si="75"/>
        <v>66.930000000000007</v>
      </c>
      <c r="AL82" s="25">
        <f t="shared" ca="1" si="99"/>
        <v>126700</v>
      </c>
      <c r="AM82" s="25">
        <f t="shared" ca="1" si="76"/>
        <v>26300.85</v>
      </c>
      <c r="AN82" s="25">
        <f t="shared" ca="1" si="100"/>
        <v>2.54</v>
      </c>
      <c r="AO82" s="25">
        <f t="shared" ca="1" si="101"/>
        <v>5.0199999999999996</v>
      </c>
      <c r="AP82" s="25">
        <f ca="1">IF($H82="","",IF($Q82="x",SUM(AI$3:AK82)+SUM(AN$3:AO82)-SUM(AP$3:AP81),0))</f>
        <v>0</v>
      </c>
      <c r="AQ82" s="25">
        <f t="shared" ca="1" si="102"/>
        <v>100399.15</v>
      </c>
      <c r="AR82" s="25">
        <f t="shared" ca="1" si="77"/>
        <v>100198.63</v>
      </c>
      <c r="AS82" s="7"/>
      <c r="AT82" s="25">
        <f t="shared" ca="1" si="103"/>
        <v>0</v>
      </c>
      <c r="AU82" s="25">
        <f ca="1">SUM(AT$3:AT82)</f>
        <v>0</v>
      </c>
      <c r="AV82" s="25">
        <f t="shared" ca="1" si="104"/>
        <v>121415.37270037085</v>
      </c>
      <c r="AW82" s="25">
        <f t="shared" ca="1" si="78"/>
        <v>75.88</v>
      </c>
      <c r="AX82" s="25">
        <f t="shared" ca="1" si="105"/>
        <v>0</v>
      </c>
      <c r="AY82" s="25">
        <f t="shared" ca="1" si="106"/>
        <v>80.94</v>
      </c>
      <c r="AZ82" s="25">
        <f t="shared" ca="1" si="107"/>
        <v>126700</v>
      </c>
      <c r="BA82" s="25">
        <f t="shared" ca="1" si="108"/>
        <v>5284.63</v>
      </c>
      <c r="BB82" s="25">
        <f t="shared" ca="1" si="109"/>
        <v>0.51</v>
      </c>
      <c r="BC82" s="25">
        <f t="shared" ca="1" si="110"/>
        <v>6.07</v>
      </c>
      <c r="BD82" s="25">
        <f ca="1">IF($H82="","",IF($Q82="x",SUM(AW$3:AY82)+SUM(BB$3:BC82)-SUM(BD$3:BD81),0))</f>
        <v>0</v>
      </c>
      <c r="BE82" s="25">
        <f t="shared" ca="1" si="111"/>
        <v>121415.37</v>
      </c>
      <c r="BF82" s="25">
        <f t="shared" ca="1" si="79"/>
        <v>121183.32</v>
      </c>
      <c r="BG82" s="7"/>
      <c r="BI82" s="25">
        <f t="shared" ca="1" si="112"/>
        <v>0</v>
      </c>
      <c r="BJ82" s="25">
        <f ca="1">SUM(BI$3:BI82)</f>
        <v>0</v>
      </c>
      <c r="BK82" s="25">
        <f t="shared" ca="1" si="125"/>
        <v>114031.89497880991</v>
      </c>
      <c r="BL82" s="25">
        <f t="shared" ca="1" si="80"/>
        <v>71.27</v>
      </c>
      <c r="BM82" s="25">
        <f t="shared" ca="1" si="113"/>
        <v>0</v>
      </c>
      <c r="BN82" s="25">
        <f t="shared" ca="1" si="114"/>
        <v>76.02</v>
      </c>
      <c r="BO82" s="25">
        <f t="shared" ca="1" si="115"/>
        <v>126700</v>
      </c>
      <c r="BP82" s="25">
        <f t="shared" ca="1" si="116"/>
        <v>12668.11</v>
      </c>
      <c r="BQ82" s="25">
        <f t="shared" ca="1" si="117"/>
        <v>1.23</v>
      </c>
      <c r="BR82" s="25">
        <f t="shared" ca="1" si="118"/>
        <v>5.7</v>
      </c>
      <c r="BS82" s="25">
        <f ca="1">IF($H82="","",IF($Q82="x",SUM(BL$3:BN82)+SUM(BQ$3:BR82)-SUM(BS$3:BS81),0))</f>
        <v>0</v>
      </c>
      <c r="BT82" s="25">
        <f t="shared" ca="1" si="119"/>
        <v>114031.89</v>
      </c>
      <c r="BU82" s="25">
        <f t="shared" ca="1" si="81"/>
        <v>113810.92</v>
      </c>
      <c r="BV82" s="7"/>
      <c r="BW82" s="25">
        <f t="shared" si="82"/>
        <v>0</v>
      </c>
      <c r="BX82" s="130"/>
      <c r="BY82" s="7"/>
      <c r="CB82" s="131">
        <f t="shared" si="66"/>
        <v>79</v>
      </c>
      <c r="CC82" s="132">
        <f t="shared" ca="1" si="120"/>
        <v>0</v>
      </c>
      <c r="CD82" s="133">
        <f t="shared" ca="1" si="83"/>
        <v>126803.39652961832</v>
      </c>
      <c r="CE82" s="133">
        <f t="shared" ca="1" si="121"/>
        <v>52.73</v>
      </c>
      <c r="CF82" s="133">
        <f t="shared" ca="1" si="122"/>
        <v>126750.67</v>
      </c>
      <c r="CG82" s="133">
        <f t="shared" ca="1" si="123"/>
        <v>0</v>
      </c>
      <c r="CH82" s="133">
        <f ca="1">IF($H82="","",IF(MONTH($H82)=MONTH($C$4)-1,MAX(0,(CG82-SUM(N71:N82)+SUM(O71:O82))-(VLOOKUP(CB82-12,$CB$3:$CH81,6,FALSE))),0)*0.25)</f>
        <v>0</v>
      </c>
      <c r="CI82" s="133">
        <f ca="1">IF($H82="","",CG82-SUM($CH$4:$CH82))</f>
        <v>-5392.8898336765669</v>
      </c>
      <c r="CK82" s="133">
        <f ca="1">IF($H82="","",SUM($N$4:$N82)+$CK$3)</f>
        <v>100000</v>
      </c>
      <c r="CL82" s="133">
        <f ca="1">IF($H82="","",SUM($O$4:$O82))</f>
        <v>0</v>
      </c>
      <c r="CM82" s="133">
        <f t="shared" ca="1" si="126"/>
        <v>0</v>
      </c>
      <c r="CN82" s="133">
        <f ca="1">IF($H82="","",ROUND(IF(MONTH($H82)=MONTH($C$4)-1,BT82*(1+CC82)-SUM($CM$4:$CM82),0),2))</f>
        <v>0</v>
      </c>
      <c r="CZ82" s="132">
        <f t="shared" ca="1" si="84"/>
        <v>126700</v>
      </c>
    </row>
    <row r="83" spans="2:104" x14ac:dyDescent="0.2">
      <c r="B83" s="48" t="s">
        <v>101</v>
      </c>
      <c r="C83" s="51">
        <f>IF('Input-Output'!F55="LLB",Eckdaten!$D$30,Eckdaten!$C$30)</f>
        <v>2E-3</v>
      </c>
      <c r="F83" s="3">
        <v>80</v>
      </c>
      <c r="G83" s="3">
        <f t="shared" si="85"/>
        <v>7</v>
      </c>
      <c r="H83" s="8">
        <f t="shared" ca="1" si="124"/>
        <v>46173</v>
      </c>
      <c r="I83" s="6">
        <f t="shared" ca="1" si="67"/>
        <v>38</v>
      </c>
      <c r="J83" s="6" t="str">
        <f t="shared" ca="1" si="68"/>
        <v/>
      </c>
      <c r="K83" s="7"/>
      <c r="L83" s="6">
        <f ca="1">IF($H83="","",IF($J83="",VLOOKUP($I83,Sterbetafeln!$A$4:$I$124,$D$10,FALSE),MAX(0.0005,VLOOKUP($I83,Sterbetafeln!$A$4:$I$124,$D$10,FALSE)*VLOOKUP($J83,Sterbetafeln!$A$4:$I$124,$D$13,FALSE))))</f>
        <v>1.1609999999999999E-3</v>
      </c>
      <c r="M83" s="78">
        <f ca="1">SUM($O$3:$O83)</f>
        <v>0</v>
      </c>
      <c r="N83" s="25">
        <f t="shared" ca="1" si="86"/>
        <v>0</v>
      </c>
      <c r="O83" s="25">
        <f t="shared" ca="1" si="87"/>
        <v>0</v>
      </c>
      <c r="P83" s="25">
        <f t="shared" ca="1" si="88"/>
        <v>0</v>
      </c>
      <c r="Q83" s="7" t="str">
        <f t="shared" ca="1" si="89"/>
        <v/>
      </c>
      <c r="R83" s="25">
        <f t="shared" ca="1" si="69"/>
        <v>0</v>
      </c>
      <c r="S83" s="25">
        <f ca="1">SUM(R$3:R83)</f>
        <v>0</v>
      </c>
      <c r="T83" s="25">
        <f t="shared" ca="1" si="90"/>
        <v>82545.710000000006</v>
      </c>
      <c r="U83" s="25">
        <f t="shared" ca="1" si="70"/>
        <v>51.59</v>
      </c>
      <c r="V83" s="25">
        <f t="shared" ca="1" si="91"/>
        <v>0</v>
      </c>
      <c r="W83" s="25">
        <f t="shared" ca="1" si="71"/>
        <v>55.03</v>
      </c>
      <c r="X83" s="25">
        <f t="shared" ca="1" si="92"/>
        <v>126700</v>
      </c>
      <c r="Y83" s="25">
        <f t="shared" ca="1" si="72"/>
        <v>44154.29</v>
      </c>
      <c r="Z83" s="25">
        <f t="shared" ca="1" si="93"/>
        <v>4.2699999999999996</v>
      </c>
      <c r="AA83" s="25">
        <f t="shared" ca="1" si="94"/>
        <v>4.13</v>
      </c>
      <c r="AB83" s="25">
        <f ca="1">IF($H83="","",IF($Q83="x",SUM(U$3:W83)+SUM(Z$3:AA83)-SUM(AB$3:AB82),0))</f>
        <v>0</v>
      </c>
      <c r="AC83" s="25">
        <f t="shared" ca="1" si="95"/>
        <v>82545.710000000006</v>
      </c>
      <c r="AD83" s="25">
        <f t="shared" ca="1" si="73"/>
        <v>82371.97</v>
      </c>
      <c r="AE83" s="7"/>
      <c r="AF83" s="25">
        <f t="shared" ca="1" si="96"/>
        <v>0</v>
      </c>
      <c r="AG83" s="25">
        <f ca="1">SUM(AF$3:AF83)</f>
        <v>0</v>
      </c>
      <c r="AH83" s="25">
        <f t="shared" ca="1" si="97"/>
        <v>100646.76138880997</v>
      </c>
      <c r="AI83" s="25">
        <f t="shared" ca="1" si="74"/>
        <v>62.9</v>
      </c>
      <c r="AJ83" s="25">
        <f t="shared" ca="1" si="98"/>
        <v>0</v>
      </c>
      <c r="AK83" s="25">
        <f t="shared" ca="1" si="75"/>
        <v>67.099999999999994</v>
      </c>
      <c r="AL83" s="25">
        <f t="shared" ca="1" si="99"/>
        <v>126700</v>
      </c>
      <c r="AM83" s="25">
        <f t="shared" ca="1" si="76"/>
        <v>26053.24</v>
      </c>
      <c r="AN83" s="25">
        <f t="shared" ca="1" si="100"/>
        <v>2.52</v>
      </c>
      <c r="AO83" s="25">
        <f t="shared" ca="1" si="101"/>
        <v>5.03</v>
      </c>
      <c r="AP83" s="25">
        <f ca="1">IF($H83="","",IF($Q83="x",SUM(AI$3:AK83)+SUM(AN$3:AO83)-SUM(AP$3:AP82),0))</f>
        <v>0</v>
      </c>
      <c r="AQ83" s="25">
        <f t="shared" ca="1" si="102"/>
        <v>100646.76</v>
      </c>
      <c r="AR83" s="25">
        <f t="shared" ca="1" si="77"/>
        <v>100445.86</v>
      </c>
      <c r="AS83" s="7"/>
      <c r="AT83" s="25">
        <f t="shared" ca="1" si="103"/>
        <v>0</v>
      </c>
      <c r="AU83" s="25">
        <f ca="1">SUM(AT$3:AT83)</f>
        <v>0</v>
      </c>
      <c r="AV83" s="25">
        <f t="shared" ca="1" si="104"/>
        <v>122006.36545288483</v>
      </c>
      <c r="AW83" s="25">
        <f t="shared" ca="1" si="78"/>
        <v>76.25</v>
      </c>
      <c r="AX83" s="25">
        <f t="shared" ca="1" si="105"/>
        <v>0</v>
      </c>
      <c r="AY83" s="25">
        <f t="shared" ca="1" si="106"/>
        <v>81.34</v>
      </c>
      <c r="AZ83" s="25">
        <f t="shared" ca="1" si="107"/>
        <v>126700</v>
      </c>
      <c r="BA83" s="25">
        <f t="shared" ca="1" si="108"/>
        <v>4693.63</v>
      </c>
      <c r="BB83" s="25">
        <f t="shared" ca="1" si="109"/>
        <v>0.45</v>
      </c>
      <c r="BC83" s="25">
        <f t="shared" ca="1" si="110"/>
        <v>6.1</v>
      </c>
      <c r="BD83" s="25">
        <f ca="1">IF($H83="","",IF($Q83="x",SUM(AW$3:AY83)+SUM(BB$3:BC83)-SUM(BD$3:BD82),0))</f>
        <v>0</v>
      </c>
      <c r="BE83" s="25">
        <f t="shared" ca="1" si="111"/>
        <v>122006.37</v>
      </c>
      <c r="BF83" s="25">
        <f t="shared" ca="1" si="79"/>
        <v>121773.44</v>
      </c>
      <c r="BG83" s="7"/>
      <c r="BI83" s="25">
        <f t="shared" ca="1" si="112"/>
        <v>0</v>
      </c>
      <c r="BJ83" s="25">
        <f ca="1">SUM(BI$3:BI83)</f>
        <v>0</v>
      </c>
      <c r="BK83" s="25">
        <f t="shared" ca="1" si="125"/>
        <v>114496.47003514337</v>
      </c>
      <c r="BL83" s="25">
        <f t="shared" ca="1" si="80"/>
        <v>71.56</v>
      </c>
      <c r="BM83" s="25">
        <f t="shared" ca="1" si="113"/>
        <v>0</v>
      </c>
      <c r="BN83" s="25">
        <f t="shared" ca="1" si="114"/>
        <v>76.33</v>
      </c>
      <c r="BO83" s="25">
        <f t="shared" ca="1" si="115"/>
        <v>126700</v>
      </c>
      <c r="BP83" s="25">
        <f t="shared" ca="1" si="116"/>
        <v>12203.53</v>
      </c>
      <c r="BQ83" s="25">
        <f t="shared" ca="1" si="117"/>
        <v>1.18</v>
      </c>
      <c r="BR83" s="25">
        <f t="shared" ca="1" si="118"/>
        <v>5.72</v>
      </c>
      <c r="BS83" s="25">
        <f ca="1">IF($H83="","",IF($Q83="x",SUM(BL$3:BN83)+SUM(BQ$3:BR83)-SUM(BS$3:BS82),0))</f>
        <v>0</v>
      </c>
      <c r="BT83" s="25">
        <f t="shared" ca="1" si="119"/>
        <v>114496.47</v>
      </c>
      <c r="BU83" s="25">
        <f t="shared" ca="1" si="81"/>
        <v>114274.8</v>
      </c>
      <c r="BV83" s="7"/>
      <c r="BW83" s="25">
        <f t="shared" si="82"/>
        <v>0</v>
      </c>
      <c r="BX83" s="130"/>
      <c r="BY83" s="7"/>
      <c r="CB83" s="131">
        <f t="shared" si="66"/>
        <v>80</v>
      </c>
      <c r="CC83" s="132">
        <f t="shared" ca="1" si="120"/>
        <v>0</v>
      </c>
      <c r="CD83" s="133">
        <f t="shared" ca="1" si="83"/>
        <v>127267.06791924036</v>
      </c>
      <c r="CE83" s="133">
        <f t="shared" ca="1" si="121"/>
        <v>52.92</v>
      </c>
      <c r="CF83" s="133">
        <f t="shared" ca="1" si="122"/>
        <v>127214.15</v>
      </c>
      <c r="CG83" s="133">
        <f t="shared" ca="1" si="123"/>
        <v>0</v>
      </c>
      <c r="CH83" s="133">
        <f ca="1">IF($H83="","",IF(MONTH($H83)=MONTH($C$4)-1,MAX(0,(CG83-SUM(N72:N83)+SUM(O72:O83))-(VLOOKUP(CB83-12,$CB$3:$CH82,6,FALSE))),0)*0.25)</f>
        <v>0</v>
      </c>
      <c r="CI83" s="133">
        <f ca="1">IF($H83="","",CG83-SUM($CH$4:$CH83))</f>
        <v>-5392.8898336765669</v>
      </c>
      <c r="CK83" s="133">
        <f ca="1">IF($H83="","",SUM($N$4:$N83)+$CK$3)</f>
        <v>100000</v>
      </c>
      <c r="CL83" s="133">
        <f ca="1">IF($H83="","",SUM($O$4:$O83))</f>
        <v>0</v>
      </c>
      <c r="CM83" s="133">
        <f t="shared" ca="1" si="126"/>
        <v>0</v>
      </c>
      <c r="CN83" s="133">
        <f ca="1">IF($H83="","",ROUND(IF(MONTH($H83)=MONTH($C$4)-1,BT83*(1+CC83)-SUM($CM$4:$CM83),0),2))</f>
        <v>0</v>
      </c>
      <c r="CZ83" s="132">
        <f t="shared" ca="1" si="84"/>
        <v>126700</v>
      </c>
    </row>
    <row r="84" spans="2:104" x14ac:dyDescent="0.2">
      <c r="B84" s="48" t="s">
        <v>102</v>
      </c>
      <c r="C84" s="51">
        <f>IF('Input-Output'!F55="LLB",Eckdaten!$D$31,Eckdaten!$C$31)</f>
        <v>5.9999999999999995E-4</v>
      </c>
      <c r="F84" s="3">
        <v>81</v>
      </c>
      <c r="G84" s="3">
        <f t="shared" si="85"/>
        <v>7</v>
      </c>
      <c r="H84" s="8">
        <f t="shared" ca="1" si="124"/>
        <v>46203</v>
      </c>
      <c r="I84" s="6">
        <f t="shared" ca="1" si="67"/>
        <v>38</v>
      </c>
      <c r="J84" s="6" t="str">
        <f t="shared" ca="1" si="68"/>
        <v/>
      </c>
      <c r="K84" s="7"/>
      <c r="L84" s="6">
        <f ca="1">IF($H84="","",IF($J84="",VLOOKUP($I84,Sterbetafeln!$A$4:$I$124,$D$10,FALSE),MAX(0.0005,VLOOKUP($I84,Sterbetafeln!$A$4:$I$124,$D$10,FALSE)*VLOOKUP($J84,Sterbetafeln!$A$4:$I$124,$D$13,FALSE))))</f>
        <v>1.1609999999999999E-3</v>
      </c>
      <c r="M84" s="78">
        <f ca="1">SUM($O$3:$O84)</f>
        <v>0</v>
      </c>
      <c r="N84" s="25">
        <f t="shared" ca="1" si="86"/>
        <v>0</v>
      </c>
      <c r="O84" s="25">
        <f t="shared" ca="1" si="87"/>
        <v>0</v>
      </c>
      <c r="P84" s="25">
        <f t="shared" ca="1" si="88"/>
        <v>0</v>
      </c>
      <c r="Q84" s="7" t="str">
        <f t="shared" ca="1" si="89"/>
        <v>x</v>
      </c>
      <c r="R84" s="25">
        <f t="shared" ca="1" si="69"/>
        <v>0</v>
      </c>
      <c r="S84" s="25">
        <f ca="1">SUM(R$3:R84)</f>
        <v>0</v>
      </c>
      <c r="T84" s="25">
        <f t="shared" ca="1" si="90"/>
        <v>82545.710000000006</v>
      </c>
      <c r="U84" s="25">
        <f t="shared" ca="1" si="70"/>
        <v>51.59</v>
      </c>
      <c r="V84" s="25">
        <f t="shared" ca="1" si="91"/>
        <v>0</v>
      </c>
      <c r="W84" s="25">
        <f t="shared" ca="1" si="71"/>
        <v>55.03</v>
      </c>
      <c r="X84" s="25">
        <f t="shared" ca="1" si="92"/>
        <v>126700</v>
      </c>
      <c r="Y84" s="25">
        <f t="shared" ca="1" si="72"/>
        <v>44154.29</v>
      </c>
      <c r="Z84" s="25">
        <f t="shared" ca="1" si="93"/>
        <v>4.2699999999999996</v>
      </c>
      <c r="AA84" s="25">
        <f t="shared" ca="1" si="94"/>
        <v>4.13</v>
      </c>
      <c r="AB84" s="25">
        <f ca="1">IF($H84="","",IF($Q84="x",SUM(U$3:W84)+SUM(Z$3:AA84)-SUM(AB$3:AB83),0))</f>
        <v>345.06000000000313</v>
      </c>
      <c r="AC84" s="25">
        <f t="shared" ca="1" si="95"/>
        <v>82200.649999999994</v>
      </c>
      <c r="AD84" s="25">
        <f t="shared" ca="1" si="73"/>
        <v>82027.42</v>
      </c>
      <c r="AE84" s="7"/>
      <c r="AF84" s="25">
        <f t="shared" ca="1" si="96"/>
        <v>0</v>
      </c>
      <c r="AG84" s="25">
        <f ca="1">SUM(AF$3:AF84)</f>
        <v>0</v>
      </c>
      <c r="AH84" s="25">
        <f t="shared" ca="1" si="97"/>
        <v>100894.9820618683</v>
      </c>
      <c r="AI84" s="25">
        <f t="shared" ca="1" si="74"/>
        <v>63.06</v>
      </c>
      <c r="AJ84" s="25">
        <f t="shared" ca="1" si="98"/>
        <v>0</v>
      </c>
      <c r="AK84" s="25">
        <f t="shared" ca="1" si="75"/>
        <v>67.260000000000005</v>
      </c>
      <c r="AL84" s="25">
        <f t="shared" ca="1" si="99"/>
        <v>126700</v>
      </c>
      <c r="AM84" s="25">
        <f t="shared" ca="1" si="76"/>
        <v>25805.02</v>
      </c>
      <c r="AN84" s="25">
        <f t="shared" ca="1" si="100"/>
        <v>2.5</v>
      </c>
      <c r="AO84" s="25">
        <f t="shared" ca="1" si="101"/>
        <v>5.04</v>
      </c>
      <c r="AP84" s="25">
        <f ca="1">IF($H84="","",IF($Q84="x",SUM(AI$3:AK84)+SUM(AN$3:AO84)-SUM(AP$3:AP83),0))</f>
        <v>412.64999999999964</v>
      </c>
      <c r="AQ84" s="25">
        <f t="shared" ca="1" si="102"/>
        <v>100482.33</v>
      </c>
      <c r="AR84" s="25">
        <f t="shared" ca="1" si="77"/>
        <v>100281.68</v>
      </c>
      <c r="AS84" s="7"/>
      <c r="AT84" s="25">
        <f t="shared" ca="1" si="103"/>
        <v>0</v>
      </c>
      <c r="AU84" s="25">
        <f ca="1">SUM(AT$3:AT84)</f>
        <v>0</v>
      </c>
      <c r="AV84" s="25">
        <f t="shared" ca="1" si="104"/>
        <v>122600.24217526896</v>
      </c>
      <c r="AW84" s="25">
        <f t="shared" ca="1" si="78"/>
        <v>76.63</v>
      </c>
      <c r="AX84" s="25">
        <f t="shared" ca="1" si="105"/>
        <v>0</v>
      </c>
      <c r="AY84" s="25">
        <f t="shared" ca="1" si="106"/>
        <v>81.73</v>
      </c>
      <c r="AZ84" s="25">
        <f t="shared" ca="1" si="107"/>
        <v>126700</v>
      </c>
      <c r="BA84" s="25">
        <f t="shared" ca="1" si="108"/>
        <v>4099.76</v>
      </c>
      <c r="BB84" s="25">
        <f t="shared" ca="1" si="109"/>
        <v>0.4</v>
      </c>
      <c r="BC84" s="25">
        <f t="shared" ca="1" si="110"/>
        <v>6.13</v>
      </c>
      <c r="BD84" s="25">
        <f ca="1">IF($H84="","",IF($Q84="x",SUM(AW$3:AY84)+SUM(BB$3:BC84)-SUM(BD$3:BD83),0))</f>
        <v>492.42999999999847</v>
      </c>
      <c r="BE84" s="25">
        <f t="shared" ca="1" si="111"/>
        <v>122107.81</v>
      </c>
      <c r="BF84" s="25">
        <f t="shared" ca="1" si="79"/>
        <v>121874.72</v>
      </c>
      <c r="BG84" s="7"/>
      <c r="BI84" s="25">
        <f t="shared" ca="1" si="112"/>
        <v>0</v>
      </c>
      <c r="BJ84" s="25">
        <f ca="1">SUM(BI$3:BI84)</f>
        <v>0</v>
      </c>
      <c r="BK84" s="25">
        <f t="shared" ca="1" si="125"/>
        <v>114962.94279157078</v>
      </c>
      <c r="BL84" s="25">
        <f t="shared" ca="1" si="80"/>
        <v>71.849999999999994</v>
      </c>
      <c r="BM84" s="25">
        <f t="shared" ca="1" si="113"/>
        <v>0</v>
      </c>
      <c r="BN84" s="25">
        <f t="shared" ca="1" si="114"/>
        <v>76.64</v>
      </c>
      <c r="BO84" s="25">
        <f t="shared" ca="1" si="115"/>
        <v>126700</v>
      </c>
      <c r="BP84" s="25">
        <f t="shared" ca="1" si="116"/>
        <v>11737.06</v>
      </c>
      <c r="BQ84" s="25">
        <f t="shared" ca="1" si="117"/>
        <v>1.1399999999999999</v>
      </c>
      <c r="BR84" s="25">
        <f t="shared" ca="1" si="118"/>
        <v>5.75</v>
      </c>
      <c r="BS84" s="25">
        <f ca="1">IF($H84="","",IF($Q84="x",SUM(BL$3:BN84)+SUM(BQ$3:BR84)-SUM(BS$3:BS83),0))</f>
        <v>464.39000000000124</v>
      </c>
      <c r="BT84" s="25">
        <f t="shared" ca="1" si="119"/>
        <v>114498.55</v>
      </c>
      <c r="BU84" s="25">
        <f t="shared" ca="1" si="81"/>
        <v>114276.88</v>
      </c>
      <c r="BV84" s="7"/>
      <c r="BW84" s="25">
        <f t="shared" si="82"/>
        <v>0</v>
      </c>
      <c r="BX84" s="130"/>
      <c r="BY84" s="7"/>
      <c r="CB84" s="131">
        <f t="shared" si="66"/>
        <v>81</v>
      </c>
      <c r="CC84" s="132">
        <f t="shared" ca="1" si="120"/>
        <v>0</v>
      </c>
      <c r="CD84" s="133">
        <f t="shared" ca="1" si="83"/>
        <v>127732.4361941316</v>
      </c>
      <c r="CE84" s="133">
        <f t="shared" ca="1" si="121"/>
        <v>53.11</v>
      </c>
      <c r="CF84" s="133">
        <f t="shared" ca="1" si="122"/>
        <v>127679.33</v>
      </c>
      <c r="CG84" s="133">
        <f t="shared" ca="1" si="123"/>
        <v>0</v>
      </c>
      <c r="CH84" s="133">
        <f ca="1">IF($H84="","",IF(MONTH($H84)=MONTH($C$4)-1,MAX(0,(CG84-SUM(N73:N84)+SUM(O73:O84))-(VLOOKUP(CB84-12,$CB$3:$CH83,6,FALSE))),0)*0.25)</f>
        <v>0</v>
      </c>
      <c r="CI84" s="133">
        <f ca="1">IF($H84="","",CG84-SUM($CH$4:$CH84))</f>
        <v>-5392.8898336765669</v>
      </c>
      <c r="CK84" s="133">
        <f ca="1">IF($H84="","",SUM($N$4:$N84)+$CK$3)</f>
        <v>100000</v>
      </c>
      <c r="CL84" s="133">
        <f ca="1">IF($H84="","",SUM($O$4:$O84))</f>
        <v>0</v>
      </c>
      <c r="CM84" s="133">
        <f t="shared" ca="1" si="126"/>
        <v>0</v>
      </c>
      <c r="CN84" s="133">
        <f ca="1">IF($H84="","",ROUND(IF(MONTH($H84)=MONTH($C$4)-1,BT84*(1+CC84)-SUM($CM$4:$CM84),0),2))</f>
        <v>0</v>
      </c>
      <c r="CZ84" s="132">
        <f t="shared" ca="1" si="84"/>
        <v>126700</v>
      </c>
    </row>
    <row r="85" spans="2:104" x14ac:dyDescent="0.2">
      <c r="F85" s="3">
        <v>82</v>
      </c>
      <c r="G85" s="3">
        <f t="shared" si="85"/>
        <v>7</v>
      </c>
      <c r="H85" s="8">
        <f t="shared" ca="1" si="124"/>
        <v>46234</v>
      </c>
      <c r="I85" s="6">
        <f t="shared" ca="1" si="67"/>
        <v>39</v>
      </c>
      <c r="J85" s="6" t="str">
        <f t="shared" ca="1" si="68"/>
        <v/>
      </c>
      <c r="K85" s="7"/>
      <c r="L85" s="6">
        <f ca="1">IF($H85="","",IF($J85="",VLOOKUP($I85,Sterbetafeln!$A$4:$I$124,$D$10,FALSE),MAX(0.0005,VLOOKUP($I85,Sterbetafeln!$A$4:$I$124,$D$10,FALSE)*VLOOKUP($J85,Sterbetafeln!$A$4:$I$124,$D$13,FALSE))))</f>
        <v>1.23E-3</v>
      </c>
      <c r="M85" s="78">
        <f ca="1">SUM($O$3:$O85)</f>
        <v>0</v>
      </c>
      <c r="N85" s="25">
        <f t="shared" ca="1" si="86"/>
        <v>0</v>
      </c>
      <c r="O85" s="25">
        <f t="shared" ca="1" si="87"/>
        <v>0</v>
      </c>
      <c r="P85" s="25">
        <f t="shared" ca="1" si="88"/>
        <v>0</v>
      </c>
      <c r="Q85" s="7" t="str">
        <f t="shared" ca="1" si="89"/>
        <v/>
      </c>
      <c r="R85" s="25">
        <f t="shared" ca="1" si="69"/>
        <v>0</v>
      </c>
      <c r="S85" s="25">
        <f ca="1">SUM(R$3:R85)</f>
        <v>0</v>
      </c>
      <c r="T85" s="25">
        <f t="shared" ca="1" si="90"/>
        <v>82200.649999999994</v>
      </c>
      <c r="U85" s="25">
        <f t="shared" ca="1" si="70"/>
        <v>51.38</v>
      </c>
      <c r="V85" s="25">
        <f t="shared" ca="1" si="91"/>
        <v>0</v>
      </c>
      <c r="W85" s="25">
        <f t="shared" ca="1" si="71"/>
        <v>54.8</v>
      </c>
      <c r="X85" s="25">
        <f t="shared" ca="1" si="92"/>
        <v>126700</v>
      </c>
      <c r="Y85" s="25">
        <f t="shared" ca="1" si="72"/>
        <v>44499.35</v>
      </c>
      <c r="Z85" s="25">
        <f t="shared" ca="1" si="93"/>
        <v>4.5599999999999996</v>
      </c>
      <c r="AA85" s="25">
        <f t="shared" ca="1" si="94"/>
        <v>4.1100000000000003</v>
      </c>
      <c r="AB85" s="25">
        <f ca="1">IF($H85="","",IF($Q85="x",SUM(U$3:W85)+SUM(Z$3:AA85)-SUM(AB$3:AB84),0))</f>
        <v>0</v>
      </c>
      <c r="AC85" s="25">
        <f t="shared" ca="1" si="95"/>
        <v>82200.649999999994</v>
      </c>
      <c r="AD85" s="25">
        <f t="shared" ca="1" si="73"/>
        <v>82027.42</v>
      </c>
      <c r="AE85" s="7"/>
      <c r="AF85" s="25">
        <f t="shared" ca="1" si="96"/>
        <v>0</v>
      </c>
      <c r="AG85" s="25">
        <f ca="1">SUM(AF$3:AF85)</f>
        <v>0</v>
      </c>
      <c r="AH85" s="25">
        <f t="shared" ca="1" si="97"/>
        <v>100730.14653312965</v>
      </c>
      <c r="AI85" s="25">
        <f t="shared" ca="1" si="74"/>
        <v>62.96</v>
      </c>
      <c r="AJ85" s="25">
        <f t="shared" ca="1" si="98"/>
        <v>0</v>
      </c>
      <c r="AK85" s="25">
        <f t="shared" ca="1" si="75"/>
        <v>67.150000000000006</v>
      </c>
      <c r="AL85" s="25">
        <f t="shared" ca="1" si="99"/>
        <v>126700</v>
      </c>
      <c r="AM85" s="25">
        <f t="shared" ca="1" si="76"/>
        <v>25969.85</v>
      </c>
      <c r="AN85" s="25">
        <f t="shared" ca="1" si="100"/>
        <v>2.66</v>
      </c>
      <c r="AO85" s="25">
        <f t="shared" ca="1" si="101"/>
        <v>5.04</v>
      </c>
      <c r="AP85" s="25">
        <f ca="1">IF($H85="","",IF($Q85="x",SUM(AI$3:AK85)+SUM(AN$3:AO85)-SUM(AP$3:AP84),0))</f>
        <v>0</v>
      </c>
      <c r="AQ85" s="25">
        <f t="shared" ca="1" si="102"/>
        <v>100730.15</v>
      </c>
      <c r="AR85" s="25">
        <f t="shared" ca="1" si="77"/>
        <v>100529.13</v>
      </c>
      <c r="AS85" s="7"/>
      <c r="AT85" s="25">
        <f t="shared" ca="1" si="103"/>
        <v>0</v>
      </c>
      <c r="AU85" s="25">
        <f ca="1">SUM(AT$3:AT85)</f>
        <v>0</v>
      </c>
      <c r="AV85" s="25">
        <f t="shared" ca="1" si="104"/>
        <v>122702.1759395983</v>
      </c>
      <c r="AW85" s="25">
        <f t="shared" ca="1" si="78"/>
        <v>76.69</v>
      </c>
      <c r="AX85" s="25">
        <f t="shared" ca="1" si="105"/>
        <v>0</v>
      </c>
      <c r="AY85" s="25">
        <f t="shared" ca="1" si="106"/>
        <v>81.8</v>
      </c>
      <c r="AZ85" s="25">
        <f t="shared" ca="1" si="107"/>
        <v>126700</v>
      </c>
      <c r="BA85" s="25">
        <f t="shared" ca="1" si="108"/>
        <v>3997.82</v>
      </c>
      <c r="BB85" s="25">
        <f t="shared" ca="1" si="109"/>
        <v>0.41</v>
      </c>
      <c r="BC85" s="25">
        <f t="shared" ca="1" si="110"/>
        <v>6.14</v>
      </c>
      <c r="BD85" s="25">
        <f ca="1">IF($H85="","",IF($Q85="x",SUM(AW$3:AY85)+SUM(BB$3:BC85)-SUM(BD$3:BD84),0))</f>
        <v>0</v>
      </c>
      <c r="BE85" s="25">
        <f t="shared" ca="1" si="111"/>
        <v>122702.18</v>
      </c>
      <c r="BF85" s="25">
        <f t="shared" ca="1" si="79"/>
        <v>122468.2</v>
      </c>
      <c r="BG85" s="7"/>
      <c r="BI85" s="25">
        <f t="shared" ca="1" si="112"/>
        <v>0</v>
      </c>
      <c r="BJ85" s="25">
        <f ca="1">SUM(BI$3:BI85)</f>
        <v>0</v>
      </c>
      <c r="BK85" s="25">
        <f t="shared" ca="1" si="125"/>
        <v>114965.03126574826</v>
      </c>
      <c r="BL85" s="25">
        <f t="shared" ca="1" si="80"/>
        <v>71.849999999999994</v>
      </c>
      <c r="BM85" s="25">
        <f t="shared" ca="1" si="113"/>
        <v>0</v>
      </c>
      <c r="BN85" s="25">
        <f t="shared" ca="1" si="114"/>
        <v>76.64</v>
      </c>
      <c r="BO85" s="25">
        <f t="shared" ca="1" si="115"/>
        <v>126700</v>
      </c>
      <c r="BP85" s="25">
        <f t="shared" ca="1" si="116"/>
        <v>11734.97</v>
      </c>
      <c r="BQ85" s="25">
        <f t="shared" ca="1" si="117"/>
        <v>1.2</v>
      </c>
      <c r="BR85" s="25">
        <f t="shared" ca="1" si="118"/>
        <v>5.75</v>
      </c>
      <c r="BS85" s="25">
        <f ca="1">IF($H85="","",IF($Q85="x",SUM(BL$3:BN85)+SUM(BQ$3:BR85)-SUM(BS$3:BS84),0))</f>
        <v>0</v>
      </c>
      <c r="BT85" s="25">
        <f t="shared" ca="1" si="119"/>
        <v>114965.03</v>
      </c>
      <c r="BU85" s="25">
        <f t="shared" ca="1" si="81"/>
        <v>114742.66</v>
      </c>
      <c r="BV85" s="7"/>
      <c r="BW85" s="25">
        <f t="shared" si="82"/>
        <v>0</v>
      </c>
      <c r="BX85" s="130"/>
      <c r="BY85" s="7"/>
      <c r="CB85" s="131">
        <f t="shared" si="66"/>
        <v>82</v>
      </c>
      <c r="CC85" s="132">
        <f t="shared" ca="1" si="120"/>
        <v>0</v>
      </c>
      <c r="CD85" s="133">
        <f t="shared" ca="1" si="83"/>
        <v>128199.51139503329</v>
      </c>
      <c r="CE85" s="133">
        <f t="shared" ca="1" si="121"/>
        <v>53.31</v>
      </c>
      <c r="CF85" s="133">
        <f t="shared" ca="1" si="122"/>
        <v>128146.2</v>
      </c>
      <c r="CG85" s="133">
        <f t="shared" ca="1" si="123"/>
        <v>0</v>
      </c>
      <c r="CH85" s="133">
        <f ca="1">IF($H85="","",IF(MONTH($H85)=MONTH($C$4)-1,MAX(0,(CG85-SUM(N74:N85)+SUM(O74:O85))-(VLOOKUP(CB85-12,$CB$3:$CH84,6,FALSE))),0)*0.25)</f>
        <v>0</v>
      </c>
      <c r="CI85" s="133">
        <f ca="1">IF($H85="","",CG85-SUM($CH$4:$CH85))</f>
        <v>-5392.8898336765669</v>
      </c>
      <c r="CK85" s="133">
        <f ca="1">IF($H85="","",SUM($N$4:$N85)+$CK$3)</f>
        <v>100000</v>
      </c>
      <c r="CL85" s="133">
        <f ca="1">IF($H85="","",SUM($O$4:$O85))</f>
        <v>0</v>
      </c>
      <c r="CM85" s="133">
        <f t="shared" ca="1" si="126"/>
        <v>0</v>
      </c>
      <c r="CN85" s="133">
        <f ca="1">IF($H85="","",ROUND(IF(MONTH($H85)=MONTH($C$4)-1,BT85*(1+CC85)-SUM($CM$4:$CM85),0),2))</f>
        <v>0</v>
      </c>
      <c r="CZ85" s="132">
        <f t="shared" ca="1" si="84"/>
        <v>126700</v>
      </c>
    </row>
    <row r="86" spans="2:104" x14ac:dyDescent="0.2">
      <c r="C86" s="5">
        <f>IF('Input-Output'!F55="LLB",1,0.9985)</f>
        <v>0.99850000000000005</v>
      </c>
      <c r="F86" s="3">
        <v>83</v>
      </c>
      <c r="G86" s="3">
        <f t="shared" si="85"/>
        <v>7</v>
      </c>
      <c r="H86" s="8">
        <f t="shared" ca="1" si="124"/>
        <v>46265</v>
      </c>
      <c r="I86" s="6">
        <f t="shared" ca="1" si="67"/>
        <v>39</v>
      </c>
      <c r="J86" s="6" t="str">
        <f t="shared" ca="1" si="68"/>
        <v/>
      </c>
      <c r="K86" s="7"/>
      <c r="L86" s="6">
        <f ca="1">IF($H86="","",IF($J86="",VLOOKUP($I86,Sterbetafeln!$A$4:$I$124,$D$10,FALSE),MAX(0.0005,VLOOKUP($I86,Sterbetafeln!$A$4:$I$124,$D$10,FALSE)*VLOOKUP($J86,Sterbetafeln!$A$4:$I$124,$D$13,FALSE))))</f>
        <v>1.23E-3</v>
      </c>
      <c r="M86" s="78">
        <f ca="1">SUM($O$3:$O86)</f>
        <v>0</v>
      </c>
      <c r="N86" s="25">
        <f t="shared" ca="1" si="86"/>
        <v>0</v>
      </c>
      <c r="O86" s="25">
        <f t="shared" ca="1" si="87"/>
        <v>0</v>
      </c>
      <c r="P86" s="25">
        <f t="shared" ca="1" si="88"/>
        <v>0</v>
      </c>
      <c r="Q86" s="7" t="str">
        <f t="shared" ca="1" si="89"/>
        <v/>
      </c>
      <c r="R86" s="25">
        <f t="shared" ca="1" si="69"/>
        <v>0</v>
      </c>
      <c r="S86" s="25">
        <f ca="1">SUM(R$3:R86)</f>
        <v>0</v>
      </c>
      <c r="T86" s="25">
        <f t="shared" ca="1" si="90"/>
        <v>82200.649999999994</v>
      </c>
      <c r="U86" s="25">
        <f t="shared" ca="1" si="70"/>
        <v>51.38</v>
      </c>
      <c r="V86" s="25">
        <f t="shared" ca="1" si="91"/>
        <v>0</v>
      </c>
      <c r="W86" s="25">
        <f t="shared" ca="1" si="71"/>
        <v>54.8</v>
      </c>
      <c r="X86" s="25">
        <f t="shared" ca="1" si="92"/>
        <v>126700</v>
      </c>
      <c r="Y86" s="25">
        <f t="shared" ca="1" si="72"/>
        <v>44499.35</v>
      </c>
      <c r="Z86" s="25">
        <f t="shared" ca="1" si="93"/>
        <v>4.5599999999999996</v>
      </c>
      <c r="AA86" s="25">
        <f t="shared" ca="1" si="94"/>
        <v>4.1100000000000003</v>
      </c>
      <c r="AB86" s="25">
        <f ca="1">IF($H86="","",IF($Q86="x",SUM(U$3:W86)+SUM(Z$3:AA86)-SUM(AB$3:AB85),0))</f>
        <v>0</v>
      </c>
      <c r="AC86" s="25">
        <f t="shared" ca="1" si="95"/>
        <v>82200.649999999994</v>
      </c>
      <c r="AD86" s="25">
        <f t="shared" ca="1" si="73"/>
        <v>82027.42</v>
      </c>
      <c r="AE86" s="7"/>
      <c r="AF86" s="25">
        <f t="shared" ca="1" si="96"/>
        <v>0</v>
      </c>
      <c r="AG86" s="25">
        <f ca="1">SUM(AF$3:AF86)</f>
        <v>0</v>
      </c>
      <c r="AH86" s="25">
        <f t="shared" ca="1" si="97"/>
        <v>100978.57772410462</v>
      </c>
      <c r="AI86" s="25">
        <f t="shared" ca="1" si="74"/>
        <v>63.11</v>
      </c>
      <c r="AJ86" s="25">
        <f t="shared" ca="1" si="98"/>
        <v>0</v>
      </c>
      <c r="AK86" s="25">
        <f t="shared" ca="1" si="75"/>
        <v>67.319999999999993</v>
      </c>
      <c r="AL86" s="25">
        <f t="shared" ca="1" si="99"/>
        <v>126700</v>
      </c>
      <c r="AM86" s="25">
        <f t="shared" ca="1" si="76"/>
        <v>25721.42</v>
      </c>
      <c r="AN86" s="25">
        <f t="shared" ca="1" si="100"/>
        <v>2.64</v>
      </c>
      <c r="AO86" s="25">
        <f t="shared" ca="1" si="101"/>
        <v>5.05</v>
      </c>
      <c r="AP86" s="25">
        <f ca="1">IF($H86="","",IF($Q86="x",SUM(AI$3:AK86)+SUM(AN$3:AO86)-SUM(AP$3:AP85),0))</f>
        <v>0</v>
      </c>
      <c r="AQ86" s="25">
        <f t="shared" ca="1" si="102"/>
        <v>100978.58</v>
      </c>
      <c r="AR86" s="25">
        <f t="shared" ca="1" si="77"/>
        <v>100777.19</v>
      </c>
      <c r="AS86" s="7"/>
      <c r="AT86" s="25">
        <f t="shared" ca="1" si="103"/>
        <v>0</v>
      </c>
      <c r="AU86" s="25">
        <f ca="1">SUM(AT$3:AT86)</f>
        <v>0</v>
      </c>
      <c r="AV86" s="25">
        <f t="shared" ca="1" si="104"/>
        <v>123299.43906562781</v>
      </c>
      <c r="AW86" s="25">
        <f t="shared" ca="1" si="78"/>
        <v>77.06</v>
      </c>
      <c r="AX86" s="25">
        <f t="shared" ca="1" si="105"/>
        <v>0</v>
      </c>
      <c r="AY86" s="25">
        <f t="shared" ca="1" si="106"/>
        <v>82.2</v>
      </c>
      <c r="AZ86" s="25">
        <f t="shared" ca="1" si="107"/>
        <v>126700</v>
      </c>
      <c r="BA86" s="25">
        <f t="shared" ca="1" si="108"/>
        <v>3400.56</v>
      </c>
      <c r="BB86" s="25">
        <f t="shared" ca="1" si="109"/>
        <v>0.35</v>
      </c>
      <c r="BC86" s="25">
        <f t="shared" ca="1" si="110"/>
        <v>6.16</v>
      </c>
      <c r="BD86" s="25">
        <f ca="1">IF($H86="","",IF($Q86="x",SUM(AW$3:AY86)+SUM(BB$3:BC86)-SUM(BD$3:BD85),0))</f>
        <v>0</v>
      </c>
      <c r="BE86" s="25">
        <f t="shared" ca="1" si="111"/>
        <v>123299.44</v>
      </c>
      <c r="BF86" s="25">
        <f t="shared" ca="1" si="79"/>
        <v>123064.57</v>
      </c>
      <c r="BG86" s="7"/>
      <c r="BI86" s="25">
        <f t="shared" ca="1" si="112"/>
        <v>0</v>
      </c>
      <c r="BJ86" s="25">
        <f ca="1">SUM(BI$3:BI86)</f>
        <v>0</v>
      </c>
      <c r="BK86" s="25">
        <f t="shared" ca="1" si="125"/>
        <v>115433.41176301085</v>
      </c>
      <c r="BL86" s="25">
        <f t="shared" ca="1" si="80"/>
        <v>72.150000000000006</v>
      </c>
      <c r="BM86" s="25">
        <f t="shared" ca="1" si="113"/>
        <v>0</v>
      </c>
      <c r="BN86" s="25">
        <f t="shared" ca="1" si="114"/>
        <v>76.959999999999994</v>
      </c>
      <c r="BO86" s="25">
        <f t="shared" ca="1" si="115"/>
        <v>126700</v>
      </c>
      <c r="BP86" s="25">
        <f t="shared" ca="1" si="116"/>
        <v>11266.59</v>
      </c>
      <c r="BQ86" s="25">
        <f t="shared" ca="1" si="117"/>
        <v>1.1499999999999999</v>
      </c>
      <c r="BR86" s="25">
        <f t="shared" ca="1" si="118"/>
        <v>5.77</v>
      </c>
      <c r="BS86" s="25">
        <f ca="1">IF($H86="","",IF($Q86="x",SUM(BL$3:BN86)+SUM(BQ$3:BR86)-SUM(BS$3:BS85),0))</f>
        <v>0</v>
      </c>
      <c r="BT86" s="25">
        <f t="shared" ca="1" si="119"/>
        <v>115433.41</v>
      </c>
      <c r="BU86" s="25">
        <f t="shared" ca="1" si="81"/>
        <v>115210.33</v>
      </c>
      <c r="BV86" s="7"/>
      <c r="BW86" s="25">
        <f t="shared" si="82"/>
        <v>0</v>
      </c>
      <c r="BX86" s="130"/>
      <c r="BY86" s="7"/>
      <c r="CB86" s="131">
        <f t="shared" si="66"/>
        <v>83</v>
      </c>
      <c r="CC86" s="132">
        <f t="shared" ca="1" si="120"/>
        <v>0</v>
      </c>
      <c r="CD86" s="133">
        <f t="shared" ca="1" si="83"/>
        <v>128668.28348120415</v>
      </c>
      <c r="CE86" s="133">
        <f t="shared" ca="1" si="121"/>
        <v>53.5</v>
      </c>
      <c r="CF86" s="133">
        <f t="shared" ca="1" si="122"/>
        <v>128614.78</v>
      </c>
      <c r="CG86" s="133">
        <f t="shared" ca="1" si="123"/>
        <v>0</v>
      </c>
      <c r="CH86" s="133">
        <f ca="1">IF($H86="","",IF(MONTH($H86)=MONTH($C$4)-1,MAX(0,(CG86-SUM(N75:N86)+SUM(O75:O86))-(VLOOKUP(CB86-12,$CB$3:$CH85,6,FALSE))),0)*0.25)</f>
        <v>0</v>
      </c>
      <c r="CI86" s="133">
        <f ca="1">IF($H86="","",CG86-SUM($CH$4:$CH86))</f>
        <v>-5392.8898336765669</v>
      </c>
      <c r="CK86" s="133">
        <f ca="1">IF($H86="","",SUM($N$4:$N86)+$CK$3)</f>
        <v>100000</v>
      </c>
      <c r="CL86" s="133">
        <f ca="1">IF($H86="","",SUM($O$4:$O86))</f>
        <v>0</v>
      </c>
      <c r="CM86" s="133">
        <f t="shared" ca="1" si="126"/>
        <v>0</v>
      </c>
      <c r="CN86" s="133">
        <f ca="1">IF($H86="","",ROUND(IF(MONTH($H86)=MONTH($C$4)-1,BT86*(1+CC86)-SUM($CM$4:$CM86),0),2))</f>
        <v>0</v>
      </c>
      <c r="CZ86" s="132">
        <f t="shared" ca="1" si="84"/>
        <v>126700</v>
      </c>
    </row>
    <row r="87" spans="2:104" x14ac:dyDescent="0.2">
      <c r="F87" s="3">
        <v>84</v>
      </c>
      <c r="G87" s="3">
        <f t="shared" si="85"/>
        <v>7</v>
      </c>
      <c r="H87" s="8">
        <f t="shared" ca="1" si="124"/>
        <v>46295</v>
      </c>
      <c r="I87" s="6">
        <f t="shared" ca="1" si="67"/>
        <v>39</v>
      </c>
      <c r="J87" s="6" t="str">
        <f t="shared" ca="1" si="68"/>
        <v/>
      </c>
      <c r="K87" s="7"/>
      <c r="L87" s="6">
        <f ca="1">IF($H87="","",IF($J87="",VLOOKUP($I87,Sterbetafeln!$A$4:$I$124,$D$10,FALSE),MAX(0.0005,VLOOKUP($I87,Sterbetafeln!$A$4:$I$124,$D$10,FALSE)*VLOOKUP($J87,Sterbetafeln!$A$4:$I$124,$D$13,FALSE))))</f>
        <v>1.23E-3</v>
      </c>
      <c r="M87" s="78">
        <f ca="1">SUM($O$3:$O87)</f>
        <v>0</v>
      </c>
      <c r="N87" s="25">
        <f t="shared" ca="1" si="86"/>
        <v>0</v>
      </c>
      <c r="O87" s="25">
        <f t="shared" ca="1" si="87"/>
        <v>0</v>
      </c>
      <c r="P87" s="25">
        <f t="shared" ca="1" si="88"/>
        <v>0</v>
      </c>
      <c r="Q87" s="7" t="str">
        <f t="shared" ca="1" si="89"/>
        <v>x</v>
      </c>
      <c r="R87" s="25">
        <f t="shared" ca="1" si="69"/>
        <v>0</v>
      </c>
      <c r="S87" s="25">
        <f ca="1">SUM(R$3:R87)</f>
        <v>0</v>
      </c>
      <c r="T87" s="25">
        <f t="shared" ca="1" si="90"/>
        <v>82200.649999999994</v>
      </c>
      <c r="U87" s="25">
        <f t="shared" ca="1" si="70"/>
        <v>51.38</v>
      </c>
      <c r="V87" s="25">
        <f t="shared" ca="1" si="91"/>
        <v>0</v>
      </c>
      <c r="W87" s="25">
        <f t="shared" ca="1" si="71"/>
        <v>54.8</v>
      </c>
      <c r="X87" s="25">
        <f t="shared" ca="1" si="92"/>
        <v>126700</v>
      </c>
      <c r="Y87" s="25">
        <f t="shared" ca="1" si="72"/>
        <v>44499.35</v>
      </c>
      <c r="Z87" s="25">
        <f t="shared" ca="1" si="93"/>
        <v>4.5599999999999996</v>
      </c>
      <c r="AA87" s="25">
        <f t="shared" ca="1" si="94"/>
        <v>4.1100000000000003</v>
      </c>
      <c r="AB87" s="25">
        <f ca="1">IF($H87="","",IF($Q87="x",SUM(U$3:W87)+SUM(Z$3:AA87)-SUM(AB$3:AB86),0))</f>
        <v>344.54999999999563</v>
      </c>
      <c r="AC87" s="25">
        <f t="shared" ca="1" si="95"/>
        <v>81856.100000000006</v>
      </c>
      <c r="AD87" s="25">
        <f t="shared" ca="1" si="73"/>
        <v>81683.39</v>
      </c>
      <c r="AE87" s="7"/>
      <c r="AF87" s="25">
        <f t="shared" ca="1" si="96"/>
        <v>0</v>
      </c>
      <c r="AG87" s="25">
        <f ca="1">SUM(AF$3:AF87)</f>
        <v>0</v>
      </c>
      <c r="AH87" s="25">
        <f t="shared" ca="1" si="97"/>
        <v>101227.62041950415</v>
      </c>
      <c r="AI87" s="25">
        <f t="shared" ca="1" si="74"/>
        <v>63.27</v>
      </c>
      <c r="AJ87" s="25">
        <f t="shared" ca="1" si="98"/>
        <v>0</v>
      </c>
      <c r="AK87" s="25">
        <f t="shared" ca="1" si="75"/>
        <v>67.489999999999995</v>
      </c>
      <c r="AL87" s="25">
        <f t="shared" ca="1" si="99"/>
        <v>126700</v>
      </c>
      <c r="AM87" s="25">
        <f t="shared" ca="1" si="76"/>
        <v>25472.38</v>
      </c>
      <c r="AN87" s="25">
        <f t="shared" ca="1" si="100"/>
        <v>2.61</v>
      </c>
      <c r="AO87" s="25">
        <f t="shared" ca="1" si="101"/>
        <v>5.0599999999999996</v>
      </c>
      <c r="AP87" s="25">
        <f ca="1">IF($H87="","",IF($Q87="x",SUM(AI$3:AK87)+SUM(AN$3:AO87)-SUM(AP$3:AP86),0))</f>
        <v>414.35999999999876</v>
      </c>
      <c r="AQ87" s="25">
        <f t="shared" ca="1" si="102"/>
        <v>100813.26</v>
      </c>
      <c r="AR87" s="25">
        <f t="shared" ca="1" si="77"/>
        <v>100612.12</v>
      </c>
      <c r="AS87" s="7"/>
      <c r="AT87" s="25">
        <f t="shared" ca="1" si="103"/>
        <v>0</v>
      </c>
      <c r="AU87" s="25">
        <f ca="1">SUM(AT$3:AT87)</f>
        <v>0</v>
      </c>
      <c r="AV87" s="25">
        <f t="shared" ca="1" si="104"/>
        <v>123899.60625887848</v>
      </c>
      <c r="AW87" s="25">
        <f t="shared" ca="1" si="78"/>
        <v>77.44</v>
      </c>
      <c r="AX87" s="25">
        <f t="shared" ca="1" si="105"/>
        <v>0</v>
      </c>
      <c r="AY87" s="25">
        <f t="shared" ca="1" si="106"/>
        <v>82.6</v>
      </c>
      <c r="AZ87" s="25">
        <f t="shared" ca="1" si="107"/>
        <v>126700</v>
      </c>
      <c r="BA87" s="25">
        <f t="shared" ca="1" si="108"/>
        <v>2800.39</v>
      </c>
      <c r="BB87" s="25">
        <f t="shared" ca="1" si="109"/>
        <v>0.28999999999999998</v>
      </c>
      <c r="BC87" s="25">
        <f t="shared" ca="1" si="110"/>
        <v>6.19</v>
      </c>
      <c r="BD87" s="25">
        <f ca="1">IF($H87="","",IF($Q87="x",SUM(AW$3:AY87)+SUM(BB$3:BC87)-SUM(BD$3:BD86),0))</f>
        <v>497.32999999999993</v>
      </c>
      <c r="BE87" s="25">
        <f t="shared" ca="1" si="111"/>
        <v>123402.28</v>
      </c>
      <c r="BF87" s="25">
        <f t="shared" ca="1" si="79"/>
        <v>123167.25</v>
      </c>
      <c r="BG87" s="7"/>
      <c r="BI87" s="25">
        <f t="shared" ca="1" si="112"/>
        <v>0</v>
      </c>
      <c r="BJ87" s="25">
        <f ca="1">SUM(BI$3:BI87)</f>
        <v>0</v>
      </c>
      <c r="BK87" s="25">
        <f t="shared" ca="1" si="125"/>
        <v>115903.70000110863</v>
      </c>
      <c r="BL87" s="25">
        <f t="shared" ca="1" si="80"/>
        <v>72.44</v>
      </c>
      <c r="BM87" s="25">
        <f t="shared" ca="1" si="113"/>
        <v>0</v>
      </c>
      <c r="BN87" s="25">
        <f t="shared" ca="1" si="114"/>
        <v>77.27</v>
      </c>
      <c r="BO87" s="25">
        <f t="shared" ca="1" si="115"/>
        <v>126700</v>
      </c>
      <c r="BP87" s="25">
        <f t="shared" ca="1" si="116"/>
        <v>10796.3</v>
      </c>
      <c r="BQ87" s="25">
        <f t="shared" ca="1" si="117"/>
        <v>1.1100000000000001</v>
      </c>
      <c r="BR87" s="25">
        <f t="shared" ca="1" si="118"/>
        <v>5.8</v>
      </c>
      <c r="BS87" s="25">
        <f ca="1">IF($H87="","",IF($Q87="x",SUM(BL$3:BN87)+SUM(BQ$3:BR87)-SUM(BS$3:BS86),0))</f>
        <v>468.08999999999833</v>
      </c>
      <c r="BT87" s="25">
        <f t="shared" ca="1" si="119"/>
        <v>115435.61</v>
      </c>
      <c r="BU87" s="25">
        <f t="shared" ca="1" si="81"/>
        <v>115212.53</v>
      </c>
      <c r="BV87" s="7"/>
      <c r="BW87" s="25">
        <f t="shared" si="82"/>
        <v>0</v>
      </c>
      <c r="BX87" s="130"/>
      <c r="BY87" s="7"/>
      <c r="CB87" s="131">
        <f t="shared" si="66"/>
        <v>84</v>
      </c>
      <c r="CC87" s="132">
        <f t="shared" ca="1" si="120"/>
        <v>2.3925624345280307E-2</v>
      </c>
      <c r="CD87" s="133">
        <f t="shared" ca="1" si="83"/>
        <v>129138.77253412669</v>
      </c>
      <c r="CE87" s="133">
        <f t="shared" ca="1" si="121"/>
        <v>53.7</v>
      </c>
      <c r="CF87" s="133">
        <f t="shared" ca="1" si="122"/>
        <v>129085.07</v>
      </c>
      <c r="CG87" s="133">
        <f t="shared" ca="1" si="123"/>
        <v>132173.51089340422</v>
      </c>
      <c r="CH87" s="133">
        <f ca="1">IF($H87="","",IF(MONTH($H87)=MONTH($C$4)-1,MAX(0,(CG87-SUM(N76:N87)+SUM(O76:O87))-(VLOOKUP(CB87-12,$CB$3:$CH86,6,FALSE))),0)*0.25)</f>
        <v>2650.4878896744885</v>
      </c>
      <c r="CI87" s="133">
        <f ca="1">IF($H87="","",CG87-SUM($CH$4:$CH87))</f>
        <v>124130.13317005316</v>
      </c>
      <c r="CK87" s="133">
        <f ca="1">IF($H87="","",SUM($N$4:$N87)+$CK$3)</f>
        <v>100000</v>
      </c>
      <c r="CL87" s="133">
        <f ca="1">IF($H87="","",SUM($O$4:$O87))</f>
        <v>0</v>
      </c>
      <c r="CM87" s="133">
        <f t="shared" ca="1" si="126"/>
        <v>0</v>
      </c>
      <c r="CN87" s="133">
        <f ca="1">IF($H87="","",ROUND(IF(MONTH($H87)=MONTH($C$4)-1,BT87*(1+CC87)-SUM($CM$4:$CM87),0),2))</f>
        <v>118197.48</v>
      </c>
      <c r="CZ87" s="132">
        <f t="shared" ca="1" si="84"/>
        <v>126700</v>
      </c>
    </row>
    <row r="88" spans="2:104" x14ac:dyDescent="0.2">
      <c r="F88" s="3">
        <v>85</v>
      </c>
      <c r="G88" s="3">
        <f t="shared" si="85"/>
        <v>8</v>
      </c>
      <c r="H88" s="8">
        <f t="shared" ca="1" si="124"/>
        <v>46326</v>
      </c>
      <c r="I88" s="6">
        <f t="shared" ca="1" si="67"/>
        <v>39</v>
      </c>
      <c r="J88" s="6" t="str">
        <f t="shared" ca="1" si="68"/>
        <v/>
      </c>
      <c r="K88" s="7"/>
      <c r="L88" s="6">
        <f ca="1">IF($H88="","",IF($J88="",VLOOKUP($I88,Sterbetafeln!$A$4:$I$124,$D$10,FALSE),MAX(0.0005,VLOOKUP($I88,Sterbetafeln!$A$4:$I$124,$D$10,FALSE)*VLOOKUP($J88,Sterbetafeln!$A$4:$I$124,$D$13,FALSE))))</f>
        <v>1.23E-3</v>
      </c>
      <c r="M88" s="78">
        <f ca="1">SUM($O$3:$O88)</f>
        <v>0</v>
      </c>
      <c r="N88" s="25">
        <f t="shared" ca="1" si="86"/>
        <v>0</v>
      </c>
      <c r="O88" s="25">
        <f t="shared" ca="1" si="87"/>
        <v>0</v>
      </c>
      <c r="P88" s="25">
        <f t="shared" ca="1" si="88"/>
        <v>0</v>
      </c>
      <c r="Q88" s="7" t="str">
        <f t="shared" ca="1" si="89"/>
        <v/>
      </c>
      <c r="R88" s="25">
        <f t="shared" ca="1" si="69"/>
        <v>0</v>
      </c>
      <c r="S88" s="25">
        <f ca="1">SUM(R$3:R88)</f>
        <v>0</v>
      </c>
      <c r="T88" s="25">
        <f t="shared" ca="1" si="90"/>
        <v>81856.100000000006</v>
      </c>
      <c r="U88" s="25">
        <f t="shared" ca="1" si="70"/>
        <v>51.16</v>
      </c>
      <c r="V88" s="25">
        <f t="shared" ca="1" si="91"/>
        <v>0</v>
      </c>
      <c r="W88" s="25">
        <f t="shared" ca="1" si="71"/>
        <v>54.57</v>
      </c>
      <c r="X88" s="25">
        <f t="shared" ca="1" si="92"/>
        <v>126700</v>
      </c>
      <c r="Y88" s="25">
        <f t="shared" ca="1" si="72"/>
        <v>44843.9</v>
      </c>
      <c r="Z88" s="25">
        <f t="shared" ca="1" si="93"/>
        <v>4.5999999999999996</v>
      </c>
      <c r="AA88" s="25">
        <f t="shared" ca="1" si="94"/>
        <v>4.09</v>
      </c>
      <c r="AB88" s="25">
        <f ca="1">IF($H88="","",IF($Q88="x",SUM(U$3:W88)+SUM(Z$3:AA88)-SUM(AB$3:AB87),0))</f>
        <v>0</v>
      </c>
      <c r="AC88" s="25">
        <f t="shared" ca="1" si="95"/>
        <v>81856.100000000006</v>
      </c>
      <c r="AD88" s="25">
        <f t="shared" ca="1" si="73"/>
        <v>81683.39</v>
      </c>
      <c r="AE88" s="7"/>
      <c r="AF88" s="25">
        <f t="shared" ca="1" si="96"/>
        <v>0</v>
      </c>
      <c r="AG88" s="25">
        <f ca="1">SUM(AF$3:AF88)</f>
        <v>0</v>
      </c>
      <c r="AH88" s="25">
        <f t="shared" ca="1" si="97"/>
        <v>101061.89269578538</v>
      </c>
      <c r="AI88" s="25">
        <f t="shared" ca="1" si="74"/>
        <v>63.16</v>
      </c>
      <c r="AJ88" s="25">
        <f t="shared" ca="1" si="98"/>
        <v>0</v>
      </c>
      <c r="AK88" s="25">
        <f t="shared" ca="1" si="75"/>
        <v>67.37</v>
      </c>
      <c r="AL88" s="25">
        <f t="shared" ca="1" si="99"/>
        <v>126700</v>
      </c>
      <c r="AM88" s="25">
        <f t="shared" ca="1" si="76"/>
        <v>25638.11</v>
      </c>
      <c r="AN88" s="25">
        <f t="shared" ca="1" si="100"/>
        <v>2.63</v>
      </c>
      <c r="AO88" s="25">
        <f t="shared" ca="1" si="101"/>
        <v>5.05</v>
      </c>
      <c r="AP88" s="25">
        <f ca="1">IF($H88="","",IF($Q88="x",SUM(AI$3:AK88)+SUM(AN$3:AO88)-SUM(AP$3:AP87),0))</f>
        <v>0</v>
      </c>
      <c r="AQ88" s="25">
        <f t="shared" ca="1" si="102"/>
        <v>101061.89</v>
      </c>
      <c r="AR88" s="25">
        <f t="shared" ca="1" si="77"/>
        <v>100860.37</v>
      </c>
      <c r="AS88" s="7"/>
      <c r="AT88" s="25">
        <f t="shared" ca="1" si="103"/>
        <v>0</v>
      </c>
      <c r="AU88" s="25">
        <f ca="1">SUM(AT$3:AT88)</f>
        <v>0</v>
      </c>
      <c r="AV88" s="25">
        <f t="shared" ca="1" si="104"/>
        <v>124002.94683777863</v>
      </c>
      <c r="AW88" s="25">
        <f t="shared" ca="1" si="78"/>
        <v>77.5</v>
      </c>
      <c r="AX88" s="25">
        <f t="shared" ca="1" si="105"/>
        <v>0</v>
      </c>
      <c r="AY88" s="25">
        <f t="shared" ca="1" si="106"/>
        <v>82.67</v>
      </c>
      <c r="AZ88" s="25">
        <f t="shared" ca="1" si="107"/>
        <v>126700</v>
      </c>
      <c r="BA88" s="25">
        <f t="shared" ca="1" si="108"/>
        <v>2697.05</v>
      </c>
      <c r="BB88" s="25">
        <f t="shared" ca="1" si="109"/>
        <v>0.28000000000000003</v>
      </c>
      <c r="BC88" s="25">
        <f t="shared" ca="1" si="110"/>
        <v>6.2</v>
      </c>
      <c r="BD88" s="25">
        <f ca="1">IF($H88="","",IF($Q88="x",SUM(AW$3:AY88)+SUM(BB$3:BC88)-SUM(BD$3:BD87),0))</f>
        <v>0</v>
      </c>
      <c r="BE88" s="25">
        <f t="shared" ca="1" si="111"/>
        <v>124002.95</v>
      </c>
      <c r="BF88" s="25">
        <f t="shared" ca="1" si="79"/>
        <v>123767.02</v>
      </c>
      <c r="BG88" s="7"/>
      <c r="BI88" s="25">
        <f t="shared" ca="1" si="112"/>
        <v>0</v>
      </c>
      <c r="BJ88" s="25">
        <f ca="1">SUM(BI$3:BI88)</f>
        <v>0</v>
      </c>
      <c r="BK88" s="25">
        <f t="shared" ca="1" si="125"/>
        <v>115905.90896418096</v>
      </c>
      <c r="BL88" s="25">
        <f t="shared" ca="1" si="80"/>
        <v>72.44</v>
      </c>
      <c r="BM88" s="25">
        <f t="shared" ca="1" si="113"/>
        <v>0</v>
      </c>
      <c r="BN88" s="25">
        <f t="shared" ca="1" si="114"/>
        <v>77.27</v>
      </c>
      <c r="BO88" s="25">
        <f t="shared" ca="1" si="115"/>
        <v>126700</v>
      </c>
      <c r="BP88" s="25">
        <f t="shared" ca="1" si="116"/>
        <v>10794.09</v>
      </c>
      <c r="BQ88" s="25">
        <f t="shared" ca="1" si="117"/>
        <v>1.1100000000000001</v>
      </c>
      <c r="BR88" s="25">
        <f t="shared" ca="1" si="118"/>
        <v>5.8</v>
      </c>
      <c r="BS88" s="25">
        <f ca="1">IF($H88="","",IF($Q88="x",SUM(BL$3:BN88)+SUM(BQ$3:BR88)-SUM(BS$3:BS87),0))</f>
        <v>0</v>
      </c>
      <c r="BT88" s="25">
        <f t="shared" ca="1" si="119"/>
        <v>115905.91</v>
      </c>
      <c r="BU88" s="25">
        <f t="shared" ca="1" si="81"/>
        <v>115682.13</v>
      </c>
      <c r="BV88" s="7"/>
      <c r="BW88" s="25">
        <f t="shared" si="82"/>
        <v>0</v>
      </c>
      <c r="BX88" s="130"/>
      <c r="BY88" s="7"/>
      <c r="CB88" s="131">
        <f t="shared" si="66"/>
        <v>85</v>
      </c>
      <c r="CC88" s="132">
        <f t="shared" ca="1" si="120"/>
        <v>0</v>
      </c>
      <c r="CD88" s="133">
        <f t="shared" ca="1" si="83"/>
        <v>129610.97855380092</v>
      </c>
      <c r="CE88" s="133">
        <f t="shared" ca="1" si="121"/>
        <v>53.9</v>
      </c>
      <c r="CF88" s="133">
        <f t="shared" ca="1" si="122"/>
        <v>129557.08</v>
      </c>
      <c r="CG88" s="133">
        <f t="shared" ca="1" si="123"/>
        <v>0</v>
      </c>
      <c r="CH88" s="133">
        <f ca="1">IF($H88="","",IF(MONTH($H88)=MONTH($C$4)-1,MAX(0,(CG88-SUM(N77:N88)+SUM(O77:O88))-(VLOOKUP(CB88-12,$CB$3:$CH87,6,FALSE))),0)*0.25)</f>
        <v>0</v>
      </c>
      <c r="CI88" s="133">
        <f ca="1">IF($H88="","",CG88-SUM($CH$4:$CH88))</f>
        <v>-8043.3777233510555</v>
      </c>
      <c r="CK88" s="133">
        <f ca="1">IF($H88="","",SUM($N$4:$N88)+$CK$3)</f>
        <v>100000</v>
      </c>
      <c r="CL88" s="133">
        <f ca="1">IF($H88="","",SUM($O$4:$O88))</f>
        <v>0</v>
      </c>
      <c r="CM88" s="133">
        <f t="shared" ca="1" si="126"/>
        <v>0</v>
      </c>
      <c r="CN88" s="133">
        <f ca="1">IF($H88="","",ROUND(IF(MONTH($H88)=MONTH($C$4)-1,BT88*(1+CC88)-SUM($CM$4:$CM88),0),2))</f>
        <v>0</v>
      </c>
      <c r="CZ88" s="132">
        <f t="shared" ca="1" si="84"/>
        <v>126700</v>
      </c>
    </row>
    <row r="89" spans="2:104" x14ac:dyDescent="0.2">
      <c r="F89" s="3">
        <v>86</v>
      </c>
      <c r="G89" s="3">
        <f t="shared" si="85"/>
        <v>8</v>
      </c>
      <c r="H89" s="8">
        <f t="shared" ca="1" si="124"/>
        <v>46356</v>
      </c>
      <c r="I89" s="6">
        <f t="shared" ca="1" si="67"/>
        <v>39</v>
      </c>
      <c r="J89" s="6" t="str">
        <f t="shared" ca="1" si="68"/>
        <v/>
      </c>
      <c r="K89" s="7"/>
      <c r="L89" s="6">
        <f ca="1">IF($H89="","",IF($J89="",VLOOKUP($I89,Sterbetafeln!$A$4:$I$124,$D$10,FALSE),MAX(0.0005,VLOOKUP($I89,Sterbetafeln!$A$4:$I$124,$D$10,FALSE)*VLOOKUP($J89,Sterbetafeln!$A$4:$I$124,$D$13,FALSE))))</f>
        <v>1.23E-3</v>
      </c>
      <c r="M89" s="78">
        <f ca="1">SUM($O$3:$O89)</f>
        <v>0</v>
      </c>
      <c r="N89" s="25">
        <f t="shared" ca="1" si="86"/>
        <v>0</v>
      </c>
      <c r="O89" s="25">
        <f t="shared" ca="1" si="87"/>
        <v>0</v>
      </c>
      <c r="P89" s="25">
        <f t="shared" ca="1" si="88"/>
        <v>0</v>
      </c>
      <c r="Q89" s="7" t="str">
        <f t="shared" ca="1" si="89"/>
        <v/>
      </c>
      <c r="R89" s="25">
        <f t="shared" ca="1" si="69"/>
        <v>0</v>
      </c>
      <c r="S89" s="25">
        <f ca="1">SUM(R$3:R89)</f>
        <v>0</v>
      </c>
      <c r="T89" s="25">
        <f t="shared" ca="1" si="90"/>
        <v>81856.100000000006</v>
      </c>
      <c r="U89" s="25">
        <f t="shared" ca="1" si="70"/>
        <v>51.16</v>
      </c>
      <c r="V89" s="25">
        <f t="shared" ca="1" si="91"/>
        <v>0</v>
      </c>
      <c r="W89" s="25">
        <f t="shared" ca="1" si="71"/>
        <v>54.57</v>
      </c>
      <c r="X89" s="25">
        <f t="shared" ca="1" si="92"/>
        <v>126700</v>
      </c>
      <c r="Y89" s="25">
        <f t="shared" ca="1" si="72"/>
        <v>44843.9</v>
      </c>
      <c r="Z89" s="25">
        <f t="shared" ca="1" si="93"/>
        <v>4.5999999999999996</v>
      </c>
      <c r="AA89" s="25">
        <f t="shared" ca="1" si="94"/>
        <v>4.09</v>
      </c>
      <c r="AB89" s="25">
        <f ca="1">IF($H89="","",IF($Q89="x",SUM(U$3:W89)+SUM(Z$3:AA89)-SUM(AB$3:AB88),0))</f>
        <v>0</v>
      </c>
      <c r="AC89" s="25">
        <f t="shared" ca="1" si="95"/>
        <v>81856.100000000006</v>
      </c>
      <c r="AD89" s="25">
        <f t="shared" ca="1" si="73"/>
        <v>81683.39</v>
      </c>
      <c r="AE89" s="7"/>
      <c r="AF89" s="25">
        <f t="shared" ca="1" si="96"/>
        <v>0</v>
      </c>
      <c r="AG89" s="25">
        <f ca="1">SUM(AF$3:AF89)</f>
        <v>0</v>
      </c>
      <c r="AH89" s="25">
        <f t="shared" ca="1" si="97"/>
        <v>101311.13588443887</v>
      </c>
      <c r="AI89" s="25">
        <f t="shared" ca="1" si="74"/>
        <v>63.32</v>
      </c>
      <c r="AJ89" s="25">
        <f t="shared" ca="1" si="98"/>
        <v>0</v>
      </c>
      <c r="AK89" s="25">
        <f t="shared" ca="1" si="75"/>
        <v>67.540000000000006</v>
      </c>
      <c r="AL89" s="25">
        <f t="shared" ca="1" si="99"/>
        <v>126700</v>
      </c>
      <c r="AM89" s="25">
        <f t="shared" ca="1" si="76"/>
        <v>25388.86</v>
      </c>
      <c r="AN89" s="25">
        <f t="shared" ca="1" si="100"/>
        <v>2.6</v>
      </c>
      <c r="AO89" s="25">
        <f t="shared" ca="1" si="101"/>
        <v>5.07</v>
      </c>
      <c r="AP89" s="25">
        <f ca="1">IF($H89="","",IF($Q89="x",SUM(AI$3:AK89)+SUM(AN$3:AO89)-SUM(AP$3:AP88),0))</f>
        <v>0</v>
      </c>
      <c r="AQ89" s="25">
        <f t="shared" ca="1" si="102"/>
        <v>101311.14</v>
      </c>
      <c r="AR89" s="25">
        <f t="shared" ca="1" si="77"/>
        <v>101109.25</v>
      </c>
      <c r="AS89" s="7"/>
      <c r="AT89" s="25">
        <f t="shared" ca="1" si="103"/>
        <v>0</v>
      </c>
      <c r="AU89" s="25">
        <f ca="1">SUM(AT$3:AT89)</f>
        <v>0</v>
      </c>
      <c r="AV89" s="25">
        <f t="shared" ca="1" si="104"/>
        <v>124606.5406293767</v>
      </c>
      <c r="AW89" s="25">
        <f t="shared" ca="1" si="78"/>
        <v>77.88</v>
      </c>
      <c r="AX89" s="25">
        <f t="shared" ca="1" si="105"/>
        <v>0</v>
      </c>
      <c r="AY89" s="25">
        <f t="shared" ca="1" si="106"/>
        <v>83.07</v>
      </c>
      <c r="AZ89" s="25">
        <f t="shared" ca="1" si="107"/>
        <v>126700</v>
      </c>
      <c r="BA89" s="25">
        <f t="shared" ca="1" si="108"/>
        <v>2093.46</v>
      </c>
      <c r="BB89" s="25">
        <f t="shared" ca="1" si="109"/>
        <v>0.21</v>
      </c>
      <c r="BC89" s="25">
        <f t="shared" ca="1" si="110"/>
        <v>6.23</v>
      </c>
      <c r="BD89" s="25">
        <f ca="1">IF($H89="","",IF($Q89="x",SUM(AW$3:AY89)+SUM(BB$3:BC89)-SUM(BD$3:BD88),0))</f>
        <v>0</v>
      </c>
      <c r="BE89" s="25">
        <f t="shared" ca="1" si="111"/>
        <v>124606.54</v>
      </c>
      <c r="BF89" s="25">
        <f t="shared" ca="1" si="79"/>
        <v>124369.71</v>
      </c>
      <c r="BG89" s="7"/>
      <c r="BI89" s="25">
        <f t="shared" ca="1" si="112"/>
        <v>0</v>
      </c>
      <c r="BJ89" s="25">
        <f ca="1">SUM(BI$3:BI89)</f>
        <v>0</v>
      </c>
      <c r="BK89" s="25">
        <f t="shared" ca="1" si="125"/>
        <v>116378.1250245964</v>
      </c>
      <c r="BL89" s="25">
        <f t="shared" ca="1" si="80"/>
        <v>72.739999999999995</v>
      </c>
      <c r="BM89" s="25">
        <f t="shared" ca="1" si="113"/>
        <v>0</v>
      </c>
      <c r="BN89" s="25">
        <f t="shared" ca="1" si="114"/>
        <v>77.59</v>
      </c>
      <c r="BO89" s="25">
        <f t="shared" ca="1" si="115"/>
        <v>126700</v>
      </c>
      <c r="BP89" s="25">
        <f t="shared" ca="1" si="116"/>
        <v>10321.870000000001</v>
      </c>
      <c r="BQ89" s="25">
        <f t="shared" ca="1" si="117"/>
        <v>1.06</v>
      </c>
      <c r="BR89" s="25">
        <f t="shared" ca="1" si="118"/>
        <v>5.82</v>
      </c>
      <c r="BS89" s="25">
        <f ca="1">IF($H89="","",IF($Q89="x",SUM(BL$3:BN89)+SUM(BQ$3:BR89)-SUM(BS$3:BS88),0))</f>
        <v>0</v>
      </c>
      <c r="BT89" s="25">
        <f t="shared" ca="1" si="119"/>
        <v>116378.13</v>
      </c>
      <c r="BU89" s="25">
        <f t="shared" ca="1" si="81"/>
        <v>116153.64</v>
      </c>
      <c r="BV89" s="7"/>
      <c r="BW89" s="25">
        <f t="shared" si="82"/>
        <v>0</v>
      </c>
      <c r="BX89" s="130"/>
      <c r="BY89" s="7"/>
      <c r="CB89" s="131">
        <f t="shared" si="66"/>
        <v>86</v>
      </c>
      <c r="CC89" s="132">
        <f t="shared" ca="1" si="120"/>
        <v>0</v>
      </c>
      <c r="CD89" s="133">
        <f t="shared" ca="1" si="83"/>
        <v>130084.91158096804</v>
      </c>
      <c r="CE89" s="133">
        <f t="shared" ca="1" si="121"/>
        <v>54.09</v>
      </c>
      <c r="CF89" s="133">
        <f t="shared" ca="1" si="122"/>
        <v>130030.82</v>
      </c>
      <c r="CG89" s="133">
        <f t="shared" ca="1" si="123"/>
        <v>0</v>
      </c>
      <c r="CH89" s="133">
        <f ca="1">IF($H89="","",IF(MONTH($H89)=MONTH($C$4)-1,MAX(0,(CG89-SUM(N78:N89)+SUM(O78:O89))-(VLOOKUP(CB89-12,$CB$3:$CH88,6,FALSE))),0)*0.25)</f>
        <v>0</v>
      </c>
      <c r="CI89" s="133">
        <f ca="1">IF($H89="","",CG89-SUM($CH$4:$CH89))</f>
        <v>-8043.3777233510555</v>
      </c>
      <c r="CK89" s="133">
        <f ca="1">IF($H89="","",SUM($N$4:$N89)+$CK$3)</f>
        <v>100000</v>
      </c>
      <c r="CL89" s="133">
        <f ca="1">IF($H89="","",SUM($O$4:$O89))</f>
        <v>0</v>
      </c>
      <c r="CM89" s="133">
        <f t="shared" ca="1" si="126"/>
        <v>0</v>
      </c>
      <c r="CN89" s="133">
        <f ca="1">IF($H89="","",ROUND(IF(MONTH($H89)=MONTH($C$4)-1,BT89*(1+CC89)-SUM($CM$4:$CM89),0),2))</f>
        <v>0</v>
      </c>
      <c r="CZ89" s="132">
        <f t="shared" ca="1" si="84"/>
        <v>126700</v>
      </c>
    </row>
    <row r="90" spans="2:104" x14ac:dyDescent="0.2">
      <c r="F90" s="3">
        <v>87</v>
      </c>
      <c r="G90" s="3">
        <f t="shared" si="85"/>
        <v>8</v>
      </c>
      <c r="H90" s="8">
        <f t="shared" ca="1" si="124"/>
        <v>46387</v>
      </c>
      <c r="I90" s="6">
        <f t="shared" ca="1" si="67"/>
        <v>39</v>
      </c>
      <c r="J90" s="6" t="str">
        <f t="shared" ca="1" si="68"/>
        <v/>
      </c>
      <c r="K90" s="7"/>
      <c r="L90" s="6">
        <f ca="1">IF($H90="","",IF($J90="",VLOOKUP($I90,Sterbetafeln!$A$4:$I$124,$D$10,FALSE),MAX(0.0005,VLOOKUP($I90,Sterbetafeln!$A$4:$I$124,$D$10,FALSE)*VLOOKUP($J90,Sterbetafeln!$A$4:$I$124,$D$13,FALSE))))</f>
        <v>1.23E-3</v>
      </c>
      <c r="M90" s="78">
        <f ca="1">SUM($O$3:$O90)</f>
        <v>0</v>
      </c>
      <c r="N90" s="25">
        <f t="shared" ca="1" si="86"/>
        <v>0</v>
      </c>
      <c r="O90" s="25">
        <f t="shared" ca="1" si="87"/>
        <v>0</v>
      </c>
      <c r="P90" s="25">
        <f t="shared" ca="1" si="88"/>
        <v>0</v>
      </c>
      <c r="Q90" s="7" t="str">
        <f t="shared" ca="1" si="89"/>
        <v>x</v>
      </c>
      <c r="R90" s="25">
        <f t="shared" ca="1" si="69"/>
        <v>0</v>
      </c>
      <c r="S90" s="25">
        <f ca="1">SUM(R$3:R90)</f>
        <v>0</v>
      </c>
      <c r="T90" s="25">
        <f t="shared" ca="1" si="90"/>
        <v>81856.100000000006</v>
      </c>
      <c r="U90" s="25">
        <f t="shared" ca="1" si="70"/>
        <v>51.16</v>
      </c>
      <c r="V90" s="25">
        <f t="shared" ca="1" si="91"/>
        <v>0</v>
      </c>
      <c r="W90" s="25">
        <f t="shared" ca="1" si="71"/>
        <v>54.57</v>
      </c>
      <c r="X90" s="25">
        <f t="shared" ca="1" si="92"/>
        <v>126700</v>
      </c>
      <c r="Y90" s="25">
        <f t="shared" ca="1" si="72"/>
        <v>44843.9</v>
      </c>
      <c r="Z90" s="25">
        <f t="shared" ca="1" si="93"/>
        <v>4.5999999999999996</v>
      </c>
      <c r="AA90" s="25">
        <f t="shared" ca="1" si="94"/>
        <v>4.09</v>
      </c>
      <c r="AB90" s="25">
        <f ca="1">IF($H90="","",IF($Q90="x",SUM(U$3:W90)+SUM(Z$3:AA90)-SUM(AB$3:AB89),0))</f>
        <v>343.2599999999984</v>
      </c>
      <c r="AC90" s="25">
        <f t="shared" ca="1" si="95"/>
        <v>81512.84</v>
      </c>
      <c r="AD90" s="25">
        <f t="shared" ca="1" si="73"/>
        <v>81340.649999999994</v>
      </c>
      <c r="AE90" s="7"/>
      <c r="AF90" s="25">
        <f t="shared" ca="1" si="96"/>
        <v>0</v>
      </c>
      <c r="AG90" s="25">
        <f ca="1">SUM(AF$3:AF90)</f>
        <v>0</v>
      </c>
      <c r="AH90" s="25">
        <f t="shared" ca="1" si="97"/>
        <v>101561.00060217963</v>
      </c>
      <c r="AI90" s="25">
        <f t="shared" ca="1" si="74"/>
        <v>63.48</v>
      </c>
      <c r="AJ90" s="25">
        <f t="shared" ca="1" si="98"/>
        <v>0</v>
      </c>
      <c r="AK90" s="25">
        <f t="shared" ca="1" si="75"/>
        <v>67.709999999999994</v>
      </c>
      <c r="AL90" s="25">
        <f t="shared" ca="1" si="99"/>
        <v>126700</v>
      </c>
      <c r="AM90" s="25">
        <f t="shared" ca="1" si="76"/>
        <v>25139</v>
      </c>
      <c r="AN90" s="25">
        <f t="shared" ca="1" si="100"/>
        <v>2.58</v>
      </c>
      <c r="AO90" s="25">
        <f t="shared" ca="1" si="101"/>
        <v>5.08</v>
      </c>
      <c r="AP90" s="25">
        <f ca="1">IF($H90="","",IF($Q90="x",SUM(AI$3:AK90)+SUM(AN$3:AO90)-SUM(AP$3:AP89),0))</f>
        <v>415.59000000000015</v>
      </c>
      <c r="AQ90" s="25">
        <f t="shared" ca="1" si="102"/>
        <v>101145.41</v>
      </c>
      <c r="AR90" s="25">
        <f t="shared" ca="1" si="77"/>
        <v>100943.77</v>
      </c>
      <c r="AS90" s="7"/>
      <c r="AT90" s="25">
        <f t="shared" ca="1" si="103"/>
        <v>0</v>
      </c>
      <c r="AU90" s="25">
        <f ca="1">SUM(AT$3:AT90)</f>
        <v>0</v>
      </c>
      <c r="AV90" s="25">
        <f t="shared" ca="1" si="104"/>
        <v>125213.06863422244</v>
      </c>
      <c r="AW90" s="25">
        <f t="shared" ca="1" si="78"/>
        <v>78.260000000000005</v>
      </c>
      <c r="AX90" s="25">
        <f t="shared" ca="1" si="105"/>
        <v>0</v>
      </c>
      <c r="AY90" s="25">
        <f t="shared" ca="1" si="106"/>
        <v>83.48</v>
      </c>
      <c r="AZ90" s="25">
        <f t="shared" ca="1" si="107"/>
        <v>126700</v>
      </c>
      <c r="BA90" s="25">
        <f t="shared" ca="1" si="108"/>
        <v>1486.93</v>
      </c>
      <c r="BB90" s="25">
        <f t="shared" ca="1" si="109"/>
        <v>0.15</v>
      </c>
      <c r="BC90" s="25">
        <f t="shared" ca="1" si="110"/>
        <v>6.26</v>
      </c>
      <c r="BD90" s="25">
        <f ca="1">IF($H90="","",IF($Q90="x",SUM(AW$3:AY90)+SUM(BB$3:BC90)-SUM(BD$3:BD89),0))</f>
        <v>502.18999999999869</v>
      </c>
      <c r="BE90" s="25">
        <f t="shared" ca="1" si="111"/>
        <v>124710.88</v>
      </c>
      <c r="BF90" s="25">
        <f t="shared" ca="1" si="79"/>
        <v>124473.89</v>
      </c>
      <c r="BG90" s="7"/>
      <c r="BI90" s="25">
        <f t="shared" ca="1" si="112"/>
        <v>0</v>
      </c>
      <c r="BJ90" s="25">
        <f ca="1">SUM(BI$3:BI90)</f>
        <v>0</v>
      </c>
      <c r="BK90" s="25">
        <f t="shared" ca="1" si="125"/>
        <v>116852.26890732952</v>
      </c>
      <c r="BL90" s="25">
        <f t="shared" ca="1" si="80"/>
        <v>73.03</v>
      </c>
      <c r="BM90" s="25">
        <f t="shared" ca="1" si="113"/>
        <v>0</v>
      </c>
      <c r="BN90" s="25">
        <f t="shared" ca="1" si="114"/>
        <v>77.900000000000006</v>
      </c>
      <c r="BO90" s="25">
        <f t="shared" ca="1" si="115"/>
        <v>126700</v>
      </c>
      <c r="BP90" s="25">
        <f t="shared" ca="1" si="116"/>
        <v>9847.73</v>
      </c>
      <c r="BQ90" s="25">
        <f t="shared" ca="1" si="117"/>
        <v>1.01</v>
      </c>
      <c r="BR90" s="25">
        <f t="shared" ca="1" si="118"/>
        <v>5.84</v>
      </c>
      <c r="BS90" s="25">
        <f ca="1">IF($H90="","",IF($Q90="x",SUM(BL$3:BN90)+SUM(BQ$3:BR90)-SUM(BS$3:BS89),0))</f>
        <v>471.6100000000024</v>
      </c>
      <c r="BT90" s="25">
        <f t="shared" ca="1" si="119"/>
        <v>116380.66</v>
      </c>
      <c r="BU90" s="25">
        <f t="shared" ca="1" si="81"/>
        <v>116156.16</v>
      </c>
      <c r="BV90" s="7"/>
      <c r="BW90" s="25">
        <f t="shared" si="82"/>
        <v>0</v>
      </c>
      <c r="BX90" s="130"/>
      <c r="BY90" s="7"/>
      <c r="CB90" s="131">
        <f t="shared" si="66"/>
        <v>87</v>
      </c>
      <c r="CC90" s="132">
        <f t="shared" ca="1" si="120"/>
        <v>0</v>
      </c>
      <c r="CD90" s="133">
        <f t="shared" ca="1" si="83"/>
        <v>130560.58165636931</v>
      </c>
      <c r="CE90" s="133">
        <f t="shared" ca="1" si="121"/>
        <v>54.29</v>
      </c>
      <c r="CF90" s="133">
        <f t="shared" ca="1" si="122"/>
        <v>130506.29</v>
      </c>
      <c r="CG90" s="133">
        <f t="shared" ca="1" si="123"/>
        <v>0</v>
      </c>
      <c r="CH90" s="133">
        <f ca="1">IF($H90="","",IF(MONTH($H90)=MONTH($C$4)-1,MAX(0,(CG90-SUM(N79:N90)+SUM(O79:O90))-(VLOOKUP(CB90-12,$CB$3:$CH89,6,FALSE))),0)*0.25)</f>
        <v>0</v>
      </c>
      <c r="CI90" s="133">
        <f ca="1">IF($H90="","",CG90-SUM($CH$4:$CH90))</f>
        <v>-8043.3777233510555</v>
      </c>
      <c r="CK90" s="133">
        <f ca="1">IF($H90="","",SUM($N$4:$N90)+$CK$3)</f>
        <v>100000</v>
      </c>
      <c r="CL90" s="133">
        <f ca="1">IF($H90="","",SUM($O$4:$O90))</f>
        <v>0</v>
      </c>
      <c r="CM90" s="133">
        <f t="shared" ca="1" si="126"/>
        <v>0</v>
      </c>
      <c r="CN90" s="133">
        <f ca="1">IF($H90="","",ROUND(IF(MONTH($H90)=MONTH($C$4)-1,BT90*(1+CC90)-SUM($CM$4:$CM90),0),2))</f>
        <v>0</v>
      </c>
      <c r="CZ90" s="132">
        <f t="shared" ca="1" si="84"/>
        <v>126700</v>
      </c>
    </row>
    <row r="91" spans="2:104" x14ac:dyDescent="0.2">
      <c r="F91" s="3">
        <v>88</v>
      </c>
      <c r="G91" s="3">
        <f t="shared" si="85"/>
        <v>8</v>
      </c>
      <c r="H91" s="8">
        <f t="shared" ca="1" si="124"/>
        <v>46418</v>
      </c>
      <c r="I91" s="6">
        <f t="shared" ca="1" si="67"/>
        <v>39</v>
      </c>
      <c r="J91" s="6" t="str">
        <f t="shared" ca="1" si="68"/>
        <v/>
      </c>
      <c r="K91" s="7"/>
      <c r="L91" s="6">
        <f ca="1">IF($H91="","",IF($J91="",VLOOKUP($I91,Sterbetafeln!$A$4:$I$124,$D$10,FALSE),MAX(0.0005,VLOOKUP($I91,Sterbetafeln!$A$4:$I$124,$D$10,FALSE)*VLOOKUP($J91,Sterbetafeln!$A$4:$I$124,$D$13,FALSE))))</f>
        <v>1.23E-3</v>
      </c>
      <c r="M91" s="78">
        <f ca="1">SUM($O$3:$O91)</f>
        <v>0</v>
      </c>
      <c r="N91" s="25">
        <f t="shared" ca="1" si="86"/>
        <v>0</v>
      </c>
      <c r="O91" s="25">
        <f t="shared" ca="1" si="87"/>
        <v>0</v>
      </c>
      <c r="P91" s="25">
        <f t="shared" ca="1" si="88"/>
        <v>0</v>
      </c>
      <c r="Q91" s="7" t="str">
        <f t="shared" ca="1" si="89"/>
        <v/>
      </c>
      <c r="R91" s="25">
        <f t="shared" ca="1" si="69"/>
        <v>0</v>
      </c>
      <c r="S91" s="25">
        <f ca="1">SUM(R$3:R91)</f>
        <v>0</v>
      </c>
      <c r="T91" s="25">
        <f t="shared" ca="1" si="90"/>
        <v>81512.84</v>
      </c>
      <c r="U91" s="25">
        <f t="shared" ca="1" si="70"/>
        <v>50.95</v>
      </c>
      <c r="V91" s="25">
        <f t="shared" ca="1" si="91"/>
        <v>0</v>
      </c>
      <c r="W91" s="25">
        <f t="shared" ca="1" si="71"/>
        <v>54.34</v>
      </c>
      <c r="X91" s="25">
        <f t="shared" ca="1" si="92"/>
        <v>126700</v>
      </c>
      <c r="Y91" s="25">
        <f t="shared" ca="1" si="72"/>
        <v>45187.16</v>
      </c>
      <c r="Z91" s="25">
        <f t="shared" ca="1" si="93"/>
        <v>4.63</v>
      </c>
      <c r="AA91" s="25">
        <f t="shared" ca="1" si="94"/>
        <v>4.08</v>
      </c>
      <c r="AB91" s="25">
        <f ca="1">IF($H91="","",IF($Q91="x",SUM(U$3:W91)+SUM(Z$3:AA91)-SUM(AB$3:AB90),0))</f>
        <v>0</v>
      </c>
      <c r="AC91" s="25">
        <f t="shared" ca="1" si="95"/>
        <v>81512.84</v>
      </c>
      <c r="AD91" s="25">
        <f t="shared" ca="1" si="73"/>
        <v>81340.649999999994</v>
      </c>
      <c r="AE91" s="7"/>
      <c r="AF91" s="25">
        <f t="shared" ca="1" si="96"/>
        <v>0</v>
      </c>
      <c r="AG91" s="25">
        <f ca="1">SUM(AF$3:AF91)</f>
        <v>0</v>
      </c>
      <c r="AH91" s="25">
        <f t="shared" ca="1" si="97"/>
        <v>101394.86186729027</v>
      </c>
      <c r="AI91" s="25">
        <f t="shared" ca="1" si="74"/>
        <v>63.37</v>
      </c>
      <c r="AJ91" s="25">
        <f t="shared" ca="1" si="98"/>
        <v>0</v>
      </c>
      <c r="AK91" s="25">
        <f t="shared" ca="1" si="75"/>
        <v>67.599999999999994</v>
      </c>
      <c r="AL91" s="25">
        <f t="shared" ca="1" si="99"/>
        <v>126700</v>
      </c>
      <c r="AM91" s="25">
        <f t="shared" ca="1" si="76"/>
        <v>25305.14</v>
      </c>
      <c r="AN91" s="25">
        <f t="shared" ca="1" si="100"/>
        <v>2.59</v>
      </c>
      <c r="AO91" s="25">
        <f t="shared" ca="1" si="101"/>
        <v>5.07</v>
      </c>
      <c r="AP91" s="25">
        <f ca="1">IF($H91="","",IF($Q91="x",SUM(AI$3:AK91)+SUM(AN$3:AO91)-SUM(AP$3:AP90),0))</f>
        <v>0</v>
      </c>
      <c r="AQ91" s="25">
        <f t="shared" ca="1" si="102"/>
        <v>101394.86</v>
      </c>
      <c r="AR91" s="25">
        <f t="shared" ca="1" si="77"/>
        <v>101192.84</v>
      </c>
      <c r="AS91" s="7"/>
      <c r="AT91" s="25">
        <f t="shared" ca="1" si="103"/>
        <v>0</v>
      </c>
      <c r="AU91" s="25">
        <f ca="1">SUM(AT$3:AT91)</f>
        <v>0</v>
      </c>
      <c r="AV91" s="25">
        <f t="shared" ca="1" si="104"/>
        <v>125317.91651444843</v>
      </c>
      <c r="AW91" s="25">
        <f t="shared" ca="1" si="78"/>
        <v>78.319999999999993</v>
      </c>
      <c r="AX91" s="25">
        <f t="shared" ca="1" si="105"/>
        <v>0</v>
      </c>
      <c r="AY91" s="25">
        <f t="shared" ca="1" si="106"/>
        <v>83.55</v>
      </c>
      <c r="AZ91" s="25">
        <f t="shared" ca="1" si="107"/>
        <v>126700</v>
      </c>
      <c r="BA91" s="25">
        <f t="shared" ca="1" si="108"/>
        <v>1382.08</v>
      </c>
      <c r="BB91" s="25">
        <f t="shared" ca="1" si="109"/>
        <v>0.14000000000000001</v>
      </c>
      <c r="BC91" s="25">
        <f t="shared" ca="1" si="110"/>
        <v>6.27</v>
      </c>
      <c r="BD91" s="25">
        <f ca="1">IF($H91="","",IF($Q91="x",SUM(AW$3:AY91)+SUM(BB$3:BC91)-SUM(BD$3:BD90),0))</f>
        <v>0</v>
      </c>
      <c r="BE91" s="25">
        <f t="shared" ca="1" si="111"/>
        <v>125317.92</v>
      </c>
      <c r="BF91" s="25">
        <f t="shared" ca="1" si="79"/>
        <v>125080.02</v>
      </c>
      <c r="BG91" s="7"/>
      <c r="BI91" s="25">
        <f t="shared" ca="1" si="112"/>
        <v>0</v>
      </c>
      <c r="BJ91" s="25">
        <f ca="1">SUM(BI$3:BI91)</f>
        <v>0</v>
      </c>
      <c r="BK91" s="25">
        <f t="shared" ca="1" si="125"/>
        <v>116854.80921486269</v>
      </c>
      <c r="BL91" s="25">
        <f t="shared" ca="1" si="80"/>
        <v>73.03</v>
      </c>
      <c r="BM91" s="25">
        <f t="shared" ca="1" si="113"/>
        <v>0</v>
      </c>
      <c r="BN91" s="25">
        <f t="shared" ca="1" si="114"/>
        <v>77.900000000000006</v>
      </c>
      <c r="BO91" s="25">
        <f t="shared" ca="1" si="115"/>
        <v>126700</v>
      </c>
      <c r="BP91" s="25">
        <f t="shared" ca="1" si="116"/>
        <v>9845.19</v>
      </c>
      <c r="BQ91" s="25">
        <f t="shared" ca="1" si="117"/>
        <v>1.01</v>
      </c>
      <c r="BR91" s="25">
        <f t="shared" ca="1" si="118"/>
        <v>5.84</v>
      </c>
      <c r="BS91" s="25">
        <f ca="1">IF($H91="","",IF($Q91="x",SUM(BL$3:BN91)+SUM(BQ$3:BR91)-SUM(BS$3:BS90),0))</f>
        <v>0</v>
      </c>
      <c r="BT91" s="25">
        <f t="shared" ca="1" si="119"/>
        <v>116854.81</v>
      </c>
      <c r="BU91" s="25">
        <f t="shared" ca="1" si="81"/>
        <v>116629.6</v>
      </c>
      <c r="BV91" s="7"/>
      <c r="BW91" s="25">
        <f t="shared" si="82"/>
        <v>0</v>
      </c>
      <c r="BX91" s="130"/>
      <c r="BY91" s="7"/>
      <c r="CB91" s="131">
        <f t="shared" si="66"/>
        <v>88</v>
      </c>
      <c r="CC91" s="132">
        <f t="shared" ca="1" si="120"/>
        <v>0</v>
      </c>
      <c r="CD91" s="133">
        <f t="shared" ca="1" si="83"/>
        <v>131037.9887800047</v>
      </c>
      <c r="CE91" s="133">
        <f t="shared" ca="1" si="121"/>
        <v>54.49</v>
      </c>
      <c r="CF91" s="133">
        <f t="shared" ca="1" si="122"/>
        <v>130983.5</v>
      </c>
      <c r="CG91" s="133">
        <f t="shared" ca="1" si="123"/>
        <v>0</v>
      </c>
      <c r="CH91" s="133">
        <f ca="1">IF($H91="","",IF(MONTH($H91)=MONTH($C$4)-1,MAX(0,(CG91-SUM(N80:N91)+SUM(O80:O91))-(VLOOKUP(CB91-12,$CB$3:$CH90,6,FALSE))),0)*0.25)</f>
        <v>0</v>
      </c>
      <c r="CI91" s="133">
        <f ca="1">IF($H91="","",CG91-SUM($CH$4:$CH91))</f>
        <v>-8043.3777233510555</v>
      </c>
      <c r="CK91" s="133">
        <f ca="1">IF($H91="","",SUM($N$4:$N91)+$CK$3)</f>
        <v>100000</v>
      </c>
      <c r="CL91" s="133">
        <f ca="1">IF($H91="","",SUM($O$4:$O91))</f>
        <v>0</v>
      </c>
      <c r="CM91" s="133">
        <f t="shared" ca="1" si="126"/>
        <v>0</v>
      </c>
      <c r="CN91" s="133">
        <f ca="1">IF($H91="","",ROUND(IF(MONTH($H91)=MONTH($C$4)-1,BT91*(1+CC91)-SUM($CM$4:$CM91),0),2))</f>
        <v>0</v>
      </c>
      <c r="CZ91" s="132">
        <f t="shared" ca="1" si="84"/>
        <v>126700</v>
      </c>
    </row>
    <row r="92" spans="2:104" x14ac:dyDescent="0.2">
      <c r="F92" s="3">
        <v>89</v>
      </c>
      <c r="G92" s="3">
        <f t="shared" si="85"/>
        <v>8</v>
      </c>
      <c r="H92" s="8">
        <f t="shared" ca="1" si="124"/>
        <v>46446</v>
      </c>
      <c r="I92" s="6">
        <f t="shared" ca="1" si="67"/>
        <v>39</v>
      </c>
      <c r="J92" s="6" t="str">
        <f t="shared" ca="1" si="68"/>
        <v/>
      </c>
      <c r="K92" s="7"/>
      <c r="L92" s="6">
        <f ca="1">IF($H92="","",IF($J92="",VLOOKUP($I92,Sterbetafeln!$A$4:$I$124,$D$10,FALSE),MAX(0.0005,VLOOKUP($I92,Sterbetafeln!$A$4:$I$124,$D$10,FALSE)*VLOOKUP($J92,Sterbetafeln!$A$4:$I$124,$D$13,FALSE))))</f>
        <v>1.23E-3</v>
      </c>
      <c r="M92" s="78">
        <f ca="1">SUM($O$3:$O92)</f>
        <v>0</v>
      </c>
      <c r="N92" s="25">
        <f t="shared" ca="1" si="86"/>
        <v>0</v>
      </c>
      <c r="O92" s="25">
        <f t="shared" ca="1" si="87"/>
        <v>0</v>
      </c>
      <c r="P92" s="25">
        <f t="shared" ca="1" si="88"/>
        <v>0</v>
      </c>
      <c r="Q92" s="7" t="str">
        <f t="shared" ca="1" si="89"/>
        <v/>
      </c>
      <c r="R92" s="25">
        <f t="shared" ca="1" si="69"/>
        <v>0</v>
      </c>
      <c r="S92" s="25">
        <f ca="1">SUM(R$3:R92)</f>
        <v>0</v>
      </c>
      <c r="T92" s="25">
        <f t="shared" ca="1" si="90"/>
        <v>81512.84</v>
      </c>
      <c r="U92" s="25">
        <f t="shared" ca="1" si="70"/>
        <v>50.95</v>
      </c>
      <c r="V92" s="25">
        <f t="shared" ca="1" si="91"/>
        <v>0</v>
      </c>
      <c r="W92" s="25">
        <f t="shared" ca="1" si="71"/>
        <v>54.34</v>
      </c>
      <c r="X92" s="25">
        <f t="shared" ca="1" si="92"/>
        <v>126700</v>
      </c>
      <c r="Y92" s="25">
        <f t="shared" ca="1" si="72"/>
        <v>45187.16</v>
      </c>
      <c r="Z92" s="25">
        <f t="shared" ca="1" si="93"/>
        <v>4.63</v>
      </c>
      <c r="AA92" s="25">
        <f t="shared" ca="1" si="94"/>
        <v>4.08</v>
      </c>
      <c r="AB92" s="25">
        <f ca="1">IF($H92="","",IF($Q92="x",SUM(U$3:W92)+SUM(Z$3:AA92)-SUM(AB$3:AB91),0))</f>
        <v>0</v>
      </c>
      <c r="AC92" s="25">
        <f t="shared" ca="1" si="95"/>
        <v>81512.84</v>
      </c>
      <c r="AD92" s="25">
        <f t="shared" ca="1" si="73"/>
        <v>81340.649999999994</v>
      </c>
      <c r="AE92" s="7"/>
      <c r="AF92" s="25">
        <f t="shared" ca="1" si="96"/>
        <v>0</v>
      </c>
      <c r="AG92" s="25">
        <f ca="1">SUM(AF$3:AF92)</f>
        <v>0</v>
      </c>
      <c r="AH92" s="25">
        <f t="shared" ca="1" si="97"/>
        <v>101644.92707828496</v>
      </c>
      <c r="AI92" s="25">
        <f t="shared" ca="1" si="74"/>
        <v>63.53</v>
      </c>
      <c r="AJ92" s="25">
        <f t="shared" ca="1" si="98"/>
        <v>0</v>
      </c>
      <c r="AK92" s="25">
        <f t="shared" ca="1" si="75"/>
        <v>67.760000000000005</v>
      </c>
      <c r="AL92" s="25">
        <f t="shared" ca="1" si="99"/>
        <v>126700</v>
      </c>
      <c r="AM92" s="25">
        <f t="shared" ca="1" si="76"/>
        <v>25055.07</v>
      </c>
      <c r="AN92" s="25">
        <f t="shared" ca="1" si="100"/>
        <v>2.57</v>
      </c>
      <c r="AO92" s="25">
        <f t="shared" ca="1" si="101"/>
        <v>5.08</v>
      </c>
      <c r="AP92" s="25">
        <f ca="1">IF($H92="","",IF($Q92="x",SUM(AI$3:AK92)+SUM(AN$3:AO92)-SUM(AP$3:AP91),0))</f>
        <v>0</v>
      </c>
      <c r="AQ92" s="25">
        <f t="shared" ca="1" si="102"/>
        <v>101644.93</v>
      </c>
      <c r="AR92" s="25">
        <f t="shared" ca="1" si="77"/>
        <v>101442.54</v>
      </c>
      <c r="AS92" s="7"/>
      <c r="AT92" s="25">
        <f t="shared" ca="1" si="103"/>
        <v>0</v>
      </c>
      <c r="AU92" s="25">
        <f ca="1">SUM(AT$3:AT92)</f>
        <v>0</v>
      </c>
      <c r="AV92" s="25">
        <f t="shared" ca="1" si="104"/>
        <v>125927.91131234361</v>
      </c>
      <c r="AW92" s="25">
        <f t="shared" ca="1" si="78"/>
        <v>78.7</v>
      </c>
      <c r="AX92" s="25">
        <f t="shared" ca="1" si="105"/>
        <v>0</v>
      </c>
      <c r="AY92" s="25">
        <f t="shared" ca="1" si="106"/>
        <v>83.95</v>
      </c>
      <c r="AZ92" s="25">
        <f t="shared" ca="1" si="107"/>
        <v>126700</v>
      </c>
      <c r="BA92" s="25">
        <f t="shared" ca="1" si="108"/>
        <v>772.09</v>
      </c>
      <c r="BB92" s="25">
        <f t="shared" ca="1" si="109"/>
        <v>0.08</v>
      </c>
      <c r="BC92" s="25">
        <f t="shared" ca="1" si="110"/>
        <v>6.3</v>
      </c>
      <c r="BD92" s="25">
        <f ca="1">IF($H92="","",IF($Q92="x",SUM(AW$3:AY92)+SUM(BB$3:BC92)-SUM(BD$3:BD91),0))</f>
        <v>0</v>
      </c>
      <c r="BE92" s="25">
        <f t="shared" ca="1" si="111"/>
        <v>125927.91</v>
      </c>
      <c r="BF92" s="25">
        <f t="shared" ca="1" si="79"/>
        <v>125689.09</v>
      </c>
      <c r="BG92" s="7"/>
      <c r="BI92" s="25">
        <f t="shared" ca="1" si="112"/>
        <v>0</v>
      </c>
      <c r="BJ92" s="25">
        <f ca="1">SUM(BI$3:BI92)</f>
        <v>0</v>
      </c>
      <c r="BK92" s="25">
        <f t="shared" ca="1" si="125"/>
        <v>117330.89096065471</v>
      </c>
      <c r="BL92" s="25">
        <f t="shared" ca="1" si="80"/>
        <v>73.33</v>
      </c>
      <c r="BM92" s="25">
        <f t="shared" ca="1" si="113"/>
        <v>0</v>
      </c>
      <c r="BN92" s="25">
        <f t="shared" ca="1" si="114"/>
        <v>78.22</v>
      </c>
      <c r="BO92" s="25">
        <f t="shared" ca="1" si="115"/>
        <v>126700</v>
      </c>
      <c r="BP92" s="25">
        <f t="shared" ca="1" si="116"/>
        <v>9369.11</v>
      </c>
      <c r="BQ92" s="25">
        <f t="shared" ca="1" si="117"/>
        <v>0.96</v>
      </c>
      <c r="BR92" s="25">
        <f t="shared" ca="1" si="118"/>
        <v>5.87</v>
      </c>
      <c r="BS92" s="25">
        <f ca="1">IF($H92="","",IF($Q92="x",SUM(BL$3:BN92)+SUM(BQ$3:BR92)-SUM(BS$3:BS91),0))</f>
        <v>0</v>
      </c>
      <c r="BT92" s="25">
        <f t="shared" ca="1" si="119"/>
        <v>117330.89</v>
      </c>
      <c r="BU92" s="25">
        <f t="shared" ca="1" si="81"/>
        <v>117104.97</v>
      </c>
      <c r="BV92" s="7"/>
      <c r="BW92" s="25">
        <f t="shared" si="82"/>
        <v>0</v>
      </c>
      <c r="BX92" s="130"/>
      <c r="BY92" s="7"/>
      <c r="CB92" s="131">
        <f t="shared" si="66"/>
        <v>89</v>
      </c>
      <c r="CC92" s="132">
        <f t="shared" ca="1" si="120"/>
        <v>0</v>
      </c>
      <c r="CD92" s="133">
        <f t="shared" ca="1" si="83"/>
        <v>131517.1429926155</v>
      </c>
      <c r="CE92" s="133">
        <f t="shared" ca="1" si="121"/>
        <v>54.69</v>
      </c>
      <c r="CF92" s="133">
        <f t="shared" ca="1" si="122"/>
        <v>131462.45000000001</v>
      </c>
      <c r="CG92" s="133">
        <f t="shared" ca="1" si="123"/>
        <v>0</v>
      </c>
      <c r="CH92" s="133">
        <f ca="1">IF($H92="","",IF(MONTH($H92)=MONTH($C$4)-1,MAX(0,(CG92-SUM(N81:N92)+SUM(O81:O92))-(VLOOKUP(CB92-12,$CB$3:$CH91,6,FALSE))),0)*0.25)</f>
        <v>0</v>
      </c>
      <c r="CI92" s="133">
        <f ca="1">IF($H92="","",CG92-SUM($CH$4:$CH92))</f>
        <v>-8043.3777233510555</v>
      </c>
      <c r="CK92" s="133">
        <f ca="1">IF($H92="","",SUM($N$4:$N92)+$CK$3)</f>
        <v>100000</v>
      </c>
      <c r="CL92" s="133">
        <f ca="1">IF($H92="","",SUM($O$4:$O92))</f>
        <v>0</v>
      </c>
      <c r="CM92" s="133">
        <f t="shared" ca="1" si="126"/>
        <v>0</v>
      </c>
      <c r="CN92" s="133">
        <f ca="1">IF($H92="","",ROUND(IF(MONTH($H92)=MONTH($C$4)-1,BT92*(1+CC92)-SUM($CM$4:$CM92),0),2))</f>
        <v>0</v>
      </c>
      <c r="CZ92" s="132">
        <f t="shared" ca="1" si="84"/>
        <v>126700</v>
      </c>
    </row>
    <row r="93" spans="2:104" x14ac:dyDescent="0.2">
      <c r="F93" s="3">
        <v>90</v>
      </c>
      <c r="G93" s="3">
        <f t="shared" si="85"/>
        <v>8</v>
      </c>
      <c r="H93" s="8">
        <f t="shared" ca="1" si="124"/>
        <v>46477</v>
      </c>
      <c r="I93" s="6">
        <f t="shared" ca="1" si="67"/>
        <v>39</v>
      </c>
      <c r="J93" s="6" t="str">
        <f t="shared" ca="1" si="68"/>
        <v/>
      </c>
      <c r="K93" s="7"/>
      <c r="L93" s="6">
        <f ca="1">IF($H93="","",IF($J93="",VLOOKUP($I93,Sterbetafeln!$A$4:$I$124,$D$10,FALSE),MAX(0.0005,VLOOKUP($I93,Sterbetafeln!$A$4:$I$124,$D$10,FALSE)*VLOOKUP($J93,Sterbetafeln!$A$4:$I$124,$D$13,FALSE))))</f>
        <v>1.23E-3</v>
      </c>
      <c r="M93" s="78">
        <f ca="1">SUM($O$3:$O93)</f>
        <v>0</v>
      </c>
      <c r="N93" s="25">
        <f t="shared" ca="1" si="86"/>
        <v>0</v>
      </c>
      <c r="O93" s="25">
        <f t="shared" ca="1" si="87"/>
        <v>0</v>
      </c>
      <c r="P93" s="25">
        <f t="shared" ca="1" si="88"/>
        <v>0</v>
      </c>
      <c r="Q93" s="7" t="str">
        <f t="shared" ca="1" si="89"/>
        <v>x</v>
      </c>
      <c r="R93" s="25">
        <f t="shared" ca="1" si="69"/>
        <v>0</v>
      </c>
      <c r="S93" s="25">
        <f ca="1">SUM(R$3:R93)</f>
        <v>0</v>
      </c>
      <c r="T93" s="25">
        <f t="shared" ca="1" si="90"/>
        <v>81512.84</v>
      </c>
      <c r="U93" s="25">
        <f t="shared" ca="1" si="70"/>
        <v>50.95</v>
      </c>
      <c r="V93" s="25">
        <f t="shared" ca="1" si="91"/>
        <v>0</v>
      </c>
      <c r="W93" s="25">
        <f t="shared" ca="1" si="71"/>
        <v>54.34</v>
      </c>
      <c r="X93" s="25">
        <f t="shared" ca="1" si="92"/>
        <v>126700</v>
      </c>
      <c r="Y93" s="25">
        <f t="shared" ca="1" si="72"/>
        <v>45187.16</v>
      </c>
      <c r="Z93" s="25">
        <f t="shared" ca="1" si="93"/>
        <v>4.63</v>
      </c>
      <c r="AA93" s="25">
        <f t="shared" ca="1" si="94"/>
        <v>4.08</v>
      </c>
      <c r="AB93" s="25">
        <f ca="1">IF($H93="","",IF($Q93="x",SUM(U$3:W93)+SUM(Z$3:AA93)-SUM(AB$3:AB92),0))</f>
        <v>342.00000000000182</v>
      </c>
      <c r="AC93" s="25">
        <f t="shared" ca="1" si="95"/>
        <v>81170.84</v>
      </c>
      <c r="AD93" s="25">
        <f t="shared" ca="1" si="73"/>
        <v>80999.16</v>
      </c>
      <c r="AE93" s="7"/>
      <c r="AF93" s="25">
        <f t="shared" ca="1" si="96"/>
        <v>0</v>
      </c>
      <c r="AG93" s="25">
        <f ca="1">SUM(AF$3:AF93)</f>
        <v>0</v>
      </c>
      <c r="AH93" s="25">
        <f t="shared" ca="1" si="97"/>
        <v>101895.61381836691</v>
      </c>
      <c r="AI93" s="25">
        <f t="shared" ca="1" si="74"/>
        <v>63.68</v>
      </c>
      <c r="AJ93" s="25">
        <f t="shared" ca="1" si="98"/>
        <v>0</v>
      </c>
      <c r="AK93" s="25">
        <f t="shared" ca="1" si="75"/>
        <v>67.930000000000007</v>
      </c>
      <c r="AL93" s="25">
        <f t="shared" ca="1" si="99"/>
        <v>126700</v>
      </c>
      <c r="AM93" s="25">
        <f t="shared" ca="1" si="76"/>
        <v>24804.39</v>
      </c>
      <c r="AN93" s="25">
        <f t="shared" ca="1" si="100"/>
        <v>2.54</v>
      </c>
      <c r="AO93" s="25">
        <f t="shared" ca="1" si="101"/>
        <v>5.09</v>
      </c>
      <c r="AP93" s="25">
        <f ca="1">IF($H93="","",IF($Q93="x",SUM(AI$3:AK93)+SUM(AN$3:AO93)-SUM(AP$3:AP92),0))</f>
        <v>416.81000000000313</v>
      </c>
      <c r="AQ93" s="25">
        <f t="shared" ca="1" si="102"/>
        <v>101478.8</v>
      </c>
      <c r="AR93" s="25">
        <f t="shared" ca="1" si="77"/>
        <v>101276.66</v>
      </c>
      <c r="AS93" s="7"/>
      <c r="AT93" s="25">
        <f t="shared" ca="1" si="103"/>
        <v>0</v>
      </c>
      <c r="AU93" s="25">
        <f ca="1">SUM(AT$3:AT93)</f>
        <v>0</v>
      </c>
      <c r="AV93" s="25">
        <f t="shared" ca="1" si="104"/>
        <v>126540.87046951297</v>
      </c>
      <c r="AW93" s="25">
        <f t="shared" ca="1" si="78"/>
        <v>79.09</v>
      </c>
      <c r="AX93" s="25">
        <f t="shared" ca="1" si="105"/>
        <v>0</v>
      </c>
      <c r="AY93" s="25">
        <f t="shared" ca="1" si="106"/>
        <v>84.36</v>
      </c>
      <c r="AZ93" s="25">
        <f t="shared" ca="1" si="107"/>
        <v>126700</v>
      </c>
      <c r="BA93" s="25">
        <f t="shared" ca="1" si="108"/>
        <v>159.13</v>
      </c>
      <c r="BB93" s="25">
        <f t="shared" ca="1" si="109"/>
        <v>0.02</v>
      </c>
      <c r="BC93" s="25">
        <f t="shared" ca="1" si="110"/>
        <v>6.33</v>
      </c>
      <c r="BD93" s="25">
        <f ca="1">IF($H93="","",IF($Q93="x",SUM(AW$3:AY93)+SUM(BB$3:BC93)-SUM(BD$3:BD92),0))</f>
        <v>507.1100000000024</v>
      </c>
      <c r="BE93" s="25">
        <f t="shared" ca="1" si="111"/>
        <v>126033.76</v>
      </c>
      <c r="BF93" s="25">
        <f t="shared" ca="1" si="79"/>
        <v>125794.78</v>
      </c>
      <c r="BG93" s="7"/>
      <c r="BI93" s="25">
        <f t="shared" ca="1" si="112"/>
        <v>0</v>
      </c>
      <c r="BJ93" s="25">
        <f ca="1">SUM(BI$3:BI93)</f>
        <v>0</v>
      </c>
      <c r="BK93" s="25">
        <f t="shared" ca="1" si="125"/>
        <v>117808.91056950564</v>
      </c>
      <c r="BL93" s="25">
        <f t="shared" ca="1" si="80"/>
        <v>73.63</v>
      </c>
      <c r="BM93" s="25">
        <f t="shared" ca="1" si="113"/>
        <v>0</v>
      </c>
      <c r="BN93" s="25">
        <f t="shared" ca="1" si="114"/>
        <v>78.540000000000006</v>
      </c>
      <c r="BO93" s="25">
        <f t="shared" ca="1" si="115"/>
        <v>126700</v>
      </c>
      <c r="BP93" s="25">
        <f t="shared" ca="1" si="116"/>
        <v>8891.09</v>
      </c>
      <c r="BQ93" s="25">
        <f t="shared" ca="1" si="117"/>
        <v>0.91</v>
      </c>
      <c r="BR93" s="25">
        <f t="shared" ca="1" si="118"/>
        <v>5.89</v>
      </c>
      <c r="BS93" s="25">
        <f ca="1">IF($H93="","",IF($Q93="x",SUM(BL$3:BN93)+SUM(BQ$3:BR93)-SUM(BS$3:BS92),0))</f>
        <v>475.1299999999992</v>
      </c>
      <c r="BT93" s="25">
        <f t="shared" ca="1" si="119"/>
        <v>117333.78</v>
      </c>
      <c r="BU93" s="25">
        <f t="shared" ca="1" si="81"/>
        <v>117107.85</v>
      </c>
      <c r="BV93" s="7"/>
      <c r="BW93" s="25">
        <f t="shared" si="82"/>
        <v>0</v>
      </c>
      <c r="BX93" s="130"/>
      <c r="BY93" s="7"/>
      <c r="CB93" s="131">
        <f t="shared" si="66"/>
        <v>90</v>
      </c>
      <c r="CC93" s="132">
        <f t="shared" ca="1" si="120"/>
        <v>0</v>
      </c>
      <c r="CD93" s="133">
        <f t="shared" ca="1" si="83"/>
        <v>131998.04429420168</v>
      </c>
      <c r="CE93" s="133">
        <f t="shared" ca="1" si="121"/>
        <v>54.89</v>
      </c>
      <c r="CF93" s="133">
        <f t="shared" ca="1" si="122"/>
        <v>131943.15</v>
      </c>
      <c r="CG93" s="133">
        <f t="shared" ca="1" si="123"/>
        <v>0</v>
      </c>
      <c r="CH93" s="133">
        <f ca="1">IF($H93="","",IF(MONTH($H93)=MONTH($C$4)-1,MAX(0,(CG93-SUM(N82:N93)+SUM(O82:O93))-(VLOOKUP(CB93-12,$CB$3:$CH92,6,FALSE))),0)*0.25)</f>
        <v>0</v>
      </c>
      <c r="CI93" s="133">
        <f ca="1">IF($H93="","",CG93-SUM($CH$4:$CH93))</f>
        <v>-8043.3777233510555</v>
      </c>
      <c r="CK93" s="133">
        <f ca="1">IF($H93="","",SUM($N$4:$N93)+$CK$3)</f>
        <v>100000</v>
      </c>
      <c r="CL93" s="133">
        <f ca="1">IF($H93="","",SUM($O$4:$O93))</f>
        <v>0</v>
      </c>
      <c r="CM93" s="133">
        <f t="shared" ca="1" si="126"/>
        <v>0</v>
      </c>
      <c r="CN93" s="133">
        <f ca="1">IF($H93="","",ROUND(IF(MONTH($H93)=MONTH($C$4)-1,BT93*(1+CC93)-SUM($CM$4:$CM93),0),2))</f>
        <v>0</v>
      </c>
      <c r="CZ93" s="132">
        <f t="shared" ca="1" si="84"/>
        <v>126700</v>
      </c>
    </row>
    <row r="94" spans="2:104" x14ac:dyDescent="0.2">
      <c r="F94" s="3">
        <v>91</v>
      </c>
      <c r="G94" s="3">
        <f t="shared" si="85"/>
        <v>8</v>
      </c>
      <c r="H94" s="8">
        <f t="shared" ca="1" si="124"/>
        <v>46507</v>
      </c>
      <c r="I94" s="6">
        <f t="shared" ca="1" si="67"/>
        <v>39</v>
      </c>
      <c r="J94" s="6" t="str">
        <f t="shared" ca="1" si="68"/>
        <v/>
      </c>
      <c r="K94" s="7"/>
      <c r="L94" s="6">
        <f ca="1">IF($H94="","",IF($J94="",VLOOKUP($I94,Sterbetafeln!$A$4:$I$124,$D$10,FALSE),MAX(0.0005,VLOOKUP($I94,Sterbetafeln!$A$4:$I$124,$D$10,FALSE)*VLOOKUP($J94,Sterbetafeln!$A$4:$I$124,$D$13,FALSE))))</f>
        <v>1.23E-3</v>
      </c>
      <c r="M94" s="78">
        <f ca="1">SUM($O$3:$O94)</f>
        <v>0</v>
      </c>
      <c r="N94" s="25">
        <f t="shared" ca="1" si="86"/>
        <v>0</v>
      </c>
      <c r="O94" s="25">
        <f t="shared" ca="1" si="87"/>
        <v>0</v>
      </c>
      <c r="P94" s="25">
        <f t="shared" ca="1" si="88"/>
        <v>0</v>
      </c>
      <c r="Q94" s="7" t="str">
        <f t="shared" ca="1" si="89"/>
        <v/>
      </c>
      <c r="R94" s="25">
        <f t="shared" ca="1" si="69"/>
        <v>0</v>
      </c>
      <c r="S94" s="25">
        <f ca="1">SUM(R$3:R94)</f>
        <v>0</v>
      </c>
      <c r="T94" s="25">
        <f t="shared" ca="1" si="90"/>
        <v>81170.84</v>
      </c>
      <c r="U94" s="25">
        <f t="shared" ca="1" si="70"/>
        <v>50.73</v>
      </c>
      <c r="V94" s="25">
        <f t="shared" ca="1" si="91"/>
        <v>0</v>
      </c>
      <c r="W94" s="25">
        <f t="shared" ca="1" si="71"/>
        <v>54.11</v>
      </c>
      <c r="X94" s="25">
        <f t="shared" ca="1" si="92"/>
        <v>126700</v>
      </c>
      <c r="Y94" s="25">
        <f t="shared" ca="1" si="72"/>
        <v>45529.16</v>
      </c>
      <c r="Z94" s="25">
        <f t="shared" ca="1" si="93"/>
        <v>4.67</v>
      </c>
      <c r="AA94" s="25">
        <f t="shared" ca="1" si="94"/>
        <v>4.0599999999999996</v>
      </c>
      <c r="AB94" s="25">
        <f ca="1">IF($H94="","",IF($Q94="x",SUM(U$3:W94)+SUM(Z$3:AA94)-SUM(AB$3:AB93),0))</f>
        <v>0</v>
      </c>
      <c r="AC94" s="25">
        <f t="shared" ca="1" si="95"/>
        <v>81170.84</v>
      </c>
      <c r="AD94" s="25">
        <f t="shared" ca="1" si="73"/>
        <v>80999.16</v>
      </c>
      <c r="AE94" s="7"/>
      <c r="AF94" s="25">
        <f t="shared" ca="1" si="96"/>
        <v>0</v>
      </c>
      <c r="AG94" s="25">
        <f ca="1">SUM(AF$3:AF94)</f>
        <v>0</v>
      </c>
      <c r="AH94" s="25">
        <f t="shared" ca="1" si="97"/>
        <v>101729.07409696965</v>
      </c>
      <c r="AI94" s="25">
        <f t="shared" ca="1" si="74"/>
        <v>63.58</v>
      </c>
      <c r="AJ94" s="25">
        <f t="shared" ca="1" si="98"/>
        <v>0</v>
      </c>
      <c r="AK94" s="25">
        <f t="shared" ca="1" si="75"/>
        <v>67.819999999999993</v>
      </c>
      <c r="AL94" s="25">
        <f t="shared" ca="1" si="99"/>
        <v>126700</v>
      </c>
      <c r="AM94" s="25">
        <f t="shared" ca="1" si="76"/>
        <v>24970.93</v>
      </c>
      <c r="AN94" s="25">
        <f t="shared" ca="1" si="100"/>
        <v>2.56</v>
      </c>
      <c r="AO94" s="25">
        <f t="shared" ca="1" si="101"/>
        <v>5.09</v>
      </c>
      <c r="AP94" s="25">
        <f ca="1">IF($H94="","",IF($Q94="x",SUM(AI$3:AK94)+SUM(AN$3:AO94)-SUM(AP$3:AP93),0))</f>
        <v>0</v>
      </c>
      <c r="AQ94" s="25">
        <f t="shared" ca="1" si="102"/>
        <v>101729.07</v>
      </c>
      <c r="AR94" s="25">
        <f t="shared" ca="1" si="77"/>
        <v>101526.55</v>
      </c>
      <c r="AS94" s="7"/>
      <c r="AT94" s="25">
        <f t="shared" ca="1" si="103"/>
        <v>0</v>
      </c>
      <c r="AU94" s="25">
        <f ca="1">SUM(AT$3:AT94)</f>
        <v>0</v>
      </c>
      <c r="AV94" s="25">
        <f t="shared" ca="1" si="104"/>
        <v>126647.23569974031</v>
      </c>
      <c r="AW94" s="25">
        <f t="shared" ca="1" si="78"/>
        <v>79.150000000000006</v>
      </c>
      <c r="AX94" s="25">
        <f t="shared" ca="1" si="105"/>
        <v>0</v>
      </c>
      <c r="AY94" s="25">
        <f t="shared" ca="1" si="106"/>
        <v>84.43</v>
      </c>
      <c r="AZ94" s="25">
        <f t="shared" ca="1" si="107"/>
        <v>126700</v>
      </c>
      <c r="BA94" s="25">
        <f t="shared" ca="1" si="108"/>
        <v>52.76</v>
      </c>
      <c r="BB94" s="25">
        <f t="shared" ca="1" si="109"/>
        <v>0.01</v>
      </c>
      <c r="BC94" s="25">
        <f t="shared" ca="1" si="110"/>
        <v>6.33</v>
      </c>
      <c r="BD94" s="25">
        <f ca="1">IF($H94="","",IF($Q94="x",SUM(AW$3:AY94)+SUM(BB$3:BC94)-SUM(BD$3:BD93),0))</f>
        <v>0</v>
      </c>
      <c r="BE94" s="25">
        <f t="shared" ca="1" si="111"/>
        <v>126647.24</v>
      </c>
      <c r="BF94" s="25">
        <f t="shared" ca="1" si="79"/>
        <v>126407.34</v>
      </c>
      <c r="BG94" s="7"/>
      <c r="BI94" s="25">
        <f t="shared" ca="1" si="112"/>
        <v>0</v>
      </c>
      <c r="BJ94" s="25">
        <f ca="1">SUM(BI$3:BI94)</f>
        <v>0</v>
      </c>
      <c r="BK94" s="25">
        <f t="shared" ca="1" si="125"/>
        <v>117811.81234372336</v>
      </c>
      <c r="BL94" s="25">
        <f t="shared" ca="1" si="80"/>
        <v>73.63</v>
      </c>
      <c r="BM94" s="25">
        <f t="shared" ca="1" si="113"/>
        <v>0</v>
      </c>
      <c r="BN94" s="25">
        <f t="shared" ca="1" si="114"/>
        <v>78.540000000000006</v>
      </c>
      <c r="BO94" s="25">
        <f t="shared" ca="1" si="115"/>
        <v>126700</v>
      </c>
      <c r="BP94" s="25">
        <f t="shared" ca="1" si="116"/>
        <v>8888.19</v>
      </c>
      <c r="BQ94" s="25">
        <f t="shared" ca="1" si="117"/>
        <v>0.91</v>
      </c>
      <c r="BR94" s="25">
        <f t="shared" ca="1" si="118"/>
        <v>5.89</v>
      </c>
      <c r="BS94" s="25">
        <f ca="1">IF($H94="","",IF($Q94="x",SUM(BL$3:BN94)+SUM(BQ$3:BR94)-SUM(BS$3:BS93),0))</f>
        <v>0</v>
      </c>
      <c r="BT94" s="25">
        <f t="shared" ca="1" si="119"/>
        <v>117811.81</v>
      </c>
      <c r="BU94" s="25">
        <f t="shared" ca="1" si="81"/>
        <v>117585.17</v>
      </c>
      <c r="BV94" s="7"/>
      <c r="BW94" s="25">
        <f t="shared" si="82"/>
        <v>0</v>
      </c>
      <c r="BX94" s="130"/>
      <c r="BY94" s="7"/>
      <c r="CB94" s="131">
        <f t="shared" si="66"/>
        <v>91</v>
      </c>
      <c r="CC94" s="132">
        <f t="shared" ca="1" si="120"/>
        <v>0</v>
      </c>
      <c r="CD94" s="133">
        <f t="shared" ca="1" si="83"/>
        <v>132480.70272550447</v>
      </c>
      <c r="CE94" s="133">
        <f t="shared" ca="1" si="121"/>
        <v>55.09</v>
      </c>
      <c r="CF94" s="133">
        <f t="shared" ca="1" si="122"/>
        <v>132425.60999999999</v>
      </c>
      <c r="CG94" s="133">
        <f t="shared" ca="1" si="123"/>
        <v>0</v>
      </c>
      <c r="CH94" s="133">
        <f ca="1">IF($H94="","",IF(MONTH($H94)=MONTH($C$4)-1,MAX(0,(CG94-SUM(N83:N94)+SUM(O83:O94))-(VLOOKUP(CB94-12,$CB$3:$CH93,6,FALSE))),0)*0.25)</f>
        <v>0</v>
      </c>
      <c r="CI94" s="133">
        <f ca="1">IF($H94="","",CG94-SUM($CH$4:$CH94))</f>
        <v>-8043.3777233510555</v>
      </c>
      <c r="CK94" s="133">
        <f ca="1">IF($H94="","",SUM($N$4:$N94)+$CK$3)</f>
        <v>100000</v>
      </c>
      <c r="CL94" s="133">
        <f ca="1">IF($H94="","",SUM($O$4:$O94))</f>
        <v>0</v>
      </c>
      <c r="CM94" s="133">
        <f t="shared" ca="1" si="126"/>
        <v>0</v>
      </c>
      <c r="CN94" s="133">
        <f ca="1">IF($H94="","",ROUND(IF(MONTH($H94)=MONTH($C$4)-1,BT94*(1+CC94)-SUM($CM$4:$CM94),0),2))</f>
        <v>0</v>
      </c>
      <c r="CZ94" s="132">
        <f t="shared" ca="1" si="84"/>
        <v>126700</v>
      </c>
    </row>
    <row r="95" spans="2:104" x14ac:dyDescent="0.2">
      <c r="F95" s="3">
        <v>92</v>
      </c>
      <c r="G95" s="3">
        <f t="shared" si="85"/>
        <v>8</v>
      </c>
      <c r="H95" s="8">
        <f t="shared" ca="1" si="124"/>
        <v>46538</v>
      </c>
      <c r="I95" s="6">
        <f t="shared" ca="1" si="67"/>
        <v>39</v>
      </c>
      <c r="J95" s="6" t="str">
        <f t="shared" ca="1" si="68"/>
        <v/>
      </c>
      <c r="K95" s="7"/>
      <c r="L95" s="6">
        <f ca="1">IF($H95="","",IF($J95="",VLOOKUP($I95,Sterbetafeln!$A$4:$I$124,$D$10,FALSE),MAX(0.0005,VLOOKUP($I95,Sterbetafeln!$A$4:$I$124,$D$10,FALSE)*VLOOKUP($J95,Sterbetafeln!$A$4:$I$124,$D$13,FALSE))))</f>
        <v>1.23E-3</v>
      </c>
      <c r="M95" s="78">
        <f ca="1">SUM($O$3:$O95)</f>
        <v>0</v>
      </c>
      <c r="N95" s="25">
        <f t="shared" ca="1" si="86"/>
        <v>0</v>
      </c>
      <c r="O95" s="25">
        <f t="shared" ca="1" si="87"/>
        <v>0</v>
      </c>
      <c r="P95" s="25">
        <f t="shared" ca="1" si="88"/>
        <v>0</v>
      </c>
      <c r="Q95" s="7" t="str">
        <f t="shared" ca="1" si="89"/>
        <v/>
      </c>
      <c r="R95" s="25">
        <f t="shared" ca="1" si="69"/>
        <v>0</v>
      </c>
      <c r="S95" s="25">
        <f ca="1">SUM(R$3:R95)</f>
        <v>0</v>
      </c>
      <c r="T95" s="25">
        <f t="shared" ca="1" si="90"/>
        <v>81170.84</v>
      </c>
      <c r="U95" s="25">
        <f t="shared" ca="1" si="70"/>
        <v>50.73</v>
      </c>
      <c r="V95" s="25">
        <f t="shared" ca="1" si="91"/>
        <v>0</v>
      </c>
      <c r="W95" s="25">
        <f t="shared" ca="1" si="71"/>
        <v>54.11</v>
      </c>
      <c r="X95" s="25">
        <f t="shared" ca="1" si="92"/>
        <v>126700</v>
      </c>
      <c r="Y95" s="25">
        <f t="shared" ca="1" si="72"/>
        <v>45529.16</v>
      </c>
      <c r="Z95" s="25">
        <f t="shared" ca="1" si="93"/>
        <v>4.67</v>
      </c>
      <c r="AA95" s="25">
        <f t="shared" ca="1" si="94"/>
        <v>4.0599999999999996</v>
      </c>
      <c r="AB95" s="25">
        <f ca="1">IF($H95="","",IF($Q95="x",SUM(U$3:W95)+SUM(Z$3:AA95)-SUM(AB$3:AB94),0))</f>
        <v>0</v>
      </c>
      <c r="AC95" s="25">
        <f t="shared" ca="1" si="95"/>
        <v>81170.84</v>
      </c>
      <c r="AD95" s="25">
        <f t="shared" ca="1" si="73"/>
        <v>80999.16</v>
      </c>
      <c r="AE95" s="7"/>
      <c r="AF95" s="25">
        <f t="shared" ca="1" si="96"/>
        <v>0</v>
      </c>
      <c r="AG95" s="25">
        <f ca="1">SUM(AF$3:AF95)</f>
        <v>0</v>
      </c>
      <c r="AH95" s="25">
        <f t="shared" ca="1" si="97"/>
        <v>101979.96133030557</v>
      </c>
      <c r="AI95" s="25">
        <f t="shared" ca="1" si="74"/>
        <v>63.74</v>
      </c>
      <c r="AJ95" s="25">
        <f t="shared" ca="1" si="98"/>
        <v>0</v>
      </c>
      <c r="AK95" s="25">
        <f t="shared" ca="1" si="75"/>
        <v>67.989999999999995</v>
      </c>
      <c r="AL95" s="25">
        <f t="shared" ca="1" si="99"/>
        <v>126700</v>
      </c>
      <c r="AM95" s="25">
        <f t="shared" ca="1" si="76"/>
        <v>24720.04</v>
      </c>
      <c r="AN95" s="25">
        <f t="shared" ca="1" si="100"/>
        <v>2.5299999999999998</v>
      </c>
      <c r="AO95" s="25">
        <f t="shared" ca="1" si="101"/>
        <v>5.0999999999999996</v>
      </c>
      <c r="AP95" s="25">
        <f ca="1">IF($H95="","",IF($Q95="x",SUM(AI$3:AK95)+SUM(AN$3:AO95)-SUM(AP$3:AP94),0))</f>
        <v>0</v>
      </c>
      <c r="AQ95" s="25">
        <f t="shared" ca="1" si="102"/>
        <v>101979.96</v>
      </c>
      <c r="AR95" s="25">
        <f t="shared" ca="1" si="77"/>
        <v>101777.07</v>
      </c>
      <c r="AS95" s="7"/>
      <c r="AT95" s="25">
        <f t="shared" ca="1" si="103"/>
        <v>0</v>
      </c>
      <c r="AU95" s="25">
        <f ca="1">SUM(AT$3:AT95)</f>
        <v>0</v>
      </c>
      <c r="AV95" s="25">
        <f t="shared" ca="1" si="104"/>
        <v>127263.70184466115</v>
      </c>
      <c r="AW95" s="25">
        <f t="shared" ca="1" si="78"/>
        <v>79.540000000000006</v>
      </c>
      <c r="AX95" s="25">
        <f t="shared" ca="1" si="105"/>
        <v>0</v>
      </c>
      <c r="AY95" s="25">
        <f t="shared" ca="1" si="106"/>
        <v>84.84</v>
      </c>
      <c r="AZ95" s="25">
        <f t="shared" ca="1" si="107"/>
        <v>127263.70184466115</v>
      </c>
      <c r="BA95" s="25">
        <f t="shared" ca="1" si="108"/>
        <v>0</v>
      </c>
      <c r="BB95" s="25">
        <f t="shared" ca="1" si="109"/>
        <v>0</v>
      </c>
      <c r="BC95" s="25">
        <f t="shared" ca="1" si="110"/>
        <v>6.36</v>
      </c>
      <c r="BD95" s="25">
        <f ca="1">IF($H95="","",IF($Q95="x",SUM(AW$3:AY95)+SUM(BB$3:BC95)-SUM(BD$3:BD94),0))</f>
        <v>0</v>
      </c>
      <c r="BE95" s="25">
        <f t="shared" ca="1" si="111"/>
        <v>127263.7</v>
      </c>
      <c r="BF95" s="25">
        <f t="shared" ca="1" si="79"/>
        <v>127022.88</v>
      </c>
      <c r="BG95" s="7"/>
      <c r="BI95" s="25">
        <f t="shared" ca="1" si="112"/>
        <v>0</v>
      </c>
      <c r="BJ95" s="25">
        <f ca="1">SUM(BI$3:BI95)</f>
        <v>0</v>
      </c>
      <c r="BK95" s="25">
        <f t="shared" ca="1" si="125"/>
        <v>118291.78989711565</v>
      </c>
      <c r="BL95" s="25">
        <f t="shared" ca="1" si="80"/>
        <v>73.930000000000007</v>
      </c>
      <c r="BM95" s="25">
        <f t="shared" ca="1" si="113"/>
        <v>0</v>
      </c>
      <c r="BN95" s="25">
        <f t="shared" ca="1" si="114"/>
        <v>78.86</v>
      </c>
      <c r="BO95" s="25">
        <f t="shared" ca="1" si="115"/>
        <v>126700</v>
      </c>
      <c r="BP95" s="25">
        <f t="shared" ca="1" si="116"/>
        <v>8408.2099999999991</v>
      </c>
      <c r="BQ95" s="25">
        <f t="shared" ca="1" si="117"/>
        <v>0.86</v>
      </c>
      <c r="BR95" s="25">
        <f t="shared" ca="1" si="118"/>
        <v>5.91</v>
      </c>
      <c r="BS95" s="25">
        <f ca="1">IF($H95="","",IF($Q95="x",SUM(BL$3:BN95)+SUM(BQ$3:BR95)-SUM(BS$3:BS94),0))</f>
        <v>0</v>
      </c>
      <c r="BT95" s="25">
        <f t="shared" ca="1" si="119"/>
        <v>118291.79</v>
      </c>
      <c r="BU95" s="25">
        <f t="shared" ca="1" si="81"/>
        <v>118064.43</v>
      </c>
      <c r="BV95" s="7"/>
      <c r="BW95" s="25">
        <f t="shared" si="82"/>
        <v>0</v>
      </c>
      <c r="BX95" s="130"/>
      <c r="BY95" s="7"/>
      <c r="CB95" s="131">
        <f t="shared" si="66"/>
        <v>92</v>
      </c>
      <c r="CC95" s="132">
        <f t="shared" ca="1" si="120"/>
        <v>0</v>
      </c>
      <c r="CD95" s="133">
        <f t="shared" ca="1" si="83"/>
        <v>132965.12832726512</v>
      </c>
      <c r="CE95" s="133">
        <f t="shared" ca="1" si="121"/>
        <v>55.29</v>
      </c>
      <c r="CF95" s="133">
        <f t="shared" ca="1" si="122"/>
        <v>132909.84</v>
      </c>
      <c r="CG95" s="133">
        <f t="shared" ca="1" si="123"/>
        <v>0</v>
      </c>
      <c r="CH95" s="133">
        <f ca="1">IF($H95="","",IF(MONTH($H95)=MONTH($C$4)-1,MAX(0,(CG95-SUM(N84:N95)+SUM(O84:O95))-(VLOOKUP(CB95-12,$CB$3:$CH94,6,FALSE))),0)*0.25)</f>
        <v>0</v>
      </c>
      <c r="CI95" s="133">
        <f ca="1">IF($H95="","",CG95-SUM($CH$4:$CH95))</f>
        <v>-8043.3777233510555</v>
      </c>
      <c r="CK95" s="133">
        <f ca="1">IF($H95="","",SUM($N$4:$N95)+$CK$3)</f>
        <v>100000</v>
      </c>
      <c r="CL95" s="133">
        <f ca="1">IF($H95="","",SUM($O$4:$O95))</f>
        <v>0</v>
      </c>
      <c r="CM95" s="133">
        <f t="shared" ca="1" si="126"/>
        <v>0</v>
      </c>
      <c r="CN95" s="133">
        <f ca="1">IF($H95="","",ROUND(IF(MONTH($H95)=MONTH($C$4)-1,BT95*(1+CC95)-SUM($CM$4:$CM95),0),2))</f>
        <v>0</v>
      </c>
      <c r="CZ95" s="132">
        <f t="shared" ca="1" si="84"/>
        <v>126700</v>
      </c>
    </row>
    <row r="96" spans="2:104" x14ac:dyDescent="0.2">
      <c r="F96" s="3">
        <v>93</v>
      </c>
      <c r="G96" s="3">
        <f t="shared" si="85"/>
        <v>8</v>
      </c>
      <c r="H96" s="8">
        <f t="shared" ca="1" si="124"/>
        <v>46568</v>
      </c>
      <c r="I96" s="6">
        <f t="shared" ca="1" si="67"/>
        <v>39</v>
      </c>
      <c r="J96" s="6" t="str">
        <f t="shared" ca="1" si="68"/>
        <v/>
      </c>
      <c r="K96" s="7"/>
      <c r="L96" s="6">
        <f ca="1">IF($H96="","",IF($J96="",VLOOKUP($I96,Sterbetafeln!$A$4:$I$124,$D$10,FALSE),MAX(0.0005,VLOOKUP($I96,Sterbetafeln!$A$4:$I$124,$D$10,FALSE)*VLOOKUP($J96,Sterbetafeln!$A$4:$I$124,$D$13,FALSE))))</f>
        <v>1.23E-3</v>
      </c>
      <c r="M96" s="78">
        <f ca="1">SUM($O$3:$O96)</f>
        <v>0</v>
      </c>
      <c r="N96" s="25">
        <f t="shared" ca="1" si="86"/>
        <v>0</v>
      </c>
      <c r="O96" s="25">
        <f t="shared" ca="1" si="87"/>
        <v>0</v>
      </c>
      <c r="P96" s="25">
        <f t="shared" ca="1" si="88"/>
        <v>0</v>
      </c>
      <c r="Q96" s="7" t="str">
        <f t="shared" ca="1" si="89"/>
        <v>x</v>
      </c>
      <c r="R96" s="25">
        <f t="shared" ca="1" si="69"/>
        <v>0</v>
      </c>
      <c r="S96" s="25">
        <f ca="1">SUM(R$3:R96)</f>
        <v>0</v>
      </c>
      <c r="T96" s="25">
        <f t="shared" ca="1" si="90"/>
        <v>81170.84</v>
      </c>
      <c r="U96" s="25">
        <f t="shared" ca="1" si="70"/>
        <v>50.73</v>
      </c>
      <c r="V96" s="25">
        <f t="shared" ca="1" si="91"/>
        <v>0</v>
      </c>
      <c r="W96" s="25">
        <f t="shared" ca="1" si="71"/>
        <v>54.11</v>
      </c>
      <c r="X96" s="25">
        <f t="shared" ca="1" si="92"/>
        <v>126700</v>
      </c>
      <c r="Y96" s="25">
        <f t="shared" ca="1" si="72"/>
        <v>45529.16</v>
      </c>
      <c r="Z96" s="25">
        <f t="shared" ca="1" si="93"/>
        <v>4.67</v>
      </c>
      <c r="AA96" s="25">
        <f t="shared" ca="1" si="94"/>
        <v>4.0599999999999996</v>
      </c>
      <c r="AB96" s="25">
        <f ca="1">IF($H96="","",IF($Q96="x",SUM(U$3:W96)+SUM(Z$3:AA96)-SUM(AB$3:AB95),0))</f>
        <v>340.71000000000095</v>
      </c>
      <c r="AC96" s="25">
        <f t="shared" ca="1" si="95"/>
        <v>80830.13</v>
      </c>
      <c r="AD96" s="25">
        <f t="shared" ca="1" si="73"/>
        <v>80658.960000000006</v>
      </c>
      <c r="AE96" s="7"/>
      <c r="AF96" s="25">
        <f t="shared" ca="1" si="96"/>
        <v>0</v>
      </c>
      <c r="AG96" s="25">
        <f ca="1">SUM(AF$3:AF96)</f>
        <v>0</v>
      </c>
      <c r="AH96" s="25">
        <f t="shared" ca="1" si="97"/>
        <v>102231.47009272875</v>
      </c>
      <c r="AI96" s="25">
        <f t="shared" ca="1" si="74"/>
        <v>63.89</v>
      </c>
      <c r="AJ96" s="25">
        <f t="shared" ca="1" si="98"/>
        <v>0</v>
      </c>
      <c r="AK96" s="25">
        <f t="shared" ca="1" si="75"/>
        <v>68.150000000000006</v>
      </c>
      <c r="AL96" s="25">
        <f t="shared" ca="1" si="99"/>
        <v>126700</v>
      </c>
      <c r="AM96" s="25">
        <f t="shared" ca="1" si="76"/>
        <v>24468.53</v>
      </c>
      <c r="AN96" s="25">
        <f t="shared" ca="1" si="100"/>
        <v>2.5099999999999998</v>
      </c>
      <c r="AO96" s="25">
        <f t="shared" ca="1" si="101"/>
        <v>5.1100000000000003</v>
      </c>
      <c r="AP96" s="25">
        <f ca="1">IF($H96="","",IF($Q96="x",SUM(AI$3:AK96)+SUM(AN$3:AO96)-SUM(AP$3:AP95),0))</f>
        <v>418.06999999999789</v>
      </c>
      <c r="AQ96" s="25">
        <f t="shared" ca="1" si="102"/>
        <v>101813.4</v>
      </c>
      <c r="AR96" s="25">
        <f t="shared" ca="1" si="77"/>
        <v>101610.75</v>
      </c>
      <c r="AS96" s="7"/>
      <c r="AT96" s="25">
        <f t="shared" ca="1" si="103"/>
        <v>0</v>
      </c>
      <c r="AU96" s="25">
        <f ca="1">SUM(AT$3:AT96)</f>
        <v>0</v>
      </c>
      <c r="AV96" s="25">
        <f t="shared" ca="1" si="104"/>
        <v>127883.16249488265</v>
      </c>
      <c r="AW96" s="25">
        <f t="shared" ca="1" si="78"/>
        <v>79.930000000000007</v>
      </c>
      <c r="AX96" s="25">
        <f t="shared" ca="1" si="105"/>
        <v>0</v>
      </c>
      <c r="AY96" s="25">
        <f t="shared" ca="1" si="106"/>
        <v>85.26</v>
      </c>
      <c r="AZ96" s="25">
        <f t="shared" ca="1" si="107"/>
        <v>127883.16249488265</v>
      </c>
      <c r="BA96" s="25">
        <f t="shared" ca="1" si="108"/>
        <v>0</v>
      </c>
      <c r="BB96" s="25">
        <f t="shared" ca="1" si="109"/>
        <v>0</v>
      </c>
      <c r="BC96" s="25">
        <f t="shared" ca="1" si="110"/>
        <v>6.39</v>
      </c>
      <c r="BD96" s="25">
        <f ca="1">IF($H96="","",IF($Q96="x",SUM(AW$3:AY96)+SUM(BB$3:BC96)-SUM(BD$3:BD95),0))</f>
        <v>512.2400000000016</v>
      </c>
      <c r="BE96" s="25">
        <f t="shared" ca="1" si="111"/>
        <v>127370.92</v>
      </c>
      <c r="BF96" s="25">
        <f t="shared" ca="1" si="79"/>
        <v>127129.94</v>
      </c>
      <c r="BG96" s="7"/>
      <c r="BI96" s="25">
        <f t="shared" ca="1" si="112"/>
        <v>0</v>
      </c>
      <c r="BJ96" s="25">
        <f ca="1">SUM(BI$3:BI96)</f>
        <v>0</v>
      </c>
      <c r="BK96" s="25">
        <f t="shared" ca="1" si="125"/>
        <v>118773.72539504933</v>
      </c>
      <c r="BL96" s="25">
        <f t="shared" ca="1" si="80"/>
        <v>74.23</v>
      </c>
      <c r="BM96" s="25">
        <f t="shared" ca="1" si="113"/>
        <v>0</v>
      </c>
      <c r="BN96" s="25">
        <f t="shared" ca="1" si="114"/>
        <v>79.180000000000007</v>
      </c>
      <c r="BO96" s="25">
        <f t="shared" ca="1" si="115"/>
        <v>126700</v>
      </c>
      <c r="BP96" s="25">
        <f t="shared" ca="1" si="116"/>
        <v>7926.27</v>
      </c>
      <c r="BQ96" s="25">
        <f t="shared" ca="1" si="117"/>
        <v>0.81</v>
      </c>
      <c r="BR96" s="25">
        <f t="shared" ca="1" si="118"/>
        <v>5.94</v>
      </c>
      <c r="BS96" s="25">
        <f ca="1">IF($H96="","",IF($Q96="x",SUM(BL$3:BN96)+SUM(BQ$3:BR96)-SUM(BS$3:BS95),0))</f>
        <v>478.69000000000051</v>
      </c>
      <c r="BT96" s="25">
        <f t="shared" ca="1" si="119"/>
        <v>118295.03999999999</v>
      </c>
      <c r="BU96" s="25">
        <f t="shared" ca="1" si="81"/>
        <v>118067.67</v>
      </c>
      <c r="BV96" s="7"/>
      <c r="BW96" s="25">
        <f t="shared" si="82"/>
        <v>0</v>
      </c>
      <c r="BX96" s="130"/>
      <c r="BY96" s="7"/>
      <c r="CB96" s="131">
        <f t="shared" si="66"/>
        <v>93</v>
      </c>
      <c r="CC96" s="132">
        <f t="shared" ca="1" si="120"/>
        <v>0</v>
      </c>
      <c r="CD96" s="133">
        <f t="shared" ca="1" si="83"/>
        <v>133451.33114022488</v>
      </c>
      <c r="CE96" s="133">
        <f t="shared" ca="1" si="121"/>
        <v>55.49</v>
      </c>
      <c r="CF96" s="133">
        <f t="shared" ca="1" si="122"/>
        <v>133395.84</v>
      </c>
      <c r="CG96" s="133">
        <f t="shared" ca="1" si="123"/>
        <v>0</v>
      </c>
      <c r="CH96" s="133">
        <f ca="1">IF($H96="","",IF(MONTH($H96)=MONTH($C$4)-1,MAX(0,(CG96-SUM(N85:N96)+SUM(O85:O96))-(VLOOKUP(CB96-12,$CB$3:$CH95,6,FALSE))),0)*0.25)</f>
        <v>0</v>
      </c>
      <c r="CI96" s="133">
        <f ca="1">IF($H96="","",CG96-SUM($CH$4:$CH96))</f>
        <v>-8043.3777233510555</v>
      </c>
      <c r="CK96" s="133">
        <f ca="1">IF($H96="","",SUM($N$4:$N96)+$CK$3)</f>
        <v>100000</v>
      </c>
      <c r="CL96" s="133">
        <f ca="1">IF($H96="","",SUM($O$4:$O96))</f>
        <v>0</v>
      </c>
      <c r="CM96" s="133">
        <f t="shared" ca="1" si="126"/>
        <v>0</v>
      </c>
      <c r="CN96" s="133">
        <f ca="1">IF($H96="","",ROUND(IF(MONTH($H96)=MONTH($C$4)-1,BT96*(1+CC96)-SUM($CM$4:$CM96),0),2))</f>
        <v>0</v>
      </c>
      <c r="CZ96" s="132">
        <f t="shared" ca="1" si="84"/>
        <v>126700</v>
      </c>
    </row>
    <row r="97" spans="6:104" x14ac:dyDescent="0.2">
      <c r="F97" s="3">
        <v>94</v>
      </c>
      <c r="G97" s="3">
        <f t="shared" si="85"/>
        <v>8</v>
      </c>
      <c r="H97" s="8">
        <f t="shared" ca="1" si="124"/>
        <v>46599</v>
      </c>
      <c r="I97" s="6">
        <f t="shared" ca="1" si="67"/>
        <v>40</v>
      </c>
      <c r="J97" s="6" t="str">
        <f t="shared" ca="1" si="68"/>
        <v/>
      </c>
      <c r="K97" s="7"/>
      <c r="L97" s="6">
        <f ca="1">IF($H97="","",IF($J97="",VLOOKUP($I97,Sterbetafeln!$A$4:$I$124,$D$10,FALSE),MAX(0.0005,VLOOKUP($I97,Sterbetafeln!$A$4:$I$124,$D$10,FALSE)*VLOOKUP($J97,Sterbetafeln!$A$4:$I$124,$D$13,FALSE))))</f>
        <v>1.3090000000000001E-3</v>
      </c>
      <c r="M97" s="78">
        <f ca="1">SUM($O$3:$O97)</f>
        <v>0</v>
      </c>
      <c r="N97" s="25">
        <f t="shared" ca="1" si="86"/>
        <v>0</v>
      </c>
      <c r="O97" s="25">
        <f t="shared" ca="1" si="87"/>
        <v>0</v>
      </c>
      <c r="P97" s="25">
        <f t="shared" ca="1" si="88"/>
        <v>0</v>
      </c>
      <c r="Q97" s="7" t="str">
        <f t="shared" ca="1" si="89"/>
        <v/>
      </c>
      <c r="R97" s="25">
        <f t="shared" ca="1" si="69"/>
        <v>0</v>
      </c>
      <c r="S97" s="25">
        <f ca="1">SUM(R$3:R97)</f>
        <v>0</v>
      </c>
      <c r="T97" s="25">
        <f t="shared" ca="1" si="90"/>
        <v>80830.13</v>
      </c>
      <c r="U97" s="25">
        <f t="shared" ca="1" si="70"/>
        <v>50.52</v>
      </c>
      <c r="V97" s="25">
        <f t="shared" ca="1" si="91"/>
        <v>0</v>
      </c>
      <c r="W97" s="25">
        <f t="shared" ca="1" si="71"/>
        <v>53.89</v>
      </c>
      <c r="X97" s="25">
        <f t="shared" ca="1" si="92"/>
        <v>126700</v>
      </c>
      <c r="Y97" s="25">
        <f t="shared" ca="1" si="72"/>
        <v>45869.87</v>
      </c>
      <c r="Z97" s="25">
        <f t="shared" ca="1" si="93"/>
        <v>5</v>
      </c>
      <c r="AA97" s="25">
        <f t="shared" ca="1" si="94"/>
        <v>4.04</v>
      </c>
      <c r="AB97" s="25">
        <f ca="1">IF($H97="","",IF($Q97="x",SUM(U$3:W97)+SUM(Z$3:AA97)-SUM(AB$3:AB96),0))</f>
        <v>0</v>
      </c>
      <c r="AC97" s="25">
        <f t="shared" ca="1" si="95"/>
        <v>80830.13</v>
      </c>
      <c r="AD97" s="25">
        <f t="shared" ca="1" si="73"/>
        <v>80658.960000000006</v>
      </c>
      <c r="AE97" s="7"/>
      <c r="AF97" s="25">
        <f t="shared" ca="1" si="96"/>
        <v>0</v>
      </c>
      <c r="AG97" s="25">
        <f ca="1">SUM(AF$3:AF97)</f>
        <v>0</v>
      </c>
      <c r="AH97" s="25">
        <f t="shared" ca="1" si="97"/>
        <v>102064.49931083545</v>
      </c>
      <c r="AI97" s="25">
        <f t="shared" ca="1" si="74"/>
        <v>63.79</v>
      </c>
      <c r="AJ97" s="25">
        <f t="shared" ca="1" si="98"/>
        <v>0</v>
      </c>
      <c r="AK97" s="25">
        <f t="shared" ca="1" si="75"/>
        <v>68.040000000000006</v>
      </c>
      <c r="AL97" s="25">
        <f t="shared" ca="1" si="99"/>
        <v>126700</v>
      </c>
      <c r="AM97" s="25">
        <f t="shared" ca="1" si="76"/>
        <v>24635.5</v>
      </c>
      <c r="AN97" s="25">
        <f t="shared" ca="1" si="100"/>
        <v>2.69</v>
      </c>
      <c r="AO97" s="25">
        <f t="shared" ca="1" si="101"/>
        <v>5.0999999999999996</v>
      </c>
      <c r="AP97" s="25">
        <f ca="1">IF($H97="","",IF($Q97="x",SUM(AI$3:AK97)+SUM(AN$3:AO97)-SUM(AP$3:AP96),0))</f>
        <v>0</v>
      </c>
      <c r="AQ97" s="25">
        <f t="shared" ca="1" si="102"/>
        <v>102064.5</v>
      </c>
      <c r="AR97" s="25">
        <f t="shared" ca="1" si="77"/>
        <v>101861.48</v>
      </c>
      <c r="AS97" s="7"/>
      <c r="AT97" s="25">
        <f t="shared" ca="1" si="103"/>
        <v>0</v>
      </c>
      <c r="AU97" s="25">
        <f ca="1">SUM(AT$3:AT97)</f>
        <v>0</v>
      </c>
      <c r="AV97" s="25">
        <f t="shared" ca="1" si="104"/>
        <v>127990.90439365426</v>
      </c>
      <c r="AW97" s="25">
        <f t="shared" ca="1" si="78"/>
        <v>79.989999999999995</v>
      </c>
      <c r="AX97" s="25">
        <f t="shared" ca="1" si="105"/>
        <v>0</v>
      </c>
      <c r="AY97" s="25">
        <f t="shared" ca="1" si="106"/>
        <v>85.33</v>
      </c>
      <c r="AZ97" s="25">
        <f t="shared" ca="1" si="107"/>
        <v>127990.90439365426</v>
      </c>
      <c r="BA97" s="25">
        <f t="shared" ca="1" si="108"/>
        <v>0</v>
      </c>
      <c r="BB97" s="25">
        <f t="shared" ca="1" si="109"/>
        <v>0</v>
      </c>
      <c r="BC97" s="25">
        <f t="shared" ca="1" si="110"/>
        <v>6.4</v>
      </c>
      <c r="BD97" s="25">
        <f ca="1">IF($H97="","",IF($Q97="x",SUM(AW$3:AY97)+SUM(BB$3:BC97)-SUM(BD$3:BD96),0))</f>
        <v>0</v>
      </c>
      <c r="BE97" s="25">
        <f t="shared" ca="1" si="111"/>
        <v>127990.9</v>
      </c>
      <c r="BF97" s="25">
        <f t="shared" ca="1" si="79"/>
        <v>127748.99</v>
      </c>
      <c r="BG97" s="7"/>
      <c r="BI97" s="25">
        <f t="shared" ca="1" si="112"/>
        <v>0</v>
      </c>
      <c r="BJ97" s="25">
        <f ca="1">SUM(BI$3:BI97)</f>
        <v>0</v>
      </c>
      <c r="BK97" s="25">
        <f t="shared" ca="1" si="125"/>
        <v>118776.98863595162</v>
      </c>
      <c r="BL97" s="25">
        <f t="shared" ca="1" si="80"/>
        <v>74.239999999999995</v>
      </c>
      <c r="BM97" s="25">
        <f t="shared" ca="1" si="113"/>
        <v>0</v>
      </c>
      <c r="BN97" s="25">
        <f t="shared" ca="1" si="114"/>
        <v>79.180000000000007</v>
      </c>
      <c r="BO97" s="25">
        <f t="shared" ca="1" si="115"/>
        <v>126700</v>
      </c>
      <c r="BP97" s="25">
        <f t="shared" ca="1" si="116"/>
        <v>7923.01</v>
      </c>
      <c r="BQ97" s="25">
        <f t="shared" ca="1" si="117"/>
        <v>0.86</v>
      </c>
      <c r="BR97" s="25">
        <f t="shared" ca="1" si="118"/>
        <v>5.94</v>
      </c>
      <c r="BS97" s="25">
        <f ca="1">IF($H97="","",IF($Q97="x",SUM(BL$3:BN97)+SUM(BQ$3:BR97)-SUM(BS$3:BS96),0))</f>
        <v>0</v>
      </c>
      <c r="BT97" s="25">
        <f t="shared" ca="1" si="119"/>
        <v>118776.99</v>
      </c>
      <c r="BU97" s="25">
        <f t="shared" ca="1" si="81"/>
        <v>118548.9</v>
      </c>
      <c r="BV97" s="7"/>
      <c r="BW97" s="25">
        <f t="shared" si="82"/>
        <v>0</v>
      </c>
      <c r="BX97" s="130"/>
      <c r="BY97" s="7"/>
      <c r="CB97" s="131">
        <f t="shared" si="66"/>
        <v>94</v>
      </c>
      <c r="CC97" s="132">
        <f t="shared" ca="1" si="120"/>
        <v>0</v>
      </c>
      <c r="CD97" s="133">
        <f t="shared" ca="1" si="83"/>
        <v>133939.31116438375</v>
      </c>
      <c r="CE97" s="133">
        <f t="shared" ca="1" si="121"/>
        <v>55.69</v>
      </c>
      <c r="CF97" s="133">
        <f t="shared" ca="1" si="122"/>
        <v>133883.62</v>
      </c>
      <c r="CG97" s="133">
        <f t="shared" ca="1" si="123"/>
        <v>0</v>
      </c>
      <c r="CH97" s="133">
        <f ca="1">IF($H97="","",IF(MONTH($H97)=MONTH($C$4)-1,MAX(0,(CG97-SUM(N86:N97)+SUM(O86:O97))-(VLOOKUP(CB97-12,$CB$3:$CH96,6,FALSE))),0)*0.25)</f>
        <v>0</v>
      </c>
      <c r="CI97" s="133">
        <f ca="1">IF($H97="","",CG97-SUM($CH$4:$CH97))</f>
        <v>-8043.3777233510555</v>
      </c>
      <c r="CK97" s="133">
        <f ca="1">IF($H97="","",SUM($N$4:$N97)+$CK$3)</f>
        <v>100000</v>
      </c>
      <c r="CL97" s="133">
        <f ca="1">IF($H97="","",SUM($O$4:$O97))</f>
        <v>0</v>
      </c>
      <c r="CM97" s="133">
        <f t="shared" ca="1" si="126"/>
        <v>0</v>
      </c>
      <c r="CN97" s="133">
        <f ca="1">IF($H97="","",ROUND(IF(MONTH($H97)=MONTH($C$4)-1,BT97*(1+CC97)-SUM($CM$4:$CM97),0),2))</f>
        <v>0</v>
      </c>
      <c r="CZ97" s="132">
        <f t="shared" ca="1" si="84"/>
        <v>126700</v>
      </c>
    </row>
    <row r="98" spans="6:104" x14ac:dyDescent="0.2">
      <c r="F98" s="3">
        <v>95</v>
      </c>
      <c r="G98" s="3">
        <f t="shared" si="85"/>
        <v>8</v>
      </c>
      <c r="H98" s="8">
        <f t="shared" ca="1" si="124"/>
        <v>46630</v>
      </c>
      <c r="I98" s="6">
        <f t="shared" ca="1" si="67"/>
        <v>40</v>
      </c>
      <c r="J98" s="6" t="str">
        <f t="shared" ca="1" si="68"/>
        <v/>
      </c>
      <c r="K98" s="7"/>
      <c r="L98" s="6">
        <f ca="1">IF($H98="","",IF($J98="",VLOOKUP($I98,Sterbetafeln!$A$4:$I$124,$D$10,FALSE),MAX(0.0005,VLOOKUP($I98,Sterbetafeln!$A$4:$I$124,$D$10,FALSE)*VLOOKUP($J98,Sterbetafeln!$A$4:$I$124,$D$13,FALSE))))</f>
        <v>1.3090000000000001E-3</v>
      </c>
      <c r="M98" s="78">
        <f ca="1">SUM($O$3:$O98)</f>
        <v>0</v>
      </c>
      <c r="N98" s="25">
        <f t="shared" ca="1" si="86"/>
        <v>0</v>
      </c>
      <c r="O98" s="25">
        <f t="shared" ca="1" si="87"/>
        <v>0</v>
      </c>
      <c r="P98" s="25">
        <f t="shared" ca="1" si="88"/>
        <v>0</v>
      </c>
      <c r="Q98" s="7" t="str">
        <f t="shared" ca="1" si="89"/>
        <v/>
      </c>
      <c r="R98" s="25">
        <f t="shared" ca="1" si="69"/>
        <v>0</v>
      </c>
      <c r="S98" s="25">
        <f ca="1">SUM(R$3:R98)</f>
        <v>0</v>
      </c>
      <c r="T98" s="25">
        <f t="shared" ca="1" si="90"/>
        <v>80830.13</v>
      </c>
      <c r="U98" s="25">
        <f t="shared" ca="1" si="70"/>
        <v>50.52</v>
      </c>
      <c r="V98" s="25">
        <f t="shared" ca="1" si="91"/>
        <v>0</v>
      </c>
      <c r="W98" s="25">
        <f t="shared" ca="1" si="71"/>
        <v>53.89</v>
      </c>
      <c r="X98" s="25">
        <f t="shared" ca="1" si="92"/>
        <v>126700</v>
      </c>
      <c r="Y98" s="25">
        <f t="shared" ca="1" si="72"/>
        <v>45869.87</v>
      </c>
      <c r="Z98" s="25">
        <f t="shared" ca="1" si="93"/>
        <v>5</v>
      </c>
      <c r="AA98" s="25">
        <f t="shared" ca="1" si="94"/>
        <v>4.04</v>
      </c>
      <c r="AB98" s="25">
        <f ca="1">IF($H98="","",IF($Q98="x",SUM(U$3:W98)+SUM(Z$3:AA98)-SUM(AB$3:AB97),0))</f>
        <v>0</v>
      </c>
      <c r="AC98" s="25">
        <f t="shared" ca="1" si="95"/>
        <v>80830.13</v>
      </c>
      <c r="AD98" s="25">
        <f t="shared" ca="1" si="73"/>
        <v>80658.960000000006</v>
      </c>
      <c r="AE98" s="7"/>
      <c r="AF98" s="25">
        <f t="shared" ca="1" si="96"/>
        <v>0</v>
      </c>
      <c r="AG98" s="25">
        <f ca="1">SUM(AF$3:AF98)</f>
        <v>0</v>
      </c>
      <c r="AH98" s="25">
        <f t="shared" ca="1" si="97"/>
        <v>102316.21859117529</v>
      </c>
      <c r="AI98" s="25">
        <f t="shared" ca="1" si="74"/>
        <v>63.95</v>
      </c>
      <c r="AJ98" s="25">
        <f t="shared" ca="1" si="98"/>
        <v>0</v>
      </c>
      <c r="AK98" s="25">
        <f t="shared" ca="1" si="75"/>
        <v>68.209999999999994</v>
      </c>
      <c r="AL98" s="25">
        <f t="shared" ca="1" si="99"/>
        <v>126700</v>
      </c>
      <c r="AM98" s="25">
        <f t="shared" ca="1" si="76"/>
        <v>24383.78</v>
      </c>
      <c r="AN98" s="25">
        <f t="shared" ca="1" si="100"/>
        <v>2.66</v>
      </c>
      <c r="AO98" s="25">
        <f t="shared" ca="1" si="101"/>
        <v>5.12</v>
      </c>
      <c r="AP98" s="25">
        <f ca="1">IF($H98="","",IF($Q98="x",SUM(AI$3:AK98)+SUM(AN$3:AO98)-SUM(AP$3:AP97),0))</f>
        <v>0</v>
      </c>
      <c r="AQ98" s="25">
        <f t="shared" ca="1" si="102"/>
        <v>102316.22</v>
      </c>
      <c r="AR98" s="25">
        <f t="shared" ca="1" si="77"/>
        <v>102112.82</v>
      </c>
      <c r="AS98" s="7"/>
      <c r="AT98" s="25">
        <f t="shared" ca="1" si="103"/>
        <v>0</v>
      </c>
      <c r="AU98" s="25">
        <f ca="1">SUM(AT$3:AT98)</f>
        <v>0</v>
      </c>
      <c r="AV98" s="25">
        <f t="shared" ca="1" si="104"/>
        <v>128613.90217765376</v>
      </c>
      <c r="AW98" s="25">
        <f t="shared" ca="1" si="78"/>
        <v>80.38</v>
      </c>
      <c r="AX98" s="25">
        <f t="shared" ca="1" si="105"/>
        <v>0</v>
      </c>
      <c r="AY98" s="25">
        <f t="shared" ca="1" si="106"/>
        <v>85.74</v>
      </c>
      <c r="AZ98" s="25">
        <f t="shared" ca="1" si="107"/>
        <v>128613.90217765376</v>
      </c>
      <c r="BA98" s="25">
        <f t="shared" ca="1" si="108"/>
        <v>0</v>
      </c>
      <c r="BB98" s="25">
        <f t="shared" ca="1" si="109"/>
        <v>0</v>
      </c>
      <c r="BC98" s="25">
        <f t="shared" ca="1" si="110"/>
        <v>6.43</v>
      </c>
      <c r="BD98" s="25">
        <f ca="1">IF($H98="","",IF($Q98="x",SUM(AW$3:AY98)+SUM(BB$3:BC98)-SUM(BD$3:BD97),0))</f>
        <v>0</v>
      </c>
      <c r="BE98" s="25">
        <f t="shared" ca="1" si="111"/>
        <v>128613.9</v>
      </c>
      <c r="BF98" s="25">
        <f t="shared" ca="1" si="79"/>
        <v>128371.05</v>
      </c>
      <c r="BG98" s="7"/>
      <c r="BI98" s="25">
        <f t="shared" ca="1" si="112"/>
        <v>0</v>
      </c>
      <c r="BJ98" s="25">
        <f ca="1">SUM(BI$3:BI98)</f>
        <v>0</v>
      </c>
      <c r="BK98" s="25">
        <f t="shared" ca="1" si="125"/>
        <v>119260.90215990916</v>
      </c>
      <c r="BL98" s="25">
        <f t="shared" ca="1" si="80"/>
        <v>74.540000000000006</v>
      </c>
      <c r="BM98" s="25">
        <f t="shared" ca="1" si="113"/>
        <v>0</v>
      </c>
      <c r="BN98" s="25">
        <f t="shared" ca="1" si="114"/>
        <v>79.510000000000005</v>
      </c>
      <c r="BO98" s="25">
        <f t="shared" ca="1" si="115"/>
        <v>126700</v>
      </c>
      <c r="BP98" s="25">
        <f t="shared" ca="1" si="116"/>
        <v>7439.1</v>
      </c>
      <c r="BQ98" s="25">
        <f t="shared" ca="1" si="117"/>
        <v>0.81</v>
      </c>
      <c r="BR98" s="25">
        <f t="shared" ca="1" si="118"/>
        <v>5.96</v>
      </c>
      <c r="BS98" s="25">
        <f ca="1">IF($H98="","",IF($Q98="x",SUM(BL$3:BN98)+SUM(BQ$3:BR98)-SUM(BS$3:BS97),0))</f>
        <v>0</v>
      </c>
      <c r="BT98" s="25">
        <f t="shared" ca="1" si="119"/>
        <v>119260.9</v>
      </c>
      <c r="BU98" s="25">
        <f t="shared" ca="1" si="81"/>
        <v>119032.08</v>
      </c>
      <c r="BV98" s="7"/>
      <c r="BW98" s="25">
        <f t="shared" si="82"/>
        <v>0</v>
      </c>
      <c r="BX98" s="130"/>
      <c r="BY98" s="7"/>
      <c r="CB98" s="131">
        <f t="shared" si="66"/>
        <v>95</v>
      </c>
      <c r="CC98" s="132">
        <f t="shared" ca="1" si="120"/>
        <v>0</v>
      </c>
      <c r="CD98" s="133">
        <f t="shared" ca="1" si="83"/>
        <v>134429.07844048293</v>
      </c>
      <c r="CE98" s="133">
        <f t="shared" ca="1" si="121"/>
        <v>55.9</v>
      </c>
      <c r="CF98" s="133">
        <f t="shared" ca="1" si="122"/>
        <v>134373.18</v>
      </c>
      <c r="CG98" s="133">
        <f t="shared" ca="1" si="123"/>
        <v>0</v>
      </c>
      <c r="CH98" s="133">
        <f ca="1">IF($H98="","",IF(MONTH($H98)=MONTH($C$4)-1,MAX(0,(CG98-SUM(N87:N98)+SUM(O87:O98))-(VLOOKUP(CB98-12,$CB$3:$CH97,6,FALSE))),0)*0.25)</f>
        <v>0</v>
      </c>
      <c r="CI98" s="133">
        <f ca="1">IF($H98="","",CG98-SUM($CH$4:$CH98))</f>
        <v>-8043.3777233510555</v>
      </c>
      <c r="CK98" s="133">
        <f ca="1">IF($H98="","",SUM($N$4:$N98)+$CK$3)</f>
        <v>100000</v>
      </c>
      <c r="CL98" s="133">
        <f ca="1">IF($H98="","",SUM($O$4:$O98))</f>
        <v>0</v>
      </c>
      <c r="CM98" s="133">
        <f t="shared" ca="1" si="126"/>
        <v>0</v>
      </c>
      <c r="CN98" s="133">
        <f ca="1">IF($H98="","",ROUND(IF(MONTH($H98)=MONTH($C$4)-1,BT98*(1+CC98)-SUM($CM$4:$CM98),0),2))</f>
        <v>0</v>
      </c>
      <c r="CZ98" s="132">
        <f t="shared" ca="1" si="84"/>
        <v>126700</v>
      </c>
    </row>
    <row r="99" spans="6:104" x14ac:dyDescent="0.2">
      <c r="F99" s="3">
        <v>96</v>
      </c>
      <c r="G99" s="3">
        <f t="shared" si="85"/>
        <v>8</v>
      </c>
      <c r="H99" s="8">
        <f t="shared" ca="1" si="124"/>
        <v>46660</v>
      </c>
      <c r="I99" s="6">
        <f t="shared" ca="1" si="67"/>
        <v>40</v>
      </c>
      <c r="J99" s="6" t="str">
        <f t="shared" ca="1" si="68"/>
        <v/>
      </c>
      <c r="K99" s="7"/>
      <c r="L99" s="6">
        <f ca="1">IF($H99="","",IF($J99="",VLOOKUP($I99,Sterbetafeln!$A$4:$I$124,$D$10,FALSE),MAX(0.0005,VLOOKUP($I99,Sterbetafeln!$A$4:$I$124,$D$10,FALSE)*VLOOKUP($J99,Sterbetafeln!$A$4:$I$124,$D$13,FALSE))))</f>
        <v>1.3090000000000001E-3</v>
      </c>
      <c r="M99" s="78">
        <f ca="1">SUM($O$3:$O99)</f>
        <v>0</v>
      </c>
      <c r="N99" s="25">
        <f t="shared" ca="1" si="86"/>
        <v>0</v>
      </c>
      <c r="O99" s="25">
        <f t="shared" ca="1" si="87"/>
        <v>0</v>
      </c>
      <c r="P99" s="25">
        <f t="shared" ca="1" si="88"/>
        <v>0</v>
      </c>
      <c r="Q99" s="7" t="str">
        <f t="shared" ca="1" si="89"/>
        <v>x</v>
      </c>
      <c r="R99" s="25">
        <f t="shared" ca="1" si="69"/>
        <v>0</v>
      </c>
      <c r="S99" s="25">
        <f ca="1">SUM(R$3:R99)</f>
        <v>0</v>
      </c>
      <c r="T99" s="25">
        <f t="shared" ca="1" si="90"/>
        <v>80830.13</v>
      </c>
      <c r="U99" s="25">
        <f t="shared" ca="1" si="70"/>
        <v>50.52</v>
      </c>
      <c r="V99" s="25">
        <f t="shared" ca="1" si="91"/>
        <v>0</v>
      </c>
      <c r="W99" s="25">
        <f t="shared" ca="1" si="71"/>
        <v>53.89</v>
      </c>
      <c r="X99" s="25">
        <f t="shared" ca="1" si="92"/>
        <v>126700</v>
      </c>
      <c r="Y99" s="25">
        <f t="shared" ca="1" si="72"/>
        <v>45869.87</v>
      </c>
      <c r="Z99" s="25">
        <f t="shared" ca="1" si="93"/>
        <v>5</v>
      </c>
      <c r="AA99" s="25">
        <f t="shared" ca="1" si="94"/>
        <v>4.04</v>
      </c>
      <c r="AB99" s="25">
        <f ca="1">IF($H99="","",IF($Q99="x",SUM(U$3:W99)+SUM(Z$3:AA99)-SUM(AB$3:AB98),0))</f>
        <v>340.34999999999854</v>
      </c>
      <c r="AC99" s="25">
        <f t="shared" ca="1" si="95"/>
        <v>80489.78</v>
      </c>
      <c r="AD99" s="25">
        <f t="shared" ca="1" si="73"/>
        <v>80319.12</v>
      </c>
      <c r="AE99" s="7"/>
      <c r="AF99" s="25">
        <f t="shared" ca="1" si="96"/>
        <v>0</v>
      </c>
      <c r="AG99" s="25">
        <f ca="1">SUM(AF$3:AF99)</f>
        <v>0</v>
      </c>
      <c r="AH99" s="25">
        <f t="shared" ca="1" si="97"/>
        <v>102568.55940060237</v>
      </c>
      <c r="AI99" s="25">
        <f t="shared" ca="1" si="74"/>
        <v>64.11</v>
      </c>
      <c r="AJ99" s="25">
        <f t="shared" ca="1" si="98"/>
        <v>0</v>
      </c>
      <c r="AK99" s="25">
        <f t="shared" ca="1" si="75"/>
        <v>68.38</v>
      </c>
      <c r="AL99" s="25">
        <f t="shared" ca="1" si="99"/>
        <v>126700</v>
      </c>
      <c r="AM99" s="25">
        <f t="shared" ca="1" si="76"/>
        <v>24131.439999999999</v>
      </c>
      <c r="AN99" s="25">
        <f t="shared" ca="1" si="100"/>
        <v>2.63</v>
      </c>
      <c r="AO99" s="25">
        <f t="shared" ca="1" si="101"/>
        <v>5.13</v>
      </c>
      <c r="AP99" s="25">
        <f ca="1">IF($H99="","",IF($Q99="x",SUM(AI$3:AK99)+SUM(AN$3:AO99)-SUM(AP$3:AP98),0))</f>
        <v>419.81000000000131</v>
      </c>
      <c r="AQ99" s="25">
        <f t="shared" ca="1" si="102"/>
        <v>102148.75</v>
      </c>
      <c r="AR99" s="25">
        <f t="shared" ca="1" si="77"/>
        <v>101945.60000000001</v>
      </c>
      <c r="AS99" s="7"/>
      <c r="AT99" s="25">
        <f t="shared" ca="1" si="103"/>
        <v>0</v>
      </c>
      <c r="AU99" s="25">
        <f ca="1">SUM(AT$3:AT99)</f>
        <v>0</v>
      </c>
      <c r="AV99" s="25">
        <f t="shared" ca="1" si="104"/>
        <v>129239.93466165596</v>
      </c>
      <c r="AW99" s="25">
        <f t="shared" ca="1" si="78"/>
        <v>80.77</v>
      </c>
      <c r="AX99" s="25">
        <f t="shared" ca="1" si="105"/>
        <v>0</v>
      </c>
      <c r="AY99" s="25">
        <f t="shared" ca="1" si="106"/>
        <v>86.16</v>
      </c>
      <c r="AZ99" s="25">
        <f t="shared" ca="1" si="107"/>
        <v>129239.93466165596</v>
      </c>
      <c r="BA99" s="25">
        <f t="shared" ca="1" si="108"/>
        <v>0</v>
      </c>
      <c r="BB99" s="25">
        <f t="shared" ca="1" si="109"/>
        <v>0</v>
      </c>
      <c r="BC99" s="25">
        <f t="shared" ca="1" si="110"/>
        <v>6.46</v>
      </c>
      <c r="BD99" s="25">
        <f ca="1">IF($H99="","",IF($Q99="x",SUM(AW$3:AY99)+SUM(BB$3:BC99)-SUM(BD$3:BD98),0))</f>
        <v>517.65999999999804</v>
      </c>
      <c r="BE99" s="25">
        <f t="shared" ca="1" si="111"/>
        <v>128722.27</v>
      </c>
      <c r="BF99" s="25">
        <f t="shared" ca="1" si="79"/>
        <v>128479.26</v>
      </c>
      <c r="BG99" s="7"/>
      <c r="BI99" s="25">
        <f t="shared" ca="1" si="112"/>
        <v>0</v>
      </c>
      <c r="BJ99" s="25">
        <f ca="1">SUM(BI$3:BI99)</f>
        <v>0</v>
      </c>
      <c r="BK99" s="25">
        <f t="shared" ca="1" si="125"/>
        <v>119746.7836691493</v>
      </c>
      <c r="BL99" s="25">
        <f t="shared" ca="1" si="80"/>
        <v>74.84</v>
      </c>
      <c r="BM99" s="25">
        <f t="shared" ca="1" si="113"/>
        <v>0</v>
      </c>
      <c r="BN99" s="25">
        <f t="shared" ca="1" si="114"/>
        <v>79.83</v>
      </c>
      <c r="BO99" s="25">
        <f t="shared" ca="1" si="115"/>
        <v>126700</v>
      </c>
      <c r="BP99" s="25">
        <f t="shared" ca="1" si="116"/>
        <v>6953.22</v>
      </c>
      <c r="BQ99" s="25">
        <f t="shared" ca="1" si="117"/>
        <v>0.76</v>
      </c>
      <c r="BR99" s="25">
        <f t="shared" ca="1" si="118"/>
        <v>5.99</v>
      </c>
      <c r="BS99" s="25">
        <f ca="1">IF($H99="","",IF($Q99="x",SUM(BL$3:BN99)+SUM(BQ$3:BR99)-SUM(BS$3:BS98),0))</f>
        <v>482.46000000000095</v>
      </c>
      <c r="BT99" s="25">
        <f t="shared" ca="1" si="119"/>
        <v>119264.32000000001</v>
      </c>
      <c r="BU99" s="25">
        <f t="shared" ca="1" si="81"/>
        <v>119035.5</v>
      </c>
      <c r="BV99" s="7"/>
      <c r="BW99" s="25">
        <f t="shared" si="82"/>
        <v>0</v>
      </c>
      <c r="BX99" s="130"/>
      <c r="BY99" s="7"/>
      <c r="CB99" s="131">
        <f t="shared" si="66"/>
        <v>96</v>
      </c>
      <c r="CC99" s="132">
        <f t="shared" ca="1" si="120"/>
        <v>-2.5776939951016264E-3</v>
      </c>
      <c r="CD99" s="133">
        <f t="shared" ca="1" si="83"/>
        <v>134920.63296852246</v>
      </c>
      <c r="CE99" s="133">
        <f t="shared" ca="1" si="121"/>
        <v>56.1</v>
      </c>
      <c r="CF99" s="133">
        <f t="shared" ca="1" si="122"/>
        <v>134864.53</v>
      </c>
      <c r="CG99" s="133">
        <f t="shared" ca="1" si="123"/>
        <v>134516.8905108668</v>
      </c>
      <c r="CH99" s="133">
        <f ca="1">IF($H99="","",IF(MONTH($H99)=MONTH($C$4)-1,MAX(0,(CG99-SUM(N88:N99)+SUM(O88:O99))-(VLOOKUP(CB99-12,$CB$3:$CH98,6,FALSE))),0)*0.25)</f>
        <v>585.84490436564374</v>
      </c>
      <c r="CI99" s="133">
        <f ca="1">IF($H99="","",CG99-SUM($CH$4:$CH99))</f>
        <v>125887.6678831501</v>
      </c>
      <c r="CK99" s="133">
        <f ca="1">IF($H99="","",SUM($N$4:$N99)+$CK$3)</f>
        <v>100000</v>
      </c>
      <c r="CL99" s="133">
        <f ca="1">IF($H99="","",SUM($O$4:$O99))</f>
        <v>0</v>
      </c>
      <c r="CM99" s="133">
        <f t="shared" ca="1" si="126"/>
        <v>0</v>
      </c>
      <c r="CN99" s="133">
        <f ca="1">IF($H99="","",ROUND(IF(MONTH($H99)=MONTH($C$4)-1,BT99*(1+CC99)-SUM($CM$4:$CM99),0),2))</f>
        <v>118956.89</v>
      </c>
      <c r="CZ99" s="132">
        <f t="shared" ca="1" si="84"/>
        <v>126700</v>
      </c>
    </row>
    <row r="100" spans="6:104" x14ac:dyDescent="0.2">
      <c r="F100" s="3">
        <v>97</v>
      </c>
      <c r="G100" s="3">
        <f t="shared" si="85"/>
        <v>9</v>
      </c>
      <c r="H100" s="8">
        <f t="shared" ca="1" si="124"/>
        <v>46691</v>
      </c>
      <c r="I100" s="6">
        <f t="shared" ca="1" si="67"/>
        <v>40</v>
      </c>
      <c r="J100" s="6" t="str">
        <f t="shared" ca="1" si="68"/>
        <v/>
      </c>
      <c r="K100" s="7"/>
      <c r="L100" s="6">
        <f ca="1">IF($H100="","",IF($J100="",VLOOKUP($I100,Sterbetafeln!$A$4:$I$124,$D$10,FALSE),MAX(0.0005,VLOOKUP($I100,Sterbetafeln!$A$4:$I$124,$D$10,FALSE)*VLOOKUP($J100,Sterbetafeln!$A$4:$I$124,$D$13,FALSE))))</f>
        <v>1.3090000000000001E-3</v>
      </c>
      <c r="M100" s="78">
        <f ca="1">SUM($O$3:$O100)</f>
        <v>0</v>
      </c>
      <c r="N100" s="25">
        <f t="shared" ca="1" si="86"/>
        <v>0</v>
      </c>
      <c r="O100" s="25">
        <f t="shared" ca="1" si="87"/>
        <v>0</v>
      </c>
      <c r="P100" s="25">
        <f t="shared" ca="1" si="88"/>
        <v>0</v>
      </c>
      <c r="Q100" s="7" t="str">
        <f t="shared" ca="1" si="89"/>
        <v/>
      </c>
      <c r="R100" s="25">
        <f t="shared" ca="1" si="69"/>
        <v>0</v>
      </c>
      <c r="S100" s="25">
        <f ca="1">SUM(R$3:R100)</f>
        <v>0</v>
      </c>
      <c r="T100" s="25">
        <f t="shared" ca="1" si="90"/>
        <v>80489.78</v>
      </c>
      <c r="U100" s="25">
        <f t="shared" ca="1" si="70"/>
        <v>50.31</v>
      </c>
      <c r="V100" s="25">
        <f t="shared" ca="1" si="91"/>
        <v>0</v>
      </c>
      <c r="W100" s="25">
        <f t="shared" ca="1" si="71"/>
        <v>53.66</v>
      </c>
      <c r="X100" s="25">
        <f t="shared" ca="1" si="92"/>
        <v>126700</v>
      </c>
      <c r="Y100" s="25">
        <f t="shared" ca="1" si="72"/>
        <v>46210.22</v>
      </c>
      <c r="Z100" s="25">
        <f t="shared" ca="1" si="93"/>
        <v>5.04</v>
      </c>
      <c r="AA100" s="25">
        <f t="shared" ca="1" si="94"/>
        <v>4.0199999999999996</v>
      </c>
      <c r="AB100" s="25">
        <f ca="1">IF($H100="","",IF($Q100="x",SUM(U$3:W100)+SUM(Z$3:AA100)-SUM(AB$3:AB99),0))</f>
        <v>0</v>
      </c>
      <c r="AC100" s="25">
        <f t="shared" ca="1" si="95"/>
        <v>80489.78</v>
      </c>
      <c r="AD100" s="25">
        <f t="shared" ca="1" si="73"/>
        <v>80319.12</v>
      </c>
      <c r="AE100" s="7"/>
      <c r="AF100" s="25">
        <f t="shared" ca="1" si="96"/>
        <v>0</v>
      </c>
      <c r="AG100" s="25">
        <f ca="1">SUM(AF$3:AF100)</f>
        <v>0</v>
      </c>
      <c r="AH100" s="25">
        <f t="shared" ca="1" si="97"/>
        <v>102400.6763744036</v>
      </c>
      <c r="AI100" s="25">
        <f t="shared" ca="1" si="74"/>
        <v>64</v>
      </c>
      <c r="AJ100" s="25">
        <f t="shared" ca="1" si="98"/>
        <v>0</v>
      </c>
      <c r="AK100" s="25">
        <f t="shared" ca="1" si="75"/>
        <v>68.27</v>
      </c>
      <c r="AL100" s="25">
        <f t="shared" ca="1" si="99"/>
        <v>126700</v>
      </c>
      <c r="AM100" s="25">
        <f t="shared" ca="1" si="76"/>
        <v>24299.32</v>
      </c>
      <c r="AN100" s="25">
        <f t="shared" ca="1" si="100"/>
        <v>2.65</v>
      </c>
      <c r="AO100" s="25">
        <f t="shared" ca="1" si="101"/>
        <v>5.12</v>
      </c>
      <c r="AP100" s="25">
        <f ca="1">IF($H100="","",IF($Q100="x",SUM(AI$3:AK100)+SUM(AN$3:AO100)-SUM(AP$3:AP99),0))</f>
        <v>0</v>
      </c>
      <c r="AQ100" s="25">
        <f t="shared" ca="1" si="102"/>
        <v>102400.68</v>
      </c>
      <c r="AR100" s="25">
        <f t="shared" ca="1" si="77"/>
        <v>102197.15</v>
      </c>
      <c r="AS100" s="7"/>
      <c r="AT100" s="25">
        <f t="shared" ca="1" si="103"/>
        <v>0</v>
      </c>
      <c r="AU100" s="25">
        <f ca="1">SUM(AT$3:AT100)</f>
        <v>0</v>
      </c>
      <c r="AV100" s="25">
        <f t="shared" ca="1" si="104"/>
        <v>129348.83215811074</v>
      </c>
      <c r="AW100" s="25">
        <f t="shared" ca="1" si="78"/>
        <v>80.84</v>
      </c>
      <c r="AX100" s="25">
        <f t="shared" ca="1" si="105"/>
        <v>0</v>
      </c>
      <c r="AY100" s="25">
        <f t="shared" ca="1" si="106"/>
        <v>86.23</v>
      </c>
      <c r="AZ100" s="25">
        <f t="shared" ca="1" si="107"/>
        <v>129348.83215811074</v>
      </c>
      <c r="BA100" s="25">
        <f t="shared" ca="1" si="108"/>
        <v>0</v>
      </c>
      <c r="BB100" s="25">
        <f t="shared" ca="1" si="109"/>
        <v>0</v>
      </c>
      <c r="BC100" s="25">
        <f t="shared" ca="1" si="110"/>
        <v>6.47</v>
      </c>
      <c r="BD100" s="25">
        <f ca="1">IF($H100="","",IF($Q100="x",SUM(AW$3:AY100)+SUM(BB$3:BC100)-SUM(BD$3:BD99),0))</f>
        <v>0</v>
      </c>
      <c r="BE100" s="25">
        <f t="shared" ca="1" si="111"/>
        <v>129348.83</v>
      </c>
      <c r="BF100" s="25">
        <f t="shared" ca="1" si="79"/>
        <v>129104.88</v>
      </c>
      <c r="BG100" s="7"/>
      <c r="BI100" s="25">
        <f t="shared" ca="1" si="112"/>
        <v>0</v>
      </c>
      <c r="BJ100" s="25">
        <f ca="1">SUM(BI$3:BI100)</f>
        <v>0</v>
      </c>
      <c r="BK100" s="25">
        <f t="shared" ca="1" si="125"/>
        <v>119750.21760265266</v>
      </c>
      <c r="BL100" s="25">
        <f t="shared" ca="1" si="80"/>
        <v>74.84</v>
      </c>
      <c r="BM100" s="25">
        <f t="shared" ca="1" si="113"/>
        <v>0</v>
      </c>
      <c r="BN100" s="25">
        <f t="shared" ca="1" si="114"/>
        <v>79.83</v>
      </c>
      <c r="BO100" s="25">
        <f t="shared" ca="1" si="115"/>
        <v>126700</v>
      </c>
      <c r="BP100" s="25">
        <f t="shared" ca="1" si="116"/>
        <v>6949.78</v>
      </c>
      <c r="BQ100" s="25">
        <f t="shared" ca="1" si="117"/>
        <v>0.76</v>
      </c>
      <c r="BR100" s="25">
        <f t="shared" ca="1" si="118"/>
        <v>5.99</v>
      </c>
      <c r="BS100" s="25">
        <f ca="1">IF($H100="","",IF($Q100="x",SUM(BL$3:BN100)+SUM(BQ$3:BR100)-SUM(BS$3:BS99),0))</f>
        <v>0</v>
      </c>
      <c r="BT100" s="25">
        <f t="shared" ca="1" si="119"/>
        <v>119750.22</v>
      </c>
      <c r="BU100" s="25">
        <f t="shared" ca="1" si="81"/>
        <v>119520.67</v>
      </c>
      <c r="BV100" s="7"/>
      <c r="BW100" s="25">
        <f t="shared" si="82"/>
        <v>0</v>
      </c>
      <c r="BX100" s="130"/>
      <c r="BY100" s="7"/>
      <c r="CB100" s="131">
        <f t="shared" si="66"/>
        <v>97</v>
      </c>
      <c r="CC100" s="132">
        <f t="shared" ca="1" si="120"/>
        <v>0</v>
      </c>
      <c r="CD100" s="133">
        <f t="shared" ca="1" si="83"/>
        <v>135413.98478924355</v>
      </c>
      <c r="CE100" s="133">
        <f t="shared" ca="1" si="121"/>
        <v>56.31</v>
      </c>
      <c r="CF100" s="133">
        <f t="shared" ca="1" si="122"/>
        <v>135357.67000000001</v>
      </c>
      <c r="CG100" s="133">
        <f t="shared" ca="1" si="123"/>
        <v>0</v>
      </c>
      <c r="CH100" s="133">
        <f ca="1">IF($H100="","",IF(MONTH($H100)=MONTH($C$4)-1,MAX(0,(CG100-SUM(N89:N100)+SUM(O89:O100))-(VLOOKUP(CB100-12,$CB$3:$CH99,6,FALSE))),0)*0.25)</f>
        <v>0</v>
      </c>
      <c r="CI100" s="133">
        <f ca="1">IF($H100="","",CG100-SUM($CH$4:$CH100))</f>
        <v>-8629.2226277166992</v>
      </c>
      <c r="CK100" s="133">
        <f ca="1">IF($H100="","",SUM($N$4:$N100)+$CK$3)</f>
        <v>100000</v>
      </c>
      <c r="CL100" s="133">
        <f ca="1">IF($H100="","",SUM($O$4:$O100))</f>
        <v>0</v>
      </c>
      <c r="CM100" s="133">
        <f t="shared" ca="1" si="126"/>
        <v>0</v>
      </c>
      <c r="CN100" s="133">
        <f ca="1">IF($H100="","",ROUND(IF(MONTH($H100)=MONTH($C$4)-1,BT100*(1+CC100)-SUM($CM$4:$CM100),0),2))</f>
        <v>0</v>
      </c>
      <c r="CZ100" s="132">
        <f t="shared" ca="1" si="84"/>
        <v>126700</v>
      </c>
    </row>
    <row r="101" spans="6:104" x14ac:dyDescent="0.2">
      <c r="F101" s="3">
        <v>98</v>
      </c>
      <c r="G101" s="3">
        <f t="shared" si="85"/>
        <v>9</v>
      </c>
      <c r="H101" s="8">
        <f t="shared" ca="1" si="124"/>
        <v>46721</v>
      </c>
      <c r="I101" s="6">
        <f t="shared" ca="1" si="67"/>
        <v>40</v>
      </c>
      <c r="J101" s="6" t="str">
        <f t="shared" ca="1" si="68"/>
        <v/>
      </c>
      <c r="K101" s="7"/>
      <c r="L101" s="6">
        <f ca="1">IF($H101="","",IF($J101="",VLOOKUP($I101,Sterbetafeln!$A$4:$I$124,$D$10,FALSE),MAX(0.0005,VLOOKUP($I101,Sterbetafeln!$A$4:$I$124,$D$10,FALSE)*VLOOKUP($J101,Sterbetafeln!$A$4:$I$124,$D$13,FALSE))))</f>
        <v>1.3090000000000001E-3</v>
      </c>
      <c r="M101" s="78">
        <f ca="1">SUM($O$3:$O101)</f>
        <v>0</v>
      </c>
      <c r="N101" s="25">
        <f t="shared" ca="1" si="86"/>
        <v>0</v>
      </c>
      <c r="O101" s="25">
        <f t="shared" ca="1" si="87"/>
        <v>0</v>
      </c>
      <c r="P101" s="25">
        <f t="shared" ca="1" si="88"/>
        <v>0</v>
      </c>
      <c r="Q101" s="7" t="str">
        <f t="shared" ca="1" si="89"/>
        <v/>
      </c>
      <c r="R101" s="25">
        <f t="shared" ca="1" si="69"/>
        <v>0</v>
      </c>
      <c r="S101" s="25">
        <f ca="1">SUM(R$3:R101)</f>
        <v>0</v>
      </c>
      <c r="T101" s="25">
        <f t="shared" ca="1" si="90"/>
        <v>80489.78</v>
      </c>
      <c r="U101" s="25">
        <f t="shared" ca="1" si="70"/>
        <v>50.31</v>
      </c>
      <c r="V101" s="25">
        <f t="shared" ca="1" si="91"/>
        <v>0</v>
      </c>
      <c r="W101" s="25">
        <f t="shared" ca="1" si="71"/>
        <v>53.66</v>
      </c>
      <c r="X101" s="25">
        <f t="shared" ca="1" si="92"/>
        <v>126700</v>
      </c>
      <c r="Y101" s="25">
        <f t="shared" ca="1" si="72"/>
        <v>46210.22</v>
      </c>
      <c r="Z101" s="25">
        <f t="shared" ca="1" si="93"/>
        <v>5.04</v>
      </c>
      <c r="AA101" s="25">
        <f t="shared" ca="1" si="94"/>
        <v>4.0199999999999996</v>
      </c>
      <c r="AB101" s="25">
        <f ca="1">IF($H101="","",IF($Q101="x",SUM(U$3:W101)+SUM(Z$3:AA101)-SUM(AB$3:AB100),0))</f>
        <v>0</v>
      </c>
      <c r="AC101" s="25">
        <f t="shared" ca="1" si="95"/>
        <v>80489.78</v>
      </c>
      <c r="AD101" s="25">
        <f t="shared" ca="1" si="73"/>
        <v>80319.12</v>
      </c>
      <c r="AE101" s="7"/>
      <c r="AF101" s="25">
        <f t="shared" ca="1" si="96"/>
        <v>0</v>
      </c>
      <c r="AG101" s="25">
        <f ca="1">SUM(AF$3:AF101)</f>
        <v>0</v>
      </c>
      <c r="AH101" s="25">
        <f t="shared" ca="1" si="97"/>
        <v>102653.22770174734</v>
      </c>
      <c r="AI101" s="25">
        <f t="shared" ca="1" si="74"/>
        <v>64.16</v>
      </c>
      <c r="AJ101" s="25">
        <f t="shared" ca="1" si="98"/>
        <v>0</v>
      </c>
      <c r="AK101" s="25">
        <f t="shared" ca="1" si="75"/>
        <v>68.44</v>
      </c>
      <c r="AL101" s="25">
        <f t="shared" ca="1" si="99"/>
        <v>126700</v>
      </c>
      <c r="AM101" s="25">
        <f t="shared" ca="1" si="76"/>
        <v>24046.77</v>
      </c>
      <c r="AN101" s="25">
        <f t="shared" ca="1" si="100"/>
        <v>2.62</v>
      </c>
      <c r="AO101" s="25">
        <f t="shared" ca="1" si="101"/>
        <v>5.13</v>
      </c>
      <c r="AP101" s="25">
        <f ca="1">IF($H101="","",IF($Q101="x",SUM(AI$3:AK101)+SUM(AN$3:AO101)-SUM(AP$3:AP100),0))</f>
        <v>0</v>
      </c>
      <c r="AQ101" s="25">
        <f t="shared" ca="1" si="102"/>
        <v>102653.23</v>
      </c>
      <c r="AR101" s="25">
        <f t="shared" ca="1" si="77"/>
        <v>102449.33</v>
      </c>
      <c r="AS101" s="7"/>
      <c r="AT101" s="25">
        <f t="shared" ca="1" si="103"/>
        <v>0</v>
      </c>
      <c r="AU101" s="25">
        <f ca="1">SUM(AT$3:AT101)</f>
        <v>0</v>
      </c>
      <c r="AV101" s="25">
        <f t="shared" ca="1" si="104"/>
        <v>129978.44197059296</v>
      </c>
      <c r="AW101" s="25">
        <f t="shared" ca="1" si="78"/>
        <v>81.239999999999995</v>
      </c>
      <c r="AX101" s="25">
        <f t="shared" ca="1" si="105"/>
        <v>0</v>
      </c>
      <c r="AY101" s="25">
        <f t="shared" ca="1" si="106"/>
        <v>86.65</v>
      </c>
      <c r="AZ101" s="25">
        <f t="shared" ca="1" si="107"/>
        <v>129978.44197059296</v>
      </c>
      <c r="BA101" s="25">
        <f t="shared" ca="1" si="108"/>
        <v>0</v>
      </c>
      <c r="BB101" s="25">
        <f t="shared" ca="1" si="109"/>
        <v>0</v>
      </c>
      <c r="BC101" s="25">
        <f t="shared" ca="1" si="110"/>
        <v>6.5</v>
      </c>
      <c r="BD101" s="25">
        <f ca="1">IF($H101="","",IF($Q101="x",SUM(AW$3:AY101)+SUM(BB$3:BC101)-SUM(BD$3:BD100),0))</f>
        <v>0</v>
      </c>
      <c r="BE101" s="25">
        <f t="shared" ca="1" si="111"/>
        <v>129978.44</v>
      </c>
      <c r="BF101" s="25">
        <f t="shared" ca="1" si="79"/>
        <v>129733.55</v>
      </c>
      <c r="BG101" s="7"/>
      <c r="BI101" s="25">
        <f t="shared" ca="1" si="112"/>
        <v>0</v>
      </c>
      <c r="BJ101" s="25">
        <f ca="1">SUM(BI$3:BI101)</f>
        <v>0</v>
      </c>
      <c r="BK101" s="25">
        <f t="shared" ca="1" si="125"/>
        <v>120238.09721939912</v>
      </c>
      <c r="BL101" s="25">
        <f t="shared" ca="1" si="80"/>
        <v>75.150000000000006</v>
      </c>
      <c r="BM101" s="25">
        <f t="shared" ca="1" si="113"/>
        <v>0</v>
      </c>
      <c r="BN101" s="25">
        <f t="shared" ca="1" si="114"/>
        <v>80.16</v>
      </c>
      <c r="BO101" s="25">
        <f t="shared" ca="1" si="115"/>
        <v>126700</v>
      </c>
      <c r="BP101" s="25">
        <f t="shared" ca="1" si="116"/>
        <v>6461.9</v>
      </c>
      <c r="BQ101" s="25">
        <f t="shared" ca="1" si="117"/>
        <v>0.7</v>
      </c>
      <c r="BR101" s="25">
        <f t="shared" ca="1" si="118"/>
        <v>6.01</v>
      </c>
      <c r="BS101" s="25">
        <f ca="1">IF($H101="","",IF($Q101="x",SUM(BL$3:BN101)+SUM(BQ$3:BR101)-SUM(BS$3:BS100),0))</f>
        <v>0</v>
      </c>
      <c r="BT101" s="25">
        <f t="shared" ca="1" si="119"/>
        <v>120238.1</v>
      </c>
      <c r="BU101" s="25">
        <f t="shared" ca="1" si="81"/>
        <v>120007.82</v>
      </c>
      <c r="BV101" s="7"/>
      <c r="BW101" s="25">
        <f t="shared" si="82"/>
        <v>0</v>
      </c>
      <c r="BX101" s="130"/>
      <c r="BY101" s="7"/>
      <c r="CB101" s="131">
        <f t="shared" si="66"/>
        <v>98</v>
      </c>
      <c r="CC101" s="132">
        <f t="shared" ca="1" si="120"/>
        <v>0</v>
      </c>
      <c r="CD101" s="133">
        <f t="shared" ca="1" si="83"/>
        <v>135909.13390264625</v>
      </c>
      <c r="CE101" s="133">
        <f t="shared" ca="1" si="121"/>
        <v>56.51</v>
      </c>
      <c r="CF101" s="133">
        <f t="shared" ca="1" si="122"/>
        <v>135852.62</v>
      </c>
      <c r="CG101" s="133">
        <f t="shared" ca="1" si="123"/>
        <v>0</v>
      </c>
      <c r="CH101" s="133">
        <f ca="1">IF($H101="","",IF(MONTH($H101)=MONTH($C$4)-1,MAX(0,(CG101-SUM(N90:N101)+SUM(O90:O101))-(VLOOKUP(CB101-12,$CB$3:$CH100,6,FALSE))),0)*0.25)</f>
        <v>0</v>
      </c>
      <c r="CI101" s="133">
        <f ca="1">IF($H101="","",CG101-SUM($CH$4:$CH101))</f>
        <v>-8629.2226277166992</v>
      </c>
      <c r="CK101" s="133">
        <f ca="1">IF($H101="","",SUM($N$4:$N101)+$CK$3)</f>
        <v>100000</v>
      </c>
      <c r="CL101" s="133">
        <f ca="1">IF($H101="","",SUM($O$4:$O101))</f>
        <v>0</v>
      </c>
      <c r="CM101" s="133">
        <f t="shared" ca="1" si="126"/>
        <v>0</v>
      </c>
      <c r="CN101" s="133">
        <f ca="1">IF($H101="","",ROUND(IF(MONTH($H101)=MONTH($C$4)-1,BT101*(1+CC101)-SUM($CM$4:$CM101),0),2))</f>
        <v>0</v>
      </c>
      <c r="CZ101" s="132">
        <f t="shared" ca="1" si="84"/>
        <v>126700</v>
      </c>
    </row>
    <row r="102" spans="6:104" x14ac:dyDescent="0.2">
      <c r="F102" s="3">
        <v>99</v>
      </c>
      <c r="G102" s="3">
        <f t="shared" si="85"/>
        <v>9</v>
      </c>
      <c r="H102" s="8">
        <f t="shared" ca="1" si="124"/>
        <v>46752</v>
      </c>
      <c r="I102" s="6">
        <f t="shared" ca="1" si="67"/>
        <v>40</v>
      </c>
      <c r="J102" s="6" t="str">
        <f t="shared" ca="1" si="68"/>
        <v/>
      </c>
      <c r="K102" s="7"/>
      <c r="L102" s="6">
        <f ca="1">IF($H102="","",IF($J102="",VLOOKUP($I102,Sterbetafeln!$A$4:$I$124,$D$10,FALSE),MAX(0.0005,VLOOKUP($I102,Sterbetafeln!$A$4:$I$124,$D$10,FALSE)*VLOOKUP($J102,Sterbetafeln!$A$4:$I$124,$D$13,FALSE))))</f>
        <v>1.3090000000000001E-3</v>
      </c>
      <c r="M102" s="78">
        <f ca="1">SUM($O$3:$O102)</f>
        <v>0</v>
      </c>
      <c r="N102" s="25">
        <f t="shared" ca="1" si="86"/>
        <v>0</v>
      </c>
      <c r="O102" s="25">
        <f t="shared" ca="1" si="87"/>
        <v>0</v>
      </c>
      <c r="P102" s="25">
        <f t="shared" ca="1" si="88"/>
        <v>0</v>
      </c>
      <c r="Q102" s="7" t="str">
        <f t="shared" ca="1" si="89"/>
        <v>x</v>
      </c>
      <c r="R102" s="25">
        <f t="shared" ca="1" si="69"/>
        <v>0</v>
      </c>
      <c r="S102" s="25">
        <f ca="1">SUM(R$3:R102)</f>
        <v>0</v>
      </c>
      <c r="T102" s="25">
        <f t="shared" ca="1" si="90"/>
        <v>80489.78</v>
      </c>
      <c r="U102" s="25">
        <f t="shared" ca="1" si="70"/>
        <v>50.31</v>
      </c>
      <c r="V102" s="25">
        <f t="shared" ca="1" si="91"/>
        <v>0</v>
      </c>
      <c r="W102" s="25">
        <f t="shared" ca="1" si="71"/>
        <v>53.66</v>
      </c>
      <c r="X102" s="25">
        <f t="shared" ca="1" si="92"/>
        <v>126700</v>
      </c>
      <c r="Y102" s="25">
        <f t="shared" ca="1" si="72"/>
        <v>46210.22</v>
      </c>
      <c r="Z102" s="25">
        <f t="shared" ca="1" si="93"/>
        <v>5.04</v>
      </c>
      <c r="AA102" s="25">
        <f t="shared" ca="1" si="94"/>
        <v>4.0199999999999996</v>
      </c>
      <c r="AB102" s="25">
        <f ca="1">IF($H102="","",IF($Q102="x",SUM(U$3:W102)+SUM(Z$3:AA102)-SUM(AB$3:AB101),0))</f>
        <v>339.08999999999833</v>
      </c>
      <c r="AC102" s="25">
        <f t="shared" ca="1" si="95"/>
        <v>80150.69</v>
      </c>
      <c r="AD102" s="25">
        <f t="shared" ca="1" si="73"/>
        <v>79980.539999999994</v>
      </c>
      <c r="AE102" s="7"/>
      <c r="AF102" s="25">
        <f t="shared" ca="1" si="96"/>
        <v>0</v>
      </c>
      <c r="AG102" s="25">
        <f ca="1">SUM(AF$3:AF102)</f>
        <v>0</v>
      </c>
      <c r="AH102" s="25">
        <f t="shared" ca="1" si="97"/>
        <v>102906.40055817833</v>
      </c>
      <c r="AI102" s="25">
        <f t="shared" ca="1" si="74"/>
        <v>64.319999999999993</v>
      </c>
      <c r="AJ102" s="25">
        <f t="shared" ca="1" si="98"/>
        <v>0</v>
      </c>
      <c r="AK102" s="25">
        <f t="shared" ca="1" si="75"/>
        <v>68.599999999999994</v>
      </c>
      <c r="AL102" s="25">
        <f t="shared" ca="1" si="99"/>
        <v>126700</v>
      </c>
      <c r="AM102" s="25">
        <f t="shared" ca="1" si="76"/>
        <v>23793.599999999999</v>
      </c>
      <c r="AN102" s="25">
        <f t="shared" ca="1" si="100"/>
        <v>2.6</v>
      </c>
      <c r="AO102" s="25">
        <f t="shared" ca="1" si="101"/>
        <v>5.15</v>
      </c>
      <c r="AP102" s="25">
        <f ca="1">IF($H102="","",IF($Q102="x",SUM(AI$3:AK102)+SUM(AN$3:AO102)-SUM(AP$3:AP101),0))</f>
        <v>421.06000000000131</v>
      </c>
      <c r="AQ102" s="25">
        <f t="shared" ca="1" si="102"/>
        <v>102485.34</v>
      </c>
      <c r="AR102" s="25">
        <f t="shared" ca="1" si="77"/>
        <v>102281.69</v>
      </c>
      <c r="AS102" s="7"/>
      <c r="AT102" s="25">
        <f t="shared" ca="1" si="103"/>
        <v>0</v>
      </c>
      <c r="AU102" s="25">
        <f ca="1">SUM(AT$3:AT102)</f>
        <v>0</v>
      </c>
      <c r="AV102" s="25">
        <f t="shared" ca="1" si="104"/>
        <v>130611.11662910441</v>
      </c>
      <c r="AW102" s="25">
        <f t="shared" ca="1" si="78"/>
        <v>81.63</v>
      </c>
      <c r="AX102" s="25">
        <f t="shared" ca="1" si="105"/>
        <v>0</v>
      </c>
      <c r="AY102" s="25">
        <f t="shared" ca="1" si="106"/>
        <v>87.07</v>
      </c>
      <c r="AZ102" s="25">
        <f t="shared" ca="1" si="107"/>
        <v>130611.11662910441</v>
      </c>
      <c r="BA102" s="25">
        <f t="shared" ca="1" si="108"/>
        <v>0</v>
      </c>
      <c r="BB102" s="25">
        <f t="shared" ca="1" si="109"/>
        <v>0</v>
      </c>
      <c r="BC102" s="25">
        <f t="shared" ca="1" si="110"/>
        <v>6.53</v>
      </c>
      <c r="BD102" s="25">
        <f ca="1">IF($H102="","",IF($Q102="x",SUM(AW$3:AY102)+SUM(BB$3:BC102)-SUM(BD$3:BD101),0))</f>
        <v>523.15999999999804</v>
      </c>
      <c r="BE102" s="25">
        <f t="shared" ca="1" si="111"/>
        <v>130087.96</v>
      </c>
      <c r="BF102" s="25">
        <f t="shared" ca="1" si="79"/>
        <v>129842.9</v>
      </c>
      <c r="BG102" s="7"/>
      <c r="BI102" s="25">
        <f t="shared" ca="1" si="112"/>
        <v>0</v>
      </c>
      <c r="BJ102" s="25">
        <f ca="1">SUM(BI$3:BI102)</f>
        <v>0</v>
      </c>
      <c r="BK102" s="25">
        <f t="shared" ca="1" si="125"/>
        <v>120727.96490291069</v>
      </c>
      <c r="BL102" s="25">
        <f t="shared" ca="1" si="80"/>
        <v>75.45</v>
      </c>
      <c r="BM102" s="25">
        <f t="shared" ca="1" si="113"/>
        <v>0</v>
      </c>
      <c r="BN102" s="25">
        <f t="shared" ca="1" si="114"/>
        <v>80.489999999999995</v>
      </c>
      <c r="BO102" s="25">
        <f t="shared" ca="1" si="115"/>
        <v>126700</v>
      </c>
      <c r="BP102" s="25">
        <f t="shared" ca="1" si="116"/>
        <v>5972.04</v>
      </c>
      <c r="BQ102" s="25">
        <f t="shared" ca="1" si="117"/>
        <v>0.65</v>
      </c>
      <c r="BR102" s="25">
        <f t="shared" ca="1" si="118"/>
        <v>6.04</v>
      </c>
      <c r="BS102" s="25">
        <f ca="1">IF($H102="","",IF($Q102="x",SUM(BL$3:BN102)+SUM(BQ$3:BR102)-SUM(BS$3:BS101),0))</f>
        <v>486.06999999999971</v>
      </c>
      <c r="BT102" s="25">
        <f t="shared" ca="1" si="119"/>
        <v>120241.89</v>
      </c>
      <c r="BU102" s="25">
        <f t="shared" ca="1" si="81"/>
        <v>120011.6</v>
      </c>
      <c r="BV102" s="7"/>
      <c r="BW102" s="25">
        <f t="shared" si="82"/>
        <v>0</v>
      </c>
      <c r="BX102" s="130"/>
      <c r="BY102" s="7"/>
      <c r="CB102" s="131">
        <f t="shared" si="66"/>
        <v>99</v>
      </c>
      <c r="CC102" s="132">
        <f t="shared" ca="1" si="120"/>
        <v>0</v>
      </c>
      <c r="CD102" s="133">
        <f t="shared" ca="1" si="83"/>
        <v>136406.10039021293</v>
      </c>
      <c r="CE102" s="133">
        <f t="shared" ca="1" si="121"/>
        <v>56.72</v>
      </c>
      <c r="CF102" s="133">
        <f t="shared" ca="1" si="122"/>
        <v>136349.38</v>
      </c>
      <c r="CG102" s="133">
        <f t="shared" ca="1" si="123"/>
        <v>0</v>
      </c>
      <c r="CH102" s="133">
        <f ca="1">IF($H102="","",IF(MONTH($H102)=MONTH($C$4)-1,MAX(0,(CG102-SUM(N91:N102)+SUM(O91:O102))-(VLOOKUP(CB102-12,$CB$3:$CH101,6,FALSE))),0)*0.25)</f>
        <v>0</v>
      </c>
      <c r="CI102" s="133">
        <f ca="1">IF($H102="","",CG102-SUM($CH$4:$CH102))</f>
        <v>-8629.2226277166992</v>
      </c>
      <c r="CK102" s="133">
        <f ca="1">IF($H102="","",SUM($N$4:$N102)+$CK$3)</f>
        <v>100000</v>
      </c>
      <c r="CL102" s="133">
        <f ca="1">IF($H102="","",SUM($O$4:$O102))</f>
        <v>0</v>
      </c>
      <c r="CM102" s="133">
        <f t="shared" ca="1" si="126"/>
        <v>0</v>
      </c>
      <c r="CN102" s="133">
        <f ca="1">IF($H102="","",ROUND(IF(MONTH($H102)=MONTH($C$4)-1,BT102*(1+CC102)-SUM($CM$4:$CM102),0),2))</f>
        <v>0</v>
      </c>
      <c r="CZ102" s="132">
        <f t="shared" ca="1" si="84"/>
        <v>126700</v>
      </c>
    </row>
    <row r="103" spans="6:104" x14ac:dyDescent="0.2">
      <c r="F103" s="3">
        <v>100</v>
      </c>
      <c r="G103" s="3">
        <f t="shared" si="85"/>
        <v>9</v>
      </c>
      <c r="H103" s="8">
        <f t="shared" ca="1" si="124"/>
        <v>46783</v>
      </c>
      <c r="I103" s="6">
        <f t="shared" ca="1" si="67"/>
        <v>40</v>
      </c>
      <c r="J103" s="6" t="str">
        <f t="shared" ca="1" si="68"/>
        <v/>
      </c>
      <c r="K103" s="7"/>
      <c r="L103" s="6">
        <f ca="1">IF($H103="","",IF($J103="",VLOOKUP($I103,Sterbetafeln!$A$4:$I$124,$D$10,FALSE),MAX(0.0005,VLOOKUP($I103,Sterbetafeln!$A$4:$I$124,$D$10,FALSE)*VLOOKUP($J103,Sterbetafeln!$A$4:$I$124,$D$13,FALSE))))</f>
        <v>1.3090000000000001E-3</v>
      </c>
      <c r="M103" s="78">
        <f ca="1">SUM($O$3:$O103)</f>
        <v>0</v>
      </c>
      <c r="N103" s="25">
        <f t="shared" ca="1" si="86"/>
        <v>0</v>
      </c>
      <c r="O103" s="25">
        <f t="shared" ca="1" si="87"/>
        <v>0</v>
      </c>
      <c r="P103" s="25">
        <f t="shared" ca="1" si="88"/>
        <v>0</v>
      </c>
      <c r="Q103" s="7" t="str">
        <f t="shared" ca="1" si="89"/>
        <v/>
      </c>
      <c r="R103" s="25">
        <f t="shared" ca="1" si="69"/>
        <v>0</v>
      </c>
      <c r="S103" s="25">
        <f ca="1">SUM(R$3:R103)</f>
        <v>0</v>
      </c>
      <c r="T103" s="25">
        <f t="shared" ca="1" si="90"/>
        <v>80150.69</v>
      </c>
      <c r="U103" s="25">
        <f t="shared" ca="1" si="70"/>
        <v>50.09</v>
      </c>
      <c r="V103" s="25">
        <f t="shared" ca="1" si="91"/>
        <v>0</v>
      </c>
      <c r="W103" s="25">
        <f t="shared" ca="1" si="71"/>
        <v>53.43</v>
      </c>
      <c r="X103" s="25">
        <f t="shared" ca="1" si="92"/>
        <v>126700</v>
      </c>
      <c r="Y103" s="25">
        <f t="shared" ca="1" si="72"/>
        <v>46549.31</v>
      </c>
      <c r="Z103" s="25">
        <f t="shared" ca="1" si="93"/>
        <v>5.08</v>
      </c>
      <c r="AA103" s="25">
        <f t="shared" ca="1" si="94"/>
        <v>4.01</v>
      </c>
      <c r="AB103" s="25">
        <f ca="1">IF($H103="","",IF($Q103="x",SUM(U$3:W103)+SUM(Z$3:AA103)-SUM(AB$3:AB102),0))</f>
        <v>0</v>
      </c>
      <c r="AC103" s="25">
        <f t="shared" ca="1" si="95"/>
        <v>80150.69</v>
      </c>
      <c r="AD103" s="25">
        <f t="shared" ca="1" si="73"/>
        <v>79980.539999999994</v>
      </c>
      <c r="AE103" s="7"/>
      <c r="AF103" s="25">
        <f t="shared" ca="1" si="96"/>
        <v>0</v>
      </c>
      <c r="AG103" s="25">
        <f ca="1">SUM(AF$3:AF103)</f>
        <v>0</v>
      </c>
      <c r="AH103" s="25">
        <f t="shared" ca="1" si="97"/>
        <v>102738.09649614626</v>
      </c>
      <c r="AI103" s="25">
        <f t="shared" ca="1" si="74"/>
        <v>64.209999999999994</v>
      </c>
      <c r="AJ103" s="25">
        <f t="shared" ca="1" si="98"/>
        <v>0</v>
      </c>
      <c r="AK103" s="25">
        <f t="shared" ca="1" si="75"/>
        <v>68.489999999999995</v>
      </c>
      <c r="AL103" s="25">
        <f t="shared" ca="1" si="99"/>
        <v>126700</v>
      </c>
      <c r="AM103" s="25">
        <f t="shared" ca="1" si="76"/>
        <v>23961.9</v>
      </c>
      <c r="AN103" s="25">
        <f t="shared" ca="1" si="100"/>
        <v>2.61</v>
      </c>
      <c r="AO103" s="25">
        <f t="shared" ca="1" si="101"/>
        <v>5.14</v>
      </c>
      <c r="AP103" s="25">
        <f ca="1">IF($H103="","",IF($Q103="x",SUM(AI$3:AK103)+SUM(AN$3:AO103)-SUM(AP$3:AP102),0))</f>
        <v>0</v>
      </c>
      <c r="AQ103" s="25">
        <f t="shared" ca="1" si="102"/>
        <v>102738.1</v>
      </c>
      <c r="AR103" s="25">
        <f t="shared" ca="1" si="77"/>
        <v>102534.07</v>
      </c>
      <c r="AS103" s="7"/>
      <c r="AT103" s="25">
        <f t="shared" ca="1" si="103"/>
        <v>0</v>
      </c>
      <c r="AU103" s="25">
        <f ca="1">SUM(AT$3:AT103)</f>
        <v>0</v>
      </c>
      <c r="AV103" s="25">
        <f t="shared" ca="1" si="104"/>
        <v>130721.16972324233</v>
      </c>
      <c r="AW103" s="25">
        <f t="shared" ca="1" si="78"/>
        <v>81.7</v>
      </c>
      <c r="AX103" s="25">
        <f t="shared" ca="1" si="105"/>
        <v>0</v>
      </c>
      <c r="AY103" s="25">
        <f t="shared" ca="1" si="106"/>
        <v>87.15</v>
      </c>
      <c r="AZ103" s="25">
        <f t="shared" ca="1" si="107"/>
        <v>130721.16972324233</v>
      </c>
      <c r="BA103" s="25">
        <f t="shared" ca="1" si="108"/>
        <v>0</v>
      </c>
      <c r="BB103" s="25">
        <f t="shared" ca="1" si="109"/>
        <v>0</v>
      </c>
      <c r="BC103" s="25">
        <f t="shared" ca="1" si="110"/>
        <v>6.54</v>
      </c>
      <c r="BD103" s="25">
        <f ca="1">IF($H103="","",IF($Q103="x",SUM(AW$3:AY103)+SUM(BB$3:BC103)-SUM(BD$3:BD102),0))</f>
        <v>0</v>
      </c>
      <c r="BE103" s="25">
        <f t="shared" ca="1" si="111"/>
        <v>130721.17</v>
      </c>
      <c r="BF103" s="25">
        <f t="shared" ca="1" si="79"/>
        <v>130475.16</v>
      </c>
      <c r="BG103" s="7"/>
      <c r="BI103" s="25">
        <f t="shared" ca="1" si="112"/>
        <v>0</v>
      </c>
      <c r="BJ103" s="25">
        <f ca="1">SUM(BI$3:BI103)</f>
        <v>0</v>
      </c>
      <c r="BK103" s="25">
        <f t="shared" ca="1" si="125"/>
        <v>120731.77034383983</v>
      </c>
      <c r="BL103" s="25">
        <f t="shared" ca="1" si="80"/>
        <v>75.459999999999994</v>
      </c>
      <c r="BM103" s="25">
        <f t="shared" ca="1" si="113"/>
        <v>0</v>
      </c>
      <c r="BN103" s="25">
        <f t="shared" ca="1" si="114"/>
        <v>80.489999999999995</v>
      </c>
      <c r="BO103" s="25">
        <f t="shared" ca="1" si="115"/>
        <v>126700</v>
      </c>
      <c r="BP103" s="25">
        <f t="shared" ca="1" si="116"/>
        <v>5968.23</v>
      </c>
      <c r="BQ103" s="25">
        <f t="shared" ca="1" si="117"/>
        <v>0.65</v>
      </c>
      <c r="BR103" s="25">
        <f t="shared" ca="1" si="118"/>
        <v>6.04</v>
      </c>
      <c r="BS103" s="25">
        <f ca="1">IF($H103="","",IF($Q103="x",SUM(BL$3:BN103)+SUM(BQ$3:BR103)-SUM(BS$3:BS102),0))</f>
        <v>0</v>
      </c>
      <c r="BT103" s="25">
        <f t="shared" ca="1" si="119"/>
        <v>120731.77</v>
      </c>
      <c r="BU103" s="25">
        <f t="shared" ca="1" si="81"/>
        <v>120500.75</v>
      </c>
      <c r="BV103" s="7"/>
      <c r="BW103" s="25">
        <f t="shared" si="82"/>
        <v>0</v>
      </c>
      <c r="BX103" s="130"/>
      <c r="BY103" s="7"/>
      <c r="CB103" s="131">
        <f t="shared" si="66"/>
        <v>100</v>
      </c>
      <c r="CC103" s="132">
        <f t="shared" ca="1" si="120"/>
        <v>0</v>
      </c>
      <c r="CD103" s="133">
        <f t="shared" ca="1" si="83"/>
        <v>136904.8842519437</v>
      </c>
      <c r="CE103" s="133">
        <f t="shared" ca="1" si="121"/>
        <v>56.93</v>
      </c>
      <c r="CF103" s="133">
        <f t="shared" ca="1" si="122"/>
        <v>136847.95000000001</v>
      </c>
      <c r="CG103" s="133">
        <f t="shared" ca="1" si="123"/>
        <v>0</v>
      </c>
      <c r="CH103" s="133">
        <f ca="1">IF($H103="","",IF(MONTH($H103)=MONTH($C$4)-1,MAX(0,(CG103-SUM(N92:N103)+SUM(O92:O103))-(VLOOKUP(CB103-12,$CB$3:$CH102,6,FALSE))),0)*0.25)</f>
        <v>0</v>
      </c>
      <c r="CI103" s="133">
        <f ca="1">IF($H103="","",CG103-SUM($CH$4:$CH103))</f>
        <v>-8629.2226277166992</v>
      </c>
      <c r="CK103" s="133">
        <f ca="1">IF($H103="","",SUM($N$4:$N103)+$CK$3)</f>
        <v>100000</v>
      </c>
      <c r="CL103" s="133">
        <f ca="1">IF($H103="","",SUM($O$4:$O103))</f>
        <v>0</v>
      </c>
      <c r="CM103" s="133">
        <f t="shared" ca="1" si="126"/>
        <v>0</v>
      </c>
      <c r="CN103" s="133">
        <f ca="1">IF($H103="","",ROUND(IF(MONTH($H103)=MONTH($C$4)-1,BT103*(1+CC103)-SUM($CM$4:$CM103),0),2))</f>
        <v>0</v>
      </c>
      <c r="CZ103" s="132">
        <f t="shared" ca="1" si="84"/>
        <v>126700</v>
      </c>
    </row>
    <row r="104" spans="6:104" x14ac:dyDescent="0.2">
      <c r="F104" s="3">
        <v>101</v>
      </c>
      <c r="G104" s="3">
        <f t="shared" si="85"/>
        <v>9</v>
      </c>
      <c r="H104" s="8">
        <f t="shared" ca="1" si="124"/>
        <v>46812</v>
      </c>
      <c r="I104" s="6">
        <f t="shared" ca="1" si="67"/>
        <v>40</v>
      </c>
      <c r="J104" s="6" t="str">
        <f t="shared" ca="1" si="68"/>
        <v/>
      </c>
      <c r="K104" s="7"/>
      <c r="L104" s="6">
        <f ca="1">IF($H104="","",IF($J104="",VLOOKUP($I104,Sterbetafeln!$A$4:$I$124,$D$10,FALSE),MAX(0.0005,VLOOKUP($I104,Sterbetafeln!$A$4:$I$124,$D$10,FALSE)*VLOOKUP($J104,Sterbetafeln!$A$4:$I$124,$D$13,FALSE))))</f>
        <v>1.3090000000000001E-3</v>
      </c>
      <c r="M104" s="78">
        <f ca="1">SUM($O$3:$O104)</f>
        <v>0</v>
      </c>
      <c r="N104" s="25">
        <f t="shared" ca="1" si="86"/>
        <v>0</v>
      </c>
      <c r="O104" s="25">
        <f t="shared" ca="1" si="87"/>
        <v>0</v>
      </c>
      <c r="P104" s="25">
        <f t="shared" ca="1" si="88"/>
        <v>0</v>
      </c>
      <c r="Q104" s="7" t="str">
        <f t="shared" ca="1" si="89"/>
        <v/>
      </c>
      <c r="R104" s="25">
        <f t="shared" ca="1" si="69"/>
        <v>0</v>
      </c>
      <c r="S104" s="25">
        <f ca="1">SUM(R$3:R104)</f>
        <v>0</v>
      </c>
      <c r="T104" s="25">
        <f t="shared" ca="1" si="90"/>
        <v>80150.69</v>
      </c>
      <c r="U104" s="25">
        <f t="shared" ca="1" si="70"/>
        <v>50.09</v>
      </c>
      <c r="V104" s="25">
        <f t="shared" ca="1" si="91"/>
        <v>0</v>
      </c>
      <c r="W104" s="25">
        <f t="shared" ca="1" si="71"/>
        <v>53.43</v>
      </c>
      <c r="X104" s="25">
        <f t="shared" ca="1" si="92"/>
        <v>126700</v>
      </c>
      <c r="Y104" s="25">
        <f t="shared" ca="1" si="72"/>
        <v>46549.31</v>
      </c>
      <c r="Z104" s="25">
        <f t="shared" ca="1" si="93"/>
        <v>5.08</v>
      </c>
      <c r="AA104" s="25">
        <f t="shared" ca="1" si="94"/>
        <v>4.01</v>
      </c>
      <c r="AB104" s="25">
        <f ca="1">IF($H104="","",IF($Q104="x",SUM(U$3:W104)+SUM(Z$3:AA104)-SUM(AB$3:AB103),0))</f>
        <v>0</v>
      </c>
      <c r="AC104" s="25">
        <f t="shared" ca="1" si="95"/>
        <v>80150.69</v>
      </c>
      <c r="AD104" s="25">
        <f t="shared" ca="1" si="73"/>
        <v>79980.539999999994</v>
      </c>
      <c r="AE104" s="7"/>
      <c r="AF104" s="25">
        <f t="shared" ca="1" si="96"/>
        <v>0</v>
      </c>
      <c r="AG104" s="25">
        <f ca="1">SUM(AF$3:AF104)</f>
        <v>0</v>
      </c>
      <c r="AH104" s="25">
        <f t="shared" ca="1" si="97"/>
        <v>102991.47987049392</v>
      </c>
      <c r="AI104" s="25">
        <f t="shared" ca="1" si="74"/>
        <v>64.37</v>
      </c>
      <c r="AJ104" s="25">
        <f t="shared" ca="1" si="98"/>
        <v>0</v>
      </c>
      <c r="AK104" s="25">
        <f t="shared" ca="1" si="75"/>
        <v>68.66</v>
      </c>
      <c r="AL104" s="25">
        <f t="shared" ca="1" si="99"/>
        <v>126700</v>
      </c>
      <c r="AM104" s="25">
        <f t="shared" ca="1" si="76"/>
        <v>23708.52</v>
      </c>
      <c r="AN104" s="25">
        <f t="shared" ca="1" si="100"/>
        <v>2.59</v>
      </c>
      <c r="AO104" s="25">
        <f t="shared" ca="1" si="101"/>
        <v>5.15</v>
      </c>
      <c r="AP104" s="25">
        <f ca="1">IF($H104="","",IF($Q104="x",SUM(AI$3:AK104)+SUM(AN$3:AO104)-SUM(AP$3:AP103),0))</f>
        <v>0</v>
      </c>
      <c r="AQ104" s="25">
        <f t="shared" ca="1" si="102"/>
        <v>102991.48</v>
      </c>
      <c r="AR104" s="25">
        <f t="shared" ca="1" si="77"/>
        <v>102787.07</v>
      </c>
      <c r="AS104" s="7"/>
      <c r="AT104" s="25">
        <f t="shared" ca="1" si="103"/>
        <v>0</v>
      </c>
      <c r="AU104" s="25">
        <f ca="1">SUM(AT$3:AT104)</f>
        <v>0</v>
      </c>
      <c r="AV104" s="25">
        <f t="shared" ca="1" si="104"/>
        <v>131357.4619049358</v>
      </c>
      <c r="AW104" s="25">
        <f t="shared" ca="1" si="78"/>
        <v>82.1</v>
      </c>
      <c r="AX104" s="25">
        <f t="shared" ca="1" si="105"/>
        <v>0</v>
      </c>
      <c r="AY104" s="25">
        <f t="shared" ca="1" si="106"/>
        <v>87.57</v>
      </c>
      <c r="AZ104" s="25">
        <f t="shared" ca="1" si="107"/>
        <v>131357.4619049358</v>
      </c>
      <c r="BA104" s="25">
        <f t="shared" ca="1" si="108"/>
        <v>0</v>
      </c>
      <c r="BB104" s="25">
        <f t="shared" ca="1" si="109"/>
        <v>0</v>
      </c>
      <c r="BC104" s="25">
        <f t="shared" ca="1" si="110"/>
        <v>6.57</v>
      </c>
      <c r="BD104" s="25">
        <f ca="1">IF($H104="","",IF($Q104="x",SUM(AW$3:AY104)+SUM(BB$3:BC104)-SUM(BD$3:BD103),0))</f>
        <v>0</v>
      </c>
      <c r="BE104" s="25">
        <f t="shared" ca="1" si="111"/>
        <v>131357.46</v>
      </c>
      <c r="BF104" s="25">
        <f t="shared" ca="1" si="79"/>
        <v>131110.5</v>
      </c>
      <c r="BG104" s="7"/>
      <c r="BI104" s="25">
        <f t="shared" ca="1" si="112"/>
        <v>0</v>
      </c>
      <c r="BJ104" s="25">
        <f ca="1">SUM(BI$3:BI104)</f>
        <v>0</v>
      </c>
      <c r="BK104" s="25">
        <f t="shared" ca="1" si="125"/>
        <v>121223.64617559897</v>
      </c>
      <c r="BL104" s="25">
        <f t="shared" ca="1" si="80"/>
        <v>75.760000000000005</v>
      </c>
      <c r="BM104" s="25">
        <f t="shared" ca="1" si="113"/>
        <v>0</v>
      </c>
      <c r="BN104" s="25">
        <f t="shared" ca="1" si="114"/>
        <v>80.819999999999993</v>
      </c>
      <c r="BO104" s="25">
        <f t="shared" ca="1" si="115"/>
        <v>126700</v>
      </c>
      <c r="BP104" s="25">
        <f t="shared" ca="1" si="116"/>
        <v>5476.35</v>
      </c>
      <c r="BQ104" s="25">
        <f t="shared" ca="1" si="117"/>
        <v>0.6</v>
      </c>
      <c r="BR104" s="25">
        <f t="shared" ca="1" si="118"/>
        <v>6.06</v>
      </c>
      <c r="BS104" s="25">
        <f ca="1">IF($H104="","",IF($Q104="x",SUM(BL$3:BN104)+SUM(BQ$3:BR104)-SUM(BS$3:BS103),0))</f>
        <v>0</v>
      </c>
      <c r="BT104" s="25">
        <f t="shared" ca="1" si="119"/>
        <v>121223.65</v>
      </c>
      <c r="BU104" s="25">
        <f t="shared" ca="1" si="81"/>
        <v>120991.89</v>
      </c>
      <c r="BV104" s="7"/>
      <c r="BW104" s="25">
        <f t="shared" si="82"/>
        <v>0</v>
      </c>
      <c r="BX104" s="130"/>
      <c r="BY104" s="7"/>
      <c r="CB104" s="131">
        <f t="shared" si="66"/>
        <v>101</v>
      </c>
      <c r="CC104" s="132">
        <f t="shared" ca="1" si="120"/>
        <v>0</v>
      </c>
      <c r="CD104" s="133">
        <f t="shared" ca="1" si="83"/>
        <v>137405.48548783854</v>
      </c>
      <c r="CE104" s="133">
        <f t="shared" ca="1" si="121"/>
        <v>57.14</v>
      </c>
      <c r="CF104" s="133">
        <f t="shared" ca="1" si="122"/>
        <v>137348.35</v>
      </c>
      <c r="CG104" s="133">
        <f t="shared" ca="1" si="123"/>
        <v>0</v>
      </c>
      <c r="CH104" s="133">
        <f ca="1">IF($H104="","",IF(MONTH($H104)=MONTH($C$4)-1,MAX(0,(CG104-SUM(N93:N104)+SUM(O93:O104))-(VLOOKUP(CB104-12,$CB$3:$CH103,6,FALSE))),0)*0.25)</f>
        <v>0</v>
      </c>
      <c r="CI104" s="133">
        <f ca="1">IF($H104="","",CG104-SUM($CH$4:$CH104))</f>
        <v>-8629.2226277166992</v>
      </c>
      <c r="CK104" s="133">
        <f ca="1">IF($H104="","",SUM($N$4:$N104)+$CK$3)</f>
        <v>100000</v>
      </c>
      <c r="CL104" s="133">
        <f ca="1">IF($H104="","",SUM($O$4:$O104))</f>
        <v>0</v>
      </c>
      <c r="CM104" s="133">
        <f t="shared" ca="1" si="126"/>
        <v>0</v>
      </c>
      <c r="CN104" s="133">
        <f ca="1">IF($H104="","",ROUND(IF(MONTH($H104)=MONTH($C$4)-1,BT104*(1+CC104)-SUM($CM$4:$CM104),0),2))</f>
        <v>0</v>
      </c>
      <c r="CZ104" s="132">
        <f t="shared" ca="1" si="84"/>
        <v>126700</v>
      </c>
    </row>
    <row r="105" spans="6:104" x14ac:dyDescent="0.2">
      <c r="F105" s="3">
        <v>102</v>
      </c>
      <c r="G105" s="3">
        <f t="shared" si="85"/>
        <v>9</v>
      </c>
      <c r="H105" s="8">
        <f t="shared" ca="1" si="124"/>
        <v>46843</v>
      </c>
      <c r="I105" s="6">
        <f t="shared" ca="1" si="67"/>
        <v>40</v>
      </c>
      <c r="J105" s="6" t="str">
        <f t="shared" ca="1" si="68"/>
        <v/>
      </c>
      <c r="K105" s="7"/>
      <c r="L105" s="6">
        <f ca="1">IF($H105="","",IF($J105="",VLOOKUP($I105,Sterbetafeln!$A$4:$I$124,$D$10,FALSE),MAX(0.0005,VLOOKUP($I105,Sterbetafeln!$A$4:$I$124,$D$10,FALSE)*VLOOKUP($J105,Sterbetafeln!$A$4:$I$124,$D$13,FALSE))))</f>
        <v>1.3090000000000001E-3</v>
      </c>
      <c r="M105" s="78">
        <f ca="1">SUM($O$3:$O105)</f>
        <v>0</v>
      </c>
      <c r="N105" s="25">
        <f t="shared" ca="1" si="86"/>
        <v>0</v>
      </c>
      <c r="O105" s="25">
        <f t="shared" ca="1" si="87"/>
        <v>0</v>
      </c>
      <c r="P105" s="25">
        <f t="shared" ca="1" si="88"/>
        <v>0</v>
      </c>
      <c r="Q105" s="7" t="str">
        <f t="shared" ca="1" si="89"/>
        <v>x</v>
      </c>
      <c r="R105" s="25">
        <f t="shared" ca="1" si="69"/>
        <v>0</v>
      </c>
      <c r="S105" s="25">
        <f ca="1">SUM(R$3:R105)</f>
        <v>0</v>
      </c>
      <c r="T105" s="25">
        <f t="shared" ca="1" si="90"/>
        <v>80150.69</v>
      </c>
      <c r="U105" s="25">
        <f t="shared" ca="1" si="70"/>
        <v>50.09</v>
      </c>
      <c r="V105" s="25">
        <f t="shared" ca="1" si="91"/>
        <v>0</v>
      </c>
      <c r="W105" s="25">
        <f t="shared" ca="1" si="71"/>
        <v>53.43</v>
      </c>
      <c r="X105" s="25">
        <f t="shared" ca="1" si="92"/>
        <v>126700</v>
      </c>
      <c r="Y105" s="25">
        <f t="shared" ca="1" si="72"/>
        <v>46549.31</v>
      </c>
      <c r="Z105" s="25">
        <f t="shared" ca="1" si="93"/>
        <v>5.08</v>
      </c>
      <c r="AA105" s="25">
        <f t="shared" ca="1" si="94"/>
        <v>4.01</v>
      </c>
      <c r="AB105" s="25">
        <f ca="1">IF($H105="","",IF($Q105="x",SUM(U$3:W105)+SUM(Z$3:AA105)-SUM(AB$3:AB104),0))</f>
        <v>337.83000000000175</v>
      </c>
      <c r="AC105" s="25">
        <f t="shared" ca="1" si="95"/>
        <v>79812.86</v>
      </c>
      <c r="AD105" s="25">
        <f t="shared" ca="1" si="73"/>
        <v>79643.22</v>
      </c>
      <c r="AE105" s="7"/>
      <c r="AF105" s="25">
        <f t="shared" ca="1" si="96"/>
        <v>0</v>
      </c>
      <c r="AG105" s="25">
        <f ca="1">SUM(AF$3:AF105)</f>
        <v>0</v>
      </c>
      <c r="AH105" s="25">
        <f t="shared" ca="1" si="97"/>
        <v>103245.48477392881</v>
      </c>
      <c r="AI105" s="25">
        <f t="shared" ca="1" si="74"/>
        <v>64.53</v>
      </c>
      <c r="AJ105" s="25">
        <f t="shared" ca="1" si="98"/>
        <v>0</v>
      </c>
      <c r="AK105" s="25">
        <f t="shared" ca="1" si="75"/>
        <v>68.83</v>
      </c>
      <c r="AL105" s="25">
        <f t="shared" ca="1" si="99"/>
        <v>126700</v>
      </c>
      <c r="AM105" s="25">
        <f t="shared" ca="1" si="76"/>
        <v>23454.52</v>
      </c>
      <c r="AN105" s="25">
        <f t="shared" ca="1" si="100"/>
        <v>2.56</v>
      </c>
      <c r="AO105" s="25">
        <f t="shared" ca="1" si="101"/>
        <v>5.16</v>
      </c>
      <c r="AP105" s="25">
        <f ca="1">IF($H105="","",IF($Q105="x",SUM(AI$3:AK105)+SUM(AN$3:AO105)-SUM(AP$3:AP104),0))</f>
        <v>422.29999999999927</v>
      </c>
      <c r="AQ105" s="25">
        <f t="shared" ca="1" si="102"/>
        <v>102823.18</v>
      </c>
      <c r="AR105" s="25">
        <f t="shared" ca="1" si="77"/>
        <v>102619.02</v>
      </c>
      <c r="AS105" s="7"/>
      <c r="AT105" s="25">
        <f t="shared" ca="1" si="103"/>
        <v>0</v>
      </c>
      <c r="AU105" s="25">
        <f ca="1">SUM(AT$3:AT105)</f>
        <v>0</v>
      </c>
      <c r="AV105" s="25">
        <f t="shared" ca="1" si="104"/>
        <v>131996.84907868502</v>
      </c>
      <c r="AW105" s="25">
        <f t="shared" ca="1" si="78"/>
        <v>82.5</v>
      </c>
      <c r="AX105" s="25">
        <f t="shared" ca="1" si="105"/>
        <v>0</v>
      </c>
      <c r="AY105" s="25">
        <f t="shared" ca="1" si="106"/>
        <v>88</v>
      </c>
      <c r="AZ105" s="25">
        <f t="shared" ca="1" si="107"/>
        <v>131996.84907868502</v>
      </c>
      <c r="BA105" s="25">
        <f t="shared" ca="1" si="108"/>
        <v>0</v>
      </c>
      <c r="BB105" s="25">
        <f t="shared" ca="1" si="109"/>
        <v>0</v>
      </c>
      <c r="BC105" s="25">
        <f t="shared" ca="1" si="110"/>
        <v>6.6</v>
      </c>
      <c r="BD105" s="25">
        <f ca="1">IF($H105="","",IF($Q105="x",SUM(AW$3:AY105)+SUM(BB$3:BC105)-SUM(BD$3:BD104),0))</f>
        <v>528.73000000000138</v>
      </c>
      <c r="BE105" s="25">
        <f t="shared" ca="1" si="111"/>
        <v>131468.12</v>
      </c>
      <c r="BF105" s="25">
        <f t="shared" ca="1" si="79"/>
        <v>131220.99</v>
      </c>
      <c r="BG105" s="7"/>
      <c r="BI105" s="25">
        <f t="shared" ca="1" si="112"/>
        <v>0</v>
      </c>
      <c r="BJ105" s="25">
        <f ca="1">SUM(BI$3:BI105)</f>
        <v>0</v>
      </c>
      <c r="BK105" s="25">
        <f t="shared" ca="1" si="125"/>
        <v>121717.53015560565</v>
      </c>
      <c r="BL105" s="25">
        <f t="shared" ca="1" si="80"/>
        <v>76.069999999999993</v>
      </c>
      <c r="BM105" s="25">
        <f t="shared" ca="1" si="113"/>
        <v>0</v>
      </c>
      <c r="BN105" s="25">
        <f t="shared" ca="1" si="114"/>
        <v>81.150000000000006</v>
      </c>
      <c r="BO105" s="25">
        <f t="shared" ca="1" si="115"/>
        <v>126700</v>
      </c>
      <c r="BP105" s="25">
        <f t="shared" ca="1" si="116"/>
        <v>4982.47</v>
      </c>
      <c r="BQ105" s="25">
        <f t="shared" ca="1" si="117"/>
        <v>0.54</v>
      </c>
      <c r="BR105" s="25">
        <f t="shared" ca="1" si="118"/>
        <v>6.09</v>
      </c>
      <c r="BS105" s="25">
        <f ca="1">IF($H105="","",IF($Q105="x",SUM(BL$3:BN105)+SUM(BQ$3:BR105)-SUM(BS$3:BS104),0))</f>
        <v>489.72999999999956</v>
      </c>
      <c r="BT105" s="25">
        <f t="shared" ca="1" si="119"/>
        <v>121227.8</v>
      </c>
      <c r="BU105" s="25">
        <f t="shared" ca="1" si="81"/>
        <v>120996.03</v>
      </c>
      <c r="BV105" s="7"/>
      <c r="BW105" s="25">
        <f t="shared" si="82"/>
        <v>0</v>
      </c>
      <c r="BX105" s="130"/>
      <c r="BY105" s="7"/>
      <c r="CB105" s="131">
        <f t="shared" ref="CB105:CB168" si="127">F105</f>
        <v>102</v>
      </c>
      <c r="CC105" s="132">
        <f t="shared" ca="1" si="120"/>
        <v>0</v>
      </c>
      <c r="CD105" s="133">
        <f t="shared" ca="1" si="83"/>
        <v>137907.92417937986</v>
      </c>
      <c r="CE105" s="133">
        <f t="shared" ca="1" si="121"/>
        <v>57.35</v>
      </c>
      <c r="CF105" s="133">
        <f t="shared" ca="1" si="122"/>
        <v>137850.57</v>
      </c>
      <c r="CG105" s="133">
        <f t="shared" ca="1" si="123"/>
        <v>0</v>
      </c>
      <c r="CH105" s="133">
        <f ca="1">IF($H105="","",IF(MONTH($H105)=MONTH($C$4)-1,MAX(0,(CG105-SUM(N94:N105)+SUM(O94:O105))-(VLOOKUP(CB105-12,$CB$3:$CH104,6,FALSE))),0)*0.25)</f>
        <v>0</v>
      </c>
      <c r="CI105" s="133">
        <f ca="1">IF($H105="","",CG105-SUM($CH$4:$CH105))</f>
        <v>-8629.2226277166992</v>
      </c>
      <c r="CK105" s="133">
        <f ca="1">IF($H105="","",SUM($N$4:$N105)+$CK$3)</f>
        <v>100000</v>
      </c>
      <c r="CL105" s="133">
        <f ca="1">IF($H105="","",SUM($O$4:$O105))</f>
        <v>0</v>
      </c>
      <c r="CM105" s="133">
        <f t="shared" ca="1" si="126"/>
        <v>0</v>
      </c>
      <c r="CN105" s="133">
        <f ca="1">IF($H105="","",ROUND(IF(MONTH($H105)=MONTH($C$4)-1,BT105*(1+CC105)-SUM($CM$4:$CM105),0),2))</f>
        <v>0</v>
      </c>
      <c r="CZ105" s="132">
        <f t="shared" ca="1" si="84"/>
        <v>126700</v>
      </c>
    </row>
    <row r="106" spans="6:104" x14ac:dyDescent="0.2">
      <c r="F106" s="3">
        <v>103</v>
      </c>
      <c r="G106" s="3">
        <f t="shared" si="85"/>
        <v>9</v>
      </c>
      <c r="H106" s="8">
        <f t="shared" ca="1" si="124"/>
        <v>46873</v>
      </c>
      <c r="I106" s="6">
        <f t="shared" ca="1" si="67"/>
        <v>40</v>
      </c>
      <c r="J106" s="6" t="str">
        <f t="shared" ca="1" si="68"/>
        <v/>
      </c>
      <c r="K106" s="7"/>
      <c r="L106" s="6">
        <f ca="1">IF($H106="","",IF($J106="",VLOOKUP($I106,Sterbetafeln!$A$4:$I$124,$D$10,FALSE),MAX(0.0005,VLOOKUP($I106,Sterbetafeln!$A$4:$I$124,$D$10,FALSE)*VLOOKUP($J106,Sterbetafeln!$A$4:$I$124,$D$13,FALSE))))</f>
        <v>1.3090000000000001E-3</v>
      </c>
      <c r="M106" s="78">
        <f ca="1">SUM($O$3:$O106)</f>
        <v>0</v>
      </c>
      <c r="N106" s="25">
        <f t="shared" ca="1" si="86"/>
        <v>0</v>
      </c>
      <c r="O106" s="25">
        <f t="shared" ca="1" si="87"/>
        <v>0</v>
      </c>
      <c r="P106" s="25">
        <f t="shared" ca="1" si="88"/>
        <v>0</v>
      </c>
      <c r="Q106" s="7" t="str">
        <f t="shared" ca="1" si="89"/>
        <v/>
      </c>
      <c r="R106" s="25">
        <f t="shared" ca="1" si="69"/>
        <v>0</v>
      </c>
      <c r="S106" s="25">
        <f ca="1">SUM(R$3:R106)</f>
        <v>0</v>
      </c>
      <c r="T106" s="25">
        <f t="shared" ca="1" si="90"/>
        <v>79812.86</v>
      </c>
      <c r="U106" s="25">
        <f t="shared" ca="1" si="70"/>
        <v>49.88</v>
      </c>
      <c r="V106" s="25">
        <f t="shared" ca="1" si="91"/>
        <v>0</v>
      </c>
      <c r="W106" s="25">
        <f t="shared" ca="1" si="71"/>
        <v>53.21</v>
      </c>
      <c r="X106" s="25">
        <f t="shared" ca="1" si="92"/>
        <v>126700</v>
      </c>
      <c r="Y106" s="25">
        <f t="shared" ca="1" si="72"/>
        <v>46887.14</v>
      </c>
      <c r="Z106" s="25">
        <f t="shared" ca="1" si="93"/>
        <v>5.1100000000000003</v>
      </c>
      <c r="AA106" s="25">
        <f t="shared" ca="1" si="94"/>
        <v>3.99</v>
      </c>
      <c r="AB106" s="25">
        <f ca="1">IF($H106="","",IF($Q106="x",SUM(U$3:W106)+SUM(Z$3:AA106)-SUM(AB$3:AB105),0))</f>
        <v>0</v>
      </c>
      <c r="AC106" s="25">
        <f t="shared" ca="1" si="95"/>
        <v>79812.86</v>
      </c>
      <c r="AD106" s="25">
        <f t="shared" ca="1" si="73"/>
        <v>79643.22</v>
      </c>
      <c r="AE106" s="7"/>
      <c r="AF106" s="25">
        <f t="shared" ca="1" si="96"/>
        <v>0</v>
      </c>
      <c r="AG106" s="25">
        <f ca="1">SUM(AF$3:AF106)</f>
        <v>0</v>
      </c>
      <c r="AH106" s="25">
        <f t="shared" ca="1" si="97"/>
        <v>103076.76970072613</v>
      </c>
      <c r="AI106" s="25">
        <f t="shared" ca="1" si="74"/>
        <v>64.42</v>
      </c>
      <c r="AJ106" s="25">
        <f t="shared" ca="1" si="98"/>
        <v>0</v>
      </c>
      <c r="AK106" s="25">
        <f t="shared" ca="1" si="75"/>
        <v>68.72</v>
      </c>
      <c r="AL106" s="25">
        <f t="shared" ca="1" si="99"/>
        <v>126700</v>
      </c>
      <c r="AM106" s="25">
        <f t="shared" ca="1" si="76"/>
        <v>23623.23</v>
      </c>
      <c r="AN106" s="25">
        <f t="shared" ca="1" si="100"/>
        <v>2.58</v>
      </c>
      <c r="AO106" s="25">
        <f t="shared" ca="1" si="101"/>
        <v>5.15</v>
      </c>
      <c r="AP106" s="25">
        <f ca="1">IF($H106="","",IF($Q106="x",SUM(AI$3:AK106)+SUM(AN$3:AO106)-SUM(AP$3:AP105),0))</f>
        <v>0</v>
      </c>
      <c r="AQ106" s="25">
        <f t="shared" ca="1" si="102"/>
        <v>103076.77</v>
      </c>
      <c r="AR106" s="25">
        <f t="shared" ca="1" si="77"/>
        <v>102872.23</v>
      </c>
      <c r="AS106" s="7"/>
      <c r="AT106" s="25">
        <f t="shared" ca="1" si="103"/>
        <v>0</v>
      </c>
      <c r="AU106" s="25">
        <f ca="1">SUM(AT$3:AT106)</f>
        <v>0</v>
      </c>
      <c r="AV106" s="25">
        <f t="shared" ca="1" si="104"/>
        <v>132108.04772183058</v>
      </c>
      <c r="AW106" s="25">
        <f t="shared" ca="1" si="78"/>
        <v>82.57</v>
      </c>
      <c r="AX106" s="25">
        <f t="shared" ca="1" si="105"/>
        <v>0</v>
      </c>
      <c r="AY106" s="25">
        <f t="shared" ca="1" si="106"/>
        <v>88.07</v>
      </c>
      <c r="AZ106" s="25">
        <f t="shared" ca="1" si="107"/>
        <v>132108.04772183058</v>
      </c>
      <c r="BA106" s="25">
        <f t="shared" ca="1" si="108"/>
        <v>0</v>
      </c>
      <c r="BB106" s="25">
        <f t="shared" ca="1" si="109"/>
        <v>0</v>
      </c>
      <c r="BC106" s="25">
        <f t="shared" ca="1" si="110"/>
        <v>6.61</v>
      </c>
      <c r="BD106" s="25">
        <f ca="1">IF($H106="","",IF($Q106="x",SUM(AW$3:AY106)+SUM(BB$3:BC106)-SUM(BD$3:BD105),0))</f>
        <v>0</v>
      </c>
      <c r="BE106" s="25">
        <f t="shared" ca="1" si="111"/>
        <v>132108.04999999999</v>
      </c>
      <c r="BF106" s="25">
        <f t="shared" ca="1" si="79"/>
        <v>131859.96</v>
      </c>
      <c r="BG106" s="7"/>
      <c r="BI106" s="25">
        <f t="shared" ca="1" si="112"/>
        <v>0</v>
      </c>
      <c r="BJ106" s="25">
        <f ca="1">SUM(BI$3:BI106)</f>
        <v>0</v>
      </c>
      <c r="BK106" s="25">
        <f t="shared" ca="1" si="125"/>
        <v>121721.69706321937</v>
      </c>
      <c r="BL106" s="25">
        <f t="shared" ca="1" si="80"/>
        <v>76.08</v>
      </c>
      <c r="BM106" s="25">
        <f t="shared" ca="1" si="113"/>
        <v>0</v>
      </c>
      <c r="BN106" s="25">
        <f t="shared" ca="1" si="114"/>
        <v>81.150000000000006</v>
      </c>
      <c r="BO106" s="25">
        <f t="shared" ca="1" si="115"/>
        <v>126700</v>
      </c>
      <c r="BP106" s="25">
        <f t="shared" ca="1" si="116"/>
        <v>4978.3</v>
      </c>
      <c r="BQ106" s="25">
        <f t="shared" ca="1" si="117"/>
        <v>0.54</v>
      </c>
      <c r="BR106" s="25">
        <f t="shared" ca="1" si="118"/>
        <v>6.09</v>
      </c>
      <c r="BS106" s="25">
        <f ca="1">IF($H106="","",IF($Q106="x",SUM(BL$3:BN106)+SUM(BQ$3:BR106)-SUM(BS$3:BS105),0))</f>
        <v>0</v>
      </c>
      <c r="BT106" s="25">
        <f t="shared" ca="1" si="119"/>
        <v>121721.7</v>
      </c>
      <c r="BU106" s="25">
        <f t="shared" ca="1" si="81"/>
        <v>121489.19</v>
      </c>
      <c r="BV106" s="7"/>
      <c r="BW106" s="25">
        <f t="shared" si="82"/>
        <v>0</v>
      </c>
      <c r="BX106" s="130"/>
      <c r="BY106" s="7"/>
      <c r="CB106" s="131">
        <f t="shared" si="127"/>
        <v>103</v>
      </c>
      <c r="CC106" s="132">
        <f t="shared" ca="1" si="120"/>
        <v>0</v>
      </c>
      <c r="CD106" s="133">
        <f t="shared" ca="1" si="83"/>
        <v>138412.19028582648</v>
      </c>
      <c r="CE106" s="133">
        <f t="shared" ca="1" si="121"/>
        <v>57.55</v>
      </c>
      <c r="CF106" s="133">
        <f t="shared" ca="1" si="122"/>
        <v>138354.64000000001</v>
      </c>
      <c r="CG106" s="133">
        <f t="shared" ca="1" si="123"/>
        <v>0</v>
      </c>
      <c r="CH106" s="133">
        <f ca="1">IF($H106="","",IF(MONTH($H106)=MONTH($C$4)-1,MAX(0,(CG106-SUM(N95:N106)+SUM(O95:O106))-(VLOOKUP(CB106-12,$CB$3:$CH105,6,FALSE))),0)*0.25)</f>
        <v>0</v>
      </c>
      <c r="CI106" s="133">
        <f ca="1">IF($H106="","",CG106-SUM($CH$4:$CH106))</f>
        <v>-8629.2226277166992</v>
      </c>
      <c r="CK106" s="133">
        <f ca="1">IF($H106="","",SUM($N$4:$N106)+$CK$3)</f>
        <v>100000</v>
      </c>
      <c r="CL106" s="133">
        <f ca="1">IF($H106="","",SUM($O$4:$O106))</f>
        <v>0</v>
      </c>
      <c r="CM106" s="133">
        <f t="shared" ca="1" si="126"/>
        <v>0</v>
      </c>
      <c r="CN106" s="133">
        <f ca="1">IF($H106="","",ROUND(IF(MONTH($H106)=MONTH($C$4)-1,BT106*(1+CC106)-SUM($CM$4:$CM106),0),2))</f>
        <v>0</v>
      </c>
      <c r="CZ106" s="132">
        <f t="shared" ca="1" si="84"/>
        <v>126700</v>
      </c>
    </row>
    <row r="107" spans="6:104" x14ac:dyDescent="0.2">
      <c r="F107" s="3">
        <v>104</v>
      </c>
      <c r="G107" s="3">
        <f t="shared" si="85"/>
        <v>9</v>
      </c>
      <c r="H107" s="8">
        <f t="shared" ca="1" si="124"/>
        <v>46904</v>
      </c>
      <c r="I107" s="6">
        <f t="shared" ca="1" si="67"/>
        <v>40</v>
      </c>
      <c r="J107" s="6" t="str">
        <f t="shared" ca="1" si="68"/>
        <v/>
      </c>
      <c r="K107" s="7"/>
      <c r="L107" s="6">
        <f ca="1">IF($H107="","",IF($J107="",VLOOKUP($I107,Sterbetafeln!$A$4:$I$124,$D$10,FALSE),MAX(0.0005,VLOOKUP($I107,Sterbetafeln!$A$4:$I$124,$D$10,FALSE)*VLOOKUP($J107,Sterbetafeln!$A$4:$I$124,$D$13,FALSE))))</f>
        <v>1.3090000000000001E-3</v>
      </c>
      <c r="M107" s="78">
        <f ca="1">SUM($O$3:$O107)</f>
        <v>0</v>
      </c>
      <c r="N107" s="25">
        <f t="shared" ca="1" si="86"/>
        <v>0</v>
      </c>
      <c r="O107" s="25">
        <f t="shared" ca="1" si="87"/>
        <v>0</v>
      </c>
      <c r="P107" s="25">
        <f t="shared" ca="1" si="88"/>
        <v>0</v>
      </c>
      <c r="Q107" s="7" t="str">
        <f t="shared" ca="1" si="89"/>
        <v/>
      </c>
      <c r="R107" s="25">
        <f t="shared" ca="1" si="69"/>
        <v>0</v>
      </c>
      <c r="S107" s="25">
        <f ca="1">SUM(R$3:R107)</f>
        <v>0</v>
      </c>
      <c r="T107" s="25">
        <f t="shared" ca="1" si="90"/>
        <v>79812.86</v>
      </c>
      <c r="U107" s="25">
        <f t="shared" ca="1" si="70"/>
        <v>49.88</v>
      </c>
      <c r="V107" s="25">
        <f t="shared" ca="1" si="91"/>
        <v>0</v>
      </c>
      <c r="W107" s="25">
        <f t="shared" ca="1" si="71"/>
        <v>53.21</v>
      </c>
      <c r="X107" s="25">
        <f t="shared" ca="1" si="92"/>
        <v>126700</v>
      </c>
      <c r="Y107" s="25">
        <f t="shared" ca="1" si="72"/>
        <v>46887.14</v>
      </c>
      <c r="Z107" s="25">
        <f t="shared" ca="1" si="93"/>
        <v>5.1100000000000003</v>
      </c>
      <c r="AA107" s="25">
        <f t="shared" ca="1" si="94"/>
        <v>3.99</v>
      </c>
      <c r="AB107" s="25">
        <f ca="1">IF($H107="","",IF($Q107="x",SUM(U$3:W107)+SUM(Z$3:AA107)-SUM(AB$3:AB106),0))</f>
        <v>0</v>
      </c>
      <c r="AC107" s="25">
        <f t="shared" ca="1" si="95"/>
        <v>79812.86</v>
      </c>
      <c r="AD107" s="25">
        <f t="shared" ca="1" si="73"/>
        <v>79643.22</v>
      </c>
      <c r="AE107" s="7"/>
      <c r="AF107" s="25">
        <f t="shared" ca="1" si="96"/>
        <v>0</v>
      </c>
      <c r="AG107" s="25">
        <f ca="1">SUM(AF$3:AF107)</f>
        <v>0</v>
      </c>
      <c r="AH107" s="25">
        <f t="shared" ca="1" si="97"/>
        <v>103330.98512207771</v>
      </c>
      <c r="AI107" s="25">
        <f t="shared" ca="1" si="74"/>
        <v>64.58</v>
      </c>
      <c r="AJ107" s="25">
        <f t="shared" ca="1" si="98"/>
        <v>0</v>
      </c>
      <c r="AK107" s="25">
        <f t="shared" ca="1" si="75"/>
        <v>68.89</v>
      </c>
      <c r="AL107" s="25">
        <f t="shared" ca="1" si="99"/>
        <v>126700</v>
      </c>
      <c r="AM107" s="25">
        <f t="shared" ca="1" si="76"/>
        <v>23369.01</v>
      </c>
      <c r="AN107" s="25">
        <f t="shared" ca="1" si="100"/>
        <v>2.5499999999999998</v>
      </c>
      <c r="AO107" s="25">
        <f t="shared" ca="1" si="101"/>
        <v>5.17</v>
      </c>
      <c r="AP107" s="25">
        <f ca="1">IF($H107="","",IF($Q107="x",SUM(AI$3:AK107)+SUM(AN$3:AO107)-SUM(AP$3:AP106),0))</f>
        <v>0</v>
      </c>
      <c r="AQ107" s="25">
        <f t="shared" ca="1" si="102"/>
        <v>103330.99</v>
      </c>
      <c r="AR107" s="25">
        <f t="shared" ca="1" si="77"/>
        <v>103126.07</v>
      </c>
      <c r="AS107" s="7"/>
      <c r="AT107" s="25">
        <f t="shared" ca="1" si="103"/>
        <v>0</v>
      </c>
      <c r="AU107" s="25">
        <f ca="1">SUM(AT$3:AT107)</f>
        <v>0</v>
      </c>
      <c r="AV107" s="25">
        <f t="shared" ca="1" si="104"/>
        <v>132751.09261346384</v>
      </c>
      <c r="AW107" s="25">
        <f t="shared" ca="1" si="78"/>
        <v>82.97</v>
      </c>
      <c r="AX107" s="25">
        <f t="shared" ca="1" si="105"/>
        <v>0</v>
      </c>
      <c r="AY107" s="25">
        <f t="shared" ca="1" si="106"/>
        <v>88.5</v>
      </c>
      <c r="AZ107" s="25">
        <f t="shared" ca="1" si="107"/>
        <v>132751.09261346384</v>
      </c>
      <c r="BA107" s="25">
        <f t="shared" ca="1" si="108"/>
        <v>0</v>
      </c>
      <c r="BB107" s="25">
        <f t="shared" ca="1" si="109"/>
        <v>0</v>
      </c>
      <c r="BC107" s="25">
        <f t="shared" ca="1" si="110"/>
        <v>6.64</v>
      </c>
      <c r="BD107" s="25">
        <f ca="1">IF($H107="","",IF($Q107="x",SUM(AW$3:AY107)+SUM(BB$3:BC107)-SUM(BD$3:BD106),0))</f>
        <v>0</v>
      </c>
      <c r="BE107" s="25">
        <f t="shared" ca="1" si="111"/>
        <v>132751.09</v>
      </c>
      <c r="BF107" s="25">
        <f t="shared" ca="1" si="79"/>
        <v>132502.04</v>
      </c>
      <c r="BG107" s="7"/>
      <c r="BI107" s="25">
        <f t="shared" ca="1" si="112"/>
        <v>0</v>
      </c>
      <c r="BJ107" s="25">
        <f ca="1">SUM(BI$3:BI107)</f>
        <v>0</v>
      </c>
      <c r="BK107" s="25">
        <f t="shared" ca="1" si="125"/>
        <v>122217.60927295611</v>
      </c>
      <c r="BL107" s="25">
        <f t="shared" ca="1" si="80"/>
        <v>76.39</v>
      </c>
      <c r="BM107" s="25">
        <f t="shared" ca="1" si="113"/>
        <v>0</v>
      </c>
      <c r="BN107" s="25">
        <f t="shared" ca="1" si="114"/>
        <v>81.48</v>
      </c>
      <c r="BO107" s="25">
        <f t="shared" ca="1" si="115"/>
        <v>126700</v>
      </c>
      <c r="BP107" s="25">
        <f t="shared" ca="1" si="116"/>
        <v>4482.3900000000003</v>
      </c>
      <c r="BQ107" s="25">
        <f t="shared" ca="1" si="117"/>
        <v>0.49</v>
      </c>
      <c r="BR107" s="25">
        <f t="shared" ca="1" si="118"/>
        <v>6.11</v>
      </c>
      <c r="BS107" s="25">
        <f ca="1">IF($H107="","",IF($Q107="x",SUM(BL$3:BN107)+SUM(BQ$3:BR107)-SUM(BS$3:BS106),0))</f>
        <v>0</v>
      </c>
      <c r="BT107" s="25">
        <f t="shared" ca="1" si="119"/>
        <v>122217.61</v>
      </c>
      <c r="BU107" s="25">
        <f t="shared" ca="1" si="81"/>
        <v>121984.36</v>
      </c>
      <c r="BV107" s="7"/>
      <c r="BW107" s="25">
        <f t="shared" si="82"/>
        <v>0</v>
      </c>
      <c r="BX107" s="130"/>
      <c r="BY107" s="7"/>
      <c r="CB107" s="131">
        <f t="shared" si="127"/>
        <v>104</v>
      </c>
      <c r="CC107" s="132">
        <f t="shared" ca="1" si="120"/>
        <v>0</v>
      </c>
      <c r="CD107" s="133">
        <f t="shared" ca="1" si="83"/>
        <v>138918.31392940212</v>
      </c>
      <c r="CE107" s="133">
        <f t="shared" ca="1" si="121"/>
        <v>57.77</v>
      </c>
      <c r="CF107" s="133">
        <f t="shared" ca="1" si="122"/>
        <v>138860.54</v>
      </c>
      <c r="CG107" s="133">
        <f t="shared" ca="1" si="123"/>
        <v>0</v>
      </c>
      <c r="CH107" s="133">
        <f ca="1">IF($H107="","",IF(MONTH($H107)=MONTH($C$4)-1,MAX(0,(CG107-SUM(N96:N107)+SUM(O96:O107))-(VLOOKUP(CB107-12,$CB$3:$CH106,6,FALSE))),0)*0.25)</f>
        <v>0</v>
      </c>
      <c r="CI107" s="133">
        <f ca="1">IF($H107="","",CG107-SUM($CH$4:$CH107))</f>
        <v>-8629.2226277166992</v>
      </c>
      <c r="CK107" s="133">
        <f ca="1">IF($H107="","",SUM($N$4:$N107)+$CK$3)</f>
        <v>100000</v>
      </c>
      <c r="CL107" s="133">
        <f ca="1">IF($H107="","",SUM($O$4:$O107))</f>
        <v>0</v>
      </c>
      <c r="CM107" s="133">
        <f t="shared" ca="1" si="126"/>
        <v>0</v>
      </c>
      <c r="CN107" s="133">
        <f ca="1">IF($H107="","",ROUND(IF(MONTH($H107)=MONTH($C$4)-1,BT107*(1+CC107)-SUM($CM$4:$CM107),0),2))</f>
        <v>0</v>
      </c>
      <c r="CZ107" s="132">
        <f t="shared" ca="1" si="84"/>
        <v>126700</v>
      </c>
    </row>
    <row r="108" spans="6:104" x14ac:dyDescent="0.2">
      <c r="F108" s="3">
        <v>105</v>
      </c>
      <c r="G108" s="3">
        <f t="shared" si="85"/>
        <v>9</v>
      </c>
      <c r="H108" s="8">
        <f t="shared" ca="1" si="124"/>
        <v>46934</v>
      </c>
      <c r="I108" s="6">
        <f t="shared" ca="1" si="67"/>
        <v>40</v>
      </c>
      <c r="J108" s="6" t="str">
        <f t="shared" ca="1" si="68"/>
        <v/>
      </c>
      <c r="K108" s="7"/>
      <c r="L108" s="6">
        <f ca="1">IF($H108="","",IF($J108="",VLOOKUP($I108,Sterbetafeln!$A$4:$I$124,$D$10,FALSE),MAX(0.0005,VLOOKUP($I108,Sterbetafeln!$A$4:$I$124,$D$10,FALSE)*VLOOKUP($J108,Sterbetafeln!$A$4:$I$124,$D$13,FALSE))))</f>
        <v>1.3090000000000001E-3</v>
      </c>
      <c r="M108" s="78">
        <f ca="1">SUM($O$3:$O108)</f>
        <v>0</v>
      </c>
      <c r="N108" s="25">
        <f t="shared" ca="1" si="86"/>
        <v>0</v>
      </c>
      <c r="O108" s="25">
        <f t="shared" ca="1" si="87"/>
        <v>0</v>
      </c>
      <c r="P108" s="25">
        <f t="shared" ca="1" si="88"/>
        <v>0</v>
      </c>
      <c r="Q108" s="7" t="str">
        <f t="shared" ca="1" si="89"/>
        <v>x</v>
      </c>
      <c r="R108" s="25">
        <f t="shared" ca="1" si="69"/>
        <v>0</v>
      </c>
      <c r="S108" s="25">
        <f ca="1">SUM(R$3:R108)</f>
        <v>0</v>
      </c>
      <c r="T108" s="25">
        <f t="shared" ca="1" si="90"/>
        <v>79812.86</v>
      </c>
      <c r="U108" s="25">
        <f t="shared" ca="1" si="70"/>
        <v>49.88</v>
      </c>
      <c r="V108" s="25">
        <f t="shared" ca="1" si="91"/>
        <v>0</v>
      </c>
      <c r="W108" s="25">
        <f t="shared" ca="1" si="71"/>
        <v>53.21</v>
      </c>
      <c r="X108" s="25">
        <f t="shared" ca="1" si="92"/>
        <v>126700</v>
      </c>
      <c r="Y108" s="25">
        <f t="shared" ca="1" si="72"/>
        <v>46887.14</v>
      </c>
      <c r="Z108" s="25">
        <f t="shared" ca="1" si="93"/>
        <v>5.1100000000000003</v>
      </c>
      <c r="AA108" s="25">
        <f t="shared" ca="1" si="94"/>
        <v>3.99</v>
      </c>
      <c r="AB108" s="25">
        <f ca="1">IF($H108="","",IF($Q108="x",SUM(U$3:W108)+SUM(Z$3:AA108)-SUM(AB$3:AB107),0))</f>
        <v>336.56999999999425</v>
      </c>
      <c r="AC108" s="25">
        <f t="shared" ca="1" si="95"/>
        <v>79476.289999999994</v>
      </c>
      <c r="AD108" s="25">
        <f t="shared" ca="1" si="73"/>
        <v>79307.149999999994</v>
      </c>
      <c r="AE108" s="7"/>
      <c r="AF108" s="25">
        <f t="shared" ca="1" si="96"/>
        <v>0</v>
      </c>
      <c r="AG108" s="25">
        <f ca="1">SUM(AF$3:AF108)</f>
        <v>0</v>
      </c>
      <c r="AH108" s="25">
        <f t="shared" ca="1" si="97"/>
        <v>103585.83209717921</v>
      </c>
      <c r="AI108" s="25">
        <f t="shared" ca="1" si="74"/>
        <v>64.739999999999995</v>
      </c>
      <c r="AJ108" s="25">
        <f t="shared" ca="1" si="98"/>
        <v>0</v>
      </c>
      <c r="AK108" s="25">
        <f t="shared" ca="1" si="75"/>
        <v>69.06</v>
      </c>
      <c r="AL108" s="25">
        <f t="shared" ca="1" si="99"/>
        <v>126700</v>
      </c>
      <c r="AM108" s="25">
        <f t="shared" ca="1" si="76"/>
        <v>23114.17</v>
      </c>
      <c r="AN108" s="25">
        <f t="shared" ca="1" si="100"/>
        <v>2.52</v>
      </c>
      <c r="AO108" s="25">
        <f t="shared" ca="1" si="101"/>
        <v>5.18</v>
      </c>
      <c r="AP108" s="25">
        <f ca="1">IF($H108="","",IF($Q108="x",SUM(AI$3:AK108)+SUM(AN$3:AO108)-SUM(AP$3:AP107),0))</f>
        <v>423.55999999999767</v>
      </c>
      <c r="AQ108" s="25">
        <f t="shared" ca="1" si="102"/>
        <v>103162.27</v>
      </c>
      <c r="AR108" s="25">
        <f t="shared" ca="1" si="77"/>
        <v>102957.6</v>
      </c>
      <c r="AS108" s="7"/>
      <c r="AT108" s="25">
        <f t="shared" ca="1" si="103"/>
        <v>0</v>
      </c>
      <c r="AU108" s="25">
        <f ca="1">SUM(AT$3:AT108)</f>
        <v>0</v>
      </c>
      <c r="AV108" s="25">
        <f t="shared" ca="1" si="104"/>
        <v>133397.26264317939</v>
      </c>
      <c r="AW108" s="25">
        <f t="shared" ca="1" si="78"/>
        <v>83.37</v>
      </c>
      <c r="AX108" s="25">
        <f t="shared" ca="1" si="105"/>
        <v>0</v>
      </c>
      <c r="AY108" s="25">
        <f t="shared" ca="1" si="106"/>
        <v>88.93</v>
      </c>
      <c r="AZ108" s="25">
        <f t="shared" ca="1" si="107"/>
        <v>133397.26264317939</v>
      </c>
      <c r="BA108" s="25">
        <f t="shared" ca="1" si="108"/>
        <v>0</v>
      </c>
      <c r="BB108" s="25">
        <f t="shared" ca="1" si="109"/>
        <v>0</v>
      </c>
      <c r="BC108" s="25">
        <f t="shared" ca="1" si="110"/>
        <v>6.67</v>
      </c>
      <c r="BD108" s="25">
        <f ca="1">IF($H108="","",IF($Q108="x",SUM(AW$3:AY108)+SUM(BB$3:BC108)-SUM(BD$3:BD107),0))</f>
        <v>534.32999999999993</v>
      </c>
      <c r="BE108" s="25">
        <f t="shared" ca="1" si="111"/>
        <v>132862.93</v>
      </c>
      <c r="BF108" s="25">
        <f t="shared" ca="1" si="79"/>
        <v>132613.71</v>
      </c>
      <c r="BG108" s="7"/>
      <c r="BI108" s="25">
        <f t="shared" ca="1" si="112"/>
        <v>0</v>
      </c>
      <c r="BJ108" s="25">
        <f ca="1">SUM(BI$3:BI108)</f>
        <v>0</v>
      </c>
      <c r="BK108" s="25">
        <f t="shared" ca="1" si="125"/>
        <v>122715.53967168166</v>
      </c>
      <c r="BL108" s="25">
        <f t="shared" ca="1" si="80"/>
        <v>76.7</v>
      </c>
      <c r="BM108" s="25">
        <f t="shared" ca="1" si="113"/>
        <v>0</v>
      </c>
      <c r="BN108" s="25">
        <f t="shared" ca="1" si="114"/>
        <v>81.81</v>
      </c>
      <c r="BO108" s="25">
        <f t="shared" ca="1" si="115"/>
        <v>126700</v>
      </c>
      <c r="BP108" s="25">
        <f t="shared" ca="1" si="116"/>
        <v>3984.46</v>
      </c>
      <c r="BQ108" s="25">
        <f t="shared" ca="1" si="117"/>
        <v>0.43</v>
      </c>
      <c r="BR108" s="25">
        <f t="shared" ca="1" si="118"/>
        <v>6.14</v>
      </c>
      <c r="BS108" s="25">
        <f ca="1">IF($H108="","",IF($Q108="x",SUM(BL$3:BN108)+SUM(BQ$3:BR108)-SUM(BS$3:BS107),0))</f>
        <v>493.40999999999804</v>
      </c>
      <c r="BT108" s="25">
        <f t="shared" ca="1" si="119"/>
        <v>122222.13</v>
      </c>
      <c r="BU108" s="25">
        <f t="shared" ca="1" si="81"/>
        <v>121988.87</v>
      </c>
      <c r="BV108" s="7"/>
      <c r="BW108" s="25">
        <f t="shared" si="82"/>
        <v>0</v>
      </c>
      <c r="BX108" s="130"/>
      <c r="BY108" s="7"/>
      <c r="CB108" s="131">
        <f t="shared" si="127"/>
        <v>105</v>
      </c>
      <c r="CC108" s="132">
        <f t="shared" ca="1" si="120"/>
        <v>0</v>
      </c>
      <c r="CD108" s="133">
        <f t="shared" ca="1" si="83"/>
        <v>139426.27502862425</v>
      </c>
      <c r="CE108" s="133">
        <f t="shared" ca="1" si="121"/>
        <v>57.98</v>
      </c>
      <c r="CF108" s="133">
        <f t="shared" ca="1" si="122"/>
        <v>139368.29999999999</v>
      </c>
      <c r="CG108" s="133">
        <f t="shared" ca="1" si="123"/>
        <v>0</v>
      </c>
      <c r="CH108" s="133">
        <f ca="1">IF($H108="","",IF(MONTH($H108)=MONTH($C$4)-1,MAX(0,(CG108-SUM(N97:N108)+SUM(O97:O108))-(VLOOKUP(CB108-12,$CB$3:$CH107,6,FALSE))),0)*0.25)</f>
        <v>0</v>
      </c>
      <c r="CI108" s="133">
        <f ca="1">IF($H108="","",CG108-SUM($CH$4:$CH108))</f>
        <v>-8629.2226277166992</v>
      </c>
      <c r="CK108" s="133">
        <f ca="1">IF($H108="","",SUM($N$4:$N108)+$CK$3)</f>
        <v>100000</v>
      </c>
      <c r="CL108" s="133">
        <f ca="1">IF($H108="","",SUM($O$4:$O108))</f>
        <v>0</v>
      </c>
      <c r="CM108" s="133">
        <f t="shared" ca="1" si="126"/>
        <v>0</v>
      </c>
      <c r="CN108" s="133">
        <f ca="1">IF($H108="","",ROUND(IF(MONTH($H108)=MONTH($C$4)-1,BT108*(1+CC108)-SUM($CM$4:$CM108),0),2))</f>
        <v>0</v>
      </c>
      <c r="CZ108" s="132">
        <f t="shared" ca="1" si="84"/>
        <v>126700</v>
      </c>
    </row>
    <row r="109" spans="6:104" x14ac:dyDescent="0.2">
      <c r="F109" s="3">
        <v>106</v>
      </c>
      <c r="G109" s="3">
        <f t="shared" si="85"/>
        <v>9</v>
      </c>
      <c r="H109" s="8">
        <f t="shared" ca="1" si="124"/>
        <v>46965</v>
      </c>
      <c r="I109" s="6">
        <f t="shared" ca="1" si="67"/>
        <v>41</v>
      </c>
      <c r="J109" s="6" t="str">
        <f t="shared" ca="1" si="68"/>
        <v/>
      </c>
      <c r="K109" s="7"/>
      <c r="L109" s="6">
        <f ca="1">IF($H109="","",IF($J109="",VLOOKUP($I109,Sterbetafeln!$A$4:$I$124,$D$10,FALSE),MAX(0.0005,VLOOKUP($I109,Sterbetafeln!$A$4:$I$124,$D$10,FALSE)*VLOOKUP($J109,Sterbetafeln!$A$4:$I$124,$D$13,FALSE))))</f>
        <v>1.3990000000000001E-3</v>
      </c>
      <c r="M109" s="78">
        <f ca="1">SUM($O$3:$O109)</f>
        <v>0</v>
      </c>
      <c r="N109" s="25">
        <f t="shared" ca="1" si="86"/>
        <v>0</v>
      </c>
      <c r="O109" s="25">
        <f t="shared" ca="1" si="87"/>
        <v>0</v>
      </c>
      <c r="P109" s="25">
        <f t="shared" ca="1" si="88"/>
        <v>0</v>
      </c>
      <c r="Q109" s="7" t="str">
        <f t="shared" ca="1" si="89"/>
        <v/>
      </c>
      <c r="R109" s="25">
        <f t="shared" ca="1" si="69"/>
        <v>0</v>
      </c>
      <c r="S109" s="25">
        <f ca="1">SUM(R$3:R109)</f>
        <v>0</v>
      </c>
      <c r="T109" s="25">
        <f t="shared" ca="1" si="90"/>
        <v>79476.289999999994</v>
      </c>
      <c r="U109" s="25">
        <f t="shared" ca="1" si="70"/>
        <v>49.67</v>
      </c>
      <c r="V109" s="25">
        <f t="shared" ca="1" si="91"/>
        <v>0</v>
      </c>
      <c r="W109" s="25">
        <f t="shared" ca="1" si="71"/>
        <v>52.98</v>
      </c>
      <c r="X109" s="25">
        <f t="shared" ca="1" si="92"/>
        <v>126700</v>
      </c>
      <c r="Y109" s="25">
        <f t="shared" ca="1" si="72"/>
        <v>47223.71</v>
      </c>
      <c r="Z109" s="25">
        <f t="shared" ca="1" si="93"/>
        <v>5.51</v>
      </c>
      <c r="AA109" s="25">
        <f t="shared" ca="1" si="94"/>
        <v>3.97</v>
      </c>
      <c r="AB109" s="25">
        <f ca="1">IF($H109="","",IF($Q109="x",SUM(U$3:W109)+SUM(Z$3:AA109)-SUM(AB$3:AB108),0))</f>
        <v>0</v>
      </c>
      <c r="AC109" s="25">
        <f t="shared" ca="1" si="95"/>
        <v>79476.289999999994</v>
      </c>
      <c r="AD109" s="25">
        <f t="shared" ca="1" si="73"/>
        <v>79307.149999999994</v>
      </c>
      <c r="AE109" s="7"/>
      <c r="AF109" s="25">
        <f t="shared" ca="1" si="96"/>
        <v>0</v>
      </c>
      <c r="AG109" s="25">
        <f ca="1">SUM(AF$3:AF109)</f>
        <v>0</v>
      </c>
      <c r="AH109" s="25">
        <f t="shared" ca="1" si="97"/>
        <v>103416.69598814324</v>
      </c>
      <c r="AI109" s="25">
        <f t="shared" ca="1" si="74"/>
        <v>64.64</v>
      </c>
      <c r="AJ109" s="25">
        <f t="shared" ca="1" si="98"/>
        <v>0</v>
      </c>
      <c r="AK109" s="25">
        <f t="shared" ca="1" si="75"/>
        <v>68.94</v>
      </c>
      <c r="AL109" s="25">
        <f t="shared" ca="1" si="99"/>
        <v>126700</v>
      </c>
      <c r="AM109" s="25">
        <f t="shared" ca="1" si="76"/>
        <v>23283.3</v>
      </c>
      <c r="AN109" s="25">
        <f t="shared" ca="1" si="100"/>
        <v>2.71</v>
      </c>
      <c r="AO109" s="25">
        <f t="shared" ca="1" si="101"/>
        <v>5.17</v>
      </c>
      <c r="AP109" s="25">
        <f ca="1">IF($H109="","",IF($Q109="x",SUM(AI$3:AK109)+SUM(AN$3:AO109)-SUM(AP$3:AP108),0))</f>
        <v>0</v>
      </c>
      <c r="AQ109" s="25">
        <f t="shared" ca="1" si="102"/>
        <v>103416.7</v>
      </c>
      <c r="AR109" s="25">
        <f t="shared" ca="1" si="77"/>
        <v>103211.65</v>
      </c>
      <c r="AS109" s="7"/>
      <c r="AT109" s="25">
        <f t="shared" ca="1" si="103"/>
        <v>0</v>
      </c>
      <c r="AU109" s="25">
        <f ca="1">SUM(AT$3:AT109)</f>
        <v>0</v>
      </c>
      <c r="AV109" s="25">
        <f t="shared" ca="1" si="104"/>
        <v>133509.64703003463</v>
      </c>
      <c r="AW109" s="25">
        <f t="shared" ca="1" si="78"/>
        <v>83.44</v>
      </c>
      <c r="AX109" s="25">
        <f t="shared" ca="1" si="105"/>
        <v>0</v>
      </c>
      <c r="AY109" s="25">
        <f t="shared" ca="1" si="106"/>
        <v>89.01</v>
      </c>
      <c r="AZ109" s="25">
        <f t="shared" ca="1" si="107"/>
        <v>133509.64703003463</v>
      </c>
      <c r="BA109" s="25">
        <f t="shared" ca="1" si="108"/>
        <v>0</v>
      </c>
      <c r="BB109" s="25">
        <f t="shared" ca="1" si="109"/>
        <v>0</v>
      </c>
      <c r="BC109" s="25">
        <f t="shared" ca="1" si="110"/>
        <v>6.68</v>
      </c>
      <c r="BD109" s="25">
        <f ca="1">IF($H109="","",IF($Q109="x",SUM(AW$3:AY109)+SUM(BB$3:BC109)-SUM(BD$3:BD108),0))</f>
        <v>0</v>
      </c>
      <c r="BE109" s="25">
        <f t="shared" ca="1" si="111"/>
        <v>133509.65</v>
      </c>
      <c r="BF109" s="25">
        <f t="shared" ca="1" si="79"/>
        <v>133259.46</v>
      </c>
      <c r="BG109" s="7"/>
      <c r="BI109" s="25">
        <f t="shared" ca="1" si="112"/>
        <v>0</v>
      </c>
      <c r="BJ109" s="25">
        <f ca="1">SUM(BI$3:BI109)</f>
        <v>0</v>
      </c>
      <c r="BK109" s="25">
        <f t="shared" ca="1" si="125"/>
        <v>122720.07808672117</v>
      </c>
      <c r="BL109" s="25">
        <f t="shared" ca="1" si="80"/>
        <v>76.7</v>
      </c>
      <c r="BM109" s="25">
        <f t="shared" ca="1" si="113"/>
        <v>0</v>
      </c>
      <c r="BN109" s="25">
        <f t="shared" ca="1" si="114"/>
        <v>81.81</v>
      </c>
      <c r="BO109" s="25">
        <f t="shared" ca="1" si="115"/>
        <v>126700</v>
      </c>
      <c r="BP109" s="25">
        <f t="shared" ca="1" si="116"/>
        <v>3979.92</v>
      </c>
      <c r="BQ109" s="25">
        <f t="shared" ca="1" si="117"/>
        <v>0.46</v>
      </c>
      <c r="BR109" s="25">
        <f t="shared" ca="1" si="118"/>
        <v>6.14</v>
      </c>
      <c r="BS109" s="25">
        <f ca="1">IF($H109="","",IF($Q109="x",SUM(BL$3:BN109)+SUM(BQ$3:BR109)-SUM(BS$3:BS108),0))</f>
        <v>0</v>
      </c>
      <c r="BT109" s="25">
        <f t="shared" ca="1" si="119"/>
        <v>122720.08</v>
      </c>
      <c r="BU109" s="25">
        <f t="shared" ca="1" si="81"/>
        <v>122486.07</v>
      </c>
      <c r="BV109" s="7"/>
      <c r="BW109" s="25">
        <f t="shared" si="82"/>
        <v>0</v>
      </c>
      <c r="BX109" s="130"/>
      <c r="BY109" s="7"/>
      <c r="CB109" s="131">
        <f t="shared" si="127"/>
        <v>106</v>
      </c>
      <c r="CC109" s="132">
        <f t="shared" ca="1" si="120"/>
        <v>0</v>
      </c>
      <c r="CD109" s="133">
        <f t="shared" ca="1" si="83"/>
        <v>139936.10370571664</v>
      </c>
      <c r="CE109" s="133">
        <f t="shared" ca="1" si="121"/>
        <v>58.19</v>
      </c>
      <c r="CF109" s="133">
        <f t="shared" ca="1" si="122"/>
        <v>139877.91</v>
      </c>
      <c r="CG109" s="133">
        <f t="shared" ca="1" si="123"/>
        <v>0</v>
      </c>
      <c r="CH109" s="133">
        <f ca="1">IF($H109="","",IF(MONTH($H109)=MONTH($C$4)-1,MAX(0,(CG109-SUM(N98:N109)+SUM(O98:O109))-(VLOOKUP(CB109-12,$CB$3:$CH108,6,FALSE))),0)*0.25)</f>
        <v>0</v>
      </c>
      <c r="CI109" s="133">
        <f ca="1">IF($H109="","",CG109-SUM($CH$4:$CH109))</f>
        <v>-8629.2226277166992</v>
      </c>
      <c r="CK109" s="133">
        <f ca="1">IF($H109="","",SUM($N$4:$N109)+$CK$3)</f>
        <v>100000</v>
      </c>
      <c r="CL109" s="133">
        <f ca="1">IF($H109="","",SUM($O$4:$O109))</f>
        <v>0</v>
      </c>
      <c r="CM109" s="133">
        <f t="shared" ca="1" si="126"/>
        <v>0</v>
      </c>
      <c r="CN109" s="133">
        <f ca="1">IF($H109="","",ROUND(IF(MONTH($H109)=MONTH($C$4)-1,BT109*(1+CC109)-SUM($CM$4:$CM109),0),2))</f>
        <v>0</v>
      </c>
      <c r="CZ109" s="132">
        <f t="shared" ca="1" si="84"/>
        <v>126700</v>
      </c>
    </row>
    <row r="110" spans="6:104" x14ac:dyDescent="0.2">
      <c r="F110" s="3">
        <v>107</v>
      </c>
      <c r="G110" s="3">
        <f t="shared" si="85"/>
        <v>9</v>
      </c>
      <c r="H110" s="8">
        <f t="shared" ca="1" si="124"/>
        <v>46996</v>
      </c>
      <c r="I110" s="6">
        <f t="shared" ca="1" si="67"/>
        <v>41</v>
      </c>
      <c r="J110" s="6" t="str">
        <f t="shared" ca="1" si="68"/>
        <v/>
      </c>
      <c r="K110" s="7"/>
      <c r="L110" s="6">
        <f ca="1">IF($H110="","",IF($J110="",VLOOKUP($I110,Sterbetafeln!$A$4:$I$124,$D$10,FALSE),MAX(0.0005,VLOOKUP($I110,Sterbetafeln!$A$4:$I$124,$D$10,FALSE)*VLOOKUP($J110,Sterbetafeln!$A$4:$I$124,$D$13,FALSE))))</f>
        <v>1.3990000000000001E-3</v>
      </c>
      <c r="M110" s="78">
        <f ca="1">SUM($O$3:$O110)</f>
        <v>0</v>
      </c>
      <c r="N110" s="25">
        <f t="shared" ca="1" si="86"/>
        <v>0</v>
      </c>
      <c r="O110" s="25">
        <f t="shared" ca="1" si="87"/>
        <v>0</v>
      </c>
      <c r="P110" s="25">
        <f t="shared" ca="1" si="88"/>
        <v>0</v>
      </c>
      <c r="Q110" s="7" t="str">
        <f t="shared" ca="1" si="89"/>
        <v/>
      </c>
      <c r="R110" s="25">
        <f t="shared" ca="1" si="69"/>
        <v>0</v>
      </c>
      <c r="S110" s="25">
        <f ca="1">SUM(R$3:R110)</f>
        <v>0</v>
      </c>
      <c r="T110" s="25">
        <f t="shared" ca="1" si="90"/>
        <v>79476.289999999994</v>
      </c>
      <c r="U110" s="25">
        <f t="shared" ca="1" si="70"/>
        <v>49.67</v>
      </c>
      <c r="V110" s="25">
        <f t="shared" ca="1" si="91"/>
        <v>0</v>
      </c>
      <c r="W110" s="25">
        <f t="shared" ca="1" si="71"/>
        <v>52.98</v>
      </c>
      <c r="X110" s="25">
        <f t="shared" ca="1" si="92"/>
        <v>126700</v>
      </c>
      <c r="Y110" s="25">
        <f t="shared" ca="1" si="72"/>
        <v>47223.71</v>
      </c>
      <c r="Z110" s="25">
        <f t="shared" ca="1" si="93"/>
        <v>5.51</v>
      </c>
      <c r="AA110" s="25">
        <f t="shared" ca="1" si="94"/>
        <v>3.97</v>
      </c>
      <c r="AB110" s="25">
        <f ca="1">IF($H110="","",IF($Q110="x",SUM(U$3:W110)+SUM(Z$3:AA110)-SUM(AB$3:AB109),0))</f>
        <v>0</v>
      </c>
      <c r="AC110" s="25">
        <f t="shared" ca="1" si="95"/>
        <v>79476.289999999994</v>
      </c>
      <c r="AD110" s="25">
        <f t="shared" ca="1" si="73"/>
        <v>79307.149999999994</v>
      </c>
      <c r="AE110" s="7"/>
      <c r="AF110" s="25">
        <f t="shared" ca="1" si="96"/>
        <v>0</v>
      </c>
      <c r="AG110" s="25">
        <f ca="1">SUM(AF$3:AF110)</f>
        <v>0</v>
      </c>
      <c r="AH110" s="25">
        <f t="shared" ca="1" si="97"/>
        <v>103671.7534811614</v>
      </c>
      <c r="AI110" s="25">
        <f t="shared" ca="1" si="74"/>
        <v>64.790000000000006</v>
      </c>
      <c r="AJ110" s="25">
        <f t="shared" ca="1" si="98"/>
        <v>0</v>
      </c>
      <c r="AK110" s="25">
        <f t="shared" ca="1" si="75"/>
        <v>69.11</v>
      </c>
      <c r="AL110" s="25">
        <f t="shared" ca="1" si="99"/>
        <v>126700</v>
      </c>
      <c r="AM110" s="25">
        <f t="shared" ca="1" si="76"/>
        <v>23028.25</v>
      </c>
      <c r="AN110" s="25">
        <f t="shared" ca="1" si="100"/>
        <v>2.68</v>
      </c>
      <c r="AO110" s="25">
        <f t="shared" ca="1" si="101"/>
        <v>5.18</v>
      </c>
      <c r="AP110" s="25">
        <f ca="1">IF($H110="","",IF($Q110="x",SUM(AI$3:AK110)+SUM(AN$3:AO110)-SUM(AP$3:AP109),0))</f>
        <v>0</v>
      </c>
      <c r="AQ110" s="25">
        <f t="shared" ca="1" si="102"/>
        <v>103671.75</v>
      </c>
      <c r="AR110" s="25">
        <f t="shared" ca="1" si="77"/>
        <v>103466.32</v>
      </c>
      <c r="AS110" s="7"/>
      <c r="AT110" s="25">
        <f t="shared" ca="1" si="103"/>
        <v>0</v>
      </c>
      <c r="AU110" s="25">
        <f ca="1">SUM(AT$3:AT110)</f>
        <v>0</v>
      </c>
      <c r="AV110" s="25">
        <f t="shared" ca="1" si="104"/>
        <v>134159.51497233624</v>
      </c>
      <c r="AW110" s="25">
        <f t="shared" ca="1" si="78"/>
        <v>83.85</v>
      </c>
      <c r="AX110" s="25">
        <f t="shared" ca="1" si="105"/>
        <v>0</v>
      </c>
      <c r="AY110" s="25">
        <f t="shared" ca="1" si="106"/>
        <v>89.44</v>
      </c>
      <c r="AZ110" s="25">
        <f t="shared" ca="1" si="107"/>
        <v>134159.51497233624</v>
      </c>
      <c r="BA110" s="25">
        <f t="shared" ca="1" si="108"/>
        <v>0</v>
      </c>
      <c r="BB110" s="25">
        <f t="shared" ca="1" si="109"/>
        <v>0</v>
      </c>
      <c r="BC110" s="25">
        <f t="shared" ca="1" si="110"/>
        <v>6.71</v>
      </c>
      <c r="BD110" s="25">
        <f ca="1">IF($H110="","",IF($Q110="x",SUM(AW$3:AY110)+SUM(BB$3:BC110)-SUM(BD$3:BD109),0))</f>
        <v>0</v>
      </c>
      <c r="BE110" s="25">
        <f t="shared" ca="1" si="111"/>
        <v>134159.51</v>
      </c>
      <c r="BF110" s="25">
        <f t="shared" ca="1" si="79"/>
        <v>133908.35</v>
      </c>
      <c r="BG110" s="7"/>
      <c r="BI110" s="25">
        <f t="shared" ca="1" si="112"/>
        <v>0</v>
      </c>
      <c r="BJ110" s="25">
        <f ca="1">SUM(BI$3:BI110)</f>
        <v>0</v>
      </c>
      <c r="BK110" s="25">
        <f t="shared" ca="1" si="125"/>
        <v>123220.05679665924</v>
      </c>
      <c r="BL110" s="25">
        <f t="shared" ca="1" si="80"/>
        <v>77.010000000000005</v>
      </c>
      <c r="BM110" s="25">
        <f t="shared" ca="1" si="113"/>
        <v>0</v>
      </c>
      <c r="BN110" s="25">
        <f t="shared" ca="1" si="114"/>
        <v>82.15</v>
      </c>
      <c r="BO110" s="25">
        <f t="shared" ca="1" si="115"/>
        <v>126700</v>
      </c>
      <c r="BP110" s="25">
        <f t="shared" ca="1" si="116"/>
        <v>3479.94</v>
      </c>
      <c r="BQ110" s="25">
        <f t="shared" ca="1" si="117"/>
        <v>0.41</v>
      </c>
      <c r="BR110" s="25">
        <f t="shared" ca="1" si="118"/>
        <v>6.16</v>
      </c>
      <c r="BS110" s="25">
        <f ca="1">IF($H110="","",IF($Q110="x",SUM(BL$3:BN110)+SUM(BQ$3:BR110)-SUM(BS$3:BS109),0))</f>
        <v>0</v>
      </c>
      <c r="BT110" s="25">
        <f t="shared" ca="1" si="119"/>
        <v>123220.06</v>
      </c>
      <c r="BU110" s="25">
        <f t="shared" ca="1" si="81"/>
        <v>122985.3</v>
      </c>
      <c r="BV110" s="7"/>
      <c r="BW110" s="25">
        <f t="shared" si="82"/>
        <v>0</v>
      </c>
      <c r="BX110" s="130"/>
      <c r="BY110" s="7"/>
      <c r="CB110" s="131">
        <f t="shared" si="127"/>
        <v>107</v>
      </c>
      <c r="CC110" s="132">
        <f t="shared" ca="1" si="120"/>
        <v>0</v>
      </c>
      <c r="CD110" s="133">
        <f t="shared" ca="1" si="83"/>
        <v>140447.78991993802</v>
      </c>
      <c r="CE110" s="133">
        <f t="shared" ca="1" si="121"/>
        <v>58.4</v>
      </c>
      <c r="CF110" s="133">
        <f t="shared" ca="1" si="122"/>
        <v>140389.39000000001</v>
      </c>
      <c r="CG110" s="133">
        <f t="shared" ca="1" si="123"/>
        <v>0</v>
      </c>
      <c r="CH110" s="133">
        <f ca="1">IF($H110="","",IF(MONTH($H110)=MONTH($C$4)-1,MAX(0,(CG110-SUM(N99:N110)+SUM(O99:O110))-(VLOOKUP(CB110-12,$CB$3:$CH109,6,FALSE))),0)*0.25)</f>
        <v>0</v>
      </c>
      <c r="CI110" s="133">
        <f ca="1">IF($H110="","",CG110-SUM($CH$4:$CH110))</f>
        <v>-8629.2226277166992</v>
      </c>
      <c r="CK110" s="133">
        <f ca="1">IF($H110="","",SUM($N$4:$N110)+$CK$3)</f>
        <v>100000</v>
      </c>
      <c r="CL110" s="133">
        <f ca="1">IF($H110="","",SUM($O$4:$O110))</f>
        <v>0</v>
      </c>
      <c r="CM110" s="133">
        <f t="shared" ca="1" si="126"/>
        <v>0</v>
      </c>
      <c r="CN110" s="133">
        <f ca="1">IF($H110="","",ROUND(IF(MONTH($H110)=MONTH($C$4)-1,BT110*(1+CC110)-SUM($CM$4:$CM110),0),2))</f>
        <v>0</v>
      </c>
      <c r="CZ110" s="132">
        <f t="shared" ca="1" si="84"/>
        <v>126700</v>
      </c>
    </row>
    <row r="111" spans="6:104" x14ac:dyDescent="0.2">
      <c r="F111" s="3">
        <v>108</v>
      </c>
      <c r="G111" s="3">
        <f t="shared" si="85"/>
        <v>9</v>
      </c>
      <c r="H111" s="8">
        <f t="shared" ca="1" si="124"/>
        <v>47026</v>
      </c>
      <c r="I111" s="6">
        <f t="shared" ca="1" si="67"/>
        <v>41</v>
      </c>
      <c r="J111" s="6" t="str">
        <f t="shared" ca="1" si="68"/>
        <v/>
      </c>
      <c r="K111" s="7"/>
      <c r="L111" s="6">
        <f ca="1">IF($H111="","",IF($J111="",VLOOKUP($I111,Sterbetafeln!$A$4:$I$124,$D$10,FALSE),MAX(0.0005,VLOOKUP($I111,Sterbetafeln!$A$4:$I$124,$D$10,FALSE)*VLOOKUP($J111,Sterbetafeln!$A$4:$I$124,$D$13,FALSE))))</f>
        <v>1.3990000000000001E-3</v>
      </c>
      <c r="M111" s="78">
        <f ca="1">SUM($O$3:$O111)</f>
        <v>0</v>
      </c>
      <c r="N111" s="25">
        <f t="shared" ca="1" si="86"/>
        <v>0</v>
      </c>
      <c r="O111" s="25">
        <f t="shared" ca="1" si="87"/>
        <v>0</v>
      </c>
      <c r="P111" s="25">
        <f t="shared" ca="1" si="88"/>
        <v>0</v>
      </c>
      <c r="Q111" s="7" t="str">
        <f t="shared" ca="1" si="89"/>
        <v>x</v>
      </c>
      <c r="R111" s="25">
        <f t="shared" ca="1" si="69"/>
        <v>0</v>
      </c>
      <c r="S111" s="25">
        <f ca="1">SUM(R$3:R111)</f>
        <v>0</v>
      </c>
      <c r="T111" s="25">
        <f t="shared" ca="1" si="90"/>
        <v>79476.289999999994</v>
      </c>
      <c r="U111" s="25">
        <f t="shared" ca="1" si="70"/>
        <v>49.67</v>
      </c>
      <c r="V111" s="25">
        <f t="shared" ca="1" si="91"/>
        <v>0</v>
      </c>
      <c r="W111" s="25">
        <f t="shared" ca="1" si="71"/>
        <v>52.98</v>
      </c>
      <c r="X111" s="25">
        <f t="shared" ca="1" si="92"/>
        <v>126700</v>
      </c>
      <c r="Y111" s="25">
        <f t="shared" ca="1" si="72"/>
        <v>47223.71</v>
      </c>
      <c r="Z111" s="25">
        <f t="shared" ca="1" si="93"/>
        <v>5.51</v>
      </c>
      <c r="AA111" s="25">
        <f t="shared" ca="1" si="94"/>
        <v>3.97</v>
      </c>
      <c r="AB111" s="25">
        <f ca="1">IF($H111="","",IF($Q111="x",SUM(U$3:W111)+SUM(Z$3:AA111)-SUM(AB$3:AB110),0))</f>
        <v>336.38999999999942</v>
      </c>
      <c r="AC111" s="25">
        <f t="shared" ca="1" si="95"/>
        <v>79139.899999999994</v>
      </c>
      <c r="AD111" s="25">
        <f t="shared" ca="1" si="73"/>
        <v>78971.27</v>
      </c>
      <c r="AE111" s="7"/>
      <c r="AF111" s="25">
        <f t="shared" ca="1" si="96"/>
        <v>0</v>
      </c>
      <c r="AG111" s="25">
        <f ca="1">SUM(AF$3:AF111)</f>
        <v>0</v>
      </c>
      <c r="AH111" s="25">
        <f t="shared" ca="1" si="97"/>
        <v>103927.43250326683</v>
      </c>
      <c r="AI111" s="25">
        <f t="shared" ca="1" si="74"/>
        <v>64.95</v>
      </c>
      <c r="AJ111" s="25">
        <f t="shared" ca="1" si="98"/>
        <v>0</v>
      </c>
      <c r="AK111" s="25">
        <f t="shared" ca="1" si="75"/>
        <v>69.28</v>
      </c>
      <c r="AL111" s="25">
        <f t="shared" ca="1" si="99"/>
        <v>126700</v>
      </c>
      <c r="AM111" s="25">
        <f t="shared" ca="1" si="76"/>
        <v>22772.57</v>
      </c>
      <c r="AN111" s="25">
        <f t="shared" ca="1" si="100"/>
        <v>2.65</v>
      </c>
      <c r="AO111" s="25">
        <f t="shared" ca="1" si="101"/>
        <v>5.2</v>
      </c>
      <c r="AP111" s="25">
        <f ca="1">IF($H111="","",IF($Q111="x",SUM(AI$3:AK111)+SUM(AN$3:AO111)-SUM(AP$3:AP110),0))</f>
        <v>425.30000000000291</v>
      </c>
      <c r="AQ111" s="25">
        <f t="shared" ca="1" si="102"/>
        <v>103502.13</v>
      </c>
      <c r="AR111" s="25">
        <f t="shared" ca="1" si="77"/>
        <v>103296.95</v>
      </c>
      <c r="AS111" s="7"/>
      <c r="AT111" s="25">
        <f t="shared" ca="1" si="103"/>
        <v>0</v>
      </c>
      <c r="AU111" s="25">
        <f ca="1">SUM(AT$3:AT111)</f>
        <v>0</v>
      </c>
      <c r="AV111" s="25">
        <f t="shared" ca="1" si="104"/>
        <v>134812.53819874665</v>
      </c>
      <c r="AW111" s="25">
        <f t="shared" ca="1" si="78"/>
        <v>84.26</v>
      </c>
      <c r="AX111" s="25">
        <f t="shared" ca="1" si="105"/>
        <v>0</v>
      </c>
      <c r="AY111" s="25">
        <f t="shared" ca="1" si="106"/>
        <v>89.88</v>
      </c>
      <c r="AZ111" s="25">
        <f t="shared" ca="1" si="107"/>
        <v>134812.53819874665</v>
      </c>
      <c r="BA111" s="25">
        <f t="shared" ca="1" si="108"/>
        <v>0</v>
      </c>
      <c r="BB111" s="25">
        <f t="shared" ca="1" si="109"/>
        <v>0</v>
      </c>
      <c r="BC111" s="25">
        <f t="shared" ca="1" si="110"/>
        <v>6.74</v>
      </c>
      <c r="BD111" s="25">
        <f ca="1">IF($H111="","",IF($Q111="x",SUM(AW$3:AY111)+SUM(BB$3:BC111)-SUM(BD$3:BD110),0))</f>
        <v>540.0099999999984</v>
      </c>
      <c r="BE111" s="25">
        <f t="shared" ca="1" si="111"/>
        <v>134272.53</v>
      </c>
      <c r="BF111" s="25">
        <f t="shared" ca="1" si="79"/>
        <v>134021.20000000001</v>
      </c>
      <c r="BG111" s="7"/>
      <c r="BI111" s="25">
        <f t="shared" ca="1" si="112"/>
        <v>0</v>
      </c>
      <c r="BJ111" s="25">
        <f ca="1">SUM(BI$3:BI111)</f>
        <v>0</v>
      </c>
      <c r="BK111" s="25">
        <f t="shared" ca="1" si="125"/>
        <v>123722.07377706858</v>
      </c>
      <c r="BL111" s="25">
        <f t="shared" ca="1" si="80"/>
        <v>77.33</v>
      </c>
      <c r="BM111" s="25">
        <f t="shared" ca="1" si="113"/>
        <v>0</v>
      </c>
      <c r="BN111" s="25">
        <f t="shared" ca="1" si="114"/>
        <v>82.48</v>
      </c>
      <c r="BO111" s="25">
        <f t="shared" ca="1" si="115"/>
        <v>126700</v>
      </c>
      <c r="BP111" s="25">
        <f t="shared" ca="1" si="116"/>
        <v>2977.93</v>
      </c>
      <c r="BQ111" s="25">
        <f t="shared" ca="1" si="117"/>
        <v>0.35</v>
      </c>
      <c r="BR111" s="25">
        <f t="shared" ca="1" si="118"/>
        <v>6.19</v>
      </c>
      <c r="BS111" s="25">
        <f ca="1">IF($H111="","",IF($Q111="x",SUM(BL$3:BN111)+SUM(BQ$3:BR111)-SUM(BS$3:BS110),0))</f>
        <v>497.18999999999869</v>
      </c>
      <c r="BT111" s="25">
        <f t="shared" ca="1" si="119"/>
        <v>123224.88</v>
      </c>
      <c r="BU111" s="25">
        <f t="shared" ca="1" si="81"/>
        <v>122990.12</v>
      </c>
      <c r="BV111" s="7"/>
      <c r="BW111" s="25">
        <f t="shared" si="82"/>
        <v>0</v>
      </c>
      <c r="BX111" s="130"/>
      <c r="BY111" s="7"/>
      <c r="CB111" s="131">
        <f t="shared" si="127"/>
        <v>108</v>
      </c>
      <c r="CC111" s="132">
        <f t="shared" ca="1" si="120"/>
        <v>-2.0193980779026618E-2</v>
      </c>
      <c r="CD111" s="133">
        <f t="shared" ca="1" si="83"/>
        <v>140961.3537527709</v>
      </c>
      <c r="CE111" s="133">
        <f t="shared" ca="1" si="121"/>
        <v>58.61</v>
      </c>
      <c r="CF111" s="133">
        <f t="shared" ca="1" si="122"/>
        <v>140902.74</v>
      </c>
      <c r="CG111" s="133">
        <f t="shared" ca="1" si="123"/>
        <v>138057.35277672781</v>
      </c>
      <c r="CH111" s="133">
        <f ca="1">IF($H111="","",IF(MONTH($H111)=MONTH($C$4)-1,MAX(0,(CG111-SUM(N100:N111)+SUM(O100:O111))-(VLOOKUP(CB111-12,$CB$3:$CH110,6,FALSE))),0)*0.25)</f>
        <v>885.11556646525423</v>
      </c>
      <c r="CI111" s="133">
        <f ca="1">IF($H111="","",CG111-SUM($CH$4:$CH111))</f>
        <v>128543.01458254586</v>
      </c>
      <c r="CK111" s="133">
        <f ca="1">IF($H111="","",SUM($N$4:$N111)+$CK$3)</f>
        <v>100000</v>
      </c>
      <c r="CL111" s="133">
        <f ca="1">IF($H111="","",SUM($O$4:$O111))</f>
        <v>0</v>
      </c>
      <c r="CM111" s="133">
        <f t="shared" ca="1" si="126"/>
        <v>0</v>
      </c>
      <c r="CN111" s="133">
        <f ca="1">IF($H111="","",ROUND(IF(MONTH($H111)=MONTH($C$4)-1,BT111*(1+CC111)-SUM($CM$4:$CM111),0),2))</f>
        <v>120736.48</v>
      </c>
      <c r="CZ111" s="132">
        <f t="shared" ca="1" si="84"/>
        <v>126700</v>
      </c>
    </row>
    <row r="112" spans="6:104" x14ac:dyDescent="0.2">
      <c r="F112" s="3">
        <v>109</v>
      </c>
      <c r="G112" s="3">
        <f t="shared" si="85"/>
        <v>10</v>
      </c>
      <c r="H112" s="8">
        <f t="shared" ca="1" si="124"/>
        <v>47057</v>
      </c>
      <c r="I112" s="6">
        <f t="shared" ca="1" si="67"/>
        <v>41</v>
      </c>
      <c r="J112" s="6" t="str">
        <f t="shared" ca="1" si="68"/>
        <v/>
      </c>
      <c r="K112" s="7"/>
      <c r="L112" s="6">
        <f ca="1">IF($H112="","",IF($J112="",VLOOKUP($I112,Sterbetafeln!$A$4:$I$124,$D$10,FALSE),MAX(0.0005,VLOOKUP($I112,Sterbetafeln!$A$4:$I$124,$D$10,FALSE)*VLOOKUP($J112,Sterbetafeln!$A$4:$I$124,$D$13,FALSE))))</f>
        <v>1.3990000000000001E-3</v>
      </c>
      <c r="M112" s="78">
        <f ca="1">SUM($O$3:$O112)</f>
        <v>0</v>
      </c>
      <c r="N112" s="25">
        <f t="shared" ca="1" si="86"/>
        <v>0</v>
      </c>
      <c r="O112" s="25">
        <f t="shared" ca="1" si="87"/>
        <v>0</v>
      </c>
      <c r="P112" s="25">
        <f t="shared" ca="1" si="88"/>
        <v>0</v>
      </c>
      <c r="Q112" s="7" t="str">
        <f t="shared" ca="1" si="89"/>
        <v/>
      </c>
      <c r="R112" s="25">
        <f t="shared" ca="1" si="69"/>
        <v>0</v>
      </c>
      <c r="S112" s="25">
        <f ca="1">SUM(R$3:R112)</f>
        <v>0</v>
      </c>
      <c r="T112" s="25">
        <f t="shared" ca="1" si="90"/>
        <v>79139.899999999994</v>
      </c>
      <c r="U112" s="25">
        <f t="shared" ca="1" si="70"/>
        <v>49.46</v>
      </c>
      <c r="V112" s="25">
        <f t="shared" ca="1" si="91"/>
        <v>0</v>
      </c>
      <c r="W112" s="25">
        <f t="shared" ca="1" si="71"/>
        <v>52.76</v>
      </c>
      <c r="X112" s="25">
        <f t="shared" ca="1" si="92"/>
        <v>126700</v>
      </c>
      <c r="Y112" s="25">
        <f t="shared" ca="1" si="72"/>
        <v>47560.1</v>
      </c>
      <c r="Z112" s="25">
        <f t="shared" ca="1" si="93"/>
        <v>5.54</v>
      </c>
      <c r="AA112" s="25">
        <f t="shared" ca="1" si="94"/>
        <v>3.96</v>
      </c>
      <c r="AB112" s="25">
        <f ca="1">IF($H112="","",IF($Q112="x",SUM(U$3:W112)+SUM(Z$3:AA112)-SUM(AB$3:AB111),0))</f>
        <v>0</v>
      </c>
      <c r="AC112" s="25">
        <f t="shared" ca="1" si="95"/>
        <v>79139.899999999994</v>
      </c>
      <c r="AD112" s="25">
        <f t="shared" ca="1" si="73"/>
        <v>78971.27</v>
      </c>
      <c r="AE112" s="7"/>
      <c r="AF112" s="25">
        <f t="shared" ca="1" si="96"/>
        <v>0</v>
      </c>
      <c r="AG112" s="25">
        <f ca="1">SUM(AF$3:AF112)</f>
        <v>0</v>
      </c>
      <c r="AH112" s="25">
        <f t="shared" ca="1" si="97"/>
        <v>103757.39417458806</v>
      </c>
      <c r="AI112" s="25">
        <f t="shared" ca="1" si="74"/>
        <v>64.849999999999994</v>
      </c>
      <c r="AJ112" s="25">
        <f t="shared" ca="1" si="98"/>
        <v>0</v>
      </c>
      <c r="AK112" s="25">
        <f t="shared" ca="1" si="75"/>
        <v>69.17</v>
      </c>
      <c r="AL112" s="25">
        <f t="shared" ca="1" si="99"/>
        <v>126700</v>
      </c>
      <c r="AM112" s="25">
        <f t="shared" ca="1" si="76"/>
        <v>22942.61</v>
      </c>
      <c r="AN112" s="25">
        <f t="shared" ca="1" si="100"/>
        <v>2.67</v>
      </c>
      <c r="AO112" s="25">
        <f t="shared" ca="1" si="101"/>
        <v>5.19</v>
      </c>
      <c r="AP112" s="25">
        <f ca="1">IF($H112="","",IF($Q112="x",SUM(AI$3:AK112)+SUM(AN$3:AO112)-SUM(AP$3:AP111),0))</f>
        <v>0</v>
      </c>
      <c r="AQ112" s="25">
        <f t="shared" ca="1" si="102"/>
        <v>103757.39</v>
      </c>
      <c r="AR112" s="25">
        <f t="shared" ca="1" si="77"/>
        <v>103551.83</v>
      </c>
      <c r="AS112" s="7"/>
      <c r="AT112" s="25">
        <f t="shared" ca="1" si="103"/>
        <v>0</v>
      </c>
      <c r="AU112" s="25">
        <f ca="1">SUM(AT$3:AT112)</f>
        <v>0</v>
      </c>
      <c r="AV112" s="25">
        <f t="shared" ca="1" si="104"/>
        <v>134926.10832931154</v>
      </c>
      <c r="AW112" s="25">
        <f t="shared" ca="1" si="78"/>
        <v>84.33</v>
      </c>
      <c r="AX112" s="25">
        <f t="shared" ca="1" si="105"/>
        <v>0</v>
      </c>
      <c r="AY112" s="25">
        <f t="shared" ca="1" si="106"/>
        <v>89.95</v>
      </c>
      <c r="AZ112" s="25">
        <f t="shared" ca="1" si="107"/>
        <v>134926.10832931154</v>
      </c>
      <c r="BA112" s="25">
        <f t="shared" ca="1" si="108"/>
        <v>0</v>
      </c>
      <c r="BB112" s="25">
        <f t="shared" ca="1" si="109"/>
        <v>0</v>
      </c>
      <c r="BC112" s="25">
        <f t="shared" ca="1" si="110"/>
        <v>6.75</v>
      </c>
      <c r="BD112" s="25">
        <f ca="1">IF($H112="","",IF($Q112="x",SUM(AW$3:AY112)+SUM(BB$3:BC112)-SUM(BD$3:BD111),0))</f>
        <v>0</v>
      </c>
      <c r="BE112" s="25">
        <f t="shared" ca="1" si="111"/>
        <v>134926.10999999999</v>
      </c>
      <c r="BF112" s="25">
        <f t="shared" ca="1" si="79"/>
        <v>134673.79999999999</v>
      </c>
      <c r="BG112" s="7"/>
      <c r="BI112" s="25">
        <f t="shared" ca="1" si="112"/>
        <v>0</v>
      </c>
      <c r="BJ112" s="25">
        <f ca="1">SUM(BI$3:BI112)</f>
        <v>0</v>
      </c>
      <c r="BK112" s="25">
        <f t="shared" ca="1" si="125"/>
        <v>123726.91341434522</v>
      </c>
      <c r="BL112" s="25">
        <f t="shared" ca="1" si="80"/>
        <v>77.33</v>
      </c>
      <c r="BM112" s="25">
        <f t="shared" ca="1" si="113"/>
        <v>0</v>
      </c>
      <c r="BN112" s="25">
        <f t="shared" ca="1" si="114"/>
        <v>82.48</v>
      </c>
      <c r="BO112" s="25">
        <f t="shared" ca="1" si="115"/>
        <v>126700</v>
      </c>
      <c r="BP112" s="25">
        <f t="shared" ca="1" si="116"/>
        <v>2973.09</v>
      </c>
      <c r="BQ112" s="25">
        <f t="shared" ca="1" si="117"/>
        <v>0.35</v>
      </c>
      <c r="BR112" s="25">
        <f t="shared" ca="1" si="118"/>
        <v>6.19</v>
      </c>
      <c r="BS112" s="25">
        <f ca="1">IF($H112="","",IF($Q112="x",SUM(BL$3:BN112)+SUM(BQ$3:BR112)-SUM(BS$3:BS111),0))</f>
        <v>0</v>
      </c>
      <c r="BT112" s="25">
        <f t="shared" ca="1" si="119"/>
        <v>123726.91</v>
      </c>
      <c r="BU112" s="25">
        <f t="shared" ca="1" si="81"/>
        <v>123491.39</v>
      </c>
      <c r="BV112" s="7"/>
      <c r="BW112" s="25">
        <f t="shared" si="82"/>
        <v>0</v>
      </c>
      <c r="BX112" s="130"/>
      <c r="BY112" s="7"/>
      <c r="CB112" s="131">
        <f t="shared" si="127"/>
        <v>109</v>
      </c>
      <c r="CC112" s="132">
        <f t="shared" ca="1" si="120"/>
        <v>0</v>
      </c>
      <c r="CD112" s="133">
        <f t="shared" ca="1" si="83"/>
        <v>141476.79520421522</v>
      </c>
      <c r="CE112" s="133">
        <f t="shared" ca="1" si="121"/>
        <v>58.83</v>
      </c>
      <c r="CF112" s="133">
        <f t="shared" ca="1" si="122"/>
        <v>141417.97</v>
      </c>
      <c r="CG112" s="133">
        <f t="shared" ca="1" si="123"/>
        <v>0</v>
      </c>
      <c r="CH112" s="133">
        <f ca="1">IF($H112="","",IF(MONTH($H112)=MONTH($C$4)-1,MAX(0,(CG112-SUM(N101:N112)+SUM(O101:O112))-(VLOOKUP(CB112-12,$CB$3:$CH111,6,FALSE))),0)*0.25)</f>
        <v>0</v>
      </c>
      <c r="CI112" s="133">
        <f ca="1">IF($H112="","",CG112-SUM($CH$4:$CH112))</f>
        <v>-9514.3381941819534</v>
      </c>
      <c r="CK112" s="133">
        <f ca="1">IF($H112="","",SUM($N$4:$N112)+$CK$3)</f>
        <v>100000</v>
      </c>
      <c r="CL112" s="133">
        <f ca="1">IF($H112="","",SUM($O$4:$O112))</f>
        <v>0</v>
      </c>
      <c r="CM112" s="133">
        <f t="shared" ca="1" si="126"/>
        <v>0</v>
      </c>
      <c r="CN112" s="133">
        <f ca="1">IF($H112="","",ROUND(IF(MONTH($H112)=MONTH($C$4)-1,BT112*(1+CC112)-SUM($CM$4:$CM112),0),2))</f>
        <v>0</v>
      </c>
      <c r="CZ112" s="132">
        <f t="shared" ca="1" si="84"/>
        <v>126700</v>
      </c>
    </row>
    <row r="113" spans="6:104" x14ac:dyDescent="0.2">
      <c r="F113" s="3">
        <v>110</v>
      </c>
      <c r="G113" s="3">
        <f t="shared" si="85"/>
        <v>10</v>
      </c>
      <c r="H113" s="8">
        <f t="shared" ca="1" si="124"/>
        <v>47087</v>
      </c>
      <c r="I113" s="6">
        <f t="shared" ca="1" si="67"/>
        <v>41</v>
      </c>
      <c r="J113" s="6" t="str">
        <f t="shared" ca="1" si="68"/>
        <v/>
      </c>
      <c r="K113" s="7"/>
      <c r="L113" s="6">
        <f ca="1">IF($H113="","",IF($J113="",VLOOKUP($I113,Sterbetafeln!$A$4:$I$124,$D$10,FALSE),MAX(0.0005,VLOOKUP($I113,Sterbetafeln!$A$4:$I$124,$D$10,FALSE)*VLOOKUP($J113,Sterbetafeln!$A$4:$I$124,$D$13,FALSE))))</f>
        <v>1.3990000000000001E-3</v>
      </c>
      <c r="M113" s="78">
        <f ca="1">SUM($O$3:$O113)</f>
        <v>0</v>
      </c>
      <c r="N113" s="25">
        <f t="shared" ca="1" si="86"/>
        <v>0</v>
      </c>
      <c r="O113" s="25">
        <f t="shared" ca="1" si="87"/>
        <v>0</v>
      </c>
      <c r="P113" s="25">
        <f t="shared" ca="1" si="88"/>
        <v>0</v>
      </c>
      <c r="Q113" s="7" t="str">
        <f t="shared" ca="1" si="89"/>
        <v/>
      </c>
      <c r="R113" s="25">
        <f t="shared" ca="1" si="69"/>
        <v>0</v>
      </c>
      <c r="S113" s="25">
        <f ca="1">SUM(R$3:R113)</f>
        <v>0</v>
      </c>
      <c r="T113" s="25">
        <f t="shared" ca="1" si="90"/>
        <v>79139.899999999994</v>
      </c>
      <c r="U113" s="25">
        <f t="shared" ca="1" si="70"/>
        <v>49.46</v>
      </c>
      <c r="V113" s="25">
        <f t="shared" ca="1" si="91"/>
        <v>0</v>
      </c>
      <c r="W113" s="25">
        <f t="shared" ca="1" si="71"/>
        <v>52.76</v>
      </c>
      <c r="X113" s="25">
        <f t="shared" ca="1" si="92"/>
        <v>126700</v>
      </c>
      <c r="Y113" s="25">
        <f t="shared" ca="1" si="72"/>
        <v>47560.1</v>
      </c>
      <c r="Z113" s="25">
        <f t="shared" ca="1" si="93"/>
        <v>5.54</v>
      </c>
      <c r="AA113" s="25">
        <f t="shared" ca="1" si="94"/>
        <v>3.96</v>
      </c>
      <c r="AB113" s="25">
        <f ca="1">IF($H113="","",IF($Q113="x",SUM(U$3:W113)+SUM(Z$3:AA113)-SUM(AB$3:AB112),0))</f>
        <v>0</v>
      </c>
      <c r="AC113" s="25">
        <f t="shared" ca="1" si="95"/>
        <v>79139.899999999994</v>
      </c>
      <c r="AD113" s="25">
        <f t="shared" ca="1" si="73"/>
        <v>78971.27</v>
      </c>
      <c r="AE113" s="7"/>
      <c r="AF113" s="25">
        <f t="shared" ca="1" si="96"/>
        <v>0</v>
      </c>
      <c r="AG113" s="25">
        <f ca="1">SUM(AF$3:AF113)</f>
        <v>0</v>
      </c>
      <c r="AH113" s="25">
        <f t="shared" ca="1" si="97"/>
        <v>104013.28371461012</v>
      </c>
      <c r="AI113" s="25">
        <f t="shared" ca="1" si="74"/>
        <v>65.010000000000005</v>
      </c>
      <c r="AJ113" s="25">
        <f t="shared" ca="1" si="98"/>
        <v>0</v>
      </c>
      <c r="AK113" s="25">
        <f t="shared" ca="1" si="75"/>
        <v>69.34</v>
      </c>
      <c r="AL113" s="25">
        <f t="shared" ca="1" si="99"/>
        <v>126700</v>
      </c>
      <c r="AM113" s="25">
        <f t="shared" ca="1" si="76"/>
        <v>22686.720000000001</v>
      </c>
      <c r="AN113" s="25">
        <f t="shared" ca="1" si="100"/>
        <v>2.64</v>
      </c>
      <c r="AO113" s="25">
        <f t="shared" ca="1" si="101"/>
        <v>5.2</v>
      </c>
      <c r="AP113" s="25">
        <f ca="1">IF($H113="","",IF($Q113="x",SUM(AI$3:AK113)+SUM(AN$3:AO113)-SUM(AP$3:AP112),0))</f>
        <v>0</v>
      </c>
      <c r="AQ113" s="25">
        <f t="shared" ca="1" si="102"/>
        <v>104013.28</v>
      </c>
      <c r="AR113" s="25">
        <f t="shared" ca="1" si="77"/>
        <v>103807.34</v>
      </c>
      <c r="AS113" s="7"/>
      <c r="AT113" s="25">
        <f t="shared" ca="1" si="103"/>
        <v>0</v>
      </c>
      <c r="AU113" s="25">
        <f ca="1">SUM(AT$3:AT113)</f>
        <v>0</v>
      </c>
      <c r="AV113" s="25">
        <f t="shared" ca="1" si="104"/>
        <v>135582.86966301003</v>
      </c>
      <c r="AW113" s="25">
        <f t="shared" ca="1" si="78"/>
        <v>84.74</v>
      </c>
      <c r="AX113" s="25">
        <f t="shared" ca="1" si="105"/>
        <v>0</v>
      </c>
      <c r="AY113" s="25">
        <f t="shared" ca="1" si="106"/>
        <v>90.39</v>
      </c>
      <c r="AZ113" s="25">
        <f t="shared" ca="1" si="107"/>
        <v>135582.86966301003</v>
      </c>
      <c r="BA113" s="25">
        <f t="shared" ca="1" si="108"/>
        <v>0</v>
      </c>
      <c r="BB113" s="25">
        <f t="shared" ca="1" si="109"/>
        <v>0</v>
      </c>
      <c r="BC113" s="25">
        <f t="shared" ca="1" si="110"/>
        <v>6.78</v>
      </c>
      <c r="BD113" s="25">
        <f ca="1">IF($H113="","",IF($Q113="x",SUM(AW$3:AY113)+SUM(BB$3:BC113)-SUM(BD$3:BD112),0))</f>
        <v>0</v>
      </c>
      <c r="BE113" s="25">
        <f t="shared" ca="1" si="111"/>
        <v>135582.87</v>
      </c>
      <c r="BF113" s="25">
        <f t="shared" ca="1" si="79"/>
        <v>135329.57</v>
      </c>
      <c r="BG113" s="7"/>
      <c r="BI113" s="25">
        <f t="shared" ca="1" si="112"/>
        <v>0</v>
      </c>
      <c r="BJ113" s="25">
        <f ca="1">SUM(BI$3:BI113)</f>
        <v>0</v>
      </c>
      <c r="BK113" s="25">
        <f t="shared" ca="1" si="125"/>
        <v>124230.98874670832</v>
      </c>
      <c r="BL113" s="25">
        <f t="shared" ca="1" si="80"/>
        <v>77.64</v>
      </c>
      <c r="BM113" s="25">
        <f t="shared" ca="1" si="113"/>
        <v>0</v>
      </c>
      <c r="BN113" s="25">
        <f t="shared" ca="1" si="114"/>
        <v>82.82</v>
      </c>
      <c r="BO113" s="25">
        <f t="shared" ca="1" si="115"/>
        <v>126700</v>
      </c>
      <c r="BP113" s="25">
        <f t="shared" ca="1" si="116"/>
        <v>2469.0100000000002</v>
      </c>
      <c r="BQ113" s="25">
        <f t="shared" ca="1" si="117"/>
        <v>0.28999999999999998</v>
      </c>
      <c r="BR113" s="25">
        <f t="shared" ca="1" si="118"/>
        <v>6.21</v>
      </c>
      <c r="BS113" s="25">
        <f ca="1">IF($H113="","",IF($Q113="x",SUM(BL$3:BN113)+SUM(BQ$3:BR113)-SUM(BS$3:BS112),0))</f>
        <v>0</v>
      </c>
      <c r="BT113" s="25">
        <f t="shared" ca="1" si="119"/>
        <v>124230.99</v>
      </c>
      <c r="BU113" s="25">
        <f t="shared" ca="1" si="81"/>
        <v>123994.72</v>
      </c>
      <c r="BV113" s="7"/>
      <c r="BW113" s="25">
        <f t="shared" si="82"/>
        <v>0</v>
      </c>
      <c r="BX113" s="130"/>
      <c r="BY113" s="7"/>
      <c r="CB113" s="131">
        <f t="shared" si="127"/>
        <v>110</v>
      </c>
      <c r="CC113" s="132">
        <f t="shared" ca="1" si="120"/>
        <v>0</v>
      </c>
      <c r="CD113" s="133">
        <f t="shared" ca="1" si="83"/>
        <v>141994.12431501228</v>
      </c>
      <c r="CE113" s="133">
        <f t="shared" ca="1" si="121"/>
        <v>59.04</v>
      </c>
      <c r="CF113" s="133">
        <f t="shared" ca="1" si="122"/>
        <v>141935.07999999999</v>
      </c>
      <c r="CG113" s="133">
        <f t="shared" ca="1" si="123"/>
        <v>0</v>
      </c>
      <c r="CH113" s="133">
        <f ca="1">IF($H113="","",IF(MONTH($H113)=MONTH($C$4)-1,MAX(0,(CG113-SUM(N102:N113)+SUM(O102:O113))-(VLOOKUP(CB113-12,$CB$3:$CH112,6,FALSE))),0)*0.25)</f>
        <v>0</v>
      </c>
      <c r="CI113" s="133">
        <f ca="1">IF($H113="","",CG113-SUM($CH$4:$CH113))</f>
        <v>-9514.3381941819534</v>
      </c>
      <c r="CK113" s="133">
        <f ca="1">IF($H113="","",SUM($N$4:$N113)+$CK$3)</f>
        <v>100000</v>
      </c>
      <c r="CL113" s="133">
        <f ca="1">IF($H113="","",SUM($O$4:$O113))</f>
        <v>0</v>
      </c>
      <c r="CM113" s="133">
        <f t="shared" ca="1" si="126"/>
        <v>0</v>
      </c>
      <c r="CN113" s="133">
        <f ca="1">IF($H113="","",ROUND(IF(MONTH($H113)=MONTH($C$4)-1,BT113*(1+CC113)-SUM($CM$4:$CM113),0),2))</f>
        <v>0</v>
      </c>
      <c r="CZ113" s="132">
        <f t="shared" ca="1" si="84"/>
        <v>126700</v>
      </c>
    </row>
    <row r="114" spans="6:104" x14ac:dyDescent="0.2">
      <c r="F114" s="3">
        <v>111</v>
      </c>
      <c r="G114" s="3">
        <f t="shared" si="85"/>
        <v>10</v>
      </c>
      <c r="H114" s="8">
        <f t="shared" ca="1" si="124"/>
        <v>47118</v>
      </c>
      <c r="I114" s="6">
        <f t="shared" ca="1" si="67"/>
        <v>41</v>
      </c>
      <c r="J114" s="6" t="str">
        <f t="shared" ca="1" si="68"/>
        <v/>
      </c>
      <c r="K114" s="7"/>
      <c r="L114" s="6">
        <f ca="1">IF($H114="","",IF($J114="",VLOOKUP($I114,Sterbetafeln!$A$4:$I$124,$D$10,FALSE),MAX(0.0005,VLOOKUP($I114,Sterbetafeln!$A$4:$I$124,$D$10,FALSE)*VLOOKUP($J114,Sterbetafeln!$A$4:$I$124,$D$13,FALSE))))</f>
        <v>1.3990000000000001E-3</v>
      </c>
      <c r="M114" s="78">
        <f ca="1">SUM($O$3:$O114)</f>
        <v>0</v>
      </c>
      <c r="N114" s="25">
        <f t="shared" ca="1" si="86"/>
        <v>0</v>
      </c>
      <c r="O114" s="25">
        <f t="shared" ca="1" si="87"/>
        <v>0</v>
      </c>
      <c r="P114" s="25">
        <f t="shared" ca="1" si="88"/>
        <v>0</v>
      </c>
      <c r="Q114" s="7" t="str">
        <f t="shared" ca="1" si="89"/>
        <v>x</v>
      </c>
      <c r="R114" s="25">
        <f t="shared" ca="1" si="69"/>
        <v>0</v>
      </c>
      <c r="S114" s="25">
        <f ca="1">SUM(R$3:R114)</f>
        <v>0</v>
      </c>
      <c r="T114" s="25">
        <f t="shared" ca="1" si="90"/>
        <v>79139.899999999994</v>
      </c>
      <c r="U114" s="25">
        <f t="shared" ca="1" si="70"/>
        <v>49.46</v>
      </c>
      <c r="V114" s="25">
        <f t="shared" ca="1" si="91"/>
        <v>0</v>
      </c>
      <c r="W114" s="25">
        <f t="shared" ca="1" si="71"/>
        <v>52.76</v>
      </c>
      <c r="X114" s="25">
        <f t="shared" ca="1" si="92"/>
        <v>126700</v>
      </c>
      <c r="Y114" s="25">
        <f t="shared" ca="1" si="72"/>
        <v>47560.1</v>
      </c>
      <c r="Z114" s="25">
        <f t="shared" ca="1" si="93"/>
        <v>5.54</v>
      </c>
      <c r="AA114" s="25">
        <f t="shared" ca="1" si="94"/>
        <v>3.96</v>
      </c>
      <c r="AB114" s="25">
        <f ca="1">IF($H114="","",IF($Q114="x",SUM(U$3:W114)+SUM(Z$3:AA114)-SUM(AB$3:AB113),0))</f>
        <v>335.15999999999804</v>
      </c>
      <c r="AC114" s="25">
        <f t="shared" ca="1" si="95"/>
        <v>78804.740000000005</v>
      </c>
      <c r="AD114" s="25">
        <f t="shared" ca="1" si="73"/>
        <v>78636.61</v>
      </c>
      <c r="AE114" s="7"/>
      <c r="AF114" s="25">
        <f t="shared" ca="1" si="96"/>
        <v>0</v>
      </c>
      <c r="AG114" s="25">
        <f ca="1">SUM(AF$3:AF114)</f>
        <v>0</v>
      </c>
      <c r="AH114" s="25">
        <f t="shared" ca="1" si="97"/>
        <v>104269.80480838216</v>
      </c>
      <c r="AI114" s="25">
        <f t="shared" ca="1" si="74"/>
        <v>65.17</v>
      </c>
      <c r="AJ114" s="25">
        <f t="shared" ca="1" si="98"/>
        <v>0</v>
      </c>
      <c r="AK114" s="25">
        <f t="shared" ca="1" si="75"/>
        <v>69.510000000000005</v>
      </c>
      <c r="AL114" s="25">
        <f t="shared" ca="1" si="99"/>
        <v>126700</v>
      </c>
      <c r="AM114" s="25">
        <f t="shared" ca="1" si="76"/>
        <v>22430.2</v>
      </c>
      <c r="AN114" s="25">
        <f t="shared" ca="1" si="100"/>
        <v>2.61</v>
      </c>
      <c r="AO114" s="25">
        <f t="shared" ca="1" si="101"/>
        <v>5.21</v>
      </c>
      <c r="AP114" s="25">
        <f ca="1">IF($H114="","",IF($Q114="x",SUM(AI$3:AK114)+SUM(AN$3:AO114)-SUM(AP$3:AP113),0))</f>
        <v>426.57000000000153</v>
      </c>
      <c r="AQ114" s="25">
        <f t="shared" ca="1" si="102"/>
        <v>103843.23</v>
      </c>
      <c r="AR114" s="25">
        <f t="shared" ca="1" si="77"/>
        <v>103637.54</v>
      </c>
      <c r="AS114" s="7"/>
      <c r="AT114" s="25">
        <f t="shared" ca="1" si="103"/>
        <v>0</v>
      </c>
      <c r="AU114" s="25">
        <f ca="1">SUM(AT$3:AT114)</f>
        <v>0</v>
      </c>
      <c r="AV114" s="25">
        <f t="shared" ca="1" si="104"/>
        <v>136242.82647551934</v>
      </c>
      <c r="AW114" s="25">
        <f t="shared" ca="1" si="78"/>
        <v>85.15</v>
      </c>
      <c r="AX114" s="25">
        <f t="shared" ca="1" si="105"/>
        <v>0</v>
      </c>
      <c r="AY114" s="25">
        <f t="shared" ca="1" si="106"/>
        <v>90.83</v>
      </c>
      <c r="AZ114" s="25">
        <f t="shared" ca="1" si="107"/>
        <v>136242.82647551934</v>
      </c>
      <c r="BA114" s="25">
        <f t="shared" ca="1" si="108"/>
        <v>0</v>
      </c>
      <c r="BB114" s="25">
        <f t="shared" ca="1" si="109"/>
        <v>0</v>
      </c>
      <c r="BC114" s="25">
        <f t="shared" ca="1" si="110"/>
        <v>6.81</v>
      </c>
      <c r="BD114" s="25">
        <f ca="1">IF($H114="","",IF($Q114="x",SUM(AW$3:AY114)+SUM(BB$3:BC114)-SUM(BD$3:BD113),0))</f>
        <v>545.72999999999956</v>
      </c>
      <c r="BE114" s="25">
        <f t="shared" ca="1" si="111"/>
        <v>135697.1</v>
      </c>
      <c r="BF114" s="25">
        <f t="shared" ca="1" si="79"/>
        <v>135443.63</v>
      </c>
      <c r="BG114" s="7"/>
      <c r="BI114" s="25">
        <f t="shared" ca="1" si="112"/>
        <v>0</v>
      </c>
      <c r="BJ114" s="25">
        <f ca="1">SUM(BI$3:BI114)</f>
        <v>0</v>
      </c>
      <c r="BK114" s="25">
        <f t="shared" ca="1" si="125"/>
        <v>124737.12243102519</v>
      </c>
      <c r="BL114" s="25">
        <f t="shared" ca="1" si="80"/>
        <v>77.959999999999994</v>
      </c>
      <c r="BM114" s="25">
        <f t="shared" ca="1" si="113"/>
        <v>0</v>
      </c>
      <c r="BN114" s="25">
        <f t="shared" ca="1" si="114"/>
        <v>83.16</v>
      </c>
      <c r="BO114" s="25">
        <f t="shared" ca="1" si="115"/>
        <v>126700</v>
      </c>
      <c r="BP114" s="25">
        <f t="shared" ca="1" si="116"/>
        <v>1962.88</v>
      </c>
      <c r="BQ114" s="25">
        <f t="shared" ca="1" si="117"/>
        <v>0.23</v>
      </c>
      <c r="BR114" s="25">
        <f t="shared" ca="1" si="118"/>
        <v>6.24</v>
      </c>
      <c r="BS114" s="25">
        <f ca="1">IF($H114="","",IF($Q114="x",SUM(BL$3:BN114)+SUM(BQ$3:BR114)-SUM(BS$3:BS113),0))</f>
        <v>500.89999999999782</v>
      </c>
      <c r="BT114" s="25">
        <f t="shared" ca="1" si="119"/>
        <v>124236.22</v>
      </c>
      <c r="BU114" s="25">
        <f t="shared" ca="1" si="81"/>
        <v>123999.94</v>
      </c>
      <c r="BV114" s="7"/>
      <c r="BW114" s="25">
        <f t="shared" si="82"/>
        <v>0</v>
      </c>
      <c r="BX114" s="130"/>
      <c r="BY114" s="7"/>
      <c r="CB114" s="131">
        <f t="shared" si="127"/>
        <v>111</v>
      </c>
      <c r="CC114" s="132">
        <f t="shared" ca="1" si="120"/>
        <v>0</v>
      </c>
      <c r="CD114" s="133">
        <f t="shared" ca="1" si="83"/>
        <v>142513.34108516201</v>
      </c>
      <c r="CE114" s="133">
        <f t="shared" ca="1" si="121"/>
        <v>59.26</v>
      </c>
      <c r="CF114" s="133">
        <f t="shared" ca="1" si="122"/>
        <v>142454.07999999999</v>
      </c>
      <c r="CG114" s="133">
        <f t="shared" ca="1" si="123"/>
        <v>0</v>
      </c>
      <c r="CH114" s="133">
        <f ca="1">IF($H114="","",IF(MONTH($H114)=MONTH($C$4)-1,MAX(0,(CG114-SUM(N103:N114)+SUM(O103:O114))-(VLOOKUP(CB114-12,$CB$3:$CH113,6,FALSE))),0)*0.25)</f>
        <v>0</v>
      </c>
      <c r="CI114" s="133">
        <f ca="1">IF($H114="","",CG114-SUM($CH$4:$CH114))</f>
        <v>-9514.3381941819534</v>
      </c>
      <c r="CK114" s="133">
        <f ca="1">IF($H114="","",SUM($N$4:$N114)+$CK$3)</f>
        <v>100000</v>
      </c>
      <c r="CL114" s="133">
        <f ca="1">IF($H114="","",SUM($O$4:$O114))</f>
        <v>0</v>
      </c>
      <c r="CM114" s="133">
        <f t="shared" ca="1" si="126"/>
        <v>0</v>
      </c>
      <c r="CN114" s="133">
        <f ca="1">IF($H114="","",ROUND(IF(MONTH($H114)=MONTH($C$4)-1,BT114*(1+CC114)-SUM($CM$4:$CM114),0),2))</f>
        <v>0</v>
      </c>
      <c r="CZ114" s="132">
        <f t="shared" ca="1" si="84"/>
        <v>126700</v>
      </c>
    </row>
    <row r="115" spans="6:104" x14ac:dyDescent="0.2">
      <c r="F115" s="3">
        <v>112</v>
      </c>
      <c r="G115" s="3">
        <f t="shared" si="85"/>
        <v>10</v>
      </c>
      <c r="H115" s="8">
        <f t="shared" ca="1" si="124"/>
        <v>47149</v>
      </c>
      <c r="I115" s="6">
        <f t="shared" ca="1" si="67"/>
        <v>41</v>
      </c>
      <c r="J115" s="6" t="str">
        <f t="shared" ca="1" si="68"/>
        <v/>
      </c>
      <c r="K115" s="7"/>
      <c r="L115" s="6">
        <f ca="1">IF($H115="","",IF($J115="",VLOOKUP($I115,Sterbetafeln!$A$4:$I$124,$D$10,FALSE),MAX(0.0005,VLOOKUP($I115,Sterbetafeln!$A$4:$I$124,$D$10,FALSE)*VLOOKUP($J115,Sterbetafeln!$A$4:$I$124,$D$13,FALSE))))</f>
        <v>1.3990000000000001E-3</v>
      </c>
      <c r="M115" s="78">
        <f ca="1">SUM($O$3:$O115)</f>
        <v>0</v>
      </c>
      <c r="N115" s="25">
        <f t="shared" ca="1" si="86"/>
        <v>0</v>
      </c>
      <c r="O115" s="25">
        <f t="shared" ca="1" si="87"/>
        <v>0</v>
      </c>
      <c r="P115" s="25">
        <f t="shared" ca="1" si="88"/>
        <v>0</v>
      </c>
      <c r="Q115" s="7" t="str">
        <f t="shared" ca="1" si="89"/>
        <v/>
      </c>
      <c r="R115" s="25">
        <f t="shared" ca="1" si="69"/>
        <v>0</v>
      </c>
      <c r="S115" s="25">
        <f ca="1">SUM(R$3:R115)</f>
        <v>0</v>
      </c>
      <c r="T115" s="25">
        <f t="shared" ca="1" si="90"/>
        <v>78804.740000000005</v>
      </c>
      <c r="U115" s="25">
        <f t="shared" ca="1" si="70"/>
        <v>49.25</v>
      </c>
      <c r="V115" s="25">
        <f t="shared" ca="1" si="91"/>
        <v>0</v>
      </c>
      <c r="W115" s="25">
        <f t="shared" ca="1" si="71"/>
        <v>52.54</v>
      </c>
      <c r="X115" s="25">
        <f t="shared" ca="1" si="92"/>
        <v>126700</v>
      </c>
      <c r="Y115" s="25">
        <f t="shared" ca="1" si="72"/>
        <v>47895.26</v>
      </c>
      <c r="Z115" s="25">
        <f t="shared" ca="1" si="93"/>
        <v>5.58</v>
      </c>
      <c r="AA115" s="25">
        <f t="shared" ca="1" si="94"/>
        <v>3.94</v>
      </c>
      <c r="AB115" s="25">
        <f ca="1">IF($H115="","",IF($Q115="x",SUM(U$3:W115)+SUM(Z$3:AA115)-SUM(AB$3:AB114),0))</f>
        <v>0</v>
      </c>
      <c r="AC115" s="25">
        <f t="shared" ca="1" si="95"/>
        <v>78804.740000000005</v>
      </c>
      <c r="AD115" s="25">
        <f t="shared" ca="1" si="73"/>
        <v>78636.61</v>
      </c>
      <c r="AE115" s="7"/>
      <c r="AF115" s="25">
        <f t="shared" ca="1" si="96"/>
        <v>0</v>
      </c>
      <c r="AG115" s="25">
        <f ca="1">SUM(AF$3:AF115)</f>
        <v>0</v>
      </c>
      <c r="AH115" s="25">
        <f t="shared" ca="1" si="97"/>
        <v>104099.33541920737</v>
      </c>
      <c r="AI115" s="25">
        <f t="shared" ca="1" si="74"/>
        <v>65.06</v>
      </c>
      <c r="AJ115" s="25">
        <f t="shared" ca="1" si="98"/>
        <v>0</v>
      </c>
      <c r="AK115" s="25">
        <f t="shared" ca="1" si="75"/>
        <v>69.400000000000006</v>
      </c>
      <c r="AL115" s="25">
        <f t="shared" ca="1" si="99"/>
        <v>126700</v>
      </c>
      <c r="AM115" s="25">
        <f t="shared" ca="1" si="76"/>
        <v>22600.66</v>
      </c>
      <c r="AN115" s="25">
        <f t="shared" ca="1" si="100"/>
        <v>2.63</v>
      </c>
      <c r="AO115" s="25">
        <f t="shared" ca="1" si="101"/>
        <v>5.2</v>
      </c>
      <c r="AP115" s="25">
        <f ca="1">IF($H115="","",IF($Q115="x",SUM(AI$3:AK115)+SUM(AN$3:AO115)-SUM(AP$3:AP114),0))</f>
        <v>0</v>
      </c>
      <c r="AQ115" s="25">
        <f t="shared" ca="1" si="102"/>
        <v>104099.34</v>
      </c>
      <c r="AR115" s="25">
        <f t="shared" ca="1" si="77"/>
        <v>103893.27</v>
      </c>
      <c r="AS115" s="7"/>
      <c r="AT115" s="25">
        <f t="shared" ca="1" si="103"/>
        <v>0</v>
      </c>
      <c r="AU115" s="25">
        <f ca="1">SUM(AT$3:AT115)</f>
        <v>0</v>
      </c>
      <c r="AV115" s="25">
        <f t="shared" ca="1" si="104"/>
        <v>136357.61249582042</v>
      </c>
      <c r="AW115" s="25">
        <f t="shared" ca="1" si="78"/>
        <v>85.22</v>
      </c>
      <c r="AX115" s="25">
        <f t="shared" ca="1" si="105"/>
        <v>0</v>
      </c>
      <c r="AY115" s="25">
        <f t="shared" ca="1" si="106"/>
        <v>90.91</v>
      </c>
      <c r="AZ115" s="25">
        <f t="shared" ca="1" si="107"/>
        <v>136357.61249582042</v>
      </c>
      <c r="BA115" s="25">
        <f t="shared" ca="1" si="108"/>
        <v>0</v>
      </c>
      <c r="BB115" s="25">
        <f t="shared" ca="1" si="109"/>
        <v>0</v>
      </c>
      <c r="BC115" s="25">
        <f t="shared" ca="1" si="110"/>
        <v>6.82</v>
      </c>
      <c r="BD115" s="25">
        <f ca="1">IF($H115="","",IF($Q115="x",SUM(AW$3:AY115)+SUM(BB$3:BC115)-SUM(BD$3:BD114),0))</f>
        <v>0</v>
      </c>
      <c r="BE115" s="25">
        <f t="shared" ca="1" si="111"/>
        <v>136357.60999999999</v>
      </c>
      <c r="BF115" s="25">
        <f t="shared" ca="1" si="79"/>
        <v>136103.15</v>
      </c>
      <c r="BG115" s="7"/>
      <c r="BI115" s="25">
        <f t="shared" ca="1" si="112"/>
        <v>0</v>
      </c>
      <c r="BJ115" s="25">
        <f ca="1">SUM(BI$3:BI115)</f>
        <v>0</v>
      </c>
      <c r="BK115" s="25">
        <f t="shared" ca="1" si="125"/>
        <v>124742.37373869256</v>
      </c>
      <c r="BL115" s="25">
        <f t="shared" ca="1" si="80"/>
        <v>77.959999999999994</v>
      </c>
      <c r="BM115" s="25">
        <f t="shared" ca="1" si="113"/>
        <v>0</v>
      </c>
      <c r="BN115" s="25">
        <f t="shared" ca="1" si="114"/>
        <v>83.16</v>
      </c>
      <c r="BO115" s="25">
        <f t="shared" ca="1" si="115"/>
        <v>126700</v>
      </c>
      <c r="BP115" s="25">
        <f t="shared" ca="1" si="116"/>
        <v>1957.63</v>
      </c>
      <c r="BQ115" s="25">
        <f t="shared" ca="1" si="117"/>
        <v>0.23</v>
      </c>
      <c r="BR115" s="25">
        <f t="shared" ca="1" si="118"/>
        <v>6.24</v>
      </c>
      <c r="BS115" s="25">
        <f ca="1">IF($H115="","",IF($Q115="x",SUM(BL$3:BN115)+SUM(BQ$3:BR115)-SUM(BS$3:BS114),0))</f>
        <v>0</v>
      </c>
      <c r="BT115" s="25">
        <f t="shared" ca="1" si="119"/>
        <v>124742.37</v>
      </c>
      <c r="BU115" s="25">
        <f t="shared" ca="1" si="81"/>
        <v>124505.33</v>
      </c>
      <c r="BV115" s="7"/>
      <c r="BW115" s="25">
        <f t="shared" si="82"/>
        <v>0</v>
      </c>
      <c r="BX115" s="130"/>
      <c r="BY115" s="7"/>
      <c r="CB115" s="131">
        <f t="shared" si="127"/>
        <v>112</v>
      </c>
      <c r="CC115" s="132">
        <f t="shared" ca="1" si="120"/>
        <v>0</v>
      </c>
      <c r="CD115" s="133">
        <f t="shared" ca="1" si="83"/>
        <v>143034.45555540573</v>
      </c>
      <c r="CE115" s="133">
        <f t="shared" ca="1" si="121"/>
        <v>59.48</v>
      </c>
      <c r="CF115" s="133">
        <f t="shared" ca="1" si="122"/>
        <v>142974.98000000001</v>
      </c>
      <c r="CG115" s="133">
        <f t="shared" ca="1" si="123"/>
        <v>0</v>
      </c>
      <c r="CH115" s="133">
        <f ca="1">IF($H115="","",IF(MONTH($H115)=MONTH($C$4)-1,MAX(0,(CG115-SUM(N104:N115)+SUM(O104:O115))-(VLOOKUP(CB115-12,$CB$3:$CH114,6,FALSE))),0)*0.25)</f>
        <v>0</v>
      </c>
      <c r="CI115" s="133">
        <f ca="1">IF($H115="","",CG115-SUM($CH$4:$CH115))</f>
        <v>-9514.3381941819534</v>
      </c>
      <c r="CK115" s="133">
        <f ca="1">IF($H115="","",SUM($N$4:$N115)+$CK$3)</f>
        <v>100000</v>
      </c>
      <c r="CL115" s="133">
        <f ca="1">IF($H115="","",SUM($O$4:$O115))</f>
        <v>0</v>
      </c>
      <c r="CM115" s="133">
        <f t="shared" ca="1" si="126"/>
        <v>0</v>
      </c>
      <c r="CN115" s="133">
        <f ca="1">IF($H115="","",ROUND(IF(MONTH($H115)=MONTH($C$4)-1,BT115*(1+CC115)-SUM($CM$4:$CM115),0),2))</f>
        <v>0</v>
      </c>
      <c r="CZ115" s="132">
        <f t="shared" ca="1" si="84"/>
        <v>126700</v>
      </c>
    </row>
    <row r="116" spans="6:104" x14ac:dyDescent="0.2">
      <c r="F116" s="3">
        <v>113</v>
      </c>
      <c r="G116" s="3">
        <f t="shared" si="85"/>
        <v>10</v>
      </c>
      <c r="H116" s="8">
        <f t="shared" ca="1" si="124"/>
        <v>47177</v>
      </c>
      <c r="I116" s="6">
        <f t="shared" ca="1" si="67"/>
        <v>41</v>
      </c>
      <c r="J116" s="6" t="str">
        <f t="shared" ca="1" si="68"/>
        <v/>
      </c>
      <c r="K116" s="7"/>
      <c r="L116" s="6">
        <f ca="1">IF($H116="","",IF($J116="",VLOOKUP($I116,Sterbetafeln!$A$4:$I$124,$D$10,FALSE),MAX(0.0005,VLOOKUP($I116,Sterbetafeln!$A$4:$I$124,$D$10,FALSE)*VLOOKUP($J116,Sterbetafeln!$A$4:$I$124,$D$13,FALSE))))</f>
        <v>1.3990000000000001E-3</v>
      </c>
      <c r="M116" s="78">
        <f ca="1">SUM($O$3:$O116)</f>
        <v>0</v>
      </c>
      <c r="N116" s="25">
        <f t="shared" ca="1" si="86"/>
        <v>0</v>
      </c>
      <c r="O116" s="25">
        <f t="shared" ca="1" si="87"/>
        <v>0</v>
      </c>
      <c r="P116" s="25">
        <f t="shared" ca="1" si="88"/>
        <v>0</v>
      </c>
      <c r="Q116" s="7" t="str">
        <f t="shared" ca="1" si="89"/>
        <v/>
      </c>
      <c r="R116" s="25">
        <f t="shared" ca="1" si="69"/>
        <v>0</v>
      </c>
      <c r="S116" s="25">
        <f ca="1">SUM(R$3:R116)</f>
        <v>0</v>
      </c>
      <c r="T116" s="25">
        <f t="shared" ca="1" si="90"/>
        <v>78804.740000000005</v>
      </c>
      <c r="U116" s="25">
        <f t="shared" ca="1" si="70"/>
        <v>49.25</v>
      </c>
      <c r="V116" s="25">
        <f t="shared" ca="1" si="91"/>
        <v>0</v>
      </c>
      <c r="W116" s="25">
        <f t="shared" ca="1" si="71"/>
        <v>52.54</v>
      </c>
      <c r="X116" s="25">
        <f t="shared" ca="1" si="92"/>
        <v>126700</v>
      </c>
      <c r="Y116" s="25">
        <f t="shared" ca="1" si="72"/>
        <v>47895.26</v>
      </c>
      <c r="Z116" s="25">
        <f t="shared" ca="1" si="93"/>
        <v>5.58</v>
      </c>
      <c r="AA116" s="25">
        <f t="shared" ca="1" si="94"/>
        <v>3.94</v>
      </c>
      <c r="AB116" s="25">
        <f ca="1">IF($H116="","",IF($Q116="x",SUM(U$3:W116)+SUM(Z$3:AA116)-SUM(AB$3:AB115),0))</f>
        <v>0</v>
      </c>
      <c r="AC116" s="25">
        <f t="shared" ca="1" si="95"/>
        <v>78804.740000000005</v>
      </c>
      <c r="AD116" s="25">
        <f t="shared" ca="1" si="73"/>
        <v>78636.61</v>
      </c>
      <c r="AE116" s="7"/>
      <c r="AF116" s="25">
        <f t="shared" ca="1" si="96"/>
        <v>0</v>
      </c>
      <c r="AG116" s="25">
        <f ca="1">SUM(AF$3:AF116)</f>
        <v>0</v>
      </c>
      <c r="AH116" s="25">
        <f t="shared" ca="1" si="97"/>
        <v>104356.07705555877</v>
      </c>
      <c r="AI116" s="25">
        <f t="shared" ca="1" si="74"/>
        <v>65.22</v>
      </c>
      <c r="AJ116" s="25">
        <f t="shared" ca="1" si="98"/>
        <v>0</v>
      </c>
      <c r="AK116" s="25">
        <f t="shared" ca="1" si="75"/>
        <v>69.569999999999993</v>
      </c>
      <c r="AL116" s="25">
        <f t="shared" ca="1" si="99"/>
        <v>126700</v>
      </c>
      <c r="AM116" s="25">
        <f t="shared" ca="1" si="76"/>
        <v>22343.919999999998</v>
      </c>
      <c r="AN116" s="25">
        <f t="shared" ca="1" si="100"/>
        <v>2.6</v>
      </c>
      <c r="AO116" s="25">
        <f t="shared" ca="1" si="101"/>
        <v>5.22</v>
      </c>
      <c r="AP116" s="25">
        <f ca="1">IF($H116="","",IF($Q116="x",SUM(AI$3:AK116)+SUM(AN$3:AO116)-SUM(AP$3:AP115),0))</f>
        <v>0</v>
      </c>
      <c r="AQ116" s="25">
        <f t="shared" ca="1" si="102"/>
        <v>104356.08</v>
      </c>
      <c r="AR116" s="25">
        <f t="shared" ca="1" si="77"/>
        <v>104149.62</v>
      </c>
      <c r="AS116" s="7"/>
      <c r="AT116" s="25">
        <f t="shared" ca="1" si="103"/>
        <v>0</v>
      </c>
      <c r="AU116" s="25">
        <f ca="1">SUM(AT$3:AT116)</f>
        <v>0</v>
      </c>
      <c r="AV116" s="25">
        <f t="shared" ca="1" si="104"/>
        <v>137021.33756164432</v>
      </c>
      <c r="AW116" s="25">
        <f t="shared" ca="1" si="78"/>
        <v>85.64</v>
      </c>
      <c r="AX116" s="25">
        <f t="shared" ca="1" si="105"/>
        <v>0</v>
      </c>
      <c r="AY116" s="25">
        <f t="shared" ca="1" si="106"/>
        <v>91.35</v>
      </c>
      <c r="AZ116" s="25">
        <f t="shared" ca="1" si="107"/>
        <v>137021.33756164432</v>
      </c>
      <c r="BA116" s="25">
        <f t="shared" ca="1" si="108"/>
        <v>0</v>
      </c>
      <c r="BB116" s="25">
        <f t="shared" ca="1" si="109"/>
        <v>0</v>
      </c>
      <c r="BC116" s="25">
        <f t="shared" ca="1" si="110"/>
        <v>6.85</v>
      </c>
      <c r="BD116" s="25">
        <f ca="1">IF($H116="","",IF($Q116="x",SUM(AW$3:AY116)+SUM(BB$3:BC116)-SUM(BD$3:BD115),0))</f>
        <v>0</v>
      </c>
      <c r="BE116" s="25">
        <f t="shared" ca="1" si="111"/>
        <v>137021.34</v>
      </c>
      <c r="BF116" s="25">
        <f t="shared" ca="1" si="79"/>
        <v>136765.88</v>
      </c>
      <c r="BG116" s="7"/>
      <c r="BI116" s="25">
        <f t="shared" ca="1" si="112"/>
        <v>0</v>
      </c>
      <c r="BJ116" s="25">
        <f ca="1">SUM(BI$3:BI116)</f>
        <v>0</v>
      </c>
      <c r="BK116" s="25">
        <f t="shared" ca="1" si="125"/>
        <v>125250.58585644566</v>
      </c>
      <c r="BL116" s="25">
        <f t="shared" ca="1" si="80"/>
        <v>78.28</v>
      </c>
      <c r="BM116" s="25">
        <f t="shared" ca="1" si="113"/>
        <v>0</v>
      </c>
      <c r="BN116" s="25">
        <f t="shared" ca="1" si="114"/>
        <v>83.5</v>
      </c>
      <c r="BO116" s="25">
        <f t="shared" ca="1" si="115"/>
        <v>126700</v>
      </c>
      <c r="BP116" s="25">
        <f t="shared" ca="1" si="116"/>
        <v>1449.41</v>
      </c>
      <c r="BQ116" s="25">
        <f t="shared" ca="1" si="117"/>
        <v>0.17</v>
      </c>
      <c r="BR116" s="25">
        <f t="shared" ca="1" si="118"/>
        <v>6.26</v>
      </c>
      <c r="BS116" s="25">
        <f ca="1">IF($H116="","",IF($Q116="x",SUM(BL$3:BN116)+SUM(BQ$3:BR116)-SUM(BS$3:BS115),0))</f>
        <v>0</v>
      </c>
      <c r="BT116" s="25">
        <f t="shared" ca="1" si="119"/>
        <v>125250.59</v>
      </c>
      <c r="BU116" s="25">
        <f t="shared" ca="1" si="81"/>
        <v>125012.79</v>
      </c>
      <c r="BV116" s="7"/>
      <c r="BW116" s="25">
        <f t="shared" si="82"/>
        <v>0</v>
      </c>
      <c r="BX116" s="130"/>
      <c r="BY116" s="7"/>
      <c r="CB116" s="131">
        <f t="shared" si="127"/>
        <v>113</v>
      </c>
      <c r="CC116" s="132">
        <f t="shared" ca="1" si="120"/>
        <v>0</v>
      </c>
      <c r="CD116" s="133">
        <f t="shared" ca="1" si="83"/>
        <v>143557.47776648466</v>
      </c>
      <c r="CE116" s="133">
        <f t="shared" ca="1" si="121"/>
        <v>59.69</v>
      </c>
      <c r="CF116" s="133">
        <f t="shared" ca="1" si="122"/>
        <v>143497.79</v>
      </c>
      <c r="CG116" s="133">
        <f t="shared" ca="1" si="123"/>
        <v>0</v>
      </c>
      <c r="CH116" s="133">
        <f ca="1">IF($H116="","",IF(MONTH($H116)=MONTH($C$4)-1,MAX(0,(CG116-SUM(N105:N116)+SUM(O105:O116))-(VLOOKUP(CB116-12,$CB$3:$CH115,6,FALSE))),0)*0.25)</f>
        <v>0</v>
      </c>
      <c r="CI116" s="133">
        <f ca="1">IF($H116="","",CG116-SUM($CH$4:$CH116))</f>
        <v>-9514.3381941819534</v>
      </c>
      <c r="CK116" s="133">
        <f ca="1">IF($H116="","",SUM($N$4:$N116)+$CK$3)</f>
        <v>100000</v>
      </c>
      <c r="CL116" s="133">
        <f ca="1">IF($H116="","",SUM($O$4:$O116))</f>
        <v>0</v>
      </c>
      <c r="CM116" s="133">
        <f t="shared" ca="1" si="126"/>
        <v>0</v>
      </c>
      <c r="CN116" s="133">
        <f ca="1">IF($H116="","",ROUND(IF(MONTH($H116)=MONTH($C$4)-1,BT116*(1+CC116)-SUM($CM$4:$CM116),0),2))</f>
        <v>0</v>
      </c>
      <c r="CZ116" s="132">
        <f t="shared" ca="1" si="84"/>
        <v>126700</v>
      </c>
    </row>
    <row r="117" spans="6:104" x14ac:dyDescent="0.2">
      <c r="F117" s="3">
        <v>114</v>
      </c>
      <c r="G117" s="3">
        <f t="shared" si="85"/>
        <v>10</v>
      </c>
      <c r="H117" s="8">
        <f t="shared" ca="1" si="124"/>
        <v>47208</v>
      </c>
      <c r="I117" s="6">
        <f t="shared" ca="1" si="67"/>
        <v>41</v>
      </c>
      <c r="J117" s="6" t="str">
        <f t="shared" ca="1" si="68"/>
        <v/>
      </c>
      <c r="K117" s="7"/>
      <c r="L117" s="6">
        <f ca="1">IF($H117="","",IF($J117="",VLOOKUP($I117,Sterbetafeln!$A$4:$I$124,$D$10,FALSE),MAX(0.0005,VLOOKUP($I117,Sterbetafeln!$A$4:$I$124,$D$10,FALSE)*VLOOKUP($J117,Sterbetafeln!$A$4:$I$124,$D$13,FALSE))))</f>
        <v>1.3990000000000001E-3</v>
      </c>
      <c r="M117" s="78">
        <f ca="1">SUM($O$3:$O117)</f>
        <v>0</v>
      </c>
      <c r="N117" s="25">
        <f t="shared" ca="1" si="86"/>
        <v>0</v>
      </c>
      <c r="O117" s="25">
        <f t="shared" ca="1" si="87"/>
        <v>0</v>
      </c>
      <c r="P117" s="25">
        <f t="shared" ca="1" si="88"/>
        <v>0</v>
      </c>
      <c r="Q117" s="7" t="str">
        <f t="shared" ca="1" si="89"/>
        <v>x</v>
      </c>
      <c r="R117" s="25">
        <f t="shared" ca="1" si="69"/>
        <v>0</v>
      </c>
      <c r="S117" s="25">
        <f ca="1">SUM(R$3:R117)</f>
        <v>0</v>
      </c>
      <c r="T117" s="25">
        <f t="shared" ca="1" si="90"/>
        <v>78804.740000000005</v>
      </c>
      <c r="U117" s="25">
        <f t="shared" ca="1" si="70"/>
        <v>49.25</v>
      </c>
      <c r="V117" s="25">
        <f t="shared" ca="1" si="91"/>
        <v>0</v>
      </c>
      <c r="W117" s="25">
        <f t="shared" ca="1" si="71"/>
        <v>52.54</v>
      </c>
      <c r="X117" s="25">
        <f t="shared" ca="1" si="92"/>
        <v>126700</v>
      </c>
      <c r="Y117" s="25">
        <f t="shared" ca="1" si="72"/>
        <v>47895.26</v>
      </c>
      <c r="Z117" s="25">
        <f t="shared" ca="1" si="93"/>
        <v>5.58</v>
      </c>
      <c r="AA117" s="25">
        <f t="shared" ca="1" si="94"/>
        <v>3.94</v>
      </c>
      <c r="AB117" s="25">
        <f ca="1">IF($H117="","",IF($Q117="x",SUM(U$3:W117)+SUM(Z$3:AA117)-SUM(AB$3:AB116),0))</f>
        <v>333.93000000000393</v>
      </c>
      <c r="AC117" s="25">
        <f t="shared" ca="1" si="95"/>
        <v>78470.81</v>
      </c>
      <c r="AD117" s="25">
        <f t="shared" ca="1" si="73"/>
        <v>78303.179999999993</v>
      </c>
      <c r="AE117" s="7"/>
      <c r="AF117" s="25">
        <f t="shared" ca="1" si="96"/>
        <v>0</v>
      </c>
      <c r="AG117" s="25">
        <f ca="1">SUM(AF$3:AF117)</f>
        <v>0</v>
      </c>
      <c r="AH117" s="25">
        <f t="shared" ca="1" si="97"/>
        <v>104613.4502456601</v>
      </c>
      <c r="AI117" s="25">
        <f t="shared" ca="1" si="74"/>
        <v>65.38</v>
      </c>
      <c r="AJ117" s="25">
        <f t="shared" ca="1" si="98"/>
        <v>0</v>
      </c>
      <c r="AK117" s="25">
        <f t="shared" ca="1" si="75"/>
        <v>69.739999999999995</v>
      </c>
      <c r="AL117" s="25">
        <f t="shared" ca="1" si="99"/>
        <v>126700</v>
      </c>
      <c r="AM117" s="25">
        <f t="shared" ca="1" si="76"/>
        <v>22086.55</v>
      </c>
      <c r="AN117" s="25">
        <f t="shared" ca="1" si="100"/>
        <v>2.57</v>
      </c>
      <c r="AO117" s="25">
        <f t="shared" ca="1" si="101"/>
        <v>5.23</v>
      </c>
      <c r="AP117" s="25">
        <f ca="1">IF($H117="","",IF($Q117="x",SUM(AI$3:AK117)+SUM(AN$3:AO117)-SUM(AP$3:AP116),0))</f>
        <v>427.81999999999789</v>
      </c>
      <c r="AQ117" s="25">
        <f t="shared" ca="1" si="102"/>
        <v>104185.63</v>
      </c>
      <c r="AR117" s="25">
        <f t="shared" ca="1" si="77"/>
        <v>103979.43</v>
      </c>
      <c r="AS117" s="7"/>
      <c r="AT117" s="25">
        <f t="shared" ca="1" si="103"/>
        <v>0</v>
      </c>
      <c r="AU117" s="25">
        <f ca="1">SUM(AT$3:AT117)</f>
        <v>0</v>
      </c>
      <c r="AV117" s="25">
        <f t="shared" ca="1" si="104"/>
        <v>137688.29830098106</v>
      </c>
      <c r="AW117" s="25">
        <f t="shared" ca="1" si="78"/>
        <v>86.06</v>
      </c>
      <c r="AX117" s="25">
        <f t="shared" ca="1" si="105"/>
        <v>0</v>
      </c>
      <c r="AY117" s="25">
        <f t="shared" ca="1" si="106"/>
        <v>91.79</v>
      </c>
      <c r="AZ117" s="25">
        <f t="shared" ca="1" si="107"/>
        <v>137688.29830098106</v>
      </c>
      <c r="BA117" s="25">
        <f t="shared" ca="1" si="108"/>
        <v>0</v>
      </c>
      <c r="BB117" s="25">
        <f t="shared" ca="1" si="109"/>
        <v>0</v>
      </c>
      <c r="BC117" s="25">
        <f t="shared" ca="1" si="110"/>
        <v>6.88</v>
      </c>
      <c r="BD117" s="25">
        <f ca="1">IF($H117="","",IF($Q117="x",SUM(AW$3:AY117)+SUM(BB$3:BC117)-SUM(BD$3:BD116),0))</f>
        <v>551.52000000000407</v>
      </c>
      <c r="BE117" s="25">
        <f t="shared" ca="1" si="111"/>
        <v>137136.78</v>
      </c>
      <c r="BF117" s="25">
        <f t="shared" ca="1" si="79"/>
        <v>136881.15</v>
      </c>
      <c r="BG117" s="7"/>
      <c r="BI117" s="25">
        <f t="shared" ca="1" si="112"/>
        <v>0</v>
      </c>
      <c r="BJ117" s="25">
        <f ca="1">SUM(BI$3:BI117)</f>
        <v>0</v>
      </c>
      <c r="BK117" s="25">
        <f t="shared" ca="1" si="125"/>
        <v>125760.87640763499</v>
      </c>
      <c r="BL117" s="25">
        <f t="shared" ca="1" si="80"/>
        <v>78.599999999999994</v>
      </c>
      <c r="BM117" s="25">
        <f t="shared" ca="1" si="113"/>
        <v>0</v>
      </c>
      <c r="BN117" s="25">
        <f t="shared" ca="1" si="114"/>
        <v>83.84</v>
      </c>
      <c r="BO117" s="25">
        <f t="shared" ca="1" si="115"/>
        <v>126700</v>
      </c>
      <c r="BP117" s="25">
        <f t="shared" ca="1" si="116"/>
        <v>939.12</v>
      </c>
      <c r="BQ117" s="25">
        <f t="shared" ca="1" si="117"/>
        <v>0.11</v>
      </c>
      <c r="BR117" s="25">
        <f t="shared" ca="1" si="118"/>
        <v>6.29</v>
      </c>
      <c r="BS117" s="25">
        <f ca="1">IF($H117="","",IF($Q117="x",SUM(BL$3:BN117)+SUM(BQ$3:BR117)-SUM(BS$3:BS116),0))</f>
        <v>504.63999999999942</v>
      </c>
      <c r="BT117" s="25">
        <f t="shared" ca="1" si="119"/>
        <v>125256.24</v>
      </c>
      <c r="BU117" s="25">
        <f t="shared" ca="1" si="81"/>
        <v>125018.43</v>
      </c>
      <c r="BV117" s="7"/>
      <c r="BW117" s="25">
        <f t="shared" si="82"/>
        <v>0</v>
      </c>
      <c r="BX117" s="130"/>
      <c r="BY117" s="7"/>
      <c r="CB117" s="131">
        <f t="shared" si="127"/>
        <v>114</v>
      </c>
      <c r="CC117" s="132">
        <f t="shared" ca="1" si="120"/>
        <v>0</v>
      </c>
      <c r="CD117" s="133">
        <f t="shared" ca="1" si="83"/>
        <v>144082.41775913999</v>
      </c>
      <c r="CE117" s="133">
        <f t="shared" ca="1" si="121"/>
        <v>59.91</v>
      </c>
      <c r="CF117" s="133">
        <f t="shared" ca="1" si="122"/>
        <v>144022.51</v>
      </c>
      <c r="CG117" s="133">
        <f t="shared" ca="1" si="123"/>
        <v>0</v>
      </c>
      <c r="CH117" s="133">
        <f ca="1">IF($H117="","",IF(MONTH($H117)=MONTH($C$4)-1,MAX(0,(CG117-SUM(N106:N117)+SUM(O106:O117))-(VLOOKUP(CB117-12,$CB$3:$CH116,6,FALSE))),0)*0.25)</f>
        <v>0</v>
      </c>
      <c r="CI117" s="133">
        <f ca="1">IF($H117="","",CG117-SUM($CH$4:$CH117))</f>
        <v>-9514.3381941819534</v>
      </c>
      <c r="CK117" s="133">
        <f ca="1">IF($H117="","",SUM($N$4:$N117)+$CK$3)</f>
        <v>100000</v>
      </c>
      <c r="CL117" s="133">
        <f ca="1">IF($H117="","",SUM($O$4:$O117))</f>
        <v>0</v>
      </c>
      <c r="CM117" s="133">
        <f t="shared" ca="1" si="126"/>
        <v>0</v>
      </c>
      <c r="CN117" s="133">
        <f ca="1">IF($H117="","",ROUND(IF(MONTH($H117)=MONTH($C$4)-1,BT117*(1+CC117)-SUM($CM$4:$CM117),0),2))</f>
        <v>0</v>
      </c>
      <c r="CZ117" s="132">
        <f t="shared" ca="1" si="84"/>
        <v>126700</v>
      </c>
    </row>
    <row r="118" spans="6:104" x14ac:dyDescent="0.2">
      <c r="F118" s="3">
        <v>115</v>
      </c>
      <c r="G118" s="3">
        <f t="shared" si="85"/>
        <v>10</v>
      </c>
      <c r="H118" s="8">
        <f t="shared" ca="1" si="124"/>
        <v>47238</v>
      </c>
      <c r="I118" s="6">
        <f t="shared" ca="1" si="67"/>
        <v>41</v>
      </c>
      <c r="J118" s="6" t="str">
        <f t="shared" ca="1" si="68"/>
        <v/>
      </c>
      <c r="K118" s="7"/>
      <c r="L118" s="6">
        <f ca="1">IF($H118="","",IF($J118="",VLOOKUP($I118,Sterbetafeln!$A$4:$I$124,$D$10,FALSE),MAX(0.0005,VLOOKUP($I118,Sterbetafeln!$A$4:$I$124,$D$10,FALSE)*VLOOKUP($J118,Sterbetafeln!$A$4:$I$124,$D$13,FALSE))))</f>
        <v>1.3990000000000001E-3</v>
      </c>
      <c r="M118" s="78">
        <f ca="1">SUM($O$3:$O118)</f>
        <v>0</v>
      </c>
      <c r="N118" s="25">
        <f t="shared" ca="1" si="86"/>
        <v>0</v>
      </c>
      <c r="O118" s="25">
        <f t="shared" ca="1" si="87"/>
        <v>0</v>
      </c>
      <c r="P118" s="25">
        <f t="shared" ca="1" si="88"/>
        <v>0</v>
      </c>
      <c r="Q118" s="7" t="str">
        <f t="shared" ca="1" si="89"/>
        <v/>
      </c>
      <c r="R118" s="25">
        <f t="shared" ca="1" si="69"/>
        <v>0</v>
      </c>
      <c r="S118" s="25">
        <f ca="1">SUM(R$3:R118)</f>
        <v>0</v>
      </c>
      <c r="T118" s="25">
        <f t="shared" ca="1" si="90"/>
        <v>78470.81</v>
      </c>
      <c r="U118" s="25">
        <f t="shared" ca="1" si="70"/>
        <v>49.04</v>
      </c>
      <c r="V118" s="25">
        <f t="shared" ca="1" si="91"/>
        <v>0</v>
      </c>
      <c r="W118" s="25">
        <f t="shared" ca="1" si="71"/>
        <v>52.31</v>
      </c>
      <c r="X118" s="25">
        <f t="shared" ca="1" si="92"/>
        <v>126700</v>
      </c>
      <c r="Y118" s="25">
        <f t="shared" ca="1" si="72"/>
        <v>48229.19</v>
      </c>
      <c r="Z118" s="25">
        <f t="shared" ca="1" si="93"/>
        <v>5.62</v>
      </c>
      <c r="AA118" s="25">
        <f t="shared" ca="1" si="94"/>
        <v>3.92</v>
      </c>
      <c r="AB118" s="25">
        <f ca="1">IF($H118="","",IF($Q118="x",SUM(U$3:W118)+SUM(Z$3:AA118)-SUM(AB$3:AB117),0))</f>
        <v>0</v>
      </c>
      <c r="AC118" s="25">
        <f t="shared" ca="1" si="95"/>
        <v>78470.81</v>
      </c>
      <c r="AD118" s="25">
        <f t="shared" ca="1" si="73"/>
        <v>78303.179999999993</v>
      </c>
      <c r="AE118" s="7"/>
      <c r="AF118" s="25">
        <f t="shared" ca="1" si="96"/>
        <v>0</v>
      </c>
      <c r="AG118" s="25">
        <f ca="1">SUM(AF$3:AF118)</f>
        <v>0</v>
      </c>
      <c r="AH118" s="25">
        <f t="shared" ca="1" si="97"/>
        <v>104442.57986997742</v>
      </c>
      <c r="AI118" s="25">
        <f t="shared" ca="1" si="74"/>
        <v>65.28</v>
      </c>
      <c r="AJ118" s="25">
        <f t="shared" ca="1" si="98"/>
        <v>0</v>
      </c>
      <c r="AK118" s="25">
        <f t="shared" ca="1" si="75"/>
        <v>69.63</v>
      </c>
      <c r="AL118" s="25">
        <f t="shared" ca="1" si="99"/>
        <v>126700</v>
      </c>
      <c r="AM118" s="25">
        <f t="shared" ca="1" si="76"/>
        <v>22257.42</v>
      </c>
      <c r="AN118" s="25">
        <f t="shared" ca="1" si="100"/>
        <v>2.59</v>
      </c>
      <c r="AO118" s="25">
        <f t="shared" ca="1" si="101"/>
        <v>5.22</v>
      </c>
      <c r="AP118" s="25">
        <f ca="1">IF($H118="","",IF($Q118="x",SUM(AI$3:AK118)+SUM(AN$3:AO118)-SUM(AP$3:AP117),0))</f>
        <v>0</v>
      </c>
      <c r="AQ118" s="25">
        <f t="shared" ca="1" si="102"/>
        <v>104442.58</v>
      </c>
      <c r="AR118" s="25">
        <f t="shared" ca="1" si="77"/>
        <v>104235.99</v>
      </c>
      <c r="AS118" s="7"/>
      <c r="AT118" s="25">
        <f t="shared" ca="1" si="103"/>
        <v>0</v>
      </c>
      <c r="AU118" s="25">
        <f ca="1">SUM(AT$3:AT118)</f>
        <v>0</v>
      </c>
      <c r="AV118" s="25">
        <f t="shared" ca="1" si="104"/>
        <v>137804.30021101833</v>
      </c>
      <c r="AW118" s="25">
        <f t="shared" ca="1" si="78"/>
        <v>86.13</v>
      </c>
      <c r="AX118" s="25">
        <f t="shared" ca="1" si="105"/>
        <v>0</v>
      </c>
      <c r="AY118" s="25">
        <f t="shared" ca="1" si="106"/>
        <v>91.87</v>
      </c>
      <c r="AZ118" s="25">
        <f t="shared" ca="1" si="107"/>
        <v>137804.30021101833</v>
      </c>
      <c r="BA118" s="25">
        <f t="shared" ca="1" si="108"/>
        <v>0</v>
      </c>
      <c r="BB118" s="25">
        <f t="shared" ca="1" si="109"/>
        <v>0</v>
      </c>
      <c r="BC118" s="25">
        <f t="shared" ca="1" si="110"/>
        <v>6.89</v>
      </c>
      <c r="BD118" s="25">
        <f ca="1">IF($H118="","",IF($Q118="x",SUM(AW$3:AY118)+SUM(BB$3:BC118)-SUM(BD$3:BD117),0))</f>
        <v>0</v>
      </c>
      <c r="BE118" s="25">
        <f t="shared" ca="1" si="111"/>
        <v>137804.29999999999</v>
      </c>
      <c r="BF118" s="25">
        <f t="shared" ca="1" si="79"/>
        <v>137547.67000000001</v>
      </c>
      <c r="BG118" s="7"/>
      <c r="BI118" s="25">
        <f t="shared" ca="1" si="112"/>
        <v>0</v>
      </c>
      <c r="BJ118" s="25">
        <f ca="1">SUM(BI$3:BI118)</f>
        <v>0</v>
      </c>
      <c r="BK118" s="25">
        <f t="shared" ca="1" si="125"/>
        <v>125766.54942643437</v>
      </c>
      <c r="BL118" s="25">
        <f t="shared" ca="1" si="80"/>
        <v>78.599999999999994</v>
      </c>
      <c r="BM118" s="25">
        <f t="shared" ca="1" si="113"/>
        <v>0</v>
      </c>
      <c r="BN118" s="25">
        <f t="shared" ca="1" si="114"/>
        <v>83.84</v>
      </c>
      <c r="BO118" s="25">
        <f t="shared" ca="1" si="115"/>
        <v>126700</v>
      </c>
      <c r="BP118" s="25">
        <f t="shared" ca="1" si="116"/>
        <v>933.45</v>
      </c>
      <c r="BQ118" s="25">
        <f t="shared" ca="1" si="117"/>
        <v>0.11</v>
      </c>
      <c r="BR118" s="25">
        <f t="shared" ca="1" si="118"/>
        <v>6.29</v>
      </c>
      <c r="BS118" s="25">
        <f ca="1">IF($H118="","",IF($Q118="x",SUM(BL$3:BN118)+SUM(BQ$3:BR118)-SUM(BS$3:BS117),0))</f>
        <v>0</v>
      </c>
      <c r="BT118" s="25">
        <f t="shared" ca="1" si="119"/>
        <v>125766.55</v>
      </c>
      <c r="BU118" s="25">
        <f t="shared" ca="1" si="81"/>
        <v>125527.98</v>
      </c>
      <c r="BV118" s="7"/>
      <c r="BW118" s="25">
        <f t="shared" si="82"/>
        <v>0</v>
      </c>
      <c r="BX118" s="130"/>
      <c r="BY118" s="7"/>
      <c r="CB118" s="131">
        <f t="shared" si="127"/>
        <v>115</v>
      </c>
      <c r="CC118" s="132">
        <f t="shared" ca="1" si="120"/>
        <v>0</v>
      </c>
      <c r="CD118" s="133">
        <f t="shared" ca="1" si="83"/>
        <v>144609.27553337175</v>
      </c>
      <c r="CE118" s="133">
        <f t="shared" ca="1" si="121"/>
        <v>60.13</v>
      </c>
      <c r="CF118" s="133">
        <f t="shared" ca="1" si="122"/>
        <v>144549.15</v>
      </c>
      <c r="CG118" s="133">
        <f t="shared" ca="1" si="123"/>
        <v>0</v>
      </c>
      <c r="CH118" s="133">
        <f ca="1">IF($H118="","",IF(MONTH($H118)=MONTH($C$4)-1,MAX(0,(CG118-SUM(N107:N118)+SUM(O107:O118))-(VLOOKUP(CB118-12,$CB$3:$CH117,6,FALSE))),0)*0.25)</f>
        <v>0</v>
      </c>
      <c r="CI118" s="133">
        <f ca="1">IF($H118="","",CG118-SUM($CH$4:$CH118))</f>
        <v>-9514.3381941819534</v>
      </c>
      <c r="CK118" s="133">
        <f ca="1">IF($H118="","",SUM($N$4:$N118)+$CK$3)</f>
        <v>100000</v>
      </c>
      <c r="CL118" s="133">
        <f ca="1">IF($H118="","",SUM($O$4:$O118))</f>
        <v>0</v>
      </c>
      <c r="CM118" s="133">
        <f t="shared" ca="1" si="126"/>
        <v>0</v>
      </c>
      <c r="CN118" s="133">
        <f ca="1">IF($H118="","",ROUND(IF(MONTH($H118)=MONTH($C$4)-1,BT118*(1+CC118)-SUM($CM$4:$CM118),0),2))</f>
        <v>0</v>
      </c>
      <c r="CZ118" s="132">
        <f t="shared" ca="1" si="84"/>
        <v>126700</v>
      </c>
    </row>
    <row r="119" spans="6:104" x14ac:dyDescent="0.2">
      <c r="F119" s="3">
        <v>116</v>
      </c>
      <c r="G119" s="3">
        <f t="shared" si="85"/>
        <v>10</v>
      </c>
      <c r="H119" s="8">
        <f t="shared" ca="1" si="124"/>
        <v>47269</v>
      </c>
      <c r="I119" s="6">
        <f t="shared" ca="1" si="67"/>
        <v>41</v>
      </c>
      <c r="J119" s="6" t="str">
        <f t="shared" ca="1" si="68"/>
        <v/>
      </c>
      <c r="K119" s="7"/>
      <c r="L119" s="6">
        <f ca="1">IF($H119="","",IF($J119="",VLOOKUP($I119,Sterbetafeln!$A$4:$I$124,$D$10,FALSE),MAX(0.0005,VLOOKUP($I119,Sterbetafeln!$A$4:$I$124,$D$10,FALSE)*VLOOKUP($J119,Sterbetafeln!$A$4:$I$124,$D$13,FALSE))))</f>
        <v>1.3990000000000001E-3</v>
      </c>
      <c r="M119" s="78">
        <f ca="1">SUM($O$3:$O119)</f>
        <v>0</v>
      </c>
      <c r="N119" s="25">
        <f t="shared" ca="1" si="86"/>
        <v>0</v>
      </c>
      <c r="O119" s="25">
        <f t="shared" ca="1" si="87"/>
        <v>0</v>
      </c>
      <c r="P119" s="25">
        <f t="shared" ca="1" si="88"/>
        <v>0</v>
      </c>
      <c r="Q119" s="7" t="str">
        <f t="shared" ca="1" si="89"/>
        <v/>
      </c>
      <c r="R119" s="25">
        <f t="shared" ca="1" si="69"/>
        <v>0</v>
      </c>
      <c r="S119" s="25">
        <f ca="1">SUM(R$3:R119)</f>
        <v>0</v>
      </c>
      <c r="T119" s="25">
        <f t="shared" ca="1" si="90"/>
        <v>78470.81</v>
      </c>
      <c r="U119" s="25">
        <f t="shared" ca="1" si="70"/>
        <v>49.04</v>
      </c>
      <c r="V119" s="25">
        <f t="shared" ca="1" si="91"/>
        <v>0</v>
      </c>
      <c r="W119" s="25">
        <f t="shared" ca="1" si="71"/>
        <v>52.31</v>
      </c>
      <c r="X119" s="25">
        <f t="shared" ca="1" si="92"/>
        <v>126700</v>
      </c>
      <c r="Y119" s="25">
        <f t="shared" ca="1" si="72"/>
        <v>48229.19</v>
      </c>
      <c r="Z119" s="25">
        <f t="shared" ca="1" si="93"/>
        <v>5.62</v>
      </c>
      <c r="AA119" s="25">
        <f t="shared" ca="1" si="94"/>
        <v>3.92</v>
      </c>
      <c r="AB119" s="25">
        <f ca="1">IF($H119="","",IF($Q119="x",SUM(U$3:W119)+SUM(Z$3:AA119)-SUM(AB$3:AB118),0))</f>
        <v>0</v>
      </c>
      <c r="AC119" s="25">
        <f t="shared" ca="1" si="95"/>
        <v>78470.81</v>
      </c>
      <c r="AD119" s="25">
        <f t="shared" ca="1" si="73"/>
        <v>78303.179999999993</v>
      </c>
      <c r="AE119" s="7"/>
      <c r="AF119" s="25">
        <f t="shared" ca="1" si="96"/>
        <v>0</v>
      </c>
      <c r="AG119" s="25">
        <f ca="1">SUM(AF$3:AF119)</f>
        <v>0</v>
      </c>
      <c r="AH119" s="25">
        <f t="shared" ca="1" si="97"/>
        <v>104700.16357799541</v>
      </c>
      <c r="AI119" s="25">
        <f t="shared" ca="1" si="74"/>
        <v>65.44</v>
      </c>
      <c r="AJ119" s="25">
        <f t="shared" ca="1" si="98"/>
        <v>0</v>
      </c>
      <c r="AK119" s="25">
        <f t="shared" ca="1" si="75"/>
        <v>69.8</v>
      </c>
      <c r="AL119" s="25">
        <f t="shared" ca="1" si="99"/>
        <v>126700</v>
      </c>
      <c r="AM119" s="25">
        <f t="shared" ca="1" si="76"/>
        <v>21999.84</v>
      </c>
      <c r="AN119" s="25">
        <f t="shared" ca="1" si="100"/>
        <v>2.56</v>
      </c>
      <c r="AO119" s="25">
        <f t="shared" ca="1" si="101"/>
        <v>5.24</v>
      </c>
      <c r="AP119" s="25">
        <f ca="1">IF($H119="","",IF($Q119="x",SUM(AI$3:AK119)+SUM(AN$3:AO119)-SUM(AP$3:AP118),0))</f>
        <v>0</v>
      </c>
      <c r="AQ119" s="25">
        <f t="shared" ca="1" si="102"/>
        <v>104700.16</v>
      </c>
      <c r="AR119" s="25">
        <f t="shared" ca="1" si="77"/>
        <v>104493.18</v>
      </c>
      <c r="AS119" s="7"/>
      <c r="AT119" s="25">
        <f t="shared" ca="1" si="103"/>
        <v>0</v>
      </c>
      <c r="AU119" s="25">
        <f ca="1">SUM(AT$3:AT119)</f>
        <v>0</v>
      </c>
      <c r="AV119" s="25">
        <f t="shared" ca="1" si="104"/>
        <v>138475.06939837168</v>
      </c>
      <c r="AW119" s="25">
        <f t="shared" ca="1" si="78"/>
        <v>86.55</v>
      </c>
      <c r="AX119" s="25">
        <f t="shared" ca="1" si="105"/>
        <v>0</v>
      </c>
      <c r="AY119" s="25">
        <f t="shared" ca="1" si="106"/>
        <v>92.32</v>
      </c>
      <c r="AZ119" s="25">
        <f t="shared" ca="1" si="107"/>
        <v>138475.06939837168</v>
      </c>
      <c r="BA119" s="25">
        <f t="shared" ca="1" si="108"/>
        <v>0</v>
      </c>
      <c r="BB119" s="25">
        <f t="shared" ca="1" si="109"/>
        <v>0</v>
      </c>
      <c r="BC119" s="25">
        <f t="shared" ca="1" si="110"/>
        <v>6.92</v>
      </c>
      <c r="BD119" s="25">
        <f ca="1">IF($H119="","",IF($Q119="x",SUM(AW$3:AY119)+SUM(BB$3:BC119)-SUM(BD$3:BD118),0))</f>
        <v>0</v>
      </c>
      <c r="BE119" s="25">
        <f t="shared" ca="1" si="111"/>
        <v>138475.07</v>
      </c>
      <c r="BF119" s="25">
        <f t="shared" ca="1" si="79"/>
        <v>138217.43</v>
      </c>
      <c r="BG119" s="7"/>
      <c r="BI119" s="25">
        <f t="shared" ca="1" si="112"/>
        <v>0</v>
      </c>
      <c r="BJ119" s="25">
        <f ca="1">SUM(BI$3:BI119)</f>
        <v>0</v>
      </c>
      <c r="BK119" s="25">
        <f t="shared" ca="1" si="125"/>
        <v>126278.93849254241</v>
      </c>
      <c r="BL119" s="25">
        <f t="shared" ca="1" si="80"/>
        <v>78.92</v>
      </c>
      <c r="BM119" s="25">
        <f t="shared" ca="1" si="113"/>
        <v>0</v>
      </c>
      <c r="BN119" s="25">
        <f t="shared" ca="1" si="114"/>
        <v>84.19</v>
      </c>
      <c r="BO119" s="25">
        <f t="shared" ca="1" si="115"/>
        <v>126700</v>
      </c>
      <c r="BP119" s="25">
        <f t="shared" ca="1" si="116"/>
        <v>421.06</v>
      </c>
      <c r="BQ119" s="25">
        <f t="shared" ca="1" si="117"/>
        <v>0.05</v>
      </c>
      <c r="BR119" s="25">
        <f t="shared" ca="1" si="118"/>
        <v>6.31</v>
      </c>
      <c r="BS119" s="25">
        <f ca="1">IF($H119="","",IF($Q119="x",SUM(BL$3:BN119)+SUM(BQ$3:BR119)-SUM(BS$3:BS118),0))</f>
        <v>0</v>
      </c>
      <c r="BT119" s="25">
        <f t="shared" ca="1" si="119"/>
        <v>126278.94</v>
      </c>
      <c r="BU119" s="25">
        <f t="shared" ca="1" si="81"/>
        <v>126039.6</v>
      </c>
      <c r="BV119" s="7"/>
      <c r="BW119" s="25">
        <f t="shared" si="82"/>
        <v>0</v>
      </c>
      <c r="BX119" s="130"/>
      <c r="BY119" s="7"/>
      <c r="CB119" s="131">
        <f t="shared" si="127"/>
        <v>116</v>
      </c>
      <c r="CC119" s="132">
        <f t="shared" ca="1" si="120"/>
        <v>0</v>
      </c>
      <c r="CD119" s="133">
        <f t="shared" ca="1" si="83"/>
        <v>145138.06112992115</v>
      </c>
      <c r="CE119" s="133">
        <f t="shared" ca="1" si="121"/>
        <v>60.35</v>
      </c>
      <c r="CF119" s="133">
        <f t="shared" ca="1" si="122"/>
        <v>145077.71</v>
      </c>
      <c r="CG119" s="133">
        <f t="shared" ca="1" si="123"/>
        <v>0</v>
      </c>
      <c r="CH119" s="133">
        <f ca="1">IF($H119="","",IF(MONTH($H119)=MONTH($C$4)-1,MAX(0,(CG119-SUM(N108:N119)+SUM(O108:O119))-(VLOOKUP(CB119-12,$CB$3:$CH118,6,FALSE))),0)*0.25)</f>
        <v>0</v>
      </c>
      <c r="CI119" s="133">
        <f ca="1">IF($H119="","",CG119-SUM($CH$4:$CH119))</f>
        <v>-9514.3381941819534</v>
      </c>
      <c r="CK119" s="133">
        <f ca="1">IF($H119="","",SUM($N$4:$N119)+$CK$3)</f>
        <v>100000</v>
      </c>
      <c r="CL119" s="133">
        <f ca="1">IF($H119="","",SUM($O$4:$O119))</f>
        <v>0</v>
      </c>
      <c r="CM119" s="133">
        <f t="shared" ca="1" si="126"/>
        <v>0</v>
      </c>
      <c r="CN119" s="133">
        <f ca="1">IF($H119="","",ROUND(IF(MONTH($H119)=MONTH($C$4)-1,BT119*(1+CC119)-SUM($CM$4:$CM119),0),2))</f>
        <v>0</v>
      </c>
      <c r="CZ119" s="132">
        <f t="shared" ca="1" si="84"/>
        <v>126700</v>
      </c>
    </row>
    <row r="120" spans="6:104" x14ac:dyDescent="0.2">
      <c r="F120" s="3">
        <v>117</v>
      </c>
      <c r="G120" s="3">
        <f t="shared" si="85"/>
        <v>10</v>
      </c>
      <c r="H120" s="8">
        <f t="shared" ca="1" si="124"/>
        <v>47299</v>
      </c>
      <c r="I120" s="6">
        <f t="shared" ca="1" si="67"/>
        <v>41</v>
      </c>
      <c r="J120" s="6" t="str">
        <f t="shared" ca="1" si="68"/>
        <v/>
      </c>
      <c r="K120" s="7"/>
      <c r="L120" s="6">
        <f ca="1">IF($H120="","",IF($J120="",VLOOKUP($I120,Sterbetafeln!$A$4:$I$124,$D$10,FALSE),MAX(0.0005,VLOOKUP($I120,Sterbetafeln!$A$4:$I$124,$D$10,FALSE)*VLOOKUP($J120,Sterbetafeln!$A$4:$I$124,$D$13,FALSE))))</f>
        <v>1.3990000000000001E-3</v>
      </c>
      <c r="M120" s="78">
        <f ca="1">SUM($O$3:$O120)</f>
        <v>0</v>
      </c>
      <c r="N120" s="25">
        <f t="shared" ca="1" si="86"/>
        <v>0</v>
      </c>
      <c r="O120" s="25">
        <f t="shared" ca="1" si="87"/>
        <v>0</v>
      </c>
      <c r="P120" s="25">
        <f t="shared" ca="1" si="88"/>
        <v>0</v>
      </c>
      <c r="Q120" s="7" t="str">
        <f t="shared" ca="1" si="89"/>
        <v>x</v>
      </c>
      <c r="R120" s="25">
        <f t="shared" ca="1" si="69"/>
        <v>0</v>
      </c>
      <c r="S120" s="25">
        <f ca="1">SUM(R$3:R120)</f>
        <v>0</v>
      </c>
      <c r="T120" s="25">
        <f t="shared" ca="1" si="90"/>
        <v>78470.81</v>
      </c>
      <c r="U120" s="25">
        <f t="shared" ca="1" si="70"/>
        <v>49.04</v>
      </c>
      <c r="V120" s="25">
        <f t="shared" ca="1" si="91"/>
        <v>0</v>
      </c>
      <c r="W120" s="25">
        <f t="shared" ca="1" si="71"/>
        <v>52.31</v>
      </c>
      <c r="X120" s="25">
        <f t="shared" ca="1" si="92"/>
        <v>126700</v>
      </c>
      <c r="Y120" s="25">
        <f t="shared" ca="1" si="72"/>
        <v>48229.19</v>
      </c>
      <c r="Z120" s="25">
        <f t="shared" ca="1" si="93"/>
        <v>5.62</v>
      </c>
      <c r="AA120" s="25">
        <f t="shared" ca="1" si="94"/>
        <v>3.92</v>
      </c>
      <c r="AB120" s="25">
        <f ca="1">IF($H120="","",IF($Q120="x",SUM(U$3:W120)+SUM(Z$3:AA120)-SUM(AB$3:AB119),0))</f>
        <v>332.67000000000007</v>
      </c>
      <c r="AC120" s="25">
        <f t="shared" ca="1" si="95"/>
        <v>78138.14</v>
      </c>
      <c r="AD120" s="25">
        <f t="shared" ca="1" si="73"/>
        <v>77971.009999999995</v>
      </c>
      <c r="AE120" s="7"/>
      <c r="AF120" s="25">
        <f t="shared" ca="1" si="96"/>
        <v>0</v>
      </c>
      <c r="AG120" s="25">
        <f ca="1">SUM(AF$3:AF120)</f>
        <v>0</v>
      </c>
      <c r="AH120" s="25">
        <f t="shared" ca="1" si="97"/>
        <v>104958.37883976336</v>
      </c>
      <c r="AI120" s="25">
        <f t="shared" ca="1" si="74"/>
        <v>65.599999999999994</v>
      </c>
      <c r="AJ120" s="25">
        <f t="shared" ca="1" si="98"/>
        <v>0</v>
      </c>
      <c r="AK120" s="25">
        <f t="shared" ca="1" si="75"/>
        <v>69.97</v>
      </c>
      <c r="AL120" s="25">
        <f t="shared" ca="1" si="99"/>
        <v>126700</v>
      </c>
      <c r="AM120" s="25">
        <f t="shared" ca="1" si="76"/>
        <v>21741.62</v>
      </c>
      <c r="AN120" s="25">
        <f t="shared" ca="1" si="100"/>
        <v>2.5299999999999998</v>
      </c>
      <c r="AO120" s="25">
        <f t="shared" ca="1" si="101"/>
        <v>5.25</v>
      </c>
      <c r="AP120" s="25">
        <f ca="1">IF($H120="","",IF($Q120="x",SUM(AI$3:AK120)+SUM(AN$3:AO120)-SUM(AP$3:AP119),0))</f>
        <v>429.10999999999876</v>
      </c>
      <c r="AQ120" s="25">
        <f t="shared" ca="1" si="102"/>
        <v>104529.27</v>
      </c>
      <c r="AR120" s="25">
        <f t="shared" ca="1" si="77"/>
        <v>104322.55</v>
      </c>
      <c r="AS120" s="7"/>
      <c r="AT120" s="25">
        <f t="shared" ca="1" si="103"/>
        <v>0</v>
      </c>
      <c r="AU120" s="25">
        <f ca="1">SUM(AT$3:AT120)</f>
        <v>0</v>
      </c>
      <c r="AV120" s="25">
        <f t="shared" ca="1" si="104"/>
        <v>139149.10440526443</v>
      </c>
      <c r="AW120" s="25">
        <f t="shared" ca="1" si="78"/>
        <v>86.97</v>
      </c>
      <c r="AX120" s="25">
        <f t="shared" ca="1" si="105"/>
        <v>0</v>
      </c>
      <c r="AY120" s="25">
        <f t="shared" ca="1" si="106"/>
        <v>92.77</v>
      </c>
      <c r="AZ120" s="25">
        <f t="shared" ca="1" si="107"/>
        <v>139149.10440526443</v>
      </c>
      <c r="BA120" s="25">
        <f t="shared" ca="1" si="108"/>
        <v>0</v>
      </c>
      <c r="BB120" s="25">
        <f t="shared" ca="1" si="109"/>
        <v>0</v>
      </c>
      <c r="BC120" s="25">
        <f t="shared" ca="1" si="110"/>
        <v>6.96</v>
      </c>
      <c r="BD120" s="25">
        <f ca="1">IF($H120="","",IF($Q120="x",SUM(AW$3:AY120)+SUM(BB$3:BC120)-SUM(BD$3:BD119),0))</f>
        <v>557.38000000000102</v>
      </c>
      <c r="BE120" s="25">
        <f t="shared" ca="1" si="111"/>
        <v>138591.72</v>
      </c>
      <c r="BF120" s="25">
        <f t="shared" ca="1" si="79"/>
        <v>138333.91</v>
      </c>
      <c r="BG120" s="7"/>
      <c r="BI120" s="25">
        <f t="shared" ca="1" si="112"/>
        <v>0</v>
      </c>
      <c r="BJ120" s="25">
        <f ca="1">SUM(BI$3:BI120)</f>
        <v>0</v>
      </c>
      <c r="BK120" s="25">
        <f t="shared" ca="1" si="125"/>
        <v>126793.41603282791</v>
      </c>
      <c r="BL120" s="25">
        <f t="shared" ca="1" si="80"/>
        <v>79.25</v>
      </c>
      <c r="BM120" s="25">
        <f t="shared" ca="1" si="113"/>
        <v>0</v>
      </c>
      <c r="BN120" s="25">
        <f t="shared" ca="1" si="114"/>
        <v>84.53</v>
      </c>
      <c r="BO120" s="25">
        <f t="shared" ca="1" si="115"/>
        <v>126793.41603282791</v>
      </c>
      <c r="BP120" s="25">
        <f t="shared" ca="1" si="116"/>
        <v>0</v>
      </c>
      <c r="BQ120" s="25">
        <f t="shared" ca="1" si="117"/>
        <v>0</v>
      </c>
      <c r="BR120" s="25">
        <f t="shared" ca="1" si="118"/>
        <v>6.34</v>
      </c>
      <c r="BS120" s="25">
        <f ca="1">IF($H120="","",IF($Q120="x",SUM(BL$3:BN120)+SUM(BQ$3:BR120)-SUM(BS$3:BS119),0))</f>
        <v>508.43000000000029</v>
      </c>
      <c r="BT120" s="25">
        <f t="shared" ca="1" si="119"/>
        <v>126284.99</v>
      </c>
      <c r="BU120" s="25">
        <f t="shared" ca="1" si="81"/>
        <v>126045.64</v>
      </c>
      <c r="BV120" s="7"/>
      <c r="BW120" s="25">
        <f t="shared" si="82"/>
        <v>0</v>
      </c>
      <c r="BX120" s="130"/>
      <c r="BY120" s="7"/>
      <c r="CB120" s="131">
        <f t="shared" si="127"/>
        <v>117</v>
      </c>
      <c r="CC120" s="132">
        <f t="shared" ca="1" si="120"/>
        <v>0</v>
      </c>
      <c r="CD120" s="133">
        <f t="shared" ca="1" si="83"/>
        <v>145668.77454878823</v>
      </c>
      <c r="CE120" s="133">
        <f t="shared" ca="1" si="121"/>
        <v>60.57</v>
      </c>
      <c r="CF120" s="133">
        <f t="shared" ca="1" si="122"/>
        <v>145608.20000000001</v>
      </c>
      <c r="CG120" s="133">
        <f t="shared" ca="1" si="123"/>
        <v>0</v>
      </c>
      <c r="CH120" s="133">
        <f ca="1">IF($H120="","",IF(MONTH($H120)=MONTH($C$4)-1,MAX(0,(CG120-SUM(N109:N120)+SUM(O109:O120))-(VLOOKUP(CB120-12,$CB$3:$CH119,6,FALSE))),0)*0.25)</f>
        <v>0</v>
      </c>
      <c r="CI120" s="133">
        <f ca="1">IF($H120="","",CG120-SUM($CH$4:$CH120))</f>
        <v>-9514.3381941819534</v>
      </c>
      <c r="CK120" s="133">
        <f ca="1">IF($H120="","",SUM($N$4:$N120)+$CK$3)</f>
        <v>100000</v>
      </c>
      <c r="CL120" s="133">
        <f ca="1">IF($H120="","",SUM($O$4:$O120))</f>
        <v>0</v>
      </c>
      <c r="CM120" s="133">
        <f t="shared" ca="1" si="126"/>
        <v>0</v>
      </c>
      <c r="CN120" s="133">
        <f ca="1">IF($H120="","",ROUND(IF(MONTH($H120)=MONTH($C$4)-1,BT120*(1+CC120)-SUM($CM$4:$CM120),0),2))</f>
        <v>0</v>
      </c>
      <c r="CZ120" s="132">
        <f t="shared" ca="1" si="84"/>
        <v>126700</v>
      </c>
    </row>
    <row r="121" spans="6:104" x14ac:dyDescent="0.2">
      <c r="F121" s="3">
        <v>118</v>
      </c>
      <c r="G121" s="3">
        <f t="shared" si="85"/>
        <v>10</v>
      </c>
      <c r="H121" s="8">
        <f t="shared" ca="1" si="124"/>
        <v>47330</v>
      </c>
      <c r="I121" s="6">
        <f t="shared" ca="1" si="67"/>
        <v>42</v>
      </c>
      <c r="J121" s="6" t="str">
        <f t="shared" ca="1" si="68"/>
        <v/>
      </c>
      <c r="K121" s="7"/>
      <c r="L121" s="6">
        <f ca="1">IF($H121="","",IF($J121="",VLOOKUP($I121,Sterbetafeln!$A$4:$I$124,$D$10,FALSE),MAX(0.0005,VLOOKUP($I121,Sterbetafeln!$A$4:$I$124,$D$10,FALSE)*VLOOKUP($J121,Sterbetafeln!$A$4:$I$124,$D$13,FALSE))))</f>
        <v>1.5009999999999999E-3</v>
      </c>
      <c r="M121" s="78">
        <f ca="1">SUM($O$3:$O121)</f>
        <v>0</v>
      </c>
      <c r="N121" s="25">
        <f t="shared" ca="1" si="86"/>
        <v>0</v>
      </c>
      <c r="O121" s="25">
        <f t="shared" ca="1" si="87"/>
        <v>0</v>
      </c>
      <c r="P121" s="25">
        <f t="shared" ca="1" si="88"/>
        <v>0</v>
      </c>
      <c r="Q121" s="7" t="str">
        <f t="shared" ca="1" si="89"/>
        <v/>
      </c>
      <c r="R121" s="25">
        <f t="shared" ca="1" si="69"/>
        <v>0</v>
      </c>
      <c r="S121" s="25">
        <f ca="1">SUM(R$3:R121)</f>
        <v>0</v>
      </c>
      <c r="T121" s="25">
        <f t="shared" ca="1" si="90"/>
        <v>78138.14</v>
      </c>
      <c r="U121" s="25">
        <f t="shared" ca="1" si="70"/>
        <v>48.84</v>
      </c>
      <c r="V121" s="25">
        <f t="shared" ca="1" si="91"/>
        <v>0</v>
      </c>
      <c r="W121" s="25">
        <f t="shared" ca="1" si="71"/>
        <v>52.09</v>
      </c>
      <c r="X121" s="25">
        <f t="shared" ca="1" si="92"/>
        <v>126700</v>
      </c>
      <c r="Y121" s="25">
        <f t="shared" ca="1" si="72"/>
        <v>48561.86</v>
      </c>
      <c r="Z121" s="25">
        <f t="shared" ca="1" si="93"/>
        <v>6.07</v>
      </c>
      <c r="AA121" s="25">
        <f t="shared" ca="1" si="94"/>
        <v>3.91</v>
      </c>
      <c r="AB121" s="25">
        <f ca="1">IF($H121="","",IF($Q121="x",SUM(U$3:W121)+SUM(Z$3:AA121)-SUM(AB$3:AB120),0))</f>
        <v>0</v>
      </c>
      <c r="AC121" s="25">
        <f t="shared" ca="1" si="95"/>
        <v>78138.14</v>
      </c>
      <c r="AD121" s="25">
        <f t="shared" ca="1" si="73"/>
        <v>77971.009999999995</v>
      </c>
      <c r="AE121" s="7"/>
      <c r="AF121" s="25">
        <f t="shared" ca="1" si="96"/>
        <v>0</v>
      </c>
      <c r="AG121" s="25">
        <f ca="1">SUM(AF$3:AF121)</f>
        <v>0</v>
      </c>
      <c r="AH121" s="25">
        <f t="shared" ca="1" si="97"/>
        <v>104787.06737892197</v>
      </c>
      <c r="AI121" s="25">
        <f t="shared" ca="1" si="74"/>
        <v>65.489999999999995</v>
      </c>
      <c r="AJ121" s="25">
        <f t="shared" ca="1" si="98"/>
        <v>0</v>
      </c>
      <c r="AK121" s="25">
        <f t="shared" ca="1" si="75"/>
        <v>69.86</v>
      </c>
      <c r="AL121" s="25">
        <f t="shared" ca="1" si="99"/>
        <v>126700</v>
      </c>
      <c r="AM121" s="25">
        <f t="shared" ca="1" si="76"/>
        <v>21912.93</v>
      </c>
      <c r="AN121" s="25">
        <f t="shared" ca="1" si="100"/>
        <v>2.74</v>
      </c>
      <c r="AO121" s="25">
        <f t="shared" ca="1" si="101"/>
        <v>5.24</v>
      </c>
      <c r="AP121" s="25">
        <f ca="1">IF($H121="","",IF($Q121="x",SUM(AI$3:AK121)+SUM(AN$3:AO121)-SUM(AP$3:AP120),0))</f>
        <v>0</v>
      </c>
      <c r="AQ121" s="25">
        <f t="shared" ca="1" si="102"/>
        <v>104787.07</v>
      </c>
      <c r="AR121" s="25">
        <f t="shared" ca="1" si="77"/>
        <v>104579.96</v>
      </c>
      <c r="AS121" s="7"/>
      <c r="AT121" s="25">
        <f t="shared" ca="1" si="103"/>
        <v>0</v>
      </c>
      <c r="AU121" s="25">
        <f ca="1">SUM(AT$3:AT121)</f>
        <v>0</v>
      </c>
      <c r="AV121" s="25">
        <f t="shared" ca="1" si="104"/>
        <v>139266.32220503787</v>
      </c>
      <c r="AW121" s="25">
        <f t="shared" ca="1" si="78"/>
        <v>87.04</v>
      </c>
      <c r="AX121" s="25">
        <f t="shared" ca="1" si="105"/>
        <v>0</v>
      </c>
      <c r="AY121" s="25">
        <f t="shared" ca="1" si="106"/>
        <v>92.84</v>
      </c>
      <c r="AZ121" s="25">
        <f t="shared" ca="1" si="107"/>
        <v>139266.32220503787</v>
      </c>
      <c r="BA121" s="25">
        <f t="shared" ca="1" si="108"/>
        <v>0</v>
      </c>
      <c r="BB121" s="25">
        <f t="shared" ca="1" si="109"/>
        <v>0</v>
      </c>
      <c r="BC121" s="25">
        <f t="shared" ca="1" si="110"/>
        <v>6.96</v>
      </c>
      <c r="BD121" s="25">
        <f ca="1">IF($H121="","",IF($Q121="x",SUM(AW$3:AY121)+SUM(BB$3:BC121)-SUM(BD$3:BD120),0))</f>
        <v>0</v>
      </c>
      <c r="BE121" s="25">
        <f t="shared" ca="1" si="111"/>
        <v>139266.32</v>
      </c>
      <c r="BF121" s="25">
        <f t="shared" ca="1" si="79"/>
        <v>139007.5</v>
      </c>
      <c r="BG121" s="7"/>
      <c r="BI121" s="25">
        <f t="shared" ca="1" si="112"/>
        <v>0</v>
      </c>
      <c r="BJ121" s="25">
        <f ca="1">SUM(BI$3:BI121)</f>
        <v>0</v>
      </c>
      <c r="BK121" s="25">
        <f t="shared" ca="1" si="125"/>
        <v>126799.4906812768</v>
      </c>
      <c r="BL121" s="25">
        <f t="shared" ca="1" si="80"/>
        <v>79.25</v>
      </c>
      <c r="BM121" s="25">
        <f t="shared" ca="1" si="113"/>
        <v>0</v>
      </c>
      <c r="BN121" s="25">
        <f t="shared" ca="1" si="114"/>
        <v>84.53</v>
      </c>
      <c r="BO121" s="25">
        <f t="shared" ca="1" si="115"/>
        <v>126799.4906812768</v>
      </c>
      <c r="BP121" s="25">
        <f t="shared" ca="1" si="116"/>
        <v>0</v>
      </c>
      <c r="BQ121" s="25">
        <f t="shared" ca="1" si="117"/>
        <v>0</v>
      </c>
      <c r="BR121" s="25">
        <f t="shared" ca="1" si="118"/>
        <v>6.34</v>
      </c>
      <c r="BS121" s="25">
        <f ca="1">IF($H121="","",IF($Q121="x",SUM(BL$3:BN121)+SUM(BQ$3:BR121)-SUM(BS$3:BS120),0))</f>
        <v>0</v>
      </c>
      <c r="BT121" s="25">
        <f t="shared" ca="1" si="119"/>
        <v>126799.49</v>
      </c>
      <c r="BU121" s="25">
        <f t="shared" ca="1" si="81"/>
        <v>126559.37</v>
      </c>
      <c r="BV121" s="7"/>
      <c r="BW121" s="25">
        <f t="shared" si="82"/>
        <v>0</v>
      </c>
      <c r="BX121" s="130"/>
      <c r="BY121" s="7"/>
      <c r="CB121" s="131">
        <f t="shared" si="127"/>
        <v>118</v>
      </c>
      <c r="CC121" s="132">
        <f t="shared" ca="1" si="120"/>
        <v>0</v>
      </c>
      <c r="CD121" s="133">
        <f t="shared" ca="1" si="83"/>
        <v>146201.42583071423</v>
      </c>
      <c r="CE121" s="133">
        <f t="shared" ca="1" si="121"/>
        <v>60.79</v>
      </c>
      <c r="CF121" s="133">
        <f t="shared" ca="1" si="122"/>
        <v>146140.64000000001</v>
      </c>
      <c r="CG121" s="133">
        <f t="shared" ca="1" si="123"/>
        <v>0</v>
      </c>
      <c r="CH121" s="133">
        <f ca="1">IF($H121="","",IF(MONTH($H121)=MONTH($C$4)-1,MAX(0,(CG121-SUM(N110:N121)+SUM(O110:O121))-(VLOOKUP(CB121-12,$CB$3:$CH120,6,FALSE))),0)*0.25)</f>
        <v>0</v>
      </c>
      <c r="CI121" s="133">
        <f ca="1">IF($H121="","",CG121-SUM($CH$4:$CH121))</f>
        <v>-9514.3381941819534</v>
      </c>
      <c r="CK121" s="133">
        <f ca="1">IF($H121="","",SUM($N$4:$N121)+$CK$3)</f>
        <v>100000</v>
      </c>
      <c r="CL121" s="133">
        <f ca="1">IF($H121="","",SUM($O$4:$O121))</f>
        <v>0</v>
      </c>
      <c r="CM121" s="133">
        <f t="shared" ca="1" si="126"/>
        <v>0</v>
      </c>
      <c r="CN121" s="133">
        <f ca="1">IF($H121="","",ROUND(IF(MONTH($H121)=MONTH($C$4)-1,BT121*(1+CC121)-SUM($CM$4:$CM121),0),2))</f>
        <v>0</v>
      </c>
      <c r="CZ121" s="132">
        <f t="shared" ca="1" si="84"/>
        <v>126700</v>
      </c>
    </row>
    <row r="122" spans="6:104" x14ac:dyDescent="0.2">
      <c r="F122" s="3">
        <v>119</v>
      </c>
      <c r="G122" s="3">
        <f t="shared" si="85"/>
        <v>10</v>
      </c>
      <c r="H122" s="8">
        <f t="shared" ca="1" si="124"/>
        <v>47361</v>
      </c>
      <c r="I122" s="6">
        <f t="shared" ca="1" si="67"/>
        <v>42</v>
      </c>
      <c r="J122" s="6" t="str">
        <f t="shared" ca="1" si="68"/>
        <v/>
      </c>
      <c r="K122" s="7"/>
      <c r="L122" s="6">
        <f ca="1">IF($H122="","",IF($J122="",VLOOKUP($I122,Sterbetafeln!$A$4:$I$124,$D$10,FALSE),MAX(0.0005,VLOOKUP($I122,Sterbetafeln!$A$4:$I$124,$D$10,FALSE)*VLOOKUP($J122,Sterbetafeln!$A$4:$I$124,$D$13,FALSE))))</f>
        <v>1.5009999999999999E-3</v>
      </c>
      <c r="M122" s="78">
        <f ca="1">SUM($O$3:$O122)</f>
        <v>0</v>
      </c>
      <c r="N122" s="25">
        <f t="shared" ca="1" si="86"/>
        <v>0</v>
      </c>
      <c r="O122" s="25">
        <f t="shared" ca="1" si="87"/>
        <v>0</v>
      </c>
      <c r="P122" s="25">
        <f t="shared" ca="1" si="88"/>
        <v>0</v>
      </c>
      <c r="Q122" s="7" t="str">
        <f t="shared" ca="1" si="89"/>
        <v/>
      </c>
      <c r="R122" s="25">
        <f t="shared" ca="1" si="69"/>
        <v>0</v>
      </c>
      <c r="S122" s="25">
        <f ca="1">SUM(R$3:R122)</f>
        <v>0</v>
      </c>
      <c r="T122" s="25">
        <f t="shared" ca="1" si="90"/>
        <v>78138.14</v>
      </c>
      <c r="U122" s="25">
        <f t="shared" ca="1" si="70"/>
        <v>48.84</v>
      </c>
      <c r="V122" s="25">
        <f t="shared" ca="1" si="91"/>
        <v>0</v>
      </c>
      <c r="W122" s="25">
        <f t="shared" ca="1" si="71"/>
        <v>52.09</v>
      </c>
      <c r="X122" s="25">
        <f t="shared" ca="1" si="92"/>
        <v>126700</v>
      </c>
      <c r="Y122" s="25">
        <f t="shared" ca="1" si="72"/>
        <v>48561.86</v>
      </c>
      <c r="Z122" s="25">
        <f t="shared" ca="1" si="93"/>
        <v>6.07</v>
      </c>
      <c r="AA122" s="25">
        <f t="shared" ca="1" si="94"/>
        <v>3.91</v>
      </c>
      <c r="AB122" s="25">
        <f ca="1">IF($H122="","",IF($Q122="x",SUM(U$3:W122)+SUM(Z$3:AA122)-SUM(AB$3:AB121),0))</f>
        <v>0</v>
      </c>
      <c r="AC122" s="25">
        <f t="shared" ca="1" si="95"/>
        <v>78138.14</v>
      </c>
      <c r="AD122" s="25">
        <f t="shared" ca="1" si="73"/>
        <v>77971.009999999995</v>
      </c>
      <c r="AE122" s="7"/>
      <c r="AF122" s="25">
        <f t="shared" ca="1" si="96"/>
        <v>0</v>
      </c>
      <c r="AG122" s="25">
        <f ca="1">SUM(AF$3:AF122)</f>
        <v>0</v>
      </c>
      <c r="AH122" s="25">
        <f t="shared" ca="1" si="97"/>
        <v>105045.50318326928</v>
      </c>
      <c r="AI122" s="25">
        <f t="shared" ca="1" si="74"/>
        <v>65.650000000000006</v>
      </c>
      <c r="AJ122" s="25">
        <f t="shared" ca="1" si="98"/>
        <v>0</v>
      </c>
      <c r="AK122" s="25">
        <f t="shared" ca="1" si="75"/>
        <v>70.03</v>
      </c>
      <c r="AL122" s="25">
        <f t="shared" ca="1" si="99"/>
        <v>126700</v>
      </c>
      <c r="AM122" s="25">
        <f t="shared" ca="1" si="76"/>
        <v>21654.5</v>
      </c>
      <c r="AN122" s="25">
        <f t="shared" ca="1" si="100"/>
        <v>2.71</v>
      </c>
      <c r="AO122" s="25">
        <f t="shared" ca="1" si="101"/>
        <v>5.25</v>
      </c>
      <c r="AP122" s="25">
        <f ca="1">IF($H122="","",IF($Q122="x",SUM(AI$3:AK122)+SUM(AN$3:AO122)-SUM(AP$3:AP121),0))</f>
        <v>0</v>
      </c>
      <c r="AQ122" s="25">
        <f t="shared" ca="1" si="102"/>
        <v>105045.5</v>
      </c>
      <c r="AR122" s="25">
        <f t="shared" ca="1" si="77"/>
        <v>104838.01</v>
      </c>
      <c r="AS122" s="7"/>
      <c r="AT122" s="25">
        <f t="shared" ca="1" si="103"/>
        <v>0</v>
      </c>
      <c r="AU122" s="25">
        <f ca="1">SUM(AT$3:AT122)</f>
        <v>0</v>
      </c>
      <c r="AV122" s="25">
        <f t="shared" ca="1" si="104"/>
        <v>139944.20585464925</v>
      </c>
      <c r="AW122" s="25">
        <f t="shared" ca="1" si="78"/>
        <v>87.47</v>
      </c>
      <c r="AX122" s="25">
        <f t="shared" ca="1" si="105"/>
        <v>0</v>
      </c>
      <c r="AY122" s="25">
        <f t="shared" ca="1" si="106"/>
        <v>93.3</v>
      </c>
      <c r="AZ122" s="25">
        <f t="shared" ca="1" si="107"/>
        <v>139944.20585464925</v>
      </c>
      <c r="BA122" s="25">
        <f t="shared" ca="1" si="108"/>
        <v>0</v>
      </c>
      <c r="BB122" s="25">
        <f t="shared" ca="1" si="109"/>
        <v>0</v>
      </c>
      <c r="BC122" s="25">
        <f t="shared" ca="1" si="110"/>
        <v>7</v>
      </c>
      <c r="BD122" s="25">
        <f ca="1">IF($H122="","",IF($Q122="x",SUM(AW$3:AY122)+SUM(BB$3:BC122)-SUM(BD$3:BD121),0))</f>
        <v>0</v>
      </c>
      <c r="BE122" s="25">
        <f t="shared" ca="1" si="111"/>
        <v>139944.21</v>
      </c>
      <c r="BF122" s="25">
        <f t="shared" ca="1" si="79"/>
        <v>139684.37</v>
      </c>
      <c r="BG122" s="7"/>
      <c r="BI122" s="25">
        <f t="shared" ca="1" si="112"/>
        <v>0</v>
      </c>
      <c r="BJ122" s="25">
        <f ca="1">SUM(BI$3:BI122)</f>
        <v>0</v>
      </c>
      <c r="BK122" s="25">
        <f t="shared" ca="1" si="125"/>
        <v>127316.08681796349</v>
      </c>
      <c r="BL122" s="25">
        <f t="shared" ca="1" si="80"/>
        <v>79.569999999999993</v>
      </c>
      <c r="BM122" s="25">
        <f t="shared" ca="1" si="113"/>
        <v>0</v>
      </c>
      <c r="BN122" s="25">
        <f t="shared" ca="1" si="114"/>
        <v>84.88</v>
      </c>
      <c r="BO122" s="25">
        <f t="shared" ca="1" si="115"/>
        <v>127316.08681796349</v>
      </c>
      <c r="BP122" s="25">
        <f t="shared" ca="1" si="116"/>
        <v>0</v>
      </c>
      <c r="BQ122" s="25">
        <f t="shared" ca="1" si="117"/>
        <v>0</v>
      </c>
      <c r="BR122" s="25">
        <f t="shared" ca="1" si="118"/>
        <v>6.37</v>
      </c>
      <c r="BS122" s="25">
        <f ca="1">IF($H122="","",IF($Q122="x",SUM(BL$3:BN122)+SUM(BQ$3:BR122)-SUM(BS$3:BS121),0))</f>
        <v>0</v>
      </c>
      <c r="BT122" s="25">
        <f t="shared" ca="1" si="119"/>
        <v>127316.09</v>
      </c>
      <c r="BU122" s="25">
        <f t="shared" ca="1" si="81"/>
        <v>127075.19</v>
      </c>
      <c r="BV122" s="7"/>
      <c r="BW122" s="25">
        <f t="shared" si="82"/>
        <v>0</v>
      </c>
      <c r="BX122" s="130"/>
      <c r="BY122" s="7"/>
      <c r="CB122" s="131">
        <f t="shared" si="127"/>
        <v>119</v>
      </c>
      <c r="CC122" s="132">
        <f t="shared" ca="1" si="120"/>
        <v>0</v>
      </c>
      <c r="CD122" s="133">
        <f t="shared" ca="1" si="83"/>
        <v>146736.03505718161</v>
      </c>
      <c r="CE122" s="133">
        <f t="shared" ca="1" si="121"/>
        <v>61.02</v>
      </c>
      <c r="CF122" s="133">
        <f t="shared" ca="1" si="122"/>
        <v>146675.01999999999</v>
      </c>
      <c r="CG122" s="133">
        <f t="shared" ca="1" si="123"/>
        <v>0</v>
      </c>
      <c r="CH122" s="133">
        <f ca="1">IF($H122="","",IF(MONTH($H122)=MONTH($C$4)-1,MAX(0,(CG122-SUM(N111:N122)+SUM(O111:O122))-(VLOOKUP(CB122-12,$CB$3:$CH121,6,FALSE))),0)*0.25)</f>
        <v>0</v>
      </c>
      <c r="CI122" s="133">
        <f ca="1">IF($H122="","",CG122-SUM($CH$4:$CH122))</f>
        <v>-9514.3381941819534</v>
      </c>
      <c r="CK122" s="133">
        <f ca="1">IF($H122="","",SUM($N$4:$N122)+$CK$3)</f>
        <v>100000</v>
      </c>
      <c r="CL122" s="133">
        <f ca="1">IF($H122="","",SUM($O$4:$O122))</f>
        <v>0</v>
      </c>
      <c r="CM122" s="133">
        <f t="shared" ca="1" si="126"/>
        <v>0</v>
      </c>
      <c r="CN122" s="133">
        <f ca="1">IF($H122="","",ROUND(IF(MONTH($H122)=MONTH($C$4)-1,BT122*(1+CC122)-SUM($CM$4:$CM122),0),2))</f>
        <v>0</v>
      </c>
      <c r="CZ122" s="132">
        <f t="shared" ca="1" si="84"/>
        <v>126700</v>
      </c>
    </row>
    <row r="123" spans="6:104" x14ac:dyDescent="0.2">
      <c r="F123" s="3">
        <v>120</v>
      </c>
      <c r="G123" s="3">
        <f t="shared" si="85"/>
        <v>10</v>
      </c>
      <c r="H123" s="8">
        <f t="shared" ca="1" si="124"/>
        <v>47391</v>
      </c>
      <c r="I123" s="6">
        <f t="shared" ca="1" si="67"/>
        <v>42</v>
      </c>
      <c r="J123" s="6" t="str">
        <f t="shared" ca="1" si="68"/>
        <v/>
      </c>
      <c r="K123" s="7"/>
      <c r="L123" s="6">
        <f ca="1">IF($H123="","",IF($J123="",VLOOKUP($I123,Sterbetafeln!$A$4:$I$124,$D$10,FALSE),MAX(0.0005,VLOOKUP($I123,Sterbetafeln!$A$4:$I$124,$D$10,FALSE)*VLOOKUP($J123,Sterbetafeln!$A$4:$I$124,$D$13,FALSE))))</f>
        <v>1.5009999999999999E-3</v>
      </c>
      <c r="M123" s="78">
        <f ca="1">SUM($O$3:$O123)</f>
        <v>0</v>
      </c>
      <c r="N123" s="25">
        <f t="shared" ca="1" si="86"/>
        <v>0</v>
      </c>
      <c r="O123" s="25">
        <f t="shared" ca="1" si="87"/>
        <v>0</v>
      </c>
      <c r="P123" s="25">
        <f t="shared" ca="1" si="88"/>
        <v>0</v>
      </c>
      <c r="Q123" s="7" t="str">
        <f t="shared" ca="1" si="89"/>
        <v>x</v>
      </c>
      <c r="R123" s="25">
        <f t="shared" ca="1" si="69"/>
        <v>0</v>
      </c>
      <c r="S123" s="25">
        <f ca="1">SUM(R$3:R123)</f>
        <v>0</v>
      </c>
      <c r="T123" s="25">
        <f t="shared" ca="1" si="90"/>
        <v>78138.14</v>
      </c>
      <c r="U123" s="25">
        <f t="shared" ca="1" si="70"/>
        <v>48.84</v>
      </c>
      <c r="V123" s="25">
        <f t="shared" ca="1" si="91"/>
        <v>0</v>
      </c>
      <c r="W123" s="25">
        <f t="shared" ca="1" si="71"/>
        <v>52.09</v>
      </c>
      <c r="X123" s="25">
        <f t="shared" ca="1" si="92"/>
        <v>126700</v>
      </c>
      <c r="Y123" s="25">
        <f t="shared" ca="1" si="72"/>
        <v>48561.86</v>
      </c>
      <c r="Z123" s="25">
        <f t="shared" ca="1" si="93"/>
        <v>6.07</v>
      </c>
      <c r="AA123" s="25">
        <f t="shared" ca="1" si="94"/>
        <v>3.91</v>
      </c>
      <c r="AB123" s="25">
        <f ca="1">IF($H123="","",IF($Q123="x",SUM(U$3:W123)+SUM(Z$3:AA123)-SUM(AB$3:AB122),0))</f>
        <v>332.73000000000138</v>
      </c>
      <c r="AC123" s="25">
        <f t="shared" ca="1" si="95"/>
        <v>77805.41</v>
      </c>
      <c r="AD123" s="25">
        <f t="shared" ca="1" si="73"/>
        <v>77638.78</v>
      </c>
      <c r="AE123" s="7"/>
      <c r="AF123" s="25">
        <f t="shared" ca="1" si="96"/>
        <v>0</v>
      </c>
      <c r="AG123" s="25">
        <f ca="1">SUM(AF$3:AF123)</f>
        <v>0</v>
      </c>
      <c r="AH123" s="25">
        <f t="shared" ca="1" si="97"/>
        <v>105304.57054136653</v>
      </c>
      <c r="AI123" s="25">
        <f t="shared" ca="1" si="74"/>
        <v>65.819999999999993</v>
      </c>
      <c r="AJ123" s="25">
        <f t="shared" ca="1" si="98"/>
        <v>0</v>
      </c>
      <c r="AK123" s="25">
        <f t="shared" ca="1" si="75"/>
        <v>70.2</v>
      </c>
      <c r="AL123" s="25">
        <f t="shared" ca="1" si="99"/>
        <v>126700</v>
      </c>
      <c r="AM123" s="25">
        <f t="shared" ca="1" si="76"/>
        <v>21395.43</v>
      </c>
      <c r="AN123" s="25">
        <f t="shared" ca="1" si="100"/>
        <v>2.68</v>
      </c>
      <c r="AO123" s="25">
        <f t="shared" ca="1" si="101"/>
        <v>5.27</v>
      </c>
      <c r="AP123" s="25">
        <f ca="1">IF($H123="","",IF($Q123="x",SUM(AI$3:AK123)+SUM(AN$3:AO123)-SUM(AP$3:AP122),0))</f>
        <v>430.94000000000051</v>
      </c>
      <c r="AQ123" s="25">
        <f t="shared" ca="1" si="102"/>
        <v>104873.63</v>
      </c>
      <c r="AR123" s="25">
        <f t="shared" ca="1" si="77"/>
        <v>104666.39</v>
      </c>
      <c r="AS123" s="7"/>
      <c r="AT123" s="25">
        <f t="shared" ca="1" si="103"/>
        <v>0</v>
      </c>
      <c r="AU123" s="25">
        <f ca="1">SUM(AT$3:AT123)</f>
        <v>0</v>
      </c>
      <c r="AV123" s="25">
        <f t="shared" ca="1" si="104"/>
        <v>140625.39551850199</v>
      </c>
      <c r="AW123" s="25">
        <f t="shared" ca="1" si="78"/>
        <v>87.89</v>
      </c>
      <c r="AX123" s="25">
        <f t="shared" ca="1" si="105"/>
        <v>0</v>
      </c>
      <c r="AY123" s="25">
        <f t="shared" ca="1" si="106"/>
        <v>93.75</v>
      </c>
      <c r="AZ123" s="25">
        <f t="shared" ca="1" si="107"/>
        <v>140625.39551850199</v>
      </c>
      <c r="BA123" s="25">
        <f t="shared" ca="1" si="108"/>
        <v>0</v>
      </c>
      <c r="BB123" s="25">
        <f t="shared" ca="1" si="109"/>
        <v>0</v>
      </c>
      <c r="BC123" s="25">
        <f t="shared" ca="1" si="110"/>
        <v>7.03</v>
      </c>
      <c r="BD123" s="25">
        <f ca="1">IF($H123="","",IF($Q123="x",SUM(AW$3:AY123)+SUM(BB$3:BC123)-SUM(BD$3:BD122),0))</f>
        <v>563.27999999999884</v>
      </c>
      <c r="BE123" s="25">
        <f t="shared" ca="1" si="111"/>
        <v>140062.12</v>
      </c>
      <c r="BF123" s="25">
        <f t="shared" ca="1" si="79"/>
        <v>139802.1</v>
      </c>
      <c r="BG123" s="7"/>
      <c r="BI123" s="25">
        <f t="shared" ca="1" si="112"/>
        <v>0</v>
      </c>
      <c r="BJ123" s="25">
        <f ca="1">SUM(BI$3:BI123)</f>
        <v>0</v>
      </c>
      <c r="BK123" s="25">
        <f t="shared" ca="1" si="125"/>
        <v>127834.79151031011</v>
      </c>
      <c r="BL123" s="25">
        <f t="shared" ca="1" si="80"/>
        <v>79.900000000000006</v>
      </c>
      <c r="BM123" s="25">
        <f t="shared" ca="1" si="113"/>
        <v>0</v>
      </c>
      <c r="BN123" s="25">
        <f t="shared" ca="1" si="114"/>
        <v>85.22</v>
      </c>
      <c r="BO123" s="25">
        <f t="shared" ca="1" si="115"/>
        <v>127834.79151031011</v>
      </c>
      <c r="BP123" s="25">
        <f t="shared" ca="1" si="116"/>
        <v>0</v>
      </c>
      <c r="BQ123" s="25">
        <f t="shared" ca="1" si="117"/>
        <v>0</v>
      </c>
      <c r="BR123" s="25">
        <f t="shared" ca="1" si="118"/>
        <v>6.39</v>
      </c>
      <c r="BS123" s="25">
        <f ca="1">IF($H123="","",IF($Q123="x",SUM(BL$3:BN123)+SUM(BQ$3:BR123)-SUM(BS$3:BS122),0))</f>
        <v>512.45000000000437</v>
      </c>
      <c r="BT123" s="25">
        <f t="shared" ca="1" si="119"/>
        <v>127322.34</v>
      </c>
      <c r="BU123" s="25">
        <f t="shared" ca="1" si="81"/>
        <v>127081.43</v>
      </c>
      <c r="BV123" s="7"/>
      <c r="BW123" s="25">
        <f t="shared" si="82"/>
        <v>0</v>
      </c>
      <c r="BX123" s="130"/>
      <c r="BY123" s="7"/>
      <c r="CB123" s="131">
        <f t="shared" si="127"/>
        <v>120</v>
      </c>
      <c r="CC123" s="132">
        <f t="shared" ca="1" si="120"/>
        <v>8.389543857954011E-3</v>
      </c>
      <c r="CD123" s="133">
        <f t="shared" ca="1" si="83"/>
        <v>147272.59218744907</v>
      </c>
      <c r="CE123" s="133">
        <f t="shared" ca="1" si="121"/>
        <v>61.24</v>
      </c>
      <c r="CF123" s="133">
        <f t="shared" ca="1" si="122"/>
        <v>147211.35</v>
      </c>
      <c r="CG123" s="133">
        <f t="shared" ca="1" si="123"/>
        <v>148446.38607721362</v>
      </c>
      <c r="CH123" s="133">
        <f ca="1">IF($H123="","",IF(MONTH($H123)=MONTH($C$4)-1,MAX(0,(CG123-SUM(N112:N123)+SUM(O112:O123))-(VLOOKUP(CB123-12,$CB$3:$CH122,6,FALSE))),0)*0.25)</f>
        <v>2597.2583251214528</v>
      </c>
      <c r="CI123" s="133">
        <f ca="1">IF($H123="","",CG123-SUM($CH$4:$CH123))</f>
        <v>136334.78955791023</v>
      </c>
      <c r="CK123" s="133">
        <f ca="1">IF($H123="","",SUM($N$4:$N123)+$CK$3)</f>
        <v>100000</v>
      </c>
      <c r="CL123" s="133">
        <f ca="1">IF($H123="","",SUM($O$4:$O123))</f>
        <v>0</v>
      </c>
      <c r="CM123" s="133">
        <f t="shared" ca="1" si="126"/>
        <v>0</v>
      </c>
      <c r="CN123" s="133">
        <f ca="1">IF($H123="","",ROUND(IF(MONTH($H123)=MONTH($C$4)-1,BT123*(1+CC123)-SUM($CM$4:$CM123),0),2))</f>
        <v>128390.52</v>
      </c>
      <c r="CZ123" s="132">
        <f t="shared" ca="1" si="84"/>
        <v>126700</v>
      </c>
    </row>
    <row r="124" spans="6:104" x14ac:dyDescent="0.2">
      <c r="F124" s="3">
        <v>121</v>
      </c>
      <c r="G124" s="3">
        <f t="shared" si="85"/>
        <v>11</v>
      </c>
      <c r="H124" s="8">
        <f t="shared" ca="1" si="124"/>
        <v>47422</v>
      </c>
      <c r="I124" s="6">
        <f t="shared" ca="1" si="67"/>
        <v>42</v>
      </c>
      <c r="J124" s="6" t="str">
        <f t="shared" ca="1" si="68"/>
        <v/>
      </c>
      <c r="K124" s="7"/>
      <c r="L124" s="6">
        <f ca="1">IF($H124="","",IF($J124="",VLOOKUP($I124,Sterbetafeln!$A$4:$I$124,$D$10,FALSE),MAX(0.0005,VLOOKUP($I124,Sterbetafeln!$A$4:$I$124,$D$10,FALSE)*VLOOKUP($J124,Sterbetafeln!$A$4:$I$124,$D$13,FALSE))))</f>
        <v>1.5009999999999999E-3</v>
      </c>
      <c r="M124" s="78">
        <f ca="1">SUM($O$3:$O124)</f>
        <v>0</v>
      </c>
      <c r="N124" s="25">
        <f t="shared" ca="1" si="86"/>
        <v>0</v>
      </c>
      <c r="O124" s="25">
        <f t="shared" ca="1" si="87"/>
        <v>0</v>
      </c>
      <c r="P124" s="25">
        <f t="shared" ca="1" si="88"/>
        <v>0</v>
      </c>
      <c r="Q124" s="7" t="str">
        <f t="shared" ca="1" si="89"/>
        <v/>
      </c>
      <c r="R124" s="25">
        <f t="shared" ca="1" si="69"/>
        <v>0</v>
      </c>
      <c r="S124" s="25">
        <f ca="1">SUM(R$3:R124)</f>
        <v>0</v>
      </c>
      <c r="T124" s="25">
        <f t="shared" ca="1" si="90"/>
        <v>77805.41</v>
      </c>
      <c r="U124" s="25">
        <f t="shared" ca="1" si="70"/>
        <v>48.63</v>
      </c>
      <c r="V124" s="25">
        <f t="shared" ca="1" si="91"/>
        <v>0</v>
      </c>
      <c r="W124" s="25">
        <f t="shared" ca="1" si="71"/>
        <v>51.87</v>
      </c>
      <c r="X124" s="25">
        <f t="shared" ca="1" si="92"/>
        <v>126700</v>
      </c>
      <c r="Y124" s="25">
        <f t="shared" ca="1" si="72"/>
        <v>48894.59</v>
      </c>
      <c r="Z124" s="25">
        <f t="shared" ca="1" si="93"/>
        <v>6.12</v>
      </c>
      <c r="AA124" s="25">
        <f t="shared" ca="1" si="94"/>
        <v>3.89</v>
      </c>
      <c r="AB124" s="25">
        <f ca="1">IF($H124="","",IF($Q124="x",SUM(U$3:W124)+SUM(Z$3:AA124)-SUM(AB$3:AB123),0))</f>
        <v>0</v>
      </c>
      <c r="AC124" s="25">
        <f t="shared" ca="1" si="95"/>
        <v>77805.41</v>
      </c>
      <c r="AD124" s="25">
        <f t="shared" ca="1" si="73"/>
        <v>77638.78</v>
      </c>
      <c r="AE124" s="7"/>
      <c r="AF124" s="25">
        <f t="shared" ca="1" si="96"/>
        <v>0</v>
      </c>
      <c r="AG124" s="25">
        <f ca="1">SUM(AF$3:AF124)</f>
        <v>0</v>
      </c>
      <c r="AH124" s="25">
        <f t="shared" ca="1" si="97"/>
        <v>105132.27666358076</v>
      </c>
      <c r="AI124" s="25">
        <f t="shared" ca="1" si="74"/>
        <v>65.709999999999994</v>
      </c>
      <c r="AJ124" s="25">
        <f t="shared" ca="1" si="98"/>
        <v>0</v>
      </c>
      <c r="AK124" s="25">
        <f t="shared" ca="1" si="75"/>
        <v>70.09</v>
      </c>
      <c r="AL124" s="25">
        <f t="shared" ca="1" si="99"/>
        <v>126700</v>
      </c>
      <c r="AM124" s="25">
        <f t="shared" ca="1" si="76"/>
        <v>21567.72</v>
      </c>
      <c r="AN124" s="25">
        <f t="shared" ca="1" si="100"/>
        <v>2.7</v>
      </c>
      <c r="AO124" s="25">
        <f t="shared" ca="1" si="101"/>
        <v>5.26</v>
      </c>
      <c r="AP124" s="25">
        <f ca="1">IF($H124="","",IF($Q124="x",SUM(AI$3:AK124)+SUM(AN$3:AO124)-SUM(AP$3:AP123),0))</f>
        <v>0</v>
      </c>
      <c r="AQ124" s="25">
        <f t="shared" ca="1" si="102"/>
        <v>105132.28</v>
      </c>
      <c r="AR124" s="25">
        <f t="shared" ca="1" si="77"/>
        <v>104924.66</v>
      </c>
      <c r="AS124" s="7"/>
      <c r="AT124" s="25">
        <f t="shared" ca="1" si="103"/>
        <v>0</v>
      </c>
      <c r="AU124" s="25">
        <f ca="1">SUM(AT$3:AT124)</f>
        <v>0</v>
      </c>
      <c r="AV124" s="25">
        <f t="shared" ca="1" si="104"/>
        <v>140743.87945138913</v>
      </c>
      <c r="AW124" s="25">
        <f t="shared" ca="1" si="78"/>
        <v>87.96</v>
      </c>
      <c r="AX124" s="25">
        <f t="shared" ca="1" si="105"/>
        <v>0</v>
      </c>
      <c r="AY124" s="25">
        <f t="shared" ca="1" si="106"/>
        <v>93.83</v>
      </c>
      <c r="AZ124" s="25">
        <f t="shared" ca="1" si="107"/>
        <v>140743.87945138913</v>
      </c>
      <c r="BA124" s="25">
        <f t="shared" ca="1" si="108"/>
        <v>0</v>
      </c>
      <c r="BB124" s="25">
        <f t="shared" ca="1" si="109"/>
        <v>0</v>
      </c>
      <c r="BC124" s="25">
        <f t="shared" ca="1" si="110"/>
        <v>7.04</v>
      </c>
      <c r="BD124" s="25">
        <f ca="1">IF($H124="","",IF($Q124="x",SUM(AW$3:AY124)+SUM(BB$3:BC124)-SUM(BD$3:BD123),0))</f>
        <v>0</v>
      </c>
      <c r="BE124" s="25">
        <f t="shared" ca="1" si="111"/>
        <v>140743.88</v>
      </c>
      <c r="BF124" s="25">
        <f t="shared" ca="1" si="79"/>
        <v>140482.84</v>
      </c>
      <c r="BG124" s="7"/>
      <c r="BI124" s="25">
        <f t="shared" ca="1" si="112"/>
        <v>0</v>
      </c>
      <c r="BJ124" s="25">
        <f ca="1">SUM(BI$3:BI124)</f>
        <v>0</v>
      </c>
      <c r="BK124" s="25">
        <f t="shared" ca="1" si="125"/>
        <v>127841.06697358376</v>
      </c>
      <c r="BL124" s="25">
        <f t="shared" ca="1" si="80"/>
        <v>79.900000000000006</v>
      </c>
      <c r="BM124" s="25">
        <f t="shared" ca="1" si="113"/>
        <v>0</v>
      </c>
      <c r="BN124" s="25">
        <f t="shared" ca="1" si="114"/>
        <v>85.23</v>
      </c>
      <c r="BO124" s="25">
        <f t="shared" ca="1" si="115"/>
        <v>127841.06697358376</v>
      </c>
      <c r="BP124" s="25">
        <f t="shared" ca="1" si="116"/>
        <v>0</v>
      </c>
      <c r="BQ124" s="25">
        <f t="shared" ca="1" si="117"/>
        <v>0</v>
      </c>
      <c r="BR124" s="25">
        <f t="shared" ca="1" si="118"/>
        <v>6.39</v>
      </c>
      <c r="BS124" s="25">
        <f ca="1">IF($H124="","",IF($Q124="x",SUM(BL$3:BN124)+SUM(BQ$3:BR124)-SUM(BS$3:BS123),0))</f>
        <v>0</v>
      </c>
      <c r="BT124" s="25">
        <f t="shared" ca="1" si="119"/>
        <v>127841.07</v>
      </c>
      <c r="BU124" s="25">
        <f t="shared" ca="1" si="81"/>
        <v>127599.38</v>
      </c>
      <c r="BV124" s="7"/>
      <c r="BW124" s="25">
        <f t="shared" si="82"/>
        <v>0</v>
      </c>
      <c r="BX124" s="130"/>
      <c r="BY124" s="7"/>
      <c r="CB124" s="131">
        <f t="shared" si="127"/>
        <v>121</v>
      </c>
      <c r="CC124" s="132">
        <f t="shared" ca="1" si="120"/>
        <v>0</v>
      </c>
      <c r="CD124" s="133">
        <f t="shared" ca="1" si="83"/>
        <v>147811.10726225798</v>
      </c>
      <c r="CE124" s="133">
        <f t="shared" ca="1" si="121"/>
        <v>61.46</v>
      </c>
      <c r="CF124" s="133">
        <f t="shared" ca="1" si="122"/>
        <v>147749.65</v>
      </c>
      <c r="CG124" s="133">
        <f t="shared" ca="1" si="123"/>
        <v>0</v>
      </c>
      <c r="CH124" s="133">
        <f ca="1">IF($H124="","",IF(MONTH($H124)=MONTH($C$4)-1,MAX(0,(CG124-SUM(N113:N124)+SUM(O113:O124))-(VLOOKUP(CB124-12,$CB$3:$CH123,6,FALSE))),0)*0.25)</f>
        <v>0</v>
      </c>
      <c r="CI124" s="133">
        <f ca="1">IF($H124="","",CG124-SUM($CH$4:$CH124))</f>
        <v>-12111.596519303406</v>
      </c>
      <c r="CK124" s="133">
        <f ca="1">IF($H124="","",SUM($N$4:$N124)+$CK$3)</f>
        <v>100000</v>
      </c>
      <c r="CL124" s="133">
        <f ca="1">IF($H124="","",SUM($O$4:$O124))</f>
        <v>0</v>
      </c>
      <c r="CM124" s="133">
        <f t="shared" ca="1" si="126"/>
        <v>0</v>
      </c>
      <c r="CN124" s="133">
        <f ca="1">IF($H124="","",ROUND(IF(MONTH($H124)=MONTH($C$4)-1,BT124*(1+CC124)-SUM($CM$4:$CM124),0),2))</f>
        <v>0</v>
      </c>
      <c r="CZ124" s="132">
        <f t="shared" ca="1" si="84"/>
        <v>126700</v>
      </c>
    </row>
    <row r="125" spans="6:104" x14ac:dyDescent="0.2">
      <c r="F125" s="3">
        <v>122</v>
      </c>
      <c r="G125" s="3">
        <f t="shared" si="85"/>
        <v>11</v>
      </c>
      <c r="H125" s="8">
        <f t="shared" ca="1" si="124"/>
        <v>47452</v>
      </c>
      <c r="I125" s="6">
        <f t="shared" ca="1" si="67"/>
        <v>42</v>
      </c>
      <c r="J125" s="6" t="str">
        <f t="shared" ca="1" si="68"/>
        <v/>
      </c>
      <c r="K125" s="7"/>
      <c r="L125" s="6">
        <f ca="1">IF($H125="","",IF($J125="",VLOOKUP($I125,Sterbetafeln!$A$4:$I$124,$D$10,FALSE),MAX(0.0005,VLOOKUP($I125,Sterbetafeln!$A$4:$I$124,$D$10,FALSE)*VLOOKUP($J125,Sterbetafeln!$A$4:$I$124,$D$13,FALSE))))</f>
        <v>1.5009999999999999E-3</v>
      </c>
      <c r="M125" s="78">
        <f ca="1">SUM($O$3:$O125)</f>
        <v>0</v>
      </c>
      <c r="N125" s="25">
        <f t="shared" ca="1" si="86"/>
        <v>0</v>
      </c>
      <c r="O125" s="25">
        <f t="shared" ca="1" si="87"/>
        <v>0</v>
      </c>
      <c r="P125" s="25">
        <f t="shared" ca="1" si="88"/>
        <v>0</v>
      </c>
      <c r="Q125" s="7" t="str">
        <f t="shared" ca="1" si="89"/>
        <v/>
      </c>
      <c r="R125" s="25">
        <f t="shared" ca="1" si="69"/>
        <v>0</v>
      </c>
      <c r="S125" s="25">
        <f ca="1">SUM(R$3:R125)</f>
        <v>0</v>
      </c>
      <c r="T125" s="25">
        <f t="shared" ca="1" si="90"/>
        <v>77805.41</v>
      </c>
      <c r="U125" s="25">
        <f t="shared" ca="1" si="70"/>
        <v>48.63</v>
      </c>
      <c r="V125" s="25">
        <f t="shared" ca="1" si="91"/>
        <v>0</v>
      </c>
      <c r="W125" s="25">
        <f t="shared" ca="1" si="71"/>
        <v>51.87</v>
      </c>
      <c r="X125" s="25">
        <f t="shared" ca="1" si="92"/>
        <v>126700</v>
      </c>
      <c r="Y125" s="25">
        <f t="shared" ca="1" si="72"/>
        <v>48894.59</v>
      </c>
      <c r="Z125" s="25">
        <f t="shared" ca="1" si="93"/>
        <v>6.12</v>
      </c>
      <c r="AA125" s="25">
        <f t="shared" ca="1" si="94"/>
        <v>3.89</v>
      </c>
      <c r="AB125" s="25">
        <f ca="1">IF($H125="","",IF($Q125="x",SUM(U$3:W125)+SUM(Z$3:AA125)-SUM(AB$3:AB124),0))</f>
        <v>0</v>
      </c>
      <c r="AC125" s="25">
        <f t="shared" ca="1" si="95"/>
        <v>77805.41</v>
      </c>
      <c r="AD125" s="25">
        <f t="shared" ca="1" si="73"/>
        <v>77638.78</v>
      </c>
      <c r="AE125" s="7"/>
      <c r="AF125" s="25">
        <f t="shared" ca="1" si="96"/>
        <v>0</v>
      </c>
      <c r="AG125" s="25">
        <f ca="1">SUM(AF$3:AF125)</f>
        <v>0</v>
      </c>
      <c r="AH125" s="25">
        <f t="shared" ca="1" si="97"/>
        <v>105391.56456425737</v>
      </c>
      <c r="AI125" s="25">
        <f t="shared" ca="1" si="74"/>
        <v>65.87</v>
      </c>
      <c r="AJ125" s="25">
        <f t="shared" ca="1" si="98"/>
        <v>0</v>
      </c>
      <c r="AK125" s="25">
        <f t="shared" ca="1" si="75"/>
        <v>70.260000000000005</v>
      </c>
      <c r="AL125" s="25">
        <f t="shared" ca="1" si="99"/>
        <v>126700</v>
      </c>
      <c r="AM125" s="25">
        <f t="shared" ca="1" si="76"/>
        <v>21308.44</v>
      </c>
      <c r="AN125" s="25">
        <f t="shared" ca="1" si="100"/>
        <v>2.67</v>
      </c>
      <c r="AO125" s="25">
        <f t="shared" ca="1" si="101"/>
        <v>5.27</v>
      </c>
      <c r="AP125" s="25">
        <f ca="1">IF($H125="","",IF($Q125="x",SUM(AI$3:AK125)+SUM(AN$3:AO125)-SUM(AP$3:AP124),0))</f>
        <v>0</v>
      </c>
      <c r="AQ125" s="25">
        <f t="shared" ca="1" si="102"/>
        <v>105391.56</v>
      </c>
      <c r="AR125" s="25">
        <f t="shared" ca="1" si="77"/>
        <v>105183.55</v>
      </c>
      <c r="AS125" s="7"/>
      <c r="AT125" s="25">
        <f t="shared" ca="1" si="103"/>
        <v>0</v>
      </c>
      <c r="AU125" s="25">
        <f ca="1">SUM(AT$3:AT125)</f>
        <v>0</v>
      </c>
      <c r="AV125" s="25">
        <f t="shared" ca="1" si="104"/>
        <v>141428.95795266257</v>
      </c>
      <c r="AW125" s="25">
        <f t="shared" ca="1" si="78"/>
        <v>88.39</v>
      </c>
      <c r="AX125" s="25">
        <f t="shared" ca="1" si="105"/>
        <v>0</v>
      </c>
      <c r="AY125" s="25">
        <f t="shared" ca="1" si="106"/>
        <v>94.29</v>
      </c>
      <c r="AZ125" s="25">
        <f t="shared" ca="1" si="107"/>
        <v>141428.95795266257</v>
      </c>
      <c r="BA125" s="25">
        <f t="shared" ca="1" si="108"/>
        <v>0</v>
      </c>
      <c r="BB125" s="25">
        <f t="shared" ca="1" si="109"/>
        <v>0</v>
      </c>
      <c r="BC125" s="25">
        <f t="shared" ca="1" si="110"/>
        <v>7.07</v>
      </c>
      <c r="BD125" s="25">
        <f ca="1">IF($H125="","",IF($Q125="x",SUM(AW$3:AY125)+SUM(BB$3:BC125)-SUM(BD$3:BD124),0))</f>
        <v>0</v>
      </c>
      <c r="BE125" s="25">
        <f t="shared" ca="1" si="111"/>
        <v>141428.96</v>
      </c>
      <c r="BF125" s="25">
        <f t="shared" ca="1" si="79"/>
        <v>141166.89000000001</v>
      </c>
      <c r="BG125" s="7"/>
      <c r="BI125" s="25">
        <f t="shared" ca="1" si="112"/>
        <v>0</v>
      </c>
      <c r="BJ125" s="25">
        <f ca="1">SUM(BI$3:BI125)</f>
        <v>0</v>
      </c>
      <c r="BK125" s="25">
        <f t="shared" ca="1" si="125"/>
        <v>128361.91034381406</v>
      </c>
      <c r="BL125" s="25">
        <f t="shared" ca="1" si="80"/>
        <v>80.23</v>
      </c>
      <c r="BM125" s="25">
        <f t="shared" ca="1" si="113"/>
        <v>0</v>
      </c>
      <c r="BN125" s="25">
        <f t="shared" ca="1" si="114"/>
        <v>85.57</v>
      </c>
      <c r="BO125" s="25">
        <f t="shared" ca="1" si="115"/>
        <v>128361.91034381406</v>
      </c>
      <c r="BP125" s="25">
        <f t="shared" ca="1" si="116"/>
        <v>0</v>
      </c>
      <c r="BQ125" s="25">
        <f t="shared" ca="1" si="117"/>
        <v>0</v>
      </c>
      <c r="BR125" s="25">
        <f t="shared" ca="1" si="118"/>
        <v>6.42</v>
      </c>
      <c r="BS125" s="25">
        <f ca="1">IF($H125="","",IF($Q125="x",SUM(BL$3:BN125)+SUM(BQ$3:BR125)-SUM(BS$3:BS124),0))</f>
        <v>0</v>
      </c>
      <c r="BT125" s="25">
        <f t="shared" ca="1" si="119"/>
        <v>128361.91</v>
      </c>
      <c r="BU125" s="25">
        <f t="shared" ca="1" si="81"/>
        <v>128119.44</v>
      </c>
      <c r="BV125" s="7"/>
      <c r="BW125" s="25">
        <f t="shared" si="82"/>
        <v>0</v>
      </c>
      <c r="BX125" s="130"/>
      <c r="BY125" s="7"/>
      <c r="CB125" s="131">
        <f t="shared" si="127"/>
        <v>122</v>
      </c>
      <c r="CC125" s="132">
        <f t="shared" ca="1" si="120"/>
        <v>0</v>
      </c>
      <c r="CD125" s="133">
        <f t="shared" ca="1" si="83"/>
        <v>148351.60036309072</v>
      </c>
      <c r="CE125" s="133">
        <f t="shared" ca="1" si="121"/>
        <v>61.69</v>
      </c>
      <c r="CF125" s="133">
        <f t="shared" ca="1" si="122"/>
        <v>148289.91</v>
      </c>
      <c r="CG125" s="133">
        <f t="shared" ca="1" si="123"/>
        <v>0</v>
      </c>
      <c r="CH125" s="133">
        <f ca="1">IF($H125="","",IF(MONTH($H125)=MONTH($C$4)-1,MAX(0,(CG125-SUM(N114:N125)+SUM(O114:O125))-(VLOOKUP(CB125-12,$CB$3:$CH124,6,FALSE))),0)*0.25)</f>
        <v>0</v>
      </c>
      <c r="CI125" s="133">
        <f ca="1">IF($H125="","",CG125-SUM($CH$4:$CH125))</f>
        <v>-12111.596519303406</v>
      </c>
      <c r="CK125" s="133">
        <f ca="1">IF($H125="","",SUM($N$4:$N125)+$CK$3)</f>
        <v>100000</v>
      </c>
      <c r="CL125" s="133">
        <f ca="1">IF($H125="","",SUM($O$4:$O125))</f>
        <v>0</v>
      </c>
      <c r="CM125" s="133">
        <f t="shared" ca="1" si="126"/>
        <v>0</v>
      </c>
      <c r="CN125" s="133">
        <f ca="1">IF($H125="","",ROUND(IF(MONTH($H125)=MONTH($C$4)-1,BT125*(1+CC125)-SUM($CM$4:$CM125),0),2))</f>
        <v>0</v>
      </c>
      <c r="CZ125" s="132">
        <f t="shared" ca="1" si="84"/>
        <v>126700</v>
      </c>
    </row>
    <row r="126" spans="6:104" x14ac:dyDescent="0.2">
      <c r="F126" s="3">
        <v>123</v>
      </c>
      <c r="G126" s="3">
        <f t="shared" si="85"/>
        <v>11</v>
      </c>
      <c r="H126" s="8">
        <f t="shared" ca="1" si="124"/>
        <v>47483</v>
      </c>
      <c r="I126" s="6">
        <f t="shared" ca="1" si="67"/>
        <v>42</v>
      </c>
      <c r="J126" s="6" t="str">
        <f t="shared" ca="1" si="68"/>
        <v/>
      </c>
      <c r="K126" s="7"/>
      <c r="L126" s="6">
        <f ca="1">IF($H126="","",IF($J126="",VLOOKUP($I126,Sterbetafeln!$A$4:$I$124,$D$10,FALSE),MAX(0.0005,VLOOKUP($I126,Sterbetafeln!$A$4:$I$124,$D$10,FALSE)*VLOOKUP($J126,Sterbetafeln!$A$4:$I$124,$D$13,FALSE))))</f>
        <v>1.5009999999999999E-3</v>
      </c>
      <c r="M126" s="78">
        <f ca="1">SUM($O$3:$O126)</f>
        <v>0</v>
      </c>
      <c r="N126" s="25">
        <f t="shared" ca="1" si="86"/>
        <v>0</v>
      </c>
      <c r="O126" s="25">
        <f t="shared" ca="1" si="87"/>
        <v>0</v>
      </c>
      <c r="P126" s="25">
        <f t="shared" ca="1" si="88"/>
        <v>0</v>
      </c>
      <c r="Q126" s="7" t="str">
        <f t="shared" ca="1" si="89"/>
        <v>x</v>
      </c>
      <c r="R126" s="25">
        <f t="shared" ca="1" si="69"/>
        <v>0</v>
      </c>
      <c r="S126" s="25">
        <f ca="1">SUM(R$3:R126)</f>
        <v>0</v>
      </c>
      <c r="T126" s="25">
        <f t="shared" ca="1" si="90"/>
        <v>77805.41</v>
      </c>
      <c r="U126" s="25">
        <f t="shared" ca="1" si="70"/>
        <v>48.63</v>
      </c>
      <c r="V126" s="25">
        <f t="shared" ca="1" si="91"/>
        <v>0</v>
      </c>
      <c r="W126" s="25">
        <f t="shared" ca="1" si="71"/>
        <v>51.87</v>
      </c>
      <c r="X126" s="25">
        <f t="shared" ca="1" si="92"/>
        <v>126700</v>
      </c>
      <c r="Y126" s="25">
        <f t="shared" ca="1" si="72"/>
        <v>48894.59</v>
      </c>
      <c r="Z126" s="25">
        <f t="shared" ca="1" si="93"/>
        <v>6.12</v>
      </c>
      <c r="AA126" s="25">
        <f t="shared" ca="1" si="94"/>
        <v>3.89</v>
      </c>
      <c r="AB126" s="25">
        <f ca="1">IF($H126="","",IF($Q126="x",SUM(U$3:W126)+SUM(Z$3:AA126)-SUM(AB$3:AB125),0))</f>
        <v>331.53000000000065</v>
      </c>
      <c r="AC126" s="25">
        <f t="shared" ca="1" si="95"/>
        <v>77473.88</v>
      </c>
      <c r="AD126" s="25">
        <f t="shared" ca="1" si="73"/>
        <v>77307.740000000005</v>
      </c>
      <c r="AE126" s="7"/>
      <c r="AF126" s="25">
        <f t="shared" ca="1" si="96"/>
        <v>0</v>
      </c>
      <c r="AG126" s="25">
        <f ca="1">SUM(AF$3:AF126)</f>
        <v>0</v>
      </c>
      <c r="AH126" s="25">
        <f t="shared" ca="1" si="97"/>
        <v>105651.48401868393</v>
      </c>
      <c r="AI126" s="25">
        <f t="shared" ca="1" si="74"/>
        <v>66.03</v>
      </c>
      <c r="AJ126" s="25">
        <f t="shared" ca="1" si="98"/>
        <v>0</v>
      </c>
      <c r="AK126" s="25">
        <f t="shared" ca="1" si="75"/>
        <v>70.430000000000007</v>
      </c>
      <c r="AL126" s="25">
        <f t="shared" ca="1" si="99"/>
        <v>126700</v>
      </c>
      <c r="AM126" s="25">
        <f t="shared" ca="1" si="76"/>
        <v>21048.52</v>
      </c>
      <c r="AN126" s="25">
        <f t="shared" ca="1" si="100"/>
        <v>2.63</v>
      </c>
      <c r="AO126" s="25">
        <f t="shared" ca="1" si="101"/>
        <v>5.28</v>
      </c>
      <c r="AP126" s="25">
        <f ca="1">IF($H126="","",IF($Q126="x",SUM(AI$3:AK126)+SUM(AN$3:AO126)-SUM(AP$3:AP125),0))</f>
        <v>432.20000000000073</v>
      </c>
      <c r="AQ126" s="25">
        <f t="shared" ca="1" si="102"/>
        <v>105219.28</v>
      </c>
      <c r="AR126" s="25">
        <f t="shared" ca="1" si="77"/>
        <v>105011.53</v>
      </c>
      <c r="AS126" s="7"/>
      <c r="AT126" s="25">
        <f t="shared" ca="1" si="103"/>
        <v>0</v>
      </c>
      <c r="AU126" s="25">
        <f ca="1">SUM(AT$3:AT126)</f>
        <v>0</v>
      </c>
      <c r="AV126" s="25">
        <f t="shared" ca="1" si="104"/>
        <v>142117.37261420386</v>
      </c>
      <c r="AW126" s="25">
        <f t="shared" ca="1" si="78"/>
        <v>88.82</v>
      </c>
      <c r="AX126" s="25">
        <f t="shared" ca="1" si="105"/>
        <v>0</v>
      </c>
      <c r="AY126" s="25">
        <f t="shared" ca="1" si="106"/>
        <v>94.74</v>
      </c>
      <c r="AZ126" s="25">
        <f t="shared" ca="1" si="107"/>
        <v>142117.37261420386</v>
      </c>
      <c r="BA126" s="25">
        <f t="shared" ca="1" si="108"/>
        <v>0</v>
      </c>
      <c r="BB126" s="25">
        <f t="shared" ca="1" si="109"/>
        <v>0</v>
      </c>
      <c r="BC126" s="25">
        <f t="shared" ca="1" si="110"/>
        <v>7.11</v>
      </c>
      <c r="BD126" s="25">
        <f ca="1">IF($H126="","",IF($Q126="x",SUM(AW$3:AY126)+SUM(BB$3:BC126)-SUM(BD$3:BD125),0))</f>
        <v>569.25000000000364</v>
      </c>
      <c r="BE126" s="25">
        <f t="shared" ca="1" si="111"/>
        <v>141548.12</v>
      </c>
      <c r="BF126" s="25">
        <f t="shared" ca="1" si="79"/>
        <v>141285.87</v>
      </c>
      <c r="BG126" s="7"/>
      <c r="BI126" s="25">
        <f t="shared" ca="1" si="112"/>
        <v>0</v>
      </c>
      <c r="BJ126" s="25">
        <f ca="1">SUM(BI$3:BI126)</f>
        <v>0</v>
      </c>
      <c r="BK126" s="25">
        <f t="shared" ca="1" si="125"/>
        <v>128884.87231044553</v>
      </c>
      <c r="BL126" s="25">
        <f t="shared" ca="1" si="80"/>
        <v>80.55</v>
      </c>
      <c r="BM126" s="25">
        <f t="shared" ca="1" si="113"/>
        <v>0</v>
      </c>
      <c r="BN126" s="25">
        <f t="shared" ca="1" si="114"/>
        <v>85.92</v>
      </c>
      <c r="BO126" s="25">
        <f t="shared" ca="1" si="115"/>
        <v>128884.87231044553</v>
      </c>
      <c r="BP126" s="25">
        <f t="shared" ca="1" si="116"/>
        <v>0</v>
      </c>
      <c r="BQ126" s="25">
        <f t="shared" ca="1" si="117"/>
        <v>0</v>
      </c>
      <c r="BR126" s="25">
        <f t="shared" ca="1" si="118"/>
        <v>6.44</v>
      </c>
      <c r="BS126" s="25">
        <f ca="1">IF($H126="","",IF($Q126="x",SUM(BL$3:BN126)+SUM(BQ$3:BR126)-SUM(BS$3:BS125),0))</f>
        <v>516.64999999999782</v>
      </c>
      <c r="BT126" s="25">
        <f t="shared" ca="1" si="119"/>
        <v>128368.22</v>
      </c>
      <c r="BU126" s="25">
        <f t="shared" ca="1" si="81"/>
        <v>128125.74</v>
      </c>
      <c r="BV126" s="7"/>
      <c r="BW126" s="25">
        <f t="shared" si="82"/>
        <v>0</v>
      </c>
      <c r="BX126" s="130"/>
      <c r="BY126" s="7"/>
      <c r="CB126" s="131">
        <f t="shared" si="127"/>
        <v>123</v>
      </c>
      <c r="CC126" s="132">
        <f t="shared" ca="1" si="120"/>
        <v>0</v>
      </c>
      <c r="CD126" s="133">
        <f t="shared" ca="1" si="83"/>
        <v>148894.06144920608</v>
      </c>
      <c r="CE126" s="133">
        <f t="shared" ca="1" si="121"/>
        <v>61.91</v>
      </c>
      <c r="CF126" s="133">
        <f t="shared" ca="1" si="122"/>
        <v>148832.15</v>
      </c>
      <c r="CG126" s="133">
        <f t="shared" ca="1" si="123"/>
        <v>0</v>
      </c>
      <c r="CH126" s="133">
        <f ca="1">IF($H126="","",IF(MONTH($H126)=MONTH($C$4)-1,MAX(0,(CG126-SUM(N115:N126)+SUM(O115:O126))-(VLOOKUP(CB126-12,$CB$3:$CH125,6,FALSE))),0)*0.25)</f>
        <v>0</v>
      </c>
      <c r="CI126" s="133">
        <f ca="1">IF($H126="","",CG126-SUM($CH$4:$CH126))</f>
        <v>-12111.596519303406</v>
      </c>
      <c r="CK126" s="133">
        <f ca="1">IF($H126="","",SUM($N$4:$N126)+$CK$3)</f>
        <v>100000</v>
      </c>
      <c r="CL126" s="133">
        <f ca="1">IF($H126="","",SUM($O$4:$O126))</f>
        <v>0</v>
      </c>
      <c r="CM126" s="133">
        <f t="shared" ca="1" si="126"/>
        <v>0</v>
      </c>
      <c r="CN126" s="133">
        <f ca="1">IF($H126="","",ROUND(IF(MONTH($H126)=MONTH($C$4)-1,BT126*(1+CC126)-SUM($CM$4:$CM126),0),2))</f>
        <v>0</v>
      </c>
      <c r="CZ126" s="132">
        <f t="shared" ca="1" si="84"/>
        <v>126700</v>
      </c>
    </row>
    <row r="127" spans="6:104" x14ac:dyDescent="0.2">
      <c r="F127" s="3">
        <v>124</v>
      </c>
      <c r="G127" s="3">
        <f t="shared" si="85"/>
        <v>11</v>
      </c>
      <c r="H127" s="8">
        <f t="shared" ca="1" si="124"/>
        <v>47514</v>
      </c>
      <c r="I127" s="6">
        <f t="shared" ca="1" si="67"/>
        <v>42</v>
      </c>
      <c r="J127" s="6" t="str">
        <f t="shared" ca="1" si="68"/>
        <v/>
      </c>
      <c r="K127" s="7"/>
      <c r="L127" s="6">
        <f ca="1">IF($H127="","",IF($J127="",VLOOKUP($I127,Sterbetafeln!$A$4:$I$124,$D$10,FALSE),MAX(0.0005,VLOOKUP($I127,Sterbetafeln!$A$4:$I$124,$D$10,FALSE)*VLOOKUP($J127,Sterbetafeln!$A$4:$I$124,$D$13,FALSE))))</f>
        <v>1.5009999999999999E-3</v>
      </c>
      <c r="M127" s="78">
        <f ca="1">SUM($O$3:$O127)</f>
        <v>0</v>
      </c>
      <c r="N127" s="25">
        <f t="shared" ca="1" si="86"/>
        <v>0</v>
      </c>
      <c r="O127" s="25">
        <f t="shared" ca="1" si="87"/>
        <v>0</v>
      </c>
      <c r="P127" s="25">
        <f t="shared" ca="1" si="88"/>
        <v>0</v>
      </c>
      <c r="Q127" s="7" t="str">
        <f t="shared" ca="1" si="89"/>
        <v/>
      </c>
      <c r="R127" s="25">
        <f t="shared" ca="1" si="69"/>
        <v>0</v>
      </c>
      <c r="S127" s="25">
        <f ca="1">SUM(R$3:R127)</f>
        <v>0</v>
      </c>
      <c r="T127" s="25">
        <f t="shared" ca="1" si="90"/>
        <v>77473.88</v>
      </c>
      <c r="U127" s="25">
        <f t="shared" ca="1" si="70"/>
        <v>48.42</v>
      </c>
      <c r="V127" s="25">
        <f t="shared" ca="1" si="91"/>
        <v>0</v>
      </c>
      <c r="W127" s="25">
        <f t="shared" ca="1" si="71"/>
        <v>51.65</v>
      </c>
      <c r="X127" s="25">
        <f t="shared" ca="1" si="92"/>
        <v>126700</v>
      </c>
      <c r="Y127" s="25">
        <f t="shared" ca="1" si="72"/>
        <v>49226.12</v>
      </c>
      <c r="Z127" s="25">
        <f t="shared" ca="1" si="93"/>
        <v>6.16</v>
      </c>
      <c r="AA127" s="25">
        <f t="shared" ca="1" si="94"/>
        <v>3.87</v>
      </c>
      <c r="AB127" s="25">
        <f ca="1">IF($H127="","",IF($Q127="x",SUM(U$3:W127)+SUM(Z$3:AA127)-SUM(AB$3:AB126),0))</f>
        <v>0</v>
      </c>
      <c r="AC127" s="25">
        <f t="shared" ca="1" si="95"/>
        <v>77473.88</v>
      </c>
      <c r="AD127" s="25">
        <f t="shared" ca="1" si="73"/>
        <v>77307.740000000005</v>
      </c>
      <c r="AE127" s="7"/>
      <c r="AF127" s="25">
        <f t="shared" ca="1" si="96"/>
        <v>0</v>
      </c>
      <c r="AG127" s="25">
        <f ca="1">SUM(AF$3:AF127)</f>
        <v>0</v>
      </c>
      <c r="AH127" s="25">
        <f t="shared" ca="1" si="97"/>
        <v>105478.77912972755</v>
      </c>
      <c r="AI127" s="25">
        <f t="shared" ca="1" si="74"/>
        <v>65.92</v>
      </c>
      <c r="AJ127" s="25">
        <f t="shared" ca="1" si="98"/>
        <v>0</v>
      </c>
      <c r="AK127" s="25">
        <f t="shared" ca="1" si="75"/>
        <v>70.319999999999993</v>
      </c>
      <c r="AL127" s="25">
        <f t="shared" ca="1" si="99"/>
        <v>126700</v>
      </c>
      <c r="AM127" s="25">
        <f t="shared" ca="1" si="76"/>
        <v>21221.22</v>
      </c>
      <c r="AN127" s="25">
        <f t="shared" ca="1" si="100"/>
        <v>2.65</v>
      </c>
      <c r="AO127" s="25">
        <f t="shared" ca="1" si="101"/>
        <v>5.27</v>
      </c>
      <c r="AP127" s="25">
        <f ca="1">IF($H127="","",IF($Q127="x",SUM(AI$3:AK127)+SUM(AN$3:AO127)-SUM(AP$3:AP126),0))</f>
        <v>0</v>
      </c>
      <c r="AQ127" s="25">
        <f t="shared" ca="1" si="102"/>
        <v>105478.78</v>
      </c>
      <c r="AR127" s="25">
        <f t="shared" ca="1" si="77"/>
        <v>105270.64</v>
      </c>
      <c r="AS127" s="7"/>
      <c r="AT127" s="25">
        <f t="shared" ca="1" si="103"/>
        <v>0</v>
      </c>
      <c r="AU127" s="25">
        <f ca="1">SUM(AT$3:AT127)</f>
        <v>0</v>
      </c>
      <c r="AV127" s="25">
        <f t="shared" ca="1" si="104"/>
        <v>142237.11263152925</v>
      </c>
      <c r="AW127" s="25">
        <f t="shared" ca="1" si="78"/>
        <v>88.9</v>
      </c>
      <c r="AX127" s="25">
        <f t="shared" ca="1" si="105"/>
        <v>0</v>
      </c>
      <c r="AY127" s="25">
        <f t="shared" ca="1" si="106"/>
        <v>94.82</v>
      </c>
      <c r="AZ127" s="25">
        <f t="shared" ca="1" si="107"/>
        <v>142237.11263152925</v>
      </c>
      <c r="BA127" s="25">
        <f t="shared" ca="1" si="108"/>
        <v>0</v>
      </c>
      <c r="BB127" s="25">
        <f t="shared" ca="1" si="109"/>
        <v>0</v>
      </c>
      <c r="BC127" s="25">
        <f t="shared" ca="1" si="110"/>
        <v>7.11</v>
      </c>
      <c r="BD127" s="25">
        <f ca="1">IF($H127="","",IF($Q127="x",SUM(AW$3:AY127)+SUM(BB$3:BC127)-SUM(BD$3:BD126),0))</f>
        <v>0</v>
      </c>
      <c r="BE127" s="25">
        <f t="shared" ca="1" si="111"/>
        <v>142237.10999999999</v>
      </c>
      <c r="BF127" s="25">
        <f t="shared" ca="1" si="79"/>
        <v>141973.82999999999</v>
      </c>
      <c r="BG127" s="7"/>
      <c r="BI127" s="25">
        <f t="shared" ca="1" si="112"/>
        <v>0</v>
      </c>
      <c r="BJ127" s="25">
        <f ca="1">SUM(BI$3:BI127)</f>
        <v>0</v>
      </c>
      <c r="BK127" s="25">
        <f t="shared" ca="1" si="125"/>
        <v>128891.20801816661</v>
      </c>
      <c r="BL127" s="25">
        <f t="shared" ca="1" si="80"/>
        <v>80.56</v>
      </c>
      <c r="BM127" s="25">
        <f t="shared" ca="1" si="113"/>
        <v>0</v>
      </c>
      <c r="BN127" s="25">
        <f t="shared" ca="1" si="114"/>
        <v>85.93</v>
      </c>
      <c r="BO127" s="25">
        <f t="shared" ca="1" si="115"/>
        <v>128891.20801816661</v>
      </c>
      <c r="BP127" s="25">
        <f t="shared" ca="1" si="116"/>
        <v>0</v>
      </c>
      <c r="BQ127" s="25">
        <f t="shared" ca="1" si="117"/>
        <v>0</v>
      </c>
      <c r="BR127" s="25">
        <f t="shared" ca="1" si="118"/>
        <v>6.44</v>
      </c>
      <c r="BS127" s="25">
        <f ca="1">IF($H127="","",IF($Q127="x",SUM(BL$3:BN127)+SUM(BQ$3:BR127)-SUM(BS$3:BS126),0))</f>
        <v>0</v>
      </c>
      <c r="BT127" s="25">
        <f t="shared" ca="1" si="119"/>
        <v>128891.21</v>
      </c>
      <c r="BU127" s="25">
        <f t="shared" ca="1" si="81"/>
        <v>128647.95</v>
      </c>
      <c r="BV127" s="7"/>
      <c r="BW127" s="25">
        <f t="shared" si="82"/>
        <v>0</v>
      </c>
      <c r="BX127" s="130"/>
      <c r="BY127" s="7"/>
      <c r="CB127" s="131">
        <f t="shared" si="127"/>
        <v>124</v>
      </c>
      <c r="CC127" s="132">
        <f t="shared" ca="1" si="120"/>
        <v>0</v>
      </c>
      <c r="CD127" s="133">
        <f t="shared" ca="1" si="83"/>
        <v>149438.51060208652</v>
      </c>
      <c r="CE127" s="133">
        <f t="shared" ca="1" si="121"/>
        <v>62.14</v>
      </c>
      <c r="CF127" s="133">
        <f t="shared" ca="1" si="122"/>
        <v>149376.37</v>
      </c>
      <c r="CG127" s="133">
        <f t="shared" ca="1" si="123"/>
        <v>0</v>
      </c>
      <c r="CH127" s="133">
        <f ca="1">IF($H127="","",IF(MONTH($H127)=MONTH($C$4)-1,MAX(0,(CG127-SUM(N116:N127)+SUM(O116:O127))-(VLOOKUP(CB127-12,$CB$3:$CH126,6,FALSE))),0)*0.25)</f>
        <v>0</v>
      </c>
      <c r="CI127" s="133">
        <f ca="1">IF($H127="","",CG127-SUM($CH$4:$CH127))</f>
        <v>-12111.596519303406</v>
      </c>
      <c r="CK127" s="133">
        <f ca="1">IF($H127="","",SUM($N$4:$N127)+$CK$3)</f>
        <v>100000</v>
      </c>
      <c r="CL127" s="133">
        <f ca="1">IF($H127="","",SUM($O$4:$O127))</f>
        <v>0</v>
      </c>
      <c r="CM127" s="133">
        <f t="shared" ca="1" si="126"/>
        <v>0</v>
      </c>
      <c r="CN127" s="133">
        <f ca="1">IF($H127="","",ROUND(IF(MONTH($H127)=MONTH($C$4)-1,BT127*(1+CC127)-SUM($CM$4:$CM127),0),2))</f>
        <v>0</v>
      </c>
      <c r="CZ127" s="132">
        <f t="shared" ca="1" si="84"/>
        <v>126700</v>
      </c>
    </row>
    <row r="128" spans="6:104" x14ac:dyDescent="0.2">
      <c r="F128" s="3">
        <v>125</v>
      </c>
      <c r="G128" s="3">
        <f t="shared" si="85"/>
        <v>11</v>
      </c>
      <c r="H128" s="8">
        <f t="shared" ca="1" si="124"/>
        <v>47542</v>
      </c>
      <c r="I128" s="6">
        <f t="shared" ca="1" si="67"/>
        <v>42</v>
      </c>
      <c r="J128" s="6" t="str">
        <f t="shared" ca="1" si="68"/>
        <v/>
      </c>
      <c r="K128" s="7"/>
      <c r="L128" s="6">
        <f ca="1">IF($H128="","",IF($J128="",VLOOKUP($I128,Sterbetafeln!$A$4:$I$124,$D$10,FALSE),MAX(0.0005,VLOOKUP($I128,Sterbetafeln!$A$4:$I$124,$D$10,FALSE)*VLOOKUP($J128,Sterbetafeln!$A$4:$I$124,$D$13,FALSE))))</f>
        <v>1.5009999999999999E-3</v>
      </c>
      <c r="M128" s="78">
        <f ca="1">SUM($O$3:$O128)</f>
        <v>0</v>
      </c>
      <c r="N128" s="25">
        <f t="shared" ca="1" si="86"/>
        <v>0</v>
      </c>
      <c r="O128" s="25">
        <f t="shared" ca="1" si="87"/>
        <v>0</v>
      </c>
      <c r="P128" s="25">
        <f t="shared" ca="1" si="88"/>
        <v>0</v>
      </c>
      <c r="Q128" s="7" t="str">
        <f t="shared" ca="1" si="89"/>
        <v/>
      </c>
      <c r="R128" s="25">
        <f t="shared" ca="1" si="69"/>
        <v>0</v>
      </c>
      <c r="S128" s="25">
        <f ca="1">SUM(R$3:R128)</f>
        <v>0</v>
      </c>
      <c r="T128" s="25">
        <f t="shared" ca="1" si="90"/>
        <v>77473.88</v>
      </c>
      <c r="U128" s="25">
        <f t="shared" ca="1" si="70"/>
        <v>48.42</v>
      </c>
      <c r="V128" s="25">
        <f t="shared" ca="1" si="91"/>
        <v>0</v>
      </c>
      <c r="W128" s="25">
        <f t="shared" ca="1" si="71"/>
        <v>51.65</v>
      </c>
      <c r="X128" s="25">
        <f t="shared" ca="1" si="92"/>
        <v>126700</v>
      </c>
      <c r="Y128" s="25">
        <f t="shared" ca="1" si="72"/>
        <v>49226.12</v>
      </c>
      <c r="Z128" s="25">
        <f t="shared" ca="1" si="93"/>
        <v>6.16</v>
      </c>
      <c r="AA128" s="25">
        <f t="shared" ca="1" si="94"/>
        <v>3.87</v>
      </c>
      <c r="AB128" s="25">
        <f ca="1">IF($H128="","",IF($Q128="x",SUM(U$3:W128)+SUM(Z$3:AA128)-SUM(AB$3:AB127),0))</f>
        <v>0</v>
      </c>
      <c r="AC128" s="25">
        <f t="shared" ca="1" si="95"/>
        <v>77473.88</v>
      </c>
      <c r="AD128" s="25">
        <f t="shared" ca="1" si="73"/>
        <v>77307.740000000005</v>
      </c>
      <c r="AE128" s="7"/>
      <c r="AF128" s="25">
        <f t="shared" ca="1" si="96"/>
        <v>0</v>
      </c>
      <c r="AG128" s="25">
        <f ca="1">SUM(AF$3:AF128)</f>
        <v>0</v>
      </c>
      <c r="AH128" s="25">
        <f t="shared" ca="1" si="97"/>
        <v>105738.91912673347</v>
      </c>
      <c r="AI128" s="25">
        <f t="shared" ca="1" si="74"/>
        <v>66.09</v>
      </c>
      <c r="AJ128" s="25">
        <f t="shared" ca="1" si="98"/>
        <v>0</v>
      </c>
      <c r="AK128" s="25">
        <f t="shared" ca="1" si="75"/>
        <v>70.489999999999995</v>
      </c>
      <c r="AL128" s="25">
        <f t="shared" ca="1" si="99"/>
        <v>126700</v>
      </c>
      <c r="AM128" s="25">
        <f t="shared" ca="1" si="76"/>
        <v>20961.080000000002</v>
      </c>
      <c r="AN128" s="25">
        <f t="shared" ca="1" si="100"/>
        <v>2.62</v>
      </c>
      <c r="AO128" s="25">
        <f t="shared" ca="1" si="101"/>
        <v>5.29</v>
      </c>
      <c r="AP128" s="25">
        <f ca="1">IF($H128="","",IF($Q128="x",SUM(AI$3:AK128)+SUM(AN$3:AO128)-SUM(AP$3:AP127),0))</f>
        <v>0</v>
      </c>
      <c r="AQ128" s="25">
        <f t="shared" ca="1" si="102"/>
        <v>105738.92</v>
      </c>
      <c r="AR128" s="25">
        <f t="shared" ca="1" si="77"/>
        <v>105530.39</v>
      </c>
      <c r="AS128" s="7"/>
      <c r="AT128" s="25">
        <f t="shared" ca="1" si="103"/>
        <v>0</v>
      </c>
      <c r="AU128" s="25">
        <f ca="1">SUM(AT$3:AT128)</f>
        <v>0</v>
      </c>
      <c r="AV128" s="25">
        <f t="shared" ca="1" si="104"/>
        <v>142929.45632519326</v>
      </c>
      <c r="AW128" s="25">
        <f t="shared" ca="1" si="78"/>
        <v>89.33</v>
      </c>
      <c r="AX128" s="25">
        <f t="shared" ca="1" si="105"/>
        <v>0</v>
      </c>
      <c r="AY128" s="25">
        <f t="shared" ca="1" si="106"/>
        <v>95.29</v>
      </c>
      <c r="AZ128" s="25">
        <f t="shared" ca="1" si="107"/>
        <v>142929.45632519326</v>
      </c>
      <c r="BA128" s="25">
        <f t="shared" ca="1" si="108"/>
        <v>0</v>
      </c>
      <c r="BB128" s="25">
        <f t="shared" ca="1" si="109"/>
        <v>0</v>
      </c>
      <c r="BC128" s="25">
        <f t="shared" ca="1" si="110"/>
        <v>7.15</v>
      </c>
      <c r="BD128" s="25">
        <f ca="1">IF($H128="","",IF($Q128="x",SUM(AW$3:AY128)+SUM(BB$3:BC128)-SUM(BD$3:BD127),0))</f>
        <v>0</v>
      </c>
      <c r="BE128" s="25">
        <f t="shared" ca="1" si="111"/>
        <v>142929.46</v>
      </c>
      <c r="BF128" s="25">
        <f t="shared" ca="1" si="79"/>
        <v>142665.14000000001</v>
      </c>
      <c r="BG128" s="7"/>
      <c r="BI128" s="25">
        <f t="shared" ca="1" si="112"/>
        <v>0</v>
      </c>
      <c r="BJ128" s="25">
        <f ca="1">SUM(BI$3:BI128)</f>
        <v>0</v>
      </c>
      <c r="BK128" s="25">
        <f t="shared" ca="1" si="125"/>
        <v>129416.32874416422</v>
      </c>
      <c r="BL128" s="25">
        <f t="shared" ca="1" si="80"/>
        <v>80.89</v>
      </c>
      <c r="BM128" s="25">
        <f t="shared" ca="1" si="113"/>
        <v>0</v>
      </c>
      <c r="BN128" s="25">
        <f t="shared" ca="1" si="114"/>
        <v>86.28</v>
      </c>
      <c r="BO128" s="25">
        <f t="shared" ca="1" si="115"/>
        <v>129416.32874416422</v>
      </c>
      <c r="BP128" s="25">
        <f t="shared" ca="1" si="116"/>
        <v>0</v>
      </c>
      <c r="BQ128" s="25">
        <f t="shared" ca="1" si="117"/>
        <v>0</v>
      </c>
      <c r="BR128" s="25">
        <f t="shared" ca="1" si="118"/>
        <v>6.47</v>
      </c>
      <c r="BS128" s="25">
        <f ca="1">IF($H128="","",IF($Q128="x",SUM(BL$3:BN128)+SUM(BQ$3:BR128)-SUM(BS$3:BS127),0))</f>
        <v>0</v>
      </c>
      <c r="BT128" s="25">
        <f t="shared" ca="1" si="119"/>
        <v>129416.33</v>
      </c>
      <c r="BU128" s="25">
        <f t="shared" ca="1" si="81"/>
        <v>129172.28</v>
      </c>
      <c r="BV128" s="7"/>
      <c r="BW128" s="25">
        <f t="shared" si="82"/>
        <v>0</v>
      </c>
      <c r="BX128" s="130"/>
      <c r="BY128" s="7"/>
      <c r="CB128" s="131">
        <f t="shared" si="127"/>
        <v>125</v>
      </c>
      <c r="CC128" s="132">
        <f t="shared" ca="1" si="120"/>
        <v>0</v>
      </c>
      <c r="CD128" s="133">
        <f t="shared" ca="1" si="83"/>
        <v>149984.94782173206</v>
      </c>
      <c r="CE128" s="133">
        <f t="shared" ca="1" si="121"/>
        <v>62.37</v>
      </c>
      <c r="CF128" s="133">
        <f t="shared" ca="1" si="122"/>
        <v>149922.57999999999</v>
      </c>
      <c r="CG128" s="133">
        <f t="shared" ca="1" si="123"/>
        <v>0</v>
      </c>
      <c r="CH128" s="133">
        <f ca="1">IF($H128="","",IF(MONTH($H128)=MONTH($C$4)-1,MAX(0,(CG128-SUM(N117:N128)+SUM(O117:O128))-(VLOOKUP(CB128-12,$CB$3:$CH127,6,FALSE))),0)*0.25)</f>
        <v>0</v>
      </c>
      <c r="CI128" s="133">
        <f ca="1">IF($H128="","",CG128-SUM($CH$4:$CH128))</f>
        <v>-12111.596519303406</v>
      </c>
      <c r="CK128" s="133">
        <f ca="1">IF($H128="","",SUM($N$4:$N128)+$CK$3)</f>
        <v>100000</v>
      </c>
      <c r="CL128" s="133">
        <f ca="1">IF($H128="","",SUM($O$4:$O128))</f>
        <v>0</v>
      </c>
      <c r="CM128" s="133">
        <f t="shared" ca="1" si="126"/>
        <v>0</v>
      </c>
      <c r="CN128" s="133">
        <f ca="1">IF($H128="","",ROUND(IF(MONTH($H128)=MONTH($C$4)-1,BT128*(1+CC128)-SUM($CM$4:$CM128),0),2))</f>
        <v>0</v>
      </c>
      <c r="CZ128" s="132">
        <f t="shared" ca="1" si="84"/>
        <v>126700</v>
      </c>
    </row>
    <row r="129" spans="6:104" x14ac:dyDescent="0.2">
      <c r="F129" s="3">
        <v>126</v>
      </c>
      <c r="G129" s="3">
        <f t="shared" si="85"/>
        <v>11</v>
      </c>
      <c r="H129" s="8">
        <f t="shared" ca="1" si="124"/>
        <v>47573</v>
      </c>
      <c r="I129" s="6">
        <f t="shared" ca="1" si="67"/>
        <v>42</v>
      </c>
      <c r="J129" s="6" t="str">
        <f t="shared" ca="1" si="68"/>
        <v/>
      </c>
      <c r="K129" s="7"/>
      <c r="L129" s="6">
        <f ca="1">IF($H129="","",IF($J129="",VLOOKUP($I129,Sterbetafeln!$A$4:$I$124,$D$10,FALSE),MAX(0.0005,VLOOKUP($I129,Sterbetafeln!$A$4:$I$124,$D$10,FALSE)*VLOOKUP($J129,Sterbetafeln!$A$4:$I$124,$D$13,FALSE))))</f>
        <v>1.5009999999999999E-3</v>
      </c>
      <c r="M129" s="78">
        <f ca="1">SUM($O$3:$O129)</f>
        <v>0</v>
      </c>
      <c r="N129" s="25">
        <f t="shared" ca="1" si="86"/>
        <v>0</v>
      </c>
      <c r="O129" s="25">
        <f t="shared" ca="1" si="87"/>
        <v>0</v>
      </c>
      <c r="P129" s="25">
        <f t="shared" ca="1" si="88"/>
        <v>0</v>
      </c>
      <c r="Q129" s="7" t="str">
        <f t="shared" ca="1" si="89"/>
        <v>x</v>
      </c>
      <c r="R129" s="25">
        <f t="shared" ca="1" si="69"/>
        <v>0</v>
      </c>
      <c r="S129" s="25">
        <f ca="1">SUM(R$3:R129)</f>
        <v>0</v>
      </c>
      <c r="T129" s="25">
        <f t="shared" ca="1" si="90"/>
        <v>77473.88</v>
      </c>
      <c r="U129" s="25">
        <f t="shared" ca="1" si="70"/>
        <v>48.42</v>
      </c>
      <c r="V129" s="25">
        <f t="shared" ca="1" si="91"/>
        <v>0</v>
      </c>
      <c r="W129" s="25">
        <f t="shared" ca="1" si="71"/>
        <v>51.65</v>
      </c>
      <c r="X129" s="25">
        <f t="shared" ca="1" si="92"/>
        <v>126700</v>
      </c>
      <c r="Y129" s="25">
        <f t="shared" ca="1" si="72"/>
        <v>49226.12</v>
      </c>
      <c r="Z129" s="25">
        <f t="shared" ca="1" si="93"/>
        <v>6.16</v>
      </c>
      <c r="AA129" s="25">
        <f t="shared" ca="1" si="94"/>
        <v>3.87</v>
      </c>
      <c r="AB129" s="25">
        <f ca="1">IF($H129="","",IF($Q129="x",SUM(U$3:W129)+SUM(Z$3:AA129)-SUM(AB$3:AB128),0))</f>
        <v>330.29999999999745</v>
      </c>
      <c r="AC129" s="25">
        <f t="shared" ca="1" si="95"/>
        <v>77143.58</v>
      </c>
      <c r="AD129" s="25">
        <f t="shared" ca="1" si="73"/>
        <v>76977.94</v>
      </c>
      <c r="AE129" s="7"/>
      <c r="AF129" s="25">
        <f t="shared" ca="1" si="96"/>
        <v>0</v>
      </c>
      <c r="AG129" s="25">
        <f ca="1">SUM(AF$3:AF129)</f>
        <v>0</v>
      </c>
      <c r="AH129" s="25">
        <f t="shared" ca="1" si="97"/>
        <v>105999.70070215204</v>
      </c>
      <c r="AI129" s="25">
        <f t="shared" ca="1" si="74"/>
        <v>66.25</v>
      </c>
      <c r="AJ129" s="25">
        <f t="shared" ca="1" si="98"/>
        <v>0</v>
      </c>
      <c r="AK129" s="25">
        <f t="shared" ca="1" si="75"/>
        <v>70.67</v>
      </c>
      <c r="AL129" s="25">
        <f t="shared" ca="1" si="99"/>
        <v>126700</v>
      </c>
      <c r="AM129" s="25">
        <f t="shared" ca="1" si="76"/>
        <v>20700.3</v>
      </c>
      <c r="AN129" s="25">
        <f t="shared" ca="1" si="100"/>
        <v>2.59</v>
      </c>
      <c r="AO129" s="25">
        <f t="shared" ca="1" si="101"/>
        <v>5.3</v>
      </c>
      <c r="AP129" s="25">
        <f ca="1">IF($H129="","",IF($Q129="x",SUM(AI$3:AK129)+SUM(AN$3:AO129)-SUM(AP$3:AP128),0))</f>
        <v>433.45999999999913</v>
      </c>
      <c r="AQ129" s="25">
        <f t="shared" ca="1" si="102"/>
        <v>105566.24</v>
      </c>
      <c r="AR129" s="25">
        <f t="shared" ca="1" si="77"/>
        <v>105357.97</v>
      </c>
      <c r="AS129" s="7"/>
      <c r="AT129" s="25">
        <f t="shared" ca="1" si="103"/>
        <v>0</v>
      </c>
      <c r="AU129" s="25">
        <f ca="1">SUM(AT$3:AT129)</f>
        <v>0</v>
      </c>
      <c r="AV129" s="25">
        <f t="shared" ca="1" si="104"/>
        <v>143625.17637382715</v>
      </c>
      <c r="AW129" s="25">
        <f t="shared" ca="1" si="78"/>
        <v>89.77</v>
      </c>
      <c r="AX129" s="25">
        <f t="shared" ca="1" si="105"/>
        <v>0</v>
      </c>
      <c r="AY129" s="25">
        <f t="shared" ca="1" si="106"/>
        <v>95.75</v>
      </c>
      <c r="AZ129" s="25">
        <f t="shared" ca="1" si="107"/>
        <v>143625.17637382715</v>
      </c>
      <c r="BA129" s="25">
        <f t="shared" ca="1" si="108"/>
        <v>0</v>
      </c>
      <c r="BB129" s="25">
        <f t="shared" ca="1" si="109"/>
        <v>0</v>
      </c>
      <c r="BC129" s="25">
        <f t="shared" ca="1" si="110"/>
        <v>7.18</v>
      </c>
      <c r="BD129" s="25">
        <f ca="1">IF($H129="","",IF($Q129="x",SUM(AW$3:AY129)+SUM(BB$3:BC129)-SUM(BD$3:BD128),0))</f>
        <v>575.30000000000291</v>
      </c>
      <c r="BE129" s="25">
        <f t="shared" ca="1" si="111"/>
        <v>143049.88</v>
      </c>
      <c r="BF129" s="25">
        <f t="shared" ca="1" si="79"/>
        <v>142785.38</v>
      </c>
      <c r="BG129" s="7"/>
      <c r="BI129" s="25">
        <f t="shared" ca="1" si="112"/>
        <v>0</v>
      </c>
      <c r="BJ129" s="25">
        <f ca="1">SUM(BI$3:BI129)</f>
        <v>0</v>
      </c>
      <c r="BK129" s="25">
        <f t="shared" ca="1" si="125"/>
        <v>129943.58814804548</v>
      </c>
      <c r="BL129" s="25">
        <f t="shared" ca="1" si="80"/>
        <v>81.209999999999994</v>
      </c>
      <c r="BM129" s="25">
        <f t="shared" ca="1" si="113"/>
        <v>0</v>
      </c>
      <c r="BN129" s="25">
        <f t="shared" ca="1" si="114"/>
        <v>86.63</v>
      </c>
      <c r="BO129" s="25">
        <f t="shared" ca="1" si="115"/>
        <v>129943.58814804548</v>
      </c>
      <c r="BP129" s="25">
        <f t="shared" ca="1" si="116"/>
        <v>0</v>
      </c>
      <c r="BQ129" s="25">
        <f t="shared" ca="1" si="117"/>
        <v>0</v>
      </c>
      <c r="BR129" s="25">
        <f t="shared" ca="1" si="118"/>
        <v>6.5</v>
      </c>
      <c r="BS129" s="25">
        <f ca="1">IF($H129="","",IF($Q129="x",SUM(BL$3:BN129)+SUM(BQ$3:BR129)-SUM(BS$3:BS128),0))</f>
        <v>520.90999999999985</v>
      </c>
      <c r="BT129" s="25">
        <f t="shared" ca="1" si="119"/>
        <v>129422.68</v>
      </c>
      <c r="BU129" s="25">
        <f t="shared" ca="1" si="81"/>
        <v>129178.62</v>
      </c>
      <c r="BV129" s="7"/>
      <c r="BW129" s="25">
        <f t="shared" si="82"/>
        <v>0</v>
      </c>
      <c r="BX129" s="130"/>
      <c r="BY129" s="7"/>
      <c r="CB129" s="131">
        <f t="shared" si="127"/>
        <v>126</v>
      </c>
      <c r="CC129" s="132">
        <f t="shared" ca="1" si="120"/>
        <v>0</v>
      </c>
      <c r="CD129" s="133">
        <f t="shared" ca="1" si="83"/>
        <v>150533.38314888391</v>
      </c>
      <c r="CE129" s="133">
        <f t="shared" ca="1" si="121"/>
        <v>62.59</v>
      </c>
      <c r="CF129" s="133">
        <f t="shared" ca="1" si="122"/>
        <v>150470.79</v>
      </c>
      <c r="CG129" s="133">
        <f t="shared" ca="1" si="123"/>
        <v>0</v>
      </c>
      <c r="CH129" s="133">
        <f ca="1">IF($H129="","",IF(MONTH($H129)=MONTH($C$4)-1,MAX(0,(CG129-SUM(N118:N129)+SUM(O118:O129))-(VLOOKUP(CB129-12,$CB$3:$CH128,6,FALSE))),0)*0.25)</f>
        <v>0</v>
      </c>
      <c r="CI129" s="133">
        <f ca="1">IF($H129="","",CG129-SUM($CH$4:$CH129))</f>
        <v>-12111.596519303406</v>
      </c>
      <c r="CK129" s="133">
        <f ca="1">IF($H129="","",SUM($N$4:$N129)+$CK$3)</f>
        <v>100000</v>
      </c>
      <c r="CL129" s="133">
        <f ca="1">IF($H129="","",SUM($O$4:$O129))</f>
        <v>0</v>
      </c>
      <c r="CM129" s="133">
        <f t="shared" ca="1" si="126"/>
        <v>0</v>
      </c>
      <c r="CN129" s="133">
        <f ca="1">IF($H129="","",ROUND(IF(MONTH($H129)=MONTH($C$4)-1,BT129*(1+CC129)-SUM($CM$4:$CM129),0),2))</f>
        <v>0</v>
      </c>
      <c r="CZ129" s="132">
        <f t="shared" ca="1" si="84"/>
        <v>126700</v>
      </c>
    </row>
    <row r="130" spans="6:104" x14ac:dyDescent="0.2">
      <c r="F130" s="3">
        <v>127</v>
      </c>
      <c r="G130" s="3">
        <f t="shared" si="85"/>
        <v>11</v>
      </c>
      <c r="H130" s="8">
        <f t="shared" ca="1" si="124"/>
        <v>47603</v>
      </c>
      <c r="I130" s="6">
        <f t="shared" ca="1" si="67"/>
        <v>42</v>
      </c>
      <c r="J130" s="6" t="str">
        <f t="shared" ca="1" si="68"/>
        <v/>
      </c>
      <c r="K130" s="7"/>
      <c r="L130" s="6">
        <f ca="1">IF($H130="","",IF($J130="",VLOOKUP($I130,Sterbetafeln!$A$4:$I$124,$D$10,FALSE),MAX(0.0005,VLOOKUP($I130,Sterbetafeln!$A$4:$I$124,$D$10,FALSE)*VLOOKUP($J130,Sterbetafeln!$A$4:$I$124,$D$13,FALSE))))</f>
        <v>1.5009999999999999E-3</v>
      </c>
      <c r="M130" s="78">
        <f ca="1">SUM($O$3:$O130)</f>
        <v>0</v>
      </c>
      <c r="N130" s="25">
        <f t="shared" ca="1" si="86"/>
        <v>0</v>
      </c>
      <c r="O130" s="25">
        <f t="shared" ca="1" si="87"/>
        <v>0</v>
      </c>
      <c r="P130" s="25">
        <f t="shared" ca="1" si="88"/>
        <v>0</v>
      </c>
      <c r="Q130" s="7" t="str">
        <f t="shared" ca="1" si="89"/>
        <v/>
      </c>
      <c r="R130" s="25">
        <f t="shared" ca="1" si="69"/>
        <v>0</v>
      </c>
      <c r="S130" s="25">
        <f ca="1">SUM(R$3:R130)</f>
        <v>0</v>
      </c>
      <c r="T130" s="25">
        <f t="shared" ca="1" si="90"/>
        <v>77143.58</v>
      </c>
      <c r="U130" s="25">
        <f t="shared" ca="1" si="70"/>
        <v>48.21</v>
      </c>
      <c r="V130" s="25">
        <f t="shared" ca="1" si="91"/>
        <v>0</v>
      </c>
      <c r="W130" s="25">
        <f t="shared" ca="1" si="71"/>
        <v>51.43</v>
      </c>
      <c r="X130" s="25">
        <f t="shared" ca="1" si="92"/>
        <v>126700</v>
      </c>
      <c r="Y130" s="25">
        <f t="shared" ca="1" si="72"/>
        <v>49556.42</v>
      </c>
      <c r="Z130" s="25">
        <f t="shared" ca="1" si="93"/>
        <v>6.2</v>
      </c>
      <c r="AA130" s="25">
        <f t="shared" ca="1" si="94"/>
        <v>3.86</v>
      </c>
      <c r="AB130" s="25">
        <f ca="1">IF($H130="","",IF($Q130="x",SUM(U$3:W130)+SUM(Z$3:AA130)-SUM(AB$3:AB129),0))</f>
        <v>0</v>
      </c>
      <c r="AC130" s="25">
        <f t="shared" ca="1" si="95"/>
        <v>77143.58</v>
      </c>
      <c r="AD130" s="25">
        <f t="shared" ca="1" si="73"/>
        <v>76977.94</v>
      </c>
      <c r="AE130" s="7"/>
      <c r="AF130" s="25">
        <f t="shared" ca="1" si="96"/>
        <v>0</v>
      </c>
      <c r="AG130" s="25">
        <f ca="1">SUM(AF$3:AF130)</f>
        <v>0</v>
      </c>
      <c r="AH130" s="25">
        <f t="shared" ca="1" si="97"/>
        <v>105826.59482668777</v>
      </c>
      <c r="AI130" s="25">
        <f t="shared" ca="1" si="74"/>
        <v>66.14</v>
      </c>
      <c r="AJ130" s="25">
        <f t="shared" ca="1" si="98"/>
        <v>0</v>
      </c>
      <c r="AK130" s="25">
        <f t="shared" ca="1" si="75"/>
        <v>70.55</v>
      </c>
      <c r="AL130" s="25">
        <f t="shared" ca="1" si="99"/>
        <v>126700</v>
      </c>
      <c r="AM130" s="25">
        <f t="shared" ca="1" si="76"/>
        <v>20873.41</v>
      </c>
      <c r="AN130" s="25">
        <f t="shared" ca="1" si="100"/>
        <v>2.61</v>
      </c>
      <c r="AO130" s="25">
        <f t="shared" ca="1" si="101"/>
        <v>5.29</v>
      </c>
      <c r="AP130" s="25">
        <f ca="1">IF($H130="","",IF($Q130="x",SUM(AI$3:AK130)+SUM(AN$3:AO130)-SUM(AP$3:AP129),0))</f>
        <v>0</v>
      </c>
      <c r="AQ130" s="25">
        <f t="shared" ca="1" si="102"/>
        <v>105826.59</v>
      </c>
      <c r="AR130" s="25">
        <f t="shared" ca="1" si="77"/>
        <v>105617.93</v>
      </c>
      <c r="AS130" s="7"/>
      <c r="AT130" s="25">
        <f t="shared" ca="1" si="103"/>
        <v>0</v>
      </c>
      <c r="AU130" s="25">
        <f ca="1">SUM(AT$3:AT130)</f>
        <v>0</v>
      </c>
      <c r="AV130" s="25">
        <f t="shared" ca="1" si="104"/>
        <v>143746.18252426627</v>
      </c>
      <c r="AW130" s="25">
        <f t="shared" ca="1" si="78"/>
        <v>89.84</v>
      </c>
      <c r="AX130" s="25">
        <f t="shared" ca="1" si="105"/>
        <v>0</v>
      </c>
      <c r="AY130" s="25">
        <f t="shared" ca="1" si="106"/>
        <v>95.83</v>
      </c>
      <c r="AZ130" s="25">
        <f t="shared" ca="1" si="107"/>
        <v>143746.18252426627</v>
      </c>
      <c r="BA130" s="25">
        <f t="shared" ca="1" si="108"/>
        <v>0</v>
      </c>
      <c r="BB130" s="25">
        <f t="shared" ca="1" si="109"/>
        <v>0</v>
      </c>
      <c r="BC130" s="25">
        <f t="shared" ca="1" si="110"/>
        <v>7.19</v>
      </c>
      <c r="BD130" s="25">
        <f ca="1">IF($H130="","",IF($Q130="x",SUM(AW$3:AY130)+SUM(BB$3:BC130)-SUM(BD$3:BD129),0))</f>
        <v>0</v>
      </c>
      <c r="BE130" s="25">
        <f t="shared" ca="1" si="111"/>
        <v>143746.18</v>
      </c>
      <c r="BF130" s="25">
        <f t="shared" ca="1" si="79"/>
        <v>143480.64000000001</v>
      </c>
      <c r="BG130" s="7"/>
      <c r="BI130" s="25">
        <f t="shared" ca="1" si="112"/>
        <v>0</v>
      </c>
      <c r="BJ130" s="25">
        <f ca="1">SUM(BI$3:BI130)</f>
        <v>0</v>
      </c>
      <c r="BK130" s="25">
        <f t="shared" ca="1" si="125"/>
        <v>129949.96401873151</v>
      </c>
      <c r="BL130" s="25">
        <f t="shared" ca="1" si="80"/>
        <v>81.22</v>
      </c>
      <c r="BM130" s="25">
        <f t="shared" ca="1" si="113"/>
        <v>0</v>
      </c>
      <c r="BN130" s="25">
        <f t="shared" ca="1" si="114"/>
        <v>86.63</v>
      </c>
      <c r="BO130" s="25">
        <f t="shared" ca="1" si="115"/>
        <v>129949.96401873151</v>
      </c>
      <c r="BP130" s="25">
        <f t="shared" ca="1" si="116"/>
        <v>0</v>
      </c>
      <c r="BQ130" s="25">
        <f t="shared" ca="1" si="117"/>
        <v>0</v>
      </c>
      <c r="BR130" s="25">
        <f t="shared" ca="1" si="118"/>
        <v>6.5</v>
      </c>
      <c r="BS130" s="25">
        <f ca="1">IF($H130="","",IF($Q130="x",SUM(BL$3:BN130)+SUM(BQ$3:BR130)-SUM(BS$3:BS129),0))</f>
        <v>0</v>
      </c>
      <c r="BT130" s="25">
        <f t="shared" ca="1" si="119"/>
        <v>129949.96</v>
      </c>
      <c r="BU130" s="25">
        <f t="shared" ca="1" si="81"/>
        <v>129705.11</v>
      </c>
      <c r="BV130" s="7"/>
      <c r="BW130" s="25">
        <f t="shared" si="82"/>
        <v>0</v>
      </c>
      <c r="BX130" s="130"/>
      <c r="BY130" s="7"/>
      <c r="CB130" s="131">
        <f t="shared" si="127"/>
        <v>127</v>
      </c>
      <c r="CC130" s="132">
        <f t="shared" ca="1" si="120"/>
        <v>0</v>
      </c>
      <c r="CD130" s="133">
        <f t="shared" ca="1" si="83"/>
        <v>151083.82662428336</v>
      </c>
      <c r="CE130" s="133">
        <f t="shared" ca="1" si="121"/>
        <v>62.82</v>
      </c>
      <c r="CF130" s="133">
        <f t="shared" ca="1" si="122"/>
        <v>151021.01</v>
      </c>
      <c r="CG130" s="133">
        <f t="shared" ca="1" si="123"/>
        <v>0</v>
      </c>
      <c r="CH130" s="133">
        <f ca="1">IF($H130="","",IF(MONTH($H130)=MONTH($C$4)-1,MAX(0,(CG130-SUM(N119:N130)+SUM(O119:O130))-(VLOOKUP(CB130-12,$CB$3:$CH129,6,FALSE))),0)*0.25)</f>
        <v>0</v>
      </c>
      <c r="CI130" s="133">
        <f ca="1">IF($H130="","",CG130-SUM($CH$4:$CH130))</f>
        <v>-12111.596519303406</v>
      </c>
      <c r="CK130" s="133">
        <f ca="1">IF($H130="","",SUM($N$4:$N130)+$CK$3)</f>
        <v>100000</v>
      </c>
      <c r="CL130" s="133">
        <f ca="1">IF($H130="","",SUM($O$4:$O130))</f>
        <v>0</v>
      </c>
      <c r="CM130" s="133">
        <f t="shared" ca="1" si="126"/>
        <v>0</v>
      </c>
      <c r="CN130" s="133">
        <f ca="1">IF($H130="","",ROUND(IF(MONTH($H130)=MONTH($C$4)-1,BT130*(1+CC130)-SUM($CM$4:$CM130),0),2))</f>
        <v>0</v>
      </c>
      <c r="CZ130" s="132">
        <f t="shared" ca="1" si="84"/>
        <v>126700</v>
      </c>
    </row>
    <row r="131" spans="6:104" x14ac:dyDescent="0.2">
      <c r="F131" s="3">
        <v>128</v>
      </c>
      <c r="G131" s="3">
        <f t="shared" si="85"/>
        <v>11</v>
      </c>
      <c r="H131" s="8">
        <f t="shared" ca="1" si="124"/>
        <v>47634</v>
      </c>
      <c r="I131" s="6">
        <f t="shared" ref="I131:I194" ca="1" si="128">IF($H131="","",ROUND(DAYS360($C$10,$H131)/360,0))</f>
        <v>42</v>
      </c>
      <c r="J131" s="6" t="str">
        <f t="shared" ca="1" si="68"/>
        <v/>
      </c>
      <c r="K131" s="7"/>
      <c r="L131" s="6">
        <f ca="1">IF($H131="","",IF($J131="",VLOOKUP($I131,Sterbetafeln!$A$4:$I$124,$D$10,FALSE),MAX(0.0005,VLOOKUP($I131,Sterbetafeln!$A$4:$I$124,$D$10,FALSE)*VLOOKUP($J131,Sterbetafeln!$A$4:$I$124,$D$13,FALSE))))</f>
        <v>1.5009999999999999E-3</v>
      </c>
      <c r="M131" s="78">
        <f ca="1">SUM($O$3:$O131)</f>
        <v>0</v>
      </c>
      <c r="N131" s="25">
        <f t="shared" ca="1" si="86"/>
        <v>0</v>
      </c>
      <c r="O131" s="25">
        <f t="shared" ca="1" si="87"/>
        <v>0</v>
      </c>
      <c r="P131" s="25">
        <f t="shared" ca="1" si="88"/>
        <v>0</v>
      </c>
      <c r="Q131" s="7" t="str">
        <f t="shared" ca="1" si="89"/>
        <v/>
      </c>
      <c r="R131" s="25">
        <f t="shared" ca="1" si="69"/>
        <v>0</v>
      </c>
      <c r="S131" s="25">
        <f ca="1">SUM(R$3:R131)</f>
        <v>0</v>
      </c>
      <c r="T131" s="25">
        <f t="shared" ca="1" si="90"/>
        <v>77143.58</v>
      </c>
      <c r="U131" s="25">
        <f t="shared" ca="1" si="70"/>
        <v>48.21</v>
      </c>
      <c r="V131" s="25">
        <f t="shared" ca="1" si="91"/>
        <v>0</v>
      </c>
      <c r="W131" s="25">
        <f t="shared" ca="1" si="71"/>
        <v>51.43</v>
      </c>
      <c r="X131" s="25">
        <f t="shared" ca="1" si="92"/>
        <v>126700</v>
      </c>
      <c r="Y131" s="25">
        <f t="shared" ca="1" si="72"/>
        <v>49556.42</v>
      </c>
      <c r="Z131" s="25">
        <f t="shared" ca="1" si="93"/>
        <v>6.2</v>
      </c>
      <c r="AA131" s="25">
        <f t="shared" ca="1" si="94"/>
        <v>3.86</v>
      </c>
      <c r="AB131" s="25">
        <f ca="1">IF($H131="","",IF($Q131="x",SUM(U$3:W131)+SUM(Z$3:AA131)-SUM(AB$3:AB130),0))</f>
        <v>0</v>
      </c>
      <c r="AC131" s="25">
        <f t="shared" ca="1" si="95"/>
        <v>77143.58</v>
      </c>
      <c r="AD131" s="25">
        <f t="shared" ca="1" si="73"/>
        <v>76977.94</v>
      </c>
      <c r="AE131" s="7"/>
      <c r="AF131" s="25">
        <f t="shared" ca="1" si="96"/>
        <v>0</v>
      </c>
      <c r="AG131" s="25">
        <f ca="1">SUM(AF$3:AF131)</f>
        <v>0</v>
      </c>
      <c r="AH131" s="25">
        <f t="shared" ca="1" si="97"/>
        <v>106087.58692002298</v>
      </c>
      <c r="AI131" s="25">
        <f t="shared" ca="1" si="74"/>
        <v>66.3</v>
      </c>
      <c r="AJ131" s="25">
        <f t="shared" ca="1" si="98"/>
        <v>0</v>
      </c>
      <c r="AK131" s="25">
        <f t="shared" ca="1" si="75"/>
        <v>70.73</v>
      </c>
      <c r="AL131" s="25">
        <f t="shared" ca="1" si="99"/>
        <v>126700</v>
      </c>
      <c r="AM131" s="25">
        <f t="shared" ca="1" si="76"/>
        <v>20612.41</v>
      </c>
      <c r="AN131" s="25">
        <f t="shared" ca="1" si="100"/>
        <v>2.58</v>
      </c>
      <c r="AO131" s="25">
        <f t="shared" ca="1" si="101"/>
        <v>5.3</v>
      </c>
      <c r="AP131" s="25">
        <f ca="1">IF($H131="","",IF($Q131="x",SUM(AI$3:AK131)+SUM(AN$3:AO131)-SUM(AP$3:AP130),0))</f>
        <v>0</v>
      </c>
      <c r="AQ131" s="25">
        <f t="shared" ca="1" si="102"/>
        <v>106087.59</v>
      </c>
      <c r="AR131" s="25">
        <f t="shared" ca="1" si="77"/>
        <v>105878.53</v>
      </c>
      <c r="AS131" s="7"/>
      <c r="AT131" s="25">
        <f t="shared" ca="1" si="103"/>
        <v>0</v>
      </c>
      <c r="AU131" s="25">
        <f ca="1">SUM(AT$3:AT131)</f>
        <v>0</v>
      </c>
      <c r="AV131" s="25">
        <f t="shared" ca="1" si="104"/>
        <v>144445.8717997249</v>
      </c>
      <c r="AW131" s="25">
        <f t="shared" ca="1" si="78"/>
        <v>90.28</v>
      </c>
      <c r="AX131" s="25">
        <f t="shared" ca="1" si="105"/>
        <v>0</v>
      </c>
      <c r="AY131" s="25">
        <f t="shared" ca="1" si="106"/>
        <v>96.3</v>
      </c>
      <c r="AZ131" s="25">
        <f t="shared" ca="1" si="107"/>
        <v>144445.8717997249</v>
      </c>
      <c r="BA131" s="25">
        <f t="shared" ca="1" si="108"/>
        <v>0</v>
      </c>
      <c r="BB131" s="25">
        <f t="shared" ca="1" si="109"/>
        <v>0</v>
      </c>
      <c r="BC131" s="25">
        <f t="shared" ca="1" si="110"/>
        <v>7.22</v>
      </c>
      <c r="BD131" s="25">
        <f ca="1">IF($H131="","",IF($Q131="x",SUM(AW$3:AY131)+SUM(BB$3:BC131)-SUM(BD$3:BD130),0))</f>
        <v>0</v>
      </c>
      <c r="BE131" s="25">
        <f t="shared" ca="1" si="111"/>
        <v>144445.87</v>
      </c>
      <c r="BF131" s="25">
        <f t="shared" ca="1" si="79"/>
        <v>144179.28</v>
      </c>
      <c r="BG131" s="7"/>
      <c r="BI131" s="25">
        <f t="shared" ca="1" si="112"/>
        <v>0</v>
      </c>
      <c r="BJ131" s="25">
        <f ca="1">SUM(BI$3:BI131)</f>
        <v>0</v>
      </c>
      <c r="BK131" s="25">
        <f t="shared" ca="1" si="125"/>
        <v>130479.39222272015</v>
      </c>
      <c r="BL131" s="25">
        <f t="shared" ca="1" si="80"/>
        <v>81.55</v>
      </c>
      <c r="BM131" s="25">
        <f t="shared" ca="1" si="113"/>
        <v>0</v>
      </c>
      <c r="BN131" s="25">
        <f t="shared" ca="1" si="114"/>
        <v>86.99</v>
      </c>
      <c r="BO131" s="25">
        <f t="shared" ca="1" si="115"/>
        <v>130479.39222272015</v>
      </c>
      <c r="BP131" s="25">
        <f t="shared" ca="1" si="116"/>
        <v>0</v>
      </c>
      <c r="BQ131" s="25">
        <f t="shared" ca="1" si="117"/>
        <v>0</v>
      </c>
      <c r="BR131" s="25">
        <f t="shared" ca="1" si="118"/>
        <v>6.52</v>
      </c>
      <c r="BS131" s="25">
        <f ca="1">IF($H131="","",IF($Q131="x",SUM(BL$3:BN131)+SUM(BQ$3:BR131)-SUM(BS$3:BS130),0))</f>
        <v>0</v>
      </c>
      <c r="BT131" s="25">
        <f t="shared" ca="1" si="119"/>
        <v>130479.39</v>
      </c>
      <c r="BU131" s="25">
        <f t="shared" ca="1" si="81"/>
        <v>130233.75</v>
      </c>
      <c r="BV131" s="7"/>
      <c r="BW131" s="25">
        <f t="shared" si="82"/>
        <v>0</v>
      </c>
      <c r="BX131" s="130"/>
      <c r="BY131" s="7"/>
      <c r="CB131" s="131">
        <f t="shared" si="127"/>
        <v>128</v>
      </c>
      <c r="CC131" s="132">
        <f t="shared" ca="1" si="120"/>
        <v>0</v>
      </c>
      <c r="CD131" s="133">
        <f t="shared" ca="1" si="83"/>
        <v>151636.28828867161</v>
      </c>
      <c r="CE131" s="133">
        <f t="shared" ca="1" si="121"/>
        <v>63.05</v>
      </c>
      <c r="CF131" s="133">
        <f t="shared" ca="1" si="122"/>
        <v>151573.24</v>
      </c>
      <c r="CG131" s="133">
        <f t="shared" ca="1" si="123"/>
        <v>0</v>
      </c>
      <c r="CH131" s="133">
        <f ca="1">IF($H131="","",IF(MONTH($H131)=MONTH($C$4)-1,MAX(0,(CG131-SUM(N120:N131)+SUM(O120:O131))-(VLOOKUP(CB131-12,$CB$3:$CH130,6,FALSE))),0)*0.25)</f>
        <v>0</v>
      </c>
      <c r="CI131" s="133">
        <f ca="1">IF($H131="","",CG131-SUM($CH$4:$CH131))</f>
        <v>-12111.596519303406</v>
      </c>
      <c r="CK131" s="133">
        <f ca="1">IF($H131="","",SUM($N$4:$N131)+$CK$3)</f>
        <v>100000</v>
      </c>
      <c r="CL131" s="133">
        <f ca="1">IF($H131="","",SUM($O$4:$O131))</f>
        <v>0</v>
      </c>
      <c r="CM131" s="133">
        <f t="shared" ca="1" si="126"/>
        <v>0</v>
      </c>
      <c r="CN131" s="133">
        <f ca="1">IF($H131="","",ROUND(IF(MONTH($H131)=MONTH($C$4)-1,BT131*(1+CC131)-SUM($CM$4:$CM131),0),2))</f>
        <v>0</v>
      </c>
      <c r="CZ131" s="132">
        <f t="shared" ca="1" si="84"/>
        <v>126700</v>
      </c>
    </row>
    <row r="132" spans="6:104" x14ac:dyDescent="0.2">
      <c r="F132" s="3">
        <v>129</v>
      </c>
      <c r="G132" s="3">
        <f t="shared" si="85"/>
        <v>11</v>
      </c>
      <c r="H132" s="8">
        <f t="shared" ca="1" si="124"/>
        <v>47664</v>
      </c>
      <c r="I132" s="6">
        <f t="shared" ca="1" si="128"/>
        <v>42</v>
      </c>
      <c r="J132" s="6" t="str">
        <f t="shared" ref="J132:J195" ca="1" si="129">IF($H132="","",IF(OR($C$13="",$C$14=""),"",ROUND(DAYS360($C$13,$H132)/360,0)))</f>
        <v/>
      </c>
      <c r="K132" s="7"/>
      <c r="L132" s="6">
        <f ca="1">IF($H132="","",IF($J132="",VLOOKUP($I132,Sterbetafeln!$A$4:$I$124,$D$10,FALSE),MAX(0.0005,VLOOKUP($I132,Sterbetafeln!$A$4:$I$124,$D$10,FALSE)*VLOOKUP($J132,Sterbetafeln!$A$4:$I$124,$D$13,FALSE))))</f>
        <v>1.5009999999999999E-3</v>
      </c>
      <c r="M132" s="78">
        <f ca="1">SUM($O$3:$O132)</f>
        <v>0</v>
      </c>
      <c r="N132" s="25">
        <f t="shared" ca="1" si="86"/>
        <v>0</v>
      </c>
      <c r="O132" s="25">
        <f t="shared" ca="1" si="87"/>
        <v>0</v>
      </c>
      <c r="P132" s="25">
        <f t="shared" ca="1" si="88"/>
        <v>0</v>
      </c>
      <c r="Q132" s="7" t="str">
        <f t="shared" ca="1" si="89"/>
        <v>x</v>
      </c>
      <c r="R132" s="25">
        <f t="shared" ref="R132:R195" ca="1" si="130">IF($H132="","",IF(MIN($O132+$P132,AC131+$N132)&gt;=$O132+$P132,$O132,AC131))</f>
        <v>0</v>
      </c>
      <c r="S132" s="25">
        <f ca="1">SUM(R$3:R132)</f>
        <v>0</v>
      </c>
      <c r="T132" s="25">
        <f t="shared" ca="1" si="90"/>
        <v>77143.58</v>
      </c>
      <c r="U132" s="25">
        <f t="shared" ref="U132:U195" ca="1" si="131">IF($H132="","",ROUND(MAX(T132*$C$25,$C$26)/12,2))</f>
        <v>48.21</v>
      </c>
      <c r="V132" s="25">
        <f t="shared" ca="1" si="91"/>
        <v>0</v>
      </c>
      <c r="W132" s="25">
        <f t="shared" ref="W132:W195" ca="1" si="132">IF($H132="","",ROUND((T132*$C$28)/12,2))</f>
        <v>51.43</v>
      </c>
      <c r="X132" s="25">
        <f t="shared" ca="1" si="92"/>
        <v>126700</v>
      </c>
      <c r="Y132" s="25">
        <f t="shared" ref="Y132:Y195" ca="1" si="133">IF($H132="","",ROUND(X132-T132,2))</f>
        <v>49556.42</v>
      </c>
      <c r="Z132" s="25">
        <f t="shared" ca="1" si="93"/>
        <v>6.2</v>
      </c>
      <c r="AA132" s="25">
        <f t="shared" ca="1" si="94"/>
        <v>3.86</v>
      </c>
      <c r="AB132" s="25">
        <f ca="1">IF($H132="","",IF($Q132="x",SUM(U$3:W132)+SUM(Z$3:AA132)-SUM(AB$3:AB131),0))</f>
        <v>329.09999999999854</v>
      </c>
      <c r="AC132" s="25">
        <f t="shared" ca="1" si="95"/>
        <v>76814.48</v>
      </c>
      <c r="AD132" s="25">
        <f t="shared" ref="AD132:AD195" ca="1" si="134">IF($H132="","",ROUND(MAX(0,AC132-$C$31+$BW132)*$C$86,2))</f>
        <v>76649.33</v>
      </c>
      <c r="AE132" s="7"/>
      <c r="AF132" s="25">
        <f t="shared" ca="1" si="96"/>
        <v>0</v>
      </c>
      <c r="AG132" s="25">
        <f ca="1">SUM(AF$3:AF132)</f>
        <v>0</v>
      </c>
      <c r="AH132" s="25">
        <f t="shared" ca="1" si="97"/>
        <v>106349.23061643355</v>
      </c>
      <c r="AI132" s="25">
        <f t="shared" ref="AI132:AI195" ca="1" si="135">IF($H132="","",ROUND(MAX(AH132*$C$25,$C$26)/12,2))</f>
        <v>66.47</v>
      </c>
      <c r="AJ132" s="25">
        <f t="shared" ca="1" si="98"/>
        <v>0</v>
      </c>
      <c r="AK132" s="25">
        <f t="shared" ref="AK132:AK195" ca="1" si="136">IF($H132="","",ROUND((AH132*$C$28)/12,2))</f>
        <v>70.900000000000006</v>
      </c>
      <c r="AL132" s="25">
        <f t="shared" ca="1" si="99"/>
        <v>126700</v>
      </c>
      <c r="AM132" s="25">
        <f t="shared" ref="AM132:AM195" ca="1" si="137">IF($H132="","",ROUND(AL132-AH132,2))</f>
        <v>20350.77</v>
      </c>
      <c r="AN132" s="25">
        <f t="shared" ca="1" si="100"/>
        <v>2.5499999999999998</v>
      </c>
      <c r="AO132" s="25">
        <f t="shared" ca="1" si="101"/>
        <v>5.32</v>
      </c>
      <c r="AP132" s="25">
        <f ca="1">IF($H132="","",IF($Q132="x",SUM(AI$3:AK132)+SUM(AN$3:AO132)-SUM(AP$3:AP131),0))</f>
        <v>434.7400000000016</v>
      </c>
      <c r="AQ132" s="25">
        <f t="shared" ca="1" si="102"/>
        <v>105914.49</v>
      </c>
      <c r="AR132" s="25">
        <f t="shared" ref="AR132:AR195" ca="1" si="138">IF($H132="","",ROUND(MAX(0,AQ132-$C$31+$BW132)*$C$86,2))</f>
        <v>105705.69</v>
      </c>
      <c r="AS132" s="7"/>
      <c r="AT132" s="25">
        <f t="shared" ca="1" si="103"/>
        <v>0</v>
      </c>
      <c r="AU132" s="25">
        <f ca="1">SUM(AT$3:AT132)</f>
        <v>0</v>
      </c>
      <c r="AV132" s="25">
        <f t="shared" ca="1" si="104"/>
        <v>145148.96757617997</v>
      </c>
      <c r="AW132" s="25">
        <f t="shared" ref="AW132:AW195" ca="1" si="139">IF($H132="","",ROUND(MAX(AV132*$C$25,$C$26)/12,2))</f>
        <v>90.72</v>
      </c>
      <c r="AX132" s="25">
        <f t="shared" ca="1" si="105"/>
        <v>0</v>
      </c>
      <c r="AY132" s="25">
        <f t="shared" ca="1" si="106"/>
        <v>96.77</v>
      </c>
      <c r="AZ132" s="25">
        <f t="shared" ca="1" si="107"/>
        <v>145148.96757617997</v>
      </c>
      <c r="BA132" s="25">
        <f t="shared" ca="1" si="108"/>
        <v>0</v>
      </c>
      <c r="BB132" s="25">
        <f t="shared" ca="1" si="109"/>
        <v>0</v>
      </c>
      <c r="BC132" s="25">
        <f t="shared" ca="1" si="110"/>
        <v>7.26</v>
      </c>
      <c r="BD132" s="25">
        <f ca="1">IF($H132="","",IF($Q132="x",SUM(AW$3:AY132)+SUM(BB$3:BC132)-SUM(BD$3:BD131),0))</f>
        <v>581.41000000000349</v>
      </c>
      <c r="BE132" s="25">
        <f t="shared" ca="1" si="111"/>
        <v>144567.56</v>
      </c>
      <c r="BF132" s="25">
        <f t="shared" ref="BF132:BF195" ca="1" si="140">IF($H132="","",ROUND(MAX(0,BE132-$C$31+$BW132)*$C$86,2))</f>
        <v>144300.78</v>
      </c>
      <c r="BG132" s="7"/>
      <c r="BI132" s="25">
        <f t="shared" ca="1" si="112"/>
        <v>0</v>
      </c>
      <c r="BJ132" s="25">
        <f ca="1">SUM(BI$3:BI132)</f>
        <v>0</v>
      </c>
      <c r="BK132" s="25">
        <f t="shared" ca="1" si="125"/>
        <v>131010.97918607492</v>
      </c>
      <c r="BL132" s="25">
        <f t="shared" ref="BL132:BL195" ca="1" si="141">IF($H132="","",ROUND(MAX(BK132*$C$25,$C$26)/12,2))</f>
        <v>81.88</v>
      </c>
      <c r="BM132" s="25">
        <f t="shared" ca="1" si="113"/>
        <v>0</v>
      </c>
      <c r="BN132" s="25">
        <f t="shared" ca="1" si="114"/>
        <v>87.34</v>
      </c>
      <c r="BO132" s="25">
        <f t="shared" ca="1" si="115"/>
        <v>131010.97918607492</v>
      </c>
      <c r="BP132" s="25">
        <f t="shared" ca="1" si="116"/>
        <v>0</v>
      </c>
      <c r="BQ132" s="25">
        <f t="shared" ca="1" si="117"/>
        <v>0</v>
      </c>
      <c r="BR132" s="25">
        <f t="shared" ca="1" si="118"/>
        <v>6.55</v>
      </c>
      <c r="BS132" s="25">
        <f ca="1">IF($H132="","",IF($Q132="x",SUM(BL$3:BN132)+SUM(BQ$3:BR132)-SUM(BS$3:BS131),0))</f>
        <v>525.18000000000393</v>
      </c>
      <c r="BT132" s="25">
        <f t="shared" ca="1" si="119"/>
        <v>130485.8</v>
      </c>
      <c r="BU132" s="25">
        <f t="shared" ref="BU132:BU195" ca="1" si="142">IF($H132="","",ROUND(MAX(0,BT132-$C$31+$BW132)*$C$86,2))</f>
        <v>130240.15</v>
      </c>
      <c r="BV132" s="7"/>
      <c r="BW132" s="25">
        <f t="shared" ref="BW132:BW182" si="143">IF($C$12="A",($C$42+$C$43+$C$44)*BX132-(0.07*$C$6),0)</f>
        <v>0</v>
      </c>
      <c r="BX132" s="130"/>
      <c r="BY132" s="7"/>
      <c r="CB132" s="131">
        <f t="shared" si="127"/>
        <v>129</v>
      </c>
      <c r="CC132" s="132">
        <f t="shared" ca="1" si="120"/>
        <v>0</v>
      </c>
      <c r="CD132" s="133">
        <f t="shared" ref="CD132:CD195" ca="1" si="144">IF($H132="","",MAX(0,(CF131+($N132-$O132)*0.95)*((1+$C$37)^(1/12))))</f>
        <v>152190.76814204862</v>
      </c>
      <c r="CE132" s="133">
        <f t="shared" ca="1" si="121"/>
        <v>63.28</v>
      </c>
      <c r="CF132" s="133">
        <f t="shared" ca="1" si="122"/>
        <v>152127.49</v>
      </c>
      <c r="CG132" s="133">
        <f t="shared" ca="1" si="123"/>
        <v>0</v>
      </c>
      <c r="CH132" s="133">
        <f ca="1">IF($H132="","",IF(MONTH($H132)=MONTH($C$4)-1,MAX(0,(CG132-SUM(N121:N132)+SUM(O121:O132))-(VLOOKUP(CB132-12,$CB$3:$CH131,6,FALSE))),0)*0.25)</f>
        <v>0</v>
      </c>
      <c r="CI132" s="133">
        <f ca="1">IF($H132="","",CG132-SUM($CH$4:$CH132))</f>
        <v>-12111.596519303406</v>
      </c>
      <c r="CK132" s="133">
        <f ca="1">IF($H132="","",SUM($N$4:$N132)+$CK$3)</f>
        <v>100000</v>
      </c>
      <c r="CL132" s="133">
        <f ca="1">IF($H132="","",SUM($O$4:$O132))</f>
        <v>0</v>
      </c>
      <c r="CM132" s="133">
        <f t="shared" ca="1" si="126"/>
        <v>0</v>
      </c>
      <c r="CN132" s="133">
        <f ca="1">IF($H132="","",ROUND(IF(MONTH($H132)=MONTH($C$4)-1,BT132*(1+CC132)-SUM($CM$4:$CM132),0),2))</f>
        <v>0</v>
      </c>
      <c r="CZ132" s="132">
        <f t="shared" ref="CZ132:CZ195" ca="1" si="145">IF($H132="","",IF($C$30="FLEX",IF($G133&gt;5,ROUND(((($C$5-$G133+1)/($C$5-5)*($C$29-1))+1),4),1),ROUND($C$29,4)))</f>
        <v>126700</v>
      </c>
    </row>
    <row r="133" spans="6:104" x14ac:dyDescent="0.2">
      <c r="F133" s="3">
        <v>130</v>
      </c>
      <c r="G133" s="3">
        <f t="shared" ref="G133:G196" si="146">ROUNDDOWN((F133-1)/12+1,0)</f>
        <v>11</v>
      </c>
      <c r="H133" s="8">
        <f t="shared" ca="1" si="124"/>
        <v>47695</v>
      </c>
      <c r="I133" s="6">
        <f t="shared" ca="1" si="128"/>
        <v>43</v>
      </c>
      <c r="J133" s="6" t="str">
        <f t="shared" ca="1" si="129"/>
        <v/>
      </c>
      <c r="K133" s="7"/>
      <c r="L133" s="6">
        <f ca="1">IF($H133="","",IF($J133="",VLOOKUP($I133,Sterbetafeln!$A$4:$I$124,$D$10,FALSE),MAX(0.0005,VLOOKUP($I133,Sterbetafeln!$A$4:$I$124,$D$10,FALSE)*VLOOKUP($J133,Sterbetafeln!$A$4:$I$124,$D$13,FALSE))))</f>
        <v>1.6169999999999999E-3</v>
      </c>
      <c r="M133" s="78">
        <f ca="1">SUM($O$3:$O133)</f>
        <v>0</v>
      </c>
      <c r="N133" s="25">
        <f t="shared" ref="N133:N196" ca="1" si="147">IF($H133="","",IF($C$59-1=$H132,$C$60,0)+IF($C$66-1=$H132,$C$67,0)+IF($C$73-1=$H132,$C$74,0))</f>
        <v>0</v>
      </c>
      <c r="O133" s="25">
        <f t="shared" ref="O133:O196" ca="1" si="148">IF($H133="","",IF($C$53-1=$H132,$C$54,0)+IF($C$55-1=$H132,$C$56,0)+IF($C$57-1=$H132,$C$58,0)+IF(AND($H133&gt;$C$50,$H132&lt;$C$51,MOD($F133,$D$49)=0),$C$48,0))</f>
        <v>0</v>
      </c>
      <c r="P133" s="25">
        <f t="shared" ref="P133:P196" ca="1" si="149">IF($H133="","",IF($C$59-1=$H132,$C$60-$C$65,0)+IF($C$66-1=$H132,$C$67-$C$72,0)+IF($C$73-1=$H132,$C$74-$C$79,0)+IF($O133&gt;0,$C$32,0))</f>
        <v>0</v>
      </c>
      <c r="Q133" s="7" t="str">
        <f t="shared" ref="Q133:Q196" ca="1" si="150">IF($H133="","",IF($H134="","x",IF(MONTH($H133)=3,"x",IF(MONTH($H133)=6,"x",IF(MONTH($H133)=9,"x",IF(MONTH($H133)=12,"x",""))))))</f>
        <v/>
      </c>
      <c r="R133" s="25">
        <f t="shared" ca="1" si="130"/>
        <v>0</v>
      </c>
      <c r="S133" s="25">
        <f ca="1">SUM(R$3:R133)</f>
        <v>0</v>
      </c>
      <c r="T133" s="25">
        <f t="shared" ref="T133:T196" ca="1" si="151">IF($H133="","",MAX(0,(AC132+$N133-$O133-$P133)*((1+$C$34)^(1/12))))</f>
        <v>76814.48</v>
      </c>
      <c r="U133" s="25">
        <f t="shared" ca="1" si="131"/>
        <v>48.01</v>
      </c>
      <c r="V133" s="25">
        <f t="shared" ref="V133:V196" ca="1" si="152">IF($H133="","",ROUND($C$27/12,2))</f>
        <v>0</v>
      </c>
      <c r="W133" s="25">
        <f t="shared" ca="1" si="132"/>
        <v>51.21</v>
      </c>
      <c r="X133" s="25">
        <f t="shared" ref="X133:X196" ca="1" si="153">IF($H133="","",MAX($C$29,T133))</f>
        <v>126700</v>
      </c>
      <c r="Y133" s="25">
        <f t="shared" ca="1" si="133"/>
        <v>49885.52</v>
      </c>
      <c r="Z133" s="25">
        <f t="shared" ref="Z133:Z196" ca="1" si="154">IF($H133="","",ROUND((Y133*$L133)/12,2))</f>
        <v>6.72</v>
      </c>
      <c r="AA133" s="25">
        <f t="shared" ref="AA133:AA196" ca="1" si="155">IF($H133="","",ROUND(IF($N133&gt;0,MIN($C$82,MAX($N133*$C$83,$C$81)),0)+IF($O133&gt;0,MIN($C$82,MAX($O133*$C$83,$C$81)),0)+(T133*$C$84)/12,2))</f>
        <v>3.84</v>
      </c>
      <c r="AB133" s="25">
        <f ca="1">IF($H133="","",IF($Q133="x",SUM(U$3:W133)+SUM(Z$3:AA133)-SUM(AB$3:AB132),0))</f>
        <v>0</v>
      </c>
      <c r="AC133" s="25">
        <f t="shared" ref="AC133:AC196" ca="1" si="156">IF($H133="","",MAX(0,ROUND(T133-AB133,2)))</f>
        <v>76814.48</v>
      </c>
      <c r="AD133" s="25">
        <f t="shared" ca="1" si="134"/>
        <v>76649.33</v>
      </c>
      <c r="AE133" s="7"/>
      <c r="AF133" s="25">
        <f t="shared" ref="AF133:AF196" ca="1" si="157">IF($H133="","",IF(MIN($O133+$P133,AQ132+$N133)&gt;=$O133+$P133,$O133,AQ132))</f>
        <v>0</v>
      </c>
      <c r="AG133" s="25">
        <f ca="1">SUM(AF$3:AF133)</f>
        <v>0</v>
      </c>
      <c r="AH133" s="25">
        <f t="shared" ref="AH133:AH196" ca="1" si="158">IF($H133="","",MAX(0,(AQ132+$N133-$O133-$P133)*((1+$C$35)^(1/12))))</f>
        <v>106175.70370513597</v>
      </c>
      <c r="AI133" s="25">
        <f t="shared" ca="1" si="135"/>
        <v>66.36</v>
      </c>
      <c r="AJ133" s="25">
        <f t="shared" ref="AJ133:AJ196" ca="1" si="159">IF($H133="","",ROUND($C$27/12,2))</f>
        <v>0</v>
      </c>
      <c r="AK133" s="25">
        <f t="shared" ca="1" si="136"/>
        <v>70.78</v>
      </c>
      <c r="AL133" s="25">
        <f t="shared" ref="AL133:AL196" ca="1" si="160">IF($H133="","",MAX($C$29,AH133))</f>
        <v>126700</v>
      </c>
      <c r="AM133" s="25">
        <f t="shared" ca="1" si="137"/>
        <v>20524.3</v>
      </c>
      <c r="AN133" s="25">
        <f t="shared" ref="AN133:AN196" ca="1" si="161">IF($H133="","",ROUND((AM133*$L133)/12,2))</f>
        <v>2.77</v>
      </c>
      <c r="AO133" s="25">
        <f t="shared" ref="AO133:AO196" ca="1" si="162">IF($H133="","",ROUND(IF($N133&gt;0,MIN($C$82,MAX($N133*$C$83,$C$81)),0)+IF($O133&gt;0,MIN($C$82,MAX($O133*$C$83,$C$81)),0)+(AH133*$C$84)/12,2))</f>
        <v>5.31</v>
      </c>
      <c r="AP133" s="25">
        <f ca="1">IF($H133="","",IF($Q133="x",SUM(AI$3:AK133)+SUM(AN$3:AO133)-SUM(AP$3:AP132),0))</f>
        <v>0</v>
      </c>
      <c r="AQ133" s="25">
        <f t="shared" ref="AQ133:AQ196" ca="1" si="163">IF($H133="","",MAX(0,ROUND(AH133-AP133,2)))</f>
        <v>106175.7</v>
      </c>
      <c r="AR133" s="25">
        <f t="shared" ca="1" si="138"/>
        <v>105966.51</v>
      </c>
      <c r="AS133" s="7"/>
      <c r="AT133" s="25">
        <f t="shared" ref="AT133:AT196" ca="1" si="164">IF($H133="","",IF(MIN($O133+$P133,BE132+$N133)&gt;=$O133+$P133,$O133,BE132))</f>
        <v>0</v>
      </c>
      <c r="AU133" s="25">
        <f ca="1">SUM(AT$3:AT133)</f>
        <v>0</v>
      </c>
      <c r="AV133" s="25">
        <f t="shared" ref="AV133:AV196" ca="1" si="165">IF($H133="","",MAX(0,(BE132+$N133-$O133-$P133)*((1+$C$36)^(1/12))))</f>
        <v>145271.24990840827</v>
      </c>
      <c r="AW133" s="25">
        <f t="shared" ca="1" si="139"/>
        <v>90.79</v>
      </c>
      <c r="AX133" s="25">
        <f t="shared" ref="AX133:AX196" ca="1" si="166">IF($H133="","",ROUND($C$27/12,2))</f>
        <v>0</v>
      </c>
      <c r="AY133" s="25">
        <f t="shared" ref="AY133:AY196" ca="1" si="167">IF($H133="","",ROUND((AV133*$C$28)/12,2))</f>
        <v>96.85</v>
      </c>
      <c r="AZ133" s="25">
        <f t="shared" ref="AZ133:AZ196" ca="1" si="168">IF($H133="","",MAX($C$29,AV133))</f>
        <v>145271.24990840827</v>
      </c>
      <c r="BA133" s="25">
        <f t="shared" ref="BA133:BA196" ca="1" si="169">IF($H133="","",ROUND(AZ133-AV133,2))</f>
        <v>0</v>
      </c>
      <c r="BB133" s="25">
        <f t="shared" ref="BB133:BB196" ca="1" si="170">IF($H133="","",ROUND((BA133*$L133)/12,2))</f>
        <v>0</v>
      </c>
      <c r="BC133" s="25">
        <f t="shared" ref="BC133:BC196" ca="1" si="171">IF($H133="","",ROUND(IF($N133&gt;0,MIN($C$82,MAX($N133*$C$83,$C$81)),0)+IF($O133&gt;0,MIN($C$82,MAX($O133*$C$83,$C$81)),0)+(AV133*$C$84)/12,2))</f>
        <v>7.26</v>
      </c>
      <c r="BD133" s="25">
        <f ca="1">IF($H133="","",IF($Q133="x",SUM(AW$3:AY133)+SUM(BB$3:BC133)-SUM(BD$3:BD132),0))</f>
        <v>0</v>
      </c>
      <c r="BE133" s="25">
        <f t="shared" ref="BE133:BE196" ca="1" si="172">IF($H133="","",MAX(0,ROUND(AV133-BD133,2)))</f>
        <v>145271.25</v>
      </c>
      <c r="BF133" s="25">
        <f t="shared" ca="1" si="140"/>
        <v>145003.42000000001</v>
      </c>
      <c r="BG133" s="7"/>
      <c r="BI133" s="25">
        <f t="shared" ref="BI133:BI196" ca="1" si="173">IF($H133="","",IF(MIN($O133+$P133,BT132+$N133)&gt;=$O133+$P133,$O133,BT132))</f>
        <v>0</v>
      </c>
      <c r="BJ133" s="25">
        <f ca="1">SUM(BI$3:BI133)</f>
        <v>0</v>
      </c>
      <c r="BK133" s="25">
        <f t="shared" ca="1" si="125"/>
        <v>131017.41530120838</v>
      </c>
      <c r="BL133" s="25">
        <f t="shared" ca="1" si="141"/>
        <v>81.89</v>
      </c>
      <c r="BM133" s="25">
        <f t="shared" ref="BM133:BM196" ca="1" si="174">IF($H133="","",ROUND($C$27/12,2))</f>
        <v>0</v>
      </c>
      <c r="BN133" s="25">
        <f t="shared" ref="BN133:BN196" ca="1" si="175">IF($H133="","",ROUND((BK133*$C$28)/12,2))</f>
        <v>87.34</v>
      </c>
      <c r="BO133" s="25">
        <f t="shared" ref="BO133:BO196" ca="1" si="176">IF($H133="","",MAX($C$29,BK133))</f>
        <v>131017.41530120838</v>
      </c>
      <c r="BP133" s="25">
        <f t="shared" ref="BP133:BP196" ca="1" si="177">IF($H133="","",ROUND(BO133-BK133,2))</f>
        <v>0</v>
      </c>
      <c r="BQ133" s="25">
        <f t="shared" ref="BQ133:BQ196" ca="1" si="178">IF($H133="","",ROUND((BP133*$L133)/12,2))</f>
        <v>0</v>
      </c>
      <c r="BR133" s="25">
        <f t="shared" ref="BR133:BR196" ca="1" si="179">IF($H133="","",ROUND(IF($N133&gt;0,MIN($C$82,MAX($N133*$C$83,$C$81)),0)+IF($O133&gt;0,MIN($C$82,MAX($O133*$C$83,$C$81)),0)+(BK133*$C$84)/12,2))</f>
        <v>6.55</v>
      </c>
      <c r="BS133" s="25">
        <f ca="1">IF($H133="","",IF($Q133="x",SUM(BL$3:BN133)+SUM(BQ$3:BR133)-SUM(BS$3:BS132),0))</f>
        <v>0</v>
      </c>
      <c r="BT133" s="25">
        <f t="shared" ref="BT133:BT196" ca="1" si="180">IF($H133="","",MAX(0,ROUND(BK133-BS133,2)))</f>
        <v>131017.42</v>
      </c>
      <c r="BU133" s="25">
        <f t="shared" ca="1" si="142"/>
        <v>130770.97</v>
      </c>
      <c r="BV133" s="7"/>
      <c r="BW133" s="25">
        <f t="shared" si="143"/>
        <v>0</v>
      </c>
      <c r="BX133" s="130"/>
      <c r="BY133" s="7"/>
      <c r="CB133" s="131">
        <f t="shared" si="127"/>
        <v>130</v>
      </c>
      <c r="CC133" s="132">
        <f t="shared" ref="CC133:CC196" ca="1" si="181">IF($H133="","",IF(MONTH($H133)=MONTH($C$4)-1,IF(RAND()&gt;0.5,1,-1)*RAND()/$CO$5,0))</f>
        <v>0</v>
      </c>
      <c r="CD133" s="133">
        <f t="shared" ca="1" si="144"/>
        <v>152747.27622515571</v>
      </c>
      <c r="CE133" s="133">
        <f t="shared" ref="CE133:CE196" ca="1" si="182">IF($H133="","",ROUND((((CF132+CD133)/2)*0.005)/12,2))</f>
        <v>63.52</v>
      </c>
      <c r="CF133" s="133">
        <f t="shared" ref="CF133:CF196" ca="1" si="183">IF($H133="","",ROUND(CD133-CE133,2))</f>
        <v>152683.76</v>
      </c>
      <c r="CG133" s="133">
        <f t="shared" ref="CG133:CG196" ca="1" si="184">IF($H133="","",IF(MONTH($H133)=MONTH($C$4)-1,CF133*(1+CC133),0))</f>
        <v>0</v>
      </c>
      <c r="CH133" s="133">
        <f ca="1">IF($H133="","",IF(MONTH($H133)=MONTH($C$4)-1,MAX(0,(CG133-SUM(N122:N133)+SUM(O122:O133))-(VLOOKUP(CB133-12,$CB$3:$CH132,6,FALSE))),0)*0.25)</f>
        <v>0</v>
      </c>
      <c r="CI133" s="133">
        <f ca="1">IF($H133="","",CG133-SUM($CH$4:$CH133))</f>
        <v>-12111.596519303406</v>
      </c>
      <c r="CK133" s="133">
        <f ca="1">IF($H133="","",SUM($N$4:$N133)+$CK$3)</f>
        <v>100000</v>
      </c>
      <c r="CL133" s="133">
        <f ca="1">IF($H133="","",SUM($O$4:$O133))</f>
        <v>0</v>
      </c>
      <c r="CM133" s="133">
        <f t="shared" ca="1" si="126"/>
        <v>0</v>
      </c>
      <c r="CN133" s="133">
        <f ca="1">IF($H133="","",ROUND(IF(MONTH($H133)=MONTH($C$4)-1,BT133*(1+CC133)-SUM($CM$4:$CM133),0),2))</f>
        <v>0</v>
      </c>
      <c r="CZ133" s="132">
        <f t="shared" ca="1" si="145"/>
        <v>126700</v>
      </c>
    </row>
    <row r="134" spans="6:104" x14ac:dyDescent="0.2">
      <c r="F134" s="3">
        <v>131</v>
      </c>
      <c r="G134" s="3">
        <f t="shared" si="146"/>
        <v>11</v>
      </c>
      <c r="H134" s="8">
        <f t="shared" ref="H134:H197" ca="1" si="185">IF(OR($G134&gt;$C$5,$H133=""),"",DATE(YEAR($H$4),MONTH($H$4)+$F134,1)-1)</f>
        <v>47726</v>
      </c>
      <c r="I134" s="6">
        <f t="shared" ca="1" si="128"/>
        <v>43</v>
      </c>
      <c r="J134" s="6" t="str">
        <f t="shared" ca="1" si="129"/>
        <v/>
      </c>
      <c r="K134" s="7"/>
      <c r="L134" s="6">
        <f ca="1">IF($H134="","",IF($J134="",VLOOKUP($I134,Sterbetafeln!$A$4:$I$124,$D$10,FALSE),MAX(0.0005,VLOOKUP($I134,Sterbetafeln!$A$4:$I$124,$D$10,FALSE)*VLOOKUP($J134,Sterbetafeln!$A$4:$I$124,$D$13,FALSE))))</f>
        <v>1.6169999999999999E-3</v>
      </c>
      <c r="M134" s="78">
        <f ca="1">SUM($O$3:$O134)</f>
        <v>0</v>
      </c>
      <c r="N134" s="25">
        <f t="shared" ca="1" si="147"/>
        <v>0</v>
      </c>
      <c r="O134" s="25">
        <f t="shared" ca="1" si="148"/>
        <v>0</v>
      </c>
      <c r="P134" s="25">
        <f t="shared" ca="1" si="149"/>
        <v>0</v>
      </c>
      <c r="Q134" s="7" t="str">
        <f t="shared" ca="1" si="150"/>
        <v/>
      </c>
      <c r="R134" s="25">
        <f t="shared" ca="1" si="130"/>
        <v>0</v>
      </c>
      <c r="S134" s="25">
        <f ca="1">SUM(R$3:R134)</f>
        <v>0</v>
      </c>
      <c r="T134" s="25">
        <f t="shared" ca="1" si="151"/>
        <v>76814.48</v>
      </c>
      <c r="U134" s="25">
        <f t="shared" ca="1" si="131"/>
        <v>48.01</v>
      </c>
      <c r="V134" s="25">
        <f t="shared" ca="1" si="152"/>
        <v>0</v>
      </c>
      <c r="W134" s="25">
        <f t="shared" ca="1" si="132"/>
        <v>51.21</v>
      </c>
      <c r="X134" s="25">
        <f t="shared" ca="1" si="153"/>
        <v>126700</v>
      </c>
      <c r="Y134" s="25">
        <f t="shared" ca="1" si="133"/>
        <v>49885.52</v>
      </c>
      <c r="Z134" s="25">
        <f t="shared" ca="1" si="154"/>
        <v>6.72</v>
      </c>
      <c r="AA134" s="25">
        <f t="shared" ca="1" si="155"/>
        <v>3.84</v>
      </c>
      <c r="AB134" s="25">
        <f ca="1">IF($H134="","",IF($Q134="x",SUM(U$3:W134)+SUM(Z$3:AA134)-SUM(AB$3:AB133),0))</f>
        <v>0</v>
      </c>
      <c r="AC134" s="25">
        <f t="shared" ca="1" si="156"/>
        <v>76814.48</v>
      </c>
      <c r="AD134" s="25">
        <f t="shared" ca="1" si="134"/>
        <v>76649.33</v>
      </c>
      <c r="AE134" s="7"/>
      <c r="AF134" s="25">
        <f t="shared" ca="1" si="157"/>
        <v>0</v>
      </c>
      <c r="AG134" s="25">
        <f ca="1">SUM(AF$3:AF134)</f>
        <v>0</v>
      </c>
      <c r="AH134" s="25">
        <f t="shared" ca="1" si="158"/>
        <v>106437.55791946319</v>
      </c>
      <c r="AI134" s="25">
        <f t="shared" ca="1" si="135"/>
        <v>66.52</v>
      </c>
      <c r="AJ134" s="25">
        <f t="shared" ca="1" si="159"/>
        <v>0</v>
      </c>
      <c r="AK134" s="25">
        <f t="shared" ca="1" si="136"/>
        <v>70.959999999999994</v>
      </c>
      <c r="AL134" s="25">
        <f t="shared" ca="1" si="160"/>
        <v>126700</v>
      </c>
      <c r="AM134" s="25">
        <f t="shared" ca="1" si="137"/>
        <v>20262.439999999999</v>
      </c>
      <c r="AN134" s="25">
        <f t="shared" ca="1" si="161"/>
        <v>2.73</v>
      </c>
      <c r="AO134" s="25">
        <f t="shared" ca="1" si="162"/>
        <v>5.32</v>
      </c>
      <c r="AP134" s="25">
        <f ca="1">IF($H134="","",IF($Q134="x",SUM(AI$3:AK134)+SUM(AN$3:AO134)-SUM(AP$3:AP133),0))</f>
        <v>0</v>
      </c>
      <c r="AQ134" s="25">
        <f t="shared" ca="1" si="163"/>
        <v>106437.56</v>
      </c>
      <c r="AR134" s="25">
        <f t="shared" ca="1" si="138"/>
        <v>106227.98</v>
      </c>
      <c r="AS134" s="7"/>
      <c r="AT134" s="25">
        <f t="shared" ca="1" si="164"/>
        <v>0</v>
      </c>
      <c r="AU134" s="25">
        <f ca="1">SUM(AT$3:AT134)</f>
        <v>0</v>
      </c>
      <c r="AV134" s="25">
        <f t="shared" ca="1" si="165"/>
        <v>145978.36515506558</v>
      </c>
      <c r="AW134" s="25">
        <f t="shared" ca="1" si="139"/>
        <v>91.24</v>
      </c>
      <c r="AX134" s="25">
        <f t="shared" ca="1" si="166"/>
        <v>0</v>
      </c>
      <c r="AY134" s="25">
        <f t="shared" ca="1" si="167"/>
        <v>97.32</v>
      </c>
      <c r="AZ134" s="25">
        <f t="shared" ca="1" si="168"/>
        <v>145978.36515506558</v>
      </c>
      <c r="BA134" s="25">
        <f t="shared" ca="1" si="169"/>
        <v>0</v>
      </c>
      <c r="BB134" s="25">
        <f t="shared" ca="1" si="170"/>
        <v>0</v>
      </c>
      <c r="BC134" s="25">
        <f t="shared" ca="1" si="171"/>
        <v>7.3</v>
      </c>
      <c r="BD134" s="25">
        <f ca="1">IF($H134="","",IF($Q134="x",SUM(AW$3:AY134)+SUM(BB$3:BC134)-SUM(BD$3:BD133),0))</f>
        <v>0</v>
      </c>
      <c r="BE134" s="25">
        <f t="shared" ca="1" si="172"/>
        <v>145978.37</v>
      </c>
      <c r="BF134" s="25">
        <f t="shared" ca="1" si="140"/>
        <v>145709.48000000001</v>
      </c>
      <c r="BG134" s="7"/>
      <c r="BI134" s="25">
        <f t="shared" ca="1" si="173"/>
        <v>0</v>
      </c>
      <c r="BJ134" s="25">
        <f ca="1">SUM(BI$3:BI134)</f>
        <v>0</v>
      </c>
      <c r="BK134" s="25">
        <f t="shared" ref="BK134:BK197" ca="1" si="186">IF($H134="","",MAX(0,(BT133+$N134-$O134-$P134)*((1+$C$37)^(1/12))))</f>
        <v>131551.20118689424</v>
      </c>
      <c r="BL134" s="25">
        <f t="shared" ca="1" si="141"/>
        <v>82.22</v>
      </c>
      <c r="BM134" s="25">
        <f t="shared" ca="1" si="174"/>
        <v>0</v>
      </c>
      <c r="BN134" s="25">
        <f t="shared" ca="1" si="175"/>
        <v>87.7</v>
      </c>
      <c r="BO134" s="25">
        <f t="shared" ca="1" si="176"/>
        <v>131551.20118689424</v>
      </c>
      <c r="BP134" s="25">
        <f t="shared" ca="1" si="177"/>
        <v>0</v>
      </c>
      <c r="BQ134" s="25">
        <f t="shared" ca="1" si="178"/>
        <v>0</v>
      </c>
      <c r="BR134" s="25">
        <f t="shared" ca="1" si="179"/>
        <v>6.58</v>
      </c>
      <c r="BS134" s="25">
        <f ca="1">IF($H134="","",IF($Q134="x",SUM(BL$3:BN134)+SUM(BQ$3:BR134)-SUM(BS$3:BS133),0))</f>
        <v>0</v>
      </c>
      <c r="BT134" s="25">
        <f t="shared" ca="1" si="180"/>
        <v>131551.20000000001</v>
      </c>
      <c r="BU134" s="25">
        <f t="shared" ca="1" si="142"/>
        <v>131303.95000000001</v>
      </c>
      <c r="BV134" s="7"/>
      <c r="BW134" s="25">
        <f t="shared" si="143"/>
        <v>0</v>
      </c>
      <c r="BX134" s="130"/>
      <c r="BY134" s="7"/>
      <c r="CB134" s="131">
        <f t="shared" si="127"/>
        <v>131</v>
      </c>
      <c r="CC134" s="132">
        <f t="shared" ca="1" si="181"/>
        <v>0</v>
      </c>
      <c r="CD134" s="133">
        <f t="shared" ca="1" si="144"/>
        <v>153305.81253799287</v>
      </c>
      <c r="CE134" s="133">
        <f t="shared" ca="1" si="182"/>
        <v>63.75</v>
      </c>
      <c r="CF134" s="133">
        <f t="shared" ca="1" si="183"/>
        <v>153242.06</v>
      </c>
      <c r="CG134" s="133">
        <f t="shared" ca="1" si="184"/>
        <v>0</v>
      </c>
      <c r="CH134" s="133">
        <f ca="1">IF($H134="","",IF(MONTH($H134)=MONTH($C$4)-1,MAX(0,(CG134-SUM(N123:N134)+SUM(O123:O134))-(VLOOKUP(CB134-12,$CB$3:$CH133,6,FALSE))),0)*0.25)</f>
        <v>0</v>
      </c>
      <c r="CI134" s="133">
        <f ca="1">IF($H134="","",CG134-SUM($CH$4:$CH134))</f>
        <v>-12111.596519303406</v>
      </c>
      <c r="CK134" s="133">
        <f ca="1">IF($H134="","",SUM($N$4:$N134)+$CK$3)</f>
        <v>100000</v>
      </c>
      <c r="CL134" s="133">
        <f ca="1">IF($H134="","",SUM($O$4:$O134))</f>
        <v>0</v>
      </c>
      <c r="CM134" s="133">
        <f t="shared" ca="1" si="126"/>
        <v>0</v>
      </c>
      <c r="CN134" s="133">
        <f ca="1">IF($H134="","",ROUND(IF(MONTH($H134)=MONTH($C$4)-1,BT134*(1+CC134)-SUM($CM$4:$CM134),0),2))</f>
        <v>0</v>
      </c>
      <c r="CZ134" s="132">
        <f t="shared" ca="1" si="145"/>
        <v>126700</v>
      </c>
    </row>
    <row r="135" spans="6:104" x14ac:dyDescent="0.2">
      <c r="F135" s="3">
        <v>132</v>
      </c>
      <c r="G135" s="3">
        <f t="shared" si="146"/>
        <v>11</v>
      </c>
      <c r="H135" s="8">
        <f t="shared" ca="1" si="185"/>
        <v>47756</v>
      </c>
      <c r="I135" s="6">
        <f t="shared" ca="1" si="128"/>
        <v>43</v>
      </c>
      <c r="J135" s="6" t="str">
        <f t="shared" ca="1" si="129"/>
        <v/>
      </c>
      <c r="K135" s="7"/>
      <c r="L135" s="6">
        <f ca="1">IF($H135="","",IF($J135="",VLOOKUP($I135,Sterbetafeln!$A$4:$I$124,$D$10,FALSE),MAX(0.0005,VLOOKUP($I135,Sterbetafeln!$A$4:$I$124,$D$10,FALSE)*VLOOKUP($J135,Sterbetafeln!$A$4:$I$124,$D$13,FALSE))))</f>
        <v>1.6169999999999999E-3</v>
      </c>
      <c r="M135" s="78">
        <f ca="1">SUM($O$3:$O135)</f>
        <v>0</v>
      </c>
      <c r="N135" s="25">
        <f t="shared" ca="1" si="147"/>
        <v>0</v>
      </c>
      <c r="O135" s="25">
        <f t="shared" ca="1" si="148"/>
        <v>0</v>
      </c>
      <c r="P135" s="25">
        <f t="shared" ca="1" si="149"/>
        <v>0</v>
      </c>
      <c r="Q135" s="7" t="str">
        <f t="shared" ca="1" si="150"/>
        <v>x</v>
      </c>
      <c r="R135" s="25">
        <f t="shared" ca="1" si="130"/>
        <v>0</v>
      </c>
      <c r="S135" s="25">
        <f ca="1">SUM(R$3:R135)</f>
        <v>0</v>
      </c>
      <c r="T135" s="25">
        <f t="shared" ca="1" si="151"/>
        <v>76814.48</v>
      </c>
      <c r="U135" s="25">
        <f t="shared" ca="1" si="131"/>
        <v>48.01</v>
      </c>
      <c r="V135" s="25">
        <f t="shared" ca="1" si="152"/>
        <v>0</v>
      </c>
      <c r="W135" s="25">
        <f t="shared" ca="1" si="132"/>
        <v>51.21</v>
      </c>
      <c r="X135" s="25">
        <f t="shared" ca="1" si="153"/>
        <v>126700</v>
      </c>
      <c r="Y135" s="25">
        <f t="shared" ca="1" si="133"/>
        <v>49885.52</v>
      </c>
      <c r="Z135" s="25">
        <f t="shared" ca="1" si="154"/>
        <v>6.72</v>
      </c>
      <c r="AA135" s="25">
        <f t="shared" ca="1" si="155"/>
        <v>3.84</v>
      </c>
      <c r="AB135" s="25">
        <f ca="1">IF($H135="","",IF($Q135="x",SUM(U$3:W135)+SUM(Z$3:AA135)-SUM(AB$3:AB134),0))</f>
        <v>329.33999999999833</v>
      </c>
      <c r="AC135" s="25">
        <f t="shared" ca="1" si="156"/>
        <v>76485.14</v>
      </c>
      <c r="AD135" s="25">
        <f t="shared" ca="1" si="134"/>
        <v>76320.490000000005</v>
      </c>
      <c r="AE135" s="7"/>
      <c r="AF135" s="25">
        <f t="shared" ca="1" si="157"/>
        <v>0</v>
      </c>
      <c r="AG135" s="25">
        <f ca="1">SUM(AF$3:AF135)</f>
        <v>0</v>
      </c>
      <c r="AH135" s="25">
        <f t="shared" ca="1" si="158"/>
        <v>106700.06373686576</v>
      </c>
      <c r="AI135" s="25">
        <f t="shared" ca="1" si="135"/>
        <v>66.69</v>
      </c>
      <c r="AJ135" s="25">
        <f t="shared" ca="1" si="159"/>
        <v>0</v>
      </c>
      <c r="AK135" s="25">
        <f t="shared" ca="1" si="136"/>
        <v>71.13</v>
      </c>
      <c r="AL135" s="25">
        <f t="shared" ca="1" si="160"/>
        <v>126700</v>
      </c>
      <c r="AM135" s="25">
        <f t="shared" ca="1" si="137"/>
        <v>19999.939999999999</v>
      </c>
      <c r="AN135" s="25">
        <f t="shared" ca="1" si="161"/>
        <v>2.69</v>
      </c>
      <c r="AO135" s="25">
        <f t="shared" ca="1" si="162"/>
        <v>5.34</v>
      </c>
      <c r="AP135" s="25">
        <f ca="1">IF($H135="","",IF($Q135="x",SUM(AI$3:AK135)+SUM(AN$3:AO135)-SUM(AP$3:AP134),0))</f>
        <v>436.59999999999854</v>
      </c>
      <c r="AQ135" s="25">
        <f t="shared" ca="1" si="163"/>
        <v>106263.46</v>
      </c>
      <c r="AR135" s="25">
        <f t="shared" ca="1" si="138"/>
        <v>106054.14</v>
      </c>
      <c r="AS135" s="7"/>
      <c r="AT135" s="25">
        <f t="shared" ca="1" si="164"/>
        <v>0</v>
      </c>
      <c r="AU135" s="25">
        <f ca="1">SUM(AT$3:AT135)</f>
        <v>0</v>
      </c>
      <c r="AV135" s="25">
        <f t="shared" ca="1" si="165"/>
        <v>146688.92709742134</v>
      </c>
      <c r="AW135" s="25">
        <f t="shared" ca="1" si="139"/>
        <v>91.68</v>
      </c>
      <c r="AX135" s="25">
        <f t="shared" ca="1" si="166"/>
        <v>0</v>
      </c>
      <c r="AY135" s="25">
        <f t="shared" ca="1" si="167"/>
        <v>97.79</v>
      </c>
      <c r="AZ135" s="25">
        <f t="shared" ca="1" si="168"/>
        <v>146688.92709742134</v>
      </c>
      <c r="BA135" s="25">
        <f t="shared" ca="1" si="169"/>
        <v>0</v>
      </c>
      <c r="BB135" s="25">
        <f t="shared" ca="1" si="170"/>
        <v>0</v>
      </c>
      <c r="BC135" s="25">
        <f t="shared" ca="1" si="171"/>
        <v>7.33</v>
      </c>
      <c r="BD135" s="25">
        <f ca="1">IF($H135="","",IF($Q135="x",SUM(AW$3:AY135)+SUM(BB$3:BC135)-SUM(BD$3:BD134),0))</f>
        <v>587.56000000000131</v>
      </c>
      <c r="BE135" s="25">
        <f t="shared" ca="1" si="172"/>
        <v>146101.37</v>
      </c>
      <c r="BF135" s="25">
        <f t="shared" ca="1" si="140"/>
        <v>145832.29</v>
      </c>
      <c r="BG135" s="7"/>
      <c r="BI135" s="25">
        <f t="shared" ca="1" si="173"/>
        <v>0</v>
      </c>
      <c r="BJ135" s="25">
        <f ca="1">SUM(BI$3:BI135)</f>
        <v>0</v>
      </c>
      <c r="BK135" s="25">
        <f t="shared" ca="1" si="186"/>
        <v>132087.15587268749</v>
      </c>
      <c r="BL135" s="25">
        <f t="shared" ca="1" si="141"/>
        <v>82.55</v>
      </c>
      <c r="BM135" s="25">
        <f t="shared" ca="1" si="174"/>
        <v>0</v>
      </c>
      <c r="BN135" s="25">
        <f t="shared" ca="1" si="175"/>
        <v>88.06</v>
      </c>
      <c r="BO135" s="25">
        <f t="shared" ca="1" si="176"/>
        <v>132087.15587268749</v>
      </c>
      <c r="BP135" s="25">
        <f t="shared" ca="1" si="177"/>
        <v>0</v>
      </c>
      <c r="BQ135" s="25">
        <f t="shared" ca="1" si="178"/>
        <v>0</v>
      </c>
      <c r="BR135" s="25">
        <f t="shared" ca="1" si="179"/>
        <v>6.6</v>
      </c>
      <c r="BS135" s="25">
        <f ca="1">IF($H135="","",IF($Q135="x",SUM(BL$3:BN135)+SUM(BQ$3:BR135)-SUM(BS$3:BS134),0))</f>
        <v>529.4900000000016</v>
      </c>
      <c r="BT135" s="25">
        <f t="shared" ca="1" si="180"/>
        <v>131557.67000000001</v>
      </c>
      <c r="BU135" s="25">
        <f t="shared" ca="1" si="142"/>
        <v>131310.41</v>
      </c>
      <c r="BV135" s="7"/>
      <c r="BW135" s="25">
        <f t="shared" si="143"/>
        <v>0</v>
      </c>
      <c r="BX135" s="130"/>
      <c r="BY135" s="7"/>
      <c r="CB135" s="131">
        <f t="shared" si="127"/>
        <v>132</v>
      </c>
      <c r="CC135" s="132">
        <f t="shared" ca="1" si="181"/>
        <v>8.8183088977996163E-3</v>
      </c>
      <c r="CD135" s="133">
        <f t="shared" ca="1" si="144"/>
        <v>153866.38712130126</v>
      </c>
      <c r="CE135" s="133">
        <f t="shared" ca="1" si="182"/>
        <v>63.98</v>
      </c>
      <c r="CF135" s="133">
        <f t="shared" ca="1" si="183"/>
        <v>153802.41</v>
      </c>
      <c r="CG135" s="133">
        <f t="shared" ca="1" si="184"/>
        <v>155158.68716060603</v>
      </c>
      <c r="CH135" s="133">
        <f ca="1">IF($H135="","",IF(MONTH($H135)=MONTH($C$4)-1,MAX(0,(CG135-SUM(N124:N135)+SUM(O124:O135))-(VLOOKUP(CB135-12,$CB$3:$CH134,6,FALSE))),0)*0.25)</f>
        <v>1678.0752708481014</v>
      </c>
      <c r="CI135" s="133">
        <f ca="1">IF($H135="","",CG135-SUM($CH$4:$CH135))</f>
        <v>141369.01537045452</v>
      </c>
      <c r="CK135" s="133">
        <f ca="1">IF($H135="","",SUM($N$4:$N135)+$CK$3)</f>
        <v>100000</v>
      </c>
      <c r="CL135" s="133">
        <f ca="1">IF($H135="","",SUM($O$4:$O135))</f>
        <v>0</v>
      </c>
      <c r="CM135" s="133">
        <f t="shared" ca="1" si="126"/>
        <v>0</v>
      </c>
      <c r="CN135" s="133">
        <f ca="1">IF($H135="","",ROUND(IF(MONTH($H135)=MONTH($C$4)-1,BT135*(1+CC135)-SUM($CM$4:$CM135),0),2))</f>
        <v>132717.79</v>
      </c>
      <c r="CZ135" s="132">
        <f t="shared" ca="1" si="145"/>
        <v>126700</v>
      </c>
    </row>
    <row r="136" spans="6:104" x14ac:dyDescent="0.2">
      <c r="F136" s="3">
        <v>133</v>
      </c>
      <c r="G136" s="3">
        <f t="shared" si="146"/>
        <v>12</v>
      </c>
      <c r="H136" s="8">
        <f t="shared" ca="1" si="185"/>
        <v>47787</v>
      </c>
      <c r="I136" s="6">
        <f t="shared" ca="1" si="128"/>
        <v>43</v>
      </c>
      <c r="J136" s="6" t="str">
        <f t="shared" ca="1" si="129"/>
        <v/>
      </c>
      <c r="K136" s="7"/>
      <c r="L136" s="6">
        <f ca="1">IF($H136="","",IF($J136="",VLOOKUP($I136,Sterbetafeln!$A$4:$I$124,$D$10,FALSE),MAX(0.0005,VLOOKUP($I136,Sterbetafeln!$A$4:$I$124,$D$10,FALSE)*VLOOKUP($J136,Sterbetafeln!$A$4:$I$124,$D$13,FALSE))))</f>
        <v>1.6169999999999999E-3</v>
      </c>
      <c r="M136" s="78">
        <f ca="1">SUM($O$3:$O136)</f>
        <v>0</v>
      </c>
      <c r="N136" s="25">
        <f t="shared" ca="1" si="147"/>
        <v>0</v>
      </c>
      <c r="O136" s="25">
        <f t="shared" ca="1" si="148"/>
        <v>0</v>
      </c>
      <c r="P136" s="25">
        <f t="shared" ca="1" si="149"/>
        <v>0</v>
      </c>
      <c r="Q136" s="7" t="str">
        <f t="shared" ca="1" si="150"/>
        <v/>
      </c>
      <c r="R136" s="25">
        <f t="shared" ca="1" si="130"/>
        <v>0</v>
      </c>
      <c r="S136" s="25">
        <f ca="1">SUM(R$3:R136)</f>
        <v>0</v>
      </c>
      <c r="T136" s="25">
        <f t="shared" ca="1" si="151"/>
        <v>76485.14</v>
      </c>
      <c r="U136" s="25">
        <f t="shared" ca="1" si="131"/>
        <v>47.8</v>
      </c>
      <c r="V136" s="25">
        <f t="shared" ca="1" si="152"/>
        <v>0</v>
      </c>
      <c r="W136" s="25">
        <f t="shared" ca="1" si="132"/>
        <v>50.99</v>
      </c>
      <c r="X136" s="25">
        <f t="shared" ca="1" si="153"/>
        <v>126700</v>
      </c>
      <c r="Y136" s="25">
        <f t="shared" ca="1" si="133"/>
        <v>50214.86</v>
      </c>
      <c r="Z136" s="25">
        <f t="shared" ca="1" si="154"/>
        <v>6.77</v>
      </c>
      <c r="AA136" s="25">
        <f t="shared" ca="1" si="155"/>
        <v>3.82</v>
      </c>
      <c r="AB136" s="25">
        <f ca="1">IF($H136="","",IF($Q136="x",SUM(U$3:W136)+SUM(Z$3:AA136)-SUM(AB$3:AB135),0))</f>
        <v>0</v>
      </c>
      <c r="AC136" s="25">
        <f t="shared" ca="1" si="156"/>
        <v>76485.14</v>
      </c>
      <c r="AD136" s="25">
        <f t="shared" ca="1" si="134"/>
        <v>76320.490000000005</v>
      </c>
      <c r="AE136" s="7"/>
      <c r="AF136" s="25">
        <f t="shared" ca="1" si="157"/>
        <v>0</v>
      </c>
      <c r="AG136" s="25">
        <f ca="1">SUM(AF$3:AF136)</f>
        <v>0</v>
      </c>
      <c r="AH136" s="25">
        <f t="shared" ca="1" si="158"/>
        <v>106525.53435929841</v>
      </c>
      <c r="AI136" s="25">
        <f t="shared" ca="1" si="135"/>
        <v>66.58</v>
      </c>
      <c r="AJ136" s="25">
        <f t="shared" ca="1" si="159"/>
        <v>0</v>
      </c>
      <c r="AK136" s="25">
        <f t="shared" ca="1" si="136"/>
        <v>71.02</v>
      </c>
      <c r="AL136" s="25">
        <f t="shared" ca="1" si="160"/>
        <v>126700</v>
      </c>
      <c r="AM136" s="25">
        <f t="shared" ca="1" si="137"/>
        <v>20174.47</v>
      </c>
      <c r="AN136" s="25">
        <f t="shared" ca="1" si="161"/>
        <v>2.72</v>
      </c>
      <c r="AO136" s="25">
        <f t="shared" ca="1" si="162"/>
        <v>5.33</v>
      </c>
      <c r="AP136" s="25">
        <f ca="1">IF($H136="","",IF($Q136="x",SUM(AI$3:AK136)+SUM(AN$3:AO136)-SUM(AP$3:AP135),0))</f>
        <v>0</v>
      </c>
      <c r="AQ136" s="25">
        <f t="shared" ca="1" si="163"/>
        <v>106525.53</v>
      </c>
      <c r="AR136" s="25">
        <f t="shared" ca="1" si="138"/>
        <v>106315.82</v>
      </c>
      <c r="AS136" s="7"/>
      <c r="AT136" s="25">
        <f t="shared" ca="1" si="164"/>
        <v>0</v>
      </c>
      <c r="AU136" s="25">
        <f ca="1">SUM(AT$3:AT136)</f>
        <v>0</v>
      </c>
      <c r="AV136" s="25">
        <f t="shared" ca="1" si="165"/>
        <v>146812.52580614088</v>
      </c>
      <c r="AW136" s="25">
        <f t="shared" ca="1" si="139"/>
        <v>91.76</v>
      </c>
      <c r="AX136" s="25">
        <f t="shared" ca="1" si="166"/>
        <v>0</v>
      </c>
      <c r="AY136" s="25">
        <f t="shared" ca="1" si="167"/>
        <v>97.88</v>
      </c>
      <c r="AZ136" s="25">
        <f t="shared" ca="1" si="168"/>
        <v>146812.52580614088</v>
      </c>
      <c r="BA136" s="25">
        <f t="shared" ca="1" si="169"/>
        <v>0</v>
      </c>
      <c r="BB136" s="25">
        <f t="shared" ca="1" si="170"/>
        <v>0</v>
      </c>
      <c r="BC136" s="25">
        <f t="shared" ca="1" si="171"/>
        <v>7.34</v>
      </c>
      <c r="BD136" s="25">
        <f ca="1">IF($H136="","",IF($Q136="x",SUM(AW$3:AY136)+SUM(BB$3:BC136)-SUM(BD$3:BD135),0))</f>
        <v>0</v>
      </c>
      <c r="BE136" s="25">
        <f t="shared" ca="1" si="172"/>
        <v>146812.53</v>
      </c>
      <c r="BF136" s="25">
        <f t="shared" ca="1" si="140"/>
        <v>146542.39000000001</v>
      </c>
      <c r="BG136" s="7"/>
      <c r="BI136" s="25">
        <f t="shared" ca="1" si="173"/>
        <v>0</v>
      </c>
      <c r="BJ136" s="25">
        <f ca="1">SUM(BI$3:BI136)</f>
        <v>0</v>
      </c>
      <c r="BK136" s="25">
        <f t="shared" ca="1" si="186"/>
        <v>132093.65223226839</v>
      </c>
      <c r="BL136" s="25">
        <f t="shared" ca="1" si="141"/>
        <v>82.56</v>
      </c>
      <c r="BM136" s="25">
        <f t="shared" ca="1" si="174"/>
        <v>0</v>
      </c>
      <c r="BN136" s="25">
        <f t="shared" ca="1" si="175"/>
        <v>88.06</v>
      </c>
      <c r="BO136" s="25">
        <f t="shared" ca="1" si="176"/>
        <v>132093.65223226839</v>
      </c>
      <c r="BP136" s="25">
        <f t="shared" ca="1" si="177"/>
        <v>0</v>
      </c>
      <c r="BQ136" s="25">
        <f t="shared" ca="1" si="178"/>
        <v>0</v>
      </c>
      <c r="BR136" s="25">
        <f t="shared" ca="1" si="179"/>
        <v>6.6</v>
      </c>
      <c r="BS136" s="25">
        <f ca="1">IF($H136="","",IF($Q136="x",SUM(BL$3:BN136)+SUM(BQ$3:BR136)-SUM(BS$3:BS135),0))</f>
        <v>0</v>
      </c>
      <c r="BT136" s="25">
        <f t="shared" ca="1" si="180"/>
        <v>132093.65</v>
      </c>
      <c r="BU136" s="25">
        <f t="shared" ca="1" si="142"/>
        <v>131845.57999999999</v>
      </c>
      <c r="BV136" s="7"/>
      <c r="BW136" s="25">
        <f t="shared" si="143"/>
        <v>0</v>
      </c>
      <c r="BX136" s="130"/>
      <c r="BY136" s="7"/>
      <c r="CB136" s="131">
        <f t="shared" si="127"/>
        <v>133</v>
      </c>
      <c r="CC136" s="132">
        <f t="shared" ca="1" si="181"/>
        <v>0</v>
      </c>
      <c r="CD136" s="133">
        <f t="shared" ca="1" si="144"/>
        <v>154429.02005656343</v>
      </c>
      <c r="CE136" s="133">
        <f t="shared" ca="1" si="182"/>
        <v>64.209999999999994</v>
      </c>
      <c r="CF136" s="133">
        <f t="shared" ca="1" si="183"/>
        <v>154364.81</v>
      </c>
      <c r="CG136" s="133">
        <f t="shared" ca="1" si="184"/>
        <v>0</v>
      </c>
      <c r="CH136" s="133">
        <f ca="1">IF($H136="","",IF(MONTH($H136)=MONTH($C$4)-1,MAX(0,(CG136-SUM(N125:N136)+SUM(O125:O136))-(VLOOKUP(CB136-12,$CB$3:$CH135,6,FALSE))),0)*0.25)</f>
        <v>0</v>
      </c>
      <c r="CI136" s="133">
        <f ca="1">IF($H136="","",CG136-SUM($CH$4:$CH136))</f>
        <v>-13789.671790151508</v>
      </c>
      <c r="CK136" s="133">
        <f ca="1">IF($H136="","",SUM($N$4:$N136)+$CK$3)</f>
        <v>100000</v>
      </c>
      <c r="CL136" s="133">
        <f ca="1">IF($H136="","",SUM($O$4:$O136))</f>
        <v>0</v>
      </c>
      <c r="CM136" s="133">
        <f t="shared" ca="1" si="126"/>
        <v>0</v>
      </c>
      <c r="CN136" s="133">
        <f ca="1">IF($H136="","",ROUND(IF(MONTH($H136)=MONTH($C$4)-1,BT136*(1+CC136)-SUM($CM$4:$CM136),0),2))</f>
        <v>0</v>
      </c>
      <c r="CZ136" s="132">
        <f t="shared" ca="1" si="145"/>
        <v>126700</v>
      </c>
    </row>
    <row r="137" spans="6:104" x14ac:dyDescent="0.2">
      <c r="F137" s="3">
        <v>134</v>
      </c>
      <c r="G137" s="3">
        <f t="shared" si="146"/>
        <v>12</v>
      </c>
      <c r="H137" s="8">
        <f t="shared" ca="1" si="185"/>
        <v>47817</v>
      </c>
      <c r="I137" s="6">
        <f t="shared" ca="1" si="128"/>
        <v>43</v>
      </c>
      <c r="J137" s="6" t="str">
        <f t="shared" ca="1" si="129"/>
        <v/>
      </c>
      <c r="K137" s="7"/>
      <c r="L137" s="6">
        <f ca="1">IF($H137="","",IF($J137="",VLOOKUP($I137,Sterbetafeln!$A$4:$I$124,$D$10,FALSE),MAX(0.0005,VLOOKUP($I137,Sterbetafeln!$A$4:$I$124,$D$10,FALSE)*VLOOKUP($J137,Sterbetafeln!$A$4:$I$124,$D$13,FALSE))))</f>
        <v>1.6169999999999999E-3</v>
      </c>
      <c r="M137" s="78">
        <f ca="1">SUM($O$3:$O137)</f>
        <v>0</v>
      </c>
      <c r="N137" s="25">
        <f t="shared" ca="1" si="147"/>
        <v>0</v>
      </c>
      <c r="O137" s="25">
        <f t="shared" ca="1" si="148"/>
        <v>0</v>
      </c>
      <c r="P137" s="25">
        <f t="shared" ca="1" si="149"/>
        <v>0</v>
      </c>
      <c r="Q137" s="7" t="str">
        <f t="shared" ca="1" si="150"/>
        <v/>
      </c>
      <c r="R137" s="25">
        <f t="shared" ca="1" si="130"/>
        <v>0</v>
      </c>
      <c r="S137" s="25">
        <f ca="1">SUM(R$3:R137)</f>
        <v>0</v>
      </c>
      <c r="T137" s="25">
        <f t="shared" ca="1" si="151"/>
        <v>76485.14</v>
      </c>
      <c r="U137" s="25">
        <f t="shared" ca="1" si="131"/>
        <v>47.8</v>
      </c>
      <c r="V137" s="25">
        <f t="shared" ca="1" si="152"/>
        <v>0</v>
      </c>
      <c r="W137" s="25">
        <f t="shared" ca="1" si="132"/>
        <v>50.99</v>
      </c>
      <c r="X137" s="25">
        <f t="shared" ca="1" si="153"/>
        <v>126700</v>
      </c>
      <c r="Y137" s="25">
        <f t="shared" ca="1" si="133"/>
        <v>50214.86</v>
      </c>
      <c r="Z137" s="25">
        <f t="shared" ca="1" si="154"/>
        <v>6.77</v>
      </c>
      <c r="AA137" s="25">
        <f t="shared" ca="1" si="155"/>
        <v>3.82</v>
      </c>
      <c r="AB137" s="25">
        <f ca="1">IF($H137="","",IF($Q137="x",SUM(U$3:W137)+SUM(Z$3:AA137)-SUM(AB$3:AB136),0))</f>
        <v>0</v>
      </c>
      <c r="AC137" s="25">
        <f t="shared" ca="1" si="156"/>
        <v>76485.14</v>
      </c>
      <c r="AD137" s="25">
        <f t="shared" ca="1" si="134"/>
        <v>76320.490000000005</v>
      </c>
      <c r="AE137" s="7"/>
      <c r="AF137" s="25">
        <f t="shared" ca="1" si="157"/>
        <v>0</v>
      </c>
      <c r="AG137" s="25">
        <f ca="1">SUM(AF$3:AF137)</f>
        <v>0</v>
      </c>
      <c r="AH137" s="25">
        <f t="shared" ca="1" si="158"/>
        <v>106788.25069461763</v>
      </c>
      <c r="AI137" s="25">
        <f t="shared" ca="1" si="135"/>
        <v>66.739999999999995</v>
      </c>
      <c r="AJ137" s="25">
        <f t="shared" ca="1" si="159"/>
        <v>0</v>
      </c>
      <c r="AK137" s="25">
        <f t="shared" ca="1" si="136"/>
        <v>71.19</v>
      </c>
      <c r="AL137" s="25">
        <f t="shared" ca="1" si="160"/>
        <v>126700</v>
      </c>
      <c r="AM137" s="25">
        <f t="shared" ca="1" si="137"/>
        <v>19911.75</v>
      </c>
      <c r="AN137" s="25">
        <f t="shared" ca="1" si="161"/>
        <v>2.68</v>
      </c>
      <c r="AO137" s="25">
        <f t="shared" ca="1" si="162"/>
        <v>5.34</v>
      </c>
      <c r="AP137" s="25">
        <f ca="1">IF($H137="","",IF($Q137="x",SUM(AI$3:AK137)+SUM(AN$3:AO137)-SUM(AP$3:AP136),0))</f>
        <v>0</v>
      </c>
      <c r="AQ137" s="25">
        <f t="shared" ca="1" si="163"/>
        <v>106788.25</v>
      </c>
      <c r="AR137" s="25">
        <f t="shared" ca="1" si="138"/>
        <v>106578.14</v>
      </c>
      <c r="AS137" s="7"/>
      <c r="AT137" s="25">
        <f t="shared" ca="1" si="164"/>
        <v>0</v>
      </c>
      <c r="AU137" s="25">
        <f ca="1">SUM(AT$3:AT137)</f>
        <v>0</v>
      </c>
      <c r="AV137" s="25">
        <f t="shared" ca="1" si="165"/>
        <v>147527.14741340093</v>
      </c>
      <c r="AW137" s="25">
        <f t="shared" ca="1" si="139"/>
        <v>92.2</v>
      </c>
      <c r="AX137" s="25">
        <f t="shared" ca="1" si="166"/>
        <v>0</v>
      </c>
      <c r="AY137" s="25">
        <f t="shared" ca="1" si="167"/>
        <v>98.35</v>
      </c>
      <c r="AZ137" s="25">
        <f t="shared" ca="1" si="168"/>
        <v>147527.14741340093</v>
      </c>
      <c r="BA137" s="25">
        <f t="shared" ca="1" si="169"/>
        <v>0</v>
      </c>
      <c r="BB137" s="25">
        <f t="shared" ca="1" si="170"/>
        <v>0</v>
      </c>
      <c r="BC137" s="25">
        <f t="shared" ca="1" si="171"/>
        <v>7.38</v>
      </c>
      <c r="BD137" s="25">
        <f ca="1">IF($H137="","",IF($Q137="x",SUM(AW$3:AY137)+SUM(BB$3:BC137)-SUM(BD$3:BD136),0))</f>
        <v>0</v>
      </c>
      <c r="BE137" s="25">
        <f t="shared" ca="1" si="172"/>
        <v>147527.15</v>
      </c>
      <c r="BF137" s="25">
        <f t="shared" ca="1" si="140"/>
        <v>147255.93</v>
      </c>
      <c r="BG137" s="7"/>
      <c r="BI137" s="25">
        <f t="shared" ca="1" si="173"/>
        <v>0</v>
      </c>
      <c r="BJ137" s="25">
        <f ca="1">SUM(BI$3:BI137)</f>
        <v>0</v>
      </c>
      <c r="BK137" s="25">
        <f t="shared" ca="1" si="186"/>
        <v>132631.81588113392</v>
      </c>
      <c r="BL137" s="25">
        <f t="shared" ca="1" si="141"/>
        <v>82.89</v>
      </c>
      <c r="BM137" s="25">
        <f t="shared" ca="1" si="174"/>
        <v>0</v>
      </c>
      <c r="BN137" s="25">
        <f t="shared" ca="1" si="175"/>
        <v>88.42</v>
      </c>
      <c r="BO137" s="25">
        <f t="shared" ca="1" si="176"/>
        <v>132631.81588113392</v>
      </c>
      <c r="BP137" s="25">
        <f t="shared" ca="1" si="177"/>
        <v>0</v>
      </c>
      <c r="BQ137" s="25">
        <f t="shared" ca="1" si="178"/>
        <v>0</v>
      </c>
      <c r="BR137" s="25">
        <f t="shared" ca="1" si="179"/>
        <v>6.63</v>
      </c>
      <c r="BS137" s="25">
        <f ca="1">IF($H137="","",IF($Q137="x",SUM(BL$3:BN137)+SUM(BQ$3:BR137)-SUM(BS$3:BS136),0))</f>
        <v>0</v>
      </c>
      <c r="BT137" s="25">
        <f t="shared" ca="1" si="180"/>
        <v>132631.82</v>
      </c>
      <c r="BU137" s="25">
        <f t="shared" ca="1" si="142"/>
        <v>132382.95000000001</v>
      </c>
      <c r="BV137" s="7"/>
      <c r="BW137" s="25">
        <f t="shared" si="143"/>
        <v>0</v>
      </c>
      <c r="BX137" s="130"/>
      <c r="BY137" s="7"/>
      <c r="CB137" s="131">
        <f t="shared" si="127"/>
        <v>134</v>
      </c>
      <c r="CC137" s="132">
        <f t="shared" ca="1" si="181"/>
        <v>0</v>
      </c>
      <c r="CD137" s="133">
        <f t="shared" ca="1" si="144"/>
        <v>154993.71134377935</v>
      </c>
      <c r="CE137" s="133">
        <f t="shared" ca="1" si="182"/>
        <v>64.45</v>
      </c>
      <c r="CF137" s="133">
        <f t="shared" ca="1" si="183"/>
        <v>154929.26</v>
      </c>
      <c r="CG137" s="133">
        <f t="shared" ca="1" si="184"/>
        <v>0</v>
      </c>
      <c r="CH137" s="133">
        <f ca="1">IF($H137="","",IF(MONTH($H137)=MONTH($C$4)-1,MAX(0,(CG137-SUM(N126:N137)+SUM(O126:O137))-(VLOOKUP(CB137-12,$CB$3:$CH136,6,FALSE))),0)*0.25)</f>
        <v>0</v>
      </c>
      <c r="CI137" s="133">
        <f ca="1">IF($H137="","",CG137-SUM($CH$4:$CH137))</f>
        <v>-13789.671790151508</v>
      </c>
      <c r="CK137" s="133">
        <f ca="1">IF($H137="","",SUM($N$4:$N137)+$CK$3)</f>
        <v>100000</v>
      </c>
      <c r="CL137" s="133">
        <f ca="1">IF($H137="","",SUM($O$4:$O137))</f>
        <v>0</v>
      </c>
      <c r="CM137" s="133">
        <f t="shared" ca="1" si="126"/>
        <v>0</v>
      </c>
      <c r="CN137" s="133">
        <f ca="1">IF($H137="","",ROUND(IF(MONTH($H137)=MONTH($C$4)-1,BT137*(1+CC137)-SUM($CM$4:$CM137),0),2))</f>
        <v>0</v>
      </c>
      <c r="CZ137" s="132">
        <f t="shared" ca="1" si="145"/>
        <v>126700</v>
      </c>
    </row>
    <row r="138" spans="6:104" x14ac:dyDescent="0.2">
      <c r="F138" s="3">
        <v>135</v>
      </c>
      <c r="G138" s="3">
        <f t="shared" si="146"/>
        <v>12</v>
      </c>
      <c r="H138" s="8">
        <f t="shared" ca="1" si="185"/>
        <v>47848</v>
      </c>
      <c r="I138" s="6">
        <f t="shared" ca="1" si="128"/>
        <v>43</v>
      </c>
      <c r="J138" s="6" t="str">
        <f t="shared" ca="1" si="129"/>
        <v/>
      </c>
      <c r="K138" s="7"/>
      <c r="L138" s="6">
        <f ca="1">IF($H138="","",IF($J138="",VLOOKUP($I138,Sterbetafeln!$A$4:$I$124,$D$10,FALSE),MAX(0.0005,VLOOKUP($I138,Sterbetafeln!$A$4:$I$124,$D$10,FALSE)*VLOOKUP($J138,Sterbetafeln!$A$4:$I$124,$D$13,FALSE))))</f>
        <v>1.6169999999999999E-3</v>
      </c>
      <c r="M138" s="78">
        <f ca="1">SUM($O$3:$O138)</f>
        <v>0</v>
      </c>
      <c r="N138" s="25">
        <f t="shared" ca="1" si="147"/>
        <v>0</v>
      </c>
      <c r="O138" s="25">
        <f t="shared" ca="1" si="148"/>
        <v>0</v>
      </c>
      <c r="P138" s="25">
        <f t="shared" ca="1" si="149"/>
        <v>0</v>
      </c>
      <c r="Q138" s="7" t="str">
        <f t="shared" ca="1" si="150"/>
        <v>x</v>
      </c>
      <c r="R138" s="25">
        <f t="shared" ca="1" si="130"/>
        <v>0</v>
      </c>
      <c r="S138" s="25">
        <f ca="1">SUM(R$3:R138)</f>
        <v>0</v>
      </c>
      <c r="T138" s="25">
        <f t="shared" ca="1" si="151"/>
        <v>76485.14</v>
      </c>
      <c r="U138" s="25">
        <f t="shared" ca="1" si="131"/>
        <v>47.8</v>
      </c>
      <c r="V138" s="25">
        <f t="shared" ca="1" si="152"/>
        <v>0</v>
      </c>
      <c r="W138" s="25">
        <f t="shared" ca="1" si="132"/>
        <v>50.99</v>
      </c>
      <c r="X138" s="25">
        <f t="shared" ca="1" si="153"/>
        <v>126700</v>
      </c>
      <c r="Y138" s="25">
        <f t="shared" ca="1" si="133"/>
        <v>50214.86</v>
      </c>
      <c r="Z138" s="25">
        <f t="shared" ca="1" si="154"/>
        <v>6.77</v>
      </c>
      <c r="AA138" s="25">
        <f t="shared" ca="1" si="155"/>
        <v>3.82</v>
      </c>
      <c r="AB138" s="25">
        <f ca="1">IF($H138="","",IF($Q138="x",SUM(U$3:W138)+SUM(Z$3:AA138)-SUM(AB$3:AB137),0))</f>
        <v>328.13999999999578</v>
      </c>
      <c r="AC138" s="25">
        <f t="shared" ca="1" si="156"/>
        <v>76157</v>
      </c>
      <c r="AD138" s="25">
        <f t="shared" ca="1" si="134"/>
        <v>75992.84</v>
      </c>
      <c r="AE138" s="7"/>
      <c r="AF138" s="25">
        <f t="shared" ca="1" si="157"/>
        <v>0</v>
      </c>
      <c r="AG138" s="25">
        <f ca="1">SUM(AF$3:AF138)</f>
        <v>0</v>
      </c>
      <c r="AH138" s="25">
        <f t="shared" ca="1" si="158"/>
        <v>107051.61863301221</v>
      </c>
      <c r="AI138" s="25">
        <f t="shared" ca="1" si="135"/>
        <v>66.91</v>
      </c>
      <c r="AJ138" s="25">
        <f t="shared" ca="1" si="159"/>
        <v>0</v>
      </c>
      <c r="AK138" s="25">
        <f t="shared" ca="1" si="136"/>
        <v>71.37</v>
      </c>
      <c r="AL138" s="25">
        <f t="shared" ca="1" si="160"/>
        <v>126700</v>
      </c>
      <c r="AM138" s="25">
        <f t="shared" ca="1" si="137"/>
        <v>19648.38</v>
      </c>
      <c r="AN138" s="25">
        <f t="shared" ca="1" si="161"/>
        <v>2.65</v>
      </c>
      <c r="AO138" s="25">
        <f t="shared" ca="1" si="162"/>
        <v>5.35</v>
      </c>
      <c r="AP138" s="25">
        <f ca="1">IF($H138="","",IF($Q138="x",SUM(AI$3:AK138)+SUM(AN$3:AO138)-SUM(AP$3:AP137),0))</f>
        <v>437.88000000000102</v>
      </c>
      <c r="AQ138" s="25">
        <f t="shared" ca="1" si="163"/>
        <v>106613.74</v>
      </c>
      <c r="AR138" s="25">
        <f t="shared" ca="1" si="138"/>
        <v>106403.89</v>
      </c>
      <c r="AS138" s="7"/>
      <c r="AT138" s="25">
        <f t="shared" ca="1" si="164"/>
        <v>0</v>
      </c>
      <c r="AU138" s="25">
        <f ca="1">SUM(AT$3:AT138)</f>
        <v>0</v>
      </c>
      <c r="AV138" s="25">
        <f t="shared" ca="1" si="165"/>
        <v>148245.24586238596</v>
      </c>
      <c r="AW138" s="25">
        <f t="shared" ca="1" si="139"/>
        <v>92.65</v>
      </c>
      <c r="AX138" s="25">
        <f t="shared" ca="1" si="166"/>
        <v>0</v>
      </c>
      <c r="AY138" s="25">
        <f t="shared" ca="1" si="167"/>
        <v>98.83</v>
      </c>
      <c r="AZ138" s="25">
        <f t="shared" ca="1" si="168"/>
        <v>148245.24586238596</v>
      </c>
      <c r="BA138" s="25">
        <f t="shared" ca="1" si="169"/>
        <v>0</v>
      </c>
      <c r="BB138" s="25">
        <f t="shared" ca="1" si="170"/>
        <v>0</v>
      </c>
      <c r="BC138" s="25">
        <f t="shared" ca="1" si="171"/>
        <v>7.41</v>
      </c>
      <c r="BD138" s="25">
        <f ca="1">IF($H138="","",IF($Q138="x",SUM(AW$3:AY138)+SUM(BB$3:BC138)-SUM(BD$3:BD137),0))</f>
        <v>593.79999999999927</v>
      </c>
      <c r="BE138" s="25">
        <f t="shared" ca="1" si="172"/>
        <v>147651.45000000001</v>
      </c>
      <c r="BF138" s="25">
        <f t="shared" ca="1" si="140"/>
        <v>147380.04999999999</v>
      </c>
      <c r="BG138" s="7"/>
      <c r="BI138" s="25">
        <f t="shared" ca="1" si="173"/>
        <v>0</v>
      </c>
      <c r="BJ138" s="25">
        <f ca="1">SUM(BI$3:BI138)</f>
        <v>0</v>
      </c>
      <c r="BK138" s="25">
        <f t="shared" ca="1" si="186"/>
        <v>133172.17845233058</v>
      </c>
      <c r="BL138" s="25">
        <f t="shared" ca="1" si="141"/>
        <v>83.23</v>
      </c>
      <c r="BM138" s="25">
        <f t="shared" ca="1" si="174"/>
        <v>0</v>
      </c>
      <c r="BN138" s="25">
        <f t="shared" ca="1" si="175"/>
        <v>88.78</v>
      </c>
      <c r="BO138" s="25">
        <f t="shared" ca="1" si="176"/>
        <v>133172.17845233058</v>
      </c>
      <c r="BP138" s="25">
        <f t="shared" ca="1" si="177"/>
        <v>0</v>
      </c>
      <c r="BQ138" s="25">
        <f t="shared" ca="1" si="178"/>
        <v>0</v>
      </c>
      <c r="BR138" s="25">
        <f t="shared" ca="1" si="179"/>
        <v>6.66</v>
      </c>
      <c r="BS138" s="25">
        <f ca="1">IF($H138="","",IF($Q138="x",SUM(BL$3:BN138)+SUM(BQ$3:BR138)-SUM(BS$3:BS137),0))</f>
        <v>533.82999999999811</v>
      </c>
      <c r="BT138" s="25">
        <f t="shared" ca="1" si="180"/>
        <v>132638.35</v>
      </c>
      <c r="BU138" s="25">
        <f t="shared" ca="1" si="142"/>
        <v>132389.47</v>
      </c>
      <c r="BV138" s="7"/>
      <c r="BW138" s="25">
        <f t="shared" si="143"/>
        <v>0</v>
      </c>
      <c r="BX138" s="130"/>
      <c r="BY138" s="7"/>
      <c r="CB138" s="131">
        <f t="shared" si="127"/>
        <v>135</v>
      </c>
      <c r="CC138" s="132">
        <f t="shared" ca="1" si="181"/>
        <v>0</v>
      </c>
      <c r="CD138" s="133">
        <f t="shared" ca="1" si="144"/>
        <v>155560.46098294904</v>
      </c>
      <c r="CE138" s="133">
        <f t="shared" ca="1" si="182"/>
        <v>64.69</v>
      </c>
      <c r="CF138" s="133">
        <f t="shared" ca="1" si="183"/>
        <v>155495.76999999999</v>
      </c>
      <c r="CG138" s="133">
        <f t="shared" ca="1" si="184"/>
        <v>0</v>
      </c>
      <c r="CH138" s="133">
        <f ca="1">IF($H138="","",IF(MONTH($H138)=MONTH($C$4)-1,MAX(0,(CG138-SUM(N127:N138)+SUM(O127:O138))-(VLOOKUP(CB138-12,$CB$3:$CH137,6,FALSE))),0)*0.25)</f>
        <v>0</v>
      </c>
      <c r="CI138" s="133">
        <f ca="1">IF($H138="","",CG138-SUM($CH$4:$CH138))</f>
        <v>-13789.671790151508</v>
      </c>
      <c r="CK138" s="133">
        <f ca="1">IF($H138="","",SUM($N$4:$N138)+$CK$3)</f>
        <v>100000</v>
      </c>
      <c r="CL138" s="133">
        <f ca="1">IF($H138="","",SUM($O$4:$O138))</f>
        <v>0</v>
      </c>
      <c r="CM138" s="133">
        <f t="shared" ca="1" si="126"/>
        <v>0</v>
      </c>
      <c r="CN138" s="133">
        <f ca="1">IF($H138="","",ROUND(IF(MONTH($H138)=MONTH($C$4)-1,BT138*(1+CC138)-SUM($CM$4:$CM138),0),2))</f>
        <v>0</v>
      </c>
      <c r="CZ138" s="132">
        <f t="shared" ca="1" si="145"/>
        <v>126700</v>
      </c>
    </row>
    <row r="139" spans="6:104" x14ac:dyDescent="0.2">
      <c r="F139" s="3">
        <v>136</v>
      </c>
      <c r="G139" s="3">
        <f t="shared" si="146"/>
        <v>12</v>
      </c>
      <c r="H139" s="8">
        <f t="shared" ca="1" si="185"/>
        <v>47879</v>
      </c>
      <c r="I139" s="6">
        <f t="shared" ca="1" si="128"/>
        <v>43</v>
      </c>
      <c r="J139" s="6" t="str">
        <f t="shared" ca="1" si="129"/>
        <v/>
      </c>
      <c r="K139" s="7"/>
      <c r="L139" s="6">
        <f ca="1">IF($H139="","",IF($J139="",VLOOKUP($I139,Sterbetafeln!$A$4:$I$124,$D$10,FALSE),MAX(0.0005,VLOOKUP($I139,Sterbetafeln!$A$4:$I$124,$D$10,FALSE)*VLOOKUP($J139,Sterbetafeln!$A$4:$I$124,$D$13,FALSE))))</f>
        <v>1.6169999999999999E-3</v>
      </c>
      <c r="M139" s="78">
        <f ca="1">SUM($O$3:$O139)</f>
        <v>0</v>
      </c>
      <c r="N139" s="25">
        <f t="shared" ca="1" si="147"/>
        <v>0</v>
      </c>
      <c r="O139" s="25">
        <f t="shared" ca="1" si="148"/>
        <v>0</v>
      </c>
      <c r="P139" s="25">
        <f t="shared" ca="1" si="149"/>
        <v>0</v>
      </c>
      <c r="Q139" s="7" t="str">
        <f t="shared" ca="1" si="150"/>
        <v/>
      </c>
      <c r="R139" s="25">
        <f t="shared" ca="1" si="130"/>
        <v>0</v>
      </c>
      <c r="S139" s="25">
        <f ca="1">SUM(R$3:R139)</f>
        <v>0</v>
      </c>
      <c r="T139" s="25">
        <f t="shared" ca="1" si="151"/>
        <v>76157</v>
      </c>
      <c r="U139" s="25">
        <f t="shared" ca="1" si="131"/>
        <v>47.6</v>
      </c>
      <c r="V139" s="25">
        <f t="shared" ca="1" si="152"/>
        <v>0</v>
      </c>
      <c r="W139" s="25">
        <f t="shared" ca="1" si="132"/>
        <v>50.77</v>
      </c>
      <c r="X139" s="25">
        <f t="shared" ca="1" si="153"/>
        <v>126700</v>
      </c>
      <c r="Y139" s="25">
        <f t="shared" ca="1" si="133"/>
        <v>50543</v>
      </c>
      <c r="Z139" s="25">
        <f t="shared" ca="1" si="154"/>
        <v>6.81</v>
      </c>
      <c r="AA139" s="25">
        <f t="shared" ca="1" si="155"/>
        <v>3.81</v>
      </c>
      <c r="AB139" s="25">
        <f ca="1">IF($H139="","",IF($Q139="x",SUM(U$3:W139)+SUM(Z$3:AA139)-SUM(AB$3:AB138),0))</f>
        <v>0</v>
      </c>
      <c r="AC139" s="25">
        <f t="shared" ca="1" si="156"/>
        <v>76157</v>
      </c>
      <c r="AD139" s="25">
        <f t="shared" ca="1" si="134"/>
        <v>75992.84</v>
      </c>
      <c r="AE139" s="7"/>
      <c r="AF139" s="25">
        <f t="shared" ca="1" si="157"/>
        <v>0</v>
      </c>
      <c r="AG139" s="25">
        <f ca="1">SUM(AF$3:AF139)</f>
        <v>0</v>
      </c>
      <c r="AH139" s="25">
        <f t="shared" ca="1" si="158"/>
        <v>106876.67824427426</v>
      </c>
      <c r="AI139" s="25">
        <f t="shared" ca="1" si="135"/>
        <v>66.8</v>
      </c>
      <c r="AJ139" s="25">
        <f t="shared" ca="1" si="159"/>
        <v>0</v>
      </c>
      <c r="AK139" s="25">
        <f t="shared" ca="1" si="136"/>
        <v>71.25</v>
      </c>
      <c r="AL139" s="25">
        <f t="shared" ca="1" si="160"/>
        <v>126700</v>
      </c>
      <c r="AM139" s="25">
        <f t="shared" ca="1" si="137"/>
        <v>19823.32</v>
      </c>
      <c r="AN139" s="25">
        <f t="shared" ca="1" si="161"/>
        <v>2.67</v>
      </c>
      <c r="AO139" s="25">
        <f t="shared" ca="1" si="162"/>
        <v>5.34</v>
      </c>
      <c r="AP139" s="25">
        <f ca="1">IF($H139="","",IF($Q139="x",SUM(AI$3:AK139)+SUM(AN$3:AO139)-SUM(AP$3:AP138),0))</f>
        <v>0</v>
      </c>
      <c r="AQ139" s="25">
        <f t="shared" ca="1" si="163"/>
        <v>106876.68</v>
      </c>
      <c r="AR139" s="25">
        <f t="shared" ca="1" si="138"/>
        <v>106666.44</v>
      </c>
      <c r="AS139" s="7"/>
      <c r="AT139" s="25">
        <f t="shared" ca="1" si="164"/>
        <v>0</v>
      </c>
      <c r="AU139" s="25">
        <f ca="1">SUM(AT$3:AT139)</f>
        <v>0</v>
      </c>
      <c r="AV139" s="25">
        <f t="shared" ca="1" si="165"/>
        <v>148370.15089892125</v>
      </c>
      <c r="AW139" s="25">
        <f t="shared" ca="1" si="139"/>
        <v>92.73</v>
      </c>
      <c r="AX139" s="25">
        <f t="shared" ca="1" si="166"/>
        <v>0</v>
      </c>
      <c r="AY139" s="25">
        <f t="shared" ca="1" si="167"/>
        <v>98.91</v>
      </c>
      <c r="AZ139" s="25">
        <f t="shared" ca="1" si="168"/>
        <v>148370.15089892125</v>
      </c>
      <c r="BA139" s="25">
        <f t="shared" ca="1" si="169"/>
        <v>0</v>
      </c>
      <c r="BB139" s="25">
        <f t="shared" ca="1" si="170"/>
        <v>0</v>
      </c>
      <c r="BC139" s="25">
        <f t="shared" ca="1" si="171"/>
        <v>7.42</v>
      </c>
      <c r="BD139" s="25">
        <f ca="1">IF($H139="","",IF($Q139="x",SUM(AW$3:AY139)+SUM(BB$3:BC139)-SUM(BD$3:BD138),0))</f>
        <v>0</v>
      </c>
      <c r="BE139" s="25">
        <f t="shared" ca="1" si="172"/>
        <v>148370.15</v>
      </c>
      <c r="BF139" s="25">
        <f t="shared" ca="1" si="140"/>
        <v>148097.67000000001</v>
      </c>
      <c r="BG139" s="7"/>
      <c r="BI139" s="25">
        <f t="shared" ca="1" si="173"/>
        <v>0</v>
      </c>
      <c r="BJ139" s="25">
        <f ca="1">SUM(BI$3:BI139)</f>
        <v>0</v>
      </c>
      <c r="BK139" s="25">
        <f t="shared" ca="1" si="186"/>
        <v>133178.73505635888</v>
      </c>
      <c r="BL139" s="25">
        <f t="shared" ca="1" si="141"/>
        <v>83.24</v>
      </c>
      <c r="BM139" s="25">
        <f t="shared" ca="1" si="174"/>
        <v>0</v>
      </c>
      <c r="BN139" s="25">
        <f t="shared" ca="1" si="175"/>
        <v>88.79</v>
      </c>
      <c r="BO139" s="25">
        <f t="shared" ca="1" si="176"/>
        <v>133178.73505635888</v>
      </c>
      <c r="BP139" s="25">
        <f t="shared" ca="1" si="177"/>
        <v>0</v>
      </c>
      <c r="BQ139" s="25">
        <f t="shared" ca="1" si="178"/>
        <v>0</v>
      </c>
      <c r="BR139" s="25">
        <f t="shared" ca="1" si="179"/>
        <v>6.66</v>
      </c>
      <c r="BS139" s="25">
        <f ca="1">IF($H139="","",IF($Q139="x",SUM(BL$3:BN139)+SUM(BQ$3:BR139)-SUM(BS$3:BS138),0))</f>
        <v>0</v>
      </c>
      <c r="BT139" s="25">
        <f t="shared" ca="1" si="180"/>
        <v>133178.74</v>
      </c>
      <c r="BU139" s="25">
        <f t="shared" ca="1" si="142"/>
        <v>132929.04999999999</v>
      </c>
      <c r="BV139" s="7"/>
      <c r="BW139" s="25">
        <f t="shared" si="143"/>
        <v>0</v>
      </c>
      <c r="BX139" s="130"/>
      <c r="BY139" s="7"/>
      <c r="CB139" s="131">
        <f t="shared" si="127"/>
        <v>136</v>
      </c>
      <c r="CC139" s="132">
        <f t="shared" ca="1" si="181"/>
        <v>0</v>
      </c>
      <c r="CD139" s="133">
        <f t="shared" ca="1" si="144"/>
        <v>156129.27901481371</v>
      </c>
      <c r="CE139" s="133">
        <f t="shared" ca="1" si="182"/>
        <v>64.92</v>
      </c>
      <c r="CF139" s="133">
        <f t="shared" ca="1" si="183"/>
        <v>156064.35999999999</v>
      </c>
      <c r="CG139" s="133">
        <f t="shared" ca="1" si="184"/>
        <v>0</v>
      </c>
      <c r="CH139" s="133">
        <f ca="1">IF($H139="","",IF(MONTH($H139)=MONTH($C$4)-1,MAX(0,(CG139-SUM(N128:N139)+SUM(O128:O139))-(VLOOKUP(CB139-12,$CB$3:$CH138,6,FALSE))),0)*0.25)</f>
        <v>0</v>
      </c>
      <c r="CI139" s="133">
        <f ca="1">IF($H139="","",CG139-SUM($CH$4:$CH139))</f>
        <v>-13789.671790151508</v>
      </c>
      <c r="CK139" s="133">
        <f ca="1">IF($H139="","",SUM($N$4:$N139)+$CK$3)</f>
        <v>100000</v>
      </c>
      <c r="CL139" s="133">
        <f ca="1">IF($H139="","",SUM($O$4:$O139))</f>
        <v>0</v>
      </c>
      <c r="CM139" s="133">
        <f t="shared" ca="1" si="126"/>
        <v>0</v>
      </c>
      <c r="CN139" s="133">
        <f ca="1">IF($H139="","",ROUND(IF(MONTH($H139)=MONTH($C$4)-1,BT139*(1+CC139)-SUM($CM$4:$CM139),0),2))</f>
        <v>0</v>
      </c>
      <c r="CZ139" s="132">
        <f t="shared" ca="1" si="145"/>
        <v>126700</v>
      </c>
    </row>
    <row r="140" spans="6:104" x14ac:dyDescent="0.2">
      <c r="F140" s="3">
        <v>137</v>
      </c>
      <c r="G140" s="3">
        <f t="shared" si="146"/>
        <v>12</v>
      </c>
      <c r="H140" s="8">
        <f t="shared" ca="1" si="185"/>
        <v>47907</v>
      </c>
      <c r="I140" s="6">
        <f t="shared" ca="1" si="128"/>
        <v>43</v>
      </c>
      <c r="J140" s="6" t="str">
        <f t="shared" ca="1" si="129"/>
        <v/>
      </c>
      <c r="K140" s="7"/>
      <c r="L140" s="6">
        <f ca="1">IF($H140="","",IF($J140="",VLOOKUP($I140,Sterbetafeln!$A$4:$I$124,$D$10,FALSE),MAX(0.0005,VLOOKUP($I140,Sterbetafeln!$A$4:$I$124,$D$10,FALSE)*VLOOKUP($J140,Sterbetafeln!$A$4:$I$124,$D$13,FALSE))))</f>
        <v>1.6169999999999999E-3</v>
      </c>
      <c r="M140" s="78">
        <f ca="1">SUM($O$3:$O140)</f>
        <v>0</v>
      </c>
      <c r="N140" s="25">
        <f t="shared" ca="1" si="147"/>
        <v>0</v>
      </c>
      <c r="O140" s="25">
        <f t="shared" ca="1" si="148"/>
        <v>0</v>
      </c>
      <c r="P140" s="25">
        <f t="shared" ca="1" si="149"/>
        <v>0</v>
      </c>
      <c r="Q140" s="7" t="str">
        <f t="shared" ca="1" si="150"/>
        <v/>
      </c>
      <c r="R140" s="25">
        <f t="shared" ca="1" si="130"/>
        <v>0</v>
      </c>
      <c r="S140" s="25">
        <f ca="1">SUM(R$3:R140)</f>
        <v>0</v>
      </c>
      <c r="T140" s="25">
        <f t="shared" ca="1" si="151"/>
        <v>76157</v>
      </c>
      <c r="U140" s="25">
        <f t="shared" ca="1" si="131"/>
        <v>47.6</v>
      </c>
      <c r="V140" s="25">
        <f t="shared" ca="1" si="152"/>
        <v>0</v>
      </c>
      <c r="W140" s="25">
        <f t="shared" ca="1" si="132"/>
        <v>50.77</v>
      </c>
      <c r="X140" s="25">
        <f t="shared" ca="1" si="153"/>
        <v>126700</v>
      </c>
      <c r="Y140" s="25">
        <f t="shared" ca="1" si="133"/>
        <v>50543</v>
      </c>
      <c r="Z140" s="25">
        <f t="shared" ca="1" si="154"/>
        <v>6.81</v>
      </c>
      <c r="AA140" s="25">
        <f t="shared" ca="1" si="155"/>
        <v>3.81</v>
      </c>
      <c r="AB140" s="25">
        <f ca="1">IF($H140="","",IF($Q140="x",SUM(U$3:W140)+SUM(Z$3:AA140)-SUM(AB$3:AB139),0))</f>
        <v>0</v>
      </c>
      <c r="AC140" s="25">
        <f t="shared" ca="1" si="156"/>
        <v>76157</v>
      </c>
      <c r="AD140" s="25">
        <f t="shared" ca="1" si="134"/>
        <v>75992.84</v>
      </c>
      <c r="AE140" s="7"/>
      <c r="AF140" s="25">
        <f t="shared" ca="1" si="157"/>
        <v>0</v>
      </c>
      <c r="AG140" s="25">
        <f ca="1">SUM(AF$3:AF140)</f>
        <v>0</v>
      </c>
      <c r="AH140" s="25">
        <f t="shared" ca="1" si="158"/>
        <v>107140.26672524816</v>
      </c>
      <c r="AI140" s="25">
        <f t="shared" ca="1" si="135"/>
        <v>66.959999999999994</v>
      </c>
      <c r="AJ140" s="25">
        <f t="shared" ca="1" si="159"/>
        <v>0</v>
      </c>
      <c r="AK140" s="25">
        <f t="shared" ca="1" si="136"/>
        <v>71.430000000000007</v>
      </c>
      <c r="AL140" s="25">
        <f t="shared" ca="1" si="160"/>
        <v>126700</v>
      </c>
      <c r="AM140" s="25">
        <f t="shared" ca="1" si="137"/>
        <v>19559.73</v>
      </c>
      <c r="AN140" s="25">
        <f t="shared" ca="1" si="161"/>
        <v>2.64</v>
      </c>
      <c r="AO140" s="25">
        <f t="shared" ca="1" si="162"/>
        <v>5.36</v>
      </c>
      <c r="AP140" s="25">
        <f ca="1">IF($H140="","",IF($Q140="x",SUM(AI$3:AK140)+SUM(AN$3:AO140)-SUM(AP$3:AP139),0))</f>
        <v>0</v>
      </c>
      <c r="AQ140" s="25">
        <f t="shared" ca="1" si="163"/>
        <v>107140.27</v>
      </c>
      <c r="AR140" s="25">
        <f t="shared" ca="1" si="138"/>
        <v>106929.63</v>
      </c>
      <c r="AS140" s="7"/>
      <c r="AT140" s="25">
        <f t="shared" ca="1" si="164"/>
        <v>0</v>
      </c>
      <c r="AU140" s="25">
        <f ca="1">SUM(AT$3:AT140)</f>
        <v>0</v>
      </c>
      <c r="AV140" s="25">
        <f t="shared" ca="1" si="165"/>
        <v>149092.34920751254</v>
      </c>
      <c r="AW140" s="25">
        <f t="shared" ca="1" si="139"/>
        <v>93.18</v>
      </c>
      <c r="AX140" s="25">
        <f t="shared" ca="1" si="166"/>
        <v>0</v>
      </c>
      <c r="AY140" s="25">
        <f t="shared" ca="1" si="167"/>
        <v>99.39</v>
      </c>
      <c r="AZ140" s="25">
        <f t="shared" ca="1" si="168"/>
        <v>149092.34920751254</v>
      </c>
      <c r="BA140" s="25">
        <f t="shared" ca="1" si="169"/>
        <v>0</v>
      </c>
      <c r="BB140" s="25">
        <f t="shared" ca="1" si="170"/>
        <v>0</v>
      </c>
      <c r="BC140" s="25">
        <f t="shared" ca="1" si="171"/>
        <v>7.45</v>
      </c>
      <c r="BD140" s="25">
        <f ca="1">IF($H140="","",IF($Q140="x",SUM(AW$3:AY140)+SUM(BB$3:BC140)-SUM(BD$3:BD139),0))</f>
        <v>0</v>
      </c>
      <c r="BE140" s="25">
        <f t="shared" ca="1" si="172"/>
        <v>149092.35</v>
      </c>
      <c r="BF140" s="25">
        <f t="shared" ca="1" si="140"/>
        <v>148818.79</v>
      </c>
      <c r="BG140" s="7"/>
      <c r="BI140" s="25">
        <f t="shared" ca="1" si="173"/>
        <v>0</v>
      </c>
      <c r="BJ140" s="25">
        <f ca="1">SUM(BI$3:BI140)</f>
        <v>0</v>
      </c>
      <c r="BK140" s="25">
        <f t="shared" ca="1" si="186"/>
        <v>133721.3266721103</v>
      </c>
      <c r="BL140" s="25">
        <f t="shared" ca="1" si="141"/>
        <v>83.58</v>
      </c>
      <c r="BM140" s="25">
        <f t="shared" ca="1" si="174"/>
        <v>0</v>
      </c>
      <c r="BN140" s="25">
        <f t="shared" ca="1" si="175"/>
        <v>89.15</v>
      </c>
      <c r="BO140" s="25">
        <f t="shared" ca="1" si="176"/>
        <v>133721.3266721103</v>
      </c>
      <c r="BP140" s="25">
        <f t="shared" ca="1" si="177"/>
        <v>0</v>
      </c>
      <c r="BQ140" s="25">
        <f t="shared" ca="1" si="178"/>
        <v>0</v>
      </c>
      <c r="BR140" s="25">
        <f t="shared" ca="1" si="179"/>
        <v>6.69</v>
      </c>
      <c r="BS140" s="25">
        <f ca="1">IF($H140="","",IF($Q140="x",SUM(BL$3:BN140)+SUM(BQ$3:BR140)-SUM(BS$3:BS139),0))</f>
        <v>0</v>
      </c>
      <c r="BT140" s="25">
        <f t="shared" ca="1" si="180"/>
        <v>133721.32999999999</v>
      </c>
      <c r="BU140" s="25">
        <f t="shared" ca="1" si="142"/>
        <v>133470.82</v>
      </c>
      <c r="BV140" s="7"/>
      <c r="BW140" s="25">
        <f t="shared" si="143"/>
        <v>0</v>
      </c>
      <c r="BX140" s="130"/>
      <c r="BY140" s="7"/>
      <c r="CB140" s="131">
        <f t="shared" si="127"/>
        <v>137</v>
      </c>
      <c r="CC140" s="132">
        <f t="shared" ca="1" si="181"/>
        <v>0</v>
      </c>
      <c r="CD140" s="133">
        <f t="shared" ca="1" si="144"/>
        <v>156700.18552085586</v>
      </c>
      <c r="CE140" s="133">
        <f t="shared" ca="1" si="182"/>
        <v>65.16</v>
      </c>
      <c r="CF140" s="133">
        <f t="shared" ca="1" si="183"/>
        <v>156635.03</v>
      </c>
      <c r="CG140" s="133">
        <f t="shared" ca="1" si="184"/>
        <v>0</v>
      </c>
      <c r="CH140" s="133">
        <f ca="1">IF($H140="","",IF(MONTH($H140)=MONTH($C$4)-1,MAX(0,(CG140-SUM(N129:N140)+SUM(O129:O140))-(VLOOKUP(CB140-12,$CB$3:$CH139,6,FALSE))),0)*0.25)</f>
        <v>0</v>
      </c>
      <c r="CI140" s="133">
        <f ca="1">IF($H140="","",CG140-SUM($CH$4:$CH140))</f>
        <v>-13789.671790151508</v>
      </c>
      <c r="CK140" s="133">
        <f ca="1">IF($H140="","",SUM($N$4:$N140)+$CK$3)</f>
        <v>100000</v>
      </c>
      <c r="CL140" s="133">
        <f ca="1">IF($H140="","",SUM($O$4:$O140))</f>
        <v>0</v>
      </c>
      <c r="CM140" s="133">
        <f t="shared" ca="1" si="126"/>
        <v>0</v>
      </c>
      <c r="CN140" s="133">
        <f ca="1">IF($H140="","",ROUND(IF(MONTH($H140)=MONTH($C$4)-1,BT140*(1+CC140)-SUM($CM$4:$CM140),0),2))</f>
        <v>0</v>
      </c>
      <c r="CZ140" s="132">
        <f t="shared" ca="1" si="145"/>
        <v>126700</v>
      </c>
    </row>
    <row r="141" spans="6:104" x14ac:dyDescent="0.2">
      <c r="F141" s="3">
        <v>138</v>
      </c>
      <c r="G141" s="3">
        <f t="shared" si="146"/>
        <v>12</v>
      </c>
      <c r="H141" s="8">
        <f t="shared" ca="1" si="185"/>
        <v>47938</v>
      </c>
      <c r="I141" s="6">
        <f t="shared" ca="1" si="128"/>
        <v>43</v>
      </c>
      <c r="J141" s="6" t="str">
        <f t="shared" ca="1" si="129"/>
        <v/>
      </c>
      <c r="K141" s="7"/>
      <c r="L141" s="6">
        <f ca="1">IF($H141="","",IF($J141="",VLOOKUP($I141,Sterbetafeln!$A$4:$I$124,$D$10,FALSE),MAX(0.0005,VLOOKUP($I141,Sterbetafeln!$A$4:$I$124,$D$10,FALSE)*VLOOKUP($J141,Sterbetafeln!$A$4:$I$124,$D$13,FALSE))))</f>
        <v>1.6169999999999999E-3</v>
      </c>
      <c r="M141" s="78">
        <f ca="1">SUM($O$3:$O141)</f>
        <v>0</v>
      </c>
      <c r="N141" s="25">
        <f t="shared" ca="1" si="147"/>
        <v>0</v>
      </c>
      <c r="O141" s="25">
        <f t="shared" ca="1" si="148"/>
        <v>0</v>
      </c>
      <c r="P141" s="25">
        <f t="shared" ca="1" si="149"/>
        <v>0</v>
      </c>
      <c r="Q141" s="7" t="str">
        <f t="shared" ca="1" si="150"/>
        <v>x</v>
      </c>
      <c r="R141" s="25">
        <f t="shared" ca="1" si="130"/>
        <v>0</v>
      </c>
      <c r="S141" s="25">
        <f ca="1">SUM(R$3:R141)</f>
        <v>0</v>
      </c>
      <c r="T141" s="25">
        <f t="shared" ca="1" si="151"/>
        <v>76157</v>
      </c>
      <c r="U141" s="25">
        <f t="shared" ca="1" si="131"/>
        <v>47.6</v>
      </c>
      <c r="V141" s="25">
        <f t="shared" ca="1" si="152"/>
        <v>0</v>
      </c>
      <c r="W141" s="25">
        <f t="shared" ca="1" si="132"/>
        <v>50.77</v>
      </c>
      <c r="X141" s="25">
        <f t="shared" ca="1" si="153"/>
        <v>126700</v>
      </c>
      <c r="Y141" s="25">
        <f t="shared" ca="1" si="133"/>
        <v>50543</v>
      </c>
      <c r="Z141" s="25">
        <f t="shared" ca="1" si="154"/>
        <v>6.81</v>
      </c>
      <c r="AA141" s="25">
        <f t="shared" ca="1" si="155"/>
        <v>3.81</v>
      </c>
      <c r="AB141" s="25">
        <f ca="1">IF($H141="","",IF($Q141="x",SUM(U$3:W141)+SUM(Z$3:AA141)-SUM(AB$3:AB140),0))</f>
        <v>326.97000000000298</v>
      </c>
      <c r="AC141" s="25">
        <f t="shared" ca="1" si="156"/>
        <v>75830.03</v>
      </c>
      <c r="AD141" s="25">
        <f t="shared" ca="1" si="134"/>
        <v>75666.36</v>
      </c>
      <c r="AE141" s="7"/>
      <c r="AF141" s="25">
        <f t="shared" ca="1" si="157"/>
        <v>0</v>
      </c>
      <c r="AG141" s="25">
        <f ca="1">SUM(AF$3:AF141)</f>
        <v>0</v>
      </c>
      <c r="AH141" s="25">
        <f t="shared" ca="1" si="158"/>
        <v>107404.50680929745</v>
      </c>
      <c r="AI141" s="25">
        <f t="shared" ca="1" si="135"/>
        <v>67.13</v>
      </c>
      <c r="AJ141" s="25">
        <f t="shared" ca="1" si="159"/>
        <v>0</v>
      </c>
      <c r="AK141" s="25">
        <f t="shared" ca="1" si="136"/>
        <v>71.599999999999994</v>
      </c>
      <c r="AL141" s="25">
        <f t="shared" ca="1" si="160"/>
        <v>126700</v>
      </c>
      <c r="AM141" s="25">
        <f t="shared" ca="1" si="137"/>
        <v>19295.490000000002</v>
      </c>
      <c r="AN141" s="25">
        <f t="shared" ca="1" si="161"/>
        <v>2.6</v>
      </c>
      <c r="AO141" s="25">
        <f t="shared" ca="1" si="162"/>
        <v>5.37</v>
      </c>
      <c r="AP141" s="25">
        <f ca="1">IF($H141="","",IF($Q141="x",SUM(AI$3:AK141)+SUM(AN$3:AO141)-SUM(AP$3:AP140),0))</f>
        <v>439.14999999999782</v>
      </c>
      <c r="AQ141" s="25">
        <f t="shared" ca="1" si="163"/>
        <v>106965.36</v>
      </c>
      <c r="AR141" s="25">
        <f t="shared" ca="1" si="138"/>
        <v>106754.99</v>
      </c>
      <c r="AS141" s="7"/>
      <c r="AT141" s="25">
        <f t="shared" ca="1" si="164"/>
        <v>0</v>
      </c>
      <c r="AU141" s="25">
        <f ca="1">SUM(AT$3:AT141)</f>
        <v>0</v>
      </c>
      <c r="AV141" s="25">
        <f t="shared" ca="1" si="165"/>
        <v>149818.06455253082</v>
      </c>
      <c r="AW141" s="25">
        <f t="shared" ca="1" si="139"/>
        <v>93.64</v>
      </c>
      <c r="AX141" s="25">
        <f t="shared" ca="1" si="166"/>
        <v>0</v>
      </c>
      <c r="AY141" s="25">
        <f t="shared" ca="1" si="167"/>
        <v>99.88</v>
      </c>
      <c r="AZ141" s="25">
        <f t="shared" ca="1" si="168"/>
        <v>149818.06455253082</v>
      </c>
      <c r="BA141" s="25">
        <f t="shared" ca="1" si="169"/>
        <v>0</v>
      </c>
      <c r="BB141" s="25">
        <f t="shared" ca="1" si="170"/>
        <v>0</v>
      </c>
      <c r="BC141" s="25">
        <f t="shared" ca="1" si="171"/>
        <v>7.49</v>
      </c>
      <c r="BD141" s="25">
        <f ca="1">IF($H141="","",IF($Q141="x",SUM(AW$3:AY141)+SUM(BB$3:BC141)-SUM(BD$3:BD140),0))</f>
        <v>600.09000000000015</v>
      </c>
      <c r="BE141" s="25">
        <f t="shared" ca="1" si="172"/>
        <v>149217.97</v>
      </c>
      <c r="BF141" s="25">
        <f t="shared" ca="1" si="140"/>
        <v>148944.22</v>
      </c>
      <c r="BG141" s="7"/>
      <c r="BI141" s="25">
        <f t="shared" ca="1" si="173"/>
        <v>0</v>
      </c>
      <c r="BJ141" s="25">
        <f ca="1">SUM(BI$3:BI141)</f>
        <v>0</v>
      </c>
      <c r="BK141" s="25">
        <f t="shared" ca="1" si="186"/>
        <v>134266.12725093408</v>
      </c>
      <c r="BL141" s="25">
        <f t="shared" ca="1" si="141"/>
        <v>83.92</v>
      </c>
      <c r="BM141" s="25">
        <f t="shared" ca="1" si="174"/>
        <v>0</v>
      </c>
      <c r="BN141" s="25">
        <f t="shared" ca="1" si="175"/>
        <v>89.51</v>
      </c>
      <c r="BO141" s="25">
        <f t="shared" ca="1" si="176"/>
        <v>134266.12725093408</v>
      </c>
      <c r="BP141" s="25">
        <f t="shared" ca="1" si="177"/>
        <v>0</v>
      </c>
      <c r="BQ141" s="25">
        <f t="shared" ca="1" si="178"/>
        <v>0</v>
      </c>
      <c r="BR141" s="25">
        <f t="shared" ca="1" si="179"/>
        <v>6.71</v>
      </c>
      <c r="BS141" s="25">
        <f ca="1">IF($H141="","",IF($Q141="x",SUM(BL$3:BN141)+SUM(BQ$3:BR141)-SUM(BS$3:BS140),0))</f>
        <v>538.25000000000364</v>
      </c>
      <c r="BT141" s="25">
        <f t="shared" ca="1" si="180"/>
        <v>133727.88</v>
      </c>
      <c r="BU141" s="25">
        <f t="shared" ca="1" si="142"/>
        <v>133477.35999999999</v>
      </c>
      <c r="BV141" s="7"/>
      <c r="BW141" s="25">
        <f t="shared" si="143"/>
        <v>0</v>
      </c>
      <c r="BX141" s="130"/>
      <c r="BY141" s="7"/>
      <c r="CB141" s="131">
        <f t="shared" si="127"/>
        <v>138</v>
      </c>
      <c r="CC141" s="132">
        <f t="shared" ca="1" si="181"/>
        <v>0</v>
      </c>
      <c r="CD141" s="133">
        <f t="shared" ca="1" si="144"/>
        <v>157273.18050107546</v>
      </c>
      <c r="CE141" s="133">
        <f t="shared" ca="1" si="182"/>
        <v>65.400000000000006</v>
      </c>
      <c r="CF141" s="133">
        <f t="shared" ca="1" si="183"/>
        <v>157207.78</v>
      </c>
      <c r="CG141" s="133">
        <f t="shared" ca="1" si="184"/>
        <v>0</v>
      </c>
      <c r="CH141" s="133">
        <f ca="1">IF($H141="","",IF(MONTH($H141)=MONTH($C$4)-1,MAX(0,(CG141-SUM(N130:N141)+SUM(O130:O141))-(VLOOKUP(CB141-12,$CB$3:$CH140,6,FALSE))),0)*0.25)</f>
        <v>0</v>
      </c>
      <c r="CI141" s="133">
        <f ca="1">IF($H141="","",CG141-SUM($CH$4:$CH141))</f>
        <v>-13789.671790151508</v>
      </c>
      <c r="CK141" s="133">
        <f ca="1">IF($H141="","",SUM($N$4:$N141)+$CK$3)</f>
        <v>100000</v>
      </c>
      <c r="CL141" s="133">
        <f ca="1">IF($H141="","",SUM($O$4:$O141))</f>
        <v>0</v>
      </c>
      <c r="CM141" s="133">
        <f t="shared" ca="1" si="126"/>
        <v>0</v>
      </c>
      <c r="CN141" s="133">
        <f ca="1">IF($H141="","",ROUND(IF(MONTH($H141)=MONTH($C$4)-1,BT141*(1+CC141)-SUM($CM$4:$CM141),0),2))</f>
        <v>0</v>
      </c>
      <c r="CZ141" s="132">
        <f t="shared" ca="1" si="145"/>
        <v>126700</v>
      </c>
    </row>
    <row r="142" spans="6:104" x14ac:dyDescent="0.2">
      <c r="F142" s="3">
        <v>139</v>
      </c>
      <c r="G142" s="3">
        <f t="shared" si="146"/>
        <v>12</v>
      </c>
      <c r="H142" s="8">
        <f t="shared" ca="1" si="185"/>
        <v>47968</v>
      </c>
      <c r="I142" s="6">
        <f t="shared" ca="1" si="128"/>
        <v>43</v>
      </c>
      <c r="J142" s="6" t="str">
        <f t="shared" ca="1" si="129"/>
        <v/>
      </c>
      <c r="K142" s="7"/>
      <c r="L142" s="6">
        <f ca="1">IF($H142="","",IF($J142="",VLOOKUP($I142,Sterbetafeln!$A$4:$I$124,$D$10,FALSE),MAX(0.0005,VLOOKUP($I142,Sterbetafeln!$A$4:$I$124,$D$10,FALSE)*VLOOKUP($J142,Sterbetafeln!$A$4:$I$124,$D$13,FALSE))))</f>
        <v>1.6169999999999999E-3</v>
      </c>
      <c r="M142" s="78">
        <f ca="1">SUM($O$3:$O142)</f>
        <v>0</v>
      </c>
      <c r="N142" s="25">
        <f t="shared" ca="1" si="147"/>
        <v>0</v>
      </c>
      <c r="O142" s="25">
        <f t="shared" ca="1" si="148"/>
        <v>0</v>
      </c>
      <c r="P142" s="25">
        <f t="shared" ca="1" si="149"/>
        <v>0</v>
      </c>
      <c r="Q142" s="7" t="str">
        <f t="shared" ca="1" si="150"/>
        <v/>
      </c>
      <c r="R142" s="25">
        <f t="shared" ca="1" si="130"/>
        <v>0</v>
      </c>
      <c r="S142" s="25">
        <f ca="1">SUM(R$3:R142)</f>
        <v>0</v>
      </c>
      <c r="T142" s="25">
        <f t="shared" ca="1" si="151"/>
        <v>75830.03</v>
      </c>
      <c r="U142" s="25">
        <f t="shared" ca="1" si="131"/>
        <v>47.39</v>
      </c>
      <c r="V142" s="25">
        <f t="shared" ca="1" si="152"/>
        <v>0</v>
      </c>
      <c r="W142" s="25">
        <f t="shared" ca="1" si="132"/>
        <v>50.55</v>
      </c>
      <c r="X142" s="25">
        <f t="shared" ca="1" si="153"/>
        <v>126700</v>
      </c>
      <c r="Y142" s="25">
        <f t="shared" ca="1" si="133"/>
        <v>50869.97</v>
      </c>
      <c r="Z142" s="25">
        <f t="shared" ca="1" si="154"/>
        <v>6.85</v>
      </c>
      <c r="AA142" s="25">
        <f t="shared" ca="1" si="155"/>
        <v>3.79</v>
      </c>
      <c r="AB142" s="25">
        <f ca="1">IF($H142="","",IF($Q142="x",SUM(U$3:W142)+SUM(Z$3:AA142)-SUM(AB$3:AB141),0))</f>
        <v>0</v>
      </c>
      <c r="AC142" s="25">
        <f t="shared" ca="1" si="156"/>
        <v>75830.03</v>
      </c>
      <c r="AD142" s="25">
        <f t="shared" ca="1" si="134"/>
        <v>75666.36</v>
      </c>
      <c r="AE142" s="7"/>
      <c r="AF142" s="25">
        <f t="shared" ca="1" si="157"/>
        <v>0</v>
      </c>
      <c r="AG142" s="25">
        <f ca="1">SUM(AF$3:AF142)</f>
        <v>0</v>
      </c>
      <c r="AH142" s="25">
        <f t="shared" ca="1" si="158"/>
        <v>107229.16543405158</v>
      </c>
      <c r="AI142" s="25">
        <f t="shared" ca="1" si="135"/>
        <v>67.02</v>
      </c>
      <c r="AJ142" s="25">
        <f t="shared" ca="1" si="159"/>
        <v>0</v>
      </c>
      <c r="AK142" s="25">
        <f t="shared" ca="1" si="136"/>
        <v>71.489999999999995</v>
      </c>
      <c r="AL142" s="25">
        <f t="shared" ca="1" si="160"/>
        <v>126700</v>
      </c>
      <c r="AM142" s="25">
        <f t="shared" ca="1" si="137"/>
        <v>19470.830000000002</v>
      </c>
      <c r="AN142" s="25">
        <f t="shared" ca="1" si="161"/>
        <v>2.62</v>
      </c>
      <c r="AO142" s="25">
        <f t="shared" ca="1" si="162"/>
        <v>5.36</v>
      </c>
      <c r="AP142" s="25">
        <f ca="1">IF($H142="","",IF($Q142="x",SUM(AI$3:AK142)+SUM(AN$3:AO142)-SUM(AP$3:AP141),0))</f>
        <v>0</v>
      </c>
      <c r="AQ142" s="25">
        <f t="shared" ca="1" si="163"/>
        <v>107229.17</v>
      </c>
      <c r="AR142" s="25">
        <f t="shared" ca="1" si="138"/>
        <v>107018.4</v>
      </c>
      <c r="AS142" s="7"/>
      <c r="AT142" s="25">
        <f t="shared" ca="1" si="164"/>
        <v>0</v>
      </c>
      <c r="AU142" s="25">
        <f ca="1">SUM(AT$3:AT142)</f>
        <v>0</v>
      </c>
      <c r="AV142" s="25">
        <f t="shared" ca="1" si="165"/>
        <v>149944.29601423285</v>
      </c>
      <c r="AW142" s="25">
        <f t="shared" ca="1" si="139"/>
        <v>93.72</v>
      </c>
      <c r="AX142" s="25">
        <f t="shared" ca="1" si="166"/>
        <v>0</v>
      </c>
      <c r="AY142" s="25">
        <f t="shared" ca="1" si="167"/>
        <v>99.96</v>
      </c>
      <c r="AZ142" s="25">
        <f t="shared" ca="1" si="168"/>
        <v>149944.29601423285</v>
      </c>
      <c r="BA142" s="25">
        <f t="shared" ca="1" si="169"/>
        <v>0</v>
      </c>
      <c r="BB142" s="25">
        <f t="shared" ca="1" si="170"/>
        <v>0</v>
      </c>
      <c r="BC142" s="25">
        <f t="shared" ca="1" si="171"/>
        <v>7.5</v>
      </c>
      <c r="BD142" s="25">
        <f ca="1">IF($H142="","",IF($Q142="x",SUM(AW$3:AY142)+SUM(BB$3:BC142)-SUM(BD$3:BD141),0))</f>
        <v>0</v>
      </c>
      <c r="BE142" s="25">
        <f t="shared" ca="1" si="172"/>
        <v>149944.29999999999</v>
      </c>
      <c r="BF142" s="25">
        <f t="shared" ca="1" si="140"/>
        <v>149669.46</v>
      </c>
      <c r="BG142" s="7"/>
      <c r="BI142" s="25">
        <f t="shared" ca="1" si="173"/>
        <v>0</v>
      </c>
      <c r="BJ142" s="25">
        <f ca="1">SUM(BI$3:BI142)</f>
        <v>0</v>
      </c>
      <c r="BK142" s="25">
        <f t="shared" ca="1" si="186"/>
        <v>134272.70393644489</v>
      </c>
      <c r="BL142" s="25">
        <f t="shared" ca="1" si="141"/>
        <v>83.92</v>
      </c>
      <c r="BM142" s="25">
        <f t="shared" ca="1" si="174"/>
        <v>0</v>
      </c>
      <c r="BN142" s="25">
        <f t="shared" ca="1" si="175"/>
        <v>89.52</v>
      </c>
      <c r="BO142" s="25">
        <f t="shared" ca="1" si="176"/>
        <v>134272.70393644489</v>
      </c>
      <c r="BP142" s="25">
        <f t="shared" ca="1" si="177"/>
        <v>0</v>
      </c>
      <c r="BQ142" s="25">
        <f t="shared" ca="1" si="178"/>
        <v>0</v>
      </c>
      <c r="BR142" s="25">
        <f t="shared" ca="1" si="179"/>
        <v>6.71</v>
      </c>
      <c r="BS142" s="25">
        <f ca="1">IF($H142="","",IF($Q142="x",SUM(BL$3:BN142)+SUM(BQ$3:BR142)-SUM(BS$3:BS141),0))</f>
        <v>0</v>
      </c>
      <c r="BT142" s="25">
        <f t="shared" ca="1" si="180"/>
        <v>134272.70000000001</v>
      </c>
      <c r="BU142" s="25">
        <f t="shared" ca="1" si="142"/>
        <v>134021.37</v>
      </c>
      <c r="BV142" s="7"/>
      <c r="BW142" s="25">
        <f t="shared" si="143"/>
        <v>0</v>
      </c>
      <c r="BX142" s="130"/>
      <c r="BY142" s="7"/>
      <c r="CB142" s="131">
        <f t="shared" si="127"/>
        <v>139</v>
      </c>
      <c r="CC142" s="132">
        <f t="shared" ca="1" si="181"/>
        <v>0</v>
      </c>
      <c r="CD142" s="133">
        <f t="shared" ca="1" si="144"/>
        <v>157848.26395547256</v>
      </c>
      <c r="CE142" s="133">
        <f t="shared" ca="1" si="182"/>
        <v>65.64</v>
      </c>
      <c r="CF142" s="133">
        <f t="shared" ca="1" si="183"/>
        <v>157782.62</v>
      </c>
      <c r="CG142" s="133">
        <f t="shared" ca="1" si="184"/>
        <v>0</v>
      </c>
      <c r="CH142" s="133">
        <f ca="1">IF($H142="","",IF(MONTH($H142)=MONTH($C$4)-1,MAX(0,(CG142-SUM(N131:N142)+SUM(O131:O142))-(VLOOKUP(CB142-12,$CB$3:$CH141,6,FALSE))),0)*0.25)</f>
        <v>0</v>
      </c>
      <c r="CI142" s="133">
        <f ca="1">IF($H142="","",CG142-SUM($CH$4:$CH142))</f>
        <v>-13789.671790151508</v>
      </c>
      <c r="CK142" s="133">
        <f ca="1">IF($H142="","",SUM($N$4:$N142)+$CK$3)</f>
        <v>100000</v>
      </c>
      <c r="CL142" s="133">
        <f ca="1">IF($H142="","",SUM($O$4:$O142))</f>
        <v>0</v>
      </c>
      <c r="CM142" s="133">
        <f t="shared" ca="1" si="126"/>
        <v>0</v>
      </c>
      <c r="CN142" s="133">
        <f ca="1">IF($H142="","",ROUND(IF(MONTH($H142)=MONTH($C$4)-1,BT142*(1+CC142)-SUM($CM$4:$CM142),0),2))</f>
        <v>0</v>
      </c>
      <c r="CZ142" s="132">
        <f t="shared" ca="1" si="145"/>
        <v>126700</v>
      </c>
    </row>
    <row r="143" spans="6:104" x14ac:dyDescent="0.2">
      <c r="F143" s="3">
        <v>140</v>
      </c>
      <c r="G143" s="3">
        <f t="shared" si="146"/>
        <v>12</v>
      </c>
      <c r="H143" s="8">
        <f t="shared" ca="1" si="185"/>
        <v>47999</v>
      </c>
      <c r="I143" s="6">
        <f t="shared" ca="1" si="128"/>
        <v>43</v>
      </c>
      <c r="J143" s="6" t="str">
        <f t="shared" ca="1" si="129"/>
        <v/>
      </c>
      <c r="K143" s="7"/>
      <c r="L143" s="6">
        <f ca="1">IF($H143="","",IF($J143="",VLOOKUP($I143,Sterbetafeln!$A$4:$I$124,$D$10,FALSE),MAX(0.0005,VLOOKUP($I143,Sterbetafeln!$A$4:$I$124,$D$10,FALSE)*VLOOKUP($J143,Sterbetafeln!$A$4:$I$124,$D$13,FALSE))))</f>
        <v>1.6169999999999999E-3</v>
      </c>
      <c r="M143" s="78">
        <f ca="1">SUM($O$3:$O143)</f>
        <v>0</v>
      </c>
      <c r="N143" s="25">
        <f t="shared" ca="1" si="147"/>
        <v>0</v>
      </c>
      <c r="O143" s="25">
        <f t="shared" ca="1" si="148"/>
        <v>0</v>
      </c>
      <c r="P143" s="25">
        <f t="shared" ca="1" si="149"/>
        <v>0</v>
      </c>
      <c r="Q143" s="7" t="str">
        <f t="shared" ca="1" si="150"/>
        <v/>
      </c>
      <c r="R143" s="25">
        <f t="shared" ca="1" si="130"/>
        <v>0</v>
      </c>
      <c r="S143" s="25">
        <f ca="1">SUM(R$3:R143)</f>
        <v>0</v>
      </c>
      <c r="T143" s="25">
        <f t="shared" ca="1" si="151"/>
        <v>75830.03</v>
      </c>
      <c r="U143" s="25">
        <f t="shared" ca="1" si="131"/>
        <v>47.39</v>
      </c>
      <c r="V143" s="25">
        <f t="shared" ca="1" si="152"/>
        <v>0</v>
      </c>
      <c r="W143" s="25">
        <f t="shared" ca="1" si="132"/>
        <v>50.55</v>
      </c>
      <c r="X143" s="25">
        <f t="shared" ca="1" si="153"/>
        <v>126700</v>
      </c>
      <c r="Y143" s="25">
        <f t="shared" ca="1" si="133"/>
        <v>50869.97</v>
      </c>
      <c r="Z143" s="25">
        <f t="shared" ca="1" si="154"/>
        <v>6.85</v>
      </c>
      <c r="AA143" s="25">
        <f t="shared" ca="1" si="155"/>
        <v>3.79</v>
      </c>
      <c r="AB143" s="25">
        <f ca="1">IF($H143="","",IF($Q143="x",SUM(U$3:W143)+SUM(Z$3:AA143)-SUM(AB$3:AB142),0))</f>
        <v>0</v>
      </c>
      <c r="AC143" s="25">
        <f t="shared" ca="1" si="156"/>
        <v>75830.03</v>
      </c>
      <c r="AD143" s="25">
        <f t="shared" ca="1" si="134"/>
        <v>75666.36</v>
      </c>
      <c r="AE143" s="7"/>
      <c r="AF143" s="25">
        <f t="shared" ca="1" si="157"/>
        <v>0</v>
      </c>
      <c r="AG143" s="25">
        <f ca="1">SUM(AF$3:AF143)</f>
        <v>0</v>
      </c>
      <c r="AH143" s="25">
        <f t="shared" ca="1" si="158"/>
        <v>107493.62606068021</v>
      </c>
      <c r="AI143" s="25">
        <f t="shared" ca="1" si="135"/>
        <v>67.180000000000007</v>
      </c>
      <c r="AJ143" s="25">
        <f t="shared" ca="1" si="159"/>
        <v>0</v>
      </c>
      <c r="AK143" s="25">
        <f t="shared" ca="1" si="136"/>
        <v>71.66</v>
      </c>
      <c r="AL143" s="25">
        <f t="shared" ca="1" si="160"/>
        <v>126700</v>
      </c>
      <c r="AM143" s="25">
        <f t="shared" ca="1" si="137"/>
        <v>19206.37</v>
      </c>
      <c r="AN143" s="25">
        <f t="shared" ca="1" si="161"/>
        <v>2.59</v>
      </c>
      <c r="AO143" s="25">
        <f t="shared" ca="1" si="162"/>
        <v>5.37</v>
      </c>
      <c r="AP143" s="25">
        <f ca="1">IF($H143="","",IF($Q143="x",SUM(AI$3:AK143)+SUM(AN$3:AO143)-SUM(AP$3:AP142),0))</f>
        <v>0</v>
      </c>
      <c r="AQ143" s="25">
        <f t="shared" ca="1" si="163"/>
        <v>107493.63</v>
      </c>
      <c r="AR143" s="25">
        <f t="shared" ca="1" si="138"/>
        <v>107282.46</v>
      </c>
      <c r="AS143" s="7"/>
      <c r="AT143" s="25">
        <f t="shared" ca="1" si="164"/>
        <v>0</v>
      </c>
      <c r="AU143" s="25">
        <f ca="1">SUM(AT$3:AT143)</f>
        <v>0</v>
      </c>
      <c r="AV143" s="25">
        <f t="shared" ca="1" si="165"/>
        <v>150674.16146223494</v>
      </c>
      <c r="AW143" s="25">
        <f t="shared" ca="1" si="139"/>
        <v>94.17</v>
      </c>
      <c r="AX143" s="25">
        <f t="shared" ca="1" si="166"/>
        <v>0</v>
      </c>
      <c r="AY143" s="25">
        <f t="shared" ca="1" si="167"/>
        <v>100.45</v>
      </c>
      <c r="AZ143" s="25">
        <f t="shared" ca="1" si="168"/>
        <v>150674.16146223494</v>
      </c>
      <c r="BA143" s="25">
        <f t="shared" ca="1" si="169"/>
        <v>0</v>
      </c>
      <c r="BB143" s="25">
        <f t="shared" ca="1" si="170"/>
        <v>0</v>
      </c>
      <c r="BC143" s="25">
        <f t="shared" ca="1" si="171"/>
        <v>7.53</v>
      </c>
      <c r="BD143" s="25">
        <f ca="1">IF($H143="","",IF($Q143="x",SUM(AW$3:AY143)+SUM(BB$3:BC143)-SUM(BD$3:BD142),0))</f>
        <v>0</v>
      </c>
      <c r="BE143" s="25">
        <f t="shared" ca="1" si="172"/>
        <v>150674.16</v>
      </c>
      <c r="BF143" s="25">
        <f t="shared" ca="1" si="140"/>
        <v>150398.22</v>
      </c>
      <c r="BG143" s="7"/>
      <c r="BI143" s="25">
        <f t="shared" ca="1" si="173"/>
        <v>0</v>
      </c>
      <c r="BJ143" s="25">
        <f ca="1">SUM(BI$3:BI143)</f>
        <v>0</v>
      </c>
      <c r="BK143" s="25">
        <f t="shared" ca="1" si="186"/>
        <v>134819.74360056469</v>
      </c>
      <c r="BL143" s="25">
        <f t="shared" ca="1" si="141"/>
        <v>84.26</v>
      </c>
      <c r="BM143" s="25">
        <f t="shared" ca="1" si="174"/>
        <v>0</v>
      </c>
      <c r="BN143" s="25">
        <f t="shared" ca="1" si="175"/>
        <v>89.88</v>
      </c>
      <c r="BO143" s="25">
        <f t="shared" ca="1" si="176"/>
        <v>134819.74360056469</v>
      </c>
      <c r="BP143" s="25">
        <f t="shared" ca="1" si="177"/>
        <v>0</v>
      </c>
      <c r="BQ143" s="25">
        <f t="shared" ca="1" si="178"/>
        <v>0</v>
      </c>
      <c r="BR143" s="25">
        <f t="shared" ca="1" si="179"/>
        <v>6.74</v>
      </c>
      <c r="BS143" s="25">
        <f ca="1">IF($H143="","",IF($Q143="x",SUM(BL$3:BN143)+SUM(BQ$3:BR143)-SUM(BS$3:BS142),0))</f>
        <v>0</v>
      </c>
      <c r="BT143" s="25">
        <f t="shared" ca="1" si="180"/>
        <v>134819.74</v>
      </c>
      <c r="BU143" s="25">
        <f t="shared" ca="1" si="142"/>
        <v>134567.59</v>
      </c>
      <c r="BV143" s="7"/>
      <c r="BW143" s="25">
        <f t="shared" si="143"/>
        <v>0</v>
      </c>
      <c r="BX143" s="130"/>
      <c r="BY143" s="7"/>
      <c r="CB143" s="131">
        <f t="shared" si="127"/>
        <v>140</v>
      </c>
      <c r="CC143" s="132">
        <f t="shared" ca="1" si="181"/>
        <v>0</v>
      </c>
      <c r="CD143" s="133">
        <f t="shared" ca="1" si="144"/>
        <v>158425.44592478834</v>
      </c>
      <c r="CE143" s="133">
        <f t="shared" ca="1" si="182"/>
        <v>65.88</v>
      </c>
      <c r="CF143" s="133">
        <f t="shared" ca="1" si="183"/>
        <v>158359.57</v>
      </c>
      <c r="CG143" s="133">
        <f t="shared" ca="1" si="184"/>
        <v>0</v>
      </c>
      <c r="CH143" s="133">
        <f ca="1">IF($H143="","",IF(MONTH($H143)=MONTH($C$4)-1,MAX(0,(CG143-SUM(N132:N143)+SUM(O132:O143))-(VLOOKUP(CB143-12,$CB$3:$CH142,6,FALSE))),0)*0.25)</f>
        <v>0</v>
      </c>
      <c r="CI143" s="133">
        <f ca="1">IF($H143="","",CG143-SUM($CH$4:$CH143))</f>
        <v>-13789.671790151508</v>
      </c>
      <c r="CK143" s="133">
        <f ca="1">IF($H143="","",SUM($N$4:$N143)+$CK$3)</f>
        <v>100000</v>
      </c>
      <c r="CL143" s="133">
        <f ca="1">IF($H143="","",SUM($O$4:$O143))</f>
        <v>0</v>
      </c>
      <c r="CM143" s="133">
        <f t="shared" ref="CM143:CM206" ca="1" si="187">IF($H143="","",ROUND(MAX(0,((BT143-CK143+CL143)/BT143)*$BI143*0.25),2))</f>
        <v>0</v>
      </c>
      <c r="CN143" s="133">
        <f ca="1">IF($H143="","",ROUND(IF(MONTH($H143)=MONTH($C$4)-1,BT143*(1+CC143)-SUM($CM$4:$CM143),0),2))</f>
        <v>0</v>
      </c>
      <c r="CZ143" s="132">
        <f t="shared" ca="1" si="145"/>
        <v>126700</v>
      </c>
    </row>
    <row r="144" spans="6:104" x14ac:dyDescent="0.2">
      <c r="F144" s="3">
        <v>141</v>
      </c>
      <c r="G144" s="3">
        <f t="shared" si="146"/>
        <v>12</v>
      </c>
      <c r="H144" s="8">
        <f t="shared" ca="1" si="185"/>
        <v>48029</v>
      </c>
      <c r="I144" s="6">
        <f t="shared" ca="1" si="128"/>
        <v>43</v>
      </c>
      <c r="J144" s="6" t="str">
        <f t="shared" ca="1" si="129"/>
        <v/>
      </c>
      <c r="K144" s="7"/>
      <c r="L144" s="6">
        <f ca="1">IF($H144="","",IF($J144="",VLOOKUP($I144,Sterbetafeln!$A$4:$I$124,$D$10,FALSE),MAX(0.0005,VLOOKUP($I144,Sterbetafeln!$A$4:$I$124,$D$10,FALSE)*VLOOKUP($J144,Sterbetafeln!$A$4:$I$124,$D$13,FALSE))))</f>
        <v>1.6169999999999999E-3</v>
      </c>
      <c r="M144" s="78">
        <f ca="1">SUM($O$3:$O144)</f>
        <v>0</v>
      </c>
      <c r="N144" s="25">
        <f t="shared" ca="1" si="147"/>
        <v>0</v>
      </c>
      <c r="O144" s="25">
        <f t="shared" ca="1" si="148"/>
        <v>0</v>
      </c>
      <c r="P144" s="25">
        <f t="shared" ca="1" si="149"/>
        <v>0</v>
      </c>
      <c r="Q144" s="7" t="str">
        <f t="shared" ca="1" si="150"/>
        <v>x</v>
      </c>
      <c r="R144" s="25">
        <f t="shared" ca="1" si="130"/>
        <v>0</v>
      </c>
      <c r="S144" s="25">
        <f ca="1">SUM(R$3:R144)</f>
        <v>0</v>
      </c>
      <c r="T144" s="25">
        <f t="shared" ca="1" si="151"/>
        <v>75830.03</v>
      </c>
      <c r="U144" s="25">
        <f t="shared" ca="1" si="131"/>
        <v>47.39</v>
      </c>
      <c r="V144" s="25">
        <f t="shared" ca="1" si="152"/>
        <v>0</v>
      </c>
      <c r="W144" s="25">
        <f t="shared" ca="1" si="132"/>
        <v>50.55</v>
      </c>
      <c r="X144" s="25">
        <f t="shared" ca="1" si="153"/>
        <v>126700</v>
      </c>
      <c r="Y144" s="25">
        <f t="shared" ca="1" si="133"/>
        <v>50869.97</v>
      </c>
      <c r="Z144" s="25">
        <f t="shared" ca="1" si="154"/>
        <v>6.85</v>
      </c>
      <c r="AA144" s="25">
        <f t="shared" ca="1" si="155"/>
        <v>3.79</v>
      </c>
      <c r="AB144" s="25">
        <f ca="1">IF($H144="","",IF($Q144="x",SUM(U$3:W144)+SUM(Z$3:AA144)-SUM(AB$3:AB143),0))</f>
        <v>325.73999999999614</v>
      </c>
      <c r="AC144" s="25">
        <f t="shared" ca="1" si="156"/>
        <v>75504.289999999994</v>
      </c>
      <c r="AD144" s="25">
        <f t="shared" ca="1" si="134"/>
        <v>75341.11</v>
      </c>
      <c r="AE144" s="7"/>
      <c r="AF144" s="25">
        <f t="shared" ca="1" si="157"/>
        <v>0</v>
      </c>
      <c r="AG144" s="25">
        <f ca="1">SUM(AF$3:AF144)</f>
        <v>0</v>
      </c>
      <c r="AH144" s="25">
        <f t="shared" ca="1" si="158"/>
        <v>107758.73829038421</v>
      </c>
      <c r="AI144" s="25">
        <f t="shared" ca="1" si="135"/>
        <v>67.349999999999994</v>
      </c>
      <c r="AJ144" s="25">
        <f t="shared" ca="1" si="159"/>
        <v>0</v>
      </c>
      <c r="AK144" s="25">
        <f t="shared" ca="1" si="136"/>
        <v>71.84</v>
      </c>
      <c r="AL144" s="25">
        <f t="shared" ca="1" si="160"/>
        <v>126700</v>
      </c>
      <c r="AM144" s="25">
        <f t="shared" ca="1" si="137"/>
        <v>18941.259999999998</v>
      </c>
      <c r="AN144" s="25">
        <f t="shared" ca="1" si="161"/>
        <v>2.5499999999999998</v>
      </c>
      <c r="AO144" s="25">
        <f t="shared" ca="1" si="162"/>
        <v>5.39</v>
      </c>
      <c r="AP144" s="25">
        <f ca="1">IF($H144="","",IF($Q144="x",SUM(AI$3:AK144)+SUM(AN$3:AO144)-SUM(AP$3:AP143),0))</f>
        <v>440.41999999999825</v>
      </c>
      <c r="AQ144" s="25">
        <f t="shared" ca="1" si="163"/>
        <v>107318.32</v>
      </c>
      <c r="AR144" s="25">
        <f t="shared" ca="1" si="138"/>
        <v>107107.42</v>
      </c>
      <c r="AS144" s="7"/>
      <c r="AT144" s="25">
        <f t="shared" ca="1" si="164"/>
        <v>0</v>
      </c>
      <c r="AU144" s="25">
        <f ca="1">SUM(AT$3:AT144)</f>
        <v>0</v>
      </c>
      <c r="AV144" s="25">
        <f t="shared" ca="1" si="165"/>
        <v>151407.5740926906</v>
      </c>
      <c r="AW144" s="25">
        <f t="shared" ca="1" si="139"/>
        <v>94.63</v>
      </c>
      <c r="AX144" s="25">
        <f t="shared" ca="1" si="166"/>
        <v>0</v>
      </c>
      <c r="AY144" s="25">
        <f t="shared" ca="1" si="167"/>
        <v>100.94</v>
      </c>
      <c r="AZ144" s="25">
        <f t="shared" ca="1" si="168"/>
        <v>151407.5740926906</v>
      </c>
      <c r="BA144" s="25">
        <f t="shared" ca="1" si="169"/>
        <v>0</v>
      </c>
      <c r="BB144" s="25">
        <f t="shared" ca="1" si="170"/>
        <v>0</v>
      </c>
      <c r="BC144" s="25">
        <f t="shared" ca="1" si="171"/>
        <v>7.57</v>
      </c>
      <c r="BD144" s="25">
        <f ca="1">IF($H144="","",IF($Q144="x",SUM(AW$3:AY144)+SUM(BB$3:BC144)-SUM(BD$3:BD143),0))</f>
        <v>606.47000000000116</v>
      </c>
      <c r="BE144" s="25">
        <f t="shared" ca="1" si="172"/>
        <v>150801.1</v>
      </c>
      <c r="BF144" s="25">
        <f t="shared" ca="1" si="140"/>
        <v>150524.97</v>
      </c>
      <c r="BG144" s="7"/>
      <c r="BI144" s="25">
        <f t="shared" ca="1" si="173"/>
        <v>0</v>
      </c>
      <c r="BJ144" s="25">
        <f ca="1">SUM(BI$3:BI144)</f>
        <v>0</v>
      </c>
      <c r="BK144" s="25">
        <f t="shared" ca="1" si="186"/>
        <v>135369.01230923928</v>
      </c>
      <c r="BL144" s="25">
        <f t="shared" ca="1" si="141"/>
        <v>84.61</v>
      </c>
      <c r="BM144" s="25">
        <f t="shared" ca="1" si="174"/>
        <v>0</v>
      </c>
      <c r="BN144" s="25">
        <f t="shared" ca="1" si="175"/>
        <v>90.25</v>
      </c>
      <c r="BO144" s="25">
        <f t="shared" ca="1" si="176"/>
        <v>135369.01230923928</v>
      </c>
      <c r="BP144" s="25">
        <f t="shared" ca="1" si="177"/>
        <v>0</v>
      </c>
      <c r="BQ144" s="25">
        <f t="shared" ca="1" si="178"/>
        <v>0</v>
      </c>
      <c r="BR144" s="25">
        <f t="shared" ca="1" si="179"/>
        <v>6.77</v>
      </c>
      <c r="BS144" s="25">
        <f ca="1">IF($H144="","",IF($Q144="x",SUM(BL$3:BN144)+SUM(BQ$3:BR144)-SUM(BS$3:BS143),0))</f>
        <v>542.65999999999622</v>
      </c>
      <c r="BT144" s="25">
        <f t="shared" ca="1" si="180"/>
        <v>134826.35</v>
      </c>
      <c r="BU144" s="25">
        <f t="shared" ca="1" si="142"/>
        <v>134574.19</v>
      </c>
      <c r="BV144" s="7"/>
      <c r="BW144" s="25">
        <f t="shared" si="143"/>
        <v>0</v>
      </c>
      <c r="BX144" s="130"/>
      <c r="BY144" s="7"/>
      <c r="CB144" s="131">
        <f t="shared" si="127"/>
        <v>141</v>
      </c>
      <c r="CC144" s="132">
        <f t="shared" ca="1" si="181"/>
        <v>0</v>
      </c>
      <c r="CD144" s="133">
        <f t="shared" ca="1" si="144"/>
        <v>159004.74649050532</v>
      </c>
      <c r="CE144" s="133">
        <f t="shared" ca="1" si="182"/>
        <v>66.12</v>
      </c>
      <c r="CF144" s="133">
        <f t="shared" ca="1" si="183"/>
        <v>158938.63</v>
      </c>
      <c r="CG144" s="133">
        <f t="shared" ca="1" si="184"/>
        <v>0</v>
      </c>
      <c r="CH144" s="133">
        <f ca="1">IF($H144="","",IF(MONTH($H144)=MONTH($C$4)-1,MAX(0,(CG144-SUM(N133:N144)+SUM(O133:O144))-(VLOOKUP(CB144-12,$CB$3:$CH143,6,FALSE))),0)*0.25)</f>
        <v>0</v>
      </c>
      <c r="CI144" s="133">
        <f ca="1">IF($H144="","",CG144-SUM($CH$4:$CH144))</f>
        <v>-13789.671790151508</v>
      </c>
      <c r="CK144" s="133">
        <f ca="1">IF($H144="","",SUM($N$4:$N144)+$CK$3)</f>
        <v>100000</v>
      </c>
      <c r="CL144" s="133">
        <f ca="1">IF($H144="","",SUM($O$4:$O144))</f>
        <v>0</v>
      </c>
      <c r="CM144" s="133">
        <f t="shared" ca="1" si="187"/>
        <v>0</v>
      </c>
      <c r="CN144" s="133">
        <f ca="1">IF($H144="","",ROUND(IF(MONTH($H144)=MONTH($C$4)-1,BT144*(1+CC144)-SUM($CM$4:$CM144),0),2))</f>
        <v>0</v>
      </c>
      <c r="CZ144" s="132">
        <f t="shared" ca="1" si="145"/>
        <v>126700</v>
      </c>
    </row>
    <row r="145" spans="6:104" x14ac:dyDescent="0.2">
      <c r="F145" s="3">
        <v>142</v>
      </c>
      <c r="G145" s="3">
        <f t="shared" si="146"/>
        <v>12</v>
      </c>
      <c r="H145" s="8">
        <f t="shared" ca="1" si="185"/>
        <v>48060</v>
      </c>
      <c r="I145" s="6">
        <f t="shared" ca="1" si="128"/>
        <v>44</v>
      </c>
      <c r="J145" s="6" t="str">
        <f t="shared" ca="1" si="129"/>
        <v/>
      </c>
      <c r="K145" s="7"/>
      <c r="L145" s="6">
        <f ca="1">IF($H145="","",IF($J145="",VLOOKUP($I145,Sterbetafeln!$A$4:$I$124,$D$10,FALSE),MAX(0.0005,VLOOKUP($I145,Sterbetafeln!$A$4:$I$124,$D$10,FALSE)*VLOOKUP($J145,Sterbetafeln!$A$4:$I$124,$D$13,FALSE))))</f>
        <v>1.748E-3</v>
      </c>
      <c r="M145" s="78">
        <f ca="1">SUM($O$3:$O145)</f>
        <v>0</v>
      </c>
      <c r="N145" s="25">
        <f t="shared" ca="1" si="147"/>
        <v>0</v>
      </c>
      <c r="O145" s="25">
        <f t="shared" ca="1" si="148"/>
        <v>0</v>
      </c>
      <c r="P145" s="25">
        <f t="shared" ca="1" si="149"/>
        <v>0</v>
      </c>
      <c r="Q145" s="7" t="str">
        <f t="shared" ca="1" si="150"/>
        <v/>
      </c>
      <c r="R145" s="25">
        <f t="shared" ca="1" si="130"/>
        <v>0</v>
      </c>
      <c r="S145" s="25">
        <f ca="1">SUM(R$3:R145)</f>
        <v>0</v>
      </c>
      <c r="T145" s="25">
        <f t="shared" ca="1" si="151"/>
        <v>75504.289999999994</v>
      </c>
      <c r="U145" s="25">
        <f t="shared" ca="1" si="131"/>
        <v>47.19</v>
      </c>
      <c r="V145" s="25">
        <f t="shared" ca="1" si="152"/>
        <v>0</v>
      </c>
      <c r="W145" s="25">
        <f t="shared" ca="1" si="132"/>
        <v>50.34</v>
      </c>
      <c r="X145" s="25">
        <f t="shared" ca="1" si="153"/>
        <v>126700</v>
      </c>
      <c r="Y145" s="25">
        <f t="shared" ca="1" si="133"/>
        <v>51195.71</v>
      </c>
      <c r="Z145" s="25">
        <f t="shared" ca="1" si="154"/>
        <v>7.46</v>
      </c>
      <c r="AA145" s="25">
        <f t="shared" ca="1" si="155"/>
        <v>3.78</v>
      </c>
      <c r="AB145" s="25">
        <f ca="1">IF($H145="","",IF($Q145="x",SUM(U$3:W145)+SUM(Z$3:AA145)-SUM(AB$3:AB144),0))</f>
        <v>0</v>
      </c>
      <c r="AC145" s="25">
        <f t="shared" ca="1" si="156"/>
        <v>75504.289999999994</v>
      </c>
      <c r="AD145" s="25">
        <f t="shared" ca="1" si="134"/>
        <v>75341.11</v>
      </c>
      <c r="AE145" s="7"/>
      <c r="AF145" s="25">
        <f t="shared" ca="1" si="157"/>
        <v>0</v>
      </c>
      <c r="AG145" s="25">
        <f ca="1">SUM(AF$3:AF145)</f>
        <v>0</v>
      </c>
      <c r="AH145" s="25">
        <f t="shared" ca="1" si="158"/>
        <v>107582.99592863042</v>
      </c>
      <c r="AI145" s="25">
        <f t="shared" ca="1" si="135"/>
        <v>67.239999999999995</v>
      </c>
      <c r="AJ145" s="25">
        <f t="shared" ca="1" si="159"/>
        <v>0</v>
      </c>
      <c r="AK145" s="25">
        <f t="shared" ca="1" si="136"/>
        <v>71.72</v>
      </c>
      <c r="AL145" s="25">
        <f t="shared" ca="1" si="160"/>
        <v>126700</v>
      </c>
      <c r="AM145" s="25">
        <f t="shared" ca="1" si="137"/>
        <v>19117</v>
      </c>
      <c r="AN145" s="25">
        <f t="shared" ca="1" si="161"/>
        <v>2.78</v>
      </c>
      <c r="AO145" s="25">
        <f t="shared" ca="1" si="162"/>
        <v>5.38</v>
      </c>
      <c r="AP145" s="25">
        <f ca="1">IF($H145="","",IF($Q145="x",SUM(AI$3:AK145)+SUM(AN$3:AO145)-SUM(AP$3:AP144),0))</f>
        <v>0</v>
      </c>
      <c r="AQ145" s="25">
        <f t="shared" ca="1" si="163"/>
        <v>107583</v>
      </c>
      <c r="AR145" s="25">
        <f t="shared" ca="1" si="138"/>
        <v>107371.7</v>
      </c>
      <c r="AS145" s="7"/>
      <c r="AT145" s="25">
        <f t="shared" ca="1" si="164"/>
        <v>0</v>
      </c>
      <c r="AU145" s="25">
        <f ca="1">SUM(AT$3:AT145)</f>
        <v>0</v>
      </c>
      <c r="AV145" s="25">
        <f t="shared" ca="1" si="165"/>
        <v>151535.13197955937</v>
      </c>
      <c r="AW145" s="25">
        <f t="shared" ca="1" si="139"/>
        <v>94.71</v>
      </c>
      <c r="AX145" s="25">
        <f t="shared" ca="1" si="166"/>
        <v>0</v>
      </c>
      <c r="AY145" s="25">
        <f t="shared" ca="1" si="167"/>
        <v>101.02</v>
      </c>
      <c r="AZ145" s="25">
        <f t="shared" ca="1" si="168"/>
        <v>151535.13197955937</v>
      </c>
      <c r="BA145" s="25">
        <f t="shared" ca="1" si="169"/>
        <v>0</v>
      </c>
      <c r="BB145" s="25">
        <f t="shared" ca="1" si="170"/>
        <v>0</v>
      </c>
      <c r="BC145" s="25">
        <f t="shared" ca="1" si="171"/>
        <v>7.58</v>
      </c>
      <c r="BD145" s="25">
        <f ca="1">IF($H145="","",IF($Q145="x",SUM(AW$3:AY145)+SUM(BB$3:BC145)-SUM(BD$3:BD144),0))</f>
        <v>0</v>
      </c>
      <c r="BE145" s="25">
        <f t="shared" ca="1" si="172"/>
        <v>151535.13</v>
      </c>
      <c r="BF145" s="25">
        <f t="shared" ca="1" si="140"/>
        <v>151257.9</v>
      </c>
      <c r="BG145" s="7"/>
      <c r="BI145" s="25">
        <f t="shared" ca="1" si="173"/>
        <v>0</v>
      </c>
      <c r="BJ145" s="25">
        <f ca="1">SUM(BI$3:BI145)</f>
        <v>0</v>
      </c>
      <c r="BK145" s="25">
        <f t="shared" ca="1" si="186"/>
        <v>135375.64923919749</v>
      </c>
      <c r="BL145" s="25">
        <f t="shared" ca="1" si="141"/>
        <v>84.61</v>
      </c>
      <c r="BM145" s="25">
        <f t="shared" ca="1" si="174"/>
        <v>0</v>
      </c>
      <c r="BN145" s="25">
        <f t="shared" ca="1" si="175"/>
        <v>90.25</v>
      </c>
      <c r="BO145" s="25">
        <f t="shared" ca="1" si="176"/>
        <v>135375.64923919749</v>
      </c>
      <c r="BP145" s="25">
        <f t="shared" ca="1" si="177"/>
        <v>0</v>
      </c>
      <c r="BQ145" s="25">
        <f t="shared" ca="1" si="178"/>
        <v>0</v>
      </c>
      <c r="BR145" s="25">
        <f t="shared" ca="1" si="179"/>
        <v>6.77</v>
      </c>
      <c r="BS145" s="25">
        <f ca="1">IF($H145="","",IF($Q145="x",SUM(BL$3:BN145)+SUM(BQ$3:BR145)-SUM(BS$3:BS144),0))</f>
        <v>0</v>
      </c>
      <c r="BT145" s="25">
        <f t="shared" ca="1" si="180"/>
        <v>135375.65</v>
      </c>
      <c r="BU145" s="25">
        <f t="shared" ca="1" si="142"/>
        <v>135122.66</v>
      </c>
      <c r="BV145" s="7"/>
      <c r="BW145" s="25">
        <f t="shared" si="143"/>
        <v>0</v>
      </c>
      <c r="BX145" s="130"/>
      <c r="BY145" s="7"/>
      <c r="CB145" s="131">
        <f t="shared" si="127"/>
        <v>142</v>
      </c>
      <c r="CC145" s="132">
        <f t="shared" ca="1" si="181"/>
        <v>0</v>
      </c>
      <c r="CD145" s="133">
        <f t="shared" ca="1" si="144"/>
        <v>159586.16565262349</v>
      </c>
      <c r="CE145" s="133">
        <f t="shared" ca="1" si="182"/>
        <v>66.36</v>
      </c>
      <c r="CF145" s="133">
        <f t="shared" ca="1" si="183"/>
        <v>159519.81</v>
      </c>
      <c r="CG145" s="133">
        <f t="shared" ca="1" si="184"/>
        <v>0</v>
      </c>
      <c r="CH145" s="133">
        <f ca="1">IF($H145="","",IF(MONTH($H145)=MONTH($C$4)-1,MAX(0,(CG145-SUM(N134:N145)+SUM(O134:O145))-(VLOOKUP(CB145-12,$CB$3:$CH144,6,FALSE))),0)*0.25)</f>
        <v>0</v>
      </c>
      <c r="CI145" s="133">
        <f ca="1">IF($H145="","",CG145-SUM($CH$4:$CH145))</f>
        <v>-13789.671790151508</v>
      </c>
      <c r="CK145" s="133">
        <f ca="1">IF($H145="","",SUM($N$4:$N145)+$CK$3)</f>
        <v>100000</v>
      </c>
      <c r="CL145" s="133">
        <f ca="1">IF($H145="","",SUM($O$4:$O145))</f>
        <v>0</v>
      </c>
      <c r="CM145" s="133">
        <f t="shared" ca="1" si="187"/>
        <v>0</v>
      </c>
      <c r="CN145" s="133">
        <f ca="1">IF($H145="","",ROUND(IF(MONTH($H145)=MONTH($C$4)-1,BT145*(1+CC145)-SUM($CM$4:$CM145),0),2))</f>
        <v>0</v>
      </c>
      <c r="CZ145" s="132">
        <f t="shared" ca="1" si="145"/>
        <v>126700</v>
      </c>
    </row>
    <row r="146" spans="6:104" x14ac:dyDescent="0.2">
      <c r="F146" s="3">
        <v>143</v>
      </c>
      <c r="G146" s="3">
        <f t="shared" si="146"/>
        <v>12</v>
      </c>
      <c r="H146" s="8">
        <f t="shared" ca="1" si="185"/>
        <v>48091</v>
      </c>
      <c r="I146" s="6">
        <f t="shared" ca="1" si="128"/>
        <v>44</v>
      </c>
      <c r="J146" s="6" t="str">
        <f t="shared" ca="1" si="129"/>
        <v/>
      </c>
      <c r="K146" s="7"/>
      <c r="L146" s="6">
        <f ca="1">IF($H146="","",IF($J146="",VLOOKUP($I146,Sterbetafeln!$A$4:$I$124,$D$10,FALSE),MAX(0.0005,VLOOKUP($I146,Sterbetafeln!$A$4:$I$124,$D$10,FALSE)*VLOOKUP($J146,Sterbetafeln!$A$4:$I$124,$D$13,FALSE))))</f>
        <v>1.748E-3</v>
      </c>
      <c r="M146" s="78">
        <f ca="1">SUM($O$3:$O146)</f>
        <v>0</v>
      </c>
      <c r="N146" s="25">
        <f t="shared" ca="1" si="147"/>
        <v>0</v>
      </c>
      <c r="O146" s="25">
        <f t="shared" ca="1" si="148"/>
        <v>0</v>
      </c>
      <c r="P146" s="25">
        <f t="shared" ca="1" si="149"/>
        <v>0</v>
      </c>
      <c r="Q146" s="7" t="str">
        <f t="shared" ca="1" si="150"/>
        <v/>
      </c>
      <c r="R146" s="25">
        <f t="shared" ca="1" si="130"/>
        <v>0</v>
      </c>
      <c r="S146" s="25">
        <f ca="1">SUM(R$3:R146)</f>
        <v>0</v>
      </c>
      <c r="T146" s="25">
        <f t="shared" ca="1" si="151"/>
        <v>75504.289999999994</v>
      </c>
      <c r="U146" s="25">
        <f t="shared" ca="1" si="131"/>
        <v>47.19</v>
      </c>
      <c r="V146" s="25">
        <f t="shared" ca="1" si="152"/>
        <v>0</v>
      </c>
      <c r="W146" s="25">
        <f t="shared" ca="1" si="132"/>
        <v>50.34</v>
      </c>
      <c r="X146" s="25">
        <f t="shared" ca="1" si="153"/>
        <v>126700</v>
      </c>
      <c r="Y146" s="25">
        <f t="shared" ca="1" si="133"/>
        <v>51195.71</v>
      </c>
      <c r="Z146" s="25">
        <f t="shared" ca="1" si="154"/>
        <v>7.46</v>
      </c>
      <c r="AA146" s="25">
        <f t="shared" ca="1" si="155"/>
        <v>3.78</v>
      </c>
      <c r="AB146" s="25">
        <f ca="1">IF($H146="","",IF($Q146="x",SUM(U$3:W146)+SUM(Z$3:AA146)-SUM(AB$3:AB145),0))</f>
        <v>0</v>
      </c>
      <c r="AC146" s="25">
        <f t="shared" ca="1" si="156"/>
        <v>75504.289999999994</v>
      </c>
      <c r="AD146" s="25">
        <f t="shared" ca="1" si="134"/>
        <v>75341.11</v>
      </c>
      <c r="AE146" s="7"/>
      <c r="AF146" s="25">
        <f t="shared" ca="1" si="157"/>
        <v>0</v>
      </c>
      <c r="AG146" s="25">
        <f ca="1">SUM(AF$3:AF146)</f>
        <v>0</v>
      </c>
      <c r="AH146" s="25">
        <f t="shared" ca="1" si="158"/>
        <v>107848.32870091374</v>
      </c>
      <c r="AI146" s="25">
        <f t="shared" ca="1" si="135"/>
        <v>67.41</v>
      </c>
      <c r="AJ146" s="25">
        <f t="shared" ca="1" si="159"/>
        <v>0</v>
      </c>
      <c r="AK146" s="25">
        <f t="shared" ca="1" si="136"/>
        <v>71.900000000000006</v>
      </c>
      <c r="AL146" s="25">
        <f t="shared" ca="1" si="160"/>
        <v>126700</v>
      </c>
      <c r="AM146" s="25">
        <f t="shared" ca="1" si="137"/>
        <v>18851.669999999998</v>
      </c>
      <c r="AN146" s="25">
        <f t="shared" ca="1" si="161"/>
        <v>2.75</v>
      </c>
      <c r="AO146" s="25">
        <f t="shared" ca="1" si="162"/>
        <v>5.39</v>
      </c>
      <c r="AP146" s="25">
        <f ca="1">IF($H146="","",IF($Q146="x",SUM(AI$3:AK146)+SUM(AN$3:AO146)-SUM(AP$3:AP145),0))</f>
        <v>0</v>
      </c>
      <c r="AQ146" s="25">
        <f t="shared" ca="1" si="163"/>
        <v>107848.33</v>
      </c>
      <c r="AR146" s="25">
        <f t="shared" ca="1" si="138"/>
        <v>107636.63</v>
      </c>
      <c r="AS146" s="7"/>
      <c r="AT146" s="25">
        <f t="shared" ca="1" si="164"/>
        <v>0</v>
      </c>
      <c r="AU146" s="25">
        <f ca="1">SUM(AT$3:AT146)</f>
        <v>0</v>
      </c>
      <c r="AV146" s="25">
        <f t="shared" ca="1" si="165"/>
        <v>152272.73490770083</v>
      </c>
      <c r="AW146" s="25">
        <f t="shared" ca="1" si="139"/>
        <v>95.17</v>
      </c>
      <c r="AX146" s="25">
        <f t="shared" ca="1" si="166"/>
        <v>0</v>
      </c>
      <c r="AY146" s="25">
        <f t="shared" ca="1" si="167"/>
        <v>101.52</v>
      </c>
      <c r="AZ146" s="25">
        <f t="shared" ca="1" si="168"/>
        <v>152272.73490770083</v>
      </c>
      <c r="BA146" s="25">
        <f t="shared" ca="1" si="169"/>
        <v>0</v>
      </c>
      <c r="BB146" s="25">
        <f t="shared" ca="1" si="170"/>
        <v>0</v>
      </c>
      <c r="BC146" s="25">
        <f t="shared" ca="1" si="171"/>
        <v>7.61</v>
      </c>
      <c r="BD146" s="25">
        <f ca="1">IF($H146="","",IF($Q146="x",SUM(AW$3:AY146)+SUM(BB$3:BC146)-SUM(BD$3:BD145),0))</f>
        <v>0</v>
      </c>
      <c r="BE146" s="25">
        <f t="shared" ca="1" si="172"/>
        <v>152272.73000000001</v>
      </c>
      <c r="BF146" s="25">
        <f t="shared" ca="1" si="140"/>
        <v>151994.4</v>
      </c>
      <c r="BG146" s="7"/>
      <c r="BI146" s="25">
        <f t="shared" ca="1" si="173"/>
        <v>0</v>
      </c>
      <c r="BJ146" s="25">
        <f ca="1">SUM(BI$3:BI146)</f>
        <v>0</v>
      </c>
      <c r="BK146" s="25">
        <f t="shared" ca="1" si="186"/>
        <v>135927.18715539185</v>
      </c>
      <c r="BL146" s="25">
        <f t="shared" ca="1" si="141"/>
        <v>84.95</v>
      </c>
      <c r="BM146" s="25">
        <f t="shared" ca="1" si="174"/>
        <v>0</v>
      </c>
      <c r="BN146" s="25">
        <f t="shared" ca="1" si="175"/>
        <v>90.62</v>
      </c>
      <c r="BO146" s="25">
        <f t="shared" ca="1" si="176"/>
        <v>135927.18715539185</v>
      </c>
      <c r="BP146" s="25">
        <f t="shared" ca="1" si="177"/>
        <v>0</v>
      </c>
      <c r="BQ146" s="25">
        <f t="shared" ca="1" si="178"/>
        <v>0</v>
      </c>
      <c r="BR146" s="25">
        <f t="shared" ca="1" si="179"/>
        <v>6.8</v>
      </c>
      <c r="BS146" s="25">
        <f ca="1">IF($H146="","",IF($Q146="x",SUM(BL$3:BN146)+SUM(BQ$3:BR146)-SUM(BS$3:BS145),0))</f>
        <v>0</v>
      </c>
      <c r="BT146" s="25">
        <f t="shared" ca="1" si="180"/>
        <v>135927.19</v>
      </c>
      <c r="BU146" s="25">
        <f t="shared" ca="1" si="142"/>
        <v>135673.37</v>
      </c>
      <c r="BV146" s="7"/>
      <c r="BW146" s="25">
        <f t="shared" si="143"/>
        <v>0</v>
      </c>
      <c r="BX146" s="130"/>
      <c r="BY146" s="7"/>
      <c r="CB146" s="131">
        <f t="shared" si="127"/>
        <v>143</v>
      </c>
      <c r="CC146" s="132">
        <f t="shared" ca="1" si="181"/>
        <v>0</v>
      </c>
      <c r="CD146" s="133">
        <f t="shared" ca="1" si="144"/>
        <v>160169.71345188408</v>
      </c>
      <c r="CE146" s="133">
        <f t="shared" ca="1" si="182"/>
        <v>66.599999999999994</v>
      </c>
      <c r="CF146" s="133">
        <f t="shared" ca="1" si="183"/>
        <v>160103.10999999999</v>
      </c>
      <c r="CG146" s="133">
        <f t="shared" ca="1" si="184"/>
        <v>0</v>
      </c>
      <c r="CH146" s="133">
        <f ca="1">IF($H146="","",IF(MONTH($H146)=MONTH($C$4)-1,MAX(0,(CG146-SUM(N135:N146)+SUM(O135:O146))-(VLOOKUP(CB146-12,$CB$3:$CH145,6,FALSE))),0)*0.25)</f>
        <v>0</v>
      </c>
      <c r="CI146" s="133">
        <f ca="1">IF($H146="","",CG146-SUM($CH$4:$CH146))</f>
        <v>-13789.671790151508</v>
      </c>
      <c r="CK146" s="133">
        <f ca="1">IF($H146="","",SUM($N$4:$N146)+$CK$3)</f>
        <v>100000</v>
      </c>
      <c r="CL146" s="133">
        <f ca="1">IF($H146="","",SUM($O$4:$O146))</f>
        <v>0</v>
      </c>
      <c r="CM146" s="133">
        <f t="shared" ca="1" si="187"/>
        <v>0</v>
      </c>
      <c r="CN146" s="133">
        <f ca="1">IF($H146="","",ROUND(IF(MONTH($H146)=MONTH($C$4)-1,BT146*(1+CC146)-SUM($CM$4:$CM146),0),2))</f>
        <v>0</v>
      </c>
      <c r="CZ146" s="132">
        <f t="shared" ca="1" si="145"/>
        <v>126700</v>
      </c>
    </row>
    <row r="147" spans="6:104" x14ac:dyDescent="0.2">
      <c r="F147" s="3">
        <v>144</v>
      </c>
      <c r="G147" s="3">
        <f t="shared" si="146"/>
        <v>12</v>
      </c>
      <c r="H147" s="8">
        <f t="shared" ca="1" si="185"/>
        <v>48121</v>
      </c>
      <c r="I147" s="6">
        <f t="shared" ca="1" si="128"/>
        <v>44</v>
      </c>
      <c r="J147" s="6" t="str">
        <f t="shared" ca="1" si="129"/>
        <v/>
      </c>
      <c r="K147" s="7"/>
      <c r="L147" s="6">
        <f ca="1">IF($H147="","",IF($J147="",VLOOKUP($I147,Sterbetafeln!$A$4:$I$124,$D$10,FALSE),MAX(0.0005,VLOOKUP($I147,Sterbetafeln!$A$4:$I$124,$D$10,FALSE)*VLOOKUP($J147,Sterbetafeln!$A$4:$I$124,$D$13,FALSE))))</f>
        <v>1.748E-3</v>
      </c>
      <c r="M147" s="78">
        <f ca="1">SUM($O$3:$O147)</f>
        <v>0</v>
      </c>
      <c r="N147" s="25">
        <f t="shared" ca="1" si="147"/>
        <v>0</v>
      </c>
      <c r="O147" s="25">
        <f t="shared" ca="1" si="148"/>
        <v>0</v>
      </c>
      <c r="P147" s="25">
        <f t="shared" ca="1" si="149"/>
        <v>0</v>
      </c>
      <c r="Q147" s="7" t="str">
        <f t="shared" ca="1" si="150"/>
        <v>x</v>
      </c>
      <c r="R147" s="25">
        <f t="shared" ca="1" si="130"/>
        <v>0</v>
      </c>
      <c r="S147" s="25">
        <f ca="1">SUM(R$3:R147)</f>
        <v>0</v>
      </c>
      <c r="T147" s="25">
        <f t="shared" ca="1" si="151"/>
        <v>75504.289999999994</v>
      </c>
      <c r="U147" s="25">
        <f t="shared" ca="1" si="131"/>
        <v>47.19</v>
      </c>
      <c r="V147" s="25">
        <f t="shared" ca="1" si="152"/>
        <v>0</v>
      </c>
      <c r="W147" s="25">
        <f t="shared" ca="1" si="132"/>
        <v>50.34</v>
      </c>
      <c r="X147" s="25">
        <f t="shared" ca="1" si="153"/>
        <v>126700</v>
      </c>
      <c r="Y147" s="25">
        <f t="shared" ca="1" si="133"/>
        <v>51195.71</v>
      </c>
      <c r="Z147" s="25">
        <f t="shared" ca="1" si="154"/>
        <v>7.46</v>
      </c>
      <c r="AA147" s="25">
        <f t="shared" ca="1" si="155"/>
        <v>3.78</v>
      </c>
      <c r="AB147" s="25">
        <f ca="1">IF($H147="","",IF($Q147="x",SUM(U$3:W147)+SUM(Z$3:AA147)-SUM(AB$3:AB146),0))</f>
        <v>326.31000000000131</v>
      </c>
      <c r="AC147" s="25">
        <f t="shared" ca="1" si="156"/>
        <v>75177.98</v>
      </c>
      <c r="AD147" s="25">
        <f t="shared" ca="1" si="134"/>
        <v>75015.289999999994</v>
      </c>
      <c r="AE147" s="7"/>
      <c r="AF147" s="25">
        <f t="shared" ca="1" si="157"/>
        <v>0</v>
      </c>
      <c r="AG147" s="25">
        <f ca="1">SUM(AF$3:AF147)</f>
        <v>0</v>
      </c>
      <c r="AH147" s="25">
        <f t="shared" ca="1" si="158"/>
        <v>108114.31307627243</v>
      </c>
      <c r="AI147" s="25">
        <f t="shared" ca="1" si="135"/>
        <v>67.569999999999993</v>
      </c>
      <c r="AJ147" s="25">
        <f t="shared" ca="1" si="159"/>
        <v>0</v>
      </c>
      <c r="AK147" s="25">
        <f t="shared" ca="1" si="136"/>
        <v>72.08</v>
      </c>
      <c r="AL147" s="25">
        <f t="shared" ca="1" si="160"/>
        <v>126700</v>
      </c>
      <c r="AM147" s="25">
        <f t="shared" ca="1" si="137"/>
        <v>18585.689999999999</v>
      </c>
      <c r="AN147" s="25">
        <f t="shared" ca="1" si="161"/>
        <v>2.71</v>
      </c>
      <c r="AO147" s="25">
        <f t="shared" ca="1" si="162"/>
        <v>5.41</v>
      </c>
      <c r="AP147" s="25">
        <f ca="1">IF($H147="","",IF($Q147="x",SUM(AI$3:AK147)+SUM(AN$3:AO147)-SUM(AP$3:AP146),0))</f>
        <v>442.34000000000742</v>
      </c>
      <c r="AQ147" s="25">
        <f t="shared" ca="1" si="163"/>
        <v>107671.97</v>
      </c>
      <c r="AR147" s="25">
        <f t="shared" ca="1" si="138"/>
        <v>107460.54</v>
      </c>
      <c r="AS147" s="7"/>
      <c r="AT147" s="25">
        <f t="shared" ca="1" si="164"/>
        <v>0</v>
      </c>
      <c r="AU147" s="25">
        <f ca="1">SUM(AT$3:AT147)</f>
        <v>0</v>
      </c>
      <c r="AV147" s="25">
        <f t="shared" ca="1" si="165"/>
        <v>153013.92521299783</v>
      </c>
      <c r="AW147" s="25">
        <f t="shared" ca="1" si="139"/>
        <v>95.63</v>
      </c>
      <c r="AX147" s="25">
        <f t="shared" ca="1" si="166"/>
        <v>0</v>
      </c>
      <c r="AY147" s="25">
        <f t="shared" ca="1" si="167"/>
        <v>102.01</v>
      </c>
      <c r="AZ147" s="25">
        <f t="shared" ca="1" si="168"/>
        <v>153013.92521299783</v>
      </c>
      <c r="BA147" s="25">
        <f t="shared" ca="1" si="169"/>
        <v>0</v>
      </c>
      <c r="BB147" s="25">
        <f t="shared" ca="1" si="170"/>
        <v>0</v>
      </c>
      <c r="BC147" s="25">
        <f t="shared" ca="1" si="171"/>
        <v>7.65</v>
      </c>
      <c r="BD147" s="25">
        <f ca="1">IF($H147="","",IF($Q147="x",SUM(AW$3:AY147)+SUM(BB$3:BC147)-SUM(BD$3:BD146),0))</f>
        <v>612.89999999999782</v>
      </c>
      <c r="BE147" s="25">
        <f t="shared" ca="1" si="172"/>
        <v>152401.03</v>
      </c>
      <c r="BF147" s="25">
        <f t="shared" ca="1" si="140"/>
        <v>152122.5</v>
      </c>
      <c r="BG147" s="7"/>
      <c r="BI147" s="25">
        <f t="shared" ca="1" si="173"/>
        <v>0</v>
      </c>
      <c r="BJ147" s="25">
        <f ca="1">SUM(BI$3:BI147)</f>
        <v>0</v>
      </c>
      <c r="BK147" s="25">
        <f t="shared" ca="1" si="186"/>
        <v>136480.97419762349</v>
      </c>
      <c r="BL147" s="25">
        <f t="shared" ca="1" si="141"/>
        <v>85.3</v>
      </c>
      <c r="BM147" s="25">
        <f t="shared" ca="1" si="174"/>
        <v>0</v>
      </c>
      <c r="BN147" s="25">
        <f t="shared" ca="1" si="175"/>
        <v>90.99</v>
      </c>
      <c r="BO147" s="25">
        <f t="shared" ca="1" si="176"/>
        <v>136480.97419762349</v>
      </c>
      <c r="BP147" s="25">
        <f t="shared" ca="1" si="177"/>
        <v>0</v>
      </c>
      <c r="BQ147" s="25">
        <f t="shared" ca="1" si="178"/>
        <v>0</v>
      </c>
      <c r="BR147" s="25">
        <f t="shared" ca="1" si="179"/>
        <v>6.82</v>
      </c>
      <c r="BS147" s="25">
        <f ca="1">IF($H147="","",IF($Q147="x",SUM(BL$3:BN147)+SUM(BQ$3:BR147)-SUM(BS$3:BS146),0))</f>
        <v>547.11000000000422</v>
      </c>
      <c r="BT147" s="25">
        <f t="shared" ca="1" si="180"/>
        <v>135933.85999999999</v>
      </c>
      <c r="BU147" s="25">
        <f t="shared" ca="1" si="142"/>
        <v>135680.03</v>
      </c>
      <c r="BV147" s="7"/>
      <c r="BW147" s="25">
        <f t="shared" si="143"/>
        <v>0</v>
      </c>
      <c r="BX147" s="130"/>
      <c r="BY147" s="7"/>
      <c r="CB147" s="131">
        <f t="shared" si="127"/>
        <v>144</v>
      </c>
      <c r="CC147" s="132">
        <f t="shared" ca="1" si="181"/>
        <v>1.812393509152431E-2</v>
      </c>
      <c r="CD147" s="133">
        <f t="shared" ca="1" si="144"/>
        <v>160755.38988828706</v>
      </c>
      <c r="CE147" s="133">
        <f t="shared" ca="1" si="182"/>
        <v>66.849999999999994</v>
      </c>
      <c r="CF147" s="133">
        <f t="shared" ca="1" si="183"/>
        <v>160688.54</v>
      </c>
      <c r="CG147" s="133">
        <f t="shared" ca="1" si="184"/>
        <v>163600.84866891181</v>
      </c>
      <c r="CH147" s="133">
        <f ca="1">IF($H147="","",IF(MONTH($H147)=MONTH($C$4)-1,MAX(0,(CG147-SUM(N136:N147)+SUM(O136:O147))-(VLOOKUP(CB147-12,$CB$3:$CH146,6,FALSE))),0)*0.25)</f>
        <v>2110.540377076446</v>
      </c>
      <c r="CI147" s="133">
        <f ca="1">IF($H147="","",CG147-SUM($CH$4:$CH147))</f>
        <v>147700.63650168385</v>
      </c>
      <c r="CK147" s="133">
        <f ca="1">IF($H147="","",SUM($N$4:$N147)+$CK$3)</f>
        <v>100000</v>
      </c>
      <c r="CL147" s="133">
        <f ca="1">IF($H147="","",SUM($O$4:$O147))</f>
        <v>0</v>
      </c>
      <c r="CM147" s="133">
        <f t="shared" ca="1" si="187"/>
        <v>0</v>
      </c>
      <c r="CN147" s="133">
        <f ca="1">IF($H147="","",ROUND(IF(MONTH($H147)=MONTH($C$4)-1,BT147*(1+CC147)-SUM($CM$4:$CM147),0),2))</f>
        <v>138397.51999999999</v>
      </c>
      <c r="CZ147" s="132">
        <f t="shared" ca="1" si="145"/>
        <v>126700</v>
      </c>
    </row>
    <row r="148" spans="6:104" x14ac:dyDescent="0.2">
      <c r="F148" s="3">
        <v>145</v>
      </c>
      <c r="G148" s="3">
        <f t="shared" si="146"/>
        <v>13</v>
      </c>
      <c r="H148" s="8">
        <f t="shared" ca="1" si="185"/>
        <v>48152</v>
      </c>
      <c r="I148" s="6">
        <f t="shared" ca="1" si="128"/>
        <v>44</v>
      </c>
      <c r="J148" s="6" t="str">
        <f t="shared" ca="1" si="129"/>
        <v/>
      </c>
      <c r="K148" s="7"/>
      <c r="L148" s="6">
        <f ca="1">IF($H148="","",IF($J148="",VLOOKUP($I148,Sterbetafeln!$A$4:$I$124,$D$10,FALSE),MAX(0.0005,VLOOKUP($I148,Sterbetafeln!$A$4:$I$124,$D$10,FALSE)*VLOOKUP($J148,Sterbetafeln!$A$4:$I$124,$D$13,FALSE))))</f>
        <v>1.748E-3</v>
      </c>
      <c r="M148" s="78">
        <f ca="1">SUM($O$3:$O148)</f>
        <v>0</v>
      </c>
      <c r="N148" s="25">
        <f t="shared" ca="1" si="147"/>
        <v>0</v>
      </c>
      <c r="O148" s="25">
        <f t="shared" ca="1" si="148"/>
        <v>0</v>
      </c>
      <c r="P148" s="25">
        <f t="shared" ca="1" si="149"/>
        <v>0</v>
      </c>
      <c r="Q148" s="7" t="str">
        <f t="shared" ca="1" si="150"/>
        <v/>
      </c>
      <c r="R148" s="25">
        <f t="shared" ca="1" si="130"/>
        <v>0</v>
      </c>
      <c r="S148" s="25">
        <f ca="1">SUM(R$3:R148)</f>
        <v>0</v>
      </c>
      <c r="T148" s="25">
        <f t="shared" ca="1" si="151"/>
        <v>75177.98</v>
      </c>
      <c r="U148" s="25">
        <f t="shared" ca="1" si="131"/>
        <v>46.99</v>
      </c>
      <c r="V148" s="25">
        <f t="shared" ca="1" si="152"/>
        <v>0</v>
      </c>
      <c r="W148" s="25">
        <f t="shared" ca="1" si="132"/>
        <v>50.12</v>
      </c>
      <c r="X148" s="25">
        <f t="shared" ca="1" si="153"/>
        <v>126700</v>
      </c>
      <c r="Y148" s="25">
        <f t="shared" ca="1" si="133"/>
        <v>51522.02</v>
      </c>
      <c r="Z148" s="25">
        <f t="shared" ca="1" si="154"/>
        <v>7.51</v>
      </c>
      <c r="AA148" s="25">
        <f t="shared" ca="1" si="155"/>
        <v>3.76</v>
      </c>
      <c r="AB148" s="25">
        <f ca="1">IF($H148="","",IF($Q148="x",SUM(U$3:W148)+SUM(Z$3:AA148)-SUM(AB$3:AB147),0))</f>
        <v>0</v>
      </c>
      <c r="AC148" s="25">
        <f t="shared" ca="1" si="156"/>
        <v>75177.98</v>
      </c>
      <c r="AD148" s="25">
        <f t="shared" ca="1" si="134"/>
        <v>75015.289999999994</v>
      </c>
      <c r="AE148" s="7"/>
      <c r="AF148" s="25">
        <f t="shared" ca="1" si="157"/>
        <v>0</v>
      </c>
      <c r="AG148" s="25">
        <f ca="1">SUM(AF$3:AF148)</f>
        <v>0</v>
      </c>
      <c r="AH148" s="25">
        <f t="shared" ca="1" si="158"/>
        <v>107937.51812493539</v>
      </c>
      <c r="AI148" s="25">
        <f t="shared" ca="1" si="135"/>
        <v>67.459999999999994</v>
      </c>
      <c r="AJ148" s="25">
        <f t="shared" ca="1" si="159"/>
        <v>0</v>
      </c>
      <c r="AK148" s="25">
        <f t="shared" ca="1" si="136"/>
        <v>71.959999999999994</v>
      </c>
      <c r="AL148" s="25">
        <f t="shared" ca="1" si="160"/>
        <v>126700</v>
      </c>
      <c r="AM148" s="25">
        <f t="shared" ca="1" si="137"/>
        <v>18762.48</v>
      </c>
      <c r="AN148" s="25">
        <f t="shared" ca="1" si="161"/>
        <v>2.73</v>
      </c>
      <c r="AO148" s="25">
        <f t="shared" ca="1" si="162"/>
        <v>5.4</v>
      </c>
      <c r="AP148" s="25">
        <f ca="1">IF($H148="","",IF($Q148="x",SUM(AI$3:AK148)+SUM(AN$3:AO148)-SUM(AP$3:AP147),0))</f>
        <v>0</v>
      </c>
      <c r="AQ148" s="25">
        <f t="shared" ca="1" si="163"/>
        <v>107937.52</v>
      </c>
      <c r="AR148" s="25">
        <f t="shared" ca="1" si="138"/>
        <v>107725.69</v>
      </c>
      <c r="AS148" s="7"/>
      <c r="AT148" s="25">
        <f t="shared" ca="1" si="164"/>
        <v>0</v>
      </c>
      <c r="AU148" s="25">
        <f ca="1">SUM(AT$3:AT148)</f>
        <v>0</v>
      </c>
      <c r="AV148" s="25">
        <f t="shared" ca="1" si="165"/>
        <v>153142.84971973536</v>
      </c>
      <c r="AW148" s="25">
        <f t="shared" ca="1" si="139"/>
        <v>95.71</v>
      </c>
      <c r="AX148" s="25">
        <f t="shared" ca="1" si="166"/>
        <v>0</v>
      </c>
      <c r="AY148" s="25">
        <f t="shared" ca="1" si="167"/>
        <v>102.1</v>
      </c>
      <c r="AZ148" s="25">
        <f t="shared" ca="1" si="168"/>
        <v>153142.84971973536</v>
      </c>
      <c r="BA148" s="25">
        <f t="shared" ca="1" si="169"/>
        <v>0</v>
      </c>
      <c r="BB148" s="25">
        <f t="shared" ca="1" si="170"/>
        <v>0</v>
      </c>
      <c r="BC148" s="25">
        <f t="shared" ca="1" si="171"/>
        <v>7.66</v>
      </c>
      <c r="BD148" s="25">
        <f ca="1">IF($H148="","",IF($Q148="x",SUM(AW$3:AY148)+SUM(BB$3:BC148)-SUM(BD$3:BD147),0))</f>
        <v>0</v>
      </c>
      <c r="BE148" s="25">
        <f t="shared" ca="1" si="172"/>
        <v>153142.85</v>
      </c>
      <c r="BF148" s="25">
        <f t="shared" ca="1" si="140"/>
        <v>152863.21</v>
      </c>
      <c r="BG148" s="7"/>
      <c r="BI148" s="25">
        <f t="shared" ca="1" si="173"/>
        <v>0</v>
      </c>
      <c r="BJ148" s="25">
        <f ca="1">SUM(BI$3:BI148)</f>
        <v>0</v>
      </c>
      <c r="BK148" s="25">
        <f t="shared" ca="1" si="186"/>
        <v>136487.67137202912</v>
      </c>
      <c r="BL148" s="25">
        <f t="shared" ca="1" si="141"/>
        <v>85.3</v>
      </c>
      <c r="BM148" s="25">
        <f t="shared" ca="1" si="174"/>
        <v>0</v>
      </c>
      <c r="BN148" s="25">
        <f t="shared" ca="1" si="175"/>
        <v>90.99</v>
      </c>
      <c r="BO148" s="25">
        <f t="shared" ca="1" si="176"/>
        <v>136487.67137202912</v>
      </c>
      <c r="BP148" s="25">
        <f t="shared" ca="1" si="177"/>
        <v>0</v>
      </c>
      <c r="BQ148" s="25">
        <f t="shared" ca="1" si="178"/>
        <v>0</v>
      </c>
      <c r="BR148" s="25">
        <f t="shared" ca="1" si="179"/>
        <v>6.82</v>
      </c>
      <c r="BS148" s="25">
        <f ca="1">IF($H148="","",IF($Q148="x",SUM(BL$3:BN148)+SUM(BQ$3:BR148)-SUM(BS$3:BS147),0))</f>
        <v>0</v>
      </c>
      <c r="BT148" s="25">
        <f t="shared" ca="1" si="180"/>
        <v>136487.67000000001</v>
      </c>
      <c r="BU148" s="25">
        <f t="shared" ca="1" si="142"/>
        <v>136233.01</v>
      </c>
      <c r="BV148" s="7"/>
      <c r="BW148" s="25">
        <f t="shared" si="143"/>
        <v>0</v>
      </c>
      <c r="BX148" s="130"/>
      <c r="BY148" s="7"/>
      <c r="CB148" s="131">
        <f t="shared" si="127"/>
        <v>145</v>
      </c>
      <c r="CC148" s="132">
        <f t="shared" ca="1" si="181"/>
        <v>0</v>
      </c>
      <c r="CD148" s="133">
        <f t="shared" ca="1" si="144"/>
        <v>161343.20500257373</v>
      </c>
      <c r="CE148" s="133">
        <f t="shared" ca="1" si="182"/>
        <v>67.09</v>
      </c>
      <c r="CF148" s="133">
        <f t="shared" ca="1" si="183"/>
        <v>161276.12</v>
      </c>
      <c r="CG148" s="133">
        <f t="shared" ca="1" si="184"/>
        <v>0</v>
      </c>
      <c r="CH148" s="133">
        <f ca="1">IF($H148="","",IF(MONTH($H148)=MONTH($C$4)-1,MAX(0,(CG148-SUM(N137:N148)+SUM(O137:O148))-(VLOOKUP(CB148-12,$CB$3:$CH147,6,FALSE))),0)*0.25)</f>
        <v>0</v>
      </c>
      <c r="CI148" s="133">
        <f ca="1">IF($H148="","",CG148-SUM($CH$4:$CH148))</f>
        <v>-15900.212167227954</v>
      </c>
      <c r="CK148" s="133">
        <f ca="1">IF($H148="","",SUM($N$4:$N148)+$CK$3)</f>
        <v>100000</v>
      </c>
      <c r="CL148" s="133">
        <f ca="1">IF($H148="","",SUM($O$4:$O148))</f>
        <v>0</v>
      </c>
      <c r="CM148" s="133">
        <f t="shared" ca="1" si="187"/>
        <v>0</v>
      </c>
      <c r="CN148" s="133">
        <f ca="1">IF($H148="","",ROUND(IF(MONTH($H148)=MONTH($C$4)-1,BT148*(1+CC148)-SUM($CM$4:$CM148),0),2))</f>
        <v>0</v>
      </c>
      <c r="CZ148" s="132">
        <f t="shared" ca="1" si="145"/>
        <v>126700</v>
      </c>
    </row>
    <row r="149" spans="6:104" x14ac:dyDescent="0.2">
      <c r="F149" s="3">
        <v>146</v>
      </c>
      <c r="G149" s="3">
        <f t="shared" si="146"/>
        <v>13</v>
      </c>
      <c r="H149" s="8">
        <f t="shared" ca="1" si="185"/>
        <v>48182</v>
      </c>
      <c r="I149" s="6">
        <f t="shared" ca="1" si="128"/>
        <v>44</v>
      </c>
      <c r="J149" s="6" t="str">
        <f t="shared" ca="1" si="129"/>
        <v/>
      </c>
      <c r="K149" s="7"/>
      <c r="L149" s="6">
        <f ca="1">IF($H149="","",IF($J149="",VLOOKUP($I149,Sterbetafeln!$A$4:$I$124,$D$10,FALSE),MAX(0.0005,VLOOKUP($I149,Sterbetafeln!$A$4:$I$124,$D$10,FALSE)*VLOOKUP($J149,Sterbetafeln!$A$4:$I$124,$D$13,FALSE))))</f>
        <v>1.748E-3</v>
      </c>
      <c r="M149" s="78">
        <f ca="1">SUM($O$3:$O149)</f>
        <v>0</v>
      </c>
      <c r="N149" s="25">
        <f t="shared" ca="1" si="147"/>
        <v>0</v>
      </c>
      <c r="O149" s="25">
        <f t="shared" ca="1" si="148"/>
        <v>0</v>
      </c>
      <c r="P149" s="25">
        <f t="shared" ca="1" si="149"/>
        <v>0</v>
      </c>
      <c r="Q149" s="7" t="str">
        <f t="shared" ca="1" si="150"/>
        <v/>
      </c>
      <c r="R149" s="25">
        <f t="shared" ca="1" si="130"/>
        <v>0</v>
      </c>
      <c r="S149" s="25">
        <f ca="1">SUM(R$3:R149)</f>
        <v>0</v>
      </c>
      <c r="T149" s="25">
        <f t="shared" ca="1" si="151"/>
        <v>75177.98</v>
      </c>
      <c r="U149" s="25">
        <f t="shared" ca="1" si="131"/>
        <v>46.99</v>
      </c>
      <c r="V149" s="25">
        <f t="shared" ca="1" si="152"/>
        <v>0</v>
      </c>
      <c r="W149" s="25">
        <f t="shared" ca="1" si="132"/>
        <v>50.12</v>
      </c>
      <c r="X149" s="25">
        <f t="shared" ca="1" si="153"/>
        <v>126700</v>
      </c>
      <c r="Y149" s="25">
        <f t="shared" ca="1" si="133"/>
        <v>51522.02</v>
      </c>
      <c r="Z149" s="25">
        <f t="shared" ca="1" si="154"/>
        <v>7.51</v>
      </c>
      <c r="AA149" s="25">
        <f t="shared" ca="1" si="155"/>
        <v>3.76</v>
      </c>
      <c r="AB149" s="25">
        <f ca="1">IF($H149="","",IF($Q149="x",SUM(U$3:W149)+SUM(Z$3:AA149)-SUM(AB$3:AB148),0))</f>
        <v>0</v>
      </c>
      <c r="AC149" s="25">
        <f t="shared" ca="1" si="156"/>
        <v>75177.98</v>
      </c>
      <c r="AD149" s="25">
        <f t="shared" ca="1" si="134"/>
        <v>75015.289999999994</v>
      </c>
      <c r="AE149" s="7"/>
      <c r="AF149" s="25">
        <f t="shared" ca="1" si="157"/>
        <v>0</v>
      </c>
      <c r="AG149" s="25">
        <f ca="1">SUM(AF$3:AF149)</f>
        <v>0</v>
      </c>
      <c r="AH149" s="25">
        <f t="shared" ca="1" si="158"/>
        <v>108203.72304287343</v>
      </c>
      <c r="AI149" s="25">
        <f t="shared" ca="1" si="135"/>
        <v>67.63</v>
      </c>
      <c r="AJ149" s="25">
        <f t="shared" ca="1" si="159"/>
        <v>0</v>
      </c>
      <c r="AK149" s="25">
        <f t="shared" ca="1" si="136"/>
        <v>72.14</v>
      </c>
      <c r="AL149" s="25">
        <f t="shared" ca="1" si="160"/>
        <v>126700</v>
      </c>
      <c r="AM149" s="25">
        <f t="shared" ca="1" si="137"/>
        <v>18496.28</v>
      </c>
      <c r="AN149" s="25">
        <f t="shared" ca="1" si="161"/>
        <v>2.69</v>
      </c>
      <c r="AO149" s="25">
        <f t="shared" ca="1" si="162"/>
        <v>5.41</v>
      </c>
      <c r="AP149" s="25">
        <f ca="1">IF($H149="","",IF($Q149="x",SUM(AI$3:AK149)+SUM(AN$3:AO149)-SUM(AP$3:AP148),0))</f>
        <v>0</v>
      </c>
      <c r="AQ149" s="25">
        <f t="shared" ca="1" si="163"/>
        <v>108203.72</v>
      </c>
      <c r="AR149" s="25">
        <f t="shared" ca="1" si="138"/>
        <v>107991.49</v>
      </c>
      <c r="AS149" s="7"/>
      <c r="AT149" s="25">
        <f t="shared" ca="1" si="164"/>
        <v>0</v>
      </c>
      <c r="AU149" s="25">
        <f ca="1">SUM(AT$3:AT149)</f>
        <v>0</v>
      </c>
      <c r="AV149" s="25">
        <f t="shared" ca="1" si="165"/>
        <v>153888.28056609575</v>
      </c>
      <c r="AW149" s="25">
        <f t="shared" ca="1" si="139"/>
        <v>96.18</v>
      </c>
      <c r="AX149" s="25">
        <f t="shared" ca="1" si="166"/>
        <v>0</v>
      </c>
      <c r="AY149" s="25">
        <f t="shared" ca="1" si="167"/>
        <v>102.59</v>
      </c>
      <c r="AZ149" s="25">
        <f t="shared" ca="1" si="168"/>
        <v>153888.28056609575</v>
      </c>
      <c r="BA149" s="25">
        <f t="shared" ca="1" si="169"/>
        <v>0</v>
      </c>
      <c r="BB149" s="25">
        <f t="shared" ca="1" si="170"/>
        <v>0</v>
      </c>
      <c r="BC149" s="25">
        <f t="shared" ca="1" si="171"/>
        <v>7.69</v>
      </c>
      <c r="BD149" s="25">
        <f ca="1">IF($H149="","",IF($Q149="x",SUM(AW$3:AY149)+SUM(BB$3:BC149)-SUM(BD$3:BD148),0))</f>
        <v>0</v>
      </c>
      <c r="BE149" s="25">
        <f t="shared" ca="1" si="172"/>
        <v>153888.28</v>
      </c>
      <c r="BF149" s="25">
        <f t="shared" ca="1" si="140"/>
        <v>153607.51999999999</v>
      </c>
      <c r="BG149" s="7"/>
      <c r="BI149" s="25">
        <f t="shared" ca="1" si="173"/>
        <v>0</v>
      </c>
      <c r="BJ149" s="25">
        <f ca="1">SUM(BI$3:BI149)</f>
        <v>0</v>
      </c>
      <c r="BK149" s="25">
        <f t="shared" ca="1" si="186"/>
        <v>137043.73766252177</v>
      </c>
      <c r="BL149" s="25">
        <f t="shared" ca="1" si="141"/>
        <v>85.65</v>
      </c>
      <c r="BM149" s="25">
        <f t="shared" ca="1" si="174"/>
        <v>0</v>
      </c>
      <c r="BN149" s="25">
        <f t="shared" ca="1" si="175"/>
        <v>91.36</v>
      </c>
      <c r="BO149" s="25">
        <f t="shared" ca="1" si="176"/>
        <v>137043.73766252177</v>
      </c>
      <c r="BP149" s="25">
        <f t="shared" ca="1" si="177"/>
        <v>0</v>
      </c>
      <c r="BQ149" s="25">
        <f t="shared" ca="1" si="178"/>
        <v>0</v>
      </c>
      <c r="BR149" s="25">
        <f t="shared" ca="1" si="179"/>
        <v>6.85</v>
      </c>
      <c r="BS149" s="25">
        <f ca="1">IF($H149="","",IF($Q149="x",SUM(BL$3:BN149)+SUM(BQ$3:BR149)-SUM(BS$3:BS148),0))</f>
        <v>0</v>
      </c>
      <c r="BT149" s="25">
        <f t="shared" ca="1" si="180"/>
        <v>137043.74</v>
      </c>
      <c r="BU149" s="25">
        <f t="shared" ca="1" si="142"/>
        <v>136788.25</v>
      </c>
      <c r="BV149" s="7"/>
      <c r="BW149" s="25">
        <f t="shared" si="143"/>
        <v>0</v>
      </c>
      <c r="BX149" s="130"/>
      <c r="BY149" s="7"/>
      <c r="CB149" s="131">
        <f t="shared" si="127"/>
        <v>146</v>
      </c>
      <c r="CC149" s="132">
        <f t="shared" ca="1" si="181"/>
        <v>0</v>
      </c>
      <c r="CD149" s="133">
        <f t="shared" ca="1" si="144"/>
        <v>161933.17887622654</v>
      </c>
      <c r="CE149" s="133">
        <f t="shared" ca="1" si="182"/>
        <v>67.34</v>
      </c>
      <c r="CF149" s="133">
        <f t="shared" ca="1" si="183"/>
        <v>161865.84</v>
      </c>
      <c r="CG149" s="133">
        <f t="shared" ca="1" si="184"/>
        <v>0</v>
      </c>
      <c r="CH149" s="133">
        <f ca="1">IF($H149="","",IF(MONTH($H149)=MONTH($C$4)-1,MAX(0,(CG149-SUM(N138:N149)+SUM(O138:O149))-(VLOOKUP(CB149-12,$CB$3:$CH148,6,FALSE))),0)*0.25)</f>
        <v>0</v>
      </c>
      <c r="CI149" s="133">
        <f ca="1">IF($H149="","",CG149-SUM($CH$4:$CH149))</f>
        <v>-15900.212167227954</v>
      </c>
      <c r="CK149" s="133">
        <f ca="1">IF($H149="","",SUM($N$4:$N149)+$CK$3)</f>
        <v>100000</v>
      </c>
      <c r="CL149" s="133">
        <f ca="1">IF($H149="","",SUM($O$4:$O149))</f>
        <v>0</v>
      </c>
      <c r="CM149" s="133">
        <f t="shared" ca="1" si="187"/>
        <v>0</v>
      </c>
      <c r="CN149" s="133">
        <f ca="1">IF($H149="","",ROUND(IF(MONTH($H149)=MONTH($C$4)-1,BT149*(1+CC149)-SUM($CM$4:$CM149),0),2))</f>
        <v>0</v>
      </c>
      <c r="CZ149" s="132">
        <f t="shared" ca="1" si="145"/>
        <v>126700</v>
      </c>
    </row>
    <row r="150" spans="6:104" x14ac:dyDescent="0.2">
      <c r="F150" s="3">
        <v>147</v>
      </c>
      <c r="G150" s="3">
        <f t="shared" si="146"/>
        <v>13</v>
      </c>
      <c r="H150" s="8">
        <f t="shared" ca="1" si="185"/>
        <v>48213</v>
      </c>
      <c r="I150" s="6">
        <f t="shared" ca="1" si="128"/>
        <v>44</v>
      </c>
      <c r="J150" s="6" t="str">
        <f t="shared" ca="1" si="129"/>
        <v/>
      </c>
      <c r="K150" s="7"/>
      <c r="L150" s="6">
        <f ca="1">IF($H150="","",IF($J150="",VLOOKUP($I150,Sterbetafeln!$A$4:$I$124,$D$10,FALSE),MAX(0.0005,VLOOKUP($I150,Sterbetafeln!$A$4:$I$124,$D$10,FALSE)*VLOOKUP($J150,Sterbetafeln!$A$4:$I$124,$D$13,FALSE))))</f>
        <v>1.748E-3</v>
      </c>
      <c r="M150" s="78">
        <f ca="1">SUM($O$3:$O150)</f>
        <v>0</v>
      </c>
      <c r="N150" s="25">
        <f t="shared" ca="1" si="147"/>
        <v>0</v>
      </c>
      <c r="O150" s="25">
        <f t="shared" ca="1" si="148"/>
        <v>0</v>
      </c>
      <c r="P150" s="25">
        <f t="shared" ca="1" si="149"/>
        <v>0</v>
      </c>
      <c r="Q150" s="7" t="str">
        <f t="shared" ca="1" si="150"/>
        <v>x</v>
      </c>
      <c r="R150" s="25">
        <f t="shared" ca="1" si="130"/>
        <v>0</v>
      </c>
      <c r="S150" s="25">
        <f ca="1">SUM(R$3:R150)</f>
        <v>0</v>
      </c>
      <c r="T150" s="25">
        <f t="shared" ca="1" si="151"/>
        <v>75177.98</v>
      </c>
      <c r="U150" s="25">
        <f t="shared" ca="1" si="131"/>
        <v>46.99</v>
      </c>
      <c r="V150" s="25">
        <f t="shared" ca="1" si="152"/>
        <v>0</v>
      </c>
      <c r="W150" s="25">
        <f t="shared" ca="1" si="132"/>
        <v>50.12</v>
      </c>
      <c r="X150" s="25">
        <f t="shared" ca="1" si="153"/>
        <v>126700</v>
      </c>
      <c r="Y150" s="25">
        <f t="shared" ca="1" si="133"/>
        <v>51522.02</v>
      </c>
      <c r="Z150" s="25">
        <f t="shared" ca="1" si="154"/>
        <v>7.51</v>
      </c>
      <c r="AA150" s="25">
        <f t="shared" ca="1" si="155"/>
        <v>3.76</v>
      </c>
      <c r="AB150" s="25">
        <f ca="1">IF($H150="","",IF($Q150="x",SUM(U$3:W150)+SUM(Z$3:AA150)-SUM(AB$3:AB149),0))</f>
        <v>325.14000000000306</v>
      </c>
      <c r="AC150" s="25">
        <f t="shared" ca="1" si="156"/>
        <v>74852.84</v>
      </c>
      <c r="AD150" s="25">
        <f t="shared" ca="1" si="134"/>
        <v>74690.64</v>
      </c>
      <c r="AE150" s="7"/>
      <c r="AF150" s="25">
        <f t="shared" ca="1" si="157"/>
        <v>0</v>
      </c>
      <c r="AG150" s="25">
        <f ca="1">SUM(AF$3:AF150)</f>
        <v>0</v>
      </c>
      <c r="AH150" s="25">
        <f t="shared" ca="1" si="158"/>
        <v>108470.57956388681</v>
      </c>
      <c r="AI150" s="25">
        <f t="shared" ca="1" si="135"/>
        <v>67.790000000000006</v>
      </c>
      <c r="AJ150" s="25">
        <f t="shared" ca="1" si="159"/>
        <v>0</v>
      </c>
      <c r="AK150" s="25">
        <f t="shared" ca="1" si="136"/>
        <v>72.31</v>
      </c>
      <c r="AL150" s="25">
        <f t="shared" ca="1" si="160"/>
        <v>126700</v>
      </c>
      <c r="AM150" s="25">
        <f t="shared" ca="1" si="137"/>
        <v>18229.419999999998</v>
      </c>
      <c r="AN150" s="25">
        <f t="shared" ca="1" si="161"/>
        <v>2.66</v>
      </c>
      <c r="AO150" s="25">
        <f t="shared" ca="1" si="162"/>
        <v>5.42</v>
      </c>
      <c r="AP150" s="25">
        <f ca="1">IF($H150="","",IF($Q150="x",SUM(AI$3:AK150)+SUM(AN$3:AO150)-SUM(AP$3:AP149),0))</f>
        <v>443.60000000000218</v>
      </c>
      <c r="AQ150" s="25">
        <f t="shared" ca="1" si="163"/>
        <v>108026.98</v>
      </c>
      <c r="AR150" s="25">
        <f t="shared" ca="1" si="138"/>
        <v>107815.01</v>
      </c>
      <c r="AS150" s="7"/>
      <c r="AT150" s="25">
        <f t="shared" ca="1" si="164"/>
        <v>0</v>
      </c>
      <c r="AU150" s="25">
        <f ca="1">SUM(AT$3:AT150)</f>
        <v>0</v>
      </c>
      <c r="AV150" s="25">
        <f t="shared" ca="1" si="165"/>
        <v>154637.33898431365</v>
      </c>
      <c r="AW150" s="25">
        <f t="shared" ca="1" si="139"/>
        <v>96.65</v>
      </c>
      <c r="AX150" s="25">
        <f t="shared" ca="1" si="166"/>
        <v>0</v>
      </c>
      <c r="AY150" s="25">
        <f t="shared" ca="1" si="167"/>
        <v>103.09</v>
      </c>
      <c r="AZ150" s="25">
        <f t="shared" ca="1" si="168"/>
        <v>154637.33898431365</v>
      </c>
      <c r="BA150" s="25">
        <f t="shared" ca="1" si="169"/>
        <v>0</v>
      </c>
      <c r="BB150" s="25">
        <f t="shared" ca="1" si="170"/>
        <v>0</v>
      </c>
      <c r="BC150" s="25">
        <f t="shared" ca="1" si="171"/>
        <v>7.73</v>
      </c>
      <c r="BD150" s="25">
        <f ca="1">IF($H150="","",IF($Q150="x",SUM(AW$3:AY150)+SUM(BB$3:BC150)-SUM(BD$3:BD149),0))</f>
        <v>619.39999999999782</v>
      </c>
      <c r="BE150" s="25">
        <f t="shared" ca="1" si="172"/>
        <v>154017.94</v>
      </c>
      <c r="BF150" s="25">
        <f t="shared" ca="1" si="140"/>
        <v>153736.99</v>
      </c>
      <c r="BG150" s="7"/>
      <c r="BI150" s="25">
        <f t="shared" ca="1" si="173"/>
        <v>0</v>
      </c>
      <c r="BJ150" s="25">
        <f ca="1">SUM(BI$3:BI150)</f>
        <v>0</v>
      </c>
      <c r="BK150" s="25">
        <f t="shared" ca="1" si="186"/>
        <v>137602.07316053411</v>
      </c>
      <c r="BL150" s="25">
        <f t="shared" ca="1" si="141"/>
        <v>86</v>
      </c>
      <c r="BM150" s="25">
        <f t="shared" ca="1" si="174"/>
        <v>0</v>
      </c>
      <c r="BN150" s="25">
        <f t="shared" ca="1" si="175"/>
        <v>91.73</v>
      </c>
      <c r="BO150" s="25">
        <f t="shared" ca="1" si="176"/>
        <v>137602.07316053411</v>
      </c>
      <c r="BP150" s="25">
        <f t="shared" ca="1" si="177"/>
        <v>0</v>
      </c>
      <c r="BQ150" s="25">
        <f t="shared" ca="1" si="178"/>
        <v>0</v>
      </c>
      <c r="BR150" s="25">
        <f t="shared" ca="1" si="179"/>
        <v>6.88</v>
      </c>
      <c r="BS150" s="25">
        <f ca="1">IF($H150="","",IF($Q150="x",SUM(BL$3:BN150)+SUM(BQ$3:BR150)-SUM(BS$3:BS149),0))</f>
        <v>551.58000000000175</v>
      </c>
      <c r="BT150" s="25">
        <f t="shared" ca="1" si="180"/>
        <v>137050.49</v>
      </c>
      <c r="BU150" s="25">
        <f t="shared" ca="1" si="142"/>
        <v>136794.99</v>
      </c>
      <c r="BV150" s="7"/>
      <c r="BW150" s="25">
        <f t="shared" si="143"/>
        <v>0</v>
      </c>
      <c r="BX150" s="130"/>
      <c r="BY150" s="7"/>
      <c r="CB150" s="131">
        <f t="shared" si="127"/>
        <v>147</v>
      </c>
      <c r="CC150" s="132">
        <f t="shared" ca="1" si="181"/>
        <v>0</v>
      </c>
      <c r="CD150" s="133">
        <f t="shared" ca="1" si="144"/>
        <v>162525.30146850421</v>
      </c>
      <c r="CE150" s="133">
        <f t="shared" ca="1" si="182"/>
        <v>67.58</v>
      </c>
      <c r="CF150" s="133">
        <f t="shared" ca="1" si="183"/>
        <v>162457.72</v>
      </c>
      <c r="CG150" s="133">
        <f t="shared" ca="1" si="184"/>
        <v>0</v>
      </c>
      <c r="CH150" s="133">
        <f ca="1">IF($H150="","",IF(MONTH($H150)=MONTH($C$4)-1,MAX(0,(CG150-SUM(N139:N150)+SUM(O139:O150))-(VLOOKUP(CB150-12,$CB$3:$CH149,6,FALSE))),0)*0.25)</f>
        <v>0</v>
      </c>
      <c r="CI150" s="133">
        <f ca="1">IF($H150="","",CG150-SUM($CH$4:$CH150))</f>
        <v>-15900.212167227954</v>
      </c>
      <c r="CK150" s="133">
        <f ca="1">IF($H150="","",SUM($N$4:$N150)+$CK$3)</f>
        <v>100000</v>
      </c>
      <c r="CL150" s="133">
        <f ca="1">IF($H150="","",SUM($O$4:$O150))</f>
        <v>0</v>
      </c>
      <c r="CM150" s="133">
        <f t="shared" ca="1" si="187"/>
        <v>0</v>
      </c>
      <c r="CN150" s="133">
        <f ca="1">IF($H150="","",ROUND(IF(MONTH($H150)=MONTH($C$4)-1,BT150*(1+CC150)-SUM($CM$4:$CM150),0),2))</f>
        <v>0</v>
      </c>
      <c r="CZ150" s="132">
        <f t="shared" ca="1" si="145"/>
        <v>126700</v>
      </c>
    </row>
    <row r="151" spans="6:104" x14ac:dyDescent="0.2">
      <c r="F151" s="3">
        <v>148</v>
      </c>
      <c r="G151" s="3">
        <f t="shared" si="146"/>
        <v>13</v>
      </c>
      <c r="H151" s="8">
        <f t="shared" ca="1" si="185"/>
        <v>48244</v>
      </c>
      <c r="I151" s="6">
        <f t="shared" ca="1" si="128"/>
        <v>44</v>
      </c>
      <c r="J151" s="6" t="str">
        <f t="shared" ca="1" si="129"/>
        <v/>
      </c>
      <c r="K151" s="7"/>
      <c r="L151" s="6">
        <f ca="1">IF($H151="","",IF($J151="",VLOOKUP($I151,Sterbetafeln!$A$4:$I$124,$D$10,FALSE),MAX(0.0005,VLOOKUP($I151,Sterbetafeln!$A$4:$I$124,$D$10,FALSE)*VLOOKUP($J151,Sterbetafeln!$A$4:$I$124,$D$13,FALSE))))</f>
        <v>1.748E-3</v>
      </c>
      <c r="M151" s="78">
        <f ca="1">SUM($O$3:$O151)</f>
        <v>0</v>
      </c>
      <c r="N151" s="25">
        <f t="shared" ca="1" si="147"/>
        <v>0</v>
      </c>
      <c r="O151" s="25">
        <f t="shared" ca="1" si="148"/>
        <v>0</v>
      </c>
      <c r="P151" s="25">
        <f t="shared" ca="1" si="149"/>
        <v>0</v>
      </c>
      <c r="Q151" s="7" t="str">
        <f t="shared" ca="1" si="150"/>
        <v/>
      </c>
      <c r="R151" s="25">
        <f t="shared" ca="1" si="130"/>
        <v>0</v>
      </c>
      <c r="S151" s="25">
        <f ca="1">SUM(R$3:R151)</f>
        <v>0</v>
      </c>
      <c r="T151" s="25">
        <f t="shared" ca="1" si="151"/>
        <v>74852.84</v>
      </c>
      <c r="U151" s="25">
        <f t="shared" ca="1" si="131"/>
        <v>46.78</v>
      </c>
      <c r="V151" s="25">
        <f t="shared" ca="1" si="152"/>
        <v>0</v>
      </c>
      <c r="W151" s="25">
        <f t="shared" ca="1" si="132"/>
        <v>49.9</v>
      </c>
      <c r="X151" s="25">
        <f t="shared" ca="1" si="153"/>
        <v>126700</v>
      </c>
      <c r="Y151" s="25">
        <f t="shared" ca="1" si="133"/>
        <v>51847.16</v>
      </c>
      <c r="Z151" s="25">
        <f t="shared" ca="1" si="154"/>
        <v>7.55</v>
      </c>
      <c r="AA151" s="25">
        <f t="shared" ca="1" si="155"/>
        <v>3.74</v>
      </c>
      <c r="AB151" s="25">
        <f ca="1">IF($H151="","",IF($Q151="x",SUM(U$3:W151)+SUM(Z$3:AA151)-SUM(AB$3:AB150),0))</f>
        <v>0</v>
      </c>
      <c r="AC151" s="25">
        <f t="shared" ca="1" si="156"/>
        <v>74852.84</v>
      </c>
      <c r="AD151" s="25">
        <f t="shared" ca="1" si="134"/>
        <v>74690.64</v>
      </c>
      <c r="AE151" s="7"/>
      <c r="AF151" s="25">
        <f t="shared" ca="1" si="157"/>
        <v>0</v>
      </c>
      <c r="AG151" s="25">
        <f ca="1">SUM(AF$3:AF151)</f>
        <v>0</v>
      </c>
      <c r="AH151" s="25">
        <f t="shared" ca="1" si="158"/>
        <v>108293.40367536726</v>
      </c>
      <c r="AI151" s="25">
        <f t="shared" ca="1" si="135"/>
        <v>67.680000000000007</v>
      </c>
      <c r="AJ151" s="25">
        <f t="shared" ca="1" si="159"/>
        <v>0</v>
      </c>
      <c r="AK151" s="25">
        <f t="shared" ca="1" si="136"/>
        <v>72.2</v>
      </c>
      <c r="AL151" s="25">
        <f t="shared" ca="1" si="160"/>
        <v>126700</v>
      </c>
      <c r="AM151" s="25">
        <f t="shared" ca="1" si="137"/>
        <v>18406.599999999999</v>
      </c>
      <c r="AN151" s="25">
        <f t="shared" ca="1" si="161"/>
        <v>2.68</v>
      </c>
      <c r="AO151" s="25">
        <f t="shared" ca="1" si="162"/>
        <v>5.41</v>
      </c>
      <c r="AP151" s="25">
        <f ca="1">IF($H151="","",IF($Q151="x",SUM(AI$3:AK151)+SUM(AN$3:AO151)-SUM(AP$3:AP150),0))</f>
        <v>0</v>
      </c>
      <c r="AQ151" s="25">
        <f t="shared" ca="1" si="163"/>
        <v>108293.4</v>
      </c>
      <c r="AR151" s="25">
        <f t="shared" ca="1" si="138"/>
        <v>108081.03</v>
      </c>
      <c r="AS151" s="7"/>
      <c r="AT151" s="25">
        <f t="shared" ca="1" si="164"/>
        <v>0</v>
      </c>
      <c r="AU151" s="25">
        <f ca="1">SUM(AT$3:AT151)</f>
        <v>0</v>
      </c>
      <c r="AV151" s="25">
        <f t="shared" ca="1" si="165"/>
        <v>154767.63011091997</v>
      </c>
      <c r="AW151" s="25">
        <f t="shared" ca="1" si="139"/>
        <v>96.73</v>
      </c>
      <c r="AX151" s="25">
        <f t="shared" ca="1" si="166"/>
        <v>0</v>
      </c>
      <c r="AY151" s="25">
        <f t="shared" ca="1" si="167"/>
        <v>103.18</v>
      </c>
      <c r="AZ151" s="25">
        <f t="shared" ca="1" si="168"/>
        <v>154767.63011091997</v>
      </c>
      <c r="BA151" s="25">
        <f t="shared" ca="1" si="169"/>
        <v>0</v>
      </c>
      <c r="BB151" s="25">
        <f t="shared" ca="1" si="170"/>
        <v>0</v>
      </c>
      <c r="BC151" s="25">
        <f t="shared" ca="1" si="171"/>
        <v>7.74</v>
      </c>
      <c r="BD151" s="25">
        <f ca="1">IF($H151="","",IF($Q151="x",SUM(AW$3:AY151)+SUM(BB$3:BC151)-SUM(BD$3:BD150),0))</f>
        <v>0</v>
      </c>
      <c r="BE151" s="25">
        <f t="shared" ca="1" si="172"/>
        <v>154767.63</v>
      </c>
      <c r="BF151" s="25">
        <f t="shared" ca="1" si="140"/>
        <v>154485.54999999999</v>
      </c>
      <c r="BG151" s="7"/>
      <c r="BI151" s="25">
        <f t="shared" ca="1" si="173"/>
        <v>0</v>
      </c>
      <c r="BJ151" s="25">
        <f ca="1">SUM(BI$3:BI151)</f>
        <v>0</v>
      </c>
      <c r="BK151" s="25">
        <f t="shared" ca="1" si="186"/>
        <v>137608.85066086965</v>
      </c>
      <c r="BL151" s="25">
        <f t="shared" ca="1" si="141"/>
        <v>86.01</v>
      </c>
      <c r="BM151" s="25">
        <f t="shared" ca="1" si="174"/>
        <v>0</v>
      </c>
      <c r="BN151" s="25">
        <f t="shared" ca="1" si="175"/>
        <v>91.74</v>
      </c>
      <c r="BO151" s="25">
        <f t="shared" ca="1" si="176"/>
        <v>137608.85066086965</v>
      </c>
      <c r="BP151" s="25">
        <f t="shared" ca="1" si="177"/>
        <v>0</v>
      </c>
      <c r="BQ151" s="25">
        <f t="shared" ca="1" si="178"/>
        <v>0</v>
      </c>
      <c r="BR151" s="25">
        <f t="shared" ca="1" si="179"/>
        <v>6.88</v>
      </c>
      <c r="BS151" s="25">
        <f ca="1">IF($H151="","",IF($Q151="x",SUM(BL$3:BN151)+SUM(BQ$3:BR151)-SUM(BS$3:BS150),0))</f>
        <v>0</v>
      </c>
      <c r="BT151" s="25">
        <f t="shared" ca="1" si="180"/>
        <v>137608.85</v>
      </c>
      <c r="BU151" s="25">
        <f t="shared" ca="1" si="142"/>
        <v>137352.51</v>
      </c>
      <c r="BV151" s="7"/>
      <c r="BW151" s="25">
        <f t="shared" si="143"/>
        <v>0</v>
      </c>
      <c r="BX151" s="130"/>
      <c r="BY151" s="7"/>
      <c r="CB151" s="131">
        <f t="shared" si="127"/>
        <v>148</v>
      </c>
      <c r="CC151" s="132">
        <f t="shared" ca="1" si="181"/>
        <v>0</v>
      </c>
      <c r="CD151" s="133">
        <f t="shared" ca="1" si="144"/>
        <v>163119.59286088927</v>
      </c>
      <c r="CE151" s="133">
        <f t="shared" ca="1" si="182"/>
        <v>67.83</v>
      </c>
      <c r="CF151" s="133">
        <f t="shared" ca="1" si="183"/>
        <v>163051.76</v>
      </c>
      <c r="CG151" s="133">
        <f t="shared" ca="1" si="184"/>
        <v>0</v>
      </c>
      <c r="CH151" s="133">
        <f ca="1">IF($H151="","",IF(MONTH($H151)=MONTH($C$4)-1,MAX(0,(CG151-SUM(N140:N151)+SUM(O140:O151))-(VLOOKUP(CB151-12,$CB$3:$CH150,6,FALSE))),0)*0.25)</f>
        <v>0</v>
      </c>
      <c r="CI151" s="133">
        <f ca="1">IF($H151="","",CG151-SUM($CH$4:$CH151))</f>
        <v>-15900.212167227954</v>
      </c>
      <c r="CK151" s="133">
        <f ca="1">IF($H151="","",SUM($N$4:$N151)+$CK$3)</f>
        <v>100000</v>
      </c>
      <c r="CL151" s="133">
        <f ca="1">IF($H151="","",SUM($O$4:$O151))</f>
        <v>0</v>
      </c>
      <c r="CM151" s="133">
        <f t="shared" ca="1" si="187"/>
        <v>0</v>
      </c>
      <c r="CN151" s="133">
        <f ca="1">IF($H151="","",ROUND(IF(MONTH($H151)=MONTH($C$4)-1,BT151*(1+CC151)-SUM($CM$4:$CM151),0),2))</f>
        <v>0</v>
      </c>
      <c r="CZ151" s="132">
        <f t="shared" ca="1" si="145"/>
        <v>126700</v>
      </c>
    </row>
    <row r="152" spans="6:104" x14ac:dyDescent="0.2">
      <c r="F152" s="3">
        <v>149</v>
      </c>
      <c r="G152" s="3">
        <f t="shared" si="146"/>
        <v>13</v>
      </c>
      <c r="H152" s="8">
        <f t="shared" ca="1" si="185"/>
        <v>48273</v>
      </c>
      <c r="I152" s="6">
        <f t="shared" ca="1" si="128"/>
        <v>44</v>
      </c>
      <c r="J152" s="6" t="str">
        <f t="shared" ca="1" si="129"/>
        <v/>
      </c>
      <c r="K152" s="7"/>
      <c r="L152" s="6">
        <f ca="1">IF($H152="","",IF($J152="",VLOOKUP($I152,Sterbetafeln!$A$4:$I$124,$D$10,FALSE),MAX(0.0005,VLOOKUP($I152,Sterbetafeln!$A$4:$I$124,$D$10,FALSE)*VLOOKUP($J152,Sterbetafeln!$A$4:$I$124,$D$13,FALSE))))</f>
        <v>1.748E-3</v>
      </c>
      <c r="M152" s="78">
        <f ca="1">SUM($O$3:$O152)</f>
        <v>0</v>
      </c>
      <c r="N152" s="25">
        <f t="shared" ca="1" si="147"/>
        <v>0</v>
      </c>
      <c r="O152" s="25">
        <f t="shared" ca="1" si="148"/>
        <v>0</v>
      </c>
      <c r="P152" s="25">
        <f t="shared" ca="1" si="149"/>
        <v>0</v>
      </c>
      <c r="Q152" s="7" t="str">
        <f t="shared" ca="1" si="150"/>
        <v/>
      </c>
      <c r="R152" s="25">
        <f t="shared" ca="1" si="130"/>
        <v>0</v>
      </c>
      <c r="S152" s="25">
        <f ca="1">SUM(R$3:R152)</f>
        <v>0</v>
      </c>
      <c r="T152" s="25">
        <f t="shared" ca="1" si="151"/>
        <v>74852.84</v>
      </c>
      <c r="U152" s="25">
        <f t="shared" ca="1" si="131"/>
        <v>46.78</v>
      </c>
      <c r="V152" s="25">
        <f t="shared" ca="1" si="152"/>
        <v>0</v>
      </c>
      <c r="W152" s="25">
        <f t="shared" ca="1" si="132"/>
        <v>49.9</v>
      </c>
      <c r="X152" s="25">
        <f t="shared" ca="1" si="153"/>
        <v>126700</v>
      </c>
      <c r="Y152" s="25">
        <f t="shared" ca="1" si="133"/>
        <v>51847.16</v>
      </c>
      <c r="Z152" s="25">
        <f t="shared" ca="1" si="154"/>
        <v>7.55</v>
      </c>
      <c r="AA152" s="25">
        <f t="shared" ca="1" si="155"/>
        <v>3.74</v>
      </c>
      <c r="AB152" s="25">
        <f ca="1">IF($H152="","",IF($Q152="x",SUM(U$3:W152)+SUM(Z$3:AA152)-SUM(AB$3:AB151),0))</f>
        <v>0</v>
      </c>
      <c r="AC152" s="25">
        <f t="shared" ca="1" si="156"/>
        <v>74852.84</v>
      </c>
      <c r="AD152" s="25">
        <f t="shared" ca="1" si="134"/>
        <v>74690.64</v>
      </c>
      <c r="AE152" s="7"/>
      <c r="AF152" s="25">
        <f t="shared" ca="1" si="157"/>
        <v>0</v>
      </c>
      <c r="AG152" s="25">
        <f ca="1">SUM(AF$3:AF152)</f>
        <v>0</v>
      </c>
      <c r="AH152" s="25">
        <f t="shared" ca="1" si="158"/>
        <v>108560.48073895999</v>
      </c>
      <c r="AI152" s="25">
        <f t="shared" ca="1" si="135"/>
        <v>67.849999999999994</v>
      </c>
      <c r="AJ152" s="25">
        <f t="shared" ca="1" si="159"/>
        <v>0</v>
      </c>
      <c r="AK152" s="25">
        <f t="shared" ca="1" si="136"/>
        <v>72.37</v>
      </c>
      <c r="AL152" s="25">
        <f t="shared" ca="1" si="160"/>
        <v>126700</v>
      </c>
      <c r="AM152" s="25">
        <f t="shared" ca="1" si="137"/>
        <v>18139.52</v>
      </c>
      <c r="AN152" s="25">
        <f t="shared" ca="1" si="161"/>
        <v>2.64</v>
      </c>
      <c r="AO152" s="25">
        <f t="shared" ca="1" si="162"/>
        <v>5.43</v>
      </c>
      <c r="AP152" s="25">
        <f ca="1">IF($H152="","",IF($Q152="x",SUM(AI$3:AK152)+SUM(AN$3:AO152)-SUM(AP$3:AP151),0))</f>
        <v>0</v>
      </c>
      <c r="AQ152" s="25">
        <f t="shared" ca="1" si="163"/>
        <v>108560.48</v>
      </c>
      <c r="AR152" s="25">
        <f t="shared" ca="1" si="138"/>
        <v>108347.71</v>
      </c>
      <c r="AS152" s="7"/>
      <c r="AT152" s="25">
        <f t="shared" ca="1" si="164"/>
        <v>0</v>
      </c>
      <c r="AU152" s="25">
        <f ca="1">SUM(AT$3:AT152)</f>
        <v>0</v>
      </c>
      <c r="AV152" s="25">
        <f t="shared" ca="1" si="165"/>
        <v>155520.96926490331</v>
      </c>
      <c r="AW152" s="25">
        <f t="shared" ca="1" si="139"/>
        <v>97.2</v>
      </c>
      <c r="AX152" s="25">
        <f t="shared" ca="1" si="166"/>
        <v>0</v>
      </c>
      <c r="AY152" s="25">
        <f t="shared" ca="1" si="167"/>
        <v>103.68</v>
      </c>
      <c r="AZ152" s="25">
        <f t="shared" ca="1" si="168"/>
        <v>155520.96926490331</v>
      </c>
      <c r="BA152" s="25">
        <f t="shared" ca="1" si="169"/>
        <v>0</v>
      </c>
      <c r="BB152" s="25">
        <f t="shared" ca="1" si="170"/>
        <v>0</v>
      </c>
      <c r="BC152" s="25">
        <f t="shared" ca="1" si="171"/>
        <v>7.78</v>
      </c>
      <c r="BD152" s="25">
        <f ca="1">IF($H152="","",IF($Q152="x",SUM(AW$3:AY152)+SUM(BB$3:BC152)-SUM(BD$3:BD151),0))</f>
        <v>0</v>
      </c>
      <c r="BE152" s="25">
        <f t="shared" ca="1" si="172"/>
        <v>155520.97</v>
      </c>
      <c r="BF152" s="25">
        <f t="shared" ca="1" si="140"/>
        <v>155237.76000000001</v>
      </c>
      <c r="BG152" s="7"/>
      <c r="BI152" s="25">
        <f t="shared" ca="1" si="173"/>
        <v>0</v>
      </c>
      <c r="BJ152" s="25">
        <f ca="1">SUM(BI$3:BI152)</f>
        <v>0</v>
      </c>
      <c r="BK152" s="25">
        <f t="shared" ca="1" si="186"/>
        <v>138169.48548862551</v>
      </c>
      <c r="BL152" s="25">
        <f t="shared" ca="1" si="141"/>
        <v>86.36</v>
      </c>
      <c r="BM152" s="25">
        <f t="shared" ca="1" si="174"/>
        <v>0</v>
      </c>
      <c r="BN152" s="25">
        <f t="shared" ca="1" si="175"/>
        <v>92.11</v>
      </c>
      <c r="BO152" s="25">
        <f t="shared" ca="1" si="176"/>
        <v>138169.48548862551</v>
      </c>
      <c r="BP152" s="25">
        <f t="shared" ca="1" si="177"/>
        <v>0</v>
      </c>
      <c r="BQ152" s="25">
        <f t="shared" ca="1" si="178"/>
        <v>0</v>
      </c>
      <c r="BR152" s="25">
        <f t="shared" ca="1" si="179"/>
        <v>6.91</v>
      </c>
      <c r="BS152" s="25">
        <f ca="1">IF($H152="","",IF($Q152="x",SUM(BL$3:BN152)+SUM(BQ$3:BR152)-SUM(BS$3:BS151),0))</f>
        <v>0</v>
      </c>
      <c r="BT152" s="25">
        <f t="shared" ca="1" si="180"/>
        <v>138169.49</v>
      </c>
      <c r="BU152" s="25">
        <f t="shared" ca="1" si="142"/>
        <v>137912.31</v>
      </c>
      <c r="BV152" s="7"/>
      <c r="BW152" s="25">
        <f t="shared" si="143"/>
        <v>0</v>
      </c>
      <c r="BX152" s="130"/>
      <c r="BY152" s="7"/>
      <c r="CB152" s="131">
        <f t="shared" si="127"/>
        <v>149</v>
      </c>
      <c r="CC152" s="132">
        <f t="shared" ca="1" si="181"/>
        <v>0</v>
      </c>
      <c r="CD152" s="133">
        <f t="shared" ca="1" si="144"/>
        <v>163716.05305338174</v>
      </c>
      <c r="CE152" s="133">
        <f t="shared" ca="1" si="182"/>
        <v>68.08</v>
      </c>
      <c r="CF152" s="133">
        <f t="shared" ca="1" si="183"/>
        <v>163647.97</v>
      </c>
      <c r="CG152" s="133">
        <f t="shared" ca="1" si="184"/>
        <v>0</v>
      </c>
      <c r="CH152" s="133">
        <f ca="1">IF($H152="","",IF(MONTH($H152)=MONTH($C$4)-1,MAX(0,(CG152-SUM(N141:N152)+SUM(O141:O152))-(VLOOKUP(CB152-12,$CB$3:$CH151,6,FALSE))),0)*0.25)</f>
        <v>0</v>
      </c>
      <c r="CI152" s="133">
        <f ca="1">IF($H152="","",CG152-SUM($CH$4:$CH152))</f>
        <v>-15900.212167227954</v>
      </c>
      <c r="CK152" s="133">
        <f ca="1">IF($H152="","",SUM($N$4:$N152)+$CK$3)</f>
        <v>100000</v>
      </c>
      <c r="CL152" s="133">
        <f ca="1">IF($H152="","",SUM($O$4:$O152))</f>
        <v>0</v>
      </c>
      <c r="CM152" s="133">
        <f t="shared" ca="1" si="187"/>
        <v>0</v>
      </c>
      <c r="CN152" s="133">
        <f ca="1">IF($H152="","",ROUND(IF(MONTH($H152)=MONTH($C$4)-1,BT152*(1+CC152)-SUM($CM$4:$CM152),0),2))</f>
        <v>0</v>
      </c>
      <c r="CZ152" s="132">
        <f t="shared" ca="1" si="145"/>
        <v>126700</v>
      </c>
    </row>
    <row r="153" spans="6:104" x14ac:dyDescent="0.2">
      <c r="F153" s="3">
        <v>150</v>
      </c>
      <c r="G153" s="3">
        <f t="shared" si="146"/>
        <v>13</v>
      </c>
      <c r="H153" s="8">
        <f t="shared" ca="1" si="185"/>
        <v>48304</v>
      </c>
      <c r="I153" s="6">
        <f t="shared" ca="1" si="128"/>
        <v>44</v>
      </c>
      <c r="J153" s="6" t="str">
        <f t="shared" ca="1" si="129"/>
        <v/>
      </c>
      <c r="K153" s="7"/>
      <c r="L153" s="6">
        <f ca="1">IF($H153="","",IF($J153="",VLOOKUP($I153,Sterbetafeln!$A$4:$I$124,$D$10,FALSE),MAX(0.0005,VLOOKUP($I153,Sterbetafeln!$A$4:$I$124,$D$10,FALSE)*VLOOKUP($J153,Sterbetafeln!$A$4:$I$124,$D$13,FALSE))))</f>
        <v>1.748E-3</v>
      </c>
      <c r="M153" s="78">
        <f ca="1">SUM($O$3:$O153)</f>
        <v>0</v>
      </c>
      <c r="N153" s="25">
        <f t="shared" ca="1" si="147"/>
        <v>0</v>
      </c>
      <c r="O153" s="25">
        <f t="shared" ca="1" si="148"/>
        <v>0</v>
      </c>
      <c r="P153" s="25">
        <f t="shared" ca="1" si="149"/>
        <v>0</v>
      </c>
      <c r="Q153" s="7" t="str">
        <f t="shared" ca="1" si="150"/>
        <v>x</v>
      </c>
      <c r="R153" s="25">
        <f t="shared" ca="1" si="130"/>
        <v>0</v>
      </c>
      <c r="S153" s="25">
        <f ca="1">SUM(R$3:R153)</f>
        <v>0</v>
      </c>
      <c r="T153" s="25">
        <f t="shared" ca="1" si="151"/>
        <v>74852.84</v>
      </c>
      <c r="U153" s="25">
        <f t="shared" ca="1" si="131"/>
        <v>46.78</v>
      </c>
      <c r="V153" s="25">
        <f t="shared" ca="1" si="152"/>
        <v>0</v>
      </c>
      <c r="W153" s="25">
        <f t="shared" ca="1" si="132"/>
        <v>49.9</v>
      </c>
      <c r="X153" s="25">
        <f t="shared" ca="1" si="153"/>
        <v>126700</v>
      </c>
      <c r="Y153" s="25">
        <f t="shared" ca="1" si="133"/>
        <v>51847.16</v>
      </c>
      <c r="Z153" s="25">
        <f t="shared" ca="1" si="154"/>
        <v>7.55</v>
      </c>
      <c r="AA153" s="25">
        <f t="shared" ca="1" si="155"/>
        <v>3.74</v>
      </c>
      <c r="AB153" s="25">
        <f ca="1">IF($H153="","",IF($Q153="x",SUM(U$3:W153)+SUM(Z$3:AA153)-SUM(AB$3:AB152),0))</f>
        <v>323.90999999999985</v>
      </c>
      <c r="AC153" s="25">
        <f t="shared" ca="1" si="156"/>
        <v>74528.929999999993</v>
      </c>
      <c r="AD153" s="25">
        <f t="shared" ca="1" si="134"/>
        <v>74367.210000000006</v>
      </c>
      <c r="AE153" s="7"/>
      <c r="AF153" s="25">
        <f t="shared" ca="1" si="157"/>
        <v>0</v>
      </c>
      <c r="AG153" s="25">
        <f ca="1">SUM(AF$3:AF153)</f>
        <v>0</v>
      </c>
      <c r="AH153" s="25">
        <f t="shared" ca="1" si="158"/>
        <v>108828.21943029077</v>
      </c>
      <c r="AI153" s="25">
        <f t="shared" ca="1" si="135"/>
        <v>68.02</v>
      </c>
      <c r="AJ153" s="25">
        <f t="shared" ca="1" si="159"/>
        <v>0</v>
      </c>
      <c r="AK153" s="25">
        <f t="shared" ca="1" si="136"/>
        <v>72.55</v>
      </c>
      <c r="AL153" s="25">
        <f t="shared" ca="1" si="160"/>
        <v>126700</v>
      </c>
      <c r="AM153" s="25">
        <f t="shared" ca="1" si="137"/>
        <v>17871.78</v>
      </c>
      <c r="AN153" s="25">
        <f t="shared" ca="1" si="161"/>
        <v>2.6</v>
      </c>
      <c r="AO153" s="25">
        <f t="shared" ca="1" si="162"/>
        <v>5.44</v>
      </c>
      <c r="AP153" s="25">
        <f ca="1">IF($H153="","",IF($Q153="x",SUM(AI$3:AK153)+SUM(AN$3:AO153)-SUM(AP$3:AP152),0))</f>
        <v>444.86999999999898</v>
      </c>
      <c r="AQ153" s="25">
        <f t="shared" ca="1" si="163"/>
        <v>108383.35</v>
      </c>
      <c r="AR153" s="25">
        <f t="shared" ca="1" si="138"/>
        <v>108170.85</v>
      </c>
      <c r="AS153" s="7"/>
      <c r="AT153" s="25">
        <f t="shared" ca="1" si="164"/>
        <v>0</v>
      </c>
      <c r="AU153" s="25">
        <f ca="1">SUM(AT$3:AT153)</f>
        <v>0</v>
      </c>
      <c r="AV153" s="25">
        <f t="shared" ca="1" si="165"/>
        <v>156277.9761854462</v>
      </c>
      <c r="AW153" s="25">
        <f t="shared" ca="1" si="139"/>
        <v>97.67</v>
      </c>
      <c r="AX153" s="25">
        <f t="shared" ca="1" si="166"/>
        <v>0</v>
      </c>
      <c r="AY153" s="25">
        <f t="shared" ca="1" si="167"/>
        <v>104.19</v>
      </c>
      <c r="AZ153" s="25">
        <f t="shared" ca="1" si="168"/>
        <v>156277.9761854462</v>
      </c>
      <c r="BA153" s="25">
        <f t="shared" ca="1" si="169"/>
        <v>0</v>
      </c>
      <c r="BB153" s="25">
        <f t="shared" ca="1" si="170"/>
        <v>0</v>
      </c>
      <c r="BC153" s="25">
        <f t="shared" ca="1" si="171"/>
        <v>7.81</v>
      </c>
      <c r="BD153" s="25">
        <f ca="1">IF($H153="","",IF($Q153="x",SUM(AW$3:AY153)+SUM(BB$3:BC153)-SUM(BD$3:BD152),0))</f>
        <v>625.97999999999956</v>
      </c>
      <c r="BE153" s="25">
        <f t="shared" ca="1" si="172"/>
        <v>155652</v>
      </c>
      <c r="BF153" s="25">
        <f t="shared" ca="1" si="140"/>
        <v>155368.6</v>
      </c>
      <c r="BG153" s="7"/>
      <c r="BI153" s="25">
        <f t="shared" ca="1" si="173"/>
        <v>0</v>
      </c>
      <c r="BJ153" s="25">
        <f ca="1">SUM(BI$3:BI153)</f>
        <v>0</v>
      </c>
      <c r="BK153" s="25">
        <f t="shared" ca="1" si="186"/>
        <v>138732.40960538355</v>
      </c>
      <c r="BL153" s="25">
        <f t="shared" ca="1" si="141"/>
        <v>86.71</v>
      </c>
      <c r="BM153" s="25">
        <f t="shared" ca="1" si="174"/>
        <v>0</v>
      </c>
      <c r="BN153" s="25">
        <f t="shared" ca="1" si="175"/>
        <v>92.49</v>
      </c>
      <c r="BO153" s="25">
        <f t="shared" ca="1" si="176"/>
        <v>138732.40960538355</v>
      </c>
      <c r="BP153" s="25">
        <f t="shared" ca="1" si="177"/>
        <v>0</v>
      </c>
      <c r="BQ153" s="25">
        <f t="shared" ca="1" si="178"/>
        <v>0</v>
      </c>
      <c r="BR153" s="25">
        <f t="shared" ca="1" si="179"/>
        <v>6.94</v>
      </c>
      <c r="BS153" s="25">
        <f ca="1">IF($H153="","",IF($Q153="x",SUM(BL$3:BN153)+SUM(BQ$3:BR153)-SUM(BS$3:BS152),0))</f>
        <v>556.15000000000146</v>
      </c>
      <c r="BT153" s="25">
        <f t="shared" ca="1" si="180"/>
        <v>138176.26</v>
      </c>
      <c r="BU153" s="25">
        <f t="shared" ca="1" si="142"/>
        <v>137919.07</v>
      </c>
      <c r="BV153" s="7"/>
      <c r="BW153" s="25">
        <f t="shared" si="143"/>
        <v>0</v>
      </c>
      <c r="BX153" s="130"/>
      <c r="BY153" s="7"/>
      <c r="CB153" s="131">
        <f t="shared" si="127"/>
        <v>150</v>
      </c>
      <c r="CC153" s="132">
        <f t="shared" ca="1" si="181"/>
        <v>0</v>
      </c>
      <c r="CD153" s="133">
        <f t="shared" ca="1" si="144"/>
        <v>164314.69208672276</v>
      </c>
      <c r="CE153" s="133">
        <f t="shared" ca="1" si="182"/>
        <v>68.33</v>
      </c>
      <c r="CF153" s="133">
        <f t="shared" ca="1" si="183"/>
        <v>164246.35999999999</v>
      </c>
      <c r="CG153" s="133">
        <f t="shared" ca="1" si="184"/>
        <v>0</v>
      </c>
      <c r="CH153" s="133">
        <f ca="1">IF($H153="","",IF(MONTH($H153)=MONTH($C$4)-1,MAX(0,(CG153-SUM(N142:N153)+SUM(O142:O153))-(VLOOKUP(CB153-12,$CB$3:$CH152,6,FALSE))),0)*0.25)</f>
        <v>0</v>
      </c>
      <c r="CI153" s="133">
        <f ca="1">IF($H153="","",CG153-SUM($CH$4:$CH153))</f>
        <v>-15900.212167227954</v>
      </c>
      <c r="CK153" s="133">
        <f ca="1">IF($H153="","",SUM($N$4:$N153)+$CK$3)</f>
        <v>100000</v>
      </c>
      <c r="CL153" s="133">
        <f ca="1">IF($H153="","",SUM($O$4:$O153))</f>
        <v>0</v>
      </c>
      <c r="CM153" s="133">
        <f t="shared" ca="1" si="187"/>
        <v>0</v>
      </c>
      <c r="CN153" s="133">
        <f ca="1">IF($H153="","",ROUND(IF(MONTH($H153)=MONTH($C$4)-1,BT153*(1+CC153)-SUM($CM$4:$CM153),0),2))</f>
        <v>0</v>
      </c>
      <c r="CZ153" s="132">
        <f t="shared" ca="1" si="145"/>
        <v>126700</v>
      </c>
    </row>
    <row r="154" spans="6:104" x14ac:dyDescent="0.2">
      <c r="F154" s="3">
        <v>151</v>
      </c>
      <c r="G154" s="3">
        <f t="shared" si="146"/>
        <v>13</v>
      </c>
      <c r="H154" s="8">
        <f t="shared" ca="1" si="185"/>
        <v>48334</v>
      </c>
      <c r="I154" s="6">
        <f t="shared" ca="1" si="128"/>
        <v>44</v>
      </c>
      <c r="J154" s="6" t="str">
        <f t="shared" ca="1" si="129"/>
        <v/>
      </c>
      <c r="K154" s="7"/>
      <c r="L154" s="6">
        <f ca="1">IF($H154="","",IF($J154="",VLOOKUP($I154,Sterbetafeln!$A$4:$I$124,$D$10,FALSE),MAX(0.0005,VLOOKUP($I154,Sterbetafeln!$A$4:$I$124,$D$10,FALSE)*VLOOKUP($J154,Sterbetafeln!$A$4:$I$124,$D$13,FALSE))))</f>
        <v>1.748E-3</v>
      </c>
      <c r="M154" s="78">
        <f ca="1">SUM($O$3:$O154)</f>
        <v>0</v>
      </c>
      <c r="N154" s="25">
        <f t="shared" ca="1" si="147"/>
        <v>0</v>
      </c>
      <c r="O154" s="25">
        <f t="shared" ca="1" si="148"/>
        <v>0</v>
      </c>
      <c r="P154" s="25">
        <f t="shared" ca="1" si="149"/>
        <v>0</v>
      </c>
      <c r="Q154" s="7" t="str">
        <f t="shared" ca="1" si="150"/>
        <v/>
      </c>
      <c r="R154" s="25">
        <f t="shared" ca="1" si="130"/>
        <v>0</v>
      </c>
      <c r="S154" s="25">
        <f ca="1">SUM(R$3:R154)</f>
        <v>0</v>
      </c>
      <c r="T154" s="25">
        <f t="shared" ca="1" si="151"/>
        <v>74528.929999999993</v>
      </c>
      <c r="U154" s="25">
        <f t="shared" ca="1" si="131"/>
        <v>46.58</v>
      </c>
      <c r="V154" s="25">
        <f t="shared" ca="1" si="152"/>
        <v>0</v>
      </c>
      <c r="W154" s="25">
        <f t="shared" ca="1" si="132"/>
        <v>49.69</v>
      </c>
      <c r="X154" s="25">
        <f t="shared" ca="1" si="153"/>
        <v>126700</v>
      </c>
      <c r="Y154" s="25">
        <f t="shared" ca="1" si="133"/>
        <v>52171.07</v>
      </c>
      <c r="Z154" s="25">
        <f t="shared" ca="1" si="154"/>
        <v>7.6</v>
      </c>
      <c r="AA154" s="25">
        <f t="shared" ca="1" si="155"/>
        <v>3.73</v>
      </c>
      <c r="AB154" s="25">
        <f ca="1">IF($H154="","",IF($Q154="x",SUM(U$3:W154)+SUM(Z$3:AA154)-SUM(AB$3:AB153),0))</f>
        <v>0</v>
      </c>
      <c r="AC154" s="25">
        <f t="shared" ca="1" si="156"/>
        <v>74528.929999999993</v>
      </c>
      <c r="AD154" s="25">
        <f t="shared" ca="1" si="134"/>
        <v>74367.210000000006</v>
      </c>
      <c r="AE154" s="7"/>
      <c r="AF154" s="25">
        <f t="shared" ca="1" si="157"/>
        <v>0</v>
      </c>
      <c r="AG154" s="25">
        <f ca="1">SUM(AF$3:AF154)</f>
        <v>0</v>
      </c>
      <c r="AH154" s="25">
        <f t="shared" ca="1" si="158"/>
        <v>108650.65257992601</v>
      </c>
      <c r="AI154" s="25">
        <f t="shared" ca="1" si="135"/>
        <v>67.91</v>
      </c>
      <c r="AJ154" s="25">
        <f t="shared" ca="1" si="159"/>
        <v>0</v>
      </c>
      <c r="AK154" s="25">
        <f t="shared" ca="1" si="136"/>
        <v>72.430000000000007</v>
      </c>
      <c r="AL154" s="25">
        <f t="shared" ca="1" si="160"/>
        <v>126700</v>
      </c>
      <c r="AM154" s="25">
        <f t="shared" ca="1" si="137"/>
        <v>18049.349999999999</v>
      </c>
      <c r="AN154" s="25">
        <f t="shared" ca="1" si="161"/>
        <v>2.63</v>
      </c>
      <c r="AO154" s="25">
        <f t="shared" ca="1" si="162"/>
        <v>5.43</v>
      </c>
      <c r="AP154" s="25">
        <f ca="1">IF($H154="","",IF($Q154="x",SUM(AI$3:AK154)+SUM(AN$3:AO154)-SUM(AP$3:AP153),0))</f>
        <v>0</v>
      </c>
      <c r="AQ154" s="25">
        <f t="shared" ca="1" si="163"/>
        <v>108650.65</v>
      </c>
      <c r="AR154" s="25">
        <f t="shared" ca="1" si="138"/>
        <v>108437.75</v>
      </c>
      <c r="AS154" s="7"/>
      <c r="AT154" s="25">
        <f t="shared" ca="1" si="164"/>
        <v>0</v>
      </c>
      <c r="AU154" s="25">
        <f ca="1">SUM(AT$3:AT154)</f>
        <v>0</v>
      </c>
      <c r="AV154" s="25">
        <f t="shared" ca="1" si="165"/>
        <v>156409.64398059677</v>
      </c>
      <c r="AW154" s="25">
        <f t="shared" ca="1" si="139"/>
        <v>97.76</v>
      </c>
      <c r="AX154" s="25">
        <f t="shared" ca="1" si="166"/>
        <v>0</v>
      </c>
      <c r="AY154" s="25">
        <f t="shared" ca="1" si="167"/>
        <v>104.27</v>
      </c>
      <c r="AZ154" s="25">
        <f t="shared" ca="1" si="168"/>
        <v>156409.64398059677</v>
      </c>
      <c r="BA154" s="25">
        <f t="shared" ca="1" si="169"/>
        <v>0</v>
      </c>
      <c r="BB154" s="25">
        <f t="shared" ca="1" si="170"/>
        <v>0</v>
      </c>
      <c r="BC154" s="25">
        <f t="shared" ca="1" si="171"/>
        <v>7.82</v>
      </c>
      <c r="BD154" s="25">
        <f ca="1">IF($H154="","",IF($Q154="x",SUM(AW$3:AY154)+SUM(BB$3:BC154)-SUM(BD$3:BD153),0))</f>
        <v>0</v>
      </c>
      <c r="BE154" s="25">
        <f t="shared" ca="1" si="172"/>
        <v>156409.64000000001</v>
      </c>
      <c r="BF154" s="25">
        <f t="shared" ca="1" si="140"/>
        <v>156125.1</v>
      </c>
      <c r="BG154" s="7"/>
      <c r="BI154" s="25">
        <f t="shared" ca="1" si="173"/>
        <v>0</v>
      </c>
      <c r="BJ154" s="25">
        <f ca="1">SUM(BI$3:BI154)</f>
        <v>0</v>
      </c>
      <c r="BK154" s="25">
        <f t="shared" ca="1" si="186"/>
        <v>138739.20718720159</v>
      </c>
      <c r="BL154" s="25">
        <f t="shared" ca="1" si="141"/>
        <v>86.71</v>
      </c>
      <c r="BM154" s="25">
        <f t="shared" ca="1" si="174"/>
        <v>0</v>
      </c>
      <c r="BN154" s="25">
        <f t="shared" ca="1" si="175"/>
        <v>92.49</v>
      </c>
      <c r="BO154" s="25">
        <f t="shared" ca="1" si="176"/>
        <v>138739.20718720159</v>
      </c>
      <c r="BP154" s="25">
        <f t="shared" ca="1" si="177"/>
        <v>0</v>
      </c>
      <c r="BQ154" s="25">
        <f t="shared" ca="1" si="178"/>
        <v>0</v>
      </c>
      <c r="BR154" s="25">
        <f t="shared" ca="1" si="179"/>
        <v>6.94</v>
      </c>
      <c r="BS154" s="25">
        <f ca="1">IF($H154="","",IF($Q154="x",SUM(BL$3:BN154)+SUM(BQ$3:BR154)-SUM(BS$3:BS153),0))</f>
        <v>0</v>
      </c>
      <c r="BT154" s="25">
        <f t="shared" ca="1" si="180"/>
        <v>138739.21</v>
      </c>
      <c r="BU154" s="25">
        <f t="shared" ca="1" si="142"/>
        <v>138481.18</v>
      </c>
      <c r="BV154" s="7"/>
      <c r="BW154" s="25">
        <f t="shared" si="143"/>
        <v>0</v>
      </c>
      <c r="BX154" s="130"/>
      <c r="BY154" s="7"/>
      <c r="CB154" s="131">
        <f t="shared" si="127"/>
        <v>151</v>
      </c>
      <c r="CC154" s="132">
        <f t="shared" ca="1" si="181"/>
        <v>0</v>
      </c>
      <c r="CD154" s="133">
        <f t="shared" ca="1" si="144"/>
        <v>164915.52000165367</v>
      </c>
      <c r="CE154" s="133">
        <f t="shared" ca="1" si="182"/>
        <v>68.58</v>
      </c>
      <c r="CF154" s="133">
        <f t="shared" ca="1" si="183"/>
        <v>164846.94</v>
      </c>
      <c r="CG154" s="133">
        <f t="shared" ca="1" si="184"/>
        <v>0</v>
      </c>
      <c r="CH154" s="133">
        <f ca="1">IF($H154="","",IF(MONTH($H154)=MONTH($C$4)-1,MAX(0,(CG154-SUM(N143:N154)+SUM(O143:O154))-(VLOOKUP(CB154-12,$CB$3:$CH153,6,FALSE))),0)*0.25)</f>
        <v>0</v>
      </c>
      <c r="CI154" s="133">
        <f ca="1">IF($H154="","",CG154-SUM($CH$4:$CH154))</f>
        <v>-15900.212167227954</v>
      </c>
      <c r="CK154" s="133">
        <f ca="1">IF($H154="","",SUM($N$4:$N154)+$CK$3)</f>
        <v>100000</v>
      </c>
      <c r="CL154" s="133">
        <f ca="1">IF($H154="","",SUM($O$4:$O154))</f>
        <v>0</v>
      </c>
      <c r="CM154" s="133">
        <f t="shared" ca="1" si="187"/>
        <v>0</v>
      </c>
      <c r="CN154" s="133">
        <f ca="1">IF($H154="","",ROUND(IF(MONTH($H154)=MONTH($C$4)-1,BT154*(1+CC154)-SUM($CM$4:$CM154),0),2))</f>
        <v>0</v>
      </c>
      <c r="CZ154" s="132">
        <f t="shared" ca="1" si="145"/>
        <v>126700</v>
      </c>
    </row>
    <row r="155" spans="6:104" x14ac:dyDescent="0.2">
      <c r="F155" s="3">
        <v>152</v>
      </c>
      <c r="G155" s="3">
        <f t="shared" si="146"/>
        <v>13</v>
      </c>
      <c r="H155" s="8">
        <f t="shared" ca="1" si="185"/>
        <v>48365</v>
      </c>
      <c r="I155" s="6">
        <f t="shared" ca="1" si="128"/>
        <v>44</v>
      </c>
      <c r="J155" s="6" t="str">
        <f t="shared" ca="1" si="129"/>
        <v/>
      </c>
      <c r="K155" s="7"/>
      <c r="L155" s="6">
        <f ca="1">IF($H155="","",IF($J155="",VLOOKUP($I155,Sterbetafeln!$A$4:$I$124,$D$10,FALSE),MAX(0.0005,VLOOKUP($I155,Sterbetafeln!$A$4:$I$124,$D$10,FALSE)*VLOOKUP($J155,Sterbetafeln!$A$4:$I$124,$D$13,FALSE))))</f>
        <v>1.748E-3</v>
      </c>
      <c r="M155" s="78">
        <f ca="1">SUM($O$3:$O155)</f>
        <v>0</v>
      </c>
      <c r="N155" s="25">
        <f t="shared" ca="1" si="147"/>
        <v>0</v>
      </c>
      <c r="O155" s="25">
        <f t="shared" ca="1" si="148"/>
        <v>0</v>
      </c>
      <c r="P155" s="25">
        <f t="shared" ca="1" si="149"/>
        <v>0</v>
      </c>
      <c r="Q155" s="7" t="str">
        <f t="shared" ca="1" si="150"/>
        <v/>
      </c>
      <c r="R155" s="25">
        <f t="shared" ca="1" si="130"/>
        <v>0</v>
      </c>
      <c r="S155" s="25">
        <f ca="1">SUM(R$3:R155)</f>
        <v>0</v>
      </c>
      <c r="T155" s="25">
        <f t="shared" ca="1" si="151"/>
        <v>74528.929999999993</v>
      </c>
      <c r="U155" s="25">
        <f t="shared" ca="1" si="131"/>
        <v>46.58</v>
      </c>
      <c r="V155" s="25">
        <f t="shared" ca="1" si="152"/>
        <v>0</v>
      </c>
      <c r="W155" s="25">
        <f t="shared" ca="1" si="132"/>
        <v>49.69</v>
      </c>
      <c r="X155" s="25">
        <f t="shared" ca="1" si="153"/>
        <v>126700</v>
      </c>
      <c r="Y155" s="25">
        <f t="shared" ca="1" si="133"/>
        <v>52171.07</v>
      </c>
      <c r="Z155" s="25">
        <f t="shared" ca="1" si="154"/>
        <v>7.6</v>
      </c>
      <c r="AA155" s="25">
        <f t="shared" ca="1" si="155"/>
        <v>3.73</v>
      </c>
      <c r="AB155" s="25">
        <f ca="1">IF($H155="","",IF($Q155="x",SUM(U$3:W155)+SUM(Z$3:AA155)-SUM(AB$3:AB154),0))</f>
        <v>0</v>
      </c>
      <c r="AC155" s="25">
        <f t="shared" ca="1" si="156"/>
        <v>74528.929999999993</v>
      </c>
      <c r="AD155" s="25">
        <f t="shared" ca="1" si="134"/>
        <v>74367.210000000006</v>
      </c>
      <c r="AE155" s="7"/>
      <c r="AF155" s="25">
        <f t="shared" ca="1" si="157"/>
        <v>0</v>
      </c>
      <c r="AG155" s="25">
        <f ca="1">SUM(AF$3:AF155)</f>
        <v>0</v>
      </c>
      <c r="AH155" s="25">
        <f t="shared" ca="1" si="158"/>
        <v>108918.61181383615</v>
      </c>
      <c r="AI155" s="25">
        <f t="shared" ca="1" si="135"/>
        <v>68.069999999999993</v>
      </c>
      <c r="AJ155" s="25">
        <f t="shared" ca="1" si="159"/>
        <v>0</v>
      </c>
      <c r="AK155" s="25">
        <f t="shared" ca="1" si="136"/>
        <v>72.61</v>
      </c>
      <c r="AL155" s="25">
        <f t="shared" ca="1" si="160"/>
        <v>126700</v>
      </c>
      <c r="AM155" s="25">
        <f t="shared" ca="1" si="137"/>
        <v>17781.39</v>
      </c>
      <c r="AN155" s="25">
        <f t="shared" ca="1" si="161"/>
        <v>2.59</v>
      </c>
      <c r="AO155" s="25">
        <f t="shared" ca="1" si="162"/>
        <v>5.45</v>
      </c>
      <c r="AP155" s="25">
        <f ca="1">IF($H155="","",IF($Q155="x",SUM(AI$3:AK155)+SUM(AN$3:AO155)-SUM(AP$3:AP154),0))</f>
        <v>0</v>
      </c>
      <c r="AQ155" s="25">
        <f t="shared" ca="1" si="163"/>
        <v>108918.61</v>
      </c>
      <c r="AR155" s="25">
        <f t="shared" ca="1" si="138"/>
        <v>108705.31</v>
      </c>
      <c r="AS155" s="7"/>
      <c r="AT155" s="25">
        <f t="shared" ca="1" si="164"/>
        <v>0</v>
      </c>
      <c r="AU155" s="25">
        <f ca="1">SUM(AT$3:AT155)</f>
        <v>0</v>
      </c>
      <c r="AV155" s="25">
        <f t="shared" ca="1" si="165"/>
        <v>157170.97183160711</v>
      </c>
      <c r="AW155" s="25">
        <f t="shared" ca="1" si="139"/>
        <v>98.23</v>
      </c>
      <c r="AX155" s="25">
        <f t="shared" ca="1" si="166"/>
        <v>0</v>
      </c>
      <c r="AY155" s="25">
        <f t="shared" ca="1" si="167"/>
        <v>104.78</v>
      </c>
      <c r="AZ155" s="25">
        <f t="shared" ca="1" si="168"/>
        <v>157170.97183160711</v>
      </c>
      <c r="BA155" s="25">
        <f t="shared" ca="1" si="169"/>
        <v>0</v>
      </c>
      <c r="BB155" s="25">
        <f t="shared" ca="1" si="170"/>
        <v>0</v>
      </c>
      <c r="BC155" s="25">
        <f t="shared" ca="1" si="171"/>
        <v>7.86</v>
      </c>
      <c r="BD155" s="25">
        <f ca="1">IF($H155="","",IF($Q155="x",SUM(AW$3:AY155)+SUM(BB$3:BC155)-SUM(BD$3:BD154),0))</f>
        <v>0</v>
      </c>
      <c r="BE155" s="25">
        <f t="shared" ca="1" si="172"/>
        <v>157170.97</v>
      </c>
      <c r="BF155" s="25">
        <f t="shared" ca="1" si="140"/>
        <v>156885.29</v>
      </c>
      <c r="BG155" s="7"/>
      <c r="BI155" s="25">
        <f t="shared" ca="1" si="173"/>
        <v>0</v>
      </c>
      <c r="BJ155" s="25">
        <f ca="1">SUM(BI$3:BI155)</f>
        <v>0</v>
      </c>
      <c r="BK155" s="25">
        <f t="shared" ca="1" si="186"/>
        <v>139304.45071518558</v>
      </c>
      <c r="BL155" s="25">
        <f t="shared" ca="1" si="141"/>
        <v>87.07</v>
      </c>
      <c r="BM155" s="25">
        <f t="shared" ca="1" si="174"/>
        <v>0</v>
      </c>
      <c r="BN155" s="25">
        <f t="shared" ca="1" si="175"/>
        <v>92.87</v>
      </c>
      <c r="BO155" s="25">
        <f t="shared" ca="1" si="176"/>
        <v>139304.45071518558</v>
      </c>
      <c r="BP155" s="25">
        <f t="shared" ca="1" si="177"/>
        <v>0</v>
      </c>
      <c r="BQ155" s="25">
        <f t="shared" ca="1" si="178"/>
        <v>0</v>
      </c>
      <c r="BR155" s="25">
        <f t="shared" ca="1" si="179"/>
        <v>6.97</v>
      </c>
      <c r="BS155" s="25">
        <f ca="1">IF($H155="","",IF($Q155="x",SUM(BL$3:BN155)+SUM(BQ$3:BR155)-SUM(BS$3:BS154),0))</f>
        <v>0</v>
      </c>
      <c r="BT155" s="25">
        <f t="shared" ca="1" si="180"/>
        <v>139304.45000000001</v>
      </c>
      <c r="BU155" s="25">
        <f t="shared" ca="1" si="142"/>
        <v>139045.57</v>
      </c>
      <c r="BV155" s="7"/>
      <c r="BW155" s="25">
        <f t="shared" si="143"/>
        <v>0</v>
      </c>
      <c r="BX155" s="130"/>
      <c r="BY155" s="7"/>
      <c r="CB155" s="131">
        <f t="shared" si="127"/>
        <v>152</v>
      </c>
      <c r="CC155" s="132">
        <f t="shared" ca="1" si="181"/>
        <v>0</v>
      </c>
      <c r="CD155" s="133">
        <f t="shared" ca="1" si="144"/>
        <v>165518.54683891564</v>
      </c>
      <c r="CE155" s="133">
        <f t="shared" ca="1" si="182"/>
        <v>68.83</v>
      </c>
      <c r="CF155" s="133">
        <f t="shared" ca="1" si="183"/>
        <v>165449.72</v>
      </c>
      <c r="CG155" s="133">
        <f t="shared" ca="1" si="184"/>
        <v>0</v>
      </c>
      <c r="CH155" s="133">
        <f ca="1">IF($H155="","",IF(MONTH($H155)=MONTH($C$4)-1,MAX(0,(CG155-SUM(N144:N155)+SUM(O144:O155))-(VLOOKUP(CB155-12,$CB$3:$CH154,6,FALSE))),0)*0.25)</f>
        <v>0</v>
      </c>
      <c r="CI155" s="133">
        <f ca="1">IF($H155="","",CG155-SUM($CH$4:$CH155))</f>
        <v>-15900.212167227954</v>
      </c>
      <c r="CK155" s="133">
        <f ca="1">IF($H155="","",SUM($N$4:$N155)+$CK$3)</f>
        <v>100000</v>
      </c>
      <c r="CL155" s="133">
        <f ca="1">IF($H155="","",SUM($O$4:$O155))</f>
        <v>0</v>
      </c>
      <c r="CM155" s="133">
        <f t="shared" ca="1" si="187"/>
        <v>0</v>
      </c>
      <c r="CN155" s="133">
        <f ca="1">IF($H155="","",ROUND(IF(MONTH($H155)=MONTH($C$4)-1,BT155*(1+CC155)-SUM($CM$4:$CM155),0),2))</f>
        <v>0</v>
      </c>
      <c r="CZ155" s="132">
        <f t="shared" ca="1" si="145"/>
        <v>126700</v>
      </c>
    </row>
    <row r="156" spans="6:104" x14ac:dyDescent="0.2">
      <c r="F156" s="3">
        <v>153</v>
      </c>
      <c r="G156" s="3">
        <f t="shared" si="146"/>
        <v>13</v>
      </c>
      <c r="H156" s="8">
        <f t="shared" ca="1" si="185"/>
        <v>48395</v>
      </c>
      <c r="I156" s="6">
        <f t="shared" ca="1" si="128"/>
        <v>44</v>
      </c>
      <c r="J156" s="6" t="str">
        <f t="shared" ca="1" si="129"/>
        <v/>
      </c>
      <c r="K156" s="7"/>
      <c r="L156" s="6">
        <f ca="1">IF($H156="","",IF($J156="",VLOOKUP($I156,Sterbetafeln!$A$4:$I$124,$D$10,FALSE),MAX(0.0005,VLOOKUP($I156,Sterbetafeln!$A$4:$I$124,$D$10,FALSE)*VLOOKUP($J156,Sterbetafeln!$A$4:$I$124,$D$13,FALSE))))</f>
        <v>1.748E-3</v>
      </c>
      <c r="M156" s="78">
        <f ca="1">SUM($O$3:$O156)</f>
        <v>0</v>
      </c>
      <c r="N156" s="25">
        <f t="shared" ca="1" si="147"/>
        <v>0</v>
      </c>
      <c r="O156" s="25">
        <f t="shared" ca="1" si="148"/>
        <v>0</v>
      </c>
      <c r="P156" s="25">
        <f t="shared" ca="1" si="149"/>
        <v>0</v>
      </c>
      <c r="Q156" s="7" t="str">
        <f t="shared" ca="1" si="150"/>
        <v>x</v>
      </c>
      <c r="R156" s="25">
        <f t="shared" ca="1" si="130"/>
        <v>0</v>
      </c>
      <c r="S156" s="25">
        <f ca="1">SUM(R$3:R156)</f>
        <v>0</v>
      </c>
      <c r="T156" s="25">
        <f t="shared" ca="1" si="151"/>
        <v>74528.929999999993</v>
      </c>
      <c r="U156" s="25">
        <f t="shared" ca="1" si="131"/>
        <v>46.58</v>
      </c>
      <c r="V156" s="25">
        <f t="shared" ca="1" si="152"/>
        <v>0</v>
      </c>
      <c r="W156" s="25">
        <f t="shared" ca="1" si="132"/>
        <v>49.69</v>
      </c>
      <c r="X156" s="25">
        <f t="shared" ca="1" si="153"/>
        <v>126700</v>
      </c>
      <c r="Y156" s="25">
        <f t="shared" ca="1" si="133"/>
        <v>52171.07</v>
      </c>
      <c r="Z156" s="25">
        <f t="shared" ca="1" si="154"/>
        <v>7.6</v>
      </c>
      <c r="AA156" s="25">
        <f t="shared" ca="1" si="155"/>
        <v>3.73</v>
      </c>
      <c r="AB156" s="25">
        <f ca="1">IF($H156="","",IF($Q156="x",SUM(U$3:W156)+SUM(Z$3:AA156)-SUM(AB$3:AB155),0))</f>
        <v>322.79999999999927</v>
      </c>
      <c r="AC156" s="25">
        <f t="shared" ca="1" si="156"/>
        <v>74206.13</v>
      </c>
      <c r="AD156" s="25">
        <f t="shared" ca="1" si="134"/>
        <v>74044.899999999994</v>
      </c>
      <c r="AE156" s="7"/>
      <c r="AF156" s="25">
        <f t="shared" ca="1" si="157"/>
        <v>0</v>
      </c>
      <c r="AG156" s="25">
        <f ca="1">SUM(AF$3:AF156)</f>
        <v>0</v>
      </c>
      <c r="AH156" s="25">
        <f t="shared" ca="1" si="158"/>
        <v>109187.23267548434</v>
      </c>
      <c r="AI156" s="25">
        <f t="shared" ca="1" si="135"/>
        <v>68.239999999999995</v>
      </c>
      <c r="AJ156" s="25">
        <f t="shared" ca="1" si="159"/>
        <v>0</v>
      </c>
      <c r="AK156" s="25">
        <f t="shared" ca="1" si="136"/>
        <v>72.790000000000006</v>
      </c>
      <c r="AL156" s="25">
        <f t="shared" ca="1" si="160"/>
        <v>126700</v>
      </c>
      <c r="AM156" s="25">
        <f t="shared" ca="1" si="137"/>
        <v>17512.77</v>
      </c>
      <c r="AN156" s="25">
        <f t="shared" ca="1" si="161"/>
        <v>2.5499999999999998</v>
      </c>
      <c r="AO156" s="25">
        <f t="shared" ca="1" si="162"/>
        <v>5.46</v>
      </c>
      <c r="AP156" s="25">
        <f ca="1">IF($H156="","",IF($Q156="x",SUM(AI$3:AK156)+SUM(AN$3:AO156)-SUM(AP$3:AP155),0))</f>
        <v>446.15999999999985</v>
      </c>
      <c r="AQ156" s="25">
        <f t="shared" ca="1" si="163"/>
        <v>108741.07</v>
      </c>
      <c r="AR156" s="25">
        <f t="shared" ca="1" si="138"/>
        <v>108528.03</v>
      </c>
      <c r="AS156" s="7"/>
      <c r="AT156" s="25">
        <f t="shared" ca="1" si="164"/>
        <v>0</v>
      </c>
      <c r="AU156" s="25">
        <f ca="1">SUM(AT$3:AT156)</f>
        <v>0</v>
      </c>
      <c r="AV156" s="25">
        <f t="shared" ca="1" si="165"/>
        <v>157936.00764387901</v>
      </c>
      <c r="AW156" s="25">
        <f t="shared" ca="1" si="139"/>
        <v>98.71</v>
      </c>
      <c r="AX156" s="25">
        <f t="shared" ca="1" si="166"/>
        <v>0</v>
      </c>
      <c r="AY156" s="25">
        <f t="shared" ca="1" si="167"/>
        <v>105.29</v>
      </c>
      <c r="AZ156" s="25">
        <f t="shared" ca="1" si="168"/>
        <v>157936.00764387901</v>
      </c>
      <c r="BA156" s="25">
        <f t="shared" ca="1" si="169"/>
        <v>0</v>
      </c>
      <c r="BB156" s="25">
        <f t="shared" ca="1" si="170"/>
        <v>0</v>
      </c>
      <c r="BC156" s="25">
        <f t="shared" ca="1" si="171"/>
        <v>7.9</v>
      </c>
      <c r="BD156" s="25">
        <f ca="1">IF($H156="","",IF($Q156="x",SUM(AW$3:AY156)+SUM(BB$3:BC156)-SUM(BD$3:BD155),0))</f>
        <v>632.61999999999534</v>
      </c>
      <c r="BE156" s="25">
        <f t="shared" ca="1" si="172"/>
        <v>157303.39000000001</v>
      </c>
      <c r="BF156" s="25">
        <f t="shared" ca="1" si="140"/>
        <v>157017.51</v>
      </c>
      <c r="BG156" s="7"/>
      <c r="BI156" s="25">
        <f t="shared" ca="1" si="173"/>
        <v>0</v>
      </c>
      <c r="BJ156" s="25">
        <f ca="1">SUM(BI$3:BI156)</f>
        <v>0</v>
      </c>
      <c r="BK156" s="25">
        <f t="shared" ca="1" si="186"/>
        <v>139871.99357291305</v>
      </c>
      <c r="BL156" s="25">
        <f t="shared" ca="1" si="141"/>
        <v>87.42</v>
      </c>
      <c r="BM156" s="25">
        <f t="shared" ca="1" si="174"/>
        <v>0</v>
      </c>
      <c r="BN156" s="25">
        <f t="shared" ca="1" si="175"/>
        <v>93.25</v>
      </c>
      <c r="BO156" s="25">
        <f t="shared" ca="1" si="176"/>
        <v>139871.99357291305</v>
      </c>
      <c r="BP156" s="25">
        <f t="shared" ca="1" si="177"/>
        <v>0</v>
      </c>
      <c r="BQ156" s="25">
        <f t="shared" ca="1" si="178"/>
        <v>0</v>
      </c>
      <c r="BR156" s="25">
        <f t="shared" ca="1" si="179"/>
        <v>6.99</v>
      </c>
      <c r="BS156" s="25">
        <f ca="1">IF($H156="","",IF($Q156="x",SUM(BL$3:BN156)+SUM(BQ$3:BR156)-SUM(BS$3:BS155),0))</f>
        <v>560.70999999999913</v>
      </c>
      <c r="BT156" s="25">
        <f t="shared" ca="1" si="180"/>
        <v>139311.28</v>
      </c>
      <c r="BU156" s="25">
        <f t="shared" ca="1" si="142"/>
        <v>139052.39000000001</v>
      </c>
      <c r="BV156" s="7"/>
      <c r="BW156" s="25">
        <f t="shared" si="143"/>
        <v>0</v>
      </c>
      <c r="BX156" s="130"/>
      <c r="BY156" s="7"/>
      <c r="CB156" s="131">
        <f t="shared" si="127"/>
        <v>153</v>
      </c>
      <c r="CC156" s="132">
        <f t="shared" ca="1" si="181"/>
        <v>0</v>
      </c>
      <c r="CD156" s="133">
        <f t="shared" ca="1" si="144"/>
        <v>166123.78263924996</v>
      </c>
      <c r="CE156" s="133">
        <f t="shared" ca="1" si="182"/>
        <v>69.08</v>
      </c>
      <c r="CF156" s="133">
        <f t="shared" ca="1" si="183"/>
        <v>166054.70000000001</v>
      </c>
      <c r="CG156" s="133">
        <f t="shared" ca="1" si="184"/>
        <v>0</v>
      </c>
      <c r="CH156" s="133">
        <f ca="1">IF($H156="","",IF(MONTH($H156)=MONTH($C$4)-1,MAX(0,(CG156-SUM(N145:N156)+SUM(O145:O156))-(VLOOKUP(CB156-12,$CB$3:$CH155,6,FALSE))),0)*0.25)</f>
        <v>0</v>
      </c>
      <c r="CI156" s="133">
        <f ca="1">IF($H156="","",CG156-SUM($CH$4:$CH156))</f>
        <v>-15900.212167227954</v>
      </c>
      <c r="CK156" s="133">
        <f ca="1">IF($H156="","",SUM($N$4:$N156)+$CK$3)</f>
        <v>100000</v>
      </c>
      <c r="CL156" s="133">
        <f ca="1">IF($H156="","",SUM($O$4:$O156))</f>
        <v>0</v>
      </c>
      <c r="CM156" s="133">
        <f t="shared" ca="1" si="187"/>
        <v>0</v>
      </c>
      <c r="CN156" s="133">
        <f ca="1">IF($H156="","",ROUND(IF(MONTH($H156)=MONTH($C$4)-1,BT156*(1+CC156)-SUM($CM$4:$CM156),0),2))</f>
        <v>0</v>
      </c>
      <c r="CZ156" s="132">
        <f t="shared" ca="1" si="145"/>
        <v>126700</v>
      </c>
    </row>
    <row r="157" spans="6:104" x14ac:dyDescent="0.2">
      <c r="F157" s="3">
        <v>154</v>
      </c>
      <c r="G157" s="3">
        <f t="shared" si="146"/>
        <v>13</v>
      </c>
      <c r="H157" s="8">
        <f t="shared" ca="1" si="185"/>
        <v>48426</v>
      </c>
      <c r="I157" s="6">
        <f t="shared" ca="1" si="128"/>
        <v>45</v>
      </c>
      <c r="J157" s="6" t="str">
        <f t="shared" ca="1" si="129"/>
        <v/>
      </c>
      <c r="K157" s="7"/>
      <c r="L157" s="6">
        <f ca="1">IF($H157="","",IF($J157="",VLOOKUP($I157,Sterbetafeln!$A$4:$I$124,$D$10,FALSE),MAX(0.0005,VLOOKUP($I157,Sterbetafeln!$A$4:$I$124,$D$10,FALSE)*VLOOKUP($J157,Sterbetafeln!$A$4:$I$124,$D$13,FALSE))))</f>
        <v>1.897E-3</v>
      </c>
      <c r="M157" s="78">
        <f ca="1">SUM($O$3:$O157)</f>
        <v>0</v>
      </c>
      <c r="N157" s="25">
        <f t="shared" ca="1" si="147"/>
        <v>0</v>
      </c>
      <c r="O157" s="25">
        <f t="shared" ca="1" si="148"/>
        <v>0</v>
      </c>
      <c r="P157" s="25">
        <f t="shared" ca="1" si="149"/>
        <v>0</v>
      </c>
      <c r="Q157" s="7" t="str">
        <f t="shared" ca="1" si="150"/>
        <v/>
      </c>
      <c r="R157" s="25">
        <f t="shared" ca="1" si="130"/>
        <v>0</v>
      </c>
      <c r="S157" s="25">
        <f ca="1">SUM(R$3:R157)</f>
        <v>0</v>
      </c>
      <c r="T157" s="25">
        <f t="shared" ca="1" si="151"/>
        <v>74206.13</v>
      </c>
      <c r="U157" s="25">
        <f t="shared" ca="1" si="131"/>
        <v>46.38</v>
      </c>
      <c r="V157" s="25">
        <f t="shared" ca="1" si="152"/>
        <v>0</v>
      </c>
      <c r="W157" s="25">
        <f t="shared" ca="1" si="132"/>
        <v>49.47</v>
      </c>
      <c r="X157" s="25">
        <f t="shared" ca="1" si="153"/>
        <v>126700</v>
      </c>
      <c r="Y157" s="25">
        <f t="shared" ca="1" si="133"/>
        <v>52493.87</v>
      </c>
      <c r="Z157" s="25">
        <f t="shared" ca="1" si="154"/>
        <v>8.3000000000000007</v>
      </c>
      <c r="AA157" s="25">
        <f t="shared" ca="1" si="155"/>
        <v>3.71</v>
      </c>
      <c r="AB157" s="25">
        <f ca="1">IF($H157="","",IF($Q157="x",SUM(U$3:W157)+SUM(Z$3:AA157)-SUM(AB$3:AB156),0))</f>
        <v>0</v>
      </c>
      <c r="AC157" s="25">
        <f t="shared" ca="1" si="156"/>
        <v>74206.13</v>
      </c>
      <c r="AD157" s="25">
        <f t="shared" ca="1" si="134"/>
        <v>74044.899999999994</v>
      </c>
      <c r="AE157" s="7"/>
      <c r="AF157" s="25">
        <f t="shared" ca="1" si="157"/>
        <v>0</v>
      </c>
      <c r="AG157" s="25">
        <f ca="1">SUM(AF$3:AF157)</f>
        <v>0</v>
      </c>
      <c r="AH157" s="25">
        <f t="shared" ca="1" si="158"/>
        <v>109009.25481394897</v>
      </c>
      <c r="AI157" s="25">
        <f t="shared" ca="1" si="135"/>
        <v>68.13</v>
      </c>
      <c r="AJ157" s="25">
        <f t="shared" ca="1" si="159"/>
        <v>0</v>
      </c>
      <c r="AK157" s="25">
        <f t="shared" ca="1" si="136"/>
        <v>72.67</v>
      </c>
      <c r="AL157" s="25">
        <f t="shared" ca="1" si="160"/>
        <v>126700</v>
      </c>
      <c r="AM157" s="25">
        <f t="shared" ca="1" si="137"/>
        <v>17690.75</v>
      </c>
      <c r="AN157" s="25">
        <f t="shared" ca="1" si="161"/>
        <v>2.8</v>
      </c>
      <c r="AO157" s="25">
        <f t="shared" ca="1" si="162"/>
        <v>5.45</v>
      </c>
      <c r="AP157" s="25">
        <f ca="1">IF($H157="","",IF($Q157="x",SUM(AI$3:AK157)+SUM(AN$3:AO157)-SUM(AP$3:AP156),0))</f>
        <v>0</v>
      </c>
      <c r="AQ157" s="25">
        <f t="shared" ca="1" si="163"/>
        <v>109009.25</v>
      </c>
      <c r="AR157" s="25">
        <f t="shared" ca="1" si="138"/>
        <v>108795.81</v>
      </c>
      <c r="AS157" s="7"/>
      <c r="AT157" s="25">
        <f t="shared" ca="1" si="164"/>
        <v>0</v>
      </c>
      <c r="AU157" s="25">
        <f ca="1">SUM(AT$3:AT157)</f>
        <v>0</v>
      </c>
      <c r="AV157" s="25">
        <f t="shared" ca="1" si="165"/>
        <v>158069.07220492489</v>
      </c>
      <c r="AW157" s="25">
        <f t="shared" ca="1" si="139"/>
        <v>98.79</v>
      </c>
      <c r="AX157" s="25">
        <f t="shared" ca="1" si="166"/>
        <v>0</v>
      </c>
      <c r="AY157" s="25">
        <f t="shared" ca="1" si="167"/>
        <v>105.38</v>
      </c>
      <c r="AZ157" s="25">
        <f t="shared" ca="1" si="168"/>
        <v>158069.07220492489</v>
      </c>
      <c r="BA157" s="25">
        <f t="shared" ca="1" si="169"/>
        <v>0</v>
      </c>
      <c r="BB157" s="25">
        <f t="shared" ca="1" si="170"/>
        <v>0</v>
      </c>
      <c r="BC157" s="25">
        <f t="shared" ca="1" si="171"/>
        <v>7.9</v>
      </c>
      <c r="BD157" s="25">
        <f ca="1">IF($H157="","",IF($Q157="x",SUM(AW$3:AY157)+SUM(BB$3:BC157)-SUM(BD$3:BD156),0))</f>
        <v>0</v>
      </c>
      <c r="BE157" s="25">
        <f t="shared" ca="1" si="172"/>
        <v>158069.07</v>
      </c>
      <c r="BF157" s="25">
        <f t="shared" ca="1" si="140"/>
        <v>157782.04</v>
      </c>
      <c r="BG157" s="7"/>
      <c r="BI157" s="25">
        <f t="shared" ca="1" si="173"/>
        <v>0</v>
      </c>
      <c r="BJ157" s="25">
        <f ca="1">SUM(BI$3:BI157)</f>
        <v>0</v>
      </c>
      <c r="BK157" s="25">
        <f t="shared" ca="1" si="186"/>
        <v>139878.8513991785</v>
      </c>
      <c r="BL157" s="25">
        <f t="shared" ca="1" si="141"/>
        <v>87.42</v>
      </c>
      <c r="BM157" s="25">
        <f t="shared" ca="1" si="174"/>
        <v>0</v>
      </c>
      <c r="BN157" s="25">
        <f t="shared" ca="1" si="175"/>
        <v>93.25</v>
      </c>
      <c r="BO157" s="25">
        <f t="shared" ca="1" si="176"/>
        <v>139878.8513991785</v>
      </c>
      <c r="BP157" s="25">
        <f t="shared" ca="1" si="177"/>
        <v>0</v>
      </c>
      <c r="BQ157" s="25">
        <f t="shared" ca="1" si="178"/>
        <v>0</v>
      </c>
      <c r="BR157" s="25">
        <f t="shared" ca="1" si="179"/>
        <v>6.99</v>
      </c>
      <c r="BS157" s="25">
        <f ca="1">IF($H157="","",IF($Q157="x",SUM(BL$3:BN157)+SUM(BQ$3:BR157)-SUM(BS$3:BS156),0))</f>
        <v>0</v>
      </c>
      <c r="BT157" s="25">
        <f t="shared" ca="1" si="180"/>
        <v>139878.85</v>
      </c>
      <c r="BU157" s="25">
        <f t="shared" ca="1" si="142"/>
        <v>139619.10999999999</v>
      </c>
      <c r="BV157" s="7"/>
      <c r="BW157" s="25">
        <f t="shared" si="143"/>
        <v>0</v>
      </c>
      <c r="BX157" s="130"/>
      <c r="BY157" s="7"/>
      <c r="CB157" s="131">
        <f t="shared" si="127"/>
        <v>154</v>
      </c>
      <c r="CC157" s="132">
        <f t="shared" ca="1" si="181"/>
        <v>0</v>
      </c>
      <c r="CD157" s="133">
        <f t="shared" ca="1" si="144"/>
        <v>166731.2274026566</v>
      </c>
      <c r="CE157" s="133">
        <f t="shared" ca="1" si="182"/>
        <v>69.33</v>
      </c>
      <c r="CF157" s="133">
        <f t="shared" ca="1" si="183"/>
        <v>166661.9</v>
      </c>
      <c r="CG157" s="133">
        <f t="shared" ca="1" si="184"/>
        <v>0</v>
      </c>
      <c r="CH157" s="133">
        <f ca="1">IF($H157="","",IF(MONTH($H157)=MONTH($C$4)-1,MAX(0,(CG157-SUM(N146:N157)+SUM(O146:O157))-(VLOOKUP(CB157-12,$CB$3:$CH156,6,FALSE))),0)*0.25)</f>
        <v>0</v>
      </c>
      <c r="CI157" s="133">
        <f ca="1">IF($H157="","",CG157-SUM($CH$4:$CH157))</f>
        <v>-15900.212167227954</v>
      </c>
      <c r="CK157" s="133">
        <f ca="1">IF($H157="","",SUM($N$4:$N157)+$CK$3)</f>
        <v>100000</v>
      </c>
      <c r="CL157" s="133">
        <f ca="1">IF($H157="","",SUM($O$4:$O157))</f>
        <v>0</v>
      </c>
      <c r="CM157" s="133">
        <f t="shared" ca="1" si="187"/>
        <v>0</v>
      </c>
      <c r="CN157" s="133">
        <f ca="1">IF($H157="","",ROUND(IF(MONTH($H157)=MONTH($C$4)-1,BT157*(1+CC157)-SUM($CM$4:$CM157),0),2))</f>
        <v>0</v>
      </c>
      <c r="CZ157" s="132">
        <f t="shared" ca="1" si="145"/>
        <v>126700</v>
      </c>
    </row>
    <row r="158" spans="6:104" x14ac:dyDescent="0.2">
      <c r="F158" s="3">
        <v>155</v>
      </c>
      <c r="G158" s="3">
        <f t="shared" si="146"/>
        <v>13</v>
      </c>
      <c r="H158" s="8">
        <f t="shared" ca="1" si="185"/>
        <v>48457</v>
      </c>
      <c r="I158" s="6">
        <f t="shared" ca="1" si="128"/>
        <v>45</v>
      </c>
      <c r="J158" s="6" t="str">
        <f t="shared" ca="1" si="129"/>
        <v/>
      </c>
      <c r="K158" s="7"/>
      <c r="L158" s="6">
        <f ca="1">IF($H158="","",IF($J158="",VLOOKUP($I158,Sterbetafeln!$A$4:$I$124,$D$10,FALSE),MAX(0.0005,VLOOKUP($I158,Sterbetafeln!$A$4:$I$124,$D$10,FALSE)*VLOOKUP($J158,Sterbetafeln!$A$4:$I$124,$D$13,FALSE))))</f>
        <v>1.897E-3</v>
      </c>
      <c r="M158" s="78">
        <f ca="1">SUM($O$3:$O158)</f>
        <v>0</v>
      </c>
      <c r="N158" s="25">
        <f t="shared" ca="1" si="147"/>
        <v>0</v>
      </c>
      <c r="O158" s="25">
        <f t="shared" ca="1" si="148"/>
        <v>0</v>
      </c>
      <c r="P158" s="25">
        <f t="shared" ca="1" si="149"/>
        <v>0</v>
      </c>
      <c r="Q158" s="7" t="str">
        <f t="shared" ca="1" si="150"/>
        <v/>
      </c>
      <c r="R158" s="25">
        <f t="shared" ca="1" si="130"/>
        <v>0</v>
      </c>
      <c r="S158" s="25">
        <f ca="1">SUM(R$3:R158)</f>
        <v>0</v>
      </c>
      <c r="T158" s="25">
        <f t="shared" ca="1" si="151"/>
        <v>74206.13</v>
      </c>
      <c r="U158" s="25">
        <f t="shared" ca="1" si="131"/>
        <v>46.38</v>
      </c>
      <c r="V158" s="25">
        <f t="shared" ca="1" si="152"/>
        <v>0</v>
      </c>
      <c r="W158" s="25">
        <f t="shared" ca="1" si="132"/>
        <v>49.47</v>
      </c>
      <c r="X158" s="25">
        <f t="shared" ca="1" si="153"/>
        <v>126700</v>
      </c>
      <c r="Y158" s="25">
        <f t="shared" ca="1" si="133"/>
        <v>52493.87</v>
      </c>
      <c r="Z158" s="25">
        <f t="shared" ca="1" si="154"/>
        <v>8.3000000000000007</v>
      </c>
      <c r="AA158" s="25">
        <f t="shared" ca="1" si="155"/>
        <v>3.71</v>
      </c>
      <c r="AB158" s="25">
        <f ca="1">IF($H158="","",IF($Q158="x",SUM(U$3:W158)+SUM(Z$3:AA158)-SUM(AB$3:AB157),0))</f>
        <v>0</v>
      </c>
      <c r="AC158" s="25">
        <f t="shared" ca="1" si="156"/>
        <v>74206.13</v>
      </c>
      <c r="AD158" s="25">
        <f t="shared" ca="1" si="134"/>
        <v>74044.899999999994</v>
      </c>
      <c r="AE158" s="7"/>
      <c r="AF158" s="25">
        <f t="shared" ca="1" si="157"/>
        <v>0</v>
      </c>
      <c r="AG158" s="25">
        <f ca="1">SUM(AF$3:AF158)</f>
        <v>0</v>
      </c>
      <c r="AH158" s="25">
        <f t="shared" ca="1" si="158"/>
        <v>109278.09621817649</v>
      </c>
      <c r="AI158" s="25">
        <f t="shared" ca="1" si="135"/>
        <v>68.3</v>
      </c>
      <c r="AJ158" s="25">
        <f t="shared" ca="1" si="159"/>
        <v>0</v>
      </c>
      <c r="AK158" s="25">
        <f t="shared" ca="1" si="136"/>
        <v>72.849999999999994</v>
      </c>
      <c r="AL158" s="25">
        <f t="shared" ca="1" si="160"/>
        <v>126700</v>
      </c>
      <c r="AM158" s="25">
        <f t="shared" ca="1" si="137"/>
        <v>17421.900000000001</v>
      </c>
      <c r="AN158" s="25">
        <f t="shared" ca="1" si="161"/>
        <v>2.75</v>
      </c>
      <c r="AO158" s="25">
        <f t="shared" ca="1" si="162"/>
        <v>5.46</v>
      </c>
      <c r="AP158" s="25">
        <f ca="1">IF($H158="","",IF($Q158="x",SUM(AI$3:AK158)+SUM(AN$3:AO158)-SUM(AP$3:AP157),0))</f>
        <v>0</v>
      </c>
      <c r="AQ158" s="25">
        <f t="shared" ca="1" si="163"/>
        <v>109278.1</v>
      </c>
      <c r="AR158" s="25">
        <f t="shared" ca="1" si="138"/>
        <v>109064.26</v>
      </c>
      <c r="AS158" s="7"/>
      <c r="AT158" s="25">
        <f t="shared" ca="1" si="164"/>
        <v>0</v>
      </c>
      <c r="AU158" s="25">
        <f ca="1">SUM(AT$3:AT158)</f>
        <v>0</v>
      </c>
      <c r="AV158" s="25">
        <f t="shared" ca="1" si="165"/>
        <v>158838.47919104176</v>
      </c>
      <c r="AW158" s="25">
        <f t="shared" ca="1" si="139"/>
        <v>99.27</v>
      </c>
      <c r="AX158" s="25">
        <f t="shared" ca="1" si="166"/>
        <v>0</v>
      </c>
      <c r="AY158" s="25">
        <f t="shared" ca="1" si="167"/>
        <v>105.89</v>
      </c>
      <c r="AZ158" s="25">
        <f t="shared" ca="1" si="168"/>
        <v>158838.47919104176</v>
      </c>
      <c r="BA158" s="25">
        <f t="shared" ca="1" si="169"/>
        <v>0</v>
      </c>
      <c r="BB158" s="25">
        <f t="shared" ca="1" si="170"/>
        <v>0</v>
      </c>
      <c r="BC158" s="25">
        <f t="shared" ca="1" si="171"/>
        <v>7.94</v>
      </c>
      <c r="BD158" s="25">
        <f ca="1">IF($H158="","",IF($Q158="x",SUM(AW$3:AY158)+SUM(BB$3:BC158)-SUM(BD$3:BD157),0))</f>
        <v>0</v>
      </c>
      <c r="BE158" s="25">
        <f t="shared" ca="1" si="172"/>
        <v>158838.48000000001</v>
      </c>
      <c r="BF158" s="25">
        <f t="shared" ca="1" si="140"/>
        <v>158550.29999999999</v>
      </c>
      <c r="BG158" s="7"/>
      <c r="BI158" s="25">
        <f t="shared" ca="1" si="173"/>
        <v>0</v>
      </c>
      <c r="BJ158" s="25">
        <f ca="1">SUM(BI$3:BI158)</f>
        <v>0</v>
      </c>
      <c r="BK158" s="25">
        <f t="shared" ca="1" si="186"/>
        <v>140448.73374961439</v>
      </c>
      <c r="BL158" s="25">
        <f t="shared" ca="1" si="141"/>
        <v>87.78</v>
      </c>
      <c r="BM158" s="25">
        <f t="shared" ca="1" si="174"/>
        <v>0</v>
      </c>
      <c r="BN158" s="25">
        <f t="shared" ca="1" si="175"/>
        <v>93.63</v>
      </c>
      <c r="BO158" s="25">
        <f t="shared" ca="1" si="176"/>
        <v>140448.73374961439</v>
      </c>
      <c r="BP158" s="25">
        <f t="shared" ca="1" si="177"/>
        <v>0</v>
      </c>
      <c r="BQ158" s="25">
        <f t="shared" ca="1" si="178"/>
        <v>0</v>
      </c>
      <c r="BR158" s="25">
        <f t="shared" ca="1" si="179"/>
        <v>7.02</v>
      </c>
      <c r="BS158" s="25">
        <f ca="1">IF($H158="","",IF($Q158="x",SUM(BL$3:BN158)+SUM(BQ$3:BR158)-SUM(BS$3:BS157),0))</f>
        <v>0</v>
      </c>
      <c r="BT158" s="25">
        <f t="shared" ca="1" si="180"/>
        <v>140448.73000000001</v>
      </c>
      <c r="BU158" s="25">
        <f t="shared" ca="1" si="142"/>
        <v>140188.13</v>
      </c>
      <c r="BV158" s="7"/>
      <c r="BW158" s="25">
        <f t="shared" si="143"/>
        <v>0</v>
      </c>
      <c r="BX158" s="130"/>
      <c r="BY158" s="7"/>
      <c r="CB158" s="131">
        <f t="shared" si="127"/>
        <v>155</v>
      </c>
      <c r="CC158" s="132">
        <f t="shared" ca="1" si="181"/>
        <v>0</v>
      </c>
      <c r="CD158" s="133">
        <f t="shared" ca="1" si="144"/>
        <v>167340.90121061803</v>
      </c>
      <c r="CE158" s="133">
        <f t="shared" ca="1" si="182"/>
        <v>69.58</v>
      </c>
      <c r="CF158" s="133">
        <f t="shared" ca="1" si="183"/>
        <v>167271.32</v>
      </c>
      <c r="CG158" s="133">
        <f t="shared" ca="1" si="184"/>
        <v>0</v>
      </c>
      <c r="CH158" s="133">
        <f ca="1">IF($H158="","",IF(MONTH($H158)=MONTH($C$4)-1,MAX(0,(CG158-SUM(N147:N158)+SUM(O147:O158))-(VLOOKUP(CB158-12,$CB$3:$CH157,6,FALSE))),0)*0.25)</f>
        <v>0</v>
      </c>
      <c r="CI158" s="133">
        <f ca="1">IF($H158="","",CG158-SUM($CH$4:$CH158))</f>
        <v>-15900.212167227954</v>
      </c>
      <c r="CK158" s="133">
        <f ca="1">IF($H158="","",SUM($N$4:$N158)+$CK$3)</f>
        <v>100000</v>
      </c>
      <c r="CL158" s="133">
        <f ca="1">IF($H158="","",SUM($O$4:$O158))</f>
        <v>0</v>
      </c>
      <c r="CM158" s="133">
        <f t="shared" ca="1" si="187"/>
        <v>0</v>
      </c>
      <c r="CN158" s="133">
        <f ca="1">IF($H158="","",ROUND(IF(MONTH($H158)=MONTH($C$4)-1,BT158*(1+CC158)-SUM($CM$4:$CM158),0),2))</f>
        <v>0</v>
      </c>
      <c r="CZ158" s="132">
        <f t="shared" ca="1" si="145"/>
        <v>126700</v>
      </c>
    </row>
    <row r="159" spans="6:104" x14ac:dyDescent="0.2">
      <c r="F159" s="3">
        <v>156</v>
      </c>
      <c r="G159" s="3">
        <f t="shared" si="146"/>
        <v>13</v>
      </c>
      <c r="H159" s="8">
        <f t="shared" ca="1" si="185"/>
        <v>48487</v>
      </c>
      <c r="I159" s="6">
        <f t="shared" ca="1" si="128"/>
        <v>45</v>
      </c>
      <c r="J159" s="6" t="str">
        <f t="shared" ca="1" si="129"/>
        <v/>
      </c>
      <c r="K159" s="7"/>
      <c r="L159" s="6">
        <f ca="1">IF($H159="","",IF($J159="",VLOOKUP($I159,Sterbetafeln!$A$4:$I$124,$D$10,FALSE),MAX(0.0005,VLOOKUP($I159,Sterbetafeln!$A$4:$I$124,$D$10,FALSE)*VLOOKUP($J159,Sterbetafeln!$A$4:$I$124,$D$13,FALSE))))</f>
        <v>1.897E-3</v>
      </c>
      <c r="M159" s="78">
        <f ca="1">SUM($O$3:$O159)</f>
        <v>0</v>
      </c>
      <c r="N159" s="25">
        <f t="shared" ca="1" si="147"/>
        <v>0</v>
      </c>
      <c r="O159" s="25">
        <f t="shared" ca="1" si="148"/>
        <v>0</v>
      </c>
      <c r="P159" s="25">
        <f t="shared" ca="1" si="149"/>
        <v>0</v>
      </c>
      <c r="Q159" s="7" t="str">
        <f t="shared" ca="1" si="150"/>
        <v>x</v>
      </c>
      <c r="R159" s="25">
        <f t="shared" ca="1" si="130"/>
        <v>0</v>
      </c>
      <c r="S159" s="25">
        <f ca="1">SUM(R$3:R159)</f>
        <v>0</v>
      </c>
      <c r="T159" s="25">
        <f t="shared" ca="1" si="151"/>
        <v>74206.13</v>
      </c>
      <c r="U159" s="25">
        <f t="shared" ca="1" si="131"/>
        <v>46.38</v>
      </c>
      <c r="V159" s="25">
        <f t="shared" ca="1" si="152"/>
        <v>0</v>
      </c>
      <c r="W159" s="25">
        <f t="shared" ca="1" si="132"/>
        <v>49.47</v>
      </c>
      <c r="X159" s="25">
        <f t="shared" ca="1" si="153"/>
        <v>126700</v>
      </c>
      <c r="Y159" s="25">
        <f t="shared" ca="1" si="133"/>
        <v>52493.87</v>
      </c>
      <c r="Z159" s="25">
        <f t="shared" ca="1" si="154"/>
        <v>8.3000000000000007</v>
      </c>
      <c r="AA159" s="25">
        <f t="shared" ca="1" si="155"/>
        <v>3.71</v>
      </c>
      <c r="AB159" s="25">
        <f ca="1">IF($H159="","",IF($Q159="x",SUM(U$3:W159)+SUM(Z$3:AA159)-SUM(AB$3:AB158),0))</f>
        <v>323.58000000000538</v>
      </c>
      <c r="AC159" s="25">
        <f t="shared" ca="1" si="156"/>
        <v>73882.55</v>
      </c>
      <c r="AD159" s="25">
        <f t="shared" ca="1" si="134"/>
        <v>73721.8</v>
      </c>
      <c r="AE159" s="7"/>
      <c r="AF159" s="25">
        <f t="shared" ca="1" si="157"/>
        <v>0</v>
      </c>
      <c r="AG159" s="25">
        <f ca="1">SUM(AF$3:AF159)</f>
        <v>0</v>
      </c>
      <c r="AH159" s="25">
        <f t="shared" ca="1" si="158"/>
        <v>109547.60927480478</v>
      </c>
      <c r="AI159" s="25">
        <f t="shared" ca="1" si="135"/>
        <v>68.47</v>
      </c>
      <c r="AJ159" s="25">
        <f t="shared" ca="1" si="159"/>
        <v>0</v>
      </c>
      <c r="AK159" s="25">
        <f t="shared" ca="1" si="136"/>
        <v>73.03</v>
      </c>
      <c r="AL159" s="25">
        <f t="shared" ca="1" si="160"/>
        <v>126700</v>
      </c>
      <c r="AM159" s="25">
        <f t="shared" ca="1" si="137"/>
        <v>17152.39</v>
      </c>
      <c r="AN159" s="25">
        <f t="shared" ca="1" si="161"/>
        <v>2.71</v>
      </c>
      <c r="AO159" s="25">
        <f t="shared" ca="1" si="162"/>
        <v>5.48</v>
      </c>
      <c r="AP159" s="25">
        <f ca="1">IF($H159="","",IF($Q159="x",SUM(AI$3:AK159)+SUM(AN$3:AO159)-SUM(AP$3:AP158),0))</f>
        <v>448.09999999999854</v>
      </c>
      <c r="AQ159" s="25">
        <f t="shared" ca="1" si="163"/>
        <v>109099.51</v>
      </c>
      <c r="AR159" s="25">
        <f t="shared" ca="1" si="138"/>
        <v>108885.94</v>
      </c>
      <c r="AS159" s="7"/>
      <c r="AT159" s="25">
        <f t="shared" ca="1" si="164"/>
        <v>0</v>
      </c>
      <c r="AU159" s="25">
        <f ca="1">SUM(AT$3:AT159)</f>
        <v>0</v>
      </c>
      <c r="AV159" s="25">
        <f t="shared" ca="1" si="165"/>
        <v>159611.63433312223</v>
      </c>
      <c r="AW159" s="25">
        <f t="shared" ca="1" si="139"/>
        <v>99.76</v>
      </c>
      <c r="AX159" s="25">
        <f t="shared" ca="1" si="166"/>
        <v>0</v>
      </c>
      <c r="AY159" s="25">
        <f t="shared" ca="1" si="167"/>
        <v>106.41</v>
      </c>
      <c r="AZ159" s="25">
        <f t="shared" ca="1" si="168"/>
        <v>159611.63433312223</v>
      </c>
      <c r="BA159" s="25">
        <f t="shared" ca="1" si="169"/>
        <v>0</v>
      </c>
      <c r="BB159" s="25">
        <f t="shared" ca="1" si="170"/>
        <v>0</v>
      </c>
      <c r="BC159" s="25">
        <f t="shared" ca="1" si="171"/>
        <v>7.98</v>
      </c>
      <c r="BD159" s="25">
        <f ca="1">IF($H159="","",IF($Q159="x",SUM(AW$3:AY159)+SUM(BB$3:BC159)-SUM(BD$3:BD158),0))</f>
        <v>639.31999999999971</v>
      </c>
      <c r="BE159" s="25">
        <f t="shared" ca="1" si="172"/>
        <v>158972.31</v>
      </c>
      <c r="BF159" s="25">
        <f t="shared" ca="1" si="140"/>
        <v>158683.93</v>
      </c>
      <c r="BG159" s="7"/>
      <c r="BI159" s="25">
        <f t="shared" ca="1" si="173"/>
        <v>0</v>
      </c>
      <c r="BJ159" s="25">
        <f ca="1">SUM(BI$3:BI159)</f>
        <v>0</v>
      </c>
      <c r="BK159" s="25">
        <f t="shared" ca="1" si="186"/>
        <v>141020.93551127621</v>
      </c>
      <c r="BL159" s="25">
        <f t="shared" ca="1" si="141"/>
        <v>88.14</v>
      </c>
      <c r="BM159" s="25">
        <f t="shared" ca="1" si="174"/>
        <v>0</v>
      </c>
      <c r="BN159" s="25">
        <f t="shared" ca="1" si="175"/>
        <v>94.01</v>
      </c>
      <c r="BO159" s="25">
        <f t="shared" ca="1" si="176"/>
        <v>141020.93551127621</v>
      </c>
      <c r="BP159" s="25">
        <f t="shared" ca="1" si="177"/>
        <v>0</v>
      </c>
      <c r="BQ159" s="25">
        <f t="shared" ca="1" si="178"/>
        <v>0</v>
      </c>
      <c r="BR159" s="25">
        <f t="shared" ca="1" si="179"/>
        <v>7.05</v>
      </c>
      <c r="BS159" s="25">
        <f ca="1">IF($H159="","",IF($Q159="x",SUM(BL$3:BN159)+SUM(BQ$3:BR159)-SUM(BS$3:BS158),0))</f>
        <v>565.2899999999936</v>
      </c>
      <c r="BT159" s="25">
        <f t="shared" ca="1" si="180"/>
        <v>140455.65</v>
      </c>
      <c r="BU159" s="25">
        <f t="shared" ca="1" si="142"/>
        <v>140195.04</v>
      </c>
      <c r="BV159" s="7"/>
      <c r="BW159" s="25">
        <f t="shared" si="143"/>
        <v>0</v>
      </c>
      <c r="BX159" s="130"/>
      <c r="BY159" s="7"/>
      <c r="CB159" s="131">
        <f t="shared" si="127"/>
        <v>156</v>
      </c>
      <c r="CC159" s="132">
        <f t="shared" ca="1" si="181"/>
        <v>1.3358915096246492E-2</v>
      </c>
      <c r="CD159" s="133">
        <f t="shared" ca="1" si="144"/>
        <v>167952.80406313427</v>
      </c>
      <c r="CE159" s="133">
        <f t="shared" ca="1" si="182"/>
        <v>69.84</v>
      </c>
      <c r="CF159" s="133">
        <f t="shared" ca="1" si="183"/>
        <v>167882.96</v>
      </c>
      <c r="CG159" s="133">
        <f t="shared" ca="1" si="184"/>
        <v>170125.69420874654</v>
      </c>
      <c r="CH159" s="133">
        <f ca="1">IF($H159="","",IF(MONTH($H159)=MONTH($C$4)-1,MAX(0,(CG159-SUM(N148:N159)+SUM(O148:O159))-(VLOOKUP(CB159-12,$CB$3:$CH158,6,FALSE))),0)*0.25)</f>
        <v>1631.2113849586822</v>
      </c>
      <c r="CI159" s="133">
        <f ca="1">IF($H159="","",CG159-SUM($CH$4:$CH159))</f>
        <v>152594.27065655991</v>
      </c>
      <c r="CK159" s="133">
        <f ca="1">IF($H159="","",SUM($N$4:$N159)+$CK$3)</f>
        <v>100000</v>
      </c>
      <c r="CL159" s="133">
        <f ca="1">IF($H159="","",SUM($O$4:$O159))</f>
        <v>0</v>
      </c>
      <c r="CM159" s="133">
        <f t="shared" ca="1" si="187"/>
        <v>0</v>
      </c>
      <c r="CN159" s="133">
        <f ca="1">IF($H159="","",ROUND(IF(MONTH($H159)=MONTH($C$4)-1,BT159*(1+CC159)-SUM($CM$4:$CM159),0),2))</f>
        <v>142331.99</v>
      </c>
      <c r="CZ159" s="132">
        <f t="shared" ca="1" si="145"/>
        <v>126700</v>
      </c>
    </row>
    <row r="160" spans="6:104" x14ac:dyDescent="0.2">
      <c r="F160" s="3">
        <v>157</v>
      </c>
      <c r="G160" s="3">
        <f t="shared" si="146"/>
        <v>14</v>
      </c>
      <c r="H160" s="8">
        <f t="shared" ca="1" si="185"/>
        <v>48518</v>
      </c>
      <c r="I160" s="6">
        <f t="shared" ca="1" si="128"/>
        <v>45</v>
      </c>
      <c r="J160" s="6" t="str">
        <f t="shared" ca="1" si="129"/>
        <v/>
      </c>
      <c r="K160" s="7"/>
      <c r="L160" s="6">
        <f ca="1">IF($H160="","",IF($J160="",VLOOKUP($I160,Sterbetafeln!$A$4:$I$124,$D$10,FALSE),MAX(0.0005,VLOOKUP($I160,Sterbetafeln!$A$4:$I$124,$D$10,FALSE)*VLOOKUP($J160,Sterbetafeln!$A$4:$I$124,$D$13,FALSE))))</f>
        <v>1.897E-3</v>
      </c>
      <c r="M160" s="78">
        <f ca="1">SUM($O$3:$O160)</f>
        <v>0</v>
      </c>
      <c r="N160" s="25">
        <f t="shared" ca="1" si="147"/>
        <v>0</v>
      </c>
      <c r="O160" s="25">
        <f t="shared" ca="1" si="148"/>
        <v>0</v>
      </c>
      <c r="P160" s="25">
        <f t="shared" ca="1" si="149"/>
        <v>0</v>
      </c>
      <c r="Q160" s="7" t="str">
        <f t="shared" ca="1" si="150"/>
        <v/>
      </c>
      <c r="R160" s="25">
        <f t="shared" ca="1" si="130"/>
        <v>0</v>
      </c>
      <c r="S160" s="25">
        <f ca="1">SUM(R$3:R160)</f>
        <v>0</v>
      </c>
      <c r="T160" s="25">
        <f t="shared" ca="1" si="151"/>
        <v>73882.55</v>
      </c>
      <c r="U160" s="25">
        <f t="shared" ca="1" si="131"/>
        <v>46.18</v>
      </c>
      <c r="V160" s="25">
        <f t="shared" ca="1" si="152"/>
        <v>0</v>
      </c>
      <c r="W160" s="25">
        <f t="shared" ca="1" si="132"/>
        <v>49.26</v>
      </c>
      <c r="X160" s="25">
        <f t="shared" ca="1" si="153"/>
        <v>126700</v>
      </c>
      <c r="Y160" s="25">
        <f t="shared" ca="1" si="133"/>
        <v>52817.45</v>
      </c>
      <c r="Z160" s="25">
        <f t="shared" ca="1" si="154"/>
        <v>8.35</v>
      </c>
      <c r="AA160" s="25">
        <f t="shared" ca="1" si="155"/>
        <v>3.69</v>
      </c>
      <c r="AB160" s="25">
        <f ca="1">IF($H160="","",IF($Q160="x",SUM(U$3:W160)+SUM(Z$3:AA160)-SUM(AB$3:AB159),0))</f>
        <v>0</v>
      </c>
      <c r="AC160" s="25">
        <f t="shared" ca="1" si="156"/>
        <v>73882.55</v>
      </c>
      <c r="AD160" s="25">
        <f t="shared" ca="1" si="134"/>
        <v>73721.8</v>
      </c>
      <c r="AE160" s="7"/>
      <c r="AF160" s="25">
        <f t="shared" ca="1" si="157"/>
        <v>0</v>
      </c>
      <c r="AG160" s="25">
        <f ca="1">SUM(AF$3:AF160)</f>
        <v>0</v>
      </c>
      <c r="AH160" s="25">
        <f t="shared" ca="1" si="158"/>
        <v>109368.57882368614</v>
      </c>
      <c r="AI160" s="25">
        <f t="shared" ca="1" si="135"/>
        <v>68.36</v>
      </c>
      <c r="AJ160" s="25">
        <f t="shared" ca="1" si="159"/>
        <v>0</v>
      </c>
      <c r="AK160" s="25">
        <f t="shared" ca="1" si="136"/>
        <v>72.91</v>
      </c>
      <c r="AL160" s="25">
        <f t="shared" ca="1" si="160"/>
        <v>126700</v>
      </c>
      <c r="AM160" s="25">
        <f t="shared" ca="1" si="137"/>
        <v>17331.419999999998</v>
      </c>
      <c r="AN160" s="25">
        <f t="shared" ca="1" si="161"/>
        <v>2.74</v>
      </c>
      <c r="AO160" s="25">
        <f t="shared" ca="1" si="162"/>
        <v>5.47</v>
      </c>
      <c r="AP160" s="25">
        <f ca="1">IF($H160="","",IF($Q160="x",SUM(AI$3:AK160)+SUM(AN$3:AO160)-SUM(AP$3:AP159),0))</f>
        <v>0</v>
      </c>
      <c r="AQ160" s="25">
        <f t="shared" ca="1" si="163"/>
        <v>109368.58</v>
      </c>
      <c r="AR160" s="25">
        <f t="shared" ca="1" si="138"/>
        <v>109154.6</v>
      </c>
      <c r="AS160" s="7"/>
      <c r="AT160" s="25">
        <f t="shared" ca="1" si="164"/>
        <v>0</v>
      </c>
      <c r="AU160" s="25">
        <f ca="1">SUM(AT$3:AT160)</f>
        <v>0</v>
      </c>
      <c r="AV160" s="25">
        <f t="shared" ca="1" si="165"/>
        <v>159746.1157574144</v>
      </c>
      <c r="AW160" s="25">
        <f t="shared" ca="1" si="139"/>
        <v>99.84</v>
      </c>
      <c r="AX160" s="25">
        <f t="shared" ca="1" si="166"/>
        <v>0</v>
      </c>
      <c r="AY160" s="25">
        <f t="shared" ca="1" si="167"/>
        <v>106.5</v>
      </c>
      <c r="AZ160" s="25">
        <f t="shared" ca="1" si="168"/>
        <v>159746.1157574144</v>
      </c>
      <c r="BA160" s="25">
        <f t="shared" ca="1" si="169"/>
        <v>0</v>
      </c>
      <c r="BB160" s="25">
        <f t="shared" ca="1" si="170"/>
        <v>0</v>
      </c>
      <c r="BC160" s="25">
        <f t="shared" ca="1" si="171"/>
        <v>7.99</v>
      </c>
      <c r="BD160" s="25">
        <f ca="1">IF($H160="","",IF($Q160="x",SUM(AW$3:AY160)+SUM(BB$3:BC160)-SUM(BD$3:BD159),0))</f>
        <v>0</v>
      </c>
      <c r="BE160" s="25">
        <f t="shared" ca="1" si="172"/>
        <v>159746.12</v>
      </c>
      <c r="BF160" s="25">
        <f t="shared" ca="1" si="140"/>
        <v>159456.57999999999</v>
      </c>
      <c r="BG160" s="7"/>
      <c r="BI160" s="25">
        <f t="shared" ca="1" si="173"/>
        <v>0</v>
      </c>
      <c r="BJ160" s="25">
        <f ca="1">SUM(BI$3:BI160)</f>
        <v>0</v>
      </c>
      <c r="BK160" s="25">
        <f t="shared" ca="1" si="186"/>
        <v>141027.88370421279</v>
      </c>
      <c r="BL160" s="25">
        <f t="shared" ca="1" si="141"/>
        <v>88.14</v>
      </c>
      <c r="BM160" s="25">
        <f t="shared" ca="1" si="174"/>
        <v>0</v>
      </c>
      <c r="BN160" s="25">
        <f t="shared" ca="1" si="175"/>
        <v>94.02</v>
      </c>
      <c r="BO160" s="25">
        <f t="shared" ca="1" si="176"/>
        <v>141027.88370421279</v>
      </c>
      <c r="BP160" s="25">
        <f t="shared" ca="1" si="177"/>
        <v>0</v>
      </c>
      <c r="BQ160" s="25">
        <f t="shared" ca="1" si="178"/>
        <v>0</v>
      </c>
      <c r="BR160" s="25">
        <f t="shared" ca="1" si="179"/>
        <v>7.05</v>
      </c>
      <c r="BS160" s="25">
        <f ca="1">IF($H160="","",IF($Q160="x",SUM(BL$3:BN160)+SUM(BQ$3:BR160)-SUM(BS$3:BS159),0))</f>
        <v>0</v>
      </c>
      <c r="BT160" s="25">
        <f t="shared" ca="1" si="180"/>
        <v>141027.88</v>
      </c>
      <c r="BU160" s="25">
        <f t="shared" ca="1" si="142"/>
        <v>140766.41</v>
      </c>
      <c r="BV160" s="7"/>
      <c r="BW160" s="25">
        <f t="shared" si="143"/>
        <v>0</v>
      </c>
      <c r="BX160" s="130"/>
      <c r="BY160" s="7"/>
      <c r="CB160" s="131">
        <f t="shared" si="127"/>
        <v>157</v>
      </c>
      <c r="CC160" s="132">
        <f t="shared" ca="1" si="181"/>
        <v>0</v>
      </c>
      <c r="CD160" s="133">
        <f t="shared" ca="1" si="144"/>
        <v>168566.93596020527</v>
      </c>
      <c r="CE160" s="133">
        <f t="shared" ca="1" si="182"/>
        <v>70.09</v>
      </c>
      <c r="CF160" s="133">
        <f t="shared" ca="1" si="183"/>
        <v>168496.85</v>
      </c>
      <c r="CG160" s="133">
        <f t="shared" ca="1" si="184"/>
        <v>0</v>
      </c>
      <c r="CH160" s="133">
        <f ca="1">IF($H160="","",IF(MONTH($H160)=MONTH($C$4)-1,MAX(0,(CG160-SUM(N149:N160)+SUM(O149:O160))-(VLOOKUP(CB160-12,$CB$3:$CH159,6,FALSE))),0)*0.25)</f>
        <v>0</v>
      </c>
      <c r="CI160" s="133">
        <f ca="1">IF($H160="","",CG160-SUM($CH$4:$CH160))</f>
        <v>-17531.423552186636</v>
      </c>
      <c r="CK160" s="133">
        <f ca="1">IF($H160="","",SUM($N$4:$N160)+$CK$3)</f>
        <v>100000</v>
      </c>
      <c r="CL160" s="133">
        <f ca="1">IF($H160="","",SUM($O$4:$O160))</f>
        <v>0</v>
      </c>
      <c r="CM160" s="133">
        <f t="shared" ca="1" si="187"/>
        <v>0</v>
      </c>
      <c r="CN160" s="133">
        <f ca="1">IF($H160="","",ROUND(IF(MONTH($H160)=MONTH($C$4)-1,BT160*(1+CC160)-SUM($CM$4:$CM160),0),2))</f>
        <v>0</v>
      </c>
      <c r="CZ160" s="132">
        <f t="shared" ca="1" si="145"/>
        <v>126700</v>
      </c>
    </row>
    <row r="161" spans="6:104" x14ac:dyDescent="0.2">
      <c r="F161" s="3">
        <v>158</v>
      </c>
      <c r="G161" s="3">
        <f t="shared" si="146"/>
        <v>14</v>
      </c>
      <c r="H161" s="8">
        <f t="shared" ca="1" si="185"/>
        <v>48548</v>
      </c>
      <c r="I161" s="6">
        <f t="shared" ca="1" si="128"/>
        <v>45</v>
      </c>
      <c r="J161" s="6" t="str">
        <f t="shared" ca="1" si="129"/>
        <v/>
      </c>
      <c r="K161" s="7"/>
      <c r="L161" s="6">
        <f ca="1">IF($H161="","",IF($J161="",VLOOKUP($I161,Sterbetafeln!$A$4:$I$124,$D$10,FALSE),MAX(0.0005,VLOOKUP($I161,Sterbetafeln!$A$4:$I$124,$D$10,FALSE)*VLOOKUP($J161,Sterbetafeln!$A$4:$I$124,$D$13,FALSE))))</f>
        <v>1.897E-3</v>
      </c>
      <c r="M161" s="78">
        <f ca="1">SUM($O$3:$O161)</f>
        <v>0</v>
      </c>
      <c r="N161" s="25">
        <f t="shared" ca="1" si="147"/>
        <v>0</v>
      </c>
      <c r="O161" s="25">
        <f t="shared" ca="1" si="148"/>
        <v>0</v>
      </c>
      <c r="P161" s="25">
        <f t="shared" ca="1" si="149"/>
        <v>0</v>
      </c>
      <c r="Q161" s="7" t="str">
        <f t="shared" ca="1" si="150"/>
        <v/>
      </c>
      <c r="R161" s="25">
        <f t="shared" ca="1" si="130"/>
        <v>0</v>
      </c>
      <c r="S161" s="25">
        <f ca="1">SUM(R$3:R161)</f>
        <v>0</v>
      </c>
      <c r="T161" s="25">
        <f t="shared" ca="1" si="151"/>
        <v>73882.55</v>
      </c>
      <c r="U161" s="25">
        <f t="shared" ca="1" si="131"/>
        <v>46.18</v>
      </c>
      <c r="V161" s="25">
        <f t="shared" ca="1" si="152"/>
        <v>0</v>
      </c>
      <c r="W161" s="25">
        <f t="shared" ca="1" si="132"/>
        <v>49.26</v>
      </c>
      <c r="X161" s="25">
        <f t="shared" ca="1" si="153"/>
        <v>126700</v>
      </c>
      <c r="Y161" s="25">
        <f t="shared" ca="1" si="133"/>
        <v>52817.45</v>
      </c>
      <c r="Z161" s="25">
        <f t="shared" ca="1" si="154"/>
        <v>8.35</v>
      </c>
      <c r="AA161" s="25">
        <f t="shared" ca="1" si="155"/>
        <v>3.69</v>
      </c>
      <c r="AB161" s="25">
        <f ca="1">IF($H161="","",IF($Q161="x",SUM(U$3:W161)+SUM(Z$3:AA161)-SUM(AB$3:AB160),0))</f>
        <v>0</v>
      </c>
      <c r="AC161" s="25">
        <f t="shared" ca="1" si="156"/>
        <v>73882.55</v>
      </c>
      <c r="AD161" s="25">
        <f t="shared" ca="1" si="134"/>
        <v>73721.8</v>
      </c>
      <c r="AE161" s="7"/>
      <c r="AF161" s="25">
        <f t="shared" ca="1" si="157"/>
        <v>0</v>
      </c>
      <c r="AG161" s="25">
        <f ca="1">SUM(AF$3:AF161)</f>
        <v>0</v>
      </c>
      <c r="AH161" s="25">
        <f t="shared" ca="1" si="158"/>
        <v>109638.31242289378</v>
      </c>
      <c r="AI161" s="25">
        <f t="shared" ca="1" si="135"/>
        <v>68.52</v>
      </c>
      <c r="AJ161" s="25">
        <f t="shared" ca="1" si="159"/>
        <v>0</v>
      </c>
      <c r="AK161" s="25">
        <f t="shared" ca="1" si="136"/>
        <v>73.09</v>
      </c>
      <c r="AL161" s="25">
        <f t="shared" ca="1" si="160"/>
        <v>126700</v>
      </c>
      <c r="AM161" s="25">
        <f t="shared" ca="1" si="137"/>
        <v>17061.689999999999</v>
      </c>
      <c r="AN161" s="25">
        <f t="shared" ca="1" si="161"/>
        <v>2.7</v>
      </c>
      <c r="AO161" s="25">
        <f t="shared" ca="1" si="162"/>
        <v>5.48</v>
      </c>
      <c r="AP161" s="25">
        <f ca="1">IF($H161="","",IF($Q161="x",SUM(AI$3:AK161)+SUM(AN$3:AO161)-SUM(AP$3:AP160),0))</f>
        <v>0</v>
      </c>
      <c r="AQ161" s="25">
        <f t="shared" ca="1" si="163"/>
        <v>109638.31</v>
      </c>
      <c r="AR161" s="25">
        <f t="shared" ca="1" si="138"/>
        <v>109423.93</v>
      </c>
      <c r="AS161" s="7"/>
      <c r="AT161" s="25">
        <f t="shared" ca="1" si="164"/>
        <v>0</v>
      </c>
      <c r="AU161" s="25">
        <f ca="1">SUM(AT$3:AT161)</f>
        <v>0</v>
      </c>
      <c r="AV161" s="25">
        <f t="shared" ca="1" si="165"/>
        <v>160523.69231671735</v>
      </c>
      <c r="AW161" s="25">
        <f t="shared" ca="1" si="139"/>
        <v>100.33</v>
      </c>
      <c r="AX161" s="25">
        <f t="shared" ca="1" si="166"/>
        <v>0</v>
      </c>
      <c r="AY161" s="25">
        <f t="shared" ca="1" si="167"/>
        <v>107.02</v>
      </c>
      <c r="AZ161" s="25">
        <f t="shared" ca="1" si="168"/>
        <v>160523.69231671735</v>
      </c>
      <c r="BA161" s="25">
        <f t="shared" ca="1" si="169"/>
        <v>0</v>
      </c>
      <c r="BB161" s="25">
        <f t="shared" ca="1" si="170"/>
        <v>0</v>
      </c>
      <c r="BC161" s="25">
        <f t="shared" ca="1" si="171"/>
        <v>8.0299999999999994</v>
      </c>
      <c r="BD161" s="25">
        <f ca="1">IF($H161="","",IF($Q161="x",SUM(AW$3:AY161)+SUM(BB$3:BC161)-SUM(BD$3:BD160),0))</f>
        <v>0</v>
      </c>
      <c r="BE161" s="25">
        <f t="shared" ca="1" si="172"/>
        <v>160523.69</v>
      </c>
      <c r="BF161" s="25">
        <f t="shared" ca="1" si="140"/>
        <v>160232.98000000001</v>
      </c>
      <c r="BG161" s="7"/>
      <c r="BI161" s="25">
        <f t="shared" ca="1" si="173"/>
        <v>0</v>
      </c>
      <c r="BJ161" s="25">
        <f ca="1">SUM(BI$3:BI161)</f>
        <v>0</v>
      </c>
      <c r="BK161" s="25">
        <f t="shared" ca="1" si="186"/>
        <v>141602.4450400655</v>
      </c>
      <c r="BL161" s="25">
        <f t="shared" ca="1" si="141"/>
        <v>88.5</v>
      </c>
      <c r="BM161" s="25">
        <f t="shared" ca="1" si="174"/>
        <v>0</v>
      </c>
      <c r="BN161" s="25">
        <f t="shared" ca="1" si="175"/>
        <v>94.4</v>
      </c>
      <c r="BO161" s="25">
        <f t="shared" ca="1" si="176"/>
        <v>141602.4450400655</v>
      </c>
      <c r="BP161" s="25">
        <f t="shared" ca="1" si="177"/>
        <v>0</v>
      </c>
      <c r="BQ161" s="25">
        <f t="shared" ca="1" si="178"/>
        <v>0</v>
      </c>
      <c r="BR161" s="25">
        <f t="shared" ca="1" si="179"/>
        <v>7.08</v>
      </c>
      <c r="BS161" s="25">
        <f ca="1">IF($H161="","",IF($Q161="x",SUM(BL$3:BN161)+SUM(BQ$3:BR161)-SUM(BS$3:BS160),0))</f>
        <v>0</v>
      </c>
      <c r="BT161" s="25">
        <f t="shared" ca="1" si="180"/>
        <v>141602.45000000001</v>
      </c>
      <c r="BU161" s="25">
        <f t="shared" ca="1" si="142"/>
        <v>141340.12</v>
      </c>
      <c r="BV161" s="7"/>
      <c r="BW161" s="25">
        <f t="shared" si="143"/>
        <v>0</v>
      </c>
      <c r="BX161" s="130"/>
      <c r="BY161" s="7"/>
      <c r="CB161" s="131">
        <f t="shared" si="127"/>
        <v>158</v>
      </c>
      <c r="CC161" s="132">
        <f t="shared" ca="1" si="181"/>
        <v>0</v>
      </c>
      <c r="CD161" s="133">
        <f t="shared" ca="1" si="144"/>
        <v>169183.32702405483</v>
      </c>
      <c r="CE161" s="133">
        <f t="shared" ca="1" si="182"/>
        <v>70.349999999999994</v>
      </c>
      <c r="CF161" s="133">
        <f t="shared" ca="1" si="183"/>
        <v>169112.98</v>
      </c>
      <c r="CG161" s="133">
        <f t="shared" ca="1" si="184"/>
        <v>0</v>
      </c>
      <c r="CH161" s="133">
        <f ca="1">IF($H161="","",IF(MONTH($H161)=MONTH($C$4)-1,MAX(0,(CG161-SUM(N150:N161)+SUM(O150:O161))-(VLOOKUP(CB161-12,$CB$3:$CH160,6,FALSE))),0)*0.25)</f>
        <v>0</v>
      </c>
      <c r="CI161" s="133">
        <f ca="1">IF($H161="","",CG161-SUM($CH$4:$CH161))</f>
        <v>-17531.423552186636</v>
      </c>
      <c r="CK161" s="133">
        <f ca="1">IF($H161="","",SUM($N$4:$N161)+$CK$3)</f>
        <v>100000</v>
      </c>
      <c r="CL161" s="133">
        <f ca="1">IF($H161="","",SUM($O$4:$O161))</f>
        <v>0</v>
      </c>
      <c r="CM161" s="133">
        <f t="shared" ca="1" si="187"/>
        <v>0</v>
      </c>
      <c r="CN161" s="133">
        <f ca="1">IF($H161="","",ROUND(IF(MONTH($H161)=MONTH($C$4)-1,BT161*(1+CC161)-SUM($CM$4:$CM161),0),2))</f>
        <v>0</v>
      </c>
      <c r="CZ161" s="132">
        <f t="shared" ca="1" si="145"/>
        <v>126700</v>
      </c>
    </row>
    <row r="162" spans="6:104" x14ac:dyDescent="0.2">
      <c r="F162" s="3">
        <v>159</v>
      </c>
      <c r="G162" s="3">
        <f t="shared" si="146"/>
        <v>14</v>
      </c>
      <c r="H162" s="8">
        <f t="shared" ca="1" si="185"/>
        <v>48579</v>
      </c>
      <c r="I162" s="6">
        <f t="shared" ca="1" si="128"/>
        <v>45</v>
      </c>
      <c r="J162" s="6" t="str">
        <f t="shared" ca="1" si="129"/>
        <v/>
      </c>
      <c r="K162" s="7"/>
      <c r="L162" s="6">
        <f ca="1">IF($H162="","",IF($J162="",VLOOKUP($I162,Sterbetafeln!$A$4:$I$124,$D$10,FALSE),MAX(0.0005,VLOOKUP($I162,Sterbetafeln!$A$4:$I$124,$D$10,FALSE)*VLOOKUP($J162,Sterbetafeln!$A$4:$I$124,$D$13,FALSE))))</f>
        <v>1.897E-3</v>
      </c>
      <c r="M162" s="78">
        <f ca="1">SUM($O$3:$O162)</f>
        <v>0</v>
      </c>
      <c r="N162" s="25">
        <f t="shared" ca="1" si="147"/>
        <v>0</v>
      </c>
      <c r="O162" s="25">
        <f t="shared" ca="1" si="148"/>
        <v>0</v>
      </c>
      <c r="P162" s="25">
        <f t="shared" ca="1" si="149"/>
        <v>0</v>
      </c>
      <c r="Q162" s="7" t="str">
        <f t="shared" ca="1" si="150"/>
        <v>x</v>
      </c>
      <c r="R162" s="25">
        <f t="shared" ca="1" si="130"/>
        <v>0</v>
      </c>
      <c r="S162" s="25">
        <f ca="1">SUM(R$3:R162)</f>
        <v>0</v>
      </c>
      <c r="T162" s="25">
        <f t="shared" ca="1" si="151"/>
        <v>73882.55</v>
      </c>
      <c r="U162" s="25">
        <f t="shared" ca="1" si="131"/>
        <v>46.18</v>
      </c>
      <c r="V162" s="25">
        <f t="shared" ca="1" si="152"/>
        <v>0</v>
      </c>
      <c r="W162" s="25">
        <f t="shared" ca="1" si="132"/>
        <v>49.26</v>
      </c>
      <c r="X162" s="25">
        <f t="shared" ca="1" si="153"/>
        <v>126700</v>
      </c>
      <c r="Y162" s="25">
        <f t="shared" ca="1" si="133"/>
        <v>52817.45</v>
      </c>
      <c r="Z162" s="25">
        <f t="shared" ca="1" si="154"/>
        <v>8.35</v>
      </c>
      <c r="AA162" s="25">
        <f t="shared" ca="1" si="155"/>
        <v>3.69</v>
      </c>
      <c r="AB162" s="25">
        <f ca="1">IF($H162="","",IF($Q162="x",SUM(U$3:W162)+SUM(Z$3:AA162)-SUM(AB$3:AB161),0))</f>
        <v>322.43999999999869</v>
      </c>
      <c r="AC162" s="25">
        <f t="shared" ca="1" si="156"/>
        <v>73560.11</v>
      </c>
      <c r="AD162" s="25">
        <f t="shared" ca="1" si="134"/>
        <v>73399.839999999997</v>
      </c>
      <c r="AE162" s="7"/>
      <c r="AF162" s="25">
        <f t="shared" ca="1" si="157"/>
        <v>0</v>
      </c>
      <c r="AG162" s="25">
        <f ca="1">SUM(AF$3:AF162)</f>
        <v>0</v>
      </c>
      <c r="AH162" s="25">
        <f t="shared" ca="1" si="158"/>
        <v>109908.70764983946</v>
      </c>
      <c r="AI162" s="25">
        <f t="shared" ca="1" si="135"/>
        <v>68.69</v>
      </c>
      <c r="AJ162" s="25">
        <f t="shared" ca="1" si="159"/>
        <v>0</v>
      </c>
      <c r="AK162" s="25">
        <f t="shared" ca="1" si="136"/>
        <v>73.27</v>
      </c>
      <c r="AL162" s="25">
        <f t="shared" ca="1" si="160"/>
        <v>126700</v>
      </c>
      <c r="AM162" s="25">
        <f t="shared" ca="1" si="137"/>
        <v>16791.29</v>
      </c>
      <c r="AN162" s="25">
        <f t="shared" ca="1" si="161"/>
        <v>2.65</v>
      </c>
      <c r="AO162" s="25">
        <f t="shared" ca="1" si="162"/>
        <v>5.5</v>
      </c>
      <c r="AP162" s="25">
        <f ca="1">IF($H162="","",IF($Q162="x",SUM(AI$3:AK162)+SUM(AN$3:AO162)-SUM(AP$3:AP161),0))</f>
        <v>449.38000000000102</v>
      </c>
      <c r="AQ162" s="25">
        <f t="shared" ca="1" si="163"/>
        <v>109459.33</v>
      </c>
      <c r="AR162" s="25">
        <f t="shared" ca="1" si="138"/>
        <v>109245.22</v>
      </c>
      <c r="AS162" s="7"/>
      <c r="AT162" s="25">
        <f t="shared" ca="1" si="164"/>
        <v>0</v>
      </c>
      <c r="AU162" s="25">
        <f ca="1">SUM(AT$3:AT162)</f>
        <v>0</v>
      </c>
      <c r="AV162" s="25">
        <f t="shared" ca="1" si="165"/>
        <v>161305.04717801046</v>
      </c>
      <c r="AW162" s="25">
        <f t="shared" ca="1" si="139"/>
        <v>100.82</v>
      </c>
      <c r="AX162" s="25">
        <f t="shared" ca="1" si="166"/>
        <v>0</v>
      </c>
      <c r="AY162" s="25">
        <f t="shared" ca="1" si="167"/>
        <v>107.54</v>
      </c>
      <c r="AZ162" s="25">
        <f t="shared" ca="1" si="168"/>
        <v>161305.04717801046</v>
      </c>
      <c r="BA162" s="25">
        <f t="shared" ca="1" si="169"/>
        <v>0</v>
      </c>
      <c r="BB162" s="25">
        <f t="shared" ca="1" si="170"/>
        <v>0</v>
      </c>
      <c r="BC162" s="25">
        <f t="shared" ca="1" si="171"/>
        <v>8.07</v>
      </c>
      <c r="BD162" s="25">
        <f ca="1">IF($H162="","",IF($Q162="x",SUM(AW$3:AY162)+SUM(BB$3:BC162)-SUM(BD$3:BD161),0))</f>
        <v>646.14000000000306</v>
      </c>
      <c r="BE162" s="25">
        <f t="shared" ca="1" si="172"/>
        <v>160658.91</v>
      </c>
      <c r="BF162" s="25">
        <f t="shared" ca="1" si="140"/>
        <v>160368</v>
      </c>
      <c r="BG162" s="7"/>
      <c r="BI162" s="25">
        <f t="shared" ca="1" si="173"/>
        <v>0</v>
      </c>
      <c r="BJ162" s="25">
        <f ca="1">SUM(BI$3:BI162)</f>
        <v>0</v>
      </c>
      <c r="BK162" s="25">
        <f t="shared" ca="1" si="186"/>
        <v>142179.35590936788</v>
      </c>
      <c r="BL162" s="25">
        <f t="shared" ca="1" si="141"/>
        <v>88.86</v>
      </c>
      <c r="BM162" s="25">
        <f t="shared" ca="1" si="174"/>
        <v>0</v>
      </c>
      <c r="BN162" s="25">
        <f t="shared" ca="1" si="175"/>
        <v>94.79</v>
      </c>
      <c r="BO162" s="25">
        <f t="shared" ca="1" si="176"/>
        <v>142179.35590936788</v>
      </c>
      <c r="BP162" s="25">
        <f t="shared" ca="1" si="177"/>
        <v>0</v>
      </c>
      <c r="BQ162" s="25">
        <f t="shared" ca="1" si="178"/>
        <v>0</v>
      </c>
      <c r="BR162" s="25">
        <f t="shared" ca="1" si="179"/>
        <v>7.11</v>
      </c>
      <c r="BS162" s="25">
        <f ca="1">IF($H162="","",IF($Q162="x",SUM(BL$3:BN162)+SUM(BQ$3:BR162)-SUM(BS$3:BS161),0))</f>
        <v>569.95000000000437</v>
      </c>
      <c r="BT162" s="25">
        <f t="shared" ca="1" si="180"/>
        <v>141609.41</v>
      </c>
      <c r="BU162" s="25">
        <f t="shared" ca="1" si="142"/>
        <v>141347.07</v>
      </c>
      <c r="BV162" s="7"/>
      <c r="BW162" s="25">
        <f t="shared" si="143"/>
        <v>0</v>
      </c>
      <c r="BX162" s="130"/>
      <c r="BY162" s="7"/>
      <c r="CB162" s="131">
        <f t="shared" si="127"/>
        <v>159</v>
      </c>
      <c r="CC162" s="132">
        <f t="shared" ca="1" si="181"/>
        <v>0</v>
      </c>
      <c r="CD162" s="133">
        <f t="shared" ca="1" si="144"/>
        <v>169801.96721394165</v>
      </c>
      <c r="CE162" s="133">
        <f t="shared" ca="1" si="182"/>
        <v>70.61</v>
      </c>
      <c r="CF162" s="133">
        <f t="shared" ca="1" si="183"/>
        <v>169731.36</v>
      </c>
      <c r="CG162" s="133">
        <f t="shared" ca="1" si="184"/>
        <v>0</v>
      </c>
      <c r="CH162" s="133">
        <f ca="1">IF($H162="","",IF(MONTH($H162)=MONTH($C$4)-1,MAX(0,(CG162-SUM(N151:N162)+SUM(O151:O162))-(VLOOKUP(CB162-12,$CB$3:$CH161,6,FALSE))),0)*0.25)</f>
        <v>0</v>
      </c>
      <c r="CI162" s="133">
        <f ca="1">IF($H162="","",CG162-SUM($CH$4:$CH162))</f>
        <v>-17531.423552186636</v>
      </c>
      <c r="CK162" s="133">
        <f ca="1">IF($H162="","",SUM($N$4:$N162)+$CK$3)</f>
        <v>100000</v>
      </c>
      <c r="CL162" s="133">
        <f ca="1">IF($H162="","",SUM($O$4:$O162))</f>
        <v>0</v>
      </c>
      <c r="CM162" s="133">
        <f t="shared" ca="1" si="187"/>
        <v>0</v>
      </c>
      <c r="CN162" s="133">
        <f ca="1">IF($H162="","",ROUND(IF(MONTH($H162)=MONTH($C$4)-1,BT162*(1+CC162)-SUM($CM$4:$CM162),0),2))</f>
        <v>0</v>
      </c>
      <c r="CZ162" s="132">
        <f t="shared" ca="1" si="145"/>
        <v>126700</v>
      </c>
    </row>
    <row r="163" spans="6:104" x14ac:dyDescent="0.2">
      <c r="F163" s="3">
        <v>160</v>
      </c>
      <c r="G163" s="3">
        <f t="shared" si="146"/>
        <v>14</v>
      </c>
      <c r="H163" s="8">
        <f t="shared" ca="1" si="185"/>
        <v>48610</v>
      </c>
      <c r="I163" s="6">
        <f t="shared" ca="1" si="128"/>
        <v>45</v>
      </c>
      <c r="J163" s="6" t="str">
        <f t="shared" ca="1" si="129"/>
        <v/>
      </c>
      <c r="K163" s="7"/>
      <c r="L163" s="6">
        <f ca="1">IF($H163="","",IF($J163="",VLOOKUP($I163,Sterbetafeln!$A$4:$I$124,$D$10,FALSE),MAX(0.0005,VLOOKUP($I163,Sterbetafeln!$A$4:$I$124,$D$10,FALSE)*VLOOKUP($J163,Sterbetafeln!$A$4:$I$124,$D$13,FALSE))))</f>
        <v>1.897E-3</v>
      </c>
      <c r="M163" s="78">
        <f ca="1">SUM($O$3:$O163)</f>
        <v>0</v>
      </c>
      <c r="N163" s="25">
        <f t="shared" ca="1" si="147"/>
        <v>0</v>
      </c>
      <c r="O163" s="25">
        <f t="shared" ca="1" si="148"/>
        <v>0</v>
      </c>
      <c r="P163" s="25">
        <f t="shared" ca="1" si="149"/>
        <v>0</v>
      </c>
      <c r="Q163" s="7" t="str">
        <f t="shared" ca="1" si="150"/>
        <v/>
      </c>
      <c r="R163" s="25">
        <f t="shared" ca="1" si="130"/>
        <v>0</v>
      </c>
      <c r="S163" s="25">
        <f ca="1">SUM(R$3:R163)</f>
        <v>0</v>
      </c>
      <c r="T163" s="25">
        <f t="shared" ca="1" si="151"/>
        <v>73560.11</v>
      </c>
      <c r="U163" s="25">
        <f t="shared" ca="1" si="131"/>
        <v>45.98</v>
      </c>
      <c r="V163" s="25">
        <f t="shared" ca="1" si="152"/>
        <v>0</v>
      </c>
      <c r="W163" s="25">
        <f t="shared" ca="1" si="132"/>
        <v>49.04</v>
      </c>
      <c r="X163" s="25">
        <f t="shared" ca="1" si="153"/>
        <v>126700</v>
      </c>
      <c r="Y163" s="25">
        <f t="shared" ca="1" si="133"/>
        <v>53139.89</v>
      </c>
      <c r="Z163" s="25">
        <f t="shared" ca="1" si="154"/>
        <v>8.4</v>
      </c>
      <c r="AA163" s="25">
        <f t="shared" ca="1" si="155"/>
        <v>3.68</v>
      </c>
      <c r="AB163" s="25">
        <f ca="1">IF($H163="","",IF($Q163="x",SUM(U$3:W163)+SUM(Z$3:AA163)-SUM(AB$3:AB162),0))</f>
        <v>0</v>
      </c>
      <c r="AC163" s="25">
        <f t="shared" ca="1" si="156"/>
        <v>73560.11</v>
      </c>
      <c r="AD163" s="25">
        <f t="shared" ca="1" si="134"/>
        <v>73399.839999999997</v>
      </c>
      <c r="AE163" s="7"/>
      <c r="AF163" s="25">
        <f t="shared" ca="1" si="157"/>
        <v>0</v>
      </c>
      <c r="AG163" s="25">
        <f ca="1">SUM(AF$3:AF163)</f>
        <v>0</v>
      </c>
      <c r="AH163" s="25">
        <f t="shared" ca="1" si="158"/>
        <v>109729.28623687562</v>
      </c>
      <c r="AI163" s="25">
        <f t="shared" ca="1" si="135"/>
        <v>68.58</v>
      </c>
      <c r="AJ163" s="25">
        <f t="shared" ca="1" si="159"/>
        <v>0</v>
      </c>
      <c r="AK163" s="25">
        <f t="shared" ca="1" si="136"/>
        <v>73.150000000000006</v>
      </c>
      <c r="AL163" s="25">
        <f t="shared" ca="1" si="160"/>
        <v>126700</v>
      </c>
      <c r="AM163" s="25">
        <f t="shared" ca="1" si="137"/>
        <v>16970.71</v>
      </c>
      <c r="AN163" s="25">
        <f t="shared" ca="1" si="161"/>
        <v>2.68</v>
      </c>
      <c r="AO163" s="25">
        <f t="shared" ca="1" si="162"/>
        <v>5.49</v>
      </c>
      <c r="AP163" s="25">
        <f ca="1">IF($H163="","",IF($Q163="x",SUM(AI$3:AK163)+SUM(AN$3:AO163)-SUM(AP$3:AP162),0))</f>
        <v>0</v>
      </c>
      <c r="AQ163" s="25">
        <f t="shared" ca="1" si="163"/>
        <v>109729.29</v>
      </c>
      <c r="AR163" s="25">
        <f t="shared" ca="1" si="138"/>
        <v>109514.77</v>
      </c>
      <c r="AS163" s="7"/>
      <c r="AT163" s="25">
        <f t="shared" ca="1" si="164"/>
        <v>0</v>
      </c>
      <c r="AU163" s="25">
        <f ca="1">SUM(AT$3:AT163)</f>
        <v>0</v>
      </c>
      <c r="AV163" s="25">
        <f t="shared" ca="1" si="165"/>
        <v>161440.9253681979</v>
      </c>
      <c r="AW163" s="25">
        <f t="shared" ca="1" si="139"/>
        <v>100.9</v>
      </c>
      <c r="AX163" s="25">
        <f t="shared" ca="1" si="166"/>
        <v>0</v>
      </c>
      <c r="AY163" s="25">
        <f t="shared" ca="1" si="167"/>
        <v>107.63</v>
      </c>
      <c r="AZ163" s="25">
        <f t="shared" ca="1" si="168"/>
        <v>161440.9253681979</v>
      </c>
      <c r="BA163" s="25">
        <f t="shared" ca="1" si="169"/>
        <v>0</v>
      </c>
      <c r="BB163" s="25">
        <f t="shared" ca="1" si="170"/>
        <v>0</v>
      </c>
      <c r="BC163" s="25">
        <f t="shared" ca="1" si="171"/>
        <v>8.07</v>
      </c>
      <c r="BD163" s="25">
        <f ca="1">IF($H163="","",IF($Q163="x",SUM(AW$3:AY163)+SUM(BB$3:BC163)-SUM(BD$3:BD162),0))</f>
        <v>0</v>
      </c>
      <c r="BE163" s="25">
        <f t="shared" ca="1" si="172"/>
        <v>161440.93</v>
      </c>
      <c r="BF163" s="25">
        <f t="shared" ca="1" si="140"/>
        <v>161148.84</v>
      </c>
      <c r="BG163" s="7"/>
      <c r="BI163" s="25">
        <f t="shared" ca="1" si="173"/>
        <v>0</v>
      </c>
      <c r="BJ163" s="25">
        <f ca="1">SUM(BI$3:BI163)</f>
        <v>0</v>
      </c>
      <c r="BK163" s="25">
        <f t="shared" ca="1" si="186"/>
        <v>142186.34426526941</v>
      </c>
      <c r="BL163" s="25">
        <f t="shared" ca="1" si="141"/>
        <v>88.87</v>
      </c>
      <c r="BM163" s="25">
        <f t="shared" ca="1" si="174"/>
        <v>0</v>
      </c>
      <c r="BN163" s="25">
        <f t="shared" ca="1" si="175"/>
        <v>94.79</v>
      </c>
      <c r="BO163" s="25">
        <f t="shared" ca="1" si="176"/>
        <v>142186.34426526941</v>
      </c>
      <c r="BP163" s="25">
        <f t="shared" ca="1" si="177"/>
        <v>0</v>
      </c>
      <c r="BQ163" s="25">
        <f t="shared" ca="1" si="178"/>
        <v>0</v>
      </c>
      <c r="BR163" s="25">
        <f t="shared" ca="1" si="179"/>
        <v>7.11</v>
      </c>
      <c r="BS163" s="25">
        <f ca="1">IF($H163="","",IF($Q163="x",SUM(BL$3:BN163)+SUM(BQ$3:BR163)-SUM(BS$3:BS162),0))</f>
        <v>0</v>
      </c>
      <c r="BT163" s="25">
        <f t="shared" ca="1" si="180"/>
        <v>142186.34</v>
      </c>
      <c r="BU163" s="25">
        <f t="shared" ca="1" si="142"/>
        <v>141923.14000000001</v>
      </c>
      <c r="BV163" s="7"/>
      <c r="BW163" s="25">
        <f t="shared" si="143"/>
        <v>0</v>
      </c>
      <c r="BX163" s="130"/>
      <c r="BY163" s="7"/>
      <c r="CB163" s="131">
        <f t="shared" si="127"/>
        <v>160</v>
      </c>
      <c r="CC163" s="132">
        <f t="shared" ca="1" si="181"/>
        <v>0</v>
      </c>
      <c r="CD163" s="133">
        <f t="shared" ca="1" si="144"/>
        <v>170422.86657060697</v>
      </c>
      <c r="CE163" s="133">
        <f t="shared" ca="1" si="182"/>
        <v>70.87</v>
      </c>
      <c r="CF163" s="133">
        <f t="shared" ca="1" si="183"/>
        <v>170352</v>
      </c>
      <c r="CG163" s="133">
        <f t="shared" ca="1" si="184"/>
        <v>0</v>
      </c>
      <c r="CH163" s="133">
        <f ca="1">IF($H163="","",IF(MONTH($H163)=MONTH($C$4)-1,MAX(0,(CG163-SUM(N152:N163)+SUM(O152:O163))-(VLOOKUP(CB163-12,$CB$3:$CH162,6,FALSE))),0)*0.25)</f>
        <v>0</v>
      </c>
      <c r="CI163" s="133">
        <f ca="1">IF($H163="","",CG163-SUM($CH$4:$CH163))</f>
        <v>-17531.423552186636</v>
      </c>
      <c r="CK163" s="133">
        <f ca="1">IF($H163="","",SUM($N$4:$N163)+$CK$3)</f>
        <v>100000</v>
      </c>
      <c r="CL163" s="133">
        <f ca="1">IF($H163="","",SUM($O$4:$O163))</f>
        <v>0</v>
      </c>
      <c r="CM163" s="133">
        <f t="shared" ca="1" si="187"/>
        <v>0</v>
      </c>
      <c r="CN163" s="133">
        <f ca="1">IF($H163="","",ROUND(IF(MONTH($H163)=MONTH($C$4)-1,BT163*(1+CC163)-SUM($CM$4:$CM163),0),2))</f>
        <v>0</v>
      </c>
      <c r="CZ163" s="132">
        <f t="shared" ca="1" si="145"/>
        <v>126700</v>
      </c>
    </row>
    <row r="164" spans="6:104" x14ac:dyDescent="0.2">
      <c r="F164" s="3">
        <v>161</v>
      </c>
      <c r="G164" s="3">
        <f t="shared" si="146"/>
        <v>14</v>
      </c>
      <c r="H164" s="8">
        <f t="shared" ca="1" si="185"/>
        <v>48638</v>
      </c>
      <c r="I164" s="6">
        <f t="shared" ca="1" si="128"/>
        <v>45</v>
      </c>
      <c r="J164" s="6" t="str">
        <f t="shared" ca="1" si="129"/>
        <v/>
      </c>
      <c r="K164" s="7"/>
      <c r="L164" s="6">
        <f ca="1">IF($H164="","",IF($J164="",VLOOKUP($I164,Sterbetafeln!$A$4:$I$124,$D$10,FALSE),MAX(0.0005,VLOOKUP($I164,Sterbetafeln!$A$4:$I$124,$D$10,FALSE)*VLOOKUP($J164,Sterbetafeln!$A$4:$I$124,$D$13,FALSE))))</f>
        <v>1.897E-3</v>
      </c>
      <c r="M164" s="78">
        <f ca="1">SUM($O$3:$O164)</f>
        <v>0</v>
      </c>
      <c r="N164" s="25">
        <f t="shared" ca="1" si="147"/>
        <v>0</v>
      </c>
      <c r="O164" s="25">
        <f t="shared" ca="1" si="148"/>
        <v>0</v>
      </c>
      <c r="P164" s="25">
        <f t="shared" ca="1" si="149"/>
        <v>0</v>
      </c>
      <c r="Q164" s="7" t="str">
        <f t="shared" ca="1" si="150"/>
        <v/>
      </c>
      <c r="R164" s="25">
        <f t="shared" ca="1" si="130"/>
        <v>0</v>
      </c>
      <c r="S164" s="25">
        <f ca="1">SUM(R$3:R164)</f>
        <v>0</v>
      </c>
      <c r="T164" s="25">
        <f t="shared" ca="1" si="151"/>
        <v>73560.11</v>
      </c>
      <c r="U164" s="25">
        <f t="shared" ca="1" si="131"/>
        <v>45.98</v>
      </c>
      <c r="V164" s="25">
        <f t="shared" ca="1" si="152"/>
        <v>0</v>
      </c>
      <c r="W164" s="25">
        <f t="shared" ca="1" si="132"/>
        <v>49.04</v>
      </c>
      <c r="X164" s="25">
        <f t="shared" ca="1" si="153"/>
        <v>126700</v>
      </c>
      <c r="Y164" s="25">
        <f t="shared" ca="1" si="133"/>
        <v>53139.89</v>
      </c>
      <c r="Z164" s="25">
        <f t="shared" ca="1" si="154"/>
        <v>8.4</v>
      </c>
      <c r="AA164" s="25">
        <f t="shared" ca="1" si="155"/>
        <v>3.68</v>
      </c>
      <c r="AB164" s="25">
        <f ca="1">IF($H164="","",IF($Q164="x",SUM(U$3:W164)+SUM(Z$3:AA164)-SUM(AB$3:AB163),0))</f>
        <v>0</v>
      </c>
      <c r="AC164" s="25">
        <f t="shared" ca="1" si="156"/>
        <v>73560.11</v>
      </c>
      <c r="AD164" s="25">
        <f t="shared" ca="1" si="134"/>
        <v>73399.839999999997</v>
      </c>
      <c r="AE164" s="7"/>
      <c r="AF164" s="25">
        <f t="shared" ca="1" si="157"/>
        <v>0</v>
      </c>
      <c r="AG164" s="25">
        <f ca="1">SUM(AF$3:AF164)</f>
        <v>0</v>
      </c>
      <c r="AH164" s="25">
        <f t="shared" ca="1" si="158"/>
        <v>109999.91203106334</v>
      </c>
      <c r="AI164" s="25">
        <f t="shared" ca="1" si="135"/>
        <v>68.75</v>
      </c>
      <c r="AJ164" s="25">
        <f t="shared" ca="1" si="159"/>
        <v>0</v>
      </c>
      <c r="AK164" s="25">
        <f t="shared" ca="1" si="136"/>
        <v>73.33</v>
      </c>
      <c r="AL164" s="25">
        <f t="shared" ca="1" si="160"/>
        <v>126700</v>
      </c>
      <c r="AM164" s="25">
        <f t="shared" ca="1" si="137"/>
        <v>16700.09</v>
      </c>
      <c r="AN164" s="25">
        <f t="shared" ca="1" si="161"/>
        <v>2.64</v>
      </c>
      <c r="AO164" s="25">
        <f t="shared" ca="1" si="162"/>
        <v>5.5</v>
      </c>
      <c r="AP164" s="25">
        <f ca="1">IF($H164="","",IF($Q164="x",SUM(AI$3:AK164)+SUM(AN$3:AO164)-SUM(AP$3:AP163),0))</f>
        <v>0</v>
      </c>
      <c r="AQ164" s="25">
        <f t="shared" ca="1" si="163"/>
        <v>109999.91</v>
      </c>
      <c r="AR164" s="25">
        <f t="shared" ca="1" si="138"/>
        <v>109784.99</v>
      </c>
      <c r="AS164" s="7"/>
      <c r="AT164" s="25">
        <f t="shared" ca="1" si="164"/>
        <v>0</v>
      </c>
      <c r="AU164" s="25">
        <f ca="1">SUM(AT$3:AT164)</f>
        <v>0</v>
      </c>
      <c r="AV164" s="25">
        <f t="shared" ca="1" si="165"/>
        <v>162226.75189009099</v>
      </c>
      <c r="AW164" s="25">
        <f t="shared" ca="1" si="139"/>
        <v>101.39</v>
      </c>
      <c r="AX164" s="25">
        <f t="shared" ca="1" si="166"/>
        <v>0</v>
      </c>
      <c r="AY164" s="25">
        <f t="shared" ca="1" si="167"/>
        <v>108.15</v>
      </c>
      <c r="AZ164" s="25">
        <f t="shared" ca="1" si="168"/>
        <v>162226.75189009099</v>
      </c>
      <c r="BA164" s="25">
        <f t="shared" ca="1" si="169"/>
        <v>0</v>
      </c>
      <c r="BB164" s="25">
        <f t="shared" ca="1" si="170"/>
        <v>0</v>
      </c>
      <c r="BC164" s="25">
        <f t="shared" ca="1" si="171"/>
        <v>8.11</v>
      </c>
      <c r="BD164" s="25">
        <f ca="1">IF($H164="","",IF($Q164="x",SUM(AW$3:AY164)+SUM(BB$3:BC164)-SUM(BD$3:BD163),0))</f>
        <v>0</v>
      </c>
      <c r="BE164" s="25">
        <f t="shared" ca="1" si="172"/>
        <v>162226.75</v>
      </c>
      <c r="BF164" s="25">
        <f t="shared" ca="1" si="140"/>
        <v>161933.48000000001</v>
      </c>
      <c r="BG164" s="7"/>
      <c r="BI164" s="25">
        <f t="shared" ca="1" si="173"/>
        <v>0</v>
      </c>
      <c r="BJ164" s="25">
        <f ca="1">SUM(BI$3:BI164)</f>
        <v>0</v>
      </c>
      <c r="BK164" s="25">
        <f t="shared" ca="1" si="186"/>
        <v>142765.62474950391</v>
      </c>
      <c r="BL164" s="25">
        <f t="shared" ca="1" si="141"/>
        <v>89.23</v>
      </c>
      <c r="BM164" s="25">
        <f t="shared" ca="1" si="174"/>
        <v>0</v>
      </c>
      <c r="BN164" s="25">
        <f t="shared" ca="1" si="175"/>
        <v>95.18</v>
      </c>
      <c r="BO164" s="25">
        <f t="shared" ca="1" si="176"/>
        <v>142765.62474950391</v>
      </c>
      <c r="BP164" s="25">
        <f t="shared" ca="1" si="177"/>
        <v>0</v>
      </c>
      <c r="BQ164" s="25">
        <f t="shared" ca="1" si="178"/>
        <v>0</v>
      </c>
      <c r="BR164" s="25">
        <f t="shared" ca="1" si="179"/>
        <v>7.14</v>
      </c>
      <c r="BS164" s="25">
        <f ca="1">IF($H164="","",IF($Q164="x",SUM(BL$3:BN164)+SUM(BQ$3:BR164)-SUM(BS$3:BS163),0))</f>
        <v>0</v>
      </c>
      <c r="BT164" s="25">
        <f t="shared" ca="1" si="180"/>
        <v>142765.62</v>
      </c>
      <c r="BU164" s="25">
        <f t="shared" ca="1" si="142"/>
        <v>142501.54999999999</v>
      </c>
      <c r="BV164" s="7"/>
      <c r="BW164" s="25">
        <f t="shared" si="143"/>
        <v>0</v>
      </c>
      <c r="BX164" s="130"/>
      <c r="BY164" s="7"/>
      <c r="CB164" s="131">
        <f t="shared" si="127"/>
        <v>161</v>
      </c>
      <c r="CC164" s="132">
        <f t="shared" ca="1" si="181"/>
        <v>0</v>
      </c>
      <c r="CD164" s="133">
        <f t="shared" ca="1" si="144"/>
        <v>171046.03513479207</v>
      </c>
      <c r="CE164" s="133">
        <f t="shared" ca="1" si="182"/>
        <v>71.12</v>
      </c>
      <c r="CF164" s="133">
        <f t="shared" ca="1" si="183"/>
        <v>170974.92</v>
      </c>
      <c r="CG164" s="133">
        <f t="shared" ca="1" si="184"/>
        <v>0</v>
      </c>
      <c r="CH164" s="133">
        <f ca="1">IF($H164="","",IF(MONTH($H164)=MONTH($C$4)-1,MAX(0,(CG164-SUM(N153:N164)+SUM(O153:O164))-(VLOOKUP(CB164-12,$CB$3:$CH163,6,FALSE))),0)*0.25)</f>
        <v>0</v>
      </c>
      <c r="CI164" s="133">
        <f ca="1">IF($H164="","",CG164-SUM($CH$4:$CH164))</f>
        <v>-17531.423552186636</v>
      </c>
      <c r="CK164" s="133">
        <f ca="1">IF($H164="","",SUM($N$4:$N164)+$CK$3)</f>
        <v>100000</v>
      </c>
      <c r="CL164" s="133">
        <f ca="1">IF($H164="","",SUM($O$4:$O164))</f>
        <v>0</v>
      </c>
      <c r="CM164" s="133">
        <f t="shared" ca="1" si="187"/>
        <v>0</v>
      </c>
      <c r="CN164" s="133">
        <f ca="1">IF($H164="","",ROUND(IF(MONTH($H164)=MONTH($C$4)-1,BT164*(1+CC164)-SUM($CM$4:$CM164),0),2))</f>
        <v>0</v>
      </c>
      <c r="CZ164" s="132">
        <f t="shared" ca="1" si="145"/>
        <v>126700</v>
      </c>
    </row>
    <row r="165" spans="6:104" x14ac:dyDescent="0.2">
      <c r="F165" s="3">
        <v>162</v>
      </c>
      <c r="G165" s="3">
        <f t="shared" si="146"/>
        <v>14</v>
      </c>
      <c r="H165" s="8">
        <f t="shared" ca="1" si="185"/>
        <v>48669</v>
      </c>
      <c r="I165" s="6">
        <f t="shared" ca="1" si="128"/>
        <v>45</v>
      </c>
      <c r="J165" s="6" t="str">
        <f t="shared" ca="1" si="129"/>
        <v/>
      </c>
      <c r="K165" s="7"/>
      <c r="L165" s="6">
        <f ca="1">IF($H165="","",IF($J165="",VLOOKUP($I165,Sterbetafeln!$A$4:$I$124,$D$10,FALSE),MAX(0.0005,VLOOKUP($I165,Sterbetafeln!$A$4:$I$124,$D$10,FALSE)*VLOOKUP($J165,Sterbetafeln!$A$4:$I$124,$D$13,FALSE))))</f>
        <v>1.897E-3</v>
      </c>
      <c r="M165" s="78">
        <f ca="1">SUM($O$3:$O165)</f>
        <v>0</v>
      </c>
      <c r="N165" s="25">
        <f t="shared" ca="1" si="147"/>
        <v>0</v>
      </c>
      <c r="O165" s="25">
        <f t="shared" ca="1" si="148"/>
        <v>0</v>
      </c>
      <c r="P165" s="25">
        <f t="shared" ca="1" si="149"/>
        <v>0</v>
      </c>
      <c r="Q165" s="7" t="str">
        <f t="shared" ca="1" si="150"/>
        <v>x</v>
      </c>
      <c r="R165" s="25">
        <f t="shared" ca="1" si="130"/>
        <v>0</v>
      </c>
      <c r="S165" s="25">
        <f ca="1">SUM(R$3:R165)</f>
        <v>0</v>
      </c>
      <c r="T165" s="25">
        <f t="shared" ca="1" si="151"/>
        <v>73560.11</v>
      </c>
      <c r="U165" s="25">
        <f t="shared" ca="1" si="131"/>
        <v>45.98</v>
      </c>
      <c r="V165" s="25">
        <f t="shared" ca="1" si="152"/>
        <v>0</v>
      </c>
      <c r="W165" s="25">
        <f t="shared" ca="1" si="132"/>
        <v>49.04</v>
      </c>
      <c r="X165" s="25">
        <f t="shared" ca="1" si="153"/>
        <v>126700</v>
      </c>
      <c r="Y165" s="25">
        <f t="shared" ca="1" si="133"/>
        <v>53139.89</v>
      </c>
      <c r="Z165" s="25">
        <f t="shared" ca="1" si="154"/>
        <v>8.4</v>
      </c>
      <c r="AA165" s="25">
        <f t="shared" ca="1" si="155"/>
        <v>3.68</v>
      </c>
      <c r="AB165" s="25">
        <f ca="1">IF($H165="","",IF($Q165="x",SUM(U$3:W165)+SUM(Z$3:AA165)-SUM(AB$3:AB164),0))</f>
        <v>321.29999999999927</v>
      </c>
      <c r="AC165" s="25">
        <f t="shared" ca="1" si="156"/>
        <v>73238.81</v>
      </c>
      <c r="AD165" s="25">
        <f t="shared" ca="1" si="134"/>
        <v>73079.03</v>
      </c>
      <c r="AE165" s="7"/>
      <c r="AF165" s="25">
        <f t="shared" ca="1" si="157"/>
        <v>0</v>
      </c>
      <c r="AG165" s="25">
        <f ca="1">SUM(AF$3:AF165)</f>
        <v>0</v>
      </c>
      <c r="AH165" s="25">
        <f t="shared" ca="1" si="158"/>
        <v>110271.19945298912</v>
      </c>
      <c r="AI165" s="25">
        <f t="shared" ca="1" si="135"/>
        <v>68.92</v>
      </c>
      <c r="AJ165" s="25">
        <f t="shared" ca="1" si="159"/>
        <v>0</v>
      </c>
      <c r="AK165" s="25">
        <f t="shared" ca="1" si="136"/>
        <v>73.510000000000005</v>
      </c>
      <c r="AL165" s="25">
        <f t="shared" ca="1" si="160"/>
        <v>126700</v>
      </c>
      <c r="AM165" s="25">
        <f t="shared" ca="1" si="137"/>
        <v>16428.8</v>
      </c>
      <c r="AN165" s="25">
        <f t="shared" ca="1" si="161"/>
        <v>2.6</v>
      </c>
      <c r="AO165" s="25">
        <f t="shared" ca="1" si="162"/>
        <v>5.51</v>
      </c>
      <c r="AP165" s="25">
        <f ca="1">IF($H165="","",IF($Q165="x",SUM(AI$3:AK165)+SUM(AN$3:AO165)-SUM(AP$3:AP164),0))</f>
        <v>450.65999999999985</v>
      </c>
      <c r="AQ165" s="25">
        <f t="shared" ca="1" si="163"/>
        <v>109820.54</v>
      </c>
      <c r="AR165" s="25">
        <f t="shared" ca="1" si="138"/>
        <v>109605.88</v>
      </c>
      <c r="AS165" s="7"/>
      <c r="AT165" s="25">
        <f t="shared" ca="1" si="164"/>
        <v>0</v>
      </c>
      <c r="AU165" s="25">
        <f ca="1">SUM(AT$3:AT165)</f>
        <v>0</v>
      </c>
      <c r="AV165" s="25">
        <f t="shared" ca="1" si="165"/>
        <v>163016.39690867625</v>
      </c>
      <c r="AW165" s="25">
        <f t="shared" ca="1" si="139"/>
        <v>101.89</v>
      </c>
      <c r="AX165" s="25">
        <f t="shared" ca="1" si="166"/>
        <v>0</v>
      </c>
      <c r="AY165" s="25">
        <f t="shared" ca="1" si="167"/>
        <v>108.68</v>
      </c>
      <c r="AZ165" s="25">
        <f t="shared" ca="1" si="168"/>
        <v>163016.39690867625</v>
      </c>
      <c r="BA165" s="25">
        <f t="shared" ca="1" si="169"/>
        <v>0</v>
      </c>
      <c r="BB165" s="25">
        <f t="shared" ca="1" si="170"/>
        <v>0</v>
      </c>
      <c r="BC165" s="25">
        <f t="shared" ca="1" si="171"/>
        <v>8.15</v>
      </c>
      <c r="BD165" s="25">
        <f ca="1">IF($H165="","",IF($Q165="x",SUM(AW$3:AY165)+SUM(BB$3:BC165)-SUM(BD$3:BD164),0))</f>
        <v>652.9700000000048</v>
      </c>
      <c r="BE165" s="25">
        <f t="shared" ca="1" si="172"/>
        <v>162363.43</v>
      </c>
      <c r="BF165" s="25">
        <f t="shared" ca="1" si="140"/>
        <v>162069.96</v>
      </c>
      <c r="BG165" s="7"/>
      <c r="BI165" s="25">
        <f t="shared" ca="1" si="173"/>
        <v>0</v>
      </c>
      <c r="BJ165" s="25">
        <f ca="1">SUM(BI$3:BI165)</f>
        <v>0</v>
      </c>
      <c r="BK165" s="25">
        <f t="shared" ca="1" si="186"/>
        <v>143347.26480792928</v>
      </c>
      <c r="BL165" s="25">
        <f t="shared" ca="1" si="141"/>
        <v>89.59</v>
      </c>
      <c r="BM165" s="25">
        <f t="shared" ca="1" si="174"/>
        <v>0</v>
      </c>
      <c r="BN165" s="25">
        <f t="shared" ca="1" si="175"/>
        <v>95.56</v>
      </c>
      <c r="BO165" s="25">
        <f t="shared" ca="1" si="176"/>
        <v>143347.26480792928</v>
      </c>
      <c r="BP165" s="25">
        <f t="shared" ca="1" si="177"/>
        <v>0</v>
      </c>
      <c r="BQ165" s="25">
        <f t="shared" ca="1" si="178"/>
        <v>0</v>
      </c>
      <c r="BR165" s="25">
        <f t="shared" ca="1" si="179"/>
        <v>7.17</v>
      </c>
      <c r="BS165" s="25">
        <f ca="1">IF($H165="","",IF($Q165="x",SUM(BL$3:BN165)+SUM(BQ$3:BR165)-SUM(BS$3:BS164),0))</f>
        <v>574.63999999999942</v>
      </c>
      <c r="BT165" s="25">
        <f t="shared" ca="1" si="180"/>
        <v>142772.62</v>
      </c>
      <c r="BU165" s="25">
        <f t="shared" ca="1" si="142"/>
        <v>142508.54</v>
      </c>
      <c r="BV165" s="7"/>
      <c r="BW165" s="25">
        <f t="shared" si="143"/>
        <v>0</v>
      </c>
      <c r="BX165" s="130"/>
      <c r="BY165" s="7"/>
      <c r="CB165" s="131">
        <f t="shared" si="127"/>
        <v>162</v>
      </c>
      <c r="CC165" s="132">
        <f t="shared" ca="1" si="181"/>
        <v>0</v>
      </c>
      <c r="CD165" s="133">
        <f t="shared" ca="1" si="144"/>
        <v>171671.49298797938</v>
      </c>
      <c r="CE165" s="133">
        <f t="shared" ca="1" si="182"/>
        <v>71.38</v>
      </c>
      <c r="CF165" s="133">
        <f t="shared" ca="1" si="183"/>
        <v>171600.11</v>
      </c>
      <c r="CG165" s="133">
        <f t="shared" ca="1" si="184"/>
        <v>0</v>
      </c>
      <c r="CH165" s="133">
        <f ca="1">IF($H165="","",IF(MONTH($H165)=MONTH($C$4)-1,MAX(0,(CG165-SUM(N154:N165)+SUM(O154:O165))-(VLOOKUP(CB165-12,$CB$3:$CH164,6,FALSE))),0)*0.25)</f>
        <v>0</v>
      </c>
      <c r="CI165" s="133">
        <f ca="1">IF($H165="","",CG165-SUM($CH$4:$CH165))</f>
        <v>-17531.423552186636</v>
      </c>
      <c r="CK165" s="133">
        <f ca="1">IF($H165="","",SUM($N$4:$N165)+$CK$3)</f>
        <v>100000</v>
      </c>
      <c r="CL165" s="133">
        <f ca="1">IF($H165="","",SUM($O$4:$O165))</f>
        <v>0</v>
      </c>
      <c r="CM165" s="133">
        <f t="shared" ca="1" si="187"/>
        <v>0</v>
      </c>
      <c r="CN165" s="133">
        <f ca="1">IF($H165="","",ROUND(IF(MONTH($H165)=MONTH($C$4)-1,BT165*(1+CC165)-SUM($CM$4:$CM165),0),2))</f>
        <v>0</v>
      </c>
      <c r="CZ165" s="132">
        <f t="shared" ca="1" si="145"/>
        <v>126700</v>
      </c>
    </row>
    <row r="166" spans="6:104" x14ac:dyDescent="0.2">
      <c r="F166" s="3">
        <v>163</v>
      </c>
      <c r="G166" s="3">
        <f t="shared" si="146"/>
        <v>14</v>
      </c>
      <c r="H166" s="8">
        <f t="shared" ca="1" si="185"/>
        <v>48699</v>
      </c>
      <c r="I166" s="6">
        <f t="shared" ca="1" si="128"/>
        <v>45</v>
      </c>
      <c r="J166" s="6" t="str">
        <f t="shared" ca="1" si="129"/>
        <v/>
      </c>
      <c r="K166" s="7"/>
      <c r="L166" s="6">
        <f ca="1">IF($H166="","",IF($J166="",VLOOKUP($I166,Sterbetafeln!$A$4:$I$124,$D$10,FALSE),MAX(0.0005,VLOOKUP($I166,Sterbetafeln!$A$4:$I$124,$D$10,FALSE)*VLOOKUP($J166,Sterbetafeln!$A$4:$I$124,$D$13,FALSE))))</f>
        <v>1.897E-3</v>
      </c>
      <c r="M166" s="78">
        <f ca="1">SUM($O$3:$O166)</f>
        <v>0</v>
      </c>
      <c r="N166" s="25">
        <f t="shared" ca="1" si="147"/>
        <v>0</v>
      </c>
      <c r="O166" s="25">
        <f t="shared" ca="1" si="148"/>
        <v>0</v>
      </c>
      <c r="P166" s="25">
        <f t="shared" ca="1" si="149"/>
        <v>0</v>
      </c>
      <c r="Q166" s="7" t="str">
        <f t="shared" ca="1" si="150"/>
        <v/>
      </c>
      <c r="R166" s="25">
        <f t="shared" ca="1" si="130"/>
        <v>0</v>
      </c>
      <c r="S166" s="25">
        <f ca="1">SUM(R$3:R166)</f>
        <v>0</v>
      </c>
      <c r="T166" s="25">
        <f t="shared" ca="1" si="151"/>
        <v>73238.81</v>
      </c>
      <c r="U166" s="25">
        <f t="shared" ca="1" si="131"/>
        <v>45.77</v>
      </c>
      <c r="V166" s="25">
        <f t="shared" ca="1" si="152"/>
        <v>0</v>
      </c>
      <c r="W166" s="25">
        <f t="shared" ca="1" si="132"/>
        <v>48.83</v>
      </c>
      <c r="X166" s="25">
        <f t="shared" ca="1" si="153"/>
        <v>126700</v>
      </c>
      <c r="Y166" s="25">
        <f t="shared" ca="1" si="133"/>
        <v>53461.19</v>
      </c>
      <c r="Z166" s="25">
        <f t="shared" ca="1" si="154"/>
        <v>8.4499999999999993</v>
      </c>
      <c r="AA166" s="25">
        <f t="shared" ca="1" si="155"/>
        <v>3.66</v>
      </c>
      <c r="AB166" s="25">
        <f ca="1">IF($H166="","",IF($Q166="x",SUM(U$3:W166)+SUM(Z$3:AA166)-SUM(AB$3:AB165),0))</f>
        <v>0</v>
      </c>
      <c r="AC166" s="25">
        <f t="shared" ca="1" si="156"/>
        <v>73238.81</v>
      </c>
      <c r="AD166" s="25">
        <f t="shared" ca="1" si="134"/>
        <v>73079.03</v>
      </c>
      <c r="AE166" s="7"/>
      <c r="AF166" s="25">
        <f t="shared" ca="1" si="157"/>
        <v>0</v>
      </c>
      <c r="AG166" s="25">
        <f ca="1">SUM(AF$3:AF166)</f>
        <v>0</v>
      </c>
      <c r="AH166" s="25">
        <f t="shared" ca="1" si="158"/>
        <v>110091.38707818007</v>
      </c>
      <c r="AI166" s="25">
        <f t="shared" ca="1" si="135"/>
        <v>68.81</v>
      </c>
      <c r="AJ166" s="25">
        <f t="shared" ca="1" si="159"/>
        <v>0</v>
      </c>
      <c r="AK166" s="25">
        <f t="shared" ca="1" si="136"/>
        <v>73.39</v>
      </c>
      <c r="AL166" s="25">
        <f t="shared" ca="1" si="160"/>
        <v>126700</v>
      </c>
      <c r="AM166" s="25">
        <f t="shared" ca="1" si="137"/>
        <v>16608.61</v>
      </c>
      <c r="AN166" s="25">
        <f t="shared" ca="1" si="161"/>
        <v>2.63</v>
      </c>
      <c r="AO166" s="25">
        <f t="shared" ca="1" si="162"/>
        <v>5.5</v>
      </c>
      <c r="AP166" s="25">
        <f ca="1">IF($H166="","",IF($Q166="x",SUM(AI$3:AK166)+SUM(AN$3:AO166)-SUM(AP$3:AP165),0))</f>
        <v>0</v>
      </c>
      <c r="AQ166" s="25">
        <f t="shared" ca="1" si="163"/>
        <v>110091.39</v>
      </c>
      <c r="AR166" s="25">
        <f t="shared" ca="1" si="138"/>
        <v>109876.33</v>
      </c>
      <c r="AS166" s="7"/>
      <c r="AT166" s="25">
        <f t="shared" ca="1" si="164"/>
        <v>0</v>
      </c>
      <c r="AU166" s="25">
        <f ca="1">SUM(AT$3:AT166)</f>
        <v>0</v>
      </c>
      <c r="AV166" s="25">
        <f t="shared" ca="1" si="165"/>
        <v>163153.74220548754</v>
      </c>
      <c r="AW166" s="25">
        <f t="shared" ca="1" si="139"/>
        <v>101.97</v>
      </c>
      <c r="AX166" s="25">
        <f t="shared" ca="1" si="166"/>
        <v>0</v>
      </c>
      <c r="AY166" s="25">
        <f t="shared" ca="1" si="167"/>
        <v>108.77</v>
      </c>
      <c r="AZ166" s="25">
        <f t="shared" ca="1" si="168"/>
        <v>163153.74220548754</v>
      </c>
      <c r="BA166" s="25">
        <f t="shared" ca="1" si="169"/>
        <v>0</v>
      </c>
      <c r="BB166" s="25">
        <f t="shared" ca="1" si="170"/>
        <v>0</v>
      </c>
      <c r="BC166" s="25">
        <f t="shared" ca="1" si="171"/>
        <v>8.16</v>
      </c>
      <c r="BD166" s="25">
        <f ca="1">IF($H166="","",IF($Q166="x",SUM(AW$3:AY166)+SUM(BB$3:BC166)-SUM(BD$3:BD165),0))</f>
        <v>0</v>
      </c>
      <c r="BE166" s="25">
        <f t="shared" ca="1" si="172"/>
        <v>163153.74</v>
      </c>
      <c r="BF166" s="25">
        <f t="shared" ca="1" si="140"/>
        <v>162859.07999999999</v>
      </c>
      <c r="BG166" s="7"/>
      <c r="BI166" s="25">
        <f t="shared" ca="1" si="173"/>
        <v>0</v>
      </c>
      <c r="BJ166" s="25">
        <f ca="1">SUM(BI$3:BI166)</f>
        <v>0</v>
      </c>
      <c r="BK166" s="25">
        <f t="shared" ca="1" si="186"/>
        <v>143354.29332679577</v>
      </c>
      <c r="BL166" s="25">
        <f t="shared" ca="1" si="141"/>
        <v>89.6</v>
      </c>
      <c r="BM166" s="25">
        <f t="shared" ca="1" si="174"/>
        <v>0</v>
      </c>
      <c r="BN166" s="25">
        <f t="shared" ca="1" si="175"/>
        <v>95.57</v>
      </c>
      <c r="BO166" s="25">
        <f t="shared" ca="1" si="176"/>
        <v>143354.29332679577</v>
      </c>
      <c r="BP166" s="25">
        <f t="shared" ca="1" si="177"/>
        <v>0</v>
      </c>
      <c r="BQ166" s="25">
        <f t="shared" ca="1" si="178"/>
        <v>0</v>
      </c>
      <c r="BR166" s="25">
        <f t="shared" ca="1" si="179"/>
        <v>7.17</v>
      </c>
      <c r="BS166" s="25">
        <f ca="1">IF($H166="","",IF($Q166="x",SUM(BL$3:BN166)+SUM(BQ$3:BR166)-SUM(BS$3:BS165),0))</f>
        <v>0</v>
      </c>
      <c r="BT166" s="25">
        <f t="shared" ca="1" si="180"/>
        <v>143354.29</v>
      </c>
      <c r="BU166" s="25">
        <f t="shared" ca="1" si="142"/>
        <v>143089.32999999999</v>
      </c>
      <c r="BV166" s="7"/>
      <c r="BW166" s="25">
        <f t="shared" si="143"/>
        <v>0</v>
      </c>
      <c r="BX166" s="130"/>
      <c r="BY166" s="7"/>
      <c r="CB166" s="131">
        <f t="shared" si="127"/>
        <v>163</v>
      </c>
      <c r="CC166" s="132">
        <f t="shared" ca="1" si="181"/>
        <v>0</v>
      </c>
      <c r="CD166" s="133">
        <f t="shared" ca="1" si="144"/>
        <v>172299.23008942767</v>
      </c>
      <c r="CE166" s="133">
        <f t="shared" ca="1" si="182"/>
        <v>71.650000000000006</v>
      </c>
      <c r="CF166" s="133">
        <f t="shared" ca="1" si="183"/>
        <v>172227.58</v>
      </c>
      <c r="CG166" s="133">
        <f t="shared" ca="1" si="184"/>
        <v>0</v>
      </c>
      <c r="CH166" s="133">
        <f ca="1">IF($H166="","",IF(MONTH($H166)=MONTH($C$4)-1,MAX(0,(CG166-SUM(N155:N166)+SUM(O155:O166))-(VLOOKUP(CB166-12,$CB$3:$CH165,6,FALSE))),0)*0.25)</f>
        <v>0</v>
      </c>
      <c r="CI166" s="133">
        <f ca="1">IF($H166="","",CG166-SUM($CH$4:$CH166))</f>
        <v>-17531.423552186636</v>
      </c>
      <c r="CK166" s="133">
        <f ca="1">IF($H166="","",SUM($N$4:$N166)+$CK$3)</f>
        <v>100000</v>
      </c>
      <c r="CL166" s="133">
        <f ca="1">IF($H166="","",SUM($O$4:$O166))</f>
        <v>0</v>
      </c>
      <c r="CM166" s="133">
        <f t="shared" ca="1" si="187"/>
        <v>0</v>
      </c>
      <c r="CN166" s="133">
        <f ca="1">IF($H166="","",ROUND(IF(MONTH($H166)=MONTH($C$4)-1,BT166*(1+CC166)-SUM($CM$4:$CM166),0),2))</f>
        <v>0</v>
      </c>
      <c r="CZ166" s="132">
        <f t="shared" ca="1" si="145"/>
        <v>126700</v>
      </c>
    </row>
    <row r="167" spans="6:104" x14ac:dyDescent="0.2">
      <c r="F167" s="3">
        <v>164</v>
      </c>
      <c r="G167" s="3">
        <f t="shared" si="146"/>
        <v>14</v>
      </c>
      <c r="H167" s="8">
        <f t="shared" ca="1" si="185"/>
        <v>48730</v>
      </c>
      <c r="I167" s="6">
        <f t="shared" ca="1" si="128"/>
        <v>45</v>
      </c>
      <c r="J167" s="6" t="str">
        <f t="shared" ca="1" si="129"/>
        <v/>
      </c>
      <c r="K167" s="7"/>
      <c r="L167" s="6">
        <f ca="1">IF($H167="","",IF($J167="",VLOOKUP($I167,Sterbetafeln!$A$4:$I$124,$D$10,FALSE),MAX(0.0005,VLOOKUP($I167,Sterbetafeln!$A$4:$I$124,$D$10,FALSE)*VLOOKUP($J167,Sterbetafeln!$A$4:$I$124,$D$13,FALSE))))</f>
        <v>1.897E-3</v>
      </c>
      <c r="M167" s="78">
        <f ca="1">SUM($O$3:$O167)</f>
        <v>0</v>
      </c>
      <c r="N167" s="25">
        <f t="shared" ca="1" si="147"/>
        <v>0</v>
      </c>
      <c r="O167" s="25">
        <f t="shared" ca="1" si="148"/>
        <v>0</v>
      </c>
      <c r="P167" s="25">
        <f t="shared" ca="1" si="149"/>
        <v>0</v>
      </c>
      <c r="Q167" s="7" t="str">
        <f t="shared" ca="1" si="150"/>
        <v/>
      </c>
      <c r="R167" s="25">
        <f t="shared" ca="1" si="130"/>
        <v>0</v>
      </c>
      <c r="S167" s="25">
        <f ca="1">SUM(R$3:R167)</f>
        <v>0</v>
      </c>
      <c r="T167" s="25">
        <f t="shared" ca="1" si="151"/>
        <v>73238.81</v>
      </c>
      <c r="U167" s="25">
        <f t="shared" ca="1" si="131"/>
        <v>45.77</v>
      </c>
      <c r="V167" s="25">
        <f t="shared" ca="1" si="152"/>
        <v>0</v>
      </c>
      <c r="W167" s="25">
        <f t="shared" ca="1" si="132"/>
        <v>48.83</v>
      </c>
      <c r="X167" s="25">
        <f t="shared" ca="1" si="153"/>
        <v>126700</v>
      </c>
      <c r="Y167" s="25">
        <f t="shared" ca="1" si="133"/>
        <v>53461.19</v>
      </c>
      <c r="Z167" s="25">
        <f t="shared" ca="1" si="154"/>
        <v>8.4499999999999993</v>
      </c>
      <c r="AA167" s="25">
        <f t="shared" ca="1" si="155"/>
        <v>3.66</v>
      </c>
      <c r="AB167" s="25">
        <f ca="1">IF($H167="","",IF($Q167="x",SUM(U$3:W167)+SUM(Z$3:AA167)-SUM(AB$3:AB166),0))</f>
        <v>0</v>
      </c>
      <c r="AC167" s="25">
        <f t="shared" ca="1" si="156"/>
        <v>73238.81</v>
      </c>
      <c r="AD167" s="25">
        <f t="shared" ca="1" si="134"/>
        <v>73079.03</v>
      </c>
      <c r="AE167" s="7"/>
      <c r="AF167" s="25">
        <f t="shared" ca="1" si="157"/>
        <v>0</v>
      </c>
      <c r="AG167" s="25">
        <f ca="1">SUM(AF$3:AF167)</f>
        <v>0</v>
      </c>
      <c r="AH167" s="25">
        <f t="shared" ca="1" si="158"/>
        <v>110362.90506734789</v>
      </c>
      <c r="AI167" s="25">
        <f t="shared" ca="1" si="135"/>
        <v>68.98</v>
      </c>
      <c r="AJ167" s="25">
        <f t="shared" ca="1" si="159"/>
        <v>0</v>
      </c>
      <c r="AK167" s="25">
        <f t="shared" ca="1" si="136"/>
        <v>73.58</v>
      </c>
      <c r="AL167" s="25">
        <f t="shared" ca="1" si="160"/>
        <v>126700</v>
      </c>
      <c r="AM167" s="25">
        <f t="shared" ca="1" si="137"/>
        <v>16337.09</v>
      </c>
      <c r="AN167" s="25">
        <f t="shared" ca="1" si="161"/>
        <v>2.58</v>
      </c>
      <c r="AO167" s="25">
        <f t="shared" ca="1" si="162"/>
        <v>5.52</v>
      </c>
      <c r="AP167" s="25">
        <f ca="1">IF($H167="","",IF($Q167="x",SUM(AI$3:AK167)+SUM(AN$3:AO167)-SUM(AP$3:AP166),0))</f>
        <v>0</v>
      </c>
      <c r="AQ167" s="25">
        <f t="shared" ca="1" si="163"/>
        <v>110362.91</v>
      </c>
      <c r="AR167" s="25">
        <f t="shared" ca="1" si="138"/>
        <v>110147.44</v>
      </c>
      <c r="AS167" s="7"/>
      <c r="AT167" s="25">
        <f t="shared" ca="1" si="164"/>
        <v>0</v>
      </c>
      <c r="AU167" s="25">
        <f ca="1">SUM(AT$3:AT167)</f>
        <v>0</v>
      </c>
      <c r="AV167" s="25">
        <f t="shared" ca="1" si="165"/>
        <v>163947.89907937482</v>
      </c>
      <c r="AW167" s="25">
        <f t="shared" ca="1" si="139"/>
        <v>102.47</v>
      </c>
      <c r="AX167" s="25">
        <f t="shared" ca="1" si="166"/>
        <v>0</v>
      </c>
      <c r="AY167" s="25">
        <f t="shared" ca="1" si="167"/>
        <v>109.3</v>
      </c>
      <c r="AZ167" s="25">
        <f t="shared" ca="1" si="168"/>
        <v>163947.89907937482</v>
      </c>
      <c r="BA167" s="25">
        <f t="shared" ca="1" si="169"/>
        <v>0</v>
      </c>
      <c r="BB167" s="25">
        <f t="shared" ca="1" si="170"/>
        <v>0</v>
      </c>
      <c r="BC167" s="25">
        <f t="shared" ca="1" si="171"/>
        <v>8.1999999999999993</v>
      </c>
      <c r="BD167" s="25">
        <f ca="1">IF($H167="","",IF($Q167="x",SUM(AW$3:AY167)+SUM(BB$3:BC167)-SUM(BD$3:BD166),0))</f>
        <v>0</v>
      </c>
      <c r="BE167" s="25">
        <f t="shared" ca="1" si="172"/>
        <v>163947.9</v>
      </c>
      <c r="BF167" s="25">
        <f t="shared" ca="1" si="140"/>
        <v>163652.04999999999</v>
      </c>
      <c r="BG167" s="7"/>
      <c r="BI167" s="25">
        <f t="shared" ca="1" si="173"/>
        <v>0</v>
      </c>
      <c r="BJ167" s="25">
        <f ca="1">SUM(BI$3:BI167)</f>
        <v>0</v>
      </c>
      <c r="BK167" s="25">
        <f t="shared" ca="1" si="186"/>
        <v>143938.33312237702</v>
      </c>
      <c r="BL167" s="25">
        <f t="shared" ca="1" si="141"/>
        <v>89.96</v>
      </c>
      <c r="BM167" s="25">
        <f t="shared" ca="1" si="174"/>
        <v>0</v>
      </c>
      <c r="BN167" s="25">
        <f t="shared" ca="1" si="175"/>
        <v>95.96</v>
      </c>
      <c r="BO167" s="25">
        <f t="shared" ca="1" si="176"/>
        <v>143938.33312237702</v>
      </c>
      <c r="BP167" s="25">
        <f t="shared" ca="1" si="177"/>
        <v>0</v>
      </c>
      <c r="BQ167" s="25">
        <f t="shared" ca="1" si="178"/>
        <v>0</v>
      </c>
      <c r="BR167" s="25">
        <f t="shared" ca="1" si="179"/>
        <v>7.2</v>
      </c>
      <c r="BS167" s="25">
        <f ca="1">IF($H167="","",IF($Q167="x",SUM(BL$3:BN167)+SUM(BQ$3:BR167)-SUM(BS$3:BS166),0))</f>
        <v>0</v>
      </c>
      <c r="BT167" s="25">
        <f t="shared" ca="1" si="180"/>
        <v>143938.32999999999</v>
      </c>
      <c r="BU167" s="25">
        <f t="shared" ca="1" si="142"/>
        <v>143672.5</v>
      </c>
      <c r="BV167" s="7"/>
      <c r="BW167" s="25">
        <f t="shared" si="143"/>
        <v>0</v>
      </c>
      <c r="BX167" s="130"/>
      <c r="BY167" s="7"/>
      <c r="CB167" s="131">
        <f t="shared" si="127"/>
        <v>164</v>
      </c>
      <c r="CC167" s="132">
        <f t="shared" ca="1" si="181"/>
        <v>0</v>
      </c>
      <c r="CD167" s="133">
        <f t="shared" ca="1" si="144"/>
        <v>172929.25647987818</v>
      </c>
      <c r="CE167" s="133">
        <f t="shared" ca="1" si="182"/>
        <v>71.91</v>
      </c>
      <c r="CF167" s="133">
        <f t="shared" ca="1" si="183"/>
        <v>172857.35</v>
      </c>
      <c r="CG167" s="133">
        <f t="shared" ca="1" si="184"/>
        <v>0</v>
      </c>
      <c r="CH167" s="133">
        <f ca="1">IF($H167="","",IF(MONTH($H167)=MONTH($C$4)-1,MAX(0,(CG167-SUM(N156:N167)+SUM(O156:O167))-(VLOOKUP(CB167-12,$CB$3:$CH166,6,FALSE))),0)*0.25)</f>
        <v>0</v>
      </c>
      <c r="CI167" s="133">
        <f ca="1">IF($H167="","",CG167-SUM($CH$4:$CH167))</f>
        <v>-17531.423552186636</v>
      </c>
      <c r="CK167" s="133">
        <f ca="1">IF($H167="","",SUM($N$4:$N167)+$CK$3)</f>
        <v>100000</v>
      </c>
      <c r="CL167" s="133">
        <f ca="1">IF($H167="","",SUM($O$4:$O167))</f>
        <v>0</v>
      </c>
      <c r="CM167" s="133">
        <f t="shared" ca="1" si="187"/>
        <v>0</v>
      </c>
      <c r="CN167" s="133">
        <f ca="1">IF($H167="","",ROUND(IF(MONTH($H167)=MONTH($C$4)-1,BT167*(1+CC167)-SUM($CM$4:$CM167),0),2))</f>
        <v>0</v>
      </c>
      <c r="CZ167" s="132">
        <f t="shared" ca="1" si="145"/>
        <v>126700</v>
      </c>
    </row>
    <row r="168" spans="6:104" x14ac:dyDescent="0.2">
      <c r="F168" s="3">
        <v>165</v>
      </c>
      <c r="G168" s="3">
        <f t="shared" si="146"/>
        <v>14</v>
      </c>
      <c r="H168" s="8">
        <f t="shared" ca="1" si="185"/>
        <v>48760</v>
      </c>
      <c r="I168" s="6">
        <f t="shared" ca="1" si="128"/>
        <v>45</v>
      </c>
      <c r="J168" s="6" t="str">
        <f t="shared" ca="1" si="129"/>
        <v/>
      </c>
      <c r="K168" s="7"/>
      <c r="L168" s="6">
        <f ca="1">IF($H168="","",IF($J168="",VLOOKUP($I168,Sterbetafeln!$A$4:$I$124,$D$10,FALSE),MAX(0.0005,VLOOKUP($I168,Sterbetafeln!$A$4:$I$124,$D$10,FALSE)*VLOOKUP($J168,Sterbetafeln!$A$4:$I$124,$D$13,FALSE))))</f>
        <v>1.897E-3</v>
      </c>
      <c r="M168" s="78">
        <f ca="1">SUM($O$3:$O168)</f>
        <v>0</v>
      </c>
      <c r="N168" s="25">
        <f t="shared" ca="1" si="147"/>
        <v>0</v>
      </c>
      <c r="O168" s="25">
        <f t="shared" ca="1" si="148"/>
        <v>0</v>
      </c>
      <c r="P168" s="25">
        <f t="shared" ca="1" si="149"/>
        <v>0</v>
      </c>
      <c r="Q168" s="7" t="str">
        <f t="shared" ca="1" si="150"/>
        <v>x</v>
      </c>
      <c r="R168" s="25">
        <f t="shared" ca="1" si="130"/>
        <v>0</v>
      </c>
      <c r="S168" s="25">
        <f ca="1">SUM(R$3:R168)</f>
        <v>0</v>
      </c>
      <c r="T168" s="25">
        <f t="shared" ca="1" si="151"/>
        <v>73238.81</v>
      </c>
      <c r="U168" s="25">
        <f t="shared" ca="1" si="131"/>
        <v>45.77</v>
      </c>
      <c r="V168" s="25">
        <f t="shared" ca="1" si="152"/>
        <v>0</v>
      </c>
      <c r="W168" s="25">
        <f t="shared" ca="1" si="132"/>
        <v>48.83</v>
      </c>
      <c r="X168" s="25">
        <f t="shared" ca="1" si="153"/>
        <v>126700</v>
      </c>
      <c r="Y168" s="25">
        <f t="shared" ca="1" si="133"/>
        <v>53461.19</v>
      </c>
      <c r="Z168" s="25">
        <f t="shared" ca="1" si="154"/>
        <v>8.4499999999999993</v>
      </c>
      <c r="AA168" s="25">
        <f t="shared" ca="1" si="155"/>
        <v>3.66</v>
      </c>
      <c r="AB168" s="25">
        <f ca="1">IF($H168="","",IF($Q168="x",SUM(U$3:W168)+SUM(Z$3:AA168)-SUM(AB$3:AB167),0))</f>
        <v>320.13000000000829</v>
      </c>
      <c r="AC168" s="25">
        <f t="shared" ca="1" si="156"/>
        <v>72918.679999999993</v>
      </c>
      <c r="AD168" s="25">
        <f t="shared" ca="1" si="134"/>
        <v>72759.38</v>
      </c>
      <c r="AE168" s="7"/>
      <c r="AF168" s="25">
        <f t="shared" ca="1" si="157"/>
        <v>0</v>
      </c>
      <c r="AG168" s="25">
        <f ca="1">SUM(AF$3:AF168)</f>
        <v>0</v>
      </c>
      <c r="AH168" s="25">
        <f t="shared" ca="1" si="158"/>
        <v>110635.09470891647</v>
      </c>
      <c r="AI168" s="25">
        <f t="shared" ca="1" si="135"/>
        <v>69.150000000000006</v>
      </c>
      <c r="AJ168" s="25">
        <f t="shared" ca="1" si="159"/>
        <v>0</v>
      </c>
      <c r="AK168" s="25">
        <f t="shared" ca="1" si="136"/>
        <v>73.760000000000005</v>
      </c>
      <c r="AL168" s="25">
        <f t="shared" ca="1" si="160"/>
        <v>126700</v>
      </c>
      <c r="AM168" s="25">
        <f t="shared" ca="1" si="137"/>
        <v>16064.91</v>
      </c>
      <c r="AN168" s="25">
        <f t="shared" ca="1" si="161"/>
        <v>2.54</v>
      </c>
      <c r="AO168" s="25">
        <f t="shared" ca="1" si="162"/>
        <v>5.53</v>
      </c>
      <c r="AP168" s="25">
        <f ca="1">IF($H168="","",IF($Q168="x",SUM(AI$3:AK168)+SUM(AN$3:AO168)-SUM(AP$3:AP167),0))</f>
        <v>451.9700000000048</v>
      </c>
      <c r="AQ168" s="25">
        <f t="shared" ca="1" si="163"/>
        <v>110183.12</v>
      </c>
      <c r="AR168" s="25">
        <f t="shared" ca="1" si="138"/>
        <v>109967.92</v>
      </c>
      <c r="AS168" s="7"/>
      <c r="AT168" s="25">
        <f t="shared" ca="1" si="164"/>
        <v>0</v>
      </c>
      <c r="AU168" s="25">
        <f ca="1">SUM(AT$3:AT168)</f>
        <v>0</v>
      </c>
      <c r="AV168" s="25">
        <f t="shared" ca="1" si="165"/>
        <v>164745.92469333179</v>
      </c>
      <c r="AW168" s="25">
        <f t="shared" ca="1" si="139"/>
        <v>102.97</v>
      </c>
      <c r="AX168" s="25">
        <f t="shared" ca="1" si="166"/>
        <v>0</v>
      </c>
      <c r="AY168" s="25">
        <f t="shared" ca="1" si="167"/>
        <v>109.83</v>
      </c>
      <c r="AZ168" s="25">
        <f t="shared" ca="1" si="168"/>
        <v>164745.92469333179</v>
      </c>
      <c r="BA168" s="25">
        <f t="shared" ca="1" si="169"/>
        <v>0</v>
      </c>
      <c r="BB168" s="25">
        <f t="shared" ca="1" si="170"/>
        <v>0</v>
      </c>
      <c r="BC168" s="25">
        <f t="shared" ca="1" si="171"/>
        <v>8.24</v>
      </c>
      <c r="BD168" s="25">
        <f ca="1">IF($H168="","",IF($Q168="x",SUM(AW$3:AY168)+SUM(BB$3:BC168)-SUM(BD$3:BD167),0))</f>
        <v>659.91000000000349</v>
      </c>
      <c r="BE168" s="25">
        <f t="shared" ca="1" si="172"/>
        <v>164086.01</v>
      </c>
      <c r="BF168" s="25">
        <f t="shared" ca="1" si="140"/>
        <v>163789.96</v>
      </c>
      <c r="BG168" s="7"/>
      <c r="BI168" s="25">
        <f t="shared" ca="1" si="173"/>
        <v>0</v>
      </c>
      <c r="BJ168" s="25">
        <f ca="1">SUM(BI$3:BI168)</f>
        <v>0</v>
      </c>
      <c r="BK168" s="25">
        <f t="shared" ca="1" si="186"/>
        <v>144524.75257363162</v>
      </c>
      <c r="BL168" s="25">
        <f t="shared" ca="1" si="141"/>
        <v>90.33</v>
      </c>
      <c r="BM168" s="25">
        <f t="shared" ca="1" si="174"/>
        <v>0</v>
      </c>
      <c r="BN168" s="25">
        <f t="shared" ca="1" si="175"/>
        <v>96.35</v>
      </c>
      <c r="BO168" s="25">
        <f t="shared" ca="1" si="176"/>
        <v>144524.75257363162</v>
      </c>
      <c r="BP168" s="25">
        <f t="shared" ca="1" si="177"/>
        <v>0</v>
      </c>
      <c r="BQ168" s="25">
        <f t="shared" ca="1" si="178"/>
        <v>0</v>
      </c>
      <c r="BR168" s="25">
        <f t="shared" ca="1" si="179"/>
        <v>7.23</v>
      </c>
      <c r="BS168" s="25">
        <f ca="1">IF($H168="","",IF($Q168="x",SUM(BL$3:BN168)+SUM(BQ$3:BR168)-SUM(BS$3:BS167),0))</f>
        <v>579.36999999999898</v>
      </c>
      <c r="BT168" s="25">
        <f t="shared" ca="1" si="180"/>
        <v>143945.38</v>
      </c>
      <c r="BU168" s="25">
        <f t="shared" ca="1" si="142"/>
        <v>143679.54</v>
      </c>
      <c r="BV168" s="7"/>
      <c r="BW168" s="25">
        <f t="shared" si="143"/>
        <v>0</v>
      </c>
      <c r="BX168" s="130"/>
      <c r="BY168" s="7"/>
      <c r="CB168" s="131">
        <f t="shared" si="127"/>
        <v>165</v>
      </c>
      <c r="CC168" s="132">
        <f t="shared" ca="1" si="181"/>
        <v>0</v>
      </c>
      <c r="CD168" s="133">
        <f t="shared" ca="1" si="144"/>
        <v>173561.59224081342</v>
      </c>
      <c r="CE168" s="133">
        <f t="shared" ca="1" si="182"/>
        <v>72.17</v>
      </c>
      <c r="CF168" s="133">
        <f t="shared" ca="1" si="183"/>
        <v>173489.42</v>
      </c>
      <c r="CG168" s="133">
        <f t="shared" ca="1" si="184"/>
        <v>0</v>
      </c>
      <c r="CH168" s="133">
        <f ca="1">IF($H168="","",IF(MONTH($H168)=MONTH($C$4)-1,MAX(0,(CG168-SUM(N157:N168)+SUM(O157:O168))-(VLOOKUP(CB168-12,$CB$3:$CH167,6,FALSE))),0)*0.25)</f>
        <v>0</v>
      </c>
      <c r="CI168" s="133">
        <f ca="1">IF($H168="","",CG168-SUM($CH$4:$CH168))</f>
        <v>-17531.423552186636</v>
      </c>
      <c r="CK168" s="133">
        <f ca="1">IF($H168="","",SUM($N$4:$N168)+$CK$3)</f>
        <v>100000</v>
      </c>
      <c r="CL168" s="133">
        <f ca="1">IF($H168="","",SUM($O$4:$O168))</f>
        <v>0</v>
      </c>
      <c r="CM168" s="133">
        <f t="shared" ca="1" si="187"/>
        <v>0</v>
      </c>
      <c r="CN168" s="133">
        <f ca="1">IF($H168="","",ROUND(IF(MONTH($H168)=MONTH($C$4)-1,BT168*(1+CC168)-SUM($CM$4:$CM168),0),2))</f>
        <v>0</v>
      </c>
      <c r="CZ168" s="132">
        <f t="shared" ca="1" si="145"/>
        <v>126700</v>
      </c>
    </row>
    <row r="169" spans="6:104" x14ac:dyDescent="0.2">
      <c r="F169" s="3">
        <v>166</v>
      </c>
      <c r="G169" s="3">
        <f t="shared" si="146"/>
        <v>14</v>
      </c>
      <c r="H169" s="8">
        <f t="shared" ca="1" si="185"/>
        <v>48791</v>
      </c>
      <c r="I169" s="6">
        <f t="shared" ca="1" si="128"/>
        <v>46</v>
      </c>
      <c r="J169" s="6" t="str">
        <f t="shared" ca="1" si="129"/>
        <v/>
      </c>
      <c r="K169" s="7"/>
      <c r="L169" s="6">
        <f ca="1">IF($H169="","",IF($J169="",VLOOKUP($I169,Sterbetafeln!$A$4:$I$124,$D$10,FALSE),MAX(0.0005,VLOOKUP($I169,Sterbetafeln!$A$4:$I$124,$D$10,FALSE)*VLOOKUP($J169,Sterbetafeln!$A$4:$I$124,$D$13,FALSE))))</f>
        <v>2.068E-3</v>
      </c>
      <c r="M169" s="78">
        <f ca="1">SUM($O$3:$O169)</f>
        <v>0</v>
      </c>
      <c r="N169" s="25">
        <f t="shared" ca="1" si="147"/>
        <v>0</v>
      </c>
      <c r="O169" s="25">
        <f t="shared" ca="1" si="148"/>
        <v>0</v>
      </c>
      <c r="P169" s="25">
        <f t="shared" ca="1" si="149"/>
        <v>0</v>
      </c>
      <c r="Q169" s="7" t="str">
        <f t="shared" ca="1" si="150"/>
        <v/>
      </c>
      <c r="R169" s="25">
        <f t="shared" ca="1" si="130"/>
        <v>0</v>
      </c>
      <c r="S169" s="25">
        <f ca="1">SUM(R$3:R169)</f>
        <v>0</v>
      </c>
      <c r="T169" s="25">
        <f t="shared" ca="1" si="151"/>
        <v>72918.679999999993</v>
      </c>
      <c r="U169" s="25">
        <f t="shared" ca="1" si="131"/>
        <v>45.57</v>
      </c>
      <c r="V169" s="25">
        <f t="shared" ca="1" si="152"/>
        <v>0</v>
      </c>
      <c r="W169" s="25">
        <f t="shared" ca="1" si="132"/>
        <v>48.61</v>
      </c>
      <c r="X169" s="25">
        <f t="shared" ca="1" si="153"/>
        <v>126700</v>
      </c>
      <c r="Y169" s="25">
        <f t="shared" ca="1" si="133"/>
        <v>53781.32</v>
      </c>
      <c r="Z169" s="25">
        <f t="shared" ca="1" si="154"/>
        <v>9.27</v>
      </c>
      <c r="AA169" s="25">
        <f t="shared" ca="1" si="155"/>
        <v>3.65</v>
      </c>
      <c r="AB169" s="25">
        <f ca="1">IF($H169="","",IF($Q169="x",SUM(U$3:W169)+SUM(Z$3:AA169)-SUM(AB$3:AB168),0))</f>
        <v>0</v>
      </c>
      <c r="AC169" s="25">
        <f t="shared" ca="1" si="156"/>
        <v>72918.679999999993</v>
      </c>
      <c r="AD169" s="25">
        <f t="shared" ca="1" si="134"/>
        <v>72759.38</v>
      </c>
      <c r="AE169" s="7"/>
      <c r="AF169" s="25">
        <f t="shared" ca="1" si="157"/>
        <v>0</v>
      </c>
      <c r="AG169" s="25">
        <f ca="1">SUM(AF$3:AF169)</f>
        <v>0</v>
      </c>
      <c r="AH169" s="25">
        <f t="shared" ca="1" si="158"/>
        <v>110454.8612982741</v>
      </c>
      <c r="AI169" s="25">
        <f t="shared" ca="1" si="135"/>
        <v>69.03</v>
      </c>
      <c r="AJ169" s="25">
        <f t="shared" ca="1" si="159"/>
        <v>0</v>
      </c>
      <c r="AK169" s="25">
        <f t="shared" ca="1" si="136"/>
        <v>73.64</v>
      </c>
      <c r="AL169" s="25">
        <f t="shared" ca="1" si="160"/>
        <v>126700</v>
      </c>
      <c r="AM169" s="25">
        <f t="shared" ca="1" si="137"/>
        <v>16245.14</v>
      </c>
      <c r="AN169" s="25">
        <f t="shared" ca="1" si="161"/>
        <v>2.8</v>
      </c>
      <c r="AO169" s="25">
        <f t="shared" ca="1" si="162"/>
        <v>5.52</v>
      </c>
      <c r="AP169" s="25">
        <f ca="1">IF($H169="","",IF($Q169="x",SUM(AI$3:AK169)+SUM(AN$3:AO169)-SUM(AP$3:AP168),0))</f>
        <v>0</v>
      </c>
      <c r="AQ169" s="25">
        <f t="shared" ca="1" si="163"/>
        <v>110454.86</v>
      </c>
      <c r="AR169" s="25">
        <f t="shared" ca="1" si="138"/>
        <v>110239.25</v>
      </c>
      <c r="AS169" s="7"/>
      <c r="AT169" s="25">
        <f t="shared" ca="1" si="164"/>
        <v>0</v>
      </c>
      <c r="AU169" s="25">
        <f ca="1">SUM(AT$3:AT169)</f>
        <v>0</v>
      </c>
      <c r="AV169" s="25">
        <f t="shared" ca="1" si="165"/>
        <v>164884.70695074039</v>
      </c>
      <c r="AW169" s="25">
        <f t="shared" ca="1" si="139"/>
        <v>103.05</v>
      </c>
      <c r="AX169" s="25">
        <f t="shared" ca="1" si="166"/>
        <v>0</v>
      </c>
      <c r="AY169" s="25">
        <f t="shared" ca="1" si="167"/>
        <v>109.92</v>
      </c>
      <c r="AZ169" s="25">
        <f t="shared" ca="1" si="168"/>
        <v>164884.70695074039</v>
      </c>
      <c r="BA169" s="25">
        <f t="shared" ca="1" si="169"/>
        <v>0</v>
      </c>
      <c r="BB169" s="25">
        <f t="shared" ca="1" si="170"/>
        <v>0</v>
      </c>
      <c r="BC169" s="25">
        <f t="shared" ca="1" si="171"/>
        <v>8.24</v>
      </c>
      <c r="BD169" s="25">
        <f ca="1">IF($H169="","",IF($Q169="x",SUM(AW$3:AY169)+SUM(BB$3:BC169)-SUM(BD$3:BD168),0))</f>
        <v>0</v>
      </c>
      <c r="BE169" s="25">
        <f t="shared" ca="1" si="172"/>
        <v>164884.71</v>
      </c>
      <c r="BF169" s="25">
        <f t="shared" ca="1" si="140"/>
        <v>164587.46</v>
      </c>
      <c r="BG169" s="7"/>
      <c r="BI169" s="25">
        <f t="shared" ca="1" si="173"/>
        <v>0</v>
      </c>
      <c r="BJ169" s="25">
        <f ca="1">SUM(BI$3:BI169)</f>
        <v>0</v>
      </c>
      <c r="BK169" s="25">
        <f t="shared" ca="1" si="186"/>
        <v>144531.8312962043</v>
      </c>
      <c r="BL169" s="25">
        <f t="shared" ca="1" si="141"/>
        <v>90.33</v>
      </c>
      <c r="BM169" s="25">
        <f t="shared" ca="1" si="174"/>
        <v>0</v>
      </c>
      <c r="BN169" s="25">
        <f t="shared" ca="1" si="175"/>
        <v>96.35</v>
      </c>
      <c r="BO169" s="25">
        <f t="shared" ca="1" si="176"/>
        <v>144531.8312962043</v>
      </c>
      <c r="BP169" s="25">
        <f t="shared" ca="1" si="177"/>
        <v>0</v>
      </c>
      <c r="BQ169" s="25">
        <f t="shared" ca="1" si="178"/>
        <v>0</v>
      </c>
      <c r="BR169" s="25">
        <f t="shared" ca="1" si="179"/>
        <v>7.23</v>
      </c>
      <c r="BS169" s="25">
        <f ca="1">IF($H169="","",IF($Q169="x",SUM(BL$3:BN169)+SUM(BQ$3:BR169)-SUM(BS$3:BS168),0))</f>
        <v>0</v>
      </c>
      <c r="BT169" s="25">
        <f t="shared" ca="1" si="180"/>
        <v>144531.82999999999</v>
      </c>
      <c r="BU169" s="25">
        <f t="shared" ca="1" si="142"/>
        <v>144265.10999999999</v>
      </c>
      <c r="BV169" s="7"/>
      <c r="BW169" s="25">
        <f t="shared" si="143"/>
        <v>0</v>
      </c>
      <c r="BX169" s="130"/>
      <c r="BY169" s="7"/>
      <c r="CB169" s="131">
        <f t="shared" ref="CB169:CB208" si="188">F169</f>
        <v>166</v>
      </c>
      <c r="CC169" s="132">
        <f t="shared" ca="1" si="181"/>
        <v>0</v>
      </c>
      <c r="CD169" s="133">
        <f t="shared" ca="1" si="144"/>
        <v>174196.23737223336</v>
      </c>
      <c r="CE169" s="133">
        <f t="shared" ca="1" si="182"/>
        <v>72.430000000000007</v>
      </c>
      <c r="CF169" s="133">
        <f t="shared" ca="1" si="183"/>
        <v>174123.81</v>
      </c>
      <c r="CG169" s="133">
        <f t="shared" ca="1" si="184"/>
        <v>0</v>
      </c>
      <c r="CH169" s="133">
        <f ca="1">IF($H169="","",IF(MONTH($H169)=MONTH($C$4)-1,MAX(0,(CG169-SUM(N158:N169)+SUM(O158:O169))-(VLOOKUP(CB169-12,$CB$3:$CH168,6,FALSE))),0)*0.25)</f>
        <v>0</v>
      </c>
      <c r="CI169" s="133">
        <f ca="1">IF($H169="","",CG169-SUM($CH$4:$CH169))</f>
        <v>-17531.423552186636</v>
      </c>
      <c r="CK169" s="133">
        <f ca="1">IF($H169="","",SUM($N$4:$N169)+$CK$3)</f>
        <v>100000</v>
      </c>
      <c r="CL169" s="133">
        <f ca="1">IF($H169="","",SUM($O$4:$O169))</f>
        <v>0</v>
      </c>
      <c r="CM169" s="133">
        <f t="shared" ca="1" si="187"/>
        <v>0</v>
      </c>
      <c r="CN169" s="133">
        <f ca="1">IF($H169="","",ROUND(IF(MONTH($H169)=MONTH($C$4)-1,BT169*(1+CC169)-SUM($CM$4:$CM169),0),2))</f>
        <v>0</v>
      </c>
      <c r="CZ169" s="132">
        <f t="shared" ca="1" si="145"/>
        <v>126700</v>
      </c>
    </row>
    <row r="170" spans="6:104" x14ac:dyDescent="0.2">
      <c r="F170" s="3">
        <v>167</v>
      </c>
      <c r="G170" s="3">
        <f t="shared" si="146"/>
        <v>14</v>
      </c>
      <c r="H170" s="8">
        <f t="shared" ca="1" si="185"/>
        <v>48822</v>
      </c>
      <c r="I170" s="6">
        <f t="shared" ca="1" si="128"/>
        <v>46</v>
      </c>
      <c r="J170" s="6" t="str">
        <f t="shared" ca="1" si="129"/>
        <v/>
      </c>
      <c r="K170" s="7"/>
      <c r="L170" s="6">
        <f ca="1">IF($H170="","",IF($J170="",VLOOKUP($I170,Sterbetafeln!$A$4:$I$124,$D$10,FALSE),MAX(0.0005,VLOOKUP($I170,Sterbetafeln!$A$4:$I$124,$D$10,FALSE)*VLOOKUP($J170,Sterbetafeln!$A$4:$I$124,$D$13,FALSE))))</f>
        <v>2.068E-3</v>
      </c>
      <c r="M170" s="78">
        <f ca="1">SUM($O$3:$O170)</f>
        <v>0</v>
      </c>
      <c r="N170" s="25">
        <f t="shared" ca="1" si="147"/>
        <v>0</v>
      </c>
      <c r="O170" s="25">
        <f t="shared" ca="1" si="148"/>
        <v>0</v>
      </c>
      <c r="P170" s="25">
        <f t="shared" ca="1" si="149"/>
        <v>0</v>
      </c>
      <c r="Q170" s="7" t="str">
        <f t="shared" ca="1" si="150"/>
        <v/>
      </c>
      <c r="R170" s="25">
        <f t="shared" ca="1" si="130"/>
        <v>0</v>
      </c>
      <c r="S170" s="25">
        <f ca="1">SUM(R$3:R170)</f>
        <v>0</v>
      </c>
      <c r="T170" s="25">
        <f t="shared" ca="1" si="151"/>
        <v>72918.679999999993</v>
      </c>
      <c r="U170" s="25">
        <f t="shared" ca="1" si="131"/>
        <v>45.57</v>
      </c>
      <c r="V170" s="25">
        <f t="shared" ca="1" si="152"/>
        <v>0</v>
      </c>
      <c r="W170" s="25">
        <f t="shared" ca="1" si="132"/>
        <v>48.61</v>
      </c>
      <c r="X170" s="25">
        <f t="shared" ca="1" si="153"/>
        <v>126700</v>
      </c>
      <c r="Y170" s="25">
        <f t="shared" ca="1" si="133"/>
        <v>53781.32</v>
      </c>
      <c r="Z170" s="25">
        <f t="shared" ca="1" si="154"/>
        <v>9.27</v>
      </c>
      <c r="AA170" s="25">
        <f t="shared" ca="1" si="155"/>
        <v>3.65</v>
      </c>
      <c r="AB170" s="25">
        <f ca="1">IF($H170="","",IF($Q170="x",SUM(U$3:W170)+SUM(Z$3:AA170)-SUM(AB$3:AB169),0))</f>
        <v>0</v>
      </c>
      <c r="AC170" s="25">
        <f t="shared" ca="1" si="156"/>
        <v>72918.679999999993</v>
      </c>
      <c r="AD170" s="25">
        <f t="shared" ca="1" si="134"/>
        <v>72759.38</v>
      </c>
      <c r="AE170" s="7"/>
      <c r="AF170" s="25">
        <f t="shared" ca="1" si="157"/>
        <v>0</v>
      </c>
      <c r="AG170" s="25">
        <f ca="1">SUM(AF$3:AF170)</f>
        <v>0</v>
      </c>
      <c r="AH170" s="25">
        <f t="shared" ca="1" si="158"/>
        <v>110727.27148242203</v>
      </c>
      <c r="AI170" s="25">
        <f t="shared" ca="1" si="135"/>
        <v>69.2</v>
      </c>
      <c r="AJ170" s="25">
        <f t="shared" ca="1" si="159"/>
        <v>0</v>
      </c>
      <c r="AK170" s="25">
        <f t="shared" ca="1" si="136"/>
        <v>73.819999999999993</v>
      </c>
      <c r="AL170" s="25">
        <f t="shared" ca="1" si="160"/>
        <v>126700</v>
      </c>
      <c r="AM170" s="25">
        <f t="shared" ca="1" si="137"/>
        <v>15972.73</v>
      </c>
      <c r="AN170" s="25">
        <f t="shared" ca="1" si="161"/>
        <v>2.75</v>
      </c>
      <c r="AO170" s="25">
        <f t="shared" ca="1" si="162"/>
        <v>5.54</v>
      </c>
      <c r="AP170" s="25">
        <f ca="1">IF($H170="","",IF($Q170="x",SUM(AI$3:AK170)+SUM(AN$3:AO170)-SUM(AP$3:AP169),0))</f>
        <v>0</v>
      </c>
      <c r="AQ170" s="25">
        <f t="shared" ca="1" si="163"/>
        <v>110727.27</v>
      </c>
      <c r="AR170" s="25">
        <f t="shared" ca="1" si="138"/>
        <v>110511.25</v>
      </c>
      <c r="AS170" s="7"/>
      <c r="AT170" s="25">
        <f t="shared" ca="1" si="164"/>
        <v>0</v>
      </c>
      <c r="AU170" s="25">
        <f ca="1">SUM(AT$3:AT170)</f>
        <v>0</v>
      </c>
      <c r="AV170" s="25">
        <f t="shared" ca="1" si="165"/>
        <v>165687.2946633769</v>
      </c>
      <c r="AW170" s="25">
        <f t="shared" ca="1" si="139"/>
        <v>103.55</v>
      </c>
      <c r="AX170" s="25">
        <f t="shared" ca="1" si="166"/>
        <v>0</v>
      </c>
      <c r="AY170" s="25">
        <f t="shared" ca="1" si="167"/>
        <v>110.46</v>
      </c>
      <c r="AZ170" s="25">
        <f t="shared" ca="1" si="168"/>
        <v>165687.2946633769</v>
      </c>
      <c r="BA170" s="25">
        <f t="shared" ca="1" si="169"/>
        <v>0</v>
      </c>
      <c r="BB170" s="25">
        <f t="shared" ca="1" si="170"/>
        <v>0</v>
      </c>
      <c r="BC170" s="25">
        <f t="shared" ca="1" si="171"/>
        <v>8.2799999999999994</v>
      </c>
      <c r="BD170" s="25">
        <f ca="1">IF($H170="","",IF($Q170="x",SUM(AW$3:AY170)+SUM(BB$3:BC170)-SUM(BD$3:BD169),0))</f>
        <v>0</v>
      </c>
      <c r="BE170" s="25">
        <f t="shared" ca="1" si="172"/>
        <v>165687.29</v>
      </c>
      <c r="BF170" s="25">
        <f t="shared" ca="1" si="140"/>
        <v>165388.82999999999</v>
      </c>
      <c r="BG170" s="7"/>
      <c r="BI170" s="25">
        <f t="shared" ca="1" si="173"/>
        <v>0</v>
      </c>
      <c r="BJ170" s="25">
        <f ca="1">SUM(BI$3:BI170)</f>
        <v>0</v>
      </c>
      <c r="BK170" s="25">
        <f t="shared" ca="1" si="186"/>
        <v>145120.67056609722</v>
      </c>
      <c r="BL170" s="25">
        <f t="shared" ca="1" si="141"/>
        <v>90.7</v>
      </c>
      <c r="BM170" s="25">
        <f t="shared" ca="1" si="174"/>
        <v>0</v>
      </c>
      <c r="BN170" s="25">
        <f t="shared" ca="1" si="175"/>
        <v>96.75</v>
      </c>
      <c r="BO170" s="25">
        <f t="shared" ca="1" si="176"/>
        <v>145120.67056609722</v>
      </c>
      <c r="BP170" s="25">
        <f t="shared" ca="1" si="177"/>
        <v>0</v>
      </c>
      <c r="BQ170" s="25">
        <f t="shared" ca="1" si="178"/>
        <v>0</v>
      </c>
      <c r="BR170" s="25">
        <f t="shared" ca="1" si="179"/>
        <v>7.26</v>
      </c>
      <c r="BS170" s="25">
        <f ca="1">IF($H170="","",IF($Q170="x",SUM(BL$3:BN170)+SUM(BQ$3:BR170)-SUM(BS$3:BS169),0))</f>
        <v>0</v>
      </c>
      <c r="BT170" s="25">
        <f t="shared" ca="1" si="180"/>
        <v>145120.67000000001</v>
      </c>
      <c r="BU170" s="25">
        <f t="shared" ca="1" si="142"/>
        <v>144853.06</v>
      </c>
      <c r="BV170" s="7"/>
      <c r="BW170" s="25">
        <f t="shared" si="143"/>
        <v>0</v>
      </c>
      <c r="BX170" s="130"/>
      <c r="BY170" s="7"/>
      <c r="CB170" s="131">
        <f t="shared" si="188"/>
        <v>167</v>
      </c>
      <c r="CC170" s="132">
        <f t="shared" ca="1" si="181"/>
        <v>0</v>
      </c>
      <c r="CD170" s="133">
        <f t="shared" ca="1" si="144"/>
        <v>174833.21195562047</v>
      </c>
      <c r="CE170" s="133">
        <f t="shared" ca="1" si="182"/>
        <v>72.7</v>
      </c>
      <c r="CF170" s="133">
        <f t="shared" ca="1" si="183"/>
        <v>174760.51</v>
      </c>
      <c r="CG170" s="133">
        <f t="shared" ca="1" si="184"/>
        <v>0</v>
      </c>
      <c r="CH170" s="133">
        <f ca="1">IF($H170="","",IF(MONTH($H170)=MONTH($C$4)-1,MAX(0,(CG170-SUM(N159:N170)+SUM(O159:O170))-(VLOOKUP(CB170-12,$CB$3:$CH169,6,FALSE))),0)*0.25)</f>
        <v>0</v>
      </c>
      <c r="CI170" s="133">
        <f ca="1">IF($H170="","",CG170-SUM($CH$4:$CH170))</f>
        <v>-17531.423552186636</v>
      </c>
      <c r="CK170" s="133">
        <f ca="1">IF($H170="","",SUM($N$4:$N170)+$CK$3)</f>
        <v>100000</v>
      </c>
      <c r="CL170" s="133">
        <f ca="1">IF($H170="","",SUM($O$4:$O170))</f>
        <v>0</v>
      </c>
      <c r="CM170" s="133">
        <f t="shared" ca="1" si="187"/>
        <v>0</v>
      </c>
      <c r="CN170" s="133">
        <f ca="1">IF($H170="","",ROUND(IF(MONTH($H170)=MONTH($C$4)-1,BT170*(1+CC170)-SUM($CM$4:$CM170),0),2))</f>
        <v>0</v>
      </c>
      <c r="CZ170" s="132">
        <f t="shared" ca="1" si="145"/>
        <v>126700</v>
      </c>
    </row>
    <row r="171" spans="6:104" x14ac:dyDescent="0.2">
      <c r="F171" s="3">
        <v>168</v>
      </c>
      <c r="G171" s="3">
        <f t="shared" si="146"/>
        <v>14</v>
      </c>
      <c r="H171" s="8">
        <f t="shared" ca="1" si="185"/>
        <v>48852</v>
      </c>
      <c r="I171" s="6">
        <f t="shared" ca="1" si="128"/>
        <v>46</v>
      </c>
      <c r="J171" s="6" t="str">
        <f t="shared" ca="1" si="129"/>
        <v/>
      </c>
      <c r="K171" s="7"/>
      <c r="L171" s="6">
        <f ca="1">IF($H171="","",IF($J171="",VLOOKUP($I171,Sterbetafeln!$A$4:$I$124,$D$10,FALSE),MAX(0.0005,VLOOKUP($I171,Sterbetafeln!$A$4:$I$124,$D$10,FALSE)*VLOOKUP($J171,Sterbetafeln!$A$4:$I$124,$D$13,FALSE))))</f>
        <v>2.068E-3</v>
      </c>
      <c r="M171" s="78">
        <f ca="1">SUM($O$3:$O171)</f>
        <v>0</v>
      </c>
      <c r="N171" s="25">
        <f t="shared" ca="1" si="147"/>
        <v>0</v>
      </c>
      <c r="O171" s="25">
        <f t="shared" ca="1" si="148"/>
        <v>0</v>
      </c>
      <c r="P171" s="25">
        <f t="shared" ca="1" si="149"/>
        <v>0</v>
      </c>
      <c r="Q171" s="7" t="str">
        <f t="shared" ca="1" si="150"/>
        <v>x</v>
      </c>
      <c r="R171" s="25">
        <f t="shared" ca="1" si="130"/>
        <v>0</v>
      </c>
      <c r="S171" s="25">
        <f ca="1">SUM(R$3:R171)</f>
        <v>0</v>
      </c>
      <c r="T171" s="25">
        <f t="shared" ca="1" si="151"/>
        <v>72918.679999999993</v>
      </c>
      <c r="U171" s="25">
        <f t="shared" ca="1" si="131"/>
        <v>45.57</v>
      </c>
      <c r="V171" s="25">
        <f t="shared" ca="1" si="152"/>
        <v>0</v>
      </c>
      <c r="W171" s="25">
        <f t="shared" ca="1" si="132"/>
        <v>48.61</v>
      </c>
      <c r="X171" s="25">
        <f t="shared" ca="1" si="153"/>
        <v>126700</v>
      </c>
      <c r="Y171" s="25">
        <f t="shared" ca="1" si="133"/>
        <v>53781.32</v>
      </c>
      <c r="Z171" s="25">
        <f t="shared" ca="1" si="154"/>
        <v>9.27</v>
      </c>
      <c r="AA171" s="25">
        <f t="shared" ca="1" si="155"/>
        <v>3.65</v>
      </c>
      <c r="AB171" s="25">
        <f ca="1">IF($H171="","",IF($Q171="x",SUM(U$3:W171)+SUM(Z$3:AA171)-SUM(AB$3:AB170),0))</f>
        <v>321.29999999999927</v>
      </c>
      <c r="AC171" s="25">
        <f t="shared" ca="1" si="156"/>
        <v>72597.38</v>
      </c>
      <c r="AD171" s="25">
        <f t="shared" ca="1" si="134"/>
        <v>72438.559999999998</v>
      </c>
      <c r="AE171" s="7"/>
      <c r="AF171" s="25">
        <f t="shared" ca="1" si="157"/>
        <v>0</v>
      </c>
      <c r="AG171" s="25">
        <f ca="1">SUM(AF$3:AF171)</f>
        <v>0</v>
      </c>
      <c r="AH171" s="25">
        <f t="shared" ca="1" si="158"/>
        <v>111000.35331897071</v>
      </c>
      <c r="AI171" s="25">
        <f t="shared" ca="1" si="135"/>
        <v>69.38</v>
      </c>
      <c r="AJ171" s="25">
        <f t="shared" ca="1" si="159"/>
        <v>0</v>
      </c>
      <c r="AK171" s="25">
        <f t="shared" ca="1" si="136"/>
        <v>74</v>
      </c>
      <c r="AL171" s="25">
        <f t="shared" ca="1" si="160"/>
        <v>126700</v>
      </c>
      <c r="AM171" s="25">
        <f t="shared" ca="1" si="137"/>
        <v>15699.65</v>
      </c>
      <c r="AN171" s="25">
        <f t="shared" ca="1" si="161"/>
        <v>2.71</v>
      </c>
      <c r="AO171" s="25">
        <f t="shared" ca="1" si="162"/>
        <v>5.55</v>
      </c>
      <c r="AP171" s="25">
        <f ca="1">IF($H171="","",IF($Q171="x",SUM(AI$3:AK171)+SUM(AN$3:AO171)-SUM(AP$3:AP170),0))</f>
        <v>453.93999999999869</v>
      </c>
      <c r="AQ171" s="25">
        <f t="shared" ca="1" si="163"/>
        <v>110546.41</v>
      </c>
      <c r="AR171" s="25">
        <f t="shared" ca="1" si="138"/>
        <v>110330.67</v>
      </c>
      <c r="AS171" s="7"/>
      <c r="AT171" s="25">
        <f t="shared" ca="1" si="164"/>
        <v>0</v>
      </c>
      <c r="AU171" s="25">
        <f ca="1">SUM(AT$3:AT171)</f>
        <v>0</v>
      </c>
      <c r="AV171" s="25">
        <f t="shared" ca="1" si="165"/>
        <v>166493.78126210967</v>
      </c>
      <c r="AW171" s="25">
        <f t="shared" ca="1" si="139"/>
        <v>104.06</v>
      </c>
      <c r="AX171" s="25">
        <f t="shared" ca="1" si="166"/>
        <v>0</v>
      </c>
      <c r="AY171" s="25">
        <f t="shared" ca="1" si="167"/>
        <v>111</v>
      </c>
      <c r="AZ171" s="25">
        <f t="shared" ca="1" si="168"/>
        <v>166493.78126210967</v>
      </c>
      <c r="BA171" s="25">
        <f t="shared" ca="1" si="169"/>
        <v>0</v>
      </c>
      <c r="BB171" s="25">
        <f t="shared" ca="1" si="170"/>
        <v>0</v>
      </c>
      <c r="BC171" s="25">
        <f t="shared" ca="1" si="171"/>
        <v>8.32</v>
      </c>
      <c r="BD171" s="25">
        <f ca="1">IF($H171="","",IF($Q171="x",SUM(AW$3:AY171)+SUM(BB$3:BC171)-SUM(BD$3:BD170),0))</f>
        <v>666.87999999999738</v>
      </c>
      <c r="BE171" s="25">
        <f t="shared" ca="1" si="172"/>
        <v>165826.9</v>
      </c>
      <c r="BF171" s="25">
        <f t="shared" ca="1" si="140"/>
        <v>165528.23000000001</v>
      </c>
      <c r="BG171" s="7"/>
      <c r="BI171" s="25">
        <f t="shared" ca="1" si="173"/>
        <v>0</v>
      </c>
      <c r="BJ171" s="25">
        <f ca="1">SUM(BI$3:BI171)</f>
        <v>0</v>
      </c>
      <c r="BK171" s="25">
        <f t="shared" ca="1" si="186"/>
        <v>145711.909573146</v>
      </c>
      <c r="BL171" s="25">
        <f t="shared" ca="1" si="141"/>
        <v>91.07</v>
      </c>
      <c r="BM171" s="25">
        <f t="shared" ca="1" si="174"/>
        <v>0</v>
      </c>
      <c r="BN171" s="25">
        <f t="shared" ca="1" si="175"/>
        <v>97.14</v>
      </c>
      <c r="BO171" s="25">
        <f t="shared" ca="1" si="176"/>
        <v>145711.909573146</v>
      </c>
      <c r="BP171" s="25">
        <f t="shared" ca="1" si="177"/>
        <v>0</v>
      </c>
      <c r="BQ171" s="25">
        <f t="shared" ca="1" si="178"/>
        <v>0</v>
      </c>
      <c r="BR171" s="25">
        <f t="shared" ca="1" si="179"/>
        <v>7.29</v>
      </c>
      <c r="BS171" s="25">
        <f ca="1">IF($H171="","",IF($Q171="x",SUM(BL$3:BN171)+SUM(BQ$3:BR171)-SUM(BS$3:BS170),0))</f>
        <v>584.11999999999898</v>
      </c>
      <c r="BT171" s="25">
        <f t="shared" ca="1" si="180"/>
        <v>145127.79</v>
      </c>
      <c r="BU171" s="25">
        <f t="shared" ca="1" si="142"/>
        <v>144860.17000000001</v>
      </c>
      <c r="BV171" s="7"/>
      <c r="BW171" s="25">
        <f t="shared" si="143"/>
        <v>0</v>
      </c>
      <c r="BX171" s="130"/>
      <c r="BY171" s="7"/>
      <c r="CB171" s="131">
        <f t="shared" si="188"/>
        <v>168</v>
      </c>
      <c r="CC171" s="132">
        <f t="shared" ca="1" si="181"/>
        <v>1.2091000657220852E-2</v>
      </c>
      <c r="CD171" s="133">
        <f t="shared" ca="1" si="144"/>
        <v>175472.50595023352</v>
      </c>
      <c r="CE171" s="133">
        <f t="shared" ca="1" si="182"/>
        <v>72.97</v>
      </c>
      <c r="CF171" s="133">
        <f t="shared" ca="1" si="183"/>
        <v>175399.54</v>
      </c>
      <c r="CG171" s="133">
        <f t="shared" ca="1" si="184"/>
        <v>177520.29595341624</v>
      </c>
      <c r="CH171" s="133">
        <f ca="1">IF($H171="","",IF(MONTH($H171)=MONTH($C$4)-1,MAX(0,(CG171-SUM(N160:N171)+SUM(O160:O171))-(VLOOKUP(CB171-12,$CB$3:$CH170,6,FALSE))),0)*0.25)</f>
        <v>1848.6504361674233</v>
      </c>
      <c r="CI171" s="133">
        <f ca="1">IF($H171="","",CG171-SUM($CH$4:$CH171))</f>
        <v>158140.22196506217</v>
      </c>
      <c r="CK171" s="133">
        <f ca="1">IF($H171="","",SUM($N$4:$N171)+$CK$3)</f>
        <v>100000</v>
      </c>
      <c r="CL171" s="133">
        <f ca="1">IF($H171="","",SUM($O$4:$O171))</f>
        <v>0</v>
      </c>
      <c r="CM171" s="133">
        <f t="shared" ca="1" si="187"/>
        <v>0</v>
      </c>
      <c r="CN171" s="133">
        <f ca="1">IF($H171="","",ROUND(IF(MONTH($H171)=MONTH($C$4)-1,BT171*(1+CC171)-SUM($CM$4:$CM171),0),2))</f>
        <v>146882.53</v>
      </c>
      <c r="CZ171" s="132">
        <f t="shared" ca="1" si="145"/>
        <v>126700</v>
      </c>
    </row>
    <row r="172" spans="6:104" x14ac:dyDescent="0.2">
      <c r="F172" s="3">
        <v>169</v>
      </c>
      <c r="G172" s="3">
        <f t="shared" si="146"/>
        <v>15</v>
      </c>
      <c r="H172" s="8">
        <f t="shared" ca="1" si="185"/>
        <v>48883</v>
      </c>
      <c r="I172" s="6">
        <f t="shared" ca="1" si="128"/>
        <v>46</v>
      </c>
      <c r="J172" s="6" t="str">
        <f t="shared" ca="1" si="129"/>
        <v/>
      </c>
      <c r="K172" s="7"/>
      <c r="L172" s="6">
        <f ca="1">IF($H172="","",IF($J172="",VLOOKUP($I172,Sterbetafeln!$A$4:$I$124,$D$10,FALSE),MAX(0.0005,VLOOKUP($I172,Sterbetafeln!$A$4:$I$124,$D$10,FALSE)*VLOOKUP($J172,Sterbetafeln!$A$4:$I$124,$D$13,FALSE))))</f>
        <v>2.068E-3</v>
      </c>
      <c r="M172" s="78">
        <f ca="1">SUM($O$3:$O172)</f>
        <v>0</v>
      </c>
      <c r="N172" s="25">
        <f t="shared" ca="1" si="147"/>
        <v>0</v>
      </c>
      <c r="O172" s="25">
        <f t="shared" ca="1" si="148"/>
        <v>0</v>
      </c>
      <c r="P172" s="25">
        <f t="shared" ca="1" si="149"/>
        <v>0</v>
      </c>
      <c r="Q172" s="7" t="str">
        <f t="shared" ca="1" si="150"/>
        <v/>
      </c>
      <c r="R172" s="25">
        <f t="shared" ca="1" si="130"/>
        <v>0</v>
      </c>
      <c r="S172" s="25">
        <f ca="1">SUM(R$3:R172)</f>
        <v>0</v>
      </c>
      <c r="T172" s="25">
        <f t="shared" ca="1" si="151"/>
        <v>72597.38</v>
      </c>
      <c r="U172" s="25">
        <f t="shared" ca="1" si="131"/>
        <v>45.37</v>
      </c>
      <c r="V172" s="25">
        <f t="shared" ca="1" si="152"/>
        <v>0</v>
      </c>
      <c r="W172" s="25">
        <f t="shared" ca="1" si="132"/>
        <v>48.4</v>
      </c>
      <c r="X172" s="25">
        <f t="shared" ca="1" si="153"/>
        <v>126700</v>
      </c>
      <c r="Y172" s="25">
        <f t="shared" ca="1" si="133"/>
        <v>54102.62</v>
      </c>
      <c r="Z172" s="25">
        <f t="shared" ca="1" si="154"/>
        <v>9.32</v>
      </c>
      <c r="AA172" s="25">
        <f t="shared" ca="1" si="155"/>
        <v>3.63</v>
      </c>
      <c r="AB172" s="25">
        <f ca="1">IF($H172="","",IF($Q172="x",SUM(U$3:W172)+SUM(Z$3:AA172)-SUM(AB$3:AB171),0))</f>
        <v>0</v>
      </c>
      <c r="AC172" s="25">
        <f t="shared" ca="1" si="156"/>
        <v>72597.38</v>
      </c>
      <c r="AD172" s="25">
        <f t="shared" ca="1" si="134"/>
        <v>72438.559999999998</v>
      </c>
      <c r="AE172" s="7"/>
      <c r="AF172" s="25">
        <f t="shared" ca="1" si="157"/>
        <v>0</v>
      </c>
      <c r="AG172" s="25">
        <f ca="1">SUM(AF$3:AF172)</f>
        <v>0</v>
      </c>
      <c r="AH172" s="25">
        <f t="shared" ca="1" si="158"/>
        <v>110819.04726941969</v>
      </c>
      <c r="AI172" s="25">
        <f t="shared" ca="1" si="135"/>
        <v>69.260000000000005</v>
      </c>
      <c r="AJ172" s="25">
        <f t="shared" ca="1" si="159"/>
        <v>0</v>
      </c>
      <c r="AK172" s="25">
        <f t="shared" ca="1" si="136"/>
        <v>73.88</v>
      </c>
      <c r="AL172" s="25">
        <f t="shared" ca="1" si="160"/>
        <v>126700</v>
      </c>
      <c r="AM172" s="25">
        <f t="shared" ca="1" si="137"/>
        <v>15880.95</v>
      </c>
      <c r="AN172" s="25">
        <f t="shared" ca="1" si="161"/>
        <v>2.74</v>
      </c>
      <c r="AO172" s="25">
        <f t="shared" ca="1" si="162"/>
        <v>5.54</v>
      </c>
      <c r="AP172" s="25">
        <f ca="1">IF($H172="","",IF($Q172="x",SUM(AI$3:AK172)+SUM(AN$3:AO172)-SUM(AP$3:AP171),0))</f>
        <v>0</v>
      </c>
      <c r="AQ172" s="25">
        <f t="shared" ca="1" si="163"/>
        <v>110819.05</v>
      </c>
      <c r="AR172" s="25">
        <f t="shared" ca="1" si="138"/>
        <v>110602.9</v>
      </c>
      <c r="AS172" s="7"/>
      <c r="AT172" s="25">
        <f t="shared" ca="1" si="164"/>
        <v>0</v>
      </c>
      <c r="AU172" s="25">
        <f ca="1">SUM(AT$3:AT172)</f>
        <v>0</v>
      </c>
      <c r="AV172" s="25">
        <f t="shared" ca="1" si="165"/>
        <v>166634.07082084409</v>
      </c>
      <c r="AW172" s="25">
        <f t="shared" ca="1" si="139"/>
        <v>104.15</v>
      </c>
      <c r="AX172" s="25">
        <f t="shared" ca="1" si="166"/>
        <v>0</v>
      </c>
      <c r="AY172" s="25">
        <f t="shared" ca="1" si="167"/>
        <v>111.09</v>
      </c>
      <c r="AZ172" s="25">
        <f t="shared" ca="1" si="168"/>
        <v>166634.07082084409</v>
      </c>
      <c r="BA172" s="25">
        <f t="shared" ca="1" si="169"/>
        <v>0</v>
      </c>
      <c r="BB172" s="25">
        <f t="shared" ca="1" si="170"/>
        <v>0</v>
      </c>
      <c r="BC172" s="25">
        <f t="shared" ca="1" si="171"/>
        <v>8.33</v>
      </c>
      <c r="BD172" s="25">
        <f ca="1">IF($H172="","",IF($Q172="x",SUM(AW$3:AY172)+SUM(BB$3:BC172)-SUM(BD$3:BD171),0))</f>
        <v>0</v>
      </c>
      <c r="BE172" s="25">
        <f t="shared" ca="1" si="172"/>
        <v>166634.07</v>
      </c>
      <c r="BF172" s="25">
        <f t="shared" ca="1" si="140"/>
        <v>166334.19</v>
      </c>
      <c r="BG172" s="7"/>
      <c r="BI172" s="25">
        <f t="shared" ca="1" si="173"/>
        <v>0</v>
      </c>
      <c r="BJ172" s="25">
        <f ca="1">SUM(BI$3:BI172)</f>
        <v>0</v>
      </c>
      <c r="BK172" s="25">
        <f t="shared" ca="1" si="186"/>
        <v>145719.05858090732</v>
      </c>
      <c r="BL172" s="25">
        <f t="shared" ca="1" si="141"/>
        <v>91.07</v>
      </c>
      <c r="BM172" s="25">
        <f t="shared" ca="1" si="174"/>
        <v>0</v>
      </c>
      <c r="BN172" s="25">
        <f t="shared" ca="1" si="175"/>
        <v>97.15</v>
      </c>
      <c r="BO172" s="25">
        <f t="shared" ca="1" si="176"/>
        <v>145719.05858090732</v>
      </c>
      <c r="BP172" s="25">
        <f t="shared" ca="1" si="177"/>
        <v>0</v>
      </c>
      <c r="BQ172" s="25">
        <f t="shared" ca="1" si="178"/>
        <v>0</v>
      </c>
      <c r="BR172" s="25">
        <f t="shared" ca="1" si="179"/>
        <v>7.29</v>
      </c>
      <c r="BS172" s="25">
        <f ca="1">IF($H172="","",IF($Q172="x",SUM(BL$3:BN172)+SUM(BQ$3:BR172)-SUM(BS$3:BS171),0))</f>
        <v>0</v>
      </c>
      <c r="BT172" s="25">
        <f t="shared" ca="1" si="180"/>
        <v>145719.06</v>
      </c>
      <c r="BU172" s="25">
        <f t="shared" ca="1" si="142"/>
        <v>145450.56</v>
      </c>
      <c r="BV172" s="7"/>
      <c r="BW172" s="25">
        <f t="shared" si="143"/>
        <v>0</v>
      </c>
      <c r="BX172" s="130"/>
      <c r="BY172" s="7"/>
      <c r="CB172" s="131">
        <f t="shared" si="188"/>
        <v>169</v>
      </c>
      <c r="CC172" s="132">
        <f t="shared" ca="1" si="181"/>
        <v>0</v>
      </c>
      <c r="CD172" s="133">
        <f t="shared" ca="1" si="144"/>
        <v>176114.13943755499</v>
      </c>
      <c r="CE172" s="133">
        <f t="shared" ca="1" si="182"/>
        <v>73.23</v>
      </c>
      <c r="CF172" s="133">
        <f t="shared" ca="1" si="183"/>
        <v>176040.91</v>
      </c>
      <c r="CG172" s="133">
        <f t="shared" ca="1" si="184"/>
        <v>0</v>
      </c>
      <c r="CH172" s="133">
        <f ca="1">IF($H172="","",IF(MONTH($H172)=MONTH($C$4)-1,MAX(0,(CG172-SUM(N161:N172)+SUM(O161:O172))-(VLOOKUP(CB172-12,$CB$3:$CH171,6,FALSE))),0)*0.25)</f>
        <v>0</v>
      </c>
      <c r="CI172" s="133">
        <f ca="1">IF($H172="","",CG172-SUM($CH$4:$CH172))</f>
        <v>-19380.073988354059</v>
      </c>
      <c r="CK172" s="133">
        <f ca="1">IF($H172="","",SUM($N$4:$N172)+$CK$3)</f>
        <v>100000</v>
      </c>
      <c r="CL172" s="133">
        <f ca="1">IF($H172="","",SUM($O$4:$O172))</f>
        <v>0</v>
      </c>
      <c r="CM172" s="133">
        <f t="shared" ca="1" si="187"/>
        <v>0</v>
      </c>
      <c r="CN172" s="133">
        <f ca="1">IF($H172="","",ROUND(IF(MONTH($H172)=MONTH($C$4)-1,BT172*(1+CC172)-SUM($CM$4:$CM172),0),2))</f>
        <v>0</v>
      </c>
      <c r="CZ172" s="132">
        <f t="shared" ca="1" si="145"/>
        <v>126700</v>
      </c>
    </row>
    <row r="173" spans="6:104" x14ac:dyDescent="0.2">
      <c r="F173" s="3">
        <v>170</v>
      </c>
      <c r="G173" s="3">
        <f t="shared" si="146"/>
        <v>15</v>
      </c>
      <c r="H173" s="8">
        <f t="shared" ca="1" si="185"/>
        <v>48913</v>
      </c>
      <c r="I173" s="6">
        <f t="shared" ca="1" si="128"/>
        <v>46</v>
      </c>
      <c r="J173" s="6" t="str">
        <f t="shared" ca="1" si="129"/>
        <v/>
      </c>
      <c r="K173" s="7"/>
      <c r="L173" s="6">
        <f ca="1">IF($H173="","",IF($J173="",VLOOKUP($I173,Sterbetafeln!$A$4:$I$124,$D$10,FALSE),MAX(0.0005,VLOOKUP($I173,Sterbetafeln!$A$4:$I$124,$D$10,FALSE)*VLOOKUP($J173,Sterbetafeln!$A$4:$I$124,$D$13,FALSE))))</f>
        <v>2.068E-3</v>
      </c>
      <c r="M173" s="78">
        <f ca="1">SUM($O$3:$O173)</f>
        <v>0</v>
      </c>
      <c r="N173" s="25">
        <f t="shared" ca="1" si="147"/>
        <v>0</v>
      </c>
      <c r="O173" s="25">
        <f t="shared" ca="1" si="148"/>
        <v>0</v>
      </c>
      <c r="P173" s="25">
        <f t="shared" ca="1" si="149"/>
        <v>0</v>
      </c>
      <c r="Q173" s="7" t="str">
        <f t="shared" ca="1" si="150"/>
        <v/>
      </c>
      <c r="R173" s="25">
        <f t="shared" ca="1" si="130"/>
        <v>0</v>
      </c>
      <c r="S173" s="25">
        <f ca="1">SUM(R$3:R173)</f>
        <v>0</v>
      </c>
      <c r="T173" s="25">
        <f t="shared" ca="1" si="151"/>
        <v>72597.38</v>
      </c>
      <c r="U173" s="25">
        <f t="shared" ca="1" si="131"/>
        <v>45.37</v>
      </c>
      <c r="V173" s="25">
        <f t="shared" ca="1" si="152"/>
        <v>0</v>
      </c>
      <c r="W173" s="25">
        <f t="shared" ca="1" si="132"/>
        <v>48.4</v>
      </c>
      <c r="X173" s="25">
        <f t="shared" ca="1" si="153"/>
        <v>126700</v>
      </c>
      <c r="Y173" s="25">
        <f t="shared" ca="1" si="133"/>
        <v>54102.62</v>
      </c>
      <c r="Z173" s="25">
        <f t="shared" ca="1" si="154"/>
        <v>9.32</v>
      </c>
      <c r="AA173" s="25">
        <f t="shared" ca="1" si="155"/>
        <v>3.63</v>
      </c>
      <c r="AB173" s="25">
        <f ca="1">IF($H173="","",IF($Q173="x",SUM(U$3:W173)+SUM(Z$3:AA173)-SUM(AB$3:AB172),0))</f>
        <v>0</v>
      </c>
      <c r="AC173" s="25">
        <f t="shared" ca="1" si="156"/>
        <v>72597.38</v>
      </c>
      <c r="AD173" s="25">
        <f t="shared" ca="1" si="134"/>
        <v>72438.559999999998</v>
      </c>
      <c r="AE173" s="7"/>
      <c r="AF173" s="25">
        <f t="shared" ca="1" si="157"/>
        <v>0</v>
      </c>
      <c r="AG173" s="25">
        <f ca="1">SUM(AF$3:AF173)</f>
        <v>0</v>
      </c>
      <c r="AH173" s="25">
        <f t="shared" ca="1" si="158"/>
        <v>111092.35967321042</v>
      </c>
      <c r="AI173" s="25">
        <f t="shared" ca="1" si="135"/>
        <v>69.430000000000007</v>
      </c>
      <c r="AJ173" s="25">
        <f t="shared" ca="1" si="159"/>
        <v>0</v>
      </c>
      <c r="AK173" s="25">
        <f t="shared" ca="1" si="136"/>
        <v>74.06</v>
      </c>
      <c r="AL173" s="25">
        <f t="shared" ca="1" si="160"/>
        <v>126700</v>
      </c>
      <c r="AM173" s="25">
        <f t="shared" ca="1" si="137"/>
        <v>15607.64</v>
      </c>
      <c r="AN173" s="25">
        <f t="shared" ca="1" si="161"/>
        <v>2.69</v>
      </c>
      <c r="AO173" s="25">
        <f t="shared" ca="1" si="162"/>
        <v>5.55</v>
      </c>
      <c r="AP173" s="25">
        <f ca="1">IF($H173="","",IF($Q173="x",SUM(AI$3:AK173)+SUM(AN$3:AO173)-SUM(AP$3:AP172),0))</f>
        <v>0</v>
      </c>
      <c r="AQ173" s="25">
        <f t="shared" ca="1" si="163"/>
        <v>111092.36</v>
      </c>
      <c r="AR173" s="25">
        <f t="shared" ca="1" si="138"/>
        <v>110875.8</v>
      </c>
      <c r="AS173" s="7"/>
      <c r="AT173" s="25">
        <f t="shared" ca="1" si="164"/>
        <v>0</v>
      </c>
      <c r="AU173" s="25">
        <f ca="1">SUM(AT$3:AT173)</f>
        <v>0</v>
      </c>
      <c r="AV173" s="25">
        <f t="shared" ca="1" si="165"/>
        <v>167445.16976163391</v>
      </c>
      <c r="AW173" s="25">
        <f t="shared" ca="1" si="139"/>
        <v>104.65</v>
      </c>
      <c r="AX173" s="25">
        <f t="shared" ca="1" si="166"/>
        <v>0</v>
      </c>
      <c r="AY173" s="25">
        <f t="shared" ca="1" si="167"/>
        <v>111.63</v>
      </c>
      <c r="AZ173" s="25">
        <f t="shared" ca="1" si="168"/>
        <v>167445.16976163391</v>
      </c>
      <c r="BA173" s="25">
        <f t="shared" ca="1" si="169"/>
        <v>0</v>
      </c>
      <c r="BB173" s="25">
        <f t="shared" ca="1" si="170"/>
        <v>0</v>
      </c>
      <c r="BC173" s="25">
        <f t="shared" ca="1" si="171"/>
        <v>8.3699999999999992</v>
      </c>
      <c r="BD173" s="25">
        <f ca="1">IF($H173="","",IF($Q173="x",SUM(AW$3:AY173)+SUM(BB$3:BC173)-SUM(BD$3:BD172),0))</f>
        <v>0</v>
      </c>
      <c r="BE173" s="25">
        <f t="shared" ca="1" si="172"/>
        <v>167445.17000000001</v>
      </c>
      <c r="BF173" s="25">
        <f t="shared" ca="1" si="140"/>
        <v>167144.07999999999</v>
      </c>
      <c r="BG173" s="7"/>
      <c r="BI173" s="25">
        <f t="shared" ca="1" si="173"/>
        <v>0</v>
      </c>
      <c r="BJ173" s="25">
        <f ca="1">SUM(BI$3:BI173)</f>
        <v>0</v>
      </c>
      <c r="BK173" s="25">
        <f t="shared" ca="1" si="186"/>
        <v>146312.73748807688</v>
      </c>
      <c r="BL173" s="25">
        <f t="shared" ca="1" si="141"/>
        <v>91.45</v>
      </c>
      <c r="BM173" s="25">
        <f t="shared" ca="1" si="174"/>
        <v>0</v>
      </c>
      <c r="BN173" s="25">
        <f t="shared" ca="1" si="175"/>
        <v>97.54</v>
      </c>
      <c r="BO173" s="25">
        <f t="shared" ca="1" si="176"/>
        <v>146312.73748807688</v>
      </c>
      <c r="BP173" s="25">
        <f t="shared" ca="1" si="177"/>
        <v>0</v>
      </c>
      <c r="BQ173" s="25">
        <f t="shared" ca="1" si="178"/>
        <v>0</v>
      </c>
      <c r="BR173" s="25">
        <f t="shared" ca="1" si="179"/>
        <v>7.32</v>
      </c>
      <c r="BS173" s="25">
        <f ca="1">IF($H173="","",IF($Q173="x",SUM(BL$3:BN173)+SUM(BQ$3:BR173)-SUM(BS$3:BS172),0))</f>
        <v>0</v>
      </c>
      <c r="BT173" s="25">
        <f t="shared" ca="1" si="180"/>
        <v>146312.74</v>
      </c>
      <c r="BU173" s="25">
        <f t="shared" ca="1" si="142"/>
        <v>146043.35</v>
      </c>
      <c r="BV173" s="7"/>
      <c r="BW173" s="25">
        <f t="shared" si="143"/>
        <v>0</v>
      </c>
      <c r="BX173" s="130"/>
      <c r="BY173" s="7"/>
      <c r="CB173" s="131">
        <f t="shared" si="188"/>
        <v>170</v>
      </c>
      <c r="CC173" s="132">
        <f t="shared" ca="1" si="181"/>
        <v>0</v>
      </c>
      <c r="CD173" s="133">
        <f t="shared" ca="1" si="144"/>
        <v>176758.12245832611</v>
      </c>
      <c r="CE173" s="133">
        <f t="shared" ca="1" si="182"/>
        <v>73.5</v>
      </c>
      <c r="CF173" s="133">
        <f t="shared" ca="1" si="183"/>
        <v>176684.62</v>
      </c>
      <c r="CG173" s="133">
        <f t="shared" ca="1" si="184"/>
        <v>0</v>
      </c>
      <c r="CH173" s="133">
        <f ca="1">IF($H173="","",IF(MONTH($H173)=MONTH($C$4)-1,MAX(0,(CG173-SUM(N162:N173)+SUM(O162:O173))-(VLOOKUP(CB173-12,$CB$3:$CH172,6,FALSE))),0)*0.25)</f>
        <v>0</v>
      </c>
      <c r="CI173" s="133">
        <f ca="1">IF($H173="","",CG173-SUM($CH$4:$CH173))</f>
        <v>-19380.073988354059</v>
      </c>
      <c r="CK173" s="133">
        <f ca="1">IF($H173="","",SUM($N$4:$N173)+$CK$3)</f>
        <v>100000</v>
      </c>
      <c r="CL173" s="133">
        <f ca="1">IF($H173="","",SUM($O$4:$O173))</f>
        <v>0</v>
      </c>
      <c r="CM173" s="133">
        <f t="shared" ca="1" si="187"/>
        <v>0</v>
      </c>
      <c r="CN173" s="133">
        <f ca="1">IF($H173="","",ROUND(IF(MONTH($H173)=MONTH($C$4)-1,BT173*(1+CC173)-SUM($CM$4:$CM173),0),2))</f>
        <v>0</v>
      </c>
      <c r="CZ173" s="132">
        <f t="shared" ca="1" si="145"/>
        <v>126700</v>
      </c>
    </row>
    <row r="174" spans="6:104" x14ac:dyDescent="0.2">
      <c r="F174" s="3">
        <v>171</v>
      </c>
      <c r="G174" s="3">
        <f t="shared" si="146"/>
        <v>15</v>
      </c>
      <c r="H174" s="8">
        <f t="shared" ca="1" si="185"/>
        <v>48944</v>
      </c>
      <c r="I174" s="6">
        <f t="shared" ca="1" si="128"/>
        <v>46</v>
      </c>
      <c r="J174" s="6" t="str">
        <f t="shared" ca="1" si="129"/>
        <v/>
      </c>
      <c r="K174" s="7"/>
      <c r="L174" s="6">
        <f ca="1">IF($H174="","",IF($J174="",VLOOKUP($I174,Sterbetafeln!$A$4:$I$124,$D$10,FALSE),MAX(0.0005,VLOOKUP($I174,Sterbetafeln!$A$4:$I$124,$D$10,FALSE)*VLOOKUP($J174,Sterbetafeln!$A$4:$I$124,$D$13,FALSE))))</f>
        <v>2.068E-3</v>
      </c>
      <c r="M174" s="78">
        <f ca="1">SUM($O$3:$O174)</f>
        <v>0</v>
      </c>
      <c r="N174" s="25">
        <f t="shared" ca="1" si="147"/>
        <v>0</v>
      </c>
      <c r="O174" s="25">
        <f t="shared" ca="1" si="148"/>
        <v>0</v>
      </c>
      <c r="P174" s="25">
        <f t="shared" ca="1" si="149"/>
        <v>0</v>
      </c>
      <c r="Q174" s="7" t="str">
        <f t="shared" ca="1" si="150"/>
        <v>x</v>
      </c>
      <c r="R174" s="25">
        <f t="shared" ca="1" si="130"/>
        <v>0</v>
      </c>
      <c r="S174" s="25">
        <f ca="1">SUM(R$3:R174)</f>
        <v>0</v>
      </c>
      <c r="T174" s="25">
        <f t="shared" ca="1" si="151"/>
        <v>72597.38</v>
      </c>
      <c r="U174" s="25">
        <f t="shared" ca="1" si="131"/>
        <v>45.37</v>
      </c>
      <c r="V174" s="25">
        <f t="shared" ca="1" si="152"/>
        <v>0</v>
      </c>
      <c r="W174" s="25">
        <f t="shared" ca="1" si="132"/>
        <v>48.4</v>
      </c>
      <c r="X174" s="25">
        <f t="shared" ca="1" si="153"/>
        <v>126700</v>
      </c>
      <c r="Y174" s="25">
        <f t="shared" ca="1" si="133"/>
        <v>54102.62</v>
      </c>
      <c r="Z174" s="25">
        <f t="shared" ca="1" si="154"/>
        <v>9.32</v>
      </c>
      <c r="AA174" s="25">
        <f t="shared" ca="1" si="155"/>
        <v>3.63</v>
      </c>
      <c r="AB174" s="25">
        <f ca="1">IF($H174="","",IF($Q174="x",SUM(U$3:W174)+SUM(Z$3:AA174)-SUM(AB$3:AB173),0))</f>
        <v>320.16000000000349</v>
      </c>
      <c r="AC174" s="25">
        <f t="shared" ca="1" si="156"/>
        <v>72277.22</v>
      </c>
      <c r="AD174" s="25">
        <f t="shared" ca="1" si="134"/>
        <v>72118.880000000005</v>
      </c>
      <c r="AE174" s="7"/>
      <c r="AF174" s="25">
        <f t="shared" ca="1" si="157"/>
        <v>0</v>
      </c>
      <c r="AG174" s="25">
        <f ca="1">SUM(AF$3:AF174)</f>
        <v>0</v>
      </c>
      <c r="AH174" s="25">
        <f t="shared" ca="1" si="158"/>
        <v>111366.34372940188</v>
      </c>
      <c r="AI174" s="25">
        <f t="shared" ca="1" si="135"/>
        <v>69.599999999999994</v>
      </c>
      <c r="AJ174" s="25">
        <f t="shared" ca="1" si="159"/>
        <v>0</v>
      </c>
      <c r="AK174" s="25">
        <f t="shared" ca="1" si="136"/>
        <v>74.239999999999995</v>
      </c>
      <c r="AL174" s="25">
        <f t="shared" ca="1" si="160"/>
        <v>126700</v>
      </c>
      <c r="AM174" s="25">
        <f t="shared" ca="1" si="137"/>
        <v>15333.66</v>
      </c>
      <c r="AN174" s="25">
        <f t="shared" ca="1" si="161"/>
        <v>2.64</v>
      </c>
      <c r="AO174" s="25">
        <f t="shared" ca="1" si="162"/>
        <v>5.57</v>
      </c>
      <c r="AP174" s="25">
        <f ca="1">IF($H174="","",IF($Q174="x",SUM(AI$3:AK174)+SUM(AN$3:AO174)-SUM(AP$3:AP173),0))</f>
        <v>455.20000000000073</v>
      </c>
      <c r="AQ174" s="25">
        <f t="shared" ca="1" si="163"/>
        <v>110911.14</v>
      </c>
      <c r="AR174" s="25">
        <f t="shared" ca="1" si="138"/>
        <v>110694.85</v>
      </c>
      <c r="AS174" s="7"/>
      <c r="AT174" s="25">
        <f t="shared" ca="1" si="164"/>
        <v>0</v>
      </c>
      <c r="AU174" s="25">
        <f ca="1">SUM(AT$3:AT174)</f>
        <v>0</v>
      </c>
      <c r="AV174" s="25">
        <f t="shared" ca="1" si="165"/>
        <v>168260.21783189746</v>
      </c>
      <c r="AW174" s="25">
        <f t="shared" ca="1" si="139"/>
        <v>105.16</v>
      </c>
      <c r="AX174" s="25">
        <f t="shared" ca="1" si="166"/>
        <v>0</v>
      </c>
      <c r="AY174" s="25">
        <f t="shared" ca="1" si="167"/>
        <v>112.17</v>
      </c>
      <c r="AZ174" s="25">
        <f t="shared" ca="1" si="168"/>
        <v>168260.21783189746</v>
      </c>
      <c r="BA174" s="25">
        <f t="shared" ca="1" si="169"/>
        <v>0</v>
      </c>
      <c r="BB174" s="25">
        <f t="shared" ca="1" si="170"/>
        <v>0</v>
      </c>
      <c r="BC174" s="25">
        <f t="shared" ca="1" si="171"/>
        <v>8.41</v>
      </c>
      <c r="BD174" s="25">
        <f ca="1">IF($H174="","",IF($Q174="x",SUM(AW$3:AY174)+SUM(BB$3:BC174)-SUM(BD$3:BD173),0))</f>
        <v>673.96000000000276</v>
      </c>
      <c r="BE174" s="25">
        <f t="shared" ca="1" si="172"/>
        <v>167586.26</v>
      </c>
      <c r="BF174" s="25">
        <f t="shared" ca="1" si="140"/>
        <v>167284.96</v>
      </c>
      <c r="BG174" s="7"/>
      <c r="BI174" s="25">
        <f t="shared" ca="1" si="173"/>
        <v>0</v>
      </c>
      <c r="BJ174" s="25">
        <f ca="1">SUM(BI$3:BI174)</f>
        <v>0</v>
      </c>
      <c r="BK174" s="25">
        <f t="shared" ca="1" si="186"/>
        <v>146908.83621388476</v>
      </c>
      <c r="BL174" s="25">
        <f t="shared" ca="1" si="141"/>
        <v>91.82</v>
      </c>
      <c r="BM174" s="25">
        <f t="shared" ca="1" si="174"/>
        <v>0</v>
      </c>
      <c r="BN174" s="25">
        <f t="shared" ca="1" si="175"/>
        <v>97.94</v>
      </c>
      <c r="BO174" s="25">
        <f t="shared" ca="1" si="176"/>
        <v>146908.83621388476</v>
      </c>
      <c r="BP174" s="25">
        <f t="shared" ca="1" si="177"/>
        <v>0</v>
      </c>
      <c r="BQ174" s="25">
        <f t="shared" ca="1" si="178"/>
        <v>0</v>
      </c>
      <c r="BR174" s="25">
        <f t="shared" ca="1" si="179"/>
        <v>7.35</v>
      </c>
      <c r="BS174" s="25">
        <f ca="1">IF($H174="","",IF($Q174="x",SUM(BL$3:BN174)+SUM(BQ$3:BR174)-SUM(BS$3:BS173),0))</f>
        <v>588.93000000000029</v>
      </c>
      <c r="BT174" s="25">
        <f t="shared" ca="1" si="180"/>
        <v>146319.91</v>
      </c>
      <c r="BU174" s="25">
        <f t="shared" ca="1" si="142"/>
        <v>146050.51</v>
      </c>
      <c r="BV174" s="7"/>
      <c r="BW174" s="25">
        <f t="shared" si="143"/>
        <v>0</v>
      </c>
      <c r="BX174" s="130"/>
      <c r="BY174" s="7"/>
      <c r="CB174" s="131">
        <f t="shared" si="188"/>
        <v>171</v>
      </c>
      <c r="CC174" s="132">
        <f t="shared" ca="1" si="181"/>
        <v>0</v>
      </c>
      <c r="CD174" s="133">
        <f t="shared" ca="1" si="144"/>
        <v>177404.45501254688</v>
      </c>
      <c r="CE174" s="133">
        <f t="shared" ca="1" si="182"/>
        <v>73.77</v>
      </c>
      <c r="CF174" s="133">
        <f t="shared" ca="1" si="183"/>
        <v>177330.69</v>
      </c>
      <c r="CG174" s="133">
        <f t="shared" ca="1" si="184"/>
        <v>0</v>
      </c>
      <c r="CH174" s="133">
        <f ca="1">IF($H174="","",IF(MONTH($H174)=MONTH($C$4)-1,MAX(0,(CG174-SUM(N163:N174)+SUM(O163:O174))-(VLOOKUP(CB174-12,$CB$3:$CH173,6,FALSE))),0)*0.25)</f>
        <v>0</v>
      </c>
      <c r="CI174" s="133">
        <f ca="1">IF($H174="","",CG174-SUM($CH$4:$CH174))</f>
        <v>-19380.073988354059</v>
      </c>
      <c r="CK174" s="133">
        <f ca="1">IF($H174="","",SUM($N$4:$N174)+$CK$3)</f>
        <v>100000</v>
      </c>
      <c r="CL174" s="133">
        <f ca="1">IF($H174="","",SUM($O$4:$O174))</f>
        <v>0</v>
      </c>
      <c r="CM174" s="133">
        <f t="shared" ca="1" si="187"/>
        <v>0</v>
      </c>
      <c r="CN174" s="133">
        <f ca="1">IF($H174="","",ROUND(IF(MONTH($H174)=MONTH($C$4)-1,BT174*(1+CC174)-SUM($CM$4:$CM174),0),2))</f>
        <v>0</v>
      </c>
      <c r="CZ174" s="132">
        <f t="shared" ca="1" si="145"/>
        <v>126700</v>
      </c>
    </row>
    <row r="175" spans="6:104" x14ac:dyDescent="0.2">
      <c r="F175" s="3">
        <v>172</v>
      </c>
      <c r="G175" s="3">
        <f t="shared" si="146"/>
        <v>15</v>
      </c>
      <c r="H175" s="8">
        <f t="shared" ca="1" si="185"/>
        <v>48975</v>
      </c>
      <c r="I175" s="6">
        <f t="shared" ca="1" si="128"/>
        <v>46</v>
      </c>
      <c r="J175" s="6" t="str">
        <f t="shared" ca="1" si="129"/>
        <v/>
      </c>
      <c r="K175" s="7"/>
      <c r="L175" s="6">
        <f ca="1">IF($H175="","",IF($J175="",VLOOKUP($I175,Sterbetafeln!$A$4:$I$124,$D$10,FALSE),MAX(0.0005,VLOOKUP($I175,Sterbetafeln!$A$4:$I$124,$D$10,FALSE)*VLOOKUP($J175,Sterbetafeln!$A$4:$I$124,$D$13,FALSE))))</f>
        <v>2.068E-3</v>
      </c>
      <c r="M175" s="78">
        <f ca="1">SUM($O$3:$O175)</f>
        <v>0</v>
      </c>
      <c r="N175" s="25">
        <f t="shared" ca="1" si="147"/>
        <v>0</v>
      </c>
      <c r="O175" s="25">
        <f t="shared" ca="1" si="148"/>
        <v>0</v>
      </c>
      <c r="P175" s="25">
        <f t="shared" ca="1" si="149"/>
        <v>0</v>
      </c>
      <c r="Q175" s="7" t="str">
        <f t="shared" ca="1" si="150"/>
        <v/>
      </c>
      <c r="R175" s="25">
        <f t="shared" ca="1" si="130"/>
        <v>0</v>
      </c>
      <c r="S175" s="25">
        <f ca="1">SUM(R$3:R175)</f>
        <v>0</v>
      </c>
      <c r="T175" s="25">
        <f t="shared" ca="1" si="151"/>
        <v>72277.22</v>
      </c>
      <c r="U175" s="25">
        <f t="shared" ca="1" si="131"/>
        <v>45.17</v>
      </c>
      <c r="V175" s="25">
        <f t="shared" ca="1" si="152"/>
        <v>0</v>
      </c>
      <c r="W175" s="25">
        <f t="shared" ca="1" si="132"/>
        <v>48.18</v>
      </c>
      <c r="X175" s="25">
        <f t="shared" ca="1" si="153"/>
        <v>126700</v>
      </c>
      <c r="Y175" s="25">
        <f t="shared" ca="1" si="133"/>
        <v>54422.78</v>
      </c>
      <c r="Z175" s="25">
        <f t="shared" ca="1" si="154"/>
        <v>9.3800000000000008</v>
      </c>
      <c r="AA175" s="25">
        <f t="shared" ca="1" si="155"/>
        <v>3.61</v>
      </c>
      <c r="AB175" s="25">
        <f ca="1">IF($H175="","",IF($Q175="x",SUM(U$3:W175)+SUM(Z$3:AA175)-SUM(AB$3:AB174),0))</f>
        <v>0</v>
      </c>
      <c r="AC175" s="25">
        <f t="shared" ca="1" si="156"/>
        <v>72277.22</v>
      </c>
      <c r="AD175" s="25">
        <f t="shared" ca="1" si="134"/>
        <v>72118.880000000005</v>
      </c>
      <c r="AE175" s="7"/>
      <c r="AF175" s="25">
        <f t="shared" ca="1" si="157"/>
        <v>0</v>
      </c>
      <c r="AG175" s="25">
        <f ca="1">SUM(AF$3:AF175)</f>
        <v>0</v>
      </c>
      <c r="AH175" s="25">
        <f t="shared" ca="1" si="158"/>
        <v>111184.67679199374</v>
      </c>
      <c r="AI175" s="25">
        <f t="shared" ca="1" si="135"/>
        <v>69.489999999999995</v>
      </c>
      <c r="AJ175" s="25">
        <f t="shared" ca="1" si="159"/>
        <v>0</v>
      </c>
      <c r="AK175" s="25">
        <f t="shared" ca="1" si="136"/>
        <v>74.12</v>
      </c>
      <c r="AL175" s="25">
        <f t="shared" ca="1" si="160"/>
        <v>126700</v>
      </c>
      <c r="AM175" s="25">
        <f t="shared" ca="1" si="137"/>
        <v>15515.32</v>
      </c>
      <c r="AN175" s="25">
        <f t="shared" ca="1" si="161"/>
        <v>2.67</v>
      </c>
      <c r="AO175" s="25">
        <f t="shared" ca="1" si="162"/>
        <v>5.56</v>
      </c>
      <c r="AP175" s="25">
        <f ca="1">IF($H175="","",IF($Q175="x",SUM(AI$3:AK175)+SUM(AN$3:AO175)-SUM(AP$3:AP174),0))</f>
        <v>0</v>
      </c>
      <c r="AQ175" s="25">
        <f t="shared" ca="1" si="163"/>
        <v>111184.68</v>
      </c>
      <c r="AR175" s="25">
        <f t="shared" ca="1" si="138"/>
        <v>110967.98</v>
      </c>
      <c r="AS175" s="7"/>
      <c r="AT175" s="25">
        <f t="shared" ca="1" si="164"/>
        <v>0</v>
      </c>
      <c r="AU175" s="25">
        <f ca="1">SUM(AT$3:AT175)</f>
        <v>0</v>
      </c>
      <c r="AV175" s="25">
        <f t="shared" ca="1" si="165"/>
        <v>168401.99459460675</v>
      </c>
      <c r="AW175" s="25">
        <f t="shared" ca="1" si="139"/>
        <v>105.25</v>
      </c>
      <c r="AX175" s="25">
        <f t="shared" ca="1" si="166"/>
        <v>0</v>
      </c>
      <c r="AY175" s="25">
        <f t="shared" ca="1" si="167"/>
        <v>112.27</v>
      </c>
      <c r="AZ175" s="25">
        <f t="shared" ca="1" si="168"/>
        <v>168401.99459460675</v>
      </c>
      <c r="BA175" s="25">
        <f t="shared" ca="1" si="169"/>
        <v>0</v>
      </c>
      <c r="BB175" s="25">
        <f t="shared" ca="1" si="170"/>
        <v>0</v>
      </c>
      <c r="BC175" s="25">
        <f t="shared" ca="1" si="171"/>
        <v>8.42</v>
      </c>
      <c r="BD175" s="25">
        <f ca="1">IF($H175="","",IF($Q175="x",SUM(AW$3:AY175)+SUM(BB$3:BC175)-SUM(BD$3:BD174),0))</f>
        <v>0</v>
      </c>
      <c r="BE175" s="25">
        <f t="shared" ca="1" si="172"/>
        <v>168401.99</v>
      </c>
      <c r="BF175" s="25">
        <f t="shared" ca="1" si="140"/>
        <v>168099.46</v>
      </c>
      <c r="BG175" s="7"/>
      <c r="BI175" s="25">
        <f t="shared" ca="1" si="173"/>
        <v>0</v>
      </c>
      <c r="BJ175" s="25">
        <f ca="1">SUM(BI$3:BI175)</f>
        <v>0</v>
      </c>
      <c r="BK175" s="25">
        <f t="shared" ca="1" si="186"/>
        <v>146916.03542535228</v>
      </c>
      <c r="BL175" s="25">
        <f t="shared" ca="1" si="141"/>
        <v>91.82</v>
      </c>
      <c r="BM175" s="25">
        <f t="shared" ca="1" si="174"/>
        <v>0</v>
      </c>
      <c r="BN175" s="25">
        <f t="shared" ca="1" si="175"/>
        <v>97.94</v>
      </c>
      <c r="BO175" s="25">
        <f t="shared" ca="1" si="176"/>
        <v>146916.03542535228</v>
      </c>
      <c r="BP175" s="25">
        <f t="shared" ca="1" si="177"/>
        <v>0</v>
      </c>
      <c r="BQ175" s="25">
        <f t="shared" ca="1" si="178"/>
        <v>0</v>
      </c>
      <c r="BR175" s="25">
        <f t="shared" ca="1" si="179"/>
        <v>7.35</v>
      </c>
      <c r="BS175" s="25">
        <f ca="1">IF($H175="","",IF($Q175="x",SUM(BL$3:BN175)+SUM(BQ$3:BR175)-SUM(BS$3:BS174),0))</f>
        <v>0</v>
      </c>
      <c r="BT175" s="25">
        <f t="shared" ca="1" si="180"/>
        <v>146916.04</v>
      </c>
      <c r="BU175" s="25">
        <f t="shared" ca="1" si="142"/>
        <v>146645.74</v>
      </c>
      <c r="BV175" s="7"/>
      <c r="BW175" s="25">
        <f t="shared" si="143"/>
        <v>0</v>
      </c>
      <c r="BX175" s="130"/>
      <c r="BY175" s="7"/>
      <c r="CB175" s="131">
        <f t="shared" si="188"/>
        <v>172</v>
      </c>
      <c r="CC175" s="132">
        <f t="shared" ca="1" si="181"/>
        <v>0</v>
      </c>
      <c r="CD175" s="133">
        <f t="shared" ca="1" si="144"/>
        <v>178053.15718169979</v>
      </c>
      <c r="CE175" s="133">
        <f t="shared" ca="1" si="182"/>
        <v>74.040000000000006</v>
      </c>
      <c r="CF175" s="133">
        <f t="shared" ca="1" si="183"/>
        <v>177979.12</v>
      </c>
      <c r="CG175" s="133">
        <f t="shared" ca="1" si="184"/>
        <v>0</v>
      </c>
      <c r="CH175" s="133">
        <f ca="1">IF($H175="","",IF(MONTH($H175)=MONTH($C$4)-1,MAX(0,(CG175-SUM(N164:N175)+SUM(O164:O175))-(VLOOKUP(CB175-12,$CB$3:$CH174,6,FALSE))),0)*0.25)</f>
        <v>0</v>
      </c>
      <c r="CI175" s="133">
        <f ca="1">IF($H175="","",CG175-SUM($CH$4:$CH175))</f>
        <v>-19380.073988354059</v>
      </c>
      <c r="CK175" s="133">
        <f ca="1">IF($H175="","",SUM($N$4:$N175)+$CK$3)</f>
        <v>100000</v>
      </c>
      <c r="CL175" s="133">
        <f ca="1">IF($H175="","",SUM($O$4:$O175))</f>
        <v>0</v>
      </c>
      <c r="CM175" s="133">
        <f t="shared" ca="1" si="187"/>
        <v>0</v>
      </c>
      <c r="CN175" s="133">
        <f ca="1">IF($H175="","",ROUND(IF(MONTH($H175)=MONTH($C$4)-1,BT175*(1+CC175)-SUM($CM$4:$CM175),0),2))</f>
        <v>0</v>
      </c>
      <c r="CZ175" s="132">
        <f t="shared" ca="1" si="145"/>
        <v>126700</v>
      </c>
    </row>
    <row r="176" spans="6:104" x14ac:dyDescent="0.2">
      <c r="F176" s="3">
        <v>173</v>
      </c>
      <c r="G176" s="3">
        <f t="shared" si="146"/>
        <v>15</v>
      </c>
      <c r="H176" s="8">
        <f t="shared" ca="1" si="185"/>
        <v>49003</v>
      </c>
      <c r="I176" s="6">
        <f t="shared" ca="1" si="128"/>
        <v>46</v>
      </c>
      <c r="J176" s="6" t="str">
        <f t="shared" ca="1" si="129"/>
        <v/>
      </c>
      <c r="K176" s="7"/>
      <c r="L176" s="6">
        <f ca="1">IF($H176="","",IF($J176="",VLOOKUP($I176,Sterbetafeln!$A$4:$I$124,$D$10,FALSE),MAX(0.0005,VLOOKUP($I176,Sterbetafeln!$A$4:$I$124,$D$10,FALSE)*VLOOKUP($J176,Sterbetafeln!$A$4:$I$124,$D$13,FALSE))))</f>
        <v>2.068E-3</v>
      </c>
      <c r="M176" s="78">
        <f ca="1">SUM($O$3:$O176)</f>
        <v>0</v>
      </c>
      <c r="N176" s="25">
        <f t="shared" ca="1" si="147"/>
        <v>0</v>
      </c>
      <c r="O176" s="25">
        <f t="shared" ca="1" si="148"/>
        <v>0</v>
      </c>
      <c r="P176" s="25">
        <f t="shared" ca="1" si="149"/>
        <v>0</v>
      </c>
      <c r="Q176" s="7" t="str">
        <f t="shared" ca="1" si="150"/>
        <v/>
      </c>
      <c r="R176" s="25">
        <f t="shared" ca="1" si="130"/>
        <v>0</v>
      </c>
      <c r="S176" s="25">
        <f ca="1">SUM(R$3:R176)</f>
        <v>0</v>
      </c>
      <c r="T176" s="25">
        <f t="shared" ca="1" si="151"/>
        <v>72277.22</v>
      </c>
      <c r="U176" s="25">
        <f t="shared" ca="1" si="131"/>
        <v>45.17</v>
      </c>
      <c r="V176" s="25">
        <f t="shared" ca="1" si="152"/>
        <v>0</v>
      </c>
      <c r="W176" s="25">
        <f t="shared" ca="1" si="132"/>
        <v>48.18</v>
      </c>
      <c r="X176" s="25">
        <f t="shared" ca="1" si="153"/>
        <v>126700</v>
      </c>
      <c r="Y176" s="25">
        <f t="shared" ca="1" si="133"/>
        <v>54422.78</v>
      </c>
      <c r="Z176" s="25">
        <f t="shared" ca="1" si="154"/>
        <v>9.3800000000000008</v>
      </c>
      <c r="AA176" s="25">
        <f t="shared" ca="1" si="155"/>
        <v>3.61</v>
      </c>
      <c r="AB176" s="25">
        <f ca="1">IF($H176="","",IF($Q176="x",SUM(U$3:W176)+SUM(Z$3:AA176)-SUM(AB$3:AB175),0))</f>
        <v>0</v>
      </c>
      <c r="AC176" s="25">
        <f t="shared" ca="1" si="156"/>
        <v>72277.22</v>
      </c>
      <c r="AD176" s="25">
        <f t="shared" ca="1" si="134"/>
        <v>72118.880000000005</v>
      </c>
      <c r="AE176" s="7"/>
      <c r="AF176" s="25">
        <f t="shared" ca="1" si="157"/>
        <v>0</v>
      </c>
      <c r="AG176" s="25">
        <f ca="1">SUM(AF$3:AF176)</f>
        <v>0</v>
      </c>
      <c r="AH176" s="25">
        <f t="shared" ca="1" si="158"/>
        <v>111458.89141542725</v>
      </c>
      <c r="AI176" s="25">
        <f t="shared" ca="1" si="135"/>
        <v>69.66</v>
      </c>
      <c r="AJ176" s="25">
        <f t="shared" ca="1" si="159"/>
        <v>0</v>
      </c>
      <c r="AK176" s="25">
        <f t="shared" ca="1" si="136"/>
        <v>74.31</v>
      </c>
      <c r="AL176" s="25">
        <f t="shared" ca="1" si="160"/>
        <v>126700</v>
      </c>
      <c r="AM176" s="25">
        <f t="shared" ca="1" si="137"/>
        <v>15241.11</v>
      </c>
      <c r="AN176" s="25">
        <f t="shared" ca="1" si="161"/>
        <v>2.63</v>
      </c>
      <c r="AO176" s="25">
        <f t="shared" ca="1" si="162"/>
        <v>5.57</v>
      </c>
      <c r="AP176" s="25">
        <f ca="1">IF($H176="","",IF($Q176="x",SUM(AI$3:AK176)+SUM(AN$3:AO176)-SUM(AP$3:AP175),0))</f>
        <v>0</v>
      </c>
      <c r="AQ176" s="25">
        <f t="shared" ca="1" si="163"/>
        <v>111458.89</v>
      </c>
      <c r="AR176" s="25">
        <f t="shared" ca="1" si="138"/>
        <v>111241.78</v>
      </c>
      <c r="AS176" s="7"/>
      <c r="AT176" s="25">
        <f t="shared" ca="1" si="164"/>
        <v>0</v>
      </c>
      <c r="AU176" s="25">
        <f ca="1">SUM(AT$3:AT176)</f>
        <v>0</v>
      </c>
      <c r="AV176" s="25">
        <f t="shared" ca="1" si="165"/>
        <v>169221.69520162939</v>
      </c>
      <c r="AW176" s="25">
        <f t="shared" ca="1" si="139"/>
        <v>105.76</v>
      </c>
      <c r="AX176" s="25">
        <f t="shared" ca="1" si="166"/>
        <v>0</v>
      </c>
      <c r="AY176" s="25">
        <f t="shared" ca="1" si="167"/>
        <v>112.81</v>
      </c>
      <c r="AZ176" s="25">
        <f t="shared" ca="1" si="168"/>
        <v>169221.69520162939</v>
      </c>
      <c r="BA176" s="25">
        <f t="shared" ca="1" si="169"/>
        <v>0</v>
      </c>
      <c r="BB176" s="25">
        <f t="shared" ca="1" si="170"/>
        <v>0</v>
      </c>
      <c r="BC176" s="25">
        <f t="shared" ca="1" si="171"/>
        <v>8.4600000000000009</v>
      </c>
      <c r="BD176" s="25">
        <f ca="1">IF($H176="","",IF($Q176="x",SUM(AW$3:AY176)+SUM(BB$3:BC176)-SUM(BD$3:BD175),0))</f>
        <v>0</v>
      </c>
      <c r="BE176" s="25">
        <f t="shared" ca="1" si="172"/>
        <v>169221.7</v>
      </c>
      <c r="BF176" s="25">
        <f t="shared" ca="1" si="140"/>
        <v>168917.94</v>
      </c>
      <c r="BG176" s="7"/>
      <c r="BI176" s="25">
        <f t="shared" ca="1" si="173"/>
        <v>0</v>
      </c>
      <c r="BJ176" s="25">
        <f ca="1">SUM(BI$3:BI176)</f>
        <v>0</v>
      </c>
      <c r="BK176" s="25">
        <f t="shared" ca="1" si="186"/>
        <v>147514.59413276345</v>
      </c>
      <c r="BL176" s="25">
        <f t="shared" ca="1" si="141"/>
        <v>92.2</v>
      </c>
      <c r="BM176" s="25">
        <f t="shared" ca="1" si="174"/>
        <v>0</v>
      </c>
      <c r="BN176" s="25">
        <f t="shared" ca="1" si="175"/>
        <v>98.34</v>
      </c>
      <c r="BO176" s="25">
        <f t="shared" ca="1" si="176"/>
        <v>147514.59413276345</v>
      </c>
      <c r="BP176" s="25">
        <f t="shared" ca="1" si="177"/>
        <v>0</v>
      </c>
      <c r="BQ176" s="25">
        <f t="shared" ca="1" si="178"/>
        <v>0</v>
      </c>
      <c r="BR176" s="25">
        <f t="shared" ca="1" si="179"/>
        <v>7.38</v>
      </c>
      <c r="BS176" s="25">
        <f ca="1">IF($H176="","",IF($Q176="x",SUM(BL$3:BN176)+SUM(BQ$3:BR176)-SUM(BS$3:BS175),0))</f>
        <v>0</v>
      </c>
      <c r="BT176" s="25">
        <f t="shared" ca="1" si="180"/>
        <v>147514.59</v>
      </c>
      <c r="BU176" s="25">
        <f t="shared" ca="1" si="142"/>
        <v>147243.39000000001</v>
      </c>
      <c r="BV176" s="7"/>
      <c r="BW176" s="25">
        <f t="shared" si="143"/>
        <v>0</v>
      </c>
      <c r="BX176" s="130"/>
      <c r="BY176" s="7"/>
      <c r="CB176" s="131">
        <f t="shared" si="188"/>
        <v>173</v>
      </c>
      <c r="CC176" s="132">
        <f t="shared" ca="1" si="181"/>
        <v>0</v>
      </c>
      <c r="CD176" s="133">
        <f t="shared" ca="1" si="144"/>
        <v>178704.2289657848</v>
      </c>
      <c r="CE176" s="133">
        <f t="shared" ca="1" si="182"/>
        <v>74.31</v>
      </c>
      <c r="CF176" s="133">
        <f t="shared" ca="1" si="183"/>
        <v>178629.92</v>
      </c>
      <c r="CG176" s="133">
        <f t="shared" ca="1" si="184"/>
        <v>0</v>
      </c>
      <c r="CH176" s="133">
        <f ca="1">IF($H176="","",IF(MONTH($H176)=MONTH($C$4)-1,MAX(0,(CG176-SUM(N165:N176)+SUM(O165:O176))-(VLOOKUP(CB176-12,$CB$3:$CH175,6,FALSE))),0)*0.25)</f>
        <v>0</v>
      </c>
      <c r="CI176" s="133">
        <f ca="1">IF($H176="","",CG176-SUM($CH$4:$CH176))</f>
        <v>-19380.073988354059</v>
      </c>
      <c r="CK176" s="133">
        <f ca="1">IF($H176="","",SUM($N$4:$N176)+$CK$3)</f>
        <v>100000</v>
      </c>
      <c r="CL176" s="133">
        <f ca="1">IF($H176="","",SUM($O$4:$O176))</f>
        <v>0</v>
      </c>
      <c r="CM176" s="133">
        <f t="shared" ca="1" si="187"/>
        <v>0</v>
      </c>
      <c r="CN176" s="133">
        <f ca="1">IF($H176="","",ROUND(IF(MONTH($H176)=MONTH($C$4)-1,BT176*(1+CC176)-SUM($CM$4:$CM176),0),2))</f>
        <v>0</v>
      </c>
      <c r="CZ176" s="132">
        <f t="shared" ca="1" si="145"/>
        <v>126700</v>
      </c>
    </row>
    <row r="177" spans="6:104" x14ac:dyDescent="0.2">
      <c r="F177" s="3">
        <v>174</v>
      </c>
      <c r="G177" s="3">
        <f t="shared" si="146"/>
        <v>15</v>
      </c>
      <c r="H177" s="8">
        <f t="shared" ca="1" si="185"/>
        <v>49034</v>
      </c>
      <c r="I177" s="6">
        <f t="shared" ca="1" si="128"/>
        <v>46</v>
      </c>
      <c r="J177" s="6" t="str">
        <f t="shared" ca="1" si="129"/>
        <v/>
      </c>
      <c r="K177" s="7"/>
      <c r="L177" s="6">
        <f ca="1">IF($H177="","",IF($J177="",VLOOKUP($I177,Sterbetafeln!$A$4:$I$124,$D$10,FALSE),MAX(0.0005,VLOOKUP($I177,Sterbetafeln!$A$4:$I$124,$D$10,FALSE)*VLOOKUP($J177,Sterbetafeln!$A$4:$I$124,$D$13,FALSE))))</f>
        <v>2.068E-3</v>
      </c>
      <c r="M177" s="78">
        <f ca="1">SUM($O$3:$O177)</f>
        <v>0</v>
      </c>
      <c r="N177" s="25">
        <f t="shared" ca="1" si="147"/>
        <v>0</v>
      </c>
      <c r="O177" s="25">
        <f t="shared" ca="1" si="148"/>
        <v>0</v>
      </c>
      <c r="P177" s="25">
        <f t="shared" ca="1" si="149"/>
        <v>0</v>
      </c>
      <c r="Q177" s="7" t="str">
        <f t="shared" ca="1" si="150"/>
        <v>x</v>
      </c>
      <c r="R177" s="25">
        <f t="shared" ca="1" si="130"/>
        <v>0</v>
      </c>
      <c r="S177" s="25">
        <f ca="1">SUM(R$3:R177)</f>
        <v>0</v>
      </c>
      <c r="T177" s="25">
        <f t="shared" ca="1" si="151"/>
        <v>72277.22</v>
      </c>
      <c r="U177" s="25">
        <f t="shared" ca="1" si="131"/>
        <v>45.17</v>
      </c>
      <c r="V177" s="25">
        <f t="shared" ca="1" si="152"/>
        <v>0</v>
      </c>
      <c r="W177" s="25">
        <f t="shared" ca="1" si="132"/>
        <v>48.18</v>
      </c>
      <c r="X177" s="25">
        <f t="shared" ca="1" si="153"/>
        <v>126700</v>
      </c>
      <c r="Y177" s="25">
        <f t="shared" ca="1" si="133"/>
        <v>54422.78</v>
      </c>
      <c r="Z177" s="25">
        <f t="shared" ca="1" si="154"/>
        <v>9.3800000000000008</v>
      </c>
      <c r="AA177" s="25">
        <f t="shared" ca="1" si="155"/>
        <v>3.61</v>
      </c>
      <c r="AB177" s="25">
        <f ca="1">IF($H177="","",IF($Q177="x",SUM(U$3:W177)+SUM(Z$3:AA177)-SUM(AB$3:AB176),0))</f>
        <v>319.01999999999316</v>
      </c>
      <c r="AC177" s="25">
        <f t="shared" ca="1" si="156"/>
        <v>71958.2</v>
      </c>
      <c r="AD177" s="25">
        <f t="shared" ca="1" si="134"/>
        <v>71800.34</v>
      </c>
      <c r="AE177" s="7"/>
      <c r="AF177" s="25">
        <f t="shared" ca="1" si="157"/>
        <v>0</v>
      </c>
      <c r="AG177" s="25">
        <f ca="1">SUM(AF$3:AF177)</f>
        <v>0</v>
      </c>
      <c r="AH177" s="25">
        <f t="shared" ca="1" si="158"/>
        <v>111733.77769126152</v>
      </c>
      <c r="AI177" s="25">
        <f t="shared" ca="1" si="135"/>
        <v>69.83</v>
      </c>
      <c r="AJ177" s="25">
        <f t="shared" ca="1" si="159"/>
        <v>0</v>
      </c>
      <c r="AK177" s="25">
        <f t="shared" ca="1" si="136"/>
        <v>74.489999999999995</v>
      </c>
      <c r="AL177" s="25">
        <f t="shared" ca="1" si="160"/>
        <v>126700</v>
      </c>
      <c r="AM177" s="25">
        <f t="shared" ca="1" si="137"/>
        <v>14966.22</v>
      </c>
      <c r="AN177" s="25">
        <f t="shared" ca="1" si="161"/>
        <v>2.58</v>
      </c>
      <c r="AO177" s="25">
        <f t="shared" ca="1" si="162"/>
        <v>5.59</v>
      </c>
      <c r="AP177" s="25">
        <f ca="1">IF($H177="","",IF($Q177="x",SUM(AI$3:AK177)+SUM(AN$3:AO177)-SUM(AP$3:AP176),0))</f>
        <v>456.50000000000364</v>
      </c>
      <c r="AQ177" s="25">
        <f t="shared" ca="1" si="163"/>
        <v>111277.28</v>
      </c>
      <c r="AR177" s="25">
        <f t="shared" ca="1" si="138"/>
        <v>111060.44</v>
      </c>
      <c r="AS177" s="7"/>
      <c r="AT177" s="25">
        <f t="shared" ca="1" si="164"/>
        <v>0</v>
      </c>
      <c r="AU177" s="25">
        <f ca="1">SUM(AT$3:AT177)</f>
        <v>0</v>
      </c>
      <c r="AV177" s="25">
        <f t="shared" ca="1" si="165"/>
        <v>170045.39518150332</v>
      </c>
      <c r="AW177" s="25">
        <f t="shared" ca="1" si="139"/>
        <v>106.28</v>
      </c>
      <c r="AX177" s="25">
        <f t="shared" ca="1" si="166"/>
        <v>0</v>
      </c>
      <c r="AY177" s="25">
        <f t="shared" ca="1" si="167"/>
        <v>113.36</v>
      </c>
      <c r="AZ177" s="25">
        <f t="shared" ca="1" si="168"/>
        <v>170045.39518150332</v>
      </c>
      <c r="BA177" s="25">
        <f t="shared" ca="1" si="169"/>
        <v>0</v>
      </c>
      <c r="BB177" s="25">
        <f t="shared" ca="1" si="170"/>
        <v>0</v>
      </c>
      <c r="BC177" s="25">
        <f t="shared" ca="1" si="171"/>
        <v>8.5</v>
      </c>
      <c r="BD177" s="25">
        <f ca="1">IF($H177="","",IF($Q177="x",SUM(AW$3:AY177)+SUM(BB$3:BC177)-SUM(BD$3:BD176),0))</f>
        <v>681.11000000000058</v>
      </c>
      <c r="BE177" s="25">
        <f t="shared" ca="1" si="172"/>
        <v>169364.29</v>
      </c>
      <c r="BF177" s="25">
        <f t="shared" ca="1" si="140"/>
        <v>169060.32</v>
      </c>
      <c r="BG177" s="7"/>
      <c r="BI177" s="25">
        <f t="shared" ca="1" si="173"/>
        <v>0</v>
      </c>
      <c r="BJ177" s="25">
        <f ca="1">SUM(BI$3:BI177)</f>
        <v>0</v>
      </c>
      <c r="BK177" s="25">
        <f t="shared" ca="1" si="186"/>
        <v>148115.58269955413</v>
      </c>
      <c r="BL177" s="25">
        <f t="shared" ca="1" si="141"/>
        <v>92.57</v>
      </c>
      <c r="BM177" s="25">
        <f t="shared" ca="1" si="174"/>
        <v>0</v>
      </c>
      <c r="BN177" s="25">
        <f t="shared" ca="1" si="175"/>
        <v>98.74</v>
      </c>
      <c r="BO177" s="25">
        <f t="shared" ca="1" si="176"/>
        <v>148115.58269955413</v>
      </c>
      <c r="BP177" s="25">
        <f t="shared" ca="1" si="177"/>
        <v>0</v>
      </c>
      <c r="BQ177" s="25">
        <f t="shared" ca="1" si="178"/>
        <v>0</v>
      </c>
      <c r="BR177" s="25">
        <f t="shared" ca="1" si="179"/>
        <v>7.41</v>
      </c>
      <c r="BS177" s="25">
        <f ca="1">IF($H177="","",IF($Q177="x",SUM(BL$3:BN177)+SUM(BQ$3:BR177)-SUM(BS$3:BS176),0))</f>
        <v>593.75</v>
      </c>
      <c r="BT177" s="25">
        <f t="shared" ca="1" si="180"/>
        <v>147521.82999999999</v>
      </c>
      <c r="BU177" s="25">
        <f t="shared" ca="1" si="142"/>
        <v>147250.62</v>
      </c>
      <c r="BV177" s="7"/>
      <c r="BW177" s="25">
        <f t="shared" si="143"/>
        <v>0</v>
      </c>
      <c r="BX177" s="130"/>
      <c r="BY177" s="7"/>
      <c r="CB177" s="131">
        <f t="shared" si="188"/>
        <v>174</v>
      </c>
      <c r="CC177" s="132">
        <f t="shared" ca="1" si="181"/>
        <v>0</v>
      </c>
      <c r="CD177" s="133">
        <f t="shared" ca="1" si="144"/>
        <v>179357.68040554321</v>
      </c>
      <c r="CE177" s="133">
        <f t="shared" ca="1" si="182"/>
        <v>74.58</v>
      </c>
      <c r="CF177" s="133">
        <f t="shared" ca="1" si="183"/>
        <v>179283.1</v>
      </c>
      <c r="CG177" s="133">
        <f t="shared" ca="1" si="184"/>
        <v>0</v>
      </c>
      <c r="CH177" s="133">
        <f ca="1">IF($H177="","",IF(MONTH($H177)=MONTH($C$4)-1,MAX(0,(CG177-SUM(N166:N177)+SUM(O166:O177))-(VLOOKUP(CB177-12,$CB$3:$CH176,6,FALSE))),0)*0.25)</f>
        <v>0</v>
      </c>
      <c r="CI177" s="133">
        <f ca="1">IF($H177="","",CG177-SUM($CH$4:$CH177))</f>
        <v>-19380.073988354059</v>
      </c>
      <c r="CK177" s="133">
        <f ca="1">IF($H177="","",SUM($N$4:$N177)+$CK$3)</f>
        <v>100000</v>
      </c>
      <c r="CL177" s="133">
        <f ca="1">IF($H177="","",SUM($O$4:$O177))</f>
        <v>0</v>
      </c>
      <c r="CM177" s="133">
        <f t="shared" ca="1" si="187"/>
        <v>0</v>
      </c>
      <c r="CN177" s="133">
        <f ca="1">IF($H177="","",ROUND(IF(MONTH($H177)=MONTH($C$4)-1,BT177*(1+CC177)-SUM($CM$4:$CM177),0),2))</f>
        <v>0</v>
      </c>
      <c r="CZ177" s="132">
        <f t="shared" ca="1" si="145"/>
        <v>126700</v>
      </c>
    </row>
    <row r="178" spans="6:104" x14ac:dyDescent="0.2">
      <c r="F178" s="3">
        <v>175</v>
      </c>
      <c r="G178" s="3">
        <f t="shared" si="146"/>
        <v>15</v>
      </c>
      <c r="H178" s="8">
        <f t="shared" ca="1" si="185"/>
        <v>49064</v>
      </c>
      <c r="I178" s="6">
        <f t="shared" ca="1" si="128"/>
        <v>46</v>
      </c>
      <c r="J178" s="6" t="str">
        <f t="shared" ca="1" si="129"/>
        <v/>
      </c>
      <c r="K178" s="7"/>
      <c r="L178" s="6">
        <f ca="1">IF($H178="","",IF($J178="",VLOOKUP($I178,Sterbetafeln!$A$4:$I$124,$D$10,FALSE),MAX(0.0005,VLOOKUP($I178,Sterbetafeln!$A$4:$I$124,$D$10,FALSE)*VLOOKUP($J178,Sterbetafeln!$A$4:$I$124,$D$13,FALSE))))</f>
        <v>2.068E-3</v>
      </c>
      <c r="M178" s="78">
        <f ca="1">SUM($O$3:$O178)</f>
        <v>0</v>
      </c>
      <c r="N178" s="25">
        <f t="shared" ca="1" si="147"/>
        <v>0</v>
      </c>
      <c r="O178" s="25">
        <f t="shared" ca="1" si="148"/>
        <v>0</v>
      </c>
      <c r="P178" s="25">
        <f t="shared" ca="1" si="149"/>
        <v>0</v>
      </c>
      <c r="Q178" s="7" t="str">
        <f t="shared" ca="1" si="150"/>
        <v/>
      </c>
      <c r="R178" s="25">
        <f t="shared" ca="1" si="130"/>
        <v>0</v>
      </c>
      <c r="S178" s="25">
        <f ca="1">SUM(R$3:R178)</f>
        <v>0</v>
      </c>
      <c r="T178" s="25">
        <f t="shared" ca="1" si="151"/>
        <v>71958.2</v>
      </c>
      <c r="U178" s="25">
        <f t="shared" ca="1" si="131"/>
        <v>44.97</v>
      </c>
      <c r="V178" s="25">
        <f t="shared" ca="1" si="152"/>
        <v>0</v>
      </c>
      <c r="W178" s="25">
        <f t="shared" ca="1" si="132"/>
        <v>47.97</v>
      </c>
      <c r="X178" s="25">
        <f t="shared" ca="1" si="153"/>
        <v>126700</v>
      </c>
      <c r="Y178" s="25">
        <f t="shared" ca="1" si="133"/>
        <v>54741.8</v>
      </c>
      <c r="Z178" s="25">
        <f t="shared" ca="1" si="154"/>
        <v>9.43</v>
      </c>
      <c r="AA178" s="25">
        <f t="shared" ca="1" si="155"/>
        <v>3.6</v>
      </c>
      <c r="AB178" s="25">
        <f ca="1">IF($H178="","",IF($Q178="x",SUM(U$3:W178)+SUM(Z$3:AA178)-SUM(AB$3:AB177),0))</f>
        <v>0</v>
      </c>
      <c r="AC178" s="25">
        <f t="shared" ca="1" si="156"/>
        <v>71958.2</v>
      </c>
      <c r="AD178" s="25">
        <f t="shared" ca="1" si="134"/>
        <v>71800.34</v>
      </c>
      <c r="AE178" s="7"/>
      <c r="AF178" s="25">
        <f t="shared" ca="1" si="157"/>
        <v>0</v>
      </c>
      <c r="AG178" s="25">
        <f ca="1">SUM(AF$3:AF178)</f>
        <v>0</v>
      </c>
      <c r="AH178" s="25">
        <f t="shared" ca="1" si="158"/>
        <v>111551.71979200817</v>
      </c>
      <c r="AI178" s="25">
        <f t="shared" ca="1" si="135"/>
        <v>69.72</v>
      </c>
      <c r="AJ178" s="25">
        <f t="shared" ca="1" si="159"/>
        <v>0</v>
      </c>
      <c r="AK178" s="25">
        <f t="shared" ca="1" si="136"/>
        <v>74.37</v>
      </c>
      <c r="AL178" s="25">
        <f t="shared" ca="1" si="160"/>
        <v>126700</v>
      </c>
      <c r="AM178" s="25">
        <f t="shared" ca="1" si="137"/>
        <v>15148.28</v>
      </c>
      <c r="AN178" s="25">
        <f t="shared" ca="1" si="161"/>
        <v>2.61</v>
      </c>
      <c r="AO178" s="25">
        <f t="shared" ca="1" si="162"/>
        <v>5.58</v>
      </c>
      <c r="AP178" s="25">
        <f ca="1">IF($H178="","",IF($Q178="x",SUM(AI$3:AK178)+SUM(AN$3:AO178)-SUM(AP$3:AP177),0))</f>
        <v>0</v>
      </c>
      <c r="AQ178" s="25">
        <f t="shared" ca="1" si="163"/>
        <v>111551.72</v>
      </c>
      <c r="AR178" s="25">
        <f t="shared" ca="1" si="138"/>
        <v>111334.47</v>
      </c>
      <c r="AS178" s="7"/>
      <c r="AT178" s="25">
        <f t="shared" ca="1" si="164"/>
        <v>0</v>
      </c>
      <c r="AU178" s="25">
        <f ca="1">SUM(AT$3:AT178)</f>
        <v>0</v>
      </c>
      <c r="AV178" s="25">
        <f t="shared" ca="1" si="165"/>
        <v>170188.67924553843</v>
      </c>
      <c r="AW178" s="25">
        <f t="shared" ca="1" si="139"/>
        <v>106.37</v>
      </c>
      <c r="AX178" s="25">
        <f t="shared" ca="1" si="166"/>
        <v>0</v>
      </c>
      <c r="AY178" s="25">
        <f t="shared" ca="1" si="167"/>
        <v>113.46</v>
      </c>
      <c r="AZ178" s="25">
        <f t="shared" ca="1" si="168"/>
        <v>170188.67924553843</v>
      </c>
      <c r="BA178" s="25">
        <f t="shared" ca="1" si="169"/>
        <v>0</v>
      </c>
      <c r="BB178" s="25">
        <f t="shared" ca="1" si="170"/>
        <v>0</v>
      </c>
      <c r="BC178" s="25">
        <f t="shared" ca="1" si="171"/>
        <v>8.51</v>
      </c>
      <c r="BD178" s="25">
        <f ca="1">IF($H178="","",IF($Q178="x",SUM(AW$3:AY178)+SUM(BB$3:BC178)-SUM(BD$3:BD177),0))</f>
        <v>0</v>
      </c>
      <c r="BE178" s="25">
        <f t="shared" ca="1" si="172"/>
        <v>170188.68</v>
      </c>
      <c r="BF178" s="25">
        <f t="shared" ca="1" si="140"/>
        <v>169883.47</v>
      </c>
      <c r="BG178" s="7"/>
      <c r="BI178" s="25">
        <f t="shared" ca="1" si="173"/>
        <v>0</v>
      </c>
      <c r="BJ178" s="25">
        <f ca="1">SUM(BI$3:BI178)</f>
        <v>0</v>
      </c>
      <c r="BK178" s="25">
        <f t="shared" ca="1" si="186"/>
        <v>148122.85219621033</v>
      </c>
      <c r="BL178" s="25">
        <f t="shared" ca="1" si="141"/>
        <v>92.58</v>
      </c>
      <c r="BM178" s="25">
        <f t="shared" ca="1" si="174"/>
        <v>0</v>
      </c>
      <c r="BN178" s="25">
        <f t="shared" ca="1" si="175"/>
        <v>98.75</v>
      </c>
      <c r="BO178" s="25">
        <f t="shared" ca="1" si="176"/>
        <v>148122.85219621033</v>
      </c>
      <c r="BP178" s="25">
        <f t="shared" ca="1" si="177"/>
        <v>0</v>
      </c>
      <c r="BQ178" s="25">
        <f t="shared" ca="1" si="178"/>
        <v>0</v>
      </c>
      <c r="BR178" s="25">
        <f t="shared" ca="1" si="179"/>
        <v>7.41</v>
      </c>
      <c r="BS178" s="25">
        <f ca="1">IF($H178="","",IF($Q178="x",SUM(BL$3:BN178)+SUM(BQ$3:BR178)-SUM(BS$3:BS177),0))</f>
        <v>0</v>
      </c>
      <c r="BT178" s="25">
        <f t="shared" ca="1" si="180"/>
        <v>148122.85</v>
      </c>
      <c r="BU178" s="25">
        <f t="shared" ca="1" si="142"/>
        <v>147850.74</v>
      </c>
      <c r="BV178" s="7"/>
      <c r="BW178" s="25">
        <f t="shared" si="143"/>
        <v>0</v>
      </c>
      <c r="BX178" s="130"/>
      <c r="BY178" s="7"/>
      <c r="CB178" s="131">
        <f t="shared" si="188"/>
        <v>175</v>
      </c>
      <c r="CC178" s="132">
        <f t="shared" ca="1" si="181"/>
        <v>0</v>
      </c>
      <c r="CD178" s="133">
        <f t="shared" ca="1" si="144"/>
        <v>180013.52154171621</v>
      </c>
      <c r="CE178" s="133">
        <f t="shared" ca="1" si="182"/>
        <v>74.849999999999994</v>
      </c>
      <c r="CF178" s="133">
        <f t="shared" ca="1" si="183"/>
        <v>179938.67</v>
      </c>
      <c r="CG178" s="133">
        <f t="shared" ca="1" si="184"/>
        <v>0</v>
      </c>
      <c r="CH178" s="133">
        <f ca="1">IF($H178="","",IF(MONTH($H178)=MONTH($C$4)-1,MAX(0,(CG178-SUM(N167:N178)+SUM(O167:O178))-(VLOOKUP(CB178-12,$CB$3:$CH177,6,FALSE))),0)*0.25)</f>
        <v>0</v>
      </c>
      <c r="CI178" s="133">
        <f ca="1">IF($H178="","",CG178-SUM($CH$4:$CH178))</f>
        <v>-19380.073988354059</v>
      </c>
      <c r="CK178" s="133">
        <f ca="1">IF($H178="","",SUM($N$4:$N178)+$CK$3)</f>
        <v>100000</v>
      </c>
      <c r="CL178" s="133">
        <f ca="1">IF($H178="","",SUM($O$4:$O178))</f>
        <v>0</v>
      </c>
      <c r="CM178" s="133">
        <f t="shared" ca="1" si="187"/>
        <v>0</v>
      </c>
      <c r="CN178" s="133">
        <f ca="1">IF($H178="","",ROUND(IF(MONTH($H178)=MONTH($C$4)-1,BT178*(1+CC178)-SUM($CM$4:$CM178),0),2))</f>
        <v>0</v>
      </c>
      <c r="CZ178" s="132">
        <f t="shared" ca="1" si="145"/>
        <v>126700</v>
      </c>
    </row>
    <row r="179" spans="6:104" x14ac:dyDescent="0.2">
      <c r="F179" s="3">
        <v>176</v>
      </c>
      <c r="G179" s="3">
        <f t="shared" si="146"/>
        <v>15</v>
      </c>
      <c r="H179" s="8">
        <f t="shared" ca="1" si="185"/>
        <v>49095</v>
      </c>
      <c r="I179" s="6">
        <f t="shared" ca="1" si="128"/>
        <v>46</v>
      </c>
      <c r="J179" s="6" t="str">
        <f t="shared" ca="1" si="129"/>
        <v/>
      </c>
      <c r="K179" s="7"/>
      <c r="L179" s="6">
        <f ca="1">IF($H179="","",IF($J179="",VLOOKUP($I179,Sterbetafeln!$A$4:$I$124,$D$10,FALSE),MAX(0.0005,VLOOKUP($I179,Sterbetafeln!$A$4:$I$124,$D$10,FALSE)*VLOOKUP($J179,Sterbetafeln!$A$4:$I$124,$D$13,FALSE))))</f>
        <v>2.068E-3</v>
      </c>
      <c r="M179" s="78">
        <f ca="1">SUM($O$3:$O179)</f>
        <v>0</v>
      </c>
      <c r="N179" s="25">
        <f t="shared" ca="1" si="147"/>
        <v>0</v>
      </c>
      <c r="O179" s="25">
        <f t="shared" ca="1" si="148"/>
        <v>0</v>
      </c>
      <c r="P179" s="25">
        <f t="shared" ca="1" si="149"/>
        <v>0</v>
      </c>
      <c r="Q179" s="7" t="str">
        <f t="shared" ca="1" si="150"/>
        <v/>
      </c>
      <c r="R179" s="25">
        <f t="shared" ca="1" si="130"/>
        <v>0</v>
      </c>
      <c r="S179" s="25">
        <f ca="1">SUM(R$3:R179)</f>
        <v>0</v>
      </c>
      <c r="T179" s="25">
        <f t="shared" ca="1" si="151"/>
        <v>71958.2</v>
      </c>
      <c r="U179" s="25">
        <f t="shared" ca="1" si="131"/>
        <v>44.97</v>
      </c>
      <c r="V179" s="25">
        <f t="shared" ca="1" si="152"/>
        <v>0</v>
      </c>
      <c r="W179" s="25">
        <f t="shared" ca="1" si="132"/>
        <v>47.97</v>
      </c>
      <c r="X179" s="25">
        <f t="shared" ca="1" si="153"/>
        <v>126700</v>
      </c>
      <c r="Y179" s="25">
        <f t="shared" ca="1" si="133"/>
        <v>54741.8</v>
      </c>
      <c r="Z179" s="25">
        <f t="shared" ca="1" si="154"/>
        <v>9.43</v>
      </c>
      <c r="AA179" s="25">
        <f t="shared" ca="1" si="155"/>
        <v>3.6</v>
      </c>
      <c r="AB179" s="25">
        <f ca="1">IF($H179="","",IF($Q179="x",SUM(U$3:W179)+SUM(Z$3:AA179)-SUM(AB$3:AB178),0))</f>
        <v>0</v>
      </c>
      <c r="AC179" s="25">
        <f t="shared" ca="1" si="156"/>
        <v>71958.2</v>
      </c>
      <c r="AD179" s="25">
        <f t="shared" ca="1" si="134"/>
        <v>71800.34</v>
      </c>
      <c r="AE179" s="7"/>
      <c r="AF179" s="25">
        <f t="shared" ca="1" si="157"/>
        <v>0</v>
      </c>
      <c r="AG179" s="25">
        <f ca="1">SUM(AF$3:AF179)</f>
        <v>0</v>
      </c>
      <c r="AH179" s="25">
        <f t="shared" ca="1" si="158"/>
        <v>111826.83663508449</v>
      </c>
      <c r="AI179" s="25">
        <f t="shared" ca="1" si="135"/>
        <v>69.89</v>
      </c>
      <c r="AJ179" s="25">
        <f t="shared" ca="1" si="159"/>
        <v>0</v>
      </c>
      <c r="AK179" s="25">
        <f t="shared" ca="1" si="136"/>
        <v>74.55</v>
      </c>
      <c r="AL179" s="25">
        <f t="shared" ca="1" si="160"/>
        <v>126700</v>
      </c>
      <c r="AM179" s="25">
        <f t="shared" ca="1" si="137"/>
        <v>14873.16</v>
      </c>
      <c r="AN179" s="25">
        <f t="shared" ca="1" si="161"/>
        <v>2.56</v>
      </c>
      <c r="AO179" s="25">
        <f t="shared" ca="1" si="162"/>
        <v>5.59</v>
      </c>
      <c r="AP179" s="25">
        <f ca="1">IF($H179="","",IF($Q179="x",SUM(AI$3:AK179)+SUM(AN$3:AO179)-SUM(AP$3:AP178),0))</f>
        <v>0</v>
      </c>
      <c r="AQ179" s="25">
        <f t="shared" ca="1" si="163"/>
        <v>111826.84</v>
      </c>
      <c r="AR179" s="25">
        <f t="shared" ca="1" si="138"/>
        <v>111609.17</v>
      </c>
      <c r="AS179" s="7"/>
      <c r="AT179" s="25">
        <f t="shared" ca="1" si="164"/>
        <v>0</v>
      </c>
      <c r="AU179" s="25">
        <f ca="1">SUM(AT$3:AT179)</f>
        <v>0</v>
      </c>
      <c r="AV179" s="25">
        <f t="shared" ca="1" si="165"/>
        <v>171017.08200554899</v>
      </c>
      <c r="AW179" s="25">
        <f t="shared" ca="1" si="139"/>
        <v>106.89</v>
      </c>
      <c r="AX179" s="25">
        <f t="shared" ca="1" si="166"/>
        <v>0</v>
      </c>
      <c r="AY179" s="25">
        <f t="shared" ca="1" si="167"/>
        <v>114.01</v>
      </c>
      <c r="AZ179" s="25">
        <f t="shared" ca="1" si="168"/>
        <v>171017.08200554899</v>
      </c>
      <c r="BA179" s="25">
        <f t="shared" ca="1" si="169"/>
        <v>0</v>
      </c>
      <c r="BB179" s="25">
        <f t="shared" ca="1" si="170"/>
        <v>0</v>
      </c>
      <c r="BC179" s="25">
        <f t="shared" ca="1" si="171"/>
        <v>8.5500000000000007</v>
      </c>
      <c r="BD179" s="25">
        <f ca="1">IF($H179="","",IF($Q179="x",SUM(AW$3:AY179)+SUM(BB$3:BC179)-SUM(BD$3:BD178),0))</f>
        <v>0</v>
      </c>
      <c r="BE179" s="25">
        <f t="shared" ca="1" si="172"/>
        <v>171017.08</v>
      </c>
      <c r="BF179" s="25">
        <f t="shared" ca="1" si="140"/>
        <v>170710.63</v>
      </c>
      <c r="BG179" s="7"/>
      <c r="BI179" s="25">
        <f t="shared" ca="1" si="173"/>
        <v>0</v>
      </c>
      <c r="BJ179" s="25">
        <f ca="1">SUM(BI$3:BI179)</f>
        <v>0</v>
      </c>
      <c r="BK179" s="25">
        <f t="shared" ca="1" si="186"/>
        <v>148726.3208260868</v>
      </c>
      <c r="BL179" s="25">
        <f t="shared" ca="1" si="141"/>
        <v>92.95</v>
      </c>
      <c r="BM179" s="25">
        <f t="shared" ca="1" si="174"/>
        <v>0</v>
      </c>
      <c r="BN179" s="25">
        <f t="shared" ca="1" si="175"/>
        <v>99.15</v>
      </c>
      <c r="BO179" s="25">
        <f t="shared" ca="1" si="176"/>
        <v>148726.3208260868</v>
      </c>
      <c r="BP179" s="25">
        <f t="shared" ca="1" si="177"/>
        <v>0</v>
      </c>
      <c r="BQ179" s="25">
        <f t="shared" ca="1" si="178"/>
        <v>0</v>
      </c>
      <c r="BR179" s="25">
        <f t="shared" ca="1" si="179"/>
        <v>7.44</v>
      </c>
      <c r="BS179" s="25">
        <f ca="1">IF($H179="","",IF($Q179="x",SUM(BL$3:BN179)+SUM(BQ$3:BR179)-SUM(BS$3:BS178),0))</f>
        <v>0</v>
      </c>
      <c r="BT179" s="25">
        <f t="shared" ca="1" si="180"/>
        <v>148726.32</v>
      </c>
      <c r="BU179" s="25">
        <f t="shared" ca="1" si="142"/>
        <v>148453.31</v>
      </c>
      <c r="BV179" s="7"/>
      <c r="BW179" s="25">
        <f t="shared" si="143"/>
        <v>0</v>
      </c>
      <c r="BX179" s="130"/>
      <c r="BY179" s="7"/>
      <c r="CB179" s="131">
        <f t="shared" si="188"/>
        <v>176</v>
      </c>
      <c r="CC179" s="132">
        <f t="shared" ca="1" si="181"/>
        <v>0</v>
      </c>
      <c r="CD179" s="133">
        <f t="shared" ca="1" si="144"/>
        <v>180671.76241504506</v>
      </c>
      <c r="CE179" s="133">
        <f t="shared" ca="1" si="182"/>
        <v>75.13</v>
      </c>
      <c r="CF179" s="133">
        <f t="shared" ca="1" si="183"/>
        <v>180596.63</v>
      </c>
      <c r="CG179" s="133">
        <f t="shared" ca="1" si="184"/>
        <v>0</v>
      </c>
      <c r="CH179" s="133">
        <f ca="1">IF($H179="","",IF(MONTH($H179)=MONTH($C$4)-1,MAX(0,(CG179-SUM(N168:N179)+SUM(O168:O179))-(VLOOKUP(CB179-12,$CB$3:$CH178,6,FALSE))),0)*0.25)</f>
        <v>0</v>
      </c>
      <c r="CI179" s="133">
        <f ca="1">IF($H179="","",CG179-SUM($CH$4:$CH179))</f>
        <v>-19380.073988354059</v>
      </c>
      <c r="CK179" s="133">
        <f ca="1">IF($H179="","",SUM($N$4:$N179)+$CK$3)</f>
        <v>100000</v>
      </c>
      <c r="CL179" s="133">
        <f ca="1">IF($H179="","",SUM($O$4:$O179))</f>
        <v>0</v>
      </c>
      <c r="CM179" s="133">
        <f t="shared" ca="1" si="187"/>
        <v>0</v>
      </c>
      <c r="CN179" s="133">
        <f ca="1">IF($H179="","",ROUND(IF(MONTH($H179)=MONTH($C$4)-1,BT179*(1+CC179)-SUM($CM$4:$CM179),0),2))</f>
        <v>0</v>
      </c>
      <c r="CZ179" s="132">
        <f t="shared" ca="1" si="145"/>
        <v>126700</v>
      </c>
    </row>
    <row r="180" spans="6:104" x14ac:dyDescent="0.2">
      <c r="F180" s="3">
        <v>177</v>
      </c>
      <c r="G180" s="3">
        <f t="shared" si="146"/>
        <v>15</v>
      </c>
      <c r="H180" s="8">
        <f t="shared" ca="1" si="185"/>
        <v>49125</v>
      </c>
      <c r="I180" s="6">
        <f t="shared" ca="1" si="128"/>
        <v>46</v>
      </c>
      <c r="J180" s="6" t="str">
        <f t="shared" ca="1" si="129"/>
        <v/>
      </c>
      <c r="K180" s="7"/>
      <c r="L180" s="6">
        <f ca="1">IF($H180="","",IF($J180="",VLOOKUP($I180,Sterbetafeln!$A$4:$I$124,$D$10,FALSE),MAX(0.0005,VLOOKUP($I180,Sterbetafeln!$A$4:$I$124,$D$10,FALSE)*VLOOKUP($J180,Sterbetafeln!$A$4:$I$124,$D$13,FALSE))))</f>
        <v>2.068E-3</v>
      </c>
      <c r="M180" s="78">
        <f ca="1">SUM($O$3:$O180)</f>
        <v>0</v>
      </c>
      <c r="N180" s="25">
        <f t="shared" ca="1" si="147"/>
        <v>0</v>
      </c>
      <c r="O180" s="25">
        <f t="shared" ca="1" si="148"/>
        <v>0</v>
      </c>
      <c r="P180" s="25">
        <f t="shared" ca="1" si="149"/>
        <v>0</v>
      </c>
      <c r="Q180" s="7" t="str">
        <f t="shared" ca="1" si="150"/>
        <v>x</v>
      </c>
      <c r="R180" s="25">
        <f t="shared" ca="1" si="130"/>
        <v>0</v>
      </c>
      <c r="S180" s="25">
        <f ca="1">SUM(R$3:R180)</f>
        <v>0</v>
      </c>
      <c r="T180" s="25">
        <f t="shared" ca="1" si="151"/>
        <v>71958.2</v>
      </c>
      <c r="U180" s="25">
        <f t="shared" ca="1" si="131"/>
        <v>44.97</v>
      </c>
      <c r="V180" s="25">
        <f t="shared" ca="1" si="152"/>
        <v>0</v>
      </c>
      <c r="W180" s="25">
        <f t="shared" ca="1" si="132"/>
        <v>47.97</v>
      </c>
      <c r="X180" s="25">
        <f t="shared" ca="1" si="153"/>
        <v>126700</v>
      </c>
      <c r="Y180" s="25">
        <f t="shared" ca="1" si="133"/>
        <v>54741.8</v>
      </c>
      <c r="Z180" s="25">
        <f t="shared" ca="1" si="154"/>
        <v>9.43</v>
      </c>
      <c r="AA180" s="25">
        <f t="shared" ca="1" si="155"/>
        <v>3.6</v>
      </c>
      <c r="AB180" s="25">
        <f ca="1">IF($H180="","",IF($Q180="x",SUM(U$3:W180)+SUM(Z$3:AA180)-SUM(AB$3:AB179),0))</f>
        <v>317.91000000000713</v>
      </c>
      <c r="AC180" s="25">
        <f t="shared" ca="1" si="156"/>
        <v>71640.289999999994</v>
      </c>
      <c r="AD180" s="25">
        <f t="shared" ca="1" si="134"/>
        <v>71482.899999999994</v>
      </c>
      <c r="AE180" s="7"/>
      <c r="AF180" s="25">
        <f t="shared" ca="1" si="157"/>
        <v>0</v>
      </c>
      <c r="AG180" s="25">
        <f ca="1">SUM(AF$3:AF180)</f>
        <v>0</v>
      </c>
      <c r="AH180" s="25">
        <f t="shared" ca="1" si="158"/>
        <v>112102.63515522424</v>
      </c>
      <c r="AI180" s="25">
        <f t="shared" ca="1" si="135"/>
        <v>70.06</v>
      </c>
      <c r="AJ180" s="25">
        <f t="shared" ca="1" si="159"/>
        <v>0</v>
      </c>
      <c r="AK180" s="25">
        <f t="shared" ca="1" si="136"/>
        <v>74.739999999999995</v>
      </c>
      <c r="AL180" s="25">
        <f t="shared" ca="1" si="160"/>
        <v>126700</v>
      </c>
      <c r="AM180" s="25">
        <f t="shared" ca="1" si="137"/>
        <v>14597.36</v>
      </c>
      <c r="AN180" s="25">
        <f t="shared" ca="1" si="161"/>
        <v>2.52</v>
      </c>
      <c r="AO180" s="25">
        <f t="shared" ca="1" si="162"/>
        <v>5.61</v>
      </c>
      <c r="AP180" s="25">
        <f ca="1">IF($H180="","",IF($Q180="x",SUM(AI$3:AK180)+SUM(AN$3:AO180)-SUM(AP$3:AP179),0))</f>
        <v>457.80000000000291</v>
      </c>
      <c r="AQ180" s="25">
        <f t="shared" ca="1" si="163"/>
        <v>111644.84</v>
      </c>
      <c r="AR180" s="25">
        <f t="shared" ca="1" si="138"/>
        <v>111427.45</v>
      </c>
      <c r="AS180" s="7"/>
      <c r="AT180" s="25">
        <f t="shared" ca="1" si="164"/>
        <v>0</v>
      </c>
      <c r="AU180" s="25">
        <f ca="1">SUM(AT$3:AT180)</f>
        <v>0</v>
      </c>
      <c r="AV180" s="25">
        <f t="shared" ca="1" si="165"/>
        <v>171849.51428443732</v>
      </c>
      <c r="AW180" s="25">
        <f t="shared" ca="1" si="139"/>
        <v>107.41</v>
      </c>
      <c r="AX180" s="25">
        <f t="shared" ca="1" si="166"/>
        <v>0</v>
      </c>
      <c r="AY180" s="25">
        <f t="shared" ca="1" si="167"/>
        <v>114.57</v>
      </c>
      <c r="AZ180" s="25">
        <f t="shared" ca="1" si="168"/>
        <v>171849.51428443732</v>
      </c>
      <c r="BA180" s="25">
        <f t="shared" ca="1" si="169"/>
        <v>0</v>
      </c>
      <c r="BB180" s="25">
        <f t="shared" ca="1" si="170"/>
        <v>0</v>
      </c>
      <c r="BC180" s="25">
        <f t="shared" ca="1" si="171"/>
        <v>8.59</v>
      </c>
      <c r="BD180" s="25">
        <f ca="1">IF($H180="","",IF($Q180="x",SUM(AW$3:AY180)+SUM(BB$3:BC180)-SUM(BD$3:BD179),0))</f>
        <v>688.35999999999331</v>
      </c>
      <c r="BE180" s="25">
        <f t="shared" ca="1" si="172"/>
        <v>171161.15</v>
      </c>
      <c r="BF180" s="25">
        <f t="shared" ca="1" si="140"/>
        <v>170854.48</v>
      </c>
      <c r="BG180" s="7"/>
      <c r="BI180" s="25">
        <f t="shared" ca="1" si="173"/>
        <v>0</v>
      </c>
      <c r="BJ180" s="25">
        <f ca="1">SUM(BI$3:BI180)</f>
        <v>0</v>
      </c>
      <c r="BK180" s="25">
        <f t="shared" ca="1" si="186"/>
        <v>149332.2494375665</v>
      </c>
      <c r="BL180" s="25">
        <f t="shared" ca="1" si="141"/>
        <v>93.33</v>
      </c>
      <c r="BM180" s="25">
        <f t="shared" ca="1" si="174"/>
        <v>0</v>
      </c>
      <c r="BN180" s="25">
        <f t="shared" ca="1" si="175"/>
        <v>99.55</v>
      </c>
      <c r="BO180" s="25">
        <f t="shared" ca="1" si="176"/>
        <v>149332.2494375665</v>
      </c>
      <c r="BP180" s="25">
        <f t="shared" ca="1" si="177"/>
        <v>0</v>
      </c>
      <c r="BQ180" s="25">
        <f t="shared" ca="1" si="178"/>
        <v>0</v>
      </c>
      <c r="BR180" s="25">
        <f t="shared" ca="1" si="179"/>
        <v>7.47</v>
      </c>
      <c r="BS180" s="25">
        <f ca="1">IF($H180="","",IF($Q180="x",SUM(BL$3:BN180)+SUM(BQ$3:BR180)-SUM(BS$3:BS179),0))</f>
        <v>598.63000000000466</v>
      </c>
      <c r="BT180" s="25">
        <f t="shared" ca="1" si="180"/>
        <v>148733.62</v>
      </c>
      <c r="BU180" s="25">
        <f t="shared" ca="1" si="142"/>
        <v>148460.59</v>
      </c>
      <c r="BV180" s="7"/>
      <c r="BW180" s="25">
        <f t="shared" si="143"/>
        <v>0</v>
      </c>
      <c r="BX180" s="130"/>
      <c r="BY180" s="7"/>
      <c r="CB180" s="131">
        <f t="shared" si="188"/>
        <v>177</v>
      </c>
      <c r="CC180" s="132">
        <f t="shared" ca="1" si="181"/>
        <v>0</v>
      </c>
      <c r="CD180" s="133">
        <f t="shared" ca="1" si="144"/>
        <v>181332.40302552975</v>
      </c>
      <c r="CE180" s="133">
        <f t="shared" ca="1" si="182"/>
        <v>75.400000000000006</v>
      </c>
      <c r="CF180" s="133">
        <f t="shared" ca="1" si="183"/>
        <v>181257</v>
      </c>
      <c r="CG180" s="133">
        <f t="shared" ca="1" si="184"/>
        <v>0</v>
      </c>
      <c r="CH180" s="133">
        <f ca="1">IF($H180="","",IF(MONTH($H180)=MONTH($C$4)-1,MAX(0,(CG180-SUM(N169:N180)+SUM(O169:O180))-(VLOOKUP(CB180-12,$CB$3:$CH179,6,FALSE))),0)*0.25)</f>
        <v>0</v>
      </c>
      <c r="CI180" s="133">
        <f ca="1">IF($H180="","",CG180-SUM($CH$4:$CH180))</f>
        <v>-19380.073988354059</v>
      </c>
      <c r="CK180" s="133">
        <f ca="1">IF($H180="","",SUM($N$4:$N180)+$CK$3)</f>
        <v>100000</v>
      </c>
      <c r="CL180" s="133">
        <f ca="1">IF($H180="","",SUM($O$4:$O180))</f>
        <v>0</v>
      </c>
      <c r="CM180" s="133">
        <f t="shared" ca="1" si="187"/>
        <v>0</v>
      </c>
      <c r="CN180" s="133">
        <f ca="1">IF($H180="","",ROUND(IF(MONTH($H180)=MONTH($C$4)-1,BT180*(1+CC180)-SUM($CM$4:$CM180),0),2))</f>
        <v>0</v>
      </c>
      <c r="CZ180" s="132">
        <f t="shared" ca="1" si="145"/>
        <v>126700</v>
      </c>
    </row>
    <row r="181" spans="6:104" x14ac:dyDescent="0.2">
      <c r="F181" s="3">
        <v>178</v>
      </c>
      <c r="G181" s="3">
        <f t="shared" si="146"/>
        <v>15</v>
      </c>
      <c r="H181" s="8">
        <f t="shared" ca="1" si="185"/>
        <v>49156</v>
      </c>
      <c r="I181" s="6">
        <f t="shared" ca="1" si="128"/>
        <v>47</v>
      </c>
      <c r="J181" s="6" t="str">
        <f t="shared" ca="1" si="129"/>
        <v/>
      </c>
      <c r="K181" s="7"/>
      <c r="L181" s="6">
        <f ca="1">IF($H181="","",IF($J181="",VLOOKUP($I181,Sterbetafeln!$A$4:$I$124,$D$10,FALSE),MAX(0.0005,VLOOKUP($I181,Sterbetafeln!$A$4:$I$124,$D$10,FALSE)*VLOOKUP($J181,Sterbetafeln!$A$4:$I$124,$D$13,FALSE))))</f>
        <v>2.2629999999999998E-3</v>
      </c>
      <c r="M181" s="78">
        <f ca="1">SUM($O$3:$O181)</f>
        <v>0</v>
      </c>
      <c r="N181" s="25">
        <f t="shared" ca="1" si="147"/>
        <v>0</v>
      </c>
      <c r="O181" s="25">
        <f t="shared" ca="1" si="148"/>
        <v>0</v>
      </c>
      <c r="P181" s="25">
        <f t="shared" ca="1" si="149"/>
        <v>0</v>
      </c>
      <c r="Q181" s="7" t="str">
        <f t="shared" ca="1" si="150"/>
        <v/>
      </c>
      <c r="R181" s="25">
        <f t="shared" ca="1" si="130"/>
        <v>0</v>
      </c>
      <c r="S181" s="25">
        <f ca="1">SUM(R$3:R181)</f>
        <v>0</v>
      </c>
      <c r="T181" s="25">
        <f t="shared" ca="1" si="151"/>
        <v>71640.289999999994</v>
      </c>
      <c r="U181" s="25">
        <f t="shared" ca="1" si="131"/>
        <v>44.78</v>
      </c>
      <c r="V181" s="25">
        <f t="shared" ca="1" si="152"/>
        <v>0</v>
      </c>
      <c r="W181" s="25">
        <f t="shared" ca="1" si="132"/>
        <v>47.76</v>
      </c>
      <c r="X181" s="25">
        <f t="shared" ca="1" si="153"/>
        <v>126700</v>
      </c>
      <c r="Y181" s="25">
        <f t="shared" ca="1" si="133"/>
        <v>55059.71</v>
      </c>
      <c r="Z181" s="25">
        <f t="shared" ca="1" si="154"/>
        <v>10.38</v>
      </c>
      <c r="AA181" s="25">
        <f t="shared" ca="1" si="155"/>
        <v>3.58</v>
      </c>
      <c r="AB181" s="25">
        <f ca="1">IF($H181="","",IF($Q181="x",SUM(U$3:W181)+SUM(Z$3:AA181)-SUM(AB$3:AB180),0))</f>
        <v>0</v>
      </c>
      <c r="AC181" s="25">
        <f t="shared" ca="1" si="156"/>
        <v>71640.289999999994</v>
      </c>
      <c r="AD181" s="25">
        <f t="shared" ca="1" si="134"/>
        <v>71482.899999999994</v>
      </c>
      <c r="AE181" s="7"/>
      <c r="AF181" s="25">
        <f t="shared" ca="1" si="157"/>
        <v>0</v>
      </c>
      <c r="AG181" s="25">
        <f ca="1">SUM(AF$3:AF181)</f>
        <v>0</v>
      </c>
      <c r="AH181" s="25">
        <f t="shared" ca="1" si="158"/>
        <v>111920.18629412568</v>
      </c>
      <c r="AI181" s="25">
        <f t="shared" ca="1" si="135"/>
        <v>69.95</v>
      </c>
      <c r="AJ181" s="25">
        <f t="shared" ca="1" si="159"/>
        <v>0</v>
      </c>
      <c r="AK181" s="25">
        <f t="shared" ca="1" si="136"/>
        <v>74.61</v>
      </c>
      <c r="AL181" s="25">
        <f t="shared" ca="1" si="160"/>
        <v>126700</v>
      </c>
      <c r="AM181" s="25">
        <f t="shared" ca="1" si="137"/>
        <v>14779.81</v>
      </c>
      <c r="AN181" s="25">
        <f t="shared" ca="1" si="161"/>
        <v>2.79</v>
      </c>
      <c r="AO181" s="25">
        <f t="shared" ca="1" si="162"/>
        <v>5.6</v>
      </c>
      <c r="AP181" s="25">
        <f ca="1">IF($H181="","",IF($Q181="x",SUM(AI$3:AK181)+SUM(AN$3:AO181)-SUM(AP$3:AP180),0))</f>
        <v>0</v>
      </c>
      <c r="AQ181" s="25">
        <f t="shared" ca="1" si="163"/>
        <v>111920.19</v>
      </c>
      <c r="AR181" s="25">
        <f t="shared" ca="1" si="138"/>
        <v>111702.38</v>
      </c>
      <c r="AS181" s="7"/>
      <c r="AT181" s="25">
        <f t="shared" ca="1" si="164"/>
        <v>0</v>
      </c>
      <c r="AU181" s="25">
        <f ca="1">SUM(AT$3:AT181)</f>
        <v>0</v>
      </c>
      <c r="AV181" s="25">
        <f t="shared" ca="1" si="165"/>
        <v>171994.28555244725</v>
      </c>
      <c r="AW181" s="25">
        <f t="shared" ca="1" si="139"/>
        <v>107.5</v>
      </c>
      <c r="AX181" s="25">
        <f t="shared" ca="1" si="166"/>
        <v>0</v>
      </c>
      <c r="AY181" s="25">
        <f t="shared" ca="1" si="167"/>
        <v>114.66</v>
      </c>
      <c r="AZ181" s="25">
        <f t="shared" ca="1" si="168"/>
        <v>171994.28555244725</v>
      </c>
      <c r="BA181" s="25">
        <f t="shared" ca="1" si="169"/>
        <v>0</v>
      </c>
      <c r="BB181" s="25">
        <f t="shared" ca="1" si="170"/>
        <v>0</v>
      </c>
      <c r="BC181" s="25">
        <f t="shared" ca="1" si="171"/>
        <v>8.6</v>
      </c>
      <c r="BD181" s="25">
        <f ca="1">IF($H181="","",IF($Q181="x",SUM(AW$3:AY181)+SUM(BB$3:BC181)-SUM(BD$3:BD180),0))</f>
        <v>0</v>
      </c>
      <c r="BE181" s="25">
        <f t="shared" ca="1" si="172"/>
        <v>171994.29</v>
      </c>
      <c r="BF181" s="25">
        <f t="shared" ca="1" si="140"/>
        <v>171686.37</v>
      </c>
      <c r="BG181" s="7"/>
      <c r="BI181" s="25">
        <f t="shared" ca="1" si="173"/>
        <v>0</v>
      </c>
      <c r="BJ181" s="25">
        <f ca="1">SUM(BI$3:BI181)</f>
        <v>0</v>
      </c>
      <c r="BK181" s="25">
        <f t="shared" ca="1" si="186"/>
        <v>149339.5791786701</v>
      </c>
      <c r="BL181" s="25">
        <f t="shared" ca="1" si="141"/>
        <v>93.34</v>
      </c>
      <c r="BM181" s="25">
        <f t="shared" ca="1" si="174"/>
        <v>0</v>
      </c>
      <c r="BN181" s="25">
        <f t="shared" ca="1" si="175"/>
        <v>99.56</v>
      </c>
      <c r="BO181" s="25">
        <f t="shared" ca="1" si="176"/>
        <v>149339.5791786701</v>
      </c>
      <c r="BP181" s="25">
        <f t="shared" ca="1" si="177"/>
        <v>0</v>
      </c>
      <c r="BQ181" s="25">
        <f t="shared" ca="1" si="178"/>
        <v>0</v>
      </c>
      <c r="BR181" s="25">
        <f t="shared" ca="1" si="179"/>
        <v>7.47</v>
      </c>
      <c r="BS181" s="25">
        <f ca="1">IF($H181="","",IF($Q181="x",SUM(BL$3:BN181)+SUM(BQ$3:BR181)-SUM(BS$3:BS180),0))</f>
        <v>0</v>
      </c>
      <c r="BT181" s="25">
        <f t="shared" ca="1" si="180"/>
        <v>149339.57999999999</v>
      </c>
      <c r="BU181" s="25">
        <f t="shared" ca="1" si="142"/>
        <v>149065.65</v>
      </c>
      <c r="BV181" s="7"/>
      <c r="BW181" s="25">
        <f t="shared" si="143"/>
        <v>0</v>
      </c>
      <c r="BX181" s="130"/>
      <c r="BY181" s="7"/>
      <c r="CB181" s="131">
        <f t="shared" si="188"/>
        <v>178</v>
      </c>
      <c r="CC181" s="132">
        <f t="shared" ca="1" si="181"/>
        <v>0</v>
      </c>
      <c r="CD181" s="133">
        <f t="shared" ca="1" si="144"/>
        <v>181995.46345465275</v>
      </c>
      <c r="CE181" s="133">
        <f t="shared" ca="1" si="182"/>
        <v>75.680000000000007</v>
      </c>
      <c r="CF181" s="133">
        <f t="shared" ca="1" si="183"/>
        <v>181919.78</v>
      </c>
      <c r="CG181" s="133">
        <f t="shared" ca="1" si="184"/>
        <v>0</v>
      </c>
      <c r="CH181" s="133">
        <f ca="1">IF($H181="","",IF(MONTH($H181)=MONTH($C$4)-1,MAX(0,(CG181-SUM(N170:N181)+SUM(O170:O181))-(VLOOKUP(CB181-12,$CB$3:$CH180,6,FALSE))),0)*0.25)</f>
        <v>0</v>
      </c>
      <c r="CI181" s="133">
        <f ca="1">IF($H181="","",CG181-SUM($CH$4:$CH181))</f>
        <v>-19380.073988354059</v>
      </c>
      <c r="CK181" s="133">
        <f ca="1">IF($H181="","",SUM($N$4:$N181)+$CK$3)</f>
        <v>100000</v>
      </c>
      <c r="CL181" s="133">
        <f ca="1">IF($H181="","",SUM($O$4:$O181))</f>
        <v>0</v>
      </c>
      <c r="CM181" s="133">
        <f t="shared" ca="1" si="187"/>
        <v>0</v>
      </c>
      <c r="CN181" s="133">
        <f ca="1">IF($H181="","",ROUND(IF(MONTH($H181)=MONTH($C$4)-1,BT181*(1+CC181)-SUM($CM$4:$CM181),0),2))</f>
        <v>0</v>
      </c>
      <c r="CZ181" s="132">
        <f t="shared" ca="1" si="145"/>
        <v>126700</v>
      </c>
    </row>
    <row r="182" spans="6:104" x14ac:dyDescent="0.2">
      <c r="F182" s="3">
        <v>179</v>
      </c>
      <c r="G182" s="3">
        <f t="shared" si="146"/>
        <v>15</v>
      </c>
      <c r="H182" s="8">
        <f t="shared" ca="1" si="185"/>
        <v>49187</v>
      </c>
      <c r="I182" s="6">
        <f t="shared" ca="1" si="128"/>
        <v>47</v>
      </c>
      <c r="J182" s="6" t="str">
        <f t="shared" ca="1" si="129"/>
        <v/>
      </c>
      <c r="K182" s="7"/>
      <c r="L182" s="6">
        <f ca="1">IF($H182="","",IF($J182="",VLOOKUP($I182,Sterbetafeln!$A$4:$I$124,$D$10,FALSE),MAX(0.0005,VLOOKUP($I182,Sterbetafeln!$A$4:$I$124,$D$10,FALSE)*VLOOKUP($J182,Sterbetafeln!$A$4:$I$124,$D$13,FALSE))))</f>
        <v>2.2629999999999998E-3</v>
      </c>
      <c r="M182" s="78">
        <f ca="1">SUM($O$3:$O182)</f>
        <v>0</v>
      </c>
      <c r="N182" s="25">
        <f t="shared" ca="1" si="147"/>
        <v>0</v>
      </c>
      <c r="O182" s="25">
        <f t="shared" ca="1" si="148"/>
        <v>0</v>
      </c>
      <c r="P182" s="25">
        <f t="shared" ca="1" si="149"/>
        <v>0</v>
      </c>
      <c r="Q182" s="7" t="str">
        <f t="shared" ca="1" si="150"/>
        <v/>
      </c>
      <c r="R182" s="25">
        <f t="shared" ca="1" si="130"/>
        <v>0</v>
      </c>
      <c r="S182" s="25">
        <f ca="1">SUM(R$3:R182)</f>
        <v>0</v>
      </c>
      <c r="T182" s="25">
        <f t="shared" ca="1" si="151"/>
        <v>71640.289999999994</v>
      </c>
      <c r="U182" s="25">
        <f t="shared" ca="1" si="131"/>
        <v>44.78</v>
      </c>
      <c r="V182" s="25">
        <f t="shared" ca="1" si="152"/>
        <v>0</v>
      </c>
      <c r="W182" s="25">
        <f t="shared" ca="1" si="132"/>
        <v>47.76</v>
      </c>
      <c r="X182" s="25">
        <f t="shared" ca="1" si="153"/>
        <v>126700</v>
      </c>
      <c r="Y182" s="25">
        <f t="shared" ca="1" si="133"/>
        <v>55059.71</v>
      </c>
      <c r="Z182" s="25">
        <f t="shared" ca="1" si="154"/>
        <v>10.38</v>
      </c>
      <c r="AA182" s="25">
        <f t="shared" ca="1" si="155"/>
        <v>3.58</v>
      </c>
      <c r="AB182" s="25">
        <f ca="1">IF($H182="","",IF($Q182="x",SUM(U$3:W182)+SUM(Z$3:AA182)-SUM(AB$3:AB181),0))</f>
        <v>0</v>
      </c>
      <c r="AC182" s="25">
        <f t="shared" ca="1" si="156"/>
        <v>71640.289999999994</v>
      </c>
      <c r="AD182" s="25">
        <f t="shared" ca="1" si="134"/>
        <v>71482.899999999994</v>
      </c>
      <c r="AE182" s="7"/>
      <c r="AF182" s="25">
        <f t="shared" ca="1" si="157"/>
        <v>0</v>
      </c>
      <c r="AG182" s="25">
        <f ca="1">SUM(AF$3:AF182)</f>
        <v>0</v>
      </c>
      <c r="AH182" s="25">
        <f t="shared" ca="1" si="158"/>
        <v>112196.21538150749</v>
      </c>
      <c r="AI182" s="25">
        <f t="shared" ca="1" si="135"/>
        <v>70.12</v>
      </c>
      <c r="AJ182" s="25">
        <f t="shared" ca="1" si="159"/>
        <v>0</v>
      </c>
      <c r="AK182" s="25">
        <f t="shared" ca="1" si="136"/>
        <v>74.8</v>
      </c>
      <c r="AL182" s="25">
        <f t="shared" ca="1" si="160"/>
        <v>126700</v>
      </c>
      <c r="AM182" s="25">
        <f t="shared" ca="1" si="137"/>
        <v>14503.78</v>
      </c>
      <c r="AN182" s="25">
        <f t="shared" ca="1" si="161"/>
        <v>2.74</v>
      </c>
      <c r="AO182" s="25">
        <f t="shared" ca="1" si="162"/>
        <v>5.61</v>
      </c>
      <c r="AP182" s="25">
        <f ca="1">IF($H182="","",IF($Q182="x",SUM(AI$3:AK182)+SUM(AN$3:AO182)-SUM(AP$3:AP181),0))</f>
        <v>0</v>
      </c>
      <c r="AQ182" s="25">
        <f t="shared" ca="1" si="163"/>
        <v>112196.22</v>
      </c>
      <c r="AR182" s="25">
        <f t="shared" ca="1" si="138"/>
        <v>111978</v>
      </c>
      <c r="AS182" s="7"/>
      <c r="AT182" s="25">
        <f t="shared" ca="1" si="164"/>
        <v>0</v>
      </c>
      <c r="AU182" s="25">
        <f ca="1">SUM(AT$3:AT182)</f>
        <v>0</v>
      </c>
      <c r="AV182" s="25">
        <f t="shared" ca="1" si="165"/>
        <v>172831.48090352528</v>
      </c>
      <c r="AW182" s="25">
        <f t="shared" ca="1" si="139"/>
        <v>108.02</v>
      </c>
      <c r="AX182" s="25">
        <f t="shared" ca="1" si="166"/>
        <v>0</v>
      </c>
      <c r="AY182" s="25">
        <f t="shared" ca="1" si="167"/>
        <v>115.22</v>
      </c>
      <c r="AZ182" s="25">
        <f t="shared" ca="1" si="168"/>
        <v>172831.48090352528</v>
      </c>
      <c r="BA182" s="25">
        <f t="shared" ca="1" si="169"/>
        <v>0</v>
      </c>
      <c r="BB182" s="25">
        <f t="shared" ca="1" si="170"/>
        <v>0</v>
      </c>
      <c r="BC182" s="25">
        <f t="shared" ca="1" si="171"/>
        <v>8.64</v>
      </c>
      <c r="BD182" s="25">
        <f ca="1">IF($H182="","",IF($Q182="x",SUM(AW$3:AY182)+SUM(BB$3:BC182)-SUM(BD$3:BD181),0))</f>
        <v>0</v>
      </c>
      <c r="BE182" s="25">
        <f t="shared" ca="1" si="172"/>
        <v>172831.48</v>
      </c>
      <c r="BF182" s="25">
        <f t="shared" ca="1" si="140"/>
        <v>172522.31</v>
      </c>
      <c r="BG182" s="7"/>
      <c r="BI182" s="25">
        <f t="shared" ca="1" si="173"/>
        <v>0</v>
      </c>
      <c r="BJ182" s="25">
        <f ca="1">SUM(BI$3:BI182)</f>
        <v>0</v>
      </c>
      <c r="BK182" s="25">
        <f t="shared" ca="1" si="186"/>
        <v>149948.00793471804</v>
      </c>
      <c r="BL182" s="25">
        <f t="shared" ca="1" si="141"/>
        <v>93.72</v>
      </c>
      <c r="BM182" s="25">
        <f t="shared" ca="1" si="174"/>
        <v>0</v>
      </c>
      <c r="BN182" s="25">
        <f t="shared" ca="1" si="175"/>
        <v>99.97</v>
      </c>
      <c r="BO182" s="25">
        <f t="shared" ca="1" si="176"/>
        <v>149948.00793471804</v>
      </c>
      <c r="BP182" s="25">
        <f t="shared" ca="1" si="177"/>
        <v>0</v>
      </c>
      <c r="BQ182" s="25">
        <f t="shared" ca="1" si="178"/>
        <v>0</v>
      </c>
      <c r="BR182" s="25">
        <f t="shared" ca="1" si="179"/>
        <v>7.5</v>
      </c>
      <c r="BS182" s="25">
        <f ca="1">IF($H182="","",IF($Q182="x",SUM(BL$3:BN182)+SUM(BQ$3:BR182)-SUM(BS$3:BS181),0))</f>
        <v>0</v>
      </c>
      <c r="BT182" s="25">
        <f t="shared" ca="1" si="180"/>
        <v>149948.01</v>
      </c>
      <c r="BU182" s="25">
        <f t="shared" ca="1" si="142"/>
        <v>149673.16</v>
      </c>
      <c r="BV182" s="7"/>
      <c r="BW182" s="25">
        <f t="shared" si="143"/>
        <v>0</v>
      </c>
      <c r="BX182" s="130"/>
      <c r="BY182" s="7"/>
      <c r="CB182" s="131">
        <f t="shared" si="188"/>
        <v>179</v>
      </c>
      <c r="CC182" s="132">
        <f t="shared" ca="1" si="181"/>
        <v>0</v>
      </c>
      <c r="CD182" s="133">
        <f t="shared" ca="1" si="144"/>
        <v>182660.94370241408</v>
      </c>
      <c r="CE182" s="133">
        <f t="shared" ca="1" si="182"/>
        <v>75.95</v>
      </c>
      <c r="CF182" s="133">
        <f t="shared" ca="1" si="183"/>
        <v>182584.99</v>
      </c>
      <c r="CG182" s="133">
        <f t="shared" ca="1" si="184"/>
        <v>0</v>
      </c>
      <c r="CH182" s="133">
        <f ca="1">IF($H182="","",IF(MONTH($H182)=MONTH($C$4)-1,MAX(0,(CG182-SUM(N171:N182)+SUM(O171:O182))-(VLOOKUP(CB182-12,$CB$3:$CH181,6,FALSE))),0)*0.25)</f>
        <v>0</v>
      </c>
      <c r="CI182" s="133">
        <f ca="1">IF($H182="","",CG182-SUM($CH$4:$CH182))</f>
        <v>-19380.073988354059</v>
      </c>
      <c r="CK182" s="133">
        <f ca="1">IF($H182="","",SUM($N$4:$N182)+$CK$3)</f>
        <v>100000</v>
      </c>
      <c r="CL182" s="133">
        <f ca="1">IF($H182="","",SUM($O$4:$O182))</f>
        <v>0</v>
      </c>
      <c r="CM182" s="133">
        <f t="shared" ca="1" si="187"/>
        <v>0</v>
      </c>
      <c r="CN182" s="133">
        <f ca="1">IF($H182="","",ROUND(IF(MONTH($H182)=MONTH($C$4)-1,BT182*(1+CC182)-SUM($CM$4:$CM182),0),2))</f>
        <v>0</v>
      </c>
      <c r="CZ182" s="132">
        <f t="shared" ca="1" si="145"/>
        <v>126700</v>
      </c>
    </row>
    <row r="183" spans="6:104" x14ac:dyDescent="0.2">
      <c r="F183" s="3">
        <v>180</v>
      </c>
      <c r="G183" s="3">
        <f t="shared" si="146"/>
        <v>15</v>
      </c>
      <c r="H183" s="8">
        <f t="shared" ca="1" si="185"/>
        <v>49217</v>
      </c>
      <c r="I183" s="6">
        <f t="shared" ca="1" si="128"/>
        <v>47</v>
      </c>
      <c r="J183" s="6" t="str">
        <f t="shared" ca="1" si="129"/>
        <v/>
      </c>
      <c r="K183" s="7"/>
      <c r="L183" s="6">
        <f ca="1">IF($H183="","",IF($J183="",VLOOKUP($I183,Sterbetafeln!$A$4:$I$124,$D$10,FALSE),MAX(0.0005,VLOOKUP($I183,Sterbetafeln!$A$4:$I$124,$D$10,FALSE)*VLOOKUP($J183,Sterbetafeln!$A$4:$I$124,$D$13,FALSE))))</f>
        <v>2.2629999999999998E-3</v>
      </c>
      <c r="M183" s="78">
        <f ca="1">SUM($O$3:$O183)</f>
        <v>0</v>
      </c>
      <c r="N183" s="25">
        <f t="shared" ca="1" si="147"/>
        <v>0</v>
      </c>
      <c r="O183" s="25">
        <f t="shared" ca="1" si="148"/>
        <v>0</v>
      </c>
      <c r="P183" s="25">
        <f t="shared" ca="1" si="149"/>
        <v>0</v>
      </c>
      <c r="Q183" s="7" t="str">
        <f t="shared" ca="1" si="150"/>
        <v>x</v>
      </c>
      <c r="R183" s="25">
        <f t="shared" ca="1" si="130"/>
        <v>0</v>
      </c>
      <c r="S183" s="25">
        <f ca="1">SUM(R$3:R183)</f>
        <v>0</v>
      </c>
      <c r="T183" s="25">
        <f t="shared" ca="1" si="151"/>
        <v>71640.289999999994</v>
      </c>
      <c r="U183" s="25">
        <f t="shared" ca="1" si="131"/>
        <v>44.78</v>
      </c>
      <c r="V183" s="25">
        <f t="shared" ca="1" si="152"/>
        <v>0</v>
      </c>
      <c r="W183" s="25">
        <f t="shared" ca="1" si="132"/>
        <v>47.76</v>
      </c>
      <c r="X183" s="25">
        <f t="shared" ca="1" si="153"/>
        <v>126700</v>
      </c>
      <c r="Y183" s="25">
        <f t="shared" ca="1" si="133"/>
        <v>55059.71</v>
      </c>
      <c r="Z183" s="25">
        <f t="shared" ca="1" si="154"/>
        <v>10.38</v>
      </c>
      <c r="AA183" s="25">
        <f t="shared" ca="1" si="155"/>
        <v>3.58</v>
      </c>
      <c r="AB183" s="25">
        <f ca="1">IF($H183="","",IF($Q183="x",SUM(U$3:W183)+SUM(Z$3:AA183)-SUM(AB$3:AB182),0))</f>
        <v>319.49999999999272</v>
      </c>
      <c r="AC183" s="25">
        <f t="shared" ca="1" si="156"/>
        <v>71320.789999999994</v>
      </c>
      <c r="AD183" s="25">
        <f t="shared" ca="1" si="134"/>
        <v>71163.88</v>
      </c>
      <c r="AE183" s="7"/>
      <c r="AF183" s="25">
        <f t="shared" ca="1" si="157"/>
        <v>0</v>
      </c>
      <c r="AG183" s="25">
        <f ca="1">SUM(AF$3:AF183)</f>
        <v>0</v>
      </c>
      <c r="AH183" s="25">
        <f t="shared" ca="1" si="158"/>
        <v>112472.92614595273</v>
      </c>
      <c r="AI183" s="25">
        <f t="shared" ca="1" si="135"/>
        <v>70.3</v>
      </c>
      <c r="AJ183" s="25">
        <f t="shared" ca="1" si="159"/>
        <v>0</v>
      </c>
      <c r="AK183" s="25">
        <f t="shared" ca="1" si="136"/>
        <v>74.98</v>
      </c>
      <c r="AL183" s="25">
        <f t="shared" ca="1" si="160"/>
        <v>126700</v>
      </c>
      <c r="AM183" s="25">
        <f t="shared" ca="1" si="137"/>
        <v>14227.07</v>
      </c>
      <c r="AN183" s="25">
        <f t="shared" ca="1" si="161"/>
        <v>2.68</v>
      </c>
      <c r="AO183" s="25">
        <f t="shared" ca="1" si="162"/>
        <v>5.62</v>
      </c>
      <c r="AP183" s="25">
        <f ca="1">IF($H183="","",IF($Q183="x",SUM(AI$3:AK183)+SUM(AN$3:AO183)-SUM(AP$3:AP182),0))</f>
        <v>459.79999999999927</v>
      </c>
      <c r="AQ183" s="25">
        <f t="shared" ca="1" si="163"/>
        <v>112013.13</v>
      </c>
      <c r="AR183" s="25">
        <f t="shared" ca="1" si="138"/>
        <v>111795.19</v>
      </c>
      <c r="AS183" s="7"/>
      <c r="AT183" s="25">
        <f t="shared" ca="1" si="164"/>
        <v>0</v>
      </c>
      <c r="AU183" s="25">
        <f ca="1">SUM(AT$3:AT183)</f>
        <v>0</v>
      </c>
      <c r="AV183" s="25">
        <f t="shared" ca="1" si="165"/>
        <v>173672.7459681831</v>
      </c>
      <c r="AW183" s="25">
        <f t="shared" ca="1" si="139"/>
        <v>108.55</v>
      </c>
      <c r="AX183" s="25">
        <f t="shared" ca="1" si="166"/>
        <v>0</v>
      </c>
      <c r="AY183" s="25">
        <f t="shared" ca="1" si="167"/>
        <v>115.78</v>
      </c>
      <c r="AZ183" s="25">
        <f t="shared" ca="1" si="168"/>
        <v>173672.7459681831</v>
      </c>
      <c r="BA183" s="25">
        <f t="shared" ca="1" si="169"/>
        <v>0</v>
      </c>
      <c r="BB183" s="25">
        <f t="shared" ca="1" si="170"/>
        <v>0</v>
      </c>
      <c r="BC183" s="25">
        <f t="shared" ca="1" si="171"/>
        <v>8.68</v>
      </c>
      <c r="BD183" s="25">
        <f ca="1">IF($H183="","",IF($Q183="x",SUM(AW$3:AY183)+SUM(BB$3:BC183)-SUM(BD$3:BD182),0))</f>
        <v>695.65000000000146</v>
      </c>
      <c r="BE183" s="25">
        <f t="shared" ca="1" si="172"/>
        <v>172977.1</v>
      </c>
      <c r="BF183" s="25">
        <f t="shared" ca="1" si="140"/>
        <v>172667.71</v>
      </c>
      <c r="BG183" s="7"/>
      <c r="BI183" s="25">
        <f t="shared" ca="1" si="173"/>
        <v>0</v>
      </c>
      <c r="BJ183" s="25">
        <f ca="1">SUM(BI$3:BI183)</f>
        <v>0</v>
      </c>
      <c r="BK183" s="25">
        <f t="shared" ca="1" si="186"/>
        <v>150558.91675385175</v>
      </c>
      <c r="BL183" s="25">
        <f t="shared" ca="1" si="141"/>
        <v>94.1</v>
      </c>
      <c r="BM183" s="25">
        <f t="shared" ca="1" si="174"/>
        <v>0</v>
      </c>
      <c r="BN183" s="25">
        <f t="shared" ca="1" si="175"/>
        <v>100.37</v>
      </c>
      <c r="BO183" s="25">
        <f t="shared" ca="1" si="176"/>
        <v>150558.91675385175</v>
      </c>
      <c r="BP183" s="25">
        <f t="shared" ca="1" si="177"/>
        <v>0</v>
      </c>
      <c r="BQ183" s="25">
        <f t="shared" ca="1" si="178"/>
        <v>0</v>
      </c>
      <c r="BR183" s="25">
        <f t="shared" ca="1" si="179"/>
        <v>7.53</v>
      </c>
      <c r="BS183" s="25">
        <f ca="1">IF($H183="","",IF($Q183="x",SUM(BL$3:BN183)+SUM(BQ$3:BR183)-SUM(BS$3:BS182),0))</f>
        <v>603.56000000000131</v>
      </c>
      <c r="BT183" s="25">
        <f t="shared" ca="1" si="180"/>
        <v>149955.35999999999</v>
      </c>
      <c r="BU183" s="25">
        <f t="shared" ca="1" si="142"/>
        <v>149680.5</v>
      </c>
      <c r="BV183" s="7"/>
      <c r="BW183" s="98"/>
      <c r="BY183" s="7"/>
      <c r="CB183" s="131">
        <f t="shared" si="188"/>
        <v>180</v>
      </c>
      <c r="CC183" s="132">
        <f t="shared" ca="1" si="181"/>
        <v>-5.6511397360894979E-3</v>
      </c>
      <c r="CD183" s="133">
        <f t="shared" ca="1" si="144"/>
        <v>183328.86385029618</v>
      </c>
      <c r="CE183" s="133">
        <f t="shared" ca="1" si="182"/>
        <v>76.23</v>
      </c>
      <c r="CF183" s="133">
        <f t="shared" ca="1" si="183"/>
        <v>183252.63</v>
      </c>
      <c r="CG183" s="133">
        <f t="shared" ca="1" si="184"/>
        <v>182217.0437808641</v>
      </c>
      <c r="CH183" s="133">
        <f ca="1">IF($H183="","",IF(MONTH($H183)=MONTH($C$4)-1,MAX(0,(CG183-SUM(N172:N183)+SUM(O172:O183))-(VLOOKUP(CB183-12,$CB$3:$CH182,6,FALSE))),0)*0.25)</f>
        <v>1174.1869568619659</v>
      </c>
      <c r="CI183" s="133">
        <f ca="1">IF($H183="","",CG183-SUM($CH$4:$CH183))</f>
        <v>161662.78283564807</v>
      </c>
      <c r="CK183" s="133">
        <f ca="1">IF($H183="","",SUM($N$4:$N183)+$CK$3)</f>
        <v>100000</v>
      </c>
      <c r="CL183" s="133">
        <f ca="1">IF($H183="","",SUM($O$4:$O183))</f>
        <v>0</v>
      </c>
      <c r="CM183" s="133">
        <f t="shared" ca="1" si="187"/>
        <v>0</v>
      </c>
      <c r="CN183" s="133">
        <f ca="1">IF($H183="","",ROUND(IF(MONTH($H183)=MONTH($C$4)-1,BT183*(1+CC183)-SUM($CM$4:$CM183),0),2))</f>
        <v>149107.94</v>
      </c>
      <c r="CZ183" s="132">
        <f t="shared" ca="1" si="145"/>
        <v>126700</v>
      </c>
    </row>
    <row r="184" spans="6:104" x14ac:dyDescent="0.2">
      <c r="F184" s="3">
        <v>181</v>
      </c>
      <c r="G184" s="3">
        <f t="shared" si="146"/>
        <v>16</v>
      </c>
      <c r="H184" s="8">
        <f t="shared" ca="1" si="185"/>
        <v>49248</v>
      </c>
      <c r="I184" s="6">
        <f t="shared" ca="1" si="128"/>
        <v>47</v>
      </c>
      <c r="J184" s="6" t="str">
        <f t="shared" ca="1" si="129"/>
        <v/>
      </c>
      <c r="K184" s="7"/>
      <c r="L184" s="6">
        <f ca="1">IF($H184="","",IF($J184="",VLOOKUP($I184,Sterbetafeln!$A$4:$I$124,$D$10,FALSE),MAX(0.0005,VLOOKUP($I184,Sterbetafeln!$A$4:$I$124,$D$10,FALSE)*VLOOKUP($J184,Sterbetafeln!$A$4:$I$124,$D$13,FALSE))))</f>
        <v>2.2629999999999998E-3</v>
      </c>
      <c r="M184" s="78">
        <f ca="1">SUM($O$3:$O184)</f>
        <v>0</v>
      </c>
      <c r="N184" s="25">
        <f t="shared" ca="1" si="147"/>
        <v>0</v>
      </c>
      <c r="O184" s="25">
        <f t="shared" ca="1" si="148"/>
        <v>0</v>
      </c>
      <c r="P184" s="25">
        <f t="shared" ca="1" si="149"/>
        <v>0</v>
      </c>
      <c r="Q184" s="7" t="str">
        <f t="shared" ca="1" si="150"/>
        <v/>
      </c>
      <c r="R184" s="25">
        <f t="shared" ca="1" si="130"/>
        <v>0</v>
      </c>
      <c r="S184" s="25">
        <f ca="1">SUM(R$3:R184)</f>
        <v>0</v>
      </c>
      <c r="T184" s="25">
        <f t="shared" ca="1" si="151"/>
        <v>71320.789999999994</v>
      </c>
      <c r="U184" s="25">
        <f t="shared" ca="1" si="131"/>
        <v>44.58</v>
      </c>
      <c r="V184" s="25">
        <f t="shared" ca="1" si="152"/>
        <v>0</v>
      </c>
      <c r="W184" s="25">
        <f t="shared" ca="1" si="132"/>
        <v>47.55</v>
      </c>
      <c r="X184" s="25">
        <f t="shared" ca="1" si="153"/>
        <v>126700</v>
      </c>
      <c r="Y184" s="25">
        <f t="shared" ca="1" si="133"/>
        <v>55379.21</v>
      </c>
      <c r="Z184" s="25">
        <f t="shared" ca="1" si="154"/>
        <v>10.44</v>
      </c>
      <c r="AA184" s="25">
        <f t="shared" ca="1" si="155"/>
        <v>3.57</v>
      </c>
      <c r="AB184" s="25">
        <f ca="1">IF($H184="","",IF($Q184="x",SUM(U$3:W184)+SUM(Z$3:AA184)-SUM(AB$3:AB183),0))</f>
        <v>0</v>
      </c>
      <c r="AC184" s="25">
        <f t="shared" ca="1" si="156"/>
        <v>71320.789999999994</v>
      </c>
      <c r="AD184" s="25">
        <f t="shared" ca="1" si="134"/>
        <v>71163.88</v>
      </c>
      <c r="AE184" s="7"/>
      <c r="AF184" s="25">
        <f t="shared" ca="1" si="157"/>
        <v>0</v>
      </c>
      <c r="AG184" s="25">
        <f ca="1">SUM(AF$3:AF184)</f>
        <v>0</v>
      </c>
      <c r="AH184" s="25">
        <f t="shared" ca="1" si="158"/>
        <v>112289.38459662013</v>
      </c>
      <c r="AI184" s="25">
        <f t="shared" ca="1" si="135"/>
        <v>70.180000000000007</v>
      </c>
      <c r="AJ184" s="25">
        <f t="shared" ca="1" si="159"/>
        <v>0</v>
      </c>
      <c r="AK184" s="25">
        <f t="shared" ca="1" si="136"/>
        <v>74.86</v>
      </c>
      <c r="AL184" s="25">
        <f t="shared" ca="1" si="160"/>
        <v>126700</v>
      </c>
      <c r="AM184" s="25">
        <f t="shared" ca="1" si="137"/>
        <v>14410.62</v>
      </c>
      <c r="AN184" s="25">
        <f t="shared" ca="1" si="161"/>
        <v>2.72</v>
      </c>
      <c r="AO184" s="25">
        <f t="shared" ca="1" si="162"/>
        <v>5.61</v>
      </c>
      <c r="AP184" s="25">
        <f ca="1">IF($H184="","",IF($Q184="x",SUM(AI$3:AK184)+SUM(AN$3:AO184)-SUM(AP$3:AP183),0))</f>
        <v>0</v>
      </c>
      <c r="AQ184" s="25">
        <f t="shared" ca="1" si="163"/>
        <v>112289.38</v>
      </c>
      <c r="AR184" s="25">
        <f t="shared" ca="1" si="138"/>
        <v>112071.02</v>
      </c>
      <c r="AS184" s="7"/>
      <c r="AT184" s="25">
        <f t="shared" ca="1" si="164"/>
        <v>0</v>
      </c>
      <c r="AU184" s="25">
        <f ca="1">SUM(AT$3:AT184)</f>
        <v>0</v>
      </c>
      <c r="AV184" s="25">
        <f t="shared" ca="1" si="165"/>
        <v>173819.07478089639</v>
      </c>
      <c r="AW184" s="25">
        <f t="shared" ca="1" si="139"/>
        <v>108.64</v>
      </c>
      <c r="AX184" s="25">
        <f t="shared" ca="1" si="166"/>
        <v>0</v>
      </c>
      <c r="AY184" s="25">
        <f t="shared" ca="1" si="167"/>
        <v>115.88</v>
      </c>
      <c r="AZ184" s="25">
        <f t="shared" ca="1" si="168"/>
        <v>173819.07478089639</v>
      </c>
      <c r="BA184" s="25">
        <f t="shared" ca="1" si="169"/>
        <v>0</v>
      </c>
      <c r="BB184" s="25">
        <f t="shared" ca="1" si="170"/>
        <v>0</v>
      </c>
      <c r="BC184" s="25">
        <f t="shared" ca="1" si="171"/>
        <v>8.69</v>
      </c>
      <c r="BD184" s="25">
        <f ca="1">IF($H184="","",IF($Q184="x",SUM(AW$3:AY184)+SUM(BB$3:BC184)-SUM(BD$3:BD183),0))</f>
        <v>0</v>
      </c>
      <c r="BE184" s="25">
        <f t="shared" ca="1" si="172"/>
        <v>173819.07</v>
      </c>
      <c r="BF184" s="25">
        <f t="shared" ca="1" si="140"/>
        <v>173508.42</v>
      </c>
      <c r="BG184" s="7"/>
      <c r="BI184" s="25">
        <f t="shared" ca="1" si="173"/>
        <v>0</v>
      </c>
      <c r="BJ184" s="25">
        <f ca="1">SUM(BI$3:BI184)</f>
        <v>0</v>
      </c>
      <c r="BK184" s="25">
        <f t="shared" ca="1" si="186"/>
        <v>150566.29669866155</v>
      </c>
      <c r="BL184" s="25">
        <f t="shared" ca="1" si="141"/>
        <v>94.1</v>
      </c>
      <c r="BM184" s="25">
        <f t="shared" ca="1" si="174"/>
        <v>0</v>
      </c>
      <c r="BN184" s="25">
        <f t="shared" ca="1" si="175"/>
        <v>100.38</v>
      </c>
      <c r="BO184" s="25">
        <f t="shared" ca="1" si="176"/>
        <v>150566.29669866155</v>
      </c>
      <c r="BP184" s="25">
        <f t="shared" ca="1" si="177"/>
        <v>0</v>
      </c>
      <c r="BQ184" s="25">
        <f t="shared" ca="1" si="178"/>
        <v>0</v>
      </c>
      <c r="BR184" s="25">
        <f t="shared" ca="1" si="179"/>
        <v>7.53</v>
      </c>
      <c r="BS184" s="25">
        <f ca="1">IF($H184="","",IF($Q184="x",SUM(BL$3:BN184)+SUM(BQ$3:BR184)-SUM(BS$3:BS183),0))</f>
        <v>0</v>
      </c>
      <c r="BT184" s="25">
        <f t="shared" ca="1" si="180"/>
        <v>150566.29999999999</v>
      </c>
      <c r="BU184" s="25">
        <f t="shared" ca="1" si="142"/>
        <v>150290.53</v>
      </c>
      <c r="BV184" s="7"/>
      <c r="BW184" s="98"/>
      <c r="BY184" s="7"/>
      <c r="CB184" s="131">
        <f t="shared" si="188"/>
        <v>181</v>
      </c>
      <c r="CC184" s="132">
        <f t="shared" ca="1" si="181"/>
        <v>0</v>
      </c>
      <c r="CD184" s="133">
        <f t="shared" ca="1" si="144"/>
        <v>183999.22389829913</v>
      </c>
      <c r="CE184" s="133">
        <f t="shared" ca="1" si="182"/>
        <v>76.510000000000005</v>
      </c>
      <c r="CF184" s="133">
        <f t="shared" ca="1" si="183"/>
        <v>183922.71</v>
      </c>
      <c r="CG184" s="133">
        <f t="shared" ca="1" si="184"/>
        <v>0</v>
      </c>
      <c r="CH184" s="133">
        <f ca="1">IF($H184="","",IF(MONTH($H184)=MONTH($C$4)-1,MAX(0,(CG184-SUM(N173:N184)+SUM(O173:O184))-(VLOOKUP(CB184-12,$CB$3:$CH183,6,FALSE))),0)*0.25)</f>
        <v>0</v>
      </c>
      <c r="CI184" s="133">
        <f ca="1">IF($H184="","",CG184-SUM($CH$4:$CH184))</f>
        <v>-20554.260945216025</v>
      </c>
      <c r="CK184" s="133">
        <f ca="1">IF($H184="","",SUM($N$4:$N184)+$CK$3)</f>
        <v>100000</v>
      </c>
      <c r="CL184" s="133">
        <f ca="1">IF($H184="","",SUM($O$4:$O184))</f>
        <v>0</v>
      </c>
      <c r="CM184" s="133">
        <f t="shared" ca="1" si="187"/>
        <v>0</v>
      </c>
      <c r="CN184" s="133">
        <f ca="1">IF($H184="","",ROUND(IF(MONTH($H184)=MONTH($C$4)-1,BT184*(1+CC184)-SUM($CM$4:$CM184),0),2))</f>
        <v>0</v>
      </c>
      <c r="CZ184" s="132">
        <f t="shared" ca="1" si="145"/>
        <v>126700</v>
      </c>
    </row>
    <row r="185" spans="6:104" x14ac:dyDescent="0.2">
      <c r="F185" s="3">
        <v>182</v>
      </c>
      <c r="G185" s="3">
        <f t="shared" si="146"/>
        <v>16</v>
      </c>
      <c r="H185" s="8">
        <f t="shared" ca="1" si="185"/>
        <v>49278</v>
      </c>
      <c r="I185" s="6">
        <f t="shared" ca="1" si="128"/>
        <v>47</v>
      </c>
      <c r="J185" s="6" t="str">
        <f t="shared" ca="1" si="129"/>
        <v/>
      </c>
      <c r="K185" s="7"/>
      <c r="L185" s="6">
        <f ca="1">IF($H185="","",IF($J185="",VLOOKUP($I185,Sterbetafeln!$A$4:$I$124,$D$10,FALSE),MAX(0.0005,VLOOKUP($I185,Sterbetafeln!$A$4:$I$124,$D$10,FALSE)*VLOOKUP($J185,Sterbetafeln!$A$4:$I$124,$D$13,FALSE))))</f>
        <v>2.2629999999999998E-3</v>
      </c>
      <c r="M185" s="78">
        <f ca="1">SUM($O$3:$O185)</f>
        <v>0</v>
      </c>
      <c r="N185" s="25">
        <f t="shared" ca="1" si="147"/>
        <v>0</v>
      </c>
      <c r="O185" s="25">
        <f t="shared" ca="1" si="148"/>
        <v>0</v>
      </c>
      <c r="P185" s="25">
        <f t="shared" ca="1" si="149"/>
        <v>0</v>
      </c>
      <c r="Q185" s="7" t="str">
        <f t="shared" ca="1" si="150"/>
        <v/>
      </c>
      <c r="R185" s="25">
        <f t="shared" ca="1" si="130"/>
        <v>0</v>
      </c>
      <c r="S185" s="25">
        <f ca="1">SUM(R$3:R185)</f>
        <v>0</v>
      </c>
      <c r="T185" s="25">
        <f t="shared" ca="1" si="151"/>
        <v>71320.789999999994</v>
      </c>
      <c r="U185" s="25">
        <f t="shared" ca="1" si="131"/>
        <v>44.58</v>
      </c>
      <c r="V185" s="25">
        <f t="shared" ca="1" si="152"/>
        <v>0</v>
      </c>
      <c r="W185" s="25">
        <f t="shared" ca="1" si="132"/>
        <v>47.55</v>
      </c>
      <c r="X185" s="25">
        <f t="shared" ca="1" si="153"/>
        <v>126700</v>
      </c>
      <c r="Y185" s="25">
        <f t="shared" ca="1" si="133"/>
        <v>55379.21</v>
      </c>
      <c r="Z185" s="25">
        <f t="shared" ca="1" si="154"/>
        <v>10.44</v>
      </c>
      <c r="AA185" s="25">
        <f t="shared" ca="1" si="155"/>
        <v>3.57</v>
      </c>
      <c r="AB185" s="25">
        <f ca="1">IF($H185="","",IF($Q185="x",SUM(U$3:W185)+SUM(Z$3:AA185)-SUM(AB$3:AB184),0))</f>
        <v>0</v>
      </c>
      <c r="AC185" s="25">
        <f t="shared" ca="1" si="156"/>
        <v>71320.789999999994</v>
      </c>
      <c r="AD185" s="25">
        <f t="shared" ca="1" si="134"/>
        <v>71163.88</v>
      </c>
      <c r="AE185" s="7"/>
      <c r="AF185" s="25">
        <f t="shared" ca="1" si="157"/>
        <v>0</v>
      </c>
      <c r="AG185" s="25">
        <f ca="1">SUM(AF$3:AF185)</f>
        <v>0</v>
      </c>
      <c r="AH185" s="25">
        <f t="shared" ca="1" si="158"/>
        <v>112566.31590364473</v>
      </c>
      <c r="AI185" s="25">
        <f t="shared" ca="1" si="135"/>
        <v>70.349999999999994</v>
      </c>
      <c r="AJ185" s="25">
        <f t="shared" ca="1" si="159"/>
        <v>0</v>
      </c>
      <c r="AK185" s="25">
        <f t="shared" ca="1" si="136"/>
        <v>75.040000000000006</v>
      </c>
      <c r="AL185" s="25">
        <f t="shared" ca="1" si="160"/>
        <v>126700</v>
      </c>
      <c r="AM185" s="25">
        <f t="shared" ca="1" si="137"/>
        <v>14133.68</v>
      </c>
      <c r="AN185" s="25">
        <f t="shared" ca="1" si="161"/>
        <v>2.67</v>
      </c>
      <c r="AO185" s="25">
        <f t="shared" ca="1" si="162"/>
        <v>5.63</v>
      </c>
      <c r="AP185" s="25">
        <f ca="1">IF($H185="","",IF($Q185="x",SUM(AI$3:AK185)+SUM(AN$3:AO185)-SUM(AP$3:AP184),0))</f>
        <v>0</v>
      </c>
      <c r="AQ185" s="25">
        <f t="shared" ca="1" si="163"/>
        <v>112566.32</v>
      </c>
      <c r="AR185" s="25">
        <f t="shared" ca="1" si="138"/>
        <v>112347.55</v>
      </c>
      <c r="AS185" s="7"/>
      <c r="AT185" s="25">
        <f t="shared" ca="1" si="164"/>
        <v>0</v>
      </c>
      <c r="AU185" s="25">
        <f ca="1">SUM(AT$3:AT185)</f>
        <v>0</v>
      </c>
      <c r="AV185" s="25">
        <f t="shared" ca="1" si="165"/>
        <v>174665.14311244592</v>
      </c>
      <c r="AW185" s="25">
        <f t="shared" ca="1" si="139"/>
        <v>109.17</v>
      </c>
      <c r="AX185" s="25">
        <f t="shared" ca="1" si="166"/>
        <v>0</v>
      </c>
      <c r="AY185" s="25">
        <f t="shared" ca="1" si="167"/>
        <v>116.44</v>
      </c>
      <c r="AZ185" s="25">
        <f t="shared" ca="1" si="168"/>
        <v>174665.14311244592</v>
      </c>
      <c r="BA185" s="25">
        <f t="shared" ca="1" si="169"/>
        <v>0</v>
      </c>
      <c r="BB185" s="25">
        <f t="shared" ca="1" si="170"/>
        <v>0</v>
      </c>
      <c r="BC185" s="25">
        <f t="shared" ca="1" si="171"/>
        <v>8.73</v>
      </c>
      <c r="BD185" s="25">
        <f ca="1">IF($H185="","",IF($Q185="x",SUM(AW$3:AY185)+SUM(BB$3:BC185)-SUM(BD$3:BD184),0))</f>
        <v>0</v>
      </c>
      <c r="BE185" s="25">
        <f t="shared" ca="1" si="172"/>
        <v>174665.14</v>
      </c>
      <c r="BF185" s="25">
        <f t="shared" ca="1" si="140"/>
        <v>174353.22</v>
      </c>
      <c r="BG185" s="7"/>
      <c r="BI185" s="25">
        <f t="shared" ca="1" si="173"/>
        <v>0</v>
      </c>
      <c r="BJ185" s="25">
        <f ca="1">SUM(BI$3:BI185)</f>
        <v>0</v>
      </c>
      <c r="BK185" s="25">
        <f t="shared" ca="1" si="186"/>
        <v>151179.72574384592</v>
      </c>
      <c r="BL185" s="25">
        <f t="shared" ca="1" si="141"/>
        <v>94.49</v>
      </c>
      <c r="BM185" s="25">
        <f t="shared" ca="1" si="174"/>
        <v>0</v>
      </c>
      <c r="BN185" s="25">
        <f t="shared" ca="1" si="175"/>
        <v>100.79</v>
      </c>
      <c r="BO185" s="25">
        <f t="shared" ca="1" si="176"/>
        <v>151179.72574384592</v>
      </c>
      <c r="BP185" s="25">
        <f t="shared" ca="1" si="177"/>
        <v>0</v>
      </c>
      <c r="BQ185" s="25">
        <f t="shared" ca="1" si="178"/>
        <v>0</v>
      </c>
      <c r="BR185" s="25">
        <f t="shared" ca="1" si="179"/>
        <v>7.56</v>
      </c>
      <c r="BS185" s="25">
        <f ca="1">IF($H185="","",IF($Q185="x",SUM(BL$3:BN185)+SUM(BQ$3:BR185)-SUM(BS$3:BS184),0))</f>
        <v>0</v>
      </c>
      <c r="BT185" s="25">
        <f t="shared" ca="1" si="180"/>
        <v>151179.73000000001</v>
      </c>
      <c r="BU185" s="25">
        <f t="shared" ca="1" si="142"/>
        <v>150903.04000000001</v>
      </c>
      <c r="BV185" s="7"/>
      <c r="BW185" s="98"/>
      <c r="BY185" s="7"/>
      <c r="CB185" s="131">
        <f t="shared" si="188"/>
        <v>182</v>
      </c>
      <c r="CC185" s="132">
        <f t="shared" ca="1" si="181"/>
        <v>0</v>
      </c>
      <c r="CD185" s="133">
        <f t="shared" ca="1" si="144"/>
        <v>184672.03388716406</v>
      </c>
      <c r="CE185" s="133">
        <f t="shared" ca="1" si="182"/>
        <v>76.790000000000006</v>
      </c>
      <c r="CF185" s="133">
        <f t="shared" ca="1" si="183"/>
        <v>184595.24</v>
      </c>
      <c r="CG185" s="133">
        <f t="shared" ca="1" si="184"/>
        <v>0</v>
      </c>
      <c r="CH185" s="133">
        <f ca="1">IF($H185="","",IF(MONTH($H185)=MONTH($C$4)-1,MAX(0,(CG185-SUM(N174:N185)+SUM(O174:O185))-(VLOOKUP(CB185-12,$CB$3:$CH184,6,FALSE))),0)*0.25)</f>
        <v>0</v>
      </c>
      <c r="CI185" s="133">
        <f ca="1">IF($H185="","",CG185-SUM($CH$4:$CH185))</f>
        <v>-20554.260945216025</v>
      </c>
      <c r="CK185" s="133">
        <f ca="1">IF($H185="","",SUM($N$4:$N185)+$CK$3)</f>
        <v>100000</v>
      </c>
      <c r="CL185" s="133">
        <f ca="1">IF($H185="","",SUM($O$4:$O185))</f>
        <v>0</v>
      </c>
      <c r="CM185" s="133">
        <f t="shared" ca="1" si="187"/>
        <v>0</v>
      </c>
      <c r="CN185" s="133">
        <f ca="1">IF($H185="","",ROUND(IF(MONTH($H185)=MONTH($C$4)-1,BT185*(1+CC185)-SUM($CM$4:$CM185),0),2))</f>
        <v>0</v>
      </c>
      <c r="CZ185" s="132">
        <f t="shared" ca="1" si="145"/>
        <v>126700</v>
      </c>
    </row>
    <row r="186" spans="6:104" x14ac:dyDescent="0.2">
      <c r="F186" s="3">
        <v>183</v>
      </c>
      <c r="G186" s="3">
        <f t="shared" si="146"/>
        <v>16</v>
      </c>
      <c r="H186" s="8">
        <f t="shared" ca="1" si="185"/>
        <v>49309</v>
      </c>
      <c r="I186" s="6">
        <f t="shared" ca="1" si="128"/>
        <v>47</v>
      </c>
      <c r="J186" s="6" t="str">
        <f t="shared" ca="1" si="129"/>
        <v/>
      </c>
      <c r="K186" s="7"/>
      <c r="L186" s="6">
        <f ca="1">IF($H186="","",IF($J186="",VLOOKUP($I186,Sterbetafeln!$A$4:$I$124,$D$10,FALSE),MAX(0.0005,VLOOKUP($I186,Sterbetafeln!$A$4:$I$124,$D$10,FALSE)*VLOOKUP($J186,Sterbetafeln!$A$4:$I$124,$D$13,FALSE))))</f>
        <v>2.2629999999999998E-3</v>
      </c>
      <c r="M186" s="78">
        <f ca="1">SUM($O$3:$O186)</f>
        <v>0</v>
      </c>
      <c r="N186" s="25">
        <f t="shared" ca="1" si="147"/>
        <v>0</v>
      </c>
      <c r="O186" s="25">
        <f t="shared" ca="1" si="148"/>
        <v>0</v>
      </c>
      <c r="P186" s="25">
        <f t="shared" ca="1" si="149"/>
        <v>0</v>
      </c>
      <c r="Q186" s="7" t="str">
        <f t="shared" ca="1" si="150"/>
        <v>x</v>
      </c>
      <c r="R186" s="25">
        <f t="shared" ca="1" si="130"/>
        <v>0</v>
      </c>
      <c r="S186" s="25">
        <f ca="1">SUM(R$3:R186)</f>
        <v>0</v>
      </c>
      <c r="T186" s="25">
        <f t="shared" ca="1" si="151"/>
        <v>71320.789999999994</v>
      </c>
      <c r="U186" s="25">
        <f t="shared" ca="1" si="131"/>
        <v>44.58</v>
      </c>
      <c r="V186" s="25">
        <f t="shared" ca="1" si="152"/>
        <v>0</v>
      </c>
      <c r="W186" s="25">
        <f t="shared" ca="1" si="132"/>
        <v>47.55</v>
      </c>
      <c r="X186" s="25">
        <f t="shared" ca="1" si="153"/>
        <v>126700</v>
      </c>
      <c r="Y186" s="25">
        <f t="shared" ca="1" si="133"/>
        <v>55379.21</v>
      </c>
      <c r="Z186" s="25">
        <f t="shared" ca="1" si="154"/>
        <v>10.44</v>
      </c>
      <c r="AA186" s="25">
        <f t="shared" ca="1" si="155"/>
        <v>3.57</v>
      </c>
      <c r="AB186" s="25">
        <f ca="1">IF($H186="","",IF($Q186="x",SUM(U$3:W186)+SUM(Z$3:AA186)-SUM(AB$3:AB185),0))</f>
        <v>318.42000000000189</v>
      </c>
      <c r="AC186" s="25">
        <f t="shared" ca="1" si="156"/>
        <v>71002.37</v>
      </c>
      <c r="AD186" s="25">
        <f t="shared" ca="1" si="134"/>
        <v>70845.94</v>
      </c>
      <c r="AE186" s="7"/>
      <c r="AF186" s="25">
        <f t="shared" ca="1" si="157"/>
        <v>0</v>
      </c>
      <c r="AG186" s="25">
        <f ca="1">SUM(AF$3:AF186)</f>
        <v>0</v>
      </c>
      <c r="AH186" s="25">
        <f t="shared" ca="1" si="158"/>
        <v>112843.93891239548</v>
      </c>
      <c r="AI186" s="25">
        <f t="shared" ca="1" si="135"/>
        <v>70.53</v>
      </c>
      <c r="AJ186" s="25">
        <f t="shared" ca="1" si="159"/>
        <v>0</v>
      </c>
      <c r="AK186" s="25">
        <f t="shared" ca="1" si="136"/>
        <v>75.23</v>
      </c>
      <c r="AL186" s="25">
        <f t="shared" ca="1" si="160"/>
        <v>126700</v>
      </c>
      <c r="AM186" s="25">
        <f t="shared" ca="1" si="137"/>
        <v>13856.06</v>
      </c>
      <c r="AN186" s="25">
        <f t="shared" ca="1" si="161"/>
        <v>2.61</v>
      </c>
      <c r="AO186" s="25">
        <f t="shared" ca="1" si="162"/>
        <v>5.64</v>
      </c>
      <c r="AP186" s="25">
        <f ca="1">IF($H186="","",IF($Q186="x",SUM(AI$3:AK186)+SUM(AN$3:AO186)-SUM(AP$3:AP185),0))</f>
        <v>461.06999999999607</v>
      </c>
      <c r="AQ186" s="25">
        <f t="shared" ca="1" si="163"/>
        <v>112382.87</v>
      </c>
      <c r="AR186" s="25">
        <f t="shared" ca="1" si="138"/>
        <v>112164.37</v>
      </c>
      <c r="AS186" s="7"/>
      <c r="AT186" s="25">
        <f t="shared" ca="1" si="164"/>
        <v>0</v>
      </c>
      <c r="AU186" s="25">
        <f ca="1">SUM(AT$3:AT186)</f>
        <v>0</v>
      </c>
      <c r="AV186" s="25">
        <f t="shared" ca="1" si="165"/>
        <v>175515.33140095274</v>
      </c>
      <c r="AW186" s="25">
        <f t="shared" ca="1" si="139"/>
        <v>109.7</v>
      </c>
      <c r="AX186" s="25">
        <f t="shared" ca="1" si="166"/>
        <v>0</v>
      </c>
      <c r="AY186" s="25">
        <f t="shared" ca="1" si="167"/>
        <v>117.01</v>
      </c>
      <c r="AZ186" s="25">
        <f t="shared" ca="1" si="168"/>
        <v>175515.33140095274</v>
      </c>
      <c r="BA186" s="25">
        <f t="shared" ca="1" si="169"/>
        <v>0</v>
      </c>
      <c r="BB186" s="25">
        <f t="shared" ca="1" si="170"/>
        <v>0</v>
      </c>
      <c r="BC186" s="25">
        <f t="shared" ca="1" si="171"/>
        <v>8.7799999999999994</v>
      </c>
      <c r="BD186" s="25">
        <f ca="1">IF($H186="","",IF($Q186="x",SUM(AW$3:AY186)+SUM(BB$3:BC186)-SUM(BD$3:BD185),0))</f>
        <v>703.03999999999724</v>
      </c>
      <c r="BE186" s="25">
        <f t="shared" ca="1" si="172"/>
        <v>174812.29</v>
      </c>
      <c r="BF186" s="25">
        <f t="shared" ca="1" si="140"/>
        <v>174500.15</v>
      </c>
      <c r="BG186" s="7"/>
      <c r="BI186" s="25">
        <f t="shared" ca="1" si="173"/>
        <v>0</v>
      </c>
      <c r="BJ186" s="25">
        <f ca="1">SUM(BI$3:BI186)</f>
        <v>0</v>
      </c>
      <c r="BK186" s="25">
        <f t="shared" ca="1" si="186"/>
        <v>151795.65493359853</v>
      </c>
      <c r="BL186" s="25">
        <f t="shared" ca="1" si="141"/>
        <v>94.87</v>
      </c>
      <c r="BM186" s="25">
        <f t="shared" ca="1" si="174"/>
        <v>0</v>
      </c>
      <c r="BN186" s="25">
        <f t="shared" ca="1" si="175"/>
        <v>101.2</v>
      </c>
      <c r="BO186" s="25">
        <f t="shared" ca="1" si="176"/>
        <v>151795.65493359853</v>
      </c>
      <c r="BP186" s="25">
        <f t="shared" ca="1" si="177"/>
        <v>0</v>
      </c>
      <c r="BQ186" s="25">
        <f t="shared" ca="1" si="178"/>
        <v>0</v>
      </c>
      <c r="BR186" s="25">
        <f t="shared" ca="1" si="179"/>
        <v>7.59</v>
      </c>
      <c r="BS186" s="25">
        <f ca="1">IF($H186="","",IF($Q186="x",SUM(BL$3:BN186)+SUM(BQ$3:BR186)-SUM(BS$3:BS185),0))</f>
        <v>608.51000000000204</v>
      </c>
      <c r="BT186" s="25">
        <f t="shared" ca="1" si="180"/>
        <v>151187.14000000001</v>
      </c>
      <c r="BU186" s="25">
        <f t="shared" ca="1" si="142"/>
        <v>150910.43</v>
      </c>
      <c r="BV186" s="7"/>
      <c r="BW186" s="98"/>
      <c r="BY186" s="7"/>
      <c r="CB186" s="131">
        <f t="shared" si="188"/>
        <v>183</v>
      </c>
      <c r="CC186" s="132">
        <f t="shared" ca="1" si="181"/>
        <v>0</v>
      </c>
      <c r="CD186" s="133">
        <f t="shared" ca="1" si="144"/>
        <v>185347.30385763227</v>
      </c>
      <c r="CE186" s="133">
        <f t="shared" ca="1" si="182"/>
        <v>77.069999999999993</v>
      </c>
      <c r="CF186" s="133">
        <f t="shared" ca="1" si="183"/>
        <v>185270.23</v>
      </c>
      <c r="CG186" s="133">
        <f t="shared" ca="1" si="184"/>
        <v>0</v>
      </c>
      <c r="CH186" s="133">
        <f ca="1">IF($H186="","",IF(MONTH($H186)=MONTH($C$4)-1,MAX(0,(CG186-SUM(N175:N186)+SUM(O175:O186))-(VLOOKUP(CB186-12,$CB$3:$CH185,6,FALSE))),0)*0.25)</f>
        <v>0</v>
      </c>
      <c r="CI186" s="133">
        <f ca="1">IF($H186="","",CG186-SUM($CH$4:$CH186))</f>
        <v>-20554.260945216025</v>
      </c>
      <c r="CK186" s="133">
        <f ca="1">IF($H186="","",SUM($N$4:$N186)+$CK$3)</f>
        <v>100000</v>
      </c>
      <c r="CL186" s="133">
        <f ca="1">IF($H186="","",SUM($O$4:$O186))</f>
        <v>0</v>
      </c>
      <c r="CM186" s="133">
        <f t="shared" ca="1" si="187"/>
        <v>0</v>
      </c>
      <c r="CN186" s="133">
        <f ca="1">IF($H186="","",ROUND(IF(MONTH($H186)=MONTH($C$4)-1,BT186*(1+CC186)-SUM($CM$4:$CM186),0),2))</f>
        <v>0</v>
      </c>
      <c r="CZ186" s="132">
        <f t="shared" ca="1" si="145"/>
        <v>126700</v>
      </c>
    </row>
    <row r="187" spans="6:104" x14ac:dyDescent="0.2">
      <c r="F187" s="3">
        <v>184</v>
      </c>
      <c r="G187" s="3">
        <f t="shared" si="146"/>
        <v>16</v>
      </c>
      <c r="H187" s="8">
        <f t="shared" ca="1" si="185"/>
        <v>49340</v>
      </c>
      <c r="I187" s="6">
        <f t="shared" ca="1" si="128"/>
        <v>47</v>
      </c>
      <c r="J187" s="6" t="str">
        <f t="shared" ca="1" si="129"/>
        <v/>
      </c>
      <c r="K187" s="7"/>
      <c r="L187" s="6">
        <f ca="1">IF($H187="","",IF($J187="",VLOOKUP($I187,Sterbetafeln!$A$4:$I$124,$D$10,FALSE),MAX(0.0005,VLOOKUP($I187,Sterbetafeln!$A$4:$I$124,$D$10,FALSE)*VLOOKUP($J187,Sterbetafeln!$A$4:$I$124,$D$13,FALSE))))</f>
        <v>2.2629999999999998E-3</v>
      </c>
      <c r="M187" s="78">
        <f ca="1">SUM($O$3:$O187)</f>
        <v>0</v>
      </c>
      <c r="N187" s="25">
        <f t="shared" ca="1" si="147"/>
        <v>0</v>
      </c>
      <c r="O187" s="25">
        <f t="shared" ca="1" si="148"/>
        <v>0</v>
      </c>
      <c r="P187" s="25">
        <f t="shared" ca="1" si="149"/>
        <v>0</v>
      </c>
      <c r="Q187" s="7" t="str">
        <f t="shared" ca="1" si="150"/>
        <v/>
      </c>
      <c r="R187" s="25">
        <f t="shared" ca="1" si="130"/>
        <v>0</v>
      </c>
      <c r="S187" s="25">
        <f ca="1">SUM(R$3:R187)</f>
        <v>0</v>
      </c>
      <c r="T187" s="25">
        <f t="shared" ca="1" si="151"/>
        <v>71002.37</v>
      </c>
      <c r="U187" s="25">
        <f t="shared" ca="1" si="131"/>
        <v>44.38</v>
      </c>
      <c r="V187" s="25">
        <f t="shared" ca="1" si="152"/>
        <v>0</v>
      </c>
      <c r="W187" s="25">
        <f t="shared" ca="1" si="132"/>
        <v>47.33</v>
      </c>
      <c r="X187" s="25">
        <f t="shared" ca="1" si="153"/>
        <v>126700</v>
      </c>
      <c r="Y187" s="25">
        <f t="shared" ca="1" si="133"/>
        <v>55697.63</v>
      </c>
      <c r="Z187" s="25">
        <f t="shared" ca="1" si="154"/>
        <v>10.5</v>
      </c>
      <c r="AA187" s="25">
        <f t="shared" ca="1" si="155"/>
        <v>3.55</v>
      </c>
      <c r="AB187" s="25">
        <f ca="1">IF($H187="","",IF($Q187="x",SUM(U$3:W187)+SUM(Z$3:AA187)-SUM(AB$3:AB186),0))</f>
        <v>0</v>
      </c>
      <c r="AC187" s="25">
        <f t="shared" ca="1" si="156"/>
        <v>71002.37</v>
      </c>
      <c r="AD187" s="25">
        <f t="shared" ca="1" si="134"/>
        <v>70845.94</v>
      </c>
      <c r="AE187" s="7"/>
      <c r="AF187" s="25">
        <f t="shared" ca="1" si="157"/>
        <v>0</v>
      </c>
      <c r="AG187" s="25">
        <f ca="1">SUM(AF$3:AF187)</f>
        <v>0</v>
      </c>
      <c r="AH187" s="25">
        <f t="shared" ca="1" si="158"/>
        <v>112660.03647520574</v>
      </c>
      <c r="AI187" s="25">
        <f t="shared" ca="1" si="135"/>
        <v>70.41</v>
      </c>
      <c r="AJ187" s="25">
        <f t="shared" ca="1" si="159"/>
        <v>0</v>
      </c>
      <c r="AK187" s="25">
        <f t="shared" ca="1" si="136"/>
        <v>75.11</v>
      </c>
      <c r="AL187" s="25">
        <f t="shared" ca="1" si="160"/>
        <v>126700</v>
      </c>
      <c r="AM187" s="25">
        <f t="shared" ca="1" si="137"/>
        <v>14039.96</v>
      </c>
      <c r="AN187" s="25">
        <f t="shared" ca="1" si="161"/>
        <v>2.65</v>
      </c>
      <c r="AO187" s="25">
        <f t="shared" ca="1" si="162"/>
        <v>5.63</v>
      </c>
      <c r="AP187" s="25">
        <f ca="1">IF($H187="","",IF($Q187="x",SUM(AI$3:AK187)+SUM(AN$3:AO187)-SUM(AP$3:AP186),0))</f>
        <v>0</v>
      </c>
      <c r="AQ187" s="25">
        <f t="shared" ca="1" si="163"/>
        <v>112660.04</v>
      </c>
      <c r="AR187" s="25">
        <f t="shared" ca="1" si="138"/>
        <v>112441.12</v>
      </c>
      <c r="AS187" s="7"/>
      <c r="AT187" s="25">
        <f t="shared" ca="1" si="164"/>
        <v>0</v>
      </c>
      <c r="AU187" s="25">
        <f ca="1">SUM(AT$3:AT187)</f>
        <v>0</v>
      </c>
      <c r="AV187" s="25">
        <f t="shared" ca="1" si="165"/>
        <v>175663.19766101844</v>
      </c>
      <c r="AW187" s="25">
        <f t="shared" ca="1" si="139"/>
        <v>109.79</v>
      </c>
      <c r="AX187" s="25">
        <f t="shared" ca="1" si="166"/>
        <v>0</v>
      </c>
      <c r="AY187" s="25">
        <f t="shared" ca="1" si="167"/>
        <v>117.11</v>
      </c>
      <c r="AZ187" s="25">
        <f t="shared" ca="1" si="168"/>
        <v>175663.19766101844</v>
      </c>
      <c r="BA187" s="25">
        <f t="shared" ca="1" si="169"/>
        <v>0</v>
      </c>
      <c r="BB187" s="25">
        <f t="shared" ca="1" si="170"/>
        <v>0</v>
      </c>
      <c r="BC187" s="25">
        <f t="shared" ca="1" si="171"/>
        <v>8.7799999999999994</v>
      </c>
      <c r="BD187" s="25">
        <f ca="1">IF($H187="","",IF($Q187="x",SUM(AW$3:AY187)+SUM(BB$3:BC187)-SUM(BD$3:BD186),0))</f>
        <v>0</v>
      </c>
      <c r="BE187" s="25">
        <f t="shared" ca="1" si="172"/>
        <v>175663.2</v>
      </c>
      <c r="BF187" s="25">
        <f t="shared" ca="1" si="140"/>
        <v>175349.78</v>
      </c>
      <c r="BG187" s="7"/>
      <c r="BI187" s="25">
        <f t="shared" ca="1" si="173"/>
        <v>0</v>
      </c>
      <c r="BJ187" s="25">
        <f ca="1">SUM(BI$3:BI187)</f>
        <v>0</v>
      </c>
      <c r="BK187" s="25">
        <f t="shared" ca="1" si="186"/>
        <v>151803.0951228558</v>
      </c>
      <c r="BL187" s="25">
        <f t="shared" ca="1" si="141"/>
        <v>94.88</v>
      </c>
      <c r="BM187" s="25">
        <f t="shared" ca="1" si="174"/>
        <v>0</v>
      </c>
      <c r="BN187" s="25">
        <f t="shared" ca="1" si="175"/>
        <v>101.2</v>
      </c>
      <c r="BO187" s="25">
        <f t="shared" ca="1" si="176"/>
        <v>151803.0951228558</v>
      </c>
      <c r="BP187" s="25">
        <f t="shared" ca="1" si="177"/>
        <v>0</v>
      </c>
      <c r="BQ187" s="25">
        <f t="shared" ca="1" si="178"/>
        <v>0</v>
      </c>
      <c r="BR187" s="25">
        <f t="shared" ca="1" si="179"/>
        <v>7.59</v>
      </c>
      <c r="BS187" s="25">
        <f ca="1">IF($H187="","",IF($Q187="x",SUM(BL$3:BN187)+SUM(BQ$3:BR187)-SUM(BS$3:BS186),0))</f>
        <v>0</v>
      </c>
      <c r="BT187" s="25">
        <f t="shared" ca="1" si="180"/>
        <v>151803.1</v>
      </c>
      <c r="BU187" s="25">
        <f t="shared" ca="1" si="142"/>
        <v>151525.47</v>
      </c>
      <c r="BV187" s="7"/>
      <c r="BW187" s="98"/>
      <c r="BY187" s="7"/>
      <c r="CB187" s="131">
        <f t="shared" si="188"/>
        <v>184</v>
      </c>
      <c r="CC187" s="132">
        <f t="shared" ca="1" si="181"/>
        <v>0</v>
      </c>
      <c r="CD187" s="133">
        <f t="shared" ca="1" si="144"/>
        <v>186025.04385044501</v>
      </c>
      <c r="CE187" s="133">
        <f t="shared" ca="1" si="182"/>
        <v>77.349999999999994</v>
      </c>
      <c r="CF187" s="133">
        <f t="shared" ca="1" si="183"/>
        <v>185947.69</v>
      </c>
      <c r="CG187" s="133">
        <f t="shared" ca="1" si="184"/>
        <v>0</v>
      </c>
      <c r="CH187" s="133">
        <f ca="1">IF($H187="","",IF(MONTH($H187)=MONTH($C$4)-1,MAX(0,(CG187-SUM(N176:N187)+SUM(O176:O187))-(VLOOKUP(CB187-12,$CB$3:$CH186,6,FALSE))),0)*0.25)</f>
        <v>0</v>
      </c>
      <c r="CI187" s="133">
        <f ca="1">IF($H187="","",CG187-SUM($CH$4:$CH187))</f>
        <v>-20554.260945216025</v>
      </c>
      <c r="CK187" s="133">
        <f ca="1">IF($H187="","",SUM($N$4:$N187)+$CK$3)</f>
        <v>100000</v>
      </c>
      <c r="CL187" s="133">
        <f ca="1">IF($H187="","",SUM($O$4:$O187))</f>
        <v>0</v>
      </c>
      <c r="CM187" s="133">
        <f t="shared" ca="1" si="187"/>
        <v>0</v>
      </c>
      <c r="CN187" s="133">
        <f ca="1">IF($H187="","",ROUND(IF(MONTH($H187)=MONTH($C$4)-1,BT187*(1+CC187)-SUM($CM$4:$CM187),0),2))</f>
        <v>0</v>
      </c>
      <c r="CZ187" s="132">
        <f t="shared" ca="1" si="145"/>
        <v>126700</v>
      </c>
    </row>
    <row r="188" spans="6:104" x14ac:dyDescent="0.2">
      <c r="F188" s="3">
        <v>185</v>
      </c>
      <c r="G188" s="3">
        <f t="shared" si="146"/>
        <v>16</v>
      </c>
      <c r="H188" s="8">
        <f t="shared" ca="1" si="185"/>
        <v>49368</v>
      </c>
      <c r="I188" s="6">
        <f t="shared" ca="1" si="128"/>
        <v>47</v>
      </c>
      <c r="J188" s="6" t="str">
        <f t="shared" ca="1" si="129"/>
        <v/>
      </c>
      <c r="K188" s="7"/>
      <c r="L188" s="6">
        <f ca="1">IF($H188="","",IF($J188="",VLOOKUP($I188,Sterbetafeln!$A$4:$I$124,$D$10,FALSE),MAX(0.0005,VLOOKUP($I188,Sterbetafeln!$A$4:$I$124,$D$10,FALSE)*VLOOKUP($J188,Sterbetafeln!$A$4:$I$124,$D$13,FALSE))))</f>
        <v>2.2629999999999998E-3</v>
      </c>
      <c r="M188" s="78">
        <f ca="1">SUM($O$3:$O188)</f>
        <v>0</v>
      </c>
      <c r="N188" s="25">
        <f t="shared" ca="1" si="147"/>
        <v>0</v>
      </c>
      <c r="O188" s="25">
        <f t="shared" ca="1" si="148"/>
        <v>0</v>
      </c>
      <c r="P188" s="25">
        <f t="shared" ca="1" si="149"/>
        <v>0</v>
      </c>
      <c r="Q188" s="7" t="str">
        <f t="shared" ca="1" si="150"/>
        <v/>
      </c>
      <c r="R188" s="25">
        <f t="shared" ca="1" si="130"/>
        <v>0</v>
      </c>
      <c r="S188" s="25">
        <f ca="1">SUM(R$3:R188)</f>
        <v>0</v>
      </c>
      <c r="T188" s="25">
        <f t="shared" ca="1" si="151"/>
        <v>71002.37</v>
      </c>
      <c r="U188" s="25">
        <f t="shared" ca="1" si="131"/>
        <v>44.38</v>
      </c>
      <c r="V188" s="25">
        <f t="shared" ca="1" si="152"/>
        <v>0</v>
      </c>
      <c r="W188" s="25">
        <f t="shared" ca="1" si="132"/>
        <v>47.33</v>
      </c>
      <c r="X188" s="25">
        <f t="shared" ca="1" si="153"/>
        <v>126700</v>
      </c>
      <c r="Y188" s="25">
        <f t="shared" ca="1" si="133"/>
        <v>55697.63</v>
      </c>
      <c r="Z188" s="25">
        <f t="shared" ca="1" si="154"/>
        <v>10.5</v>
      </c>
      <c r="AA188" s="25">
        <f t="shared" ca="1" si="155"/>
        <v>3.55</v>
      </c>
      <c r="AB188" s="25">
        <f ca="1">IF($H188="","",IF($Q188="x",SUM(U$3:W188)+SUM(Z$3:AA188)-SUM(AB$3:AB187),0))</f>
        <v>0</v>
      </c>
      <c r="AC188" s="25">
        <f t="shared" ca="1" si="156"/>
        <v>71002.37</v>
      </c>
      <c r="AD188" s="25">
        <f t="shared" ca="1" si="134"/>
        <v>70845.94</v>
      </c>
      <c r="AE188" s="7"/>
      <c r="AF188" s="25">
        <f t="shared" ca="1" si="157"/>
        <v>0</v>
      </c>
      <c r="AG188" s="25">
        <f ca="1">SUM(AF$3:AF188)</f>
        <v>0</v>
      </c>
      <c r="AH188" s="25">
        <f t="shared" ca="1" si="158"/>
        <v>112937.89005119851</v>
      </c>
      <c r="AI188" s="25">
        <f t="shared" ca="1" si="135"/>
        <v>70.59</v>
      </c>
      <c r="AJ188" s="25">
        <f t="shared" ca="1" si="159"/>
        <v>0</v>
      </c>
      <c r="AK188" s="25">
        <f t="shared" ca="1" si="136"/>
        <v>75.290000000000006</v>
      </c>
      <c r="AL188" s="25">
        <f t="shared" ca="1" si="160"/>
        <v>126700</v>
      </c>
      <c r="AM188" s="25">
        <f t="shared" ca="1" si="137"/>
        <v>13762.11</v>
      </c>
      <c r="AN188" s="25">
        <f t="shared" ca="1" si="161"/>
        <v>2.6</v>
      </c>
      <c r="AO188" s="25">
        <f t="shared" ca="1" si="162"/>
        <v>5.65</v>
      </c>
      <c r="AP188" s="25">
        <f ca="1">IF($H188="","",IF($Q188="x",SUM(AI$3:AK188)+SUM(AN$3:AO188)-SUM(AP$3:AP187),0))</f>
        <v>0</v>
      </c>
      <c r="AQ188" s="25">
        <f t="shared" ca="1" si="163"/>
        <v>112937.89</v>
      </c>
      <c r="AR188" s="25">
        <f t="shared" ca="1" si="138"/>
        <v>112718.56</v>
      </c>
      <c r="AS188" s="7"/>
      <c r="AT188" s="25">
        <f t="shared" ca="1" si="164"/>
        <v>0</v>
      </c>
      <c r="AU188" s="25">
        <f ca="1">SUM(AT$3:AT188)</f>
        <v>0</v>
      </c>
      <c r="AV188" s="25">
        <f t="shared" ca="1" si="165"/>
        <v>176518.24950846998</v>
      </c>
      <c r="AW188" s="25">
        <f t="shared" ca="1" si="139"/>
        <v>110.32</v>
      </c>
      <c r="AX188" s="25">
        <f t="shared" ca="1" si="166"/>
        <v>0</v>
      </c>
      <c r="AY188" s="25">
        <f t="shared" ca="1" si="167"/>
        <v>117.68</v>
      </c>
      <c r="AZ188" s="25">
        <f t="shared" ca="1" si="168"/>
        <v>176518.24950846998</v>
      </c>
      <c r="BA188" s="25">
        <f t="shared" ca="1" si="169"/>
        <v>0</v>
      </c>
      <c r="BB188" s="25">
        <f t="shared" ca="1" si="170"/>
        <v>0</v>
      </c>
      <c r="BC188" s="25">
        <f t="shared" ca="1" si="171"/>
        <v>8.83</v>
      </c>
      <c r="BD188" s="25">
        <f ca="1">IF($H188="","",IF($Q188="x",SUM(AW$3:AY188)+SUM(BB$3:BC188)-SUM(BD$3:BD187),0))</f>
        <v>0</v>
      </c>
      <c r="BE188" s="25">
        <f t="shared" ca="1" si="172"/>
        <v>176518.25</v>
      </c>
      <c r="BF188" s="25">
        <f t="shared" ca="1" si="140"/>
        <v>176203.55</v>
      </c>
      <c r="BG188" s="7"/>
      <c r="BI188" s="25">
        <f t="shared" ca="1" si="173"/>
        <v>0</v>
      </c>
      <c r="BJ188" s="25">
        <f ca="1">SUM(BI$3:BI188)</f>
        <v>0</v>
      </c>
      <c r="BK188" s="25">
        <f t="shared" ca="1" si="186"/>
        <v>152421.56462014155</v>
      </c>
      <c r="BL188" s="25">
        <f t="shared" ca="1" si="141"/>
        <v>95.26</v>
      </c>
      <c r="BM188" s="25">
        <f t="shared" ca="1" si="174"/>
        <v>0</v>
      </c>
      <c r="BN188" s="25">
        <f t="shared" ca="1" si="175"/>
        <v>101.61</v>
      </c>
      <c r="BO188" s="25">
        <f t="shared" ca="1" si="176"/>
        <v>152421.56462014155</v>
      </c>
      <c r="BP188" s="25">
        <f t="shared" ca="1" si="177"/>
        <v>0</v>
      </c>
      <c r="BQ188" s="25">
        <f t="shared" ca="1" si="178"/>
        <v>0</v>
      </c>
      <c r="BR188" s="25">
        <f t="shared" ca="1" si="179"/>
        <v>7.62</v>
      </c>
      <c r="BS188" s="25">
        <f ca="1">IF($H188="","",IF($Q188="x",SUM(BL$3:BN188)+SUM(BQ$3:BR188)-SUM(BS$3:BS187),0))</f>
        <v>0</v>
      </c>
      <c r="BT188" s="25">
        <f t="shared" ca="1" si="180"/>
        <v>152421.56</v>
      </c>
      <c r="BU188" s="25">
        <f t="shared" ca="1" si="142"/>
        <v>152143</v>
      </c>
      <c r="BV188" s="7"/>
      <c r="BW188" s="98"/>
      <c r="BY188" s="7"/>
      <c r="CB188" s="131">
        <f t="shared" si="188"/>
        <v>185</v>
      </c>
      <c r="CC188" s="132">
        <f t="shared" ca="1" si="181"/>
        <v>0</v>
      </c>
      <c r="CD188" s="133">
        <f t="shared" ca="1" si="144"/>
        <v>186705.26390634346</v>
      </c>
      <c r="CE188" s="133">
        <f t="shared" ca="1" si="182"/>
        <v>77.64</v>
      </c>
      <c r="CF188" s="133">
        <f t="shared" ca="1" si="183"/>
        <v>186627.62</v>
      </c>
      <c r="CG188" s="133">
        <f t="shared" ca="1" si="184"/>
        <v>0</v>
      </c>
      <c r="CH188" s="133">
        <f ca="1">IF($H188="","",IF(MONTH($H188)=MONTH($C$4)-1,MAX(0,(CG188-SUM(N177:N188)+SUM(O177:O188))-(VLOOKUP(CB188-12,$CB$3:$CH187,6,FALSE))),0)*0.25)</f>
        <v>0</v>
      </c>
      <c r="CI188" s="133">
        <f ca="1">IF($H188="","",CG188-SUM($CH$4:$CH188))</f>
        <v>-20554.260945216025</v>
      </c>
      <c r="CK188" s="133">
        <f ca="1">IF($H188="","",SUM($N$4:$N188)+$CK$3)</f>
        <v>100000</v>
      </c>
      <c r="CL188" s="133">
        <f ca="1">IF($H188="","",SUM($O$4:$O188))</f>
        <v>0</v>
      </c>
      <c r="CM188" s="133">
        <f t="shared" ca="1" si="187"/>
        <v>0</v>
      </c>
      <c r="CN188" s="133">
        <f ca="1">IF($H188="","",ROUND(IF(MONTH($H188)=MONTH($C$4)-1,BT188*(1+CC188)-SUM($CM$4:$CM188),0),2))</f>
        <v>0</v>
      </c>
      <c r="CZ188" s="132">
        <f t="shared" ca="1" si="145"/>
        <v>126700</v>
      </c>
    </row>
    <row r="189" spans="6:104" x14ac:dyDescent="0.2">
      <c r="F189" s="3">
        <v>186</v>
      </c>
      <c r="G189" s="3">
        <f t="shared" si="146"/>
        <v>16</v>
      </c>
      <c r="H189" s="8">
        <f t="shared" ca="1" si="185"/>
        <v>49399</v>
      </c>
      <c r="I189" s="6">
        <f t="shared" ca="1" si="128"/>
        <v>47</v>
      </c>
      <c r="J189" s="6" t="str">
        <f t="shared" ca="1" si="129"/>
        <v/>
      </c>
      <c r="K189" s="7"/>
      <c r="L189" s="6">
        <f ca="1">IF($H189="","",IF($J189="",VLOOKUP($I189,Sterbetafeln!$A$4:$I$124,$D$10,FALSE),MAX(0.0005,VLOOKUP($I189,Sterbetafeln!$A$4:$I$124,$D$10,FALSE)*VLOOKUP($J189,Sterbetafeln!$A$4:$I$124,$D$13,FALSE))))</f>
        <v>2.2629999999999998E-3</v>
      </c>
      <c r="M189" s="78">
        <f ca="1">SUM($O$3:$O189)</f>
        <v>0</v>
      </c>
      <c r="N189" s="25">
        <f t="shared" ca="1" si="147"/>
        <v>0</v>
      </c>
      <c r="O189" s="25">
        <f t="shared" ca="1" si="148"/>
        <v>0</v>
      </c>
      <c r="P189" s="25">
        <f t="shared" ca="1" si="149"/>
        <v>0</v>
      </c>
      <c r="Q189" s="7" t="str">
        <f t="shared" ca="1" si="150"/>
        <v>x</v>
      </c>
      <c r="R189" s="25">
        <f t="shared" ca="1" si="130"/>
        <v>0</v>
      </c>
      <c r="S189" s="25">
        <f ca="1">SUM(R$3:R189)</f>
        <v>0</v>
      </c>
      <c r="T189" s="25">
        <f t="shared" ca="1" si="151"/>
        <v>71002.37</v>
      </c>
      <c r="U189" s="25">
        <f t="shared" ca="1" si="131"/>
        <v>44.38</v>
      </c>
      <c r="V189" s="25">
        <f t="shared" ca="1" si="152"/>
        <v>0</v>
      </c>
      <c r="W189" s="25">
        <f t="shared" ca="1" si="132"/>
        <v>47.33</v>
      </c>
      <c r="X189" s="25">
        <f t="shared" ca="1" si="153"/>
        <v>126700</v>
      </c>
      <c r="Y189" s="25">
        <f t="shared" ca="1" si="133"/>
        <v>55697.63</v>
      </c>
      <c r="Z189" s="25">
        <f t="shared" ca="1" si="154"/>
        <v>10.5</v>
      </c>
      <c r="AA189" s="25">
        <f t="shared" ca="1" si="155"/>
        <v>3.55</v>
      </c>
      <c r="AB189" s="25">
        <f ca="1">IF($H189="","",IF($Q189="x",SUM(U$3:W189)+SUM(Z$3:AA189)-SUM(AB$3:AB188),0))</f>
        <v>317.28000000000975</v>
      </c>
      <c r="AC189" s="25">
        <f t="shared" ca="1" si="156"/>
        <v>70685.09</v>
      </c>
      <c r="AD189" s="25">
        <f t="shared" ca="1" si="134"/>
        <v>70529.14</v>
      </c>
      <c r="AE189" s="7"/>
      <c r="AF189" s="25">
        <f t="shared" ca="1" si="157"/>
        <v>0</v>
      </c>
      <c r="AG189" s="25">
        <f ca="1">SUM(AF$3:AF189)</f>
        <v>0</v>
      </c>
      <c r="AH189" s="25">
        <f t="shared" ca="1" si="158"/>
        <v>113216.42530425476</v>
      </c>
      <c r="AI189" s="25">
        <f t="shared" ca="1" si="135"/>
        <v>70.760000000000005</v>
      </c>
      <c r="AJ189" s="25">
        <f t="shared" ca="1" si="159"/>
        <v>0</v>
      </c>
      <c r="AK189" s="25">
        <f t="shared" ca="1" si="136"/>
        <v>75.48</v>
      </c>
      <c r="AL189" s="25">
        <f t="shared" ca="1" si="160"/>
        <v>126700</v>
      </c>
      <c r="AM189" s="25">
        <f t="shared" ca="1" si="137"/>
        <v>13483.57</v>
      </c>
      <c r="AN189" s="25">
        <f t="shared" ca="1" si="161"/>
        <v>2.54</v>
      </c>
      <c r="AO189" s="25">
        <f t="shared" ca="1" si="162"/>
        <v>5.66</v>
      </c>
      <c r="AP189" s="25">
        <f ca="1">IF($H189="","",IF($Q189="x",SUM(AI$3:AK189)+SUM(AN$3:AO189)-SUM(AP$3:AP188),0))</f>
        <v>462.37000000000262</v>
      </c>
      <c r="AQ189" s="25">
        <f t="shared" ca="1" si="163"/>
        <v>112754.06</v>
      </c>
      <c r="AR189" s="25">
        <f t="shared" ca="1" si="138"/>
        <v>112535</v>
      </c>
      <c r="AS189" s="7"/>
      <c r="AT189" s="25">
        <f t="shared" ca="1" si="164"/>
        <v>0</v>
      </c>
      <c r="AU189" s="25">
        <f ca="1">SUM(AT$3:AT189)</f>
        <v>0</v>
      </c>
      <c r="AV189" s="25">
        <f t="shared" ca="1" si="165"/>
        <v>177377.46150758085</v>
      </c>
      <c r="AW189" s="25">
        <f t="shared" ca="1" si="139"/>
        <v>110.86</v>
      </c>
      <c r="AX189" s="25">
        <f t="shared" ca="1" si="166"/>
        <v>0</v>
      </c>
      <c r="AY189" s="25">
        <f t="shared" ca="1" si="167"/>
        <v>118.25</v>
      </c>
      <c r="AZ189" s="25">
        <f t="shared" ca="1" si="168"/>
        <v>177377.46150758085</v>
      </c>
      <c r="BA189" s="25">
        <f t="shared" ca="1" si="169"/>
        <v>0</v>
      </c>
      <c r="BB189" s="25">
        <f t="shared" ca="1" si="170"/>
        <v>0</v>
      </c>
      <c r="BC189" s="25">
        <f t="shared" ca="1" si="171"/>
        <v>8.8699999999999992</v>
      </c>
      <c r="BD189" s="25">
        <f ca="1">IF($H189="","",IF($Q189="x",SUM(AW$3:AY189)+SUM(BB$3:BC189)-SUM(BD$3:BD188),0))</f>
        <v>710.4900000000016</v>
      </c>
      <c r="BE189" s="25">
        <f t="shared" ca="1" si="172"/>
        <v>176666.97</v>
      </c>
      <c r="BF189" s="25">
        <f t="shared" ca="1" si="140"/>
        <v>176352.04</v>
      </c>
      <c r="BG189" s="7"/>
      <c r="BI189" s="25">
        <f t="shared" ca="1" si="173"/>
        <v>0</v>
      </c>
      <c r="BJ189" s="25">
        <f ca="1">SUM(BI$3:BI189)</f>
        <v>0</v>
      </c>
      <c r="BK189" s="25">
        <f t="shared" ca="1" si="186"/>
        <v>153042.54430273679</v>
      </c>
      <c r="BL189" s="25">
        <f t="shared" ca="1" si="141"/>
        <v>95.65</v>
      </c>
      <c r="BM189" s="25">
        <f t="shared" ca="1" si="174"/>
        <v>0</v>
      </c>
      <c r="BN189" s="25">
        <f t="shared" ca="1" si="175"/>
        <v>102.03</v>
      </c>
      <c r="BO189" s="25">
        <f t="shared" ca="1" si="176"/>
        <v>153042.54430273679</v>
      </c>
      <c r="BP189" s="25">
        <f t="shared" ca="1" si="177"/>
        <v>0</v>
      </c>
      <c r="BQ189" s="25">
        <f t="shared" ca="1" si="178"/>
        <v>0</v>
      </c>
      <c r="BR189" s="25">
        <f t="shared" ca="1" si="179"/>
        <v>7.65</v>
      </c>
      <c r="BS189" s="25">
        <f ca="1">IF($H189="","",IF($Q189="x",SUM(BL$3:BN189)+SUM(BQ$3:BR189)-SUM(BS$3:BS188),0))</f>
        <v>613.4900000000016</v>
      </c>
      <c r="BT189" s="25">
        <f t="shared" ca="1" si="180"/>
        <v>152429.04999999999</v>
      </c>
      <c r="BU189" s="25">
        <f t="shared" ca="1" si="142"/>
        <v>152150.48000000001</v>
      </c>
      <c r="BV189" s="7"/>
      <c r="BW189" s="98"/>
      <c r="BY189" s="7"/>
      <c r="CB189" s="131">
        <f t="shared" si="188"/>
        <v>186</v>
      </c>
      <c r="CC189" s="132">
        <f t="shared" ca="1" si="181"/>
        <v>0</v>
      </c>
      <c r="CD189" s="133">
        <f t="shared" ca="1" si="144"/>
        <v>187387.96402532767</v>
      </c>
      <c r="CE189" s="133">
        <f t="shared" ca="1" si="182"/>
        <v>77.92</v>
      </c>
      <c r="CF189" s="133">
        <f t="shared" ca="1" si="183"/>
        <v>187310.04</v>
      </c>
      <c r="CG189" s="133">
        <f t="shared" ca="1" si="184"/>
        <v>0</v>
      </c>
      <c r="CH189" s="133">
        <f ca="1">IF($H189="","",IF(MONTH($H189)=MONTH($C$4)-1,MAX(0,(CG189-SUM(N178:N189)+SUM(O178:O189))-(VLOOKUP(CB189-12,$CB$3:$CH188,6,FALSE))),0)*0.25)</f>
        <v>0</v>
      </c>
      <c r="CI189" s="133">
        <f ca="1">IF($H189="","",CG189-SUM($CH$4:$CH189))</f>
        <v>-20554.260945216025</v>
      </c>
      <c r="CK189" s="133">
        <f ca="1">IF($H189="","",SUM($N$4:$N189)+$CK$3)</f>
        <v>100000</v>
      </c>
      <c r="CL189" s="133">
        <f ca="1">IF($H189="","",SUM($O$4:$O189))</f>
        <v>0</v>
      </c>
      <c r="CM189" s="133">
        <f t="shared" ca="1" si="187"/>
        <v>0</v>
      </c>
      <c r="CN189" s="133">
        <f ca="1">IF($H189="","",ROUND(IF(MONTH($H189)=MONTH($C$4)-1,BT189*(1+CC189)-SUM($CM$4:$CM189),0),2))</f>
        <v>0</v>
      </c>
      <c r="CZ189" s="132">
        <f t="shared" ca="1" si="145"/>
        <v>126700</v>
      </c>
    </row>
    <row r="190" spans="6:104" x14ac:dyDescent="0.2">
      <c r="F190" s="3">
        <v>187</v>
      </c>
      <c r="G190" s="3">
        <f t="shared" si="146"/>
        <v>16</v>
      </c>
      <c r="H190" s="8">
        <f t="shared" ca="1" si="185"/>
        <v>49429</v>
      </c>
      <c r="I190" s="6">
        <f t="shared" ca="1" si="128"/>
        <v>47</v>
      </c>
      <c r="J190" s="6" t="str">
        <f t="shared" ca="1" si="129"/>
        <v/>
      </c>
      <c r="K190" s="7"/>
      <c r="L190" s="6">
        <f ca="1">IF($H190="","",IF($J190="",VLOOKUP($I190,Sterbetafeln!$A$4:$I$124,$D$10,FALSE),MAX(0.0005,VLOOKUP($I190,Sterbetafeln!$A$4:$I$124,$D$10,FALSE)*VLOOKUP($J190,Sterbetafeln!$A$4:$I$124,$D$13,FALSE))))</f>
        <v>2.2629999999999998E-3</v>
      </c>
      <c r="M190" s="78">
        <f ca="1">SUM($O$3:$O190)</f>
        <v>0</v>
      </c>
      <c r="N190" s="25">
        <f t="shared" ca="1" si="147"/>
        <v>0</v>
      </c>
      <c r="O190" s="25">
        <f t="shared" ca="1" si="148"/>
        <v>0</v>
      </c>
      <c r="P190" s="25">
        <f t="shared" ca="1" si="149"/>
        <v>0</v>
      </c>
      <c r="Q190" s="7" t="str">
        <f t="shared" ca="1" si="150"/>
        <v/>
      </c>
      <c r="R190" s="25">
        <f t="shared" ca="1" si="130"/>
        <v>0</v>
      </c>
      <c r="S190" s="25">
        <f ca="1">SUM(R$3:R190)</f>
        <v>0</v>
      </c>
      <c r="T190" s="25">
        <f t="shared" ca="1" si="151"/>
        <v>70685.09</v>
      </c>
      <c r="U190" s="25">
        <f t="shared" ca="1" si="131"/>
        <v>44.18</v>
      </c>
      <c r="V190" s="25">
        <f t="shared" ca="1" si="152"/>
        <v>0</v>
      </c>
      <c r="W190" s="25">
        <f t="shared" ca="1" si="132"/>
        <v>47.12</v>
      </c>
      <c r="X190" s="25">
        <f t="shared" ca="1" si="153"/>
        <v>126700</v>
      </c>
      <c r="Y190" s="25">
        <f t="shared" ca="1" si="133"/>
        <v>56014.91</v>
      </c>
      <c r="Z190" s="25">
        <f t="shared" ca="1" si="154"/>
        <v>10.56</v>
      </c>
      <c r="AA190" s="25">
        <f t="shared" ca="1" si="155"/>
        <v>3.53</v>
      </c>
      <c r="AB190" s="25">
        <f ca="1">IF($H190="","",IF($Q190="x",SUM(U$3:W190)+SUM(Z$3:AA190)-SUM(AB$3:AB189),0))</f>
        <v>0</v>
      </c>
      <c r="AC190" s="25">
        <f t="shared" ca="1" si="156"/>
        <v>70685.09</v>
      </c>
      <c r="AD190" s="25">
        <f t="shared" ca="1" si="134"/>
        <v>70529.14</v>
      </c>
      <c r="AE190" s="7"/>
      <c r="AF190" s="25">
        <f t="shared" ca="1" si="157"/>
        <v>0</v>
      </c>
      <c r="AG190" s="25">
        <f ca="1">SUM(AF$3:AF190)</f>
        <v>0</v>
      </c>
      <c r="AH190" s="25">
        <f t="shared" ca="1" si="158"/>
        <v>113032.14192988252</v>
      </c>
      <c r="AI190" s="25">
        <f t="shared" ca="1" si="135"/>
        <v>70.650000000000006</v>
      </c>
      <c r="AJ190" s="25">
        <f t="shared" ca="1" si="159"/>
        <v>0</v>
      </c>
      <c r="AK190" s="25">
        <f t="shared" ca="1" si="136"/>
        <v>75.349999999999994</v>
      </c>
      <c r="AL190" s="25">
        <f t="shared" ca="1" si="160"/>
        <v>126700</v>
      </c>
      <c r="AM190" s="25">
        <f t="shared" ca="1" si="137"/>
        <v>13667.86</v>
      </c>
      <c r="AN190" s="25">
        <f t="shared" ca="1" si="161"/>
        <v>2.58</v>
      </c>
      <c r="AO190" s="25">
        <f t="shared" ca="1" si="162"/>
        <v>5.65</v>
      </c>
      <c r="AP190" s="25">
        <f ca="1">IF($H190="","",IF($Q190="x",SUM(AI$3:AK190)+SUM(AN$3:AO190)-SUM(AP$3:AP189),0))</f>
        <v>0</v>
      </c>
      <c r="AQ190" s="25">
        <f t="shared" ca="1" si="163"/>
        <v>113032.14</v>
      </c>
      <c r="AR190" s="25">
        <f t="shared" ca="1" si="138"/>
        <v>112812.67</v>
      </c>
      <c r="AS190" s="7"/>
      <c r="AT190" s="25">
        <f t="shared" ca="1" si="164"/>
        <v>0</v>
      </c>
      <c r="AU190" s="25">
        <f ca="1">SUM(AT$3:AT190)</f>
        <v>0</v>
      </c>
      <c r="AV190" s="25">
        <f t="shared" ca="1" si="165"/>
        <v>177526.90540970094</v>
      </c>
      <c r="AW190" s="25">
        <f t="shared" ca="1" si="139"/>
        <v>110.95</v>
      </c>
      <c r="AX190" s="25">
        <f t="shared" ca="1" si="166"/>
        <v>0</v>
      </c>
      <c r="AY190" s="25">
        <f t="shared" ca="1" si="167"/>
        <v>118.35</v>
      </c>
      <c r="AZ190" s="25">
        <f t="shared" ca="1" si="168"/>
        <v>177526.90540970094</v>
      </c>
      <c r="BA190" s="25">
        <f t="shared" ca="1" si="169"/>
        <v>0</v>
      </c>
      <c r="BB190" s="25">
        <f t="shared" ca="1" si="170"/>
        <v>0</v>
      </c>
      <c r="BC190" s="25">
        <f t="shared" ca="1" si="171"/>
        <v>8.8800000000000008</v>
      </c>
      <c r="BD190" s="25">
        <f ca="1">IF($H190="","",IF($Q190="x",SUM(AW$3:AY190)+SUM(BB$3:BC190)-SUM(BD$3:BD189),0))</f>
        <v>0</v>
      </c>
      <c r="BE190" s="25">
        <f t="shared" ca="1" si="172"/>
        <v>177526.91</v>
      </c>
      <c r="BF190" s="25">
        <f t="shared" ca="1" si="140"/>
        <v>177210.69</v>
      </c>
      <c r="BG190" s="7"/>
      <c r="BI190" s="25">
        <f t="shared" ca="1" si="173"/>
        <v>0</v>
      </c>
      <c r="BJ190" s="25">
        <f ca="1">SUM(BI$3:BI190)</f>
        <v>0</v>
      </c>
      <c r="BK190" s="25">
        <f t="shared" ca="1" si="186"/>
        <v>153050.06481792391</v>
      </c>
      <c r="BL190" s="25">
        <f t="shared" ca="1" si="141"/>
        <v>95.66</v>
      </c>
      <c r="BM190" s="25">
        <f t="shared" ca="1" si="174"/>
        <v>0</v>
      </c>
      <c r="BN190" s="25">
        <f t="shared" ca="1" si="175"/>
        <v>102.03</v>
      </c>
      <c r="BO190" s="25">
        <f t="shared" ca="1" si="176"/>
        <v>153050.06481792391</v>
      </c>
      <c r="BP190" s="25">
        <f t="shared" ca="1" si="177"/>
        <v>0</v>
      </c>
      <c r="BQ190" s="25">
        <f t="shared" ca="1" si="178"/>
        <v>0</v>
      </c>
      <c r="BR190" s="25">
        <f t="shared" ca="1" si="179"/>
        <v>7.65</v>
      </c>
      <c r="BS190" s="25">
        <f ca="1">IF($H190="","",IF($Q190="x",SUM(BL$3:BN190)+SUM(BQ$3:BR190)-SUM(BS$3:BS189),0))</f>
        <v>0</v>
      </c>
      <c r="BT190" s="25">
        <f t="shared" ca="1" si="180"/>
        <v>153050.06</v>
      </c>
      <c r="BU190" s="25">
        <f t="shared" ca="1" si="142"/>
        <v>152770.56</v>
      </c>
      <c r="BV190" s="7"/>
      <c r="BW190" s="98"/>
      <c r="BY190" s="7"/>
      <c r="CB190" s="131">
        <f t="shared" si="188"/>
        <v>187</v>
      </c>
      <c r="CC190" s="132">
        <f t="shared" ca="1" si="181"/>
        <v>0</v>
      </c>
      <c r="CD190" s="133">
        <f t="shared" ca="1" si="144"/>
        <v>188073.16428888013</v>
      </c>
      <c r="CE190" s="133">
        <f t="shared" ca="1" si="182"/>
        <v>78.2</v>
      </c>
      <c r="CF190" s="133">
        <f t="shared" ca="1" si="183"/>
        <v>187994.96</v>
      </c>
      <c r="CG190" s="133">
        <f t="shared" ca="1" si="184"/>
        <v>0</v>
      </c>
      <c r="CH190" s="133">
        <f ca="1">IF($H190="","",IF(MONTH($H190)=MONTH($C$4)-1,MAX(0,(CG190-SUM(N179:N190)+SUM(O179:O190))-(VLOOKUP(CB190-12,$CB$3:$CH189,6,FALSE))),0)*0.25)</f>
        <v>0</v>
      </c>
      <c r="CI190" s="133">
        <f ca="1">IF($H190="","",CG190-SUM($CH$4:$CH190))</f>
        <v>-20554.260945216025</v>
      </c>
      <c r="CK190" s="133">
        <f ca="1">IF($H190="","",SUM($N$4:$N190)+$CK$3)</f>
        <v>100000</v>
      </c>
      <c r="CL190" s="133">
        <f ca="1">IF($H190="","",SUM($O$4:$O190))</f>
        <v>0</v>
      </c>
      <c r="CM190" s="133">
        <f t="shared" ca="1" si="187"/>
        <v>0</v>
      </c>
      <c r="CN190" s="133">
        <f ca="1">IF($H190="","",ROUND(IF(MONTH($H190)=MONTH($C$4)-1,BT190*(1+CC190)-SUM($CM$4:$CM190),0),2))</f>
        <v>0</v>
      </c>
      <c r="CZ190" s="132">
        <f t="shared" ca="1" si="145"/>
        <v>126700</v>
      </c>
    </row>
    <row r="191" spans="6:104" x14ac:dyDescent="0.2">
      <c r="F191" s="3">
        <v>188</v>
      </c>
      <c r="G191" s="3">
        <f t="shared" si="146"/>
        <v>16</v>
      </c>
      <c r="H191" s="8">
        <f t="shared" ca="1" si="185"/>
        <v>49460</v>
      </c>
      <c r="I191" s="6">
        <f t="shared" ca="1" si="128"/>
        <v>47</v>
      </c>
      <c r="J191" s="6" t="str">
        <f t="shared" ca="1" si="129"/>
        <v/>
      </c>
      <c r="K191" s="7"/>
      <c r="L191" s="6">
        <f ca="1">IF($H191="","",IF($J191="",VLOOKUP($I191,Sterbetafeln!$A$4:$I$124,$D$10,FALSE),MAX(0.0005,VLOOKUP($I191,Sterbetafeln!$A$4:$I$124,$D$10,FALSE)*VLOOKUP($J191,Sterbetafeln!$A$4:$I$124,$D$13,FALSE))))</f>
        <v>2.2629999999999998E-3</v>
      </c>
      <c r="M191" s="78">
        <f ca="1">SUM($O$3:$O191)</f>
        <v>0</v>
      </c>
      <c r="N191" s="25">
        <f t="shared" ca="1" si="147"/>
        <v>0</v>
      </c>
      <c r="O191" s="25">
        <f t="shared" ca="1" si="148"/>
        <v>0</v>
      </c>
      <c r="P191" s="25">
        <f t="shared" ca="1" si="149"/>
        <v>0</v>
      </c>
      <c r="Q191" s="7" t="str">
        <f t="shared" ca="1" si="150"/>
        <v/>
      </c>
      <c r="R191" s="25">
        <f t="shared" ca="1" si="130"/>
        <v>0</v>
      </c>
      <c r="S191" s="25">
        <f ca="1">SUM(R$3:R191)</f>
        <v>0</v>
      </c>
      <c r="T191" s="25">
        <f t="shared" ca="1" si="151"/>
        <v>70685.09</v>
      </c>
      <c r="U191" s="25">
        <f t="shared" ca="1" si="131"/>
        <v>44.18</v>
      </c>
      <c r="V191" s="25">
        <f t="shared" ca="1" si="152"/>
        <v>0</v>
      </c>
      <c r="W191" s="25">
        <f t="shared" ca="1" si="132"/>
        <v>47.12</v>
      </c>
      <c r="X191" s="25">
        <f t="shared" ca="1" si="153"/>
        <v>126700</v>
      </c>
      <c r="Y191" s="25">
        <f t="shared" ca="1" si="133"/>
        <v>56014.91</v>
      </c>
      <c r="Z191" s="25">
        <f t="shared" ca="1" si="154"/>
        <v>10.56</v>
      </c>
      <c r="AA191" s="25">
        <f t="shared" ca="1" si="155"/>
        <v>3.53</v>
      </c>
      <c r="AB191" s="25">
        <f ca="1">IF($H191="","",IF($Q191="x",SUM(U$3:W191)+SUM(Z$3:AA191)-SUM(AB$3:AB190),0))</f>
        <v>0</v>
      </c>
      <c r="AC191" s="25">
        <f t="shared" ca="1" si="156"/>
        <v>70685.09</v>
      </c>
      <c r="AD191" s="25">
        <f t="shared" ca="1" si="134"/>
        <v>70529.14</v>
      </c>
      <c r="AE191" s="7"/>
      <c r="AF191" s="25">
        <f t="shared" ca="1" si="157"/>
        <v>0</v>
      </c>
      <c r="AG191" s="25">
        <f ca="1">SUM(AF$3:AF191)</f>
        <v>0</v>
      </c>
      <c r="AH191" s="25">
        <f t="shared" ca="1" si="158"/>
        <v>113310.90775018079</v>
      </c>
      <c r="AI191" s="25">
        <f t="shared" ca="1" si="135"/>
        <v>70.819999999999993</v>
      </c>
      <c r="AJ191" s="25">
        <f t="shared" ca="1" si="159"/>
        <v>0</v>
      </c>
      <c r="AK191" s="25">
        <f t="shared" ca="1" si="136"/>
        <v>75.540000000000006</v>
      </c>
      <c r="AL191" s="25">
        <f t="shared" ca="1" si="160"/>
        <v>126700</v>
      </c>
      <c r="AM191" s="25">
        <f t="shared" ca="1" si="137"/>
        <v>13389.09</v>
      </c>
      <c r="AN191" s="25">
        <f t="shared" ca="1" si="161"/>
        <v>2.52</v>
      </c>
      <c r="AO191" s="25">
        <f t="shared" ca="1" si="162"/>
        <v>5.67</v>
      </c>
      <c r="AP191" s="25">
        <f ca="1">IF($H191="","",IF($Q191="x",SUM(AI$3:AK191)+SUM(AN$3:AO191)-SUM(AP$3:AP190),0))</f>
        <v>0</v>
      </c>
      <c r="AQ191" s="25">
        <f t="shared" ca="1" si="163"/>
        <v>113310.91</v>
      </c>
      <c r="AR191" s="25">
        <f t="shared" ca="1" si="138"/>
        <v>113091.02</v>
      </c>
      <c r="AS191" s="7"/>
      <c r="AT191" s="25">
        <f t="shared" ca="1" si="164"/>
        <v>0</v>
      </c>
      <c r="AU191" s="25">
        <f ca="1">SUM(AT$3:AT191)</f>
        <v>0</v>
      </c>
      <c r="AV191" s="25">
        <f t="shared" ca="1" si="165"/>
        <v>178391.0312111341</v>
      </c>
      <c r="AW191" s="25">
        <f t="shared" ca="1" si="139"/>
        <v>111.49</v>
      </c>
      <c r="AX191" s="25">
        <f t="shared" ca="1" si="166"/>
        <v>0</v>
      </c>
      <c r="AY191" s="25">
        <f t="shared" ca="1" si="167"/>
        <v>118.93</v>
      </c>
      <c r="AZ191" s="25">
        <f t="shared" ca="1" si="168"/>
        <v>178391.0312111341</v>
      </c>
      <c r="BA191" s="25">
        <f t="shared" ca="1" si="169"/>
        <v>0</v>
      </c>
      <c r="BB191" s="25">
        <f t="shared" ca="1" si="170"/>
        <v>0</v>
      </c>
      <c r="BC191" s="25">
        <f t="shared" ca="1" si="171"/>
        <v>8.92</v>
      </c>
      <c r="BD191" s="25">
        <f ca="1">IF($H191="","",IF($Q191="x",SUM(AW$3:AY191)+SUM(BB$3:BC191)-SUM(BD$3:BD190),0))</f>
        <v>0</v>
      </c>
      <c r="BE191" s="25">
        <f t="shared" ca="1" si="172"/>
        <v>178391.03</v>
      </c>
      <c r="BF191" s="25">
        <f t="shared" ca="1" si="140"/>
        <v>178073.52</v>
      </c>
      <c r="BG191" s="7"/>
      <c r="BI191" s="25">
        <f t="shared" ca="1" si="173"/>
        <v>0</v>
      </c>
      <c r="BJ191" s="25">
        <f ca="1">SUM(BI$3:BI191)</f>
        <v>0</v>
      </c>
      <c r="BK191" s="25">
        <f t="shared" ca="1" si="186"/>
        <v>153673.60488953479</v>
      </c>
      <c r="BL191" s="25">
        <f t="shared" ca="1" si="141"/>
        <v>96.05</v>
      </c>
      <c r="BM191" s="25">
        <f t="shared" ca="1" si="174"/>
        <v>0</v>
      </c>
      <c r="BN191" s="25">
        <f t="shared" ca="1" si="175"/>
        <v>102.45</v>
      </c>
      <c r="BO191" s="25">
        <f t="shared" ca="1" si="176"/>
        <v>153673.60488953479</v>
      </c>
      <c r="BP191" s="25">
        <f t="shared" ca="1" si="177"/>
        <v>0</v>
      </c>
      <c r="BQ191" s="25">
        <f t="shared" ca="1" si="178"/>
        <v>0</v>
      </c>
      <c r="BR191" s="25">
        <f t="shared" ca="1" si="179"/>
        <v>7.68</v>
      </c>
      <c r="BS191" s="25">
        <f ca="1">IF($H191="","",IF($Q191="x",SUM(BL$3:BN191)+SUM(BQ$3:BR191)-SUM(BS$3:BS190),0))</f>
        <v>0</v>
      </c>
      <c r="BT191" s="25">
        <f t="shared" ca="1" si="180"/>
        <v>153673.60000000001</v>
      </c>
      <c r="BU191" s="25">
        <f t="shared" ca="1" si="142"/>
        <v>153393.16</v>
      </c>
      <c r="BV191" s="7"/>
      <c r="BW191" s="98"/>
      <c r="BY191" s="7"/>
      <c r="CB191" s="131">
        <f t="shared" si="188"/>
        <v>188</v>
      </c>
      <c r="CC191" s="132">
        <f t="shared" ca="1" si="181"/>
        <v>0</v>
      </c>
      <c r="CD191" s="133">
        <f t="shared" ca="1" si="144"/>
        <v>188760.87473774201</v>
      </c>
      <c r="CE191" s="133">
        <f t="shared" ca="1" si="182"/>
        <v>78.489999999999995</v>
      </c>
      <c r="CF191" s="133">
        <f t="shared" ca="1" si="183"/>
        <v>188682.38</v>
      </c>
      <c r="CG191" s="133">
        <f t="shared" ca="1" si="184"/>
        <v>0</v>
      </c>
      <c r="CH191" s="133">
        <f ca="1">IF($H191="","",IF(MONTH($H191)=MONTH($C$4)-1,MAX(0,(CG191-SUM(N180:N191)+SUM(O180:O191))-(VLOOKUP(CB191-12,$CB$3:$CH190,6,FALSE))),0)*0.25)</f>
        <v>0</v>
      </c>
      <c r="CI191" s="133">
        <f ca="1">IF($H191="","",CG191-SUM($CH$4:$CH191))</f>
        <v>-20554.260945216025</v>
      </c>
      <c r="CK191" s="133">
        <f ca="1">IF($H191="","",SUM($N$4:$N191)+$CK$3)</f>
        <v>100000</v>
      </c>
      <c r="CL191" s="133">
        <f ca="1">IF($H191="","",SUM($O$4:$O191))</f>
        <v>0</v>
      </c>
      <c r="CM191" s="133">
        <f t="shared" ca="1" si="187"/>
        <v>0</v>
      </c>
      <c r="CN191" s="133">
        <f ca="1">IF($H191="","",ROUND(IF(MONTH($H191)=MONTH($C$4)-1,BT191*(1+CC191)-SUM($CM$4:$CM191),0),2))</f>
        <v>0</v>
      </c>
      <c r="CZ191" s="132">
        <f t="shared" ca="1" si="145"/>
        <v>126700</v>
      </c>
    </row>
    <row r="192" spans="6:104" x14ac:dyDescent="0.2">
      <c r="F192" s="3">
        <v>189</v>
      </c>
      <c r="G192" s="3">
        <f t="shared" si="146"/>
        <v>16</v>
      </c>
      <c r="H192" s="8">
        <f t="shared" ca="1" si="185"/>
        <v>49490</v>
      </c>
      <c r="I192" s="6">
        <f t="shared" ca="1" si="128"/>
        <v>47</v>
      </c>
      <c r="J192" s="6" t="str">
        <f t="shared" ca="1" si="129"/>
        <v/>
      </c>
      <c r="K192" s="7"/>
      <c r="L192" s="6">
        <f ca="1">IF($H192="","",IF($J192="",VLOOKUP($I192,Sterbetafeln!$A$4:$I$124,$D$10,FALSE),MAX(0.0005,VLOOKUP($I192,Sterbetafeln!$A$4:$I$124,$D$10,FALSE)*VLOOKUP($J192,Sterbetafeln!$A$4:$I$124,$D$13,FALSE))))</f>
        <v>2.2629999999999998E-3</v>
      </c>
      <c r="M192" s="78">
        <f ca="1">SUM($O$3:$O192)</f>
        <v>0</v>
      </c>
      <c r="N192" s="25">
        <f t="shared" ca="1" si="147"/>
        <v>0</v>
      </c>
      <c r="O192" s="25">
        <f t="shared" ca="1" si="148"/>
        <v>0</v>
      </c>
      <c r="P192" s="25">
        <f t="shared" ca="1" si="149"/>
        <v>0</v>
      </c>
      <c r="Q192" s="7" t="str">
        <f t="shared" ca="1" si="150"/>
        <v>x</v>
      </c>
      <c r="R192" s="25">
        <f t="shared" ca="1" si="130"/>
        <v>0</v>
      </c>
      <c r="S192" s="25">
        <f ca="1">SUM(R$3:R192)</f>
        <v>0</v>
      </c>
      <c r="T192" s="25">
        <f t="shared" ca="1" si="151"/>
        <v>70685.09</v>
      </c>
      <c r="U192" s="25">
        <f t="shared" ca="1" si="131"/>
        <v>44.18</v>
      </c>
      <c r="V192" s="25">
        <f t="shared" ca="1" si="152"/>
        <v>0</v>
      </c>
      <c r="W192" s="25">
        <f t="shared" ca="1" si="132"/>
        <v>47.12</v>
      </c>
      <c r="X192" s="25">
        <f t="shared" ca="1" si="153"/>
        <v>126700</v>
      </c>
      <c r="Y192" s="25">
        <f t="shared" ca="1" si="133"/>
        <v>56014.91</v>
      </c>
      <c r="Z192" s="25">
        <f t="shared" ca="1" si="154"/>
        <v>10.56</v>
      </c>
      <c r="AA192" s="25">
        <f t="shared" ca="1" si="155"/>
        <v>3.53</v>
      </c>
      <c r="AB192" s="25">
        <f ca="1">IF($H192="","",IF($Q192="x",SUM(U$3:W192)+SUM(Z$3:AA192)-SUM(AB$3:AB191),0))</f>
        <v>316.16999999999825</v>
      </c>
      <c r="AC192" s="25">
        <f t="shared" ca="1" si="156"/>
        <v>70368.92</v>
      </c>
      <c r="AD192" s="25">
        <f t="shared" ca="1" si="134"/>
        <v>70213.440000000002</v>
      </c>
      <c r="AE192" s="7"/>
      <c r="AF192" s="25">
        <f t="shared" ca="1" si="157"/>
        <v>0</v>
      </c>
      <c r="AG192" s="25">
        <f ca="1">SUM(AF$3:AF192)</f>
        <v>0</v>
      </c>
      <c r="AH192" s="25">
        <f t="shared" ca="1" si="158"/>
        <v>113590.36527220522</v>
      </c>
      <c r="AI192" s="25">
        <f t="shared" ca="1" si="135"/>
        <v>70.989999999999995</v>
      </c>
      <c r="AJ192" s="25">
        <f t="shared" ca="1" si="159"/>
        <v>0</v>
      </c>
      <c r="AK192" s="25">
        <f t="shared" ca="1" si="136"/>
        <v>75.73</v>
      </c>
      <c r="AL192" s="25">
        <f t="shared" ca="1" si="160"/>
        <v>126700</v>
      </c>
      <c r="AM192" s="25">
        <f t="shared" ca="1" si="137"/>
        <v>13109.63</v>
      </c>
      <c r="AN192" s="25">
        <f t="shared" ca="1" si="161"/>
        <v>2.4700000000000002</v>
      </c>
      <c r="AO192" s="25">
        <f t="shared" ca="1" si="162"/>
        <v>5.68</v>
      </c>
      <c r="AP192" s="25">
        <f ca="1">IF($H192="","",IF($Q192="x",SUM(AI$3:AK192)+SUM(AN$3:AO192)-SUM(AP$3:AP191),0))</f>
        <v>463.65000000000146</v>
      </c>
      <c r="AQ192" s="25">
        <f t="shared" ca="1" si="163"/>
        <v>113126.72</v>
      </c>
      <c r="AR192" s="25">
        <f t="shared" ca="1" si="138"/>
        <v>112907.1</v>
      </c>
      <c r="AS192" s="7"/>
      <c r="AT192" s="25">
        <f t="shared" ca="1" si="164"/>
        <v>0</v>
      </c>
      <c r="AU192" s="25">
        <f ca="1">SUM(AT$3:AT192)</f>
        <v>0</v>
      </c>
      <c r="AV192" s="25">
        <f t="shared" ca="1" si="165"/>
        <v>179259.35735892862</v>
      </c>
      <c r="AW192" s="25">
        <f t="shared" ca="1" si="139"/>
        <v>112.04</v>
      </c>
      <c r="AX192" s="25">
        <f t="shared" ca="1" si="166"/>
        <v>0</v>
      </c>
      <c r="AY192" s="25">
        <f t="shared" ca="1" si="167"/>
        <v>119.51</v>
      </c>
      <c r="AZ192" s="25">
        <f t="shared" ca="1" si="168"/>
        <v>179259.35735892862</v>
      </c>
      <c r="BA192" s="25">
        <f t="shared" ca="1" si="169"/>
        <v>0</v>
      </c>
      <c r="BB192" s="25">
        <f t="shared" ca="1" si="170"/>
        <v>0</v>
      </c>
      <c r="BC192" s="25">
        <f t="shared" ca="1" si="171"/>
        <v>8.9600000000000009</v>
      </c>
      <c r="BD192" s="25">
        <f ca="1">IF($H192="","",IF($Q192="x",SUM(AW$3:AY192)+SUM(BB$3:BC192)-SUM(BD$3:BD191),0))</f>
        <v>718.02999999999884</v>
      </c>
      <c r="BE192" s="25">
        <f t="shared" ca="1" si="172"/>
        <v>178541.33</v>
      </c>
      <c r="BF192" s="25">
        <f t="shared" ca="1" si="140"/>
        <v>178223.59</v>
      </c>
      <c r="BG192" s="7"/>
      <c r="BI192" s="25">
        <f t="shared" ca="1" si="173"/>
        <v>0</v>
      </c>
      <c r="BJ192" s="25">
        <f ca="1">SUM(BI$3:BI192)</f>
        <v>0</v>
      </c>
      <c r="BK192" s="25">
        <f t="shared" ca="1" si="186"/>
        <v>154299.68526867888</v>
      </c>
      <c r="BL192" s="25">
        <f t="shared" ca="1" si="141"/>
        <v>96.44</v>
      </c>
      <c r="BM192" s="25">
        <f t="shared" ca="1" si="174"/>
        <v>0</v>
      </c>
      <c r="BN192" s="25">
        <f t="shared" ca="1" si="175"/>
        <v>102.87</v>
      </c>
      <c r="BO192" s="25">
        <f t="shared" ca="1" si="176"/>
        <v>154299.68526867888</v>
      </c>
      <c r="BP192" s="25">
        <f t="shared" ca="1" si="177"/>
        <v>0</v>
      </c>
      <c r="BQ192" s="25">
        <f t="shared" ca="1" si="178"/>
        <v>0</v>
      </c>
      <c r="BR192" s="25">
        <f t="shared" ca="1" si="179"/>
        <v>7.71</v>
      </c>
      <c r="BS192" s="25">
        <f ca="1">IF($H192="","",IF($Q192="x",SUM(BL$3:BN192)+SUM(BQ$3:BR192)-SUM(BS$3:BS191),0))</f>
        <v>618.53999999999724</v>
      </c>
      <c r="BT192" s="25">
        <f t="shared" ca="1" si="180"/>
        <v>153681.15</v>
      </c>
      <c r="BU192" s="25">
        <f t="shared" ca="1" si="142"/>
        <v>153400.70000000001</v>
      </c>
      <c r="BV192" s="7"/>
      <c r="BW192" s="98"/>
      <c r="BY192" s="7"/>
      <c r="CB192" s="131">
        <f t="shared" si="188"/>
        <v>189</v>
      </c>
      <c r="CC192" s="132">
        <f t="shared" ca="1" si="181"/>
        <v>0</v>
      </c>
      <c r="CD192" s="133">
        <f t="shared" ca="1" si="144"/>
        <v>189451.09537191337</v>
      </c>
      <c r="CE192" s="133">
        <f t="shared" ca="1" si="182"/>
        <v>78.78</v>
      </c>
      <c r="CF192" s="133">
        <f t="shared" ca="1" si="183"/>
        <v>189372.32</v>
      </c>
      <c r="CG192" s="133">
        <f t="shared" ca="1" si="184"/>
        <v>0</v>
      </c>
      <c r="CH192" s="133">
        <f ca="1">IF($H192="","",IF(MONTH($H192)=MONTH($C$4)-1,MAX(0,(CG192-SUM(N181:N192)+SUM(O181:O192))-(VLOOKUP(CB192-12,$CB$3:$CH191,6,FALSE))),0)*0.25)</f>
        <v>0</v>
      </c>
      <c r="CI192" s="133">
        <f ca="1">IF($H192="","",CG192-SUM($CH$4:$CH192))</f>
        <v>-20554.260945216025</v>
      </c>
      <c r="CK192" s="133">
        <f ca="1">IF($H192="","",SUM($N$4:$N192)+$CK$3)</f>
        <v>100000</v>
      </c>
      <c r="CL192" s="133">
        <f ca="1">IF($H192="","",SUM($O$4:$O192))</f>
        <v>0</v>
      </c>
      <c r="CM192" s="133">
        <f t="shared" ca="1" si="187"/>
        <v>0</v>
      </c>
      <c r="CN192" s="133">
        <f ca="1">IF($H192="","",ROUND(IF(MONTH($H192)=MONTH($C$4)-1,BT192*(1+CC192)-SUM($CM$4:$CM192),0),2))</f>
        <v>0</v>
      </c>
      <c r="CZ192" s="132">
        <f t="shared" ca="1" si="145"/>
        <v>126700</v>
      </c>
    </row>
    <row r="193" spans="6:104" x14ac:dyDescent="0.2">
      <c r="F193" s="3">
        <v>190</v>
      </c>
      <c r="G193" s="3">
        <f t="shared" si="146"/>
        <v>16</v>
      </c>
      <c r="H193" s="8">
        <f t="shared" ca="1" si="185"/>
        <v>49521</v>
      </c>
      <c r="I193" s="6">
        <f t="shared" ca="1" si="128"/>
        <v>48</v>
      </c>
      <c r="J193" s="6" t="str">
        <f t="shared" ca="1" si="129"/>
        <v/>
      </c>
      <c r="K193" s="7"/>
      <c r="L193" s="6">
        <f ca="1">IF($H193="","",IF($J193="",VLOOKUP($I193,Sterbetafeln!$A$4:$I$124,$D$10,FALSE),MAX(0.0005,VLOOKUP($I193,Sterbetafeln!$A$4:$I$124,$D$10,FALSE)*VLOOKUP($J193,Sterbetafeln!$A$4:$I$124,$D$13,FALSE))))</f>
        <v>2.4840000000000001E-3</v>
      </c>
      <c r="M193" s="78">
        <f ca="1">SUM($O$3:$O193)</f>
        <v>0</v>
      </c>
      <c r="N193" s="25">
        <f t="shared" ca="1" si="147"/>
        <v>0</v>
      </c>
      <c r="O193" s="25">
        <f t="shared" ca="1" si="148"/>
        <v>0</v>
      </c>
      <c r="P193" s="25">
        <f t="shared" ca="1" si="149"/>
        <v>0</v>
      </c>
      <c r="Q193" s="7" t="str">
        <f t="shared" ca="1" si="150"/>
        <v/>
      </c>
      <c r="R193" s="25">
        <f t="shared" ca="1" si="130"/>
        <v>0</v>
      </c>
      <c r="S193" s="25">
        <f ca="1">SUM(R$3:R193)</f>
        <v>0</v>
      </c>
      <c r="T193" s="25">
        <f t="shared" ca="1" si="151"/>
        <v>70368.92</v>
      </c>
      <c r="U193" s="25">
        <f t="shared" ca="1" si="131"/>
        <v>43.98</v>
      </c>
      <c r="V193" s="25">
        <f t="shared" ca="1" si="152"/>
        <v>0</v>
      </c>
      <c r="W193" s="25">
        <f t="shared" ca="1" si="132"/>
        <v>46.91</v>
      </c>
      <c r="X193" s="25">
        <f t="shared" ca="1" si="153"/>
        <v>126700</v>
      </c>
      <c r="Y193" s="25">
        <f t="shared" ca="1" si="133"/>
        <v>56331.08</v>
      </c>
      <c r="Z193" s="25">
        <f t="shared" ca="1" si="154"/>
        <v>11.66</v>
      </c>
      <c r="AA193" s="25">
        <f t="shared" ca="1" si="155"/>
        <v>3.52</v>
      </c>
      <c r="AB193" s="25">
        <f ca="1">IF($H193="","",IF($Q193="x",SUM(U$3:W193)+SUM(Z$3:AA193)-SUM(AB$3:AB192),0))</f>
        <v>0</v>
      </c>
      <c r="AC193" s="25">
        <f t="shared" ca="1" si="156"/>
        <v>70368.92</v>
      </c>
      <c r="AD193" s="25">
        <f t="shared" ca="1" si="134"/>
        <v>70213.440000000002</v>
      </c>
      <c r="AE193" s="7"/>
      <c r="AF193" s="25">
        <f t="shared" ca="1" si="157"/>
        <v>0</v>
      </c>
      <c r="AG193" s="25">
        <f ca="1">SUM(AF$3:AF193)</f>
        <v>0</v>
      </c>
      <c r="AH193" s="25">
        <f t="shared" ca="1" si="158"/>
        <v>113405.72100997587</v>
      </c>
      <c r="AI193" s="25">
        <f t="shared" ca="1" si="135"/>
        <v>70.88</v>
      </c>
      <c r="AJ193" s="25">
        <f t="shared" ca="1" si="159"/>
        <v>0</v>
      </c>
      <c r="AK193" s="25">
        <f t="shared" ca="1" si="136"/>
        <v>75.599999999999994</v>
      </c>
      <c r="AL193" s="25">
        <f t="shared" ca="1" si="160"/>
        <v>126700</v>
      </c>
      <c r="AM193" s="25">
        <f t="shared" ca="1" si="137"/>
        <v>13294.28</v>
      </c>
      <c r="AN193" s="25">
        <f t="shared" ca="1" si="161"/>
        <v>2.75</v>
      </c>
      <c r="AO193" s="25">
        <f t="shared" ca="1" si="162"/>
        <v>5.67</v>
      </c>
      <c r="AP193" s="25">
        <f ca="1">IF($H193="","",IF($Q193="x",SUM(AI$3:AK193)+SUM(AN$3:AO193)-SUM(AP$3:AP192),0))</f>
        <v>0</v>
      </c>
      <c r="AQ193" s="25">
        <f t="shared" ca="1" si="163"/>
        <v>113405.72</v>
      </c>
      <c r="AR193" s="25">
        <f t="shared" ca="1" si="138"/>
        <v>113185.69</v>
      </c>
      <c r="AS193" s="7"/>
      <c r="AT193" s="25">
        <f t="shared" ca="1" si="164"/>
        <v>0</v>
      </c>
      <c r="AU193" s="25">
        <f ca="1">SUM(AT$3:AT193)</f>
        <v>0</v>
      </c>
      <c r="AV193" s="25">
        <f t="shared" ca="1" si="165"/>
        <v>179410.38895177859</v>
      </c>
      <c r="AW193" s="25">
        <f t="shared" ca="1" si="139"/>
        <v>112.13</v>
      </c>
      <c r="AX193" s="25">
        <f t="shared" ca="1" si="166"/>
        <v>0</v>
      </c>
      <c r="AY193" s="25">
        <f t="shared" ca="1" si="167"/>
        <v>119.61</v>
      </c>
      <c r="AZ193" s="25">
        <f t="shared" ca="1" si="168"/>
        <v>179410.38895177859</v>
      </c>
      <c r="BA193" s="25">
        <f t="shared" ca="1" si="169"/>
        <v>0</v>
      </c>
      <c r="BB193" s="25">
        <f t="shared" ca="1" si="170"/>
        <v>0</v>
      </c>
      <c r="BC193" s="25">
        <f t="shared" ca="1" si="171"/>
        <v>8.9700000000000006</v>
      </c>
      <c r="BD193" s="25">
        <f ca="1">IF($H193="","",IF($Q193="x",SUM(AW$3:AY193)+SUM(BB$3:BC193)-SUM(BD$3:BD192),0))</f>
        <v>0</v>
      </c>
      <c r="BE193" s="25">
        <f t="shared" ca="1" si="172"/>
        <v>179410.39</v>
      </c>
      <c r="BF193" s="25">
        <f t="shared" ca="1" si="140"/>
        <v>179091.35</v>
      </c>
      <c r="BG193" s="7"/>
      <c r="BI193" s="25">
        <f t="shared" ca="1" si="173"/>
        <v>0</v>
      </c>
      <c r="BJ193" s="25">
        <f ca="1">SUM(BI$3:BI193)</f>
        <v>0</v>
      </c>
      <c r="BK193" s="25">
        <f t="shared" ca="1" si="186"/>
        <v>154307.26602831343</v>
      </c>
      <c r="BL193" s="25">
        <f t="shared" ca="1" si="141"/>
        <v>96.44</v>
      </c>
      <c r="BM193" s="25">
        <f t="shared" ca="1" si="174"/>
        <v>0</v>
      </c>
      <c r="BN193" s="25">
        <f t="shared" ca="1" si="175"/>
        <v>102.87</v>
      </c>
      <c r="BO193" s="25">
        <f t="shared" ca="1" si="176"/>
        <v>154307.26602831343</v>
      </c>
      <c r="BP193" s="25">
        <f t="shared" ca="1" si="177"/>
        <v>0</v>
      </c>
      <c r="BQ193" s="25">
        <f t="shared" ca="1" si="178"/>
        <v>0</v>
      </c>
      <c r="BR193" s="25">
        <f t="shared" ca="1" si="179"/>
        <v>7.72</v>
      </c>
      <c r="BS193" s="25">
        <f ca="1">IF($H193="","",IF($Q193="x",SUM(BL$3:BN193)+SUM(BQ$3:BR193)-SUM(BS$3:BS192),0))</f>
        <v>0</v>
      </c>
      <c r="BT193" s="25">
        <f t="shared" ca="1" si="180"/>
        <v>154307.26999999999</v>
      </c>
      <c r="BU193" s="25">
        <f t="shared" ca="1" si="142"/>
        <v>154025.88</v>
      </c>
      <c r="BV193" s="7"/>
      <c r="BW193" s="98"/>
      <c r="BY193" s="7"/>
      <c r="CB193" s="131">
        <f t="shared" si="188"/>
        <v>190</v>
      </c>
      <c r="CC193" s="132">
        <f t="shared" ca="1" si="181"/>
        <v>0</v>
      </c>
      <c r="CD193" s="133">
        <f t="shared" ca="1" si="144"/>
        <v>190143.84627287666</v>
      </c>
      <c r="CE193" s="133">
        <f t="shared" ca="1" si="182"/>
        <v>79.069999999999993</v>
      </c>
      <c r="CF193" s="133">
        <f t="shared" ca="1" si="183"/>
        <v>190064.78</v>
      </c>
      <c r="CG193" s="133">
        <f t="shared" ca="1" si="184"/>
        <v>0</v>
      </c>
      <c r="CH193" s="133">
        <f ca="1">IF($H193="","",IF(MONTH($H193)=MONTH($C$4)-1,MAX(0,(CG193-SUM(N182:N193)+SUM(O182:O193))-(VLOOKUP(CB193-12,$CB$3:$CH192,6,FALSE))),0)*0.25)</f>
        <v>0</v>
      </c>
      <c r="CI193" s="133">
        <f ca="1">IF($H193="","",CG193-SUM($CH$4:$CH193))</f>
        <v>-20554.260945216025</v>
      </c>
      <c r="CK193" s="133">
        <f ca="1">IF($H193="","",SUM($N$4:$N193)+$CK$3)</f>
        <v>100000</v>
      </c>
      <c r="CL193" s="133">
        <f ca="1">IF($H193="","",SUM($O$4:$O193))</f>
        <v>0</v>
      </c>
      <c r="CM193" s="133">
        <f t="shared" ca="1" si="187"/>
        <v>0</v>
      </c>
      <c r="CN193" s="133">
        <f ca="1">IF($H193="","",ROUND(IF(MONTH($H193)=MONTH($C$4)-1,BT193*(1+CC193)-SUM($CM$4:$CM193),0),2))</f>
        <v>0</v>
      </c>
      <c r="CZ193" s="132">
        <f t="shared" ca="1" si="145"/>
        <v>126700</v>
      </c>
    </row>
    <row r="194" spans="6:104" x14ac:dyDescent="0.2">
      <c r="F194" s="3">
        <v>191</v>
      </c>
      <c r="G194" s="3">
        <f t="shared" si="146"/>
        <v>16</v>
      </c>
      <c r="H194" s="8">
        <f t="shared" ca="1" si="185"/>
        <v>49552</v>
      </c>
      <c r="I194" s="6">
        <f t="shared" ca="1" si="128"/>
        <v>48</v>
      </c>
      <c r="J194" s="6" t="str">
        <f t="shared" ca="1" si="129"/>
        <v/>
      </c>
      <c r="K194" s="7"/>
      <c r="L194" s="6">
        <f ca="1">IF($H194="","",IF($J194="",VLOOKUP($I194,Sterbetafeln!$A$4:$I$124,$D$10,FALSE),MAX(0.0005,VLOOKUP($I194,Sterbetafeln!$A$4:$I$124,$D$10,FALSE)*VLOOKUP($J194,Sterbetafeln!$A$4:$I$124,$D$13,FALSE))))</f>
        <v>2.4840000000000001E-3</v>
      </c>
      <c r="M194" s="78">
        <f ca="1">SUM($O$3:$O194)</f>
        <v>0</v>
      </c>
      <c r="N194" s="25">
        <f t="shared" ca="1" si="147"/>
        <v>0</v>
      </c>
      <c r="O194" s="25">
        <f t="shared" ca="1" si="148"/>
        <v>0</v>
      </c>
      <c r="P194" s="25">
        <f t="shared" ca="1" si="149"/>
        <v>0</v>
      </c>
      <c r="Q194" s="7" t="str">
        <f t="shared" ca="1" si="150"/>
        <v/>
      </c>
      <c r="R194" s="25">
        <f t="shared" ca="1" si="130"/>
        <v>0</v>
      </c>
      <c r="S194" s="25">
        <f ca="1">SUM(R$3:R194)</f>
        <v>0</v>
      </c>
      <c r="T194" s="25">
        <f t="shared" ca="1" si="151"/>
        <v>70368.92</v>
      </c>
      <c r="U194" s="25">
        <f t="shared" ca="1" si="131"/>
        <v>43.98</v>
      </c>
      <c r="V194" s="25">
        <f t="shared" ca="1" si="152"/>
        <v>0</v>
      </c>
      <c r="W194" s="25">
        <f t="shared" ca="1" si="132"/>
        <v>46.91</v>
      </c>
      <c r="X194" s="25">
        <f t="shared" ca="1" si="153"/>
        <v>126700</v>
      </c>
      <c r="Y194" s="25">
        <f t="shared" ca="1" si="133"/>
        <v>56331.08</v>
      </c>
      <c r="Z194" s="25">
        <f t="shared" ca="1" si="154"/>
        <v>11.66</v>
      </c>
      <c r="AA194" s="25">
        <f t="shared" ca="1" si="155"/>
        <v>3.52</v>
      </c>
      <c r="AB194" s="25">
        <f ca="1">IF($H194="","",IF($Q194="x",SUM(U$3:W194)+SUM(Z$3:AA194)-SUM(AB$3:AB193),0))</f>
        <v>0</v>
      </c>
      <c r="AC194" s="25">
        <f t="shared" ca="1" si="156"/>
        <v>70368.92</v>
      </c>
      <c r="AD194" s="25">
        <f t="shared" ca="1" si="134"/>
        <v>70213.440000000002</v>
      </c>
      <c r="AE194" s="7"/>
      <c r="AF194" s="25">
        <f t="shared" ca="1" si="157"/>
        <v>0</v>
      </c>
      <c r="AG194" s="25">
        <f ca="1">SUM(AF$3:AF194)</f>
        <v>0</v>
      </c>
      <c r="AH194" s="25">
        <f t="shared" ca="1" si="158"/>
        <v>113685.40909924233</v>
      </c>
      <c r="AI194" s="25">
        <f t="shared" ca="1" si="135"/>
        <v>71.05</v>
      </c>
      <c r="AJ194" s="25">
        <f t="shared" ca="1" si="159"/>
        <v>0</v>
      </c>
      <c r="AK194" s="25">
        <f t="shared" ca="1" si="136"/>
        <v>75.790000000000006</v>
      </c>
      <c r="AL194" s="25">
        <f t="shared" ca="1" si="160"/>
        <v>126700</v>
      </c>
      <c r="AM194" s="25">
        <f t="shared" ca="1" si="137"/>
        <v>13014.59</v>
      </c>
      <c r="AN194" s="25">
        <f t="shared" ca="1" si="161"/>
        <v>2.69</v>
      </c>
      <c r="AO194" s="25">
        <f t="shared" ca="1" si="162"/>
        <v>5.68</v>
      </c>
      <c r="AP194" s="25">
        <f ca="1">IF($H194="","",IF($Q194="x",SUM(AI$3:AK194)+SUM(AN$3:AO194)-SUM(AP$3:AP193),0))</f>
        <v>0</v>
      </c>
      <c r="AQ194" s="25">
        <f t="shared" ca="1" si="163"/>
        <v>113685.41</v>
      </c>
      <c r="AR194" s="25">
        <f t="shared" ca="1" si="138"/>
        <v>113464.96000000001</v>
      </c>
      <c r="AS194" s="7"/>
      <c r="AT194" s="25">
        <f t="shared" ca="1" si="164"/>
        <v>0</v>
      </c>
      <c r="AU194" s="25">
        <f ca="1">SUM(AT$3:AT194)</f>
        <v>0</v>
      </c>
      <c r="AV194" s="25">
        <f t="shared" ca="1" si="165"/>
        <v>180283.67914527294</v>
      </c>
      <c r="AW194" s="25">
        <f t="shared" ca="1" si="139"/>
        <v>112.68</v>
      </c>
      <c r="AX194" s="25">
        <f t="shared" ca="1" si="166"/>
        <v>0</v>
      </c>
      <c r="AY194" s="25">
        <f t="shared" ca="1" si="167"/>
        <v>120.19</v>
      </c>
      <c r="AZ194" s="25">
        <f t="shared" ca="1" si="168"/>
        <v>180283.67914527294</v>
      </c>
      <c r="BA194" s="25">
        <f t="shared" ca="1" si="169"/>
        <v>0</v>
      </c>
      <c r="BB194" s="25">
        <f t="shared" ca="1" si="170"/>
        <v>0</v>
      </c>
      <c r="BC194" s="25">
        <f t="shared" ca="1" si="171"/>
        <v>9.01</v>
      </c>
      <c r="BD194" s="25">
        <f ca="1">IF($H194="","",IF($Q194="x",SUM(AW$3:AY194)+SUM(BB$3:BC194)-SUM(BD$3:BD193),0))</f>
        <v>0</v>
      </c>
      <c r="BE194" s="25">
        <f t="shared" ca="1" si="172"/>
        <v>180283.68</v>
      </c>
      <c r="BF194" s="25">
        <f t="shared" ca="1" si="140"/>
        <v>179963.33</v>
      </c>
      <c r="BG194" s="7"/>
      <c r="BI194" s="25">
        <f t="shared" ca="1" si="173"/>
        <v>0</v>
      </c>
      <c r="BJ194" s="25">
        <f ca="1">SUM(BI$3:BI194)</f>
        <v>0</v>
      </c>
      <c r="BK194" s="25">
        <f t="shared" ca="1" si="186"/>
        <v>154935.93691869683</v>
      </c>
      <c r="BL194" s="25">
        <f t="shared" ca="1" si="141"/>
        <v>96.83</v>
      </c>
      <c r="BM194" s="25">
        <f t="shared" ca="1" si="174"/>
        <v>0</v>
      </c>
      <c r="BN194" s="25">
        <f t="shared" ca="1" si="175"/>
        <v>103.29</v>
      </c>
      <c r="BO194" s="25">
        <f t="shared" ca="1" si="176"/>
        <v>154935.93691869683</v>
      </c>
      <c r="BP194" s="25">
        <f t="shared" ca="1" si="177"/>
        <v>0</v>
      </c>
      <c r="BQ194" s="25">
        <f t="shared" ca="1" si="178"/>
        <v>0</v>
      </c>
      <c r="BR194" s="25">
        <f t="shared" ca="1" si="179"/>
        <v>7.75</v>
      </c>
      <c r="BS194" s="25">
        <f ca="1">IF($H194="","",IF($Q194="x",SUM(BL$3:BN194)+SUM(BQ$3:BR194)-SUM(BS$3:BS193),0))</f>
        <v>0</v>
      </c>
      <c r="BT194" s="25">
        <f t="shared" ca="1" si="180"/>
        <v>154935.94</v>
      </c>
      <c r="BU194" s="25">
        <f t="shared" ca="1" si="142"/>
        <v>154653.60999999999</v>
      </c>
      <c r="BV194" s="7"/>
      <c r="BW194" s="98"/>
      <c r="BY194" s="7"/>
      <c r="CB194" s="131">
        <f t="shared" si="188"/>
        <v>191</v>
      </c>
      <c r="CC194" s="132">
        <f t="shared" ca="1" si="181"/>
        <v>0</v>
      </c>
      <c r="CD194" s="133">
        <f t="shared" ca="1" si="144"/>
        <v>190839.12744063188</v>
      </c>
      <c r="CE194" s="133">
        <f t="shared" ca="1" si="182"/>
        <v>79.349999999999994</v>
      </c>
      <c r="CF194" s="133">
        <f t="shared" ca="1" si="183"/>
        <v>190759.78</v>
      </c>
      <c r="CG194" s="133">
        <f t="shared" ca="1" si="184"/>
        <v>0</v>
      </c>
      <c r="CH194" s="133">
        <f ca="1">IF($H194="","",IF(MONTH($H194)=MONTH($C$4)-1,MAX(0,(CG194-SUM(N183:N194)+SUM(O183:O194))-(VLOOKUP(CB194-12,$CB$3:$CH193,6,FALSE))),0)*0.25)</f>
        <v>0</v>
      </c>
      <c r="CI194" s="133">
        <f ca="1">IF($H194="","",CG194-SUM($CH$4:$CH194))</f>
        <v>-20554.260945216025</v>
      </c>
      <c r="CK194" s="133">
        <f ca="1">IF($H194="","",SUM($N$4:$N194)+$CK$3)</f>
        <v>100000</v>
      </c>
      <c r="CL194" s="133">
        <f ca="1">IF($H194="","",SUM($O$4:$O194))</f>
        <v>0</v>
      </c>
      <c r="CM194" s="133">
        <f t="shared" ca="1" si="187"/>
        <v>0</v>
      </c>
      <c r="CN194" s="133">
        <f ca="1">IF($H194="","",ROUND(IF(MONTH($H194)=MONTH($C$4)-1,BT194*(1+CC194)-SUM($CM$4:$CM194),0),2))</f>
        <v>0</v>
      </c>
      <c r="CZ194" s="132">
        <f t="shared" ca="1" si="145"/>
        <v>126700</v>
      </c>
    </row>
    <row r="195" spans="6:104" x14ac:dyDescent="0.2">
      <c r="F195" s="3">
        <v>192</v>
      </c>
      <c r="G195" s="3">
        <f t="shared" si="146"/>
        <v>16</v>
      </c>
      <c r="H195" s="8">
        <f t="shared" ca="1" si="185"/>
        <v>49582</v>
      </c>
      <c r="I195" s="6">
        <f t="shared" ref="I195:I258" ca="1" si="189">IF($H195="","",ROUND(DAYS360($C$10,$H195)/360,0))</f>
        <v>48</v>
      </c>
      <c r="J195" s="6" t="str">
        <f t="shared" ca="1" si="129"/>
        <v/>
      </c>
      <c r="K195" s="7"/>
      <c r="L195" s="6">
        <f ca="1">IF($H195="","",IF($J195="",VLOOKUP($I195,Sterbetafeln!$A$4:$I$124,$D$10,FALSE),MAX(0.0005,VLOOKUP($I195,Sterbetafeln!$A$4:$I$124,$D$10,FALSE)*VLOOKUP($J195,Sterbetafeln!$A$4:$I$124,$D$13,FALSE))))</f>
        <v>2.4840000000000001E-3</v>
      </c>
      <c r="M195" s="78">
        <f ca="1">SUM($O$3:$O195)</f>
        <v>0</v>
      </c>
      <c r="N195" s="25">
        <f t="shared" ca="1" si="147"/>
        <v>0</v>
      </c>
      <c r="O195" s="25">
        <f t="shared" ca="1" si="148"/>
        <v>0</v>
      </c>
      <c r="P195" s="25">
        <f t="shared" ca="1" si="149"/>
        <v>0</v>
      </c>
      <c r="Q195" s="7" t="str">
        <f t="shared" ca="1" si="150"/>
        <v>x</v>
      </c>
      <c r="R195" s="25">
        <f t="shared" ca="1" si="130"/>
        <v>0</v>
      </c>
      <c r="S195" s="25">
        <f ca="1">SUM(R$3:R195)</f>
        <v>0</v>
      </c>
      <c r="T195" s="25">
        <f t="shared" ca="1" si="151"/>
        <v>70368.92</v>
      </c>
      <c r="U195" s="25">
        <f t="shared" ca="1" si="131"/>
        <v>43.98</v>
      </c>
      <c r="V195" s="25">
        <f t="shared" ca="1" si="152"/>
        <v>0</v>
      </c>
      <c r="W195" s="25">
        <f t="shared" ca="1" si="132"/>
        <v>46.91</v>
      </c>
      <c r="X195" s="25">
        <f t="shared" ca="1" si="153"/>
        <v>126700</v>
      </c>
      <c r="Y195" s="25">
        <f t="shared" ca="1" si="133"/>
        <v>56331.08</v>
      </c>
      <c r="Z195" s="25">
        <f t="shared" ca="1" si="154"/>
        <v>11.66</v>
      </c>
      <c r="AA195" s="25">
        <f t="shared" ca="1" si="155"/>
        <v>3.52</v>
      </c>
      <c r="AB195" s="25">
        <f ca="1">IF($H195="","",IF($Q195="x",SUM(U$3:W195)+SUM(Z$3:AA195)-SUM(AB$3:AB194),0))</f>
        <v>318.20999999999913</v>
      </c>
      <c r="AC195" s="25">
        <f t="shared" ca="1" si="156"/>
        <v>70050.710000000006</v>
      </c>
      <c r="AD195" s="25">
        <f t="shared" ca="1" si="134"/>
        <v>69895.710000000006</v>
      </c>
      <c r="AE195" s="7"/>
      <c r="AF195" s="25">
        <f t="shared" ca="1" si="157"/>
        <v>0</v>
      </c>
      <c r="AG195" s="25">
        <f ca="1">SUM(AF$3:AF195)</f>
        <v>0</v>
      </c>
      <c r="AH195" s="25">
        <f t="shared" ca="1" si="158"/>
        <v>113965.78889023495</v>
      </c>
      <c r="AI195" s="25">
        <f t="shared" ca="1" si="135"/>
        <v>71.23</v>
      </c>
      <c r="AJ195" s="25">
        <f t="shared" ca="1" si="159"/>
        <v>0</v>
      </c>
      <c r="AK195" s="25">
        <f t="shared" ca="1" si="136"/>
        <v>75.98</v>
      </c>
      <c r="AL195" s="25">
        <f t="shared" ca="1" si="160"/>
        <v>126700</v>
      </c>
      <c r="AM195" s="25">
        <f t="shared" ca="1" si="137"/>
        <v>12734.21</v>
      </c>
      <c r="AN195" s="25">
        <f t="shared" ca="1" si="161"/>
        <v>2.64</v>
      </c>
      <c r="AO195" s="25">
        <f t="shared" ca="1" si="162"/>
        <v>5.7</v>
      </c>
      <c r="AP195" s="25">
        <f ca="1">IF($H195="","",IF($Q195="x",SUM(AI$3:AK195)+SUM(AN$3:AO195)-SUM(AP$3:AP194),0))</f>
        <v>465.65999999999622</v>
      </c>
      <c r="AQ195" s="25">
        <f t="shared" ca="1" si="163"/>
        <v>113500.13</v>
      </c>
      <c r="AR195" s="25">
        <f t="shared" ca="1" si="138"/>
        <v>113279.95</v>
      </c>
      <c r="AS195" s="7"/>
      <c r="AT195" s="25">
        <f t="shared" ca="1" si="164"/>
        <v>0</v>
      </c>
      <c r="AU195" s="25">
        <f ca="1">SUM(AT$3:AT195)</f>
        <v>0</v>
      </c>
      <c r="AV195" s="25">
        <f t="shared" ca="1" si="165"/>
        <v>181161.21992850612</v>
      </c>
      <c r="AW195" s="25">
        <f t="shared" ca="1" si="139"/>
        <v>113.23</v>
      </c>
      <c r="AX195" s="25">
        <f t="shared" ca="1" si="166"/>
        <v>0</v>
      </c>
      <c r="AY195" s="25">
        <f t="shared" ca="1" si="167"/>
        <v>120.77</v>
      </c>
      <c r="AZ195" s="25">
        <f t="shared" ca="1" si="168"/>
        <v>181161.21992850612</v>
      </c>
      <c r="BA195" s="25">
        <f t="shared" ca="1" si="169"/>
        <v>0</v>
      </c>
      <c r="BB195" s="25">
        <f t="shared" ca="1" si="170"/>
        <v>0</v>
      </c>
      <c r="BC195" s="25">
        <f t="shared" ca="1" si="171"/>
        <v>9.06</v>
      </c>
      <c r="BD195" s="25">
        <f ca="1">IF($H195="","",IF($Q195="x",SUM(AW$3:AY195)+SUM(BB$3:BC195)-SUM(BD$3:BD194),0))</f>
        <v>725.65000000000146</v>
      </c>
      <c r="BE195" s="25">
        <f t="shared" ca="1" si="172"/>
        <v>180435.57</v>
      </c>
      <c r="BF195" s="25">
        <f t="shared" ca="1" si="140"/>
        <v>180114.99</v>
      </c>
      <c r="BG195" s="7"/>
      <c r="BI195" s="25">
        <f t="shared" ca="1" si="173"/>
        <v>0</v>
      </c>
      <c r="BJ195" s="25">
        <f ca="1">SUM(BI$3:BI195)</f>
        <v>0</v>
      </c>
      <c r="BK195" s="25">
        <f t="shared" ca="1" si="186"/>
        <v>155567.16819809593</v>
      </c>
      <c r="BL195" s="25">
        <f t="shared" ca="1" si="141"/>
        <v>97.23</v>
      </c>
      <c r="BM195" s="25">
        <f t="shared" ca="1" si="174"/>
        <v>0</v>
      </c>
      <c r="BN195" s="25">
        <f t="shared" ca="1" si="175"/>
        <v>103.71</v>
      </c>
      <c r="BO195" s="25">
        <f t="shared" ca="1" si="176"/>
        <v>155567.16819809593</v>
      </c>
      <c r="BP195" s="25">
        <f t="shared" ca="1" si="177"/>
        <v>0</v>
      </c>
      <c r="BQ195" s="25">
        <f t="shared" ca="1" si="178"/>
        <v>0</v>
      </c>
      <c r="BR195" s="25">
        <f t="shared" ca="1" si="179"/>
        <v>7.78</v>
      </c>
      <c r="BS195" s="25">
        <f ca="1">IF($H195="","",IF($Q195="x",SUM(BL$3:BN195)+SUM(BQ$3:BR195)-SUM(BS$3:BS194),0))</f>
        <v>623.61999999999898</v>
      </c>
      <c r="BT195" s="25">
        <f t="shared" ca="1" si="180"/>
        <v>154943.54999999999</v>
      </c>
      <c r="BU195" s="25">
        <f t="shared" ca="1" si="142"/>
        <v>154661.21</v>
      </c>
      <c r="BV195" s="7"/>
      <c r="BW195" s="98"/>
      <c r="BY195" s="7"/>
      <c r="CB195" s="131">
        <f t="shared" si="188"/>
        <v>192</v>
      </c>
      <c r="CC195" s="132">
        <f t="shared" ca="1" si="181"/>
        <v>-2.897437372574229E-2</v>
      </c>
      <c r="CD195" s="133">
        <f t="shared" ca="1" si="144"/>
        <v>191536.95895666152</v>
      </c>
      <c r="CE195" s="133">
        <f t="shared" ca="1" si="182"/>
        <v>79.650000000000006</v>
      </c>
      <c r="CF195" s="133">
        <f t="shared" ca="1" si="183"/>
        <v>191457.31</v>
      </c>
      <c r="CG195" s="133">
        <f t="shared" ca="1" si="184"/>
        <v>185909.95434753469</v>
      </c>
      <c r="CH195" s="133">
        <f ca="1">IF($H195="","",IF(MONTH($H195)=MONTH($C$4)-1,MAX(0,(CG195-SUM(N184:N195)+SUM(O184:O195))-(VLOOKUP(CB195-12,$CB$3:$CH194,6,FALSE))),0)*0.25)</f>
        <v>923.22764166764682</v>
      </c>
      <c r="CI195" s="133">
        <f ca="1">IF($H195="","",CG195-SUM($CH$4:$CH195))</f>
        <v>164432.46576065102</v>
      </c>
      <c r="CK195" s="133">
        <f ca="1">IF($H195="","",SUM($N$4:$N195)+$CK$3)</f>
        <v>100000</v>
      </c>
      <c r="CL195" s="133">
        <f ca="1">IF($H195="","",SUM($O$4:$O195))</f>
        <v>0</v>
      </c>
      <c r="CM195" s="133">
        <f t="shared" ca="1" si="187"/>
        <v>0</v>
      </c>
      <c r="CN195" s="133">
        <f ca="1">IF($H195="","",ROUND(IF(MONTH($H195)=MONTH($C$4)-1,BT195*(1+CC195)-SUM($CM$4:$CM195),0),2))</f>
        <v>150454.16</v>
      </c>
      <c r="CZ195" s="132">
        <f t="shared" ca="1" si="145"/>
        <v>126700</v>
      </c>
    </row>
    <row r="196" spans="6:104" x14ac:dyDescent="0.2">
      <c r="F196" s="3">
        <v>193</v>
      </c>
      <c r="G196" s="3">
        <f t="shared" si="146"/>
        <v>17</v>
      </c>
      <c r="H196" s="8">
        <f t="shared" ca="1" si="185"/>
        <v>49613</v>
      </c>
      <c r="I196" s="6">
        <f t="shared" ca="1" si="189"/>
        <v>48</v>
      </c>
      <c r="J196" s="6" t="str">
        <f t="shared" ref="J196:J259" ca="1" si="190">IF($H196="","",IF(OR($C$13="",$C$14=""),"",ROUND(DAYS360($C$13,$H196)/360,0)))</f>
        <v/>
      </c>
      <c r="K196" s="7"/>
      <c r="L196" s="6">
        <f ca="1">IF($H196="","",IF($J196="",VLOOKUP($I196,Sterbetafeln!$A$4:$I$124,$D$10,FALSE),MAX(0.0005,VLOOKUP($I196,Sterbetafeln!$A$4:$I$124,$D$10,FALSE)*VLOOKUP($J196,Sterbetafeln!$A$4:$I$124,$D$13,FALSE))))</f>
        <v>2.4840000000000001E-3</v>
      </c>
      <c r="M196" s="78">
        <f ca="1">SUM($O$3:$O196)</f>
        <v>0</v>
      </c>
      <c r="N196" s="25">
        <f t="shared" ca="1" si="147"/>
        <v>0</v>
      </c>
      <c r="O196" s="25">
        <f t="shared" ca="1" si="148"/>
        <v>0</v>
      </c>
      <c r="P196" s="25">
        <f t="shared" ca="1" si="149"/>
        <v>0</v>
      </c>
      <c r="Q196" s="7" t="str">
        <f t="shared" ca="1" si="150"/>
        <v/>
      </c>
      <c r="R196" s="25">
        <f t="shared" ref="R196:R259" ca="1" si="191">IF($H196="","",IF(MIN($O196+$P196,AC195+$N196)&gt;=$O196+$P196,$O196,AC195))</f>
        <v>0</v>
      </c>
      <c r="S196" s="25">
        <f ca="1">SUM(R$3:R196)</f>
        <v>0</v>
      </c>
      <c r="T196" s="25">
        <f t="shared" ca="1" si="151"/>
        <v>70050.710000000006</v>
      </c>
      <c r="U196" s="25">
        <f t="shared" ref="U196:U259" ca="1" si="192">IF($H196="","",ROUND(MAX(T196*$C$25,$C$26)/12,2))</f>
        <v>43.78</v>
      </c>
      <c r="V196" s="25">
        <f t="shared" ca="1" si="152"/>
        <v>0</v>
      </c>
      <c r="W196" s="25">
        <f t="shared" ref="W196:W259" ca="1" si="193">IF($H196="","",ROUND((T196*$C$28)/12,2))</f>
        <v>46.7</v>
      </c>
      <c r="X196" s="25">
        <f t="shared" ca="1" si="153"/>
        <v>126700</v>
      </c>
      <c r="Y196" s="25">
        <f t="shared" ref="Y196:Y259" ca="1" si="194">IF($H196="","",ROUND(X196-T196,2))</f>
        <v>56649.29</v>
      </c>
      <c r="Z196" s="25">
        <f t="shared" ca="1" si="154"/>
        <v>11.73</v>
      </c>
      <c r="AA196" s="25">
        <f t="shared" ca="1" si="155"/>
        <v>3.5</v>
      </c>
      <c r="AB196" s="25">
        <f ca="1">IF($H196="","",IF($Q196="x",SUM(U$3:W196)+SUM(Z$3:AA196)-SUM(AB$3:AB195),0))</f>
        <v>0</v>
      </c>
      <c r="AC196" s="25">
        <f t="shared" ca="1" si="156"/>
        <v>70050.710000000006</v>
      </c>
      <c r="AD196" s="25">
        <f t="shared" ref="AD196:AD259" ca="1" si="195">IF($H196="","",ROUND(MAX(0,AC196-$C$31+$BW196)*$C$86,2))</f>
        <v>69895.710000000006</v>
      </c>
      <c r="AE196" s="7"/>
      <c r="AF196" s="25">
        <f t="shared" ca="1" si="157"/>
        <v>0</v>
      </c>
      <c r="AG196" s="25">
        <f ca="1">SUM(AF$3:AF196)</f>
        <v>0</v>
      </c>
      <c r="AH196" s="25">
        <f t="shared" ca="1" si="158"/>
        <v>113780.05193977154</v>
      </c>
      <c r="AI196" s="25">
        <f t="shared" ref="AI196:AI259" ca="1" si="196">IF($H196="","",ROUND(MAX(AH196*$C$25,$C$26)/12,2))</f>
        <v>71.11</v>
      </c>
      <c r="AJ196" s="25">
        <f t="shared" ca="1" si="159"/>
        <v>0</v>
      </c>
      <c r="AK196" s="25">
        <f t="shared" ref="AK196:AK259" ca="1" si="197">IF($H196="","",ROUND((AH196*$C$28)/12,2))</f>
        <v>75.849999999999994</v>
      </c>
      <c r="AL196" s="25">
        <f t="shared" ca="1" si="160"/>
        <v>126700</v>
      </c>
      <c r="AM196" s="25">
        <f t="shared" ref="AM196:AM259" ca="1" si="198">IF($H196="","",ROUND(AL196-AH196,2))</f>
        <v>12919.95</v>
      </c>
      <c r="AN196" s="25">
        <f t="shared" ca="1" si="161"/>
        <v>2.67</v>
      </c>
      <c r="AO196" s="25">
        <f t="shared" ca="1" si="162"/>
        <v>5.69</v>
      </c>
      <c r="AP196" s="25">
        <f ca="1">IF($H196="","",IF($Q196="x",SUM(AI$3:AK196)+SUM(AN$3:AO196)-SUM(AP$3:AP195),0))</f>
        <v>0</v>
      </c>
      <c r="AQ196" s="25">
        <f t="shared" ca="1" si="163"/>
        <v>113780.05</v>
      </c>
      <c r="AR196" s="25">
        <f t="shared" ref="AR196:AR259" ca="1" si="199">IF($H196="","",ROUND(MAX(0,AQ196-$C$31+$BW196)*$C$86,2))</f>
        <v>113559.45</v>
      </c>
      <c r="AS196" s="7"/>
      <c r="AT196" s="25">
        <f t="shared" ca="1" si="164"/>
        <v>0</v>
      </c>
      <c r="AU196" s="25">
        <f ca="1">SUM(AT$3:AT196)</f>
        <v>0</v>
      </c>
      <c r="AV196" s="25">
        <f t="shared" ca="1" si="165"/>
        <v>181313.84926076149</v>
      </c>
      <c r="AW196" s="25">
        <f t="shared" ref="AW196:AW259" ca="1" si="200">IF($H196="","",ROUND(MAX(AV196*$C$25,$C$26)/12,2))</f>
        <v>113.32</v>
      </c>
      <c r="AX196" s="25">
        <f t="shared" ca="1" si="166"/>
        <v>0</v>
      </c>
      <c r="AY196" s="25">
        <f t="shared" ca="1" si="167"/>
        <v>120.88</v>
      </c>
      <c r="AZ196" s="25">
        <f t="shared" ca="1" si="168"/>
        <v>181313.84926076149</v>
      </c>
      <c r="BA196" s="25">
        <f t="shared" ca="1" si="169"/>
        <v>0</v>
      </c>
      <c r="BB196" s="25">
        <f t="shared" ca="1" si="170"/>
        <v>0</v>
      </c>
      <c r="BC196" s="25">
        <f t="shared" ca="1" si="171"/>
        <v>9.07</v>
      </c>
      <c r="BD196" s="25">
        <f ca="1">IF($H196="","",IF($Q196="x",SUM(AW$3:AY196)+SUM(BB$3:BC196)-SUM(BD$3:BD195),0))</f>
        <v>0</v>
      </c>
      <c r="BE196" s="25">
        <f t="shared" ca="1" si="172"/>
        <v>181313.85</v>
      </c>
      <c r="BF196" s="25">
        <f t="shared" ref="BF196:BF259" ca="1" si="201">IF($H196="","",ROUND(MAX(0,BE196-$C$31+$BW196)*$C$86,2))</f>
        <v>180991.95</v>
      </c>
      <c r="BG196" s="7"/>
      <c r="BI196" s="25">
        <f t="shared" ca="1" si="173"/>
        <v>0</v>
      </c>
      <c r="BJ196" s="25">
        <f ca="1">SUM(BI$3:BI196)</f>
        <v>0</v>
      </c>
      <c r="BK196" s="25">
        <f t="shared" ca="1" si="186"/>
        <v>155574.80920217789</v>
      </c>
      <c r="BL196" s="25">
        <f t="shared" ref="BL196:BL259" ca="1" si="202">IF($H196="","",ROUND(MAX(BK196*$C$25,$C$26)/12,2))</f>
        <v>97.23</v>
      </c>
      <c r="BM196" s="25">
        <f t="shared" ca="1" si="174"/>
        <v>0</v>
      </c>
      <c r="BN196" s="25">
        <f t="shared" ca="1" si="175"/>
        <v>103.72</v>
      </c>
      <c r="BO196" s="25">
        <f t="shared" ca="1" si="176"/>
        <v>155574.80920217789</v>
      </c>
      <c r="BP196" s="25">
        <f t="shared" ca="1" si="177"/>
        <v>0</v>
      </c>
      <c r="BQ196" s="25">
        <f t="shared" ca="1" si="178"/>
        <v>0</v>
      </c>
      <c r="BR196" s="25">
        <f t="shared" ca="1" si="179"/>
        <v>7.78</v>
      </c>
      <c r="BS196" s="25">
        <f ca="1">IF($H196="","",IF($Q196="x",SUM(BL$3:BN196)+SUM(BQ$3:BR196)-SUM(BS$3:BS195),0))</f>
        <v>0</v>
      </c>
      <c r="BT196" s="25">
        <f t="shared" ca="1" si="180"/>
        <v>155574.81</v>
      </c>
      <c r="BU196" s="25">
        <f t="shared" ref="BU196:BU259" ca="1" si="203">IF($H196="","",ROUND(MAX(0,BT196-$C$31+$BW196)*$C$86,2))</f>
        <v>155291.51999999999</v>
      </c>
      <c r="BV196" s="7"/>
      <c r="BW196" s="98"/>
      <c r="BY196" s="7"/>
      <c r="CB196" s="131">
        <f t="shared" si="188"/>
        <v>193</v>
      </c>
      <c r="CC196" s="132">
        <f t="shared" ca="1" si="181"/>
        <v>0</v>
      </c>
      <c r="CD196" s="133">
        <f t="shared" ref="CD196:CD259" ca="1" si="204">IF($H196="","",MAX(0,(CF195+($N196-$O196)*0.95)*((1+$C$37)^(1/12))))</f>
        <v>192237.33078022432</v>
      </c>
      <c r="CE196" s="133">
        <f t="shared" ca="1" si="182"/>
        <v>79.94</v>
      </c>
      <c r="CF196" s="133">
        <f t="shared" ca="1" si="183"/>
        <v>192157.39</v>
      </c>
      <c r="CG196" s="133">
        <f t="shared" ca="1" si="184"/>
        <v>0</v>
      </c>
      <c r="CH196" s="133">
        <f ca="1">IF($H196="","",IF(MONTH($H196)=MONTH($C$4)-1,MAX(0,(CG196-SUM(N185:N196)+SUM(O185:O196))-(VLOOKUP(CB196-12,$CB$3:$CH195,6,FALSE))),0)*0.25)</f>
        <v>0</v>
      </c>
      <c r="CI196" s="133">
        <f ca="1">IF($H196="","",CG196-SUM($CH$4:$CH196))</f>
        <v>-21477.488586883672</v>
      </c>
      <c r="CK196" s="133">
        <f ca="1">IF($H196="","",SUM($N$4:$N196)+$CK$3)</f>
        <v>100000</v>
      </c>
      <c r="CL196" s="133">
        <f ca="1">IF($H196="","",SUM($O$4:$O196))</f>
        <v>0</v>
      </c>
      <c r="CM196" s="133">
        <f t="shared" ca="1" si="187"/>
        <v>0</v>
      </c>
      <c r="CN196" s="133">
        <f ca="1">IF($H196="","",ROUND(IF(MONTH($H196)=MONTH($C$4)-1,BT196*(1+CC196)-SUM($CM$4:$CM196),0),2))</f>
        <v>0</v>
      </c>
      <c r="CZ196" s="132">
        <f t="shared" ref="CZ196:CZ259" ca="1" si="205">IF($H196="","",IF($C$30="FLEX",IF($G197&gt;5,ROUND(((($C$5-$G197+1)/($C$5-5)*($C$29-1))+1),4),1),ROUND($C$29,4)))</f>
        <v>126700</v>
      </c>
    </row>
    <row r="197" spans="6:104" x14ac:dyDescent="0.2">
      <c r="F197" s="3">
        <v>194</v>
      </c>
      <c r="G197" s="3">
        <f t="shared" ref="G197:G260" si="206">ROUNDDOWN((F197-1)/12+1,0)</f>
        <v>17</v>
      </c>
      <c r="H197" s="8">
        <f t="shared" ca="1" si="185"/>
        <v>49643</v>
      </c>
      <c r="I197" s="6">
        <f t="shared" ca="1" si="189"/>
        <v>48</v>
      </c>
      <c r="J197" s="6" t="str">
        <f t="shared" ca="1" si="190"/>
        <v/>
      </c>
      <c r="K197" s="7"/>
      <c r="L197" s="6">
        <f ca="1">IF($H197="","",IF($J197="",VLOOKUP($I197,Sterbetafeln!$A$4:$I$124,$D$10,FALSE),MAX(0.0005,VLOOKUP($I197,Sterbetafeln!$A$4:$I$124,$D$10,FALSE)*VLOOKUP($J197,Sterbetafeln!$A$4:$I$124,$D$13,FALSE))))</f>
        <v>2.4840000000000001E-3</v>
      </c>
      <c r="M197" s="78">
        <f ca="1">SUM($O$3:$O197)</f>
        <v>0</v>
      </c>
      <c r="N197" s="25">
        <f t="shared" ref="N197:N260" ca="1" si="207">IF($H197="","",IF($C$59-1=$H196,$C$60,0)+IF($C$66-1=$H196,$C$67,0)+IF($C$73-1=$H196,$C$74,0))</f>
        <v>0</v>
      </c>
      <c r="O197" s="25">
        <f t="shared" ref="O197:O260" ca="1" si="208">IF($H197="","",IF($C$53-1=$H196,$C$54,0)+IF($C$55-1=$H196,$C$56,0)+IF($C$57-1=$H196,$C$58,0)+IF(AND($H197&gt;$C$50,$H196&lt;$C$51,MOD($F197,$D$49)=0),$C$48,0))</f>
        <v>0</v>
      </c>
      <c r="P197" s="25">
        <f t="shared" ref="P197:P260" ca="1" si="209">IF($H197="","",IF($C$59-1=$H196,$C$60-$C$65,0)+IF($C$66-1=$H196,$C$67-$C$72,0)+IF($C$73-1=$H196,$C$74-$C$79,0)+IF($O197&gt;0,$C$32,0))</f>
        <v>0</v>
      </c>
      <c r="Q197" s="7" t="str">
        <f t="shared" ref="Q197:Q260" ca="1" si="210">IF($H197="","",IF($H198="","x",IF(MONTH($H197)=3,"x",IF(MONTH($H197)=6,"x",IF(MONTH($H197)=9,"x",IF(MONTH($H197)=12,"x",""))))))</f>
        <v/>
      </c>
      <c r="R197" s="25">
        <f t="shared" ca="1" si="191"/>
        <v>0</v>
      </c>
      <c r="S197" s="25">
        <f ca="1">SUM(R$3:R197)</f>
        <v>0</v>
      </c>
      <c r="T197" s="25">
        <f t="shared" ref="T197:T260" ca="1" si="211">IF($H197="","",MAX(0,(AC196+$N197-$O197-$P197)*((1+$C$34)^(1/12))))</f>
        <v>70050.710000000006</v>
      </c>
      <c r="U197" s="25">
        <f t="shared" ca="1" si="192"/>
        <v>43.78</v>
      </c>
      <c r="V197" s="25">
        <f t="shared" ref="V197:V260" ca="1" si="212">IF($H197="","",ROUND($C$27/12,2))</f>
        <v>0</v>
      </c>
      <c r="W197" s="25">
        <f t="shared" ca="1" si="193"/>
        <v>46.7</v>
      </c>
      <c r="X197" s="25">
        <f t="shared" ref="X197:X260" ca="1" si="213">IF($H197="","",MAX($C$29,T197))</f>
        <v>126700</v>
      </c>
      <c r="Y197" s="25">
        <f t="shared" ca="1" si="194"/>
        <v>56649.29</v>
      </c>
      <c r="Z197" s="25">
        <f t="shared" ref="Z197:Z260" ca="1" si="214">IF($H197="","",ROUND((Y197*$L197)/12,2))</f>
        <v>11.73</v>
      </c>
      <c r="AA197" s="25">
        <f t="shared" ref="AA197:AA260" ca="1" si="215">IF($H197="","",ROUND(IF($N197&gt;0,MIN($C$82,MAX($N197*$C$83,$C$81)),0)+IF($O197&gt;0,MIN($C$82,MAX($O197*$C$83,$C$81)),0)+(T197*$C$84)/12,2))</f>
        <v>3.5</v>
      </c>
      <c r="AB197" s="25">
        <f ca="1">IF($H197="","",IF($Q197="x",SUM(U$3:W197)+SUM(Z$3:AA197)-SUM(AB$3:AB196),0))</f>
        <v>0</v>
      </c>
      <c r="AC197" s="25">
        <f t="shared" ref="AC197:AC260" ca="1" si="216">IF($H197="","",MAX(0,ROUND(T197-AB197,2)))</f>
        <v>70050.710000000006</v>
      </c>
      <c r="AD197" s="25">
        <f t="shared" ca="1" si="195"/>
        <v>69895.710000000006</v>
      </c>
      <c r="AE197" s="7"/>
      <c r="AF197" s="25">
        <f t="shared" ref="AF197:AF260" ca="1" si="217">IF($H197="","",IF(MIN($O197+$P197,AQ196+$N197)&gt;=$O197+$P197,$O197,AQ196))</f>
        <v>0</v>
      </c>
      <c r="AG197" s="25">
        <f ca="1">SUM(AF$3:AF197)</f>
        <v>0</v>
      </c>
      <c r="AH197" s="25">
        <f t="shared" ref="AH197:AH260" ca="1" si="218">IF($H197="","",MAX(0,(AQ196+$N197-$O197-$P197)*((1+$C$35)^(1/12))))</f>
        <v>114060.66229800621</v>
      </c>
      <c r="AI197" s="25">
        <f t="shared" ca="1" si="196"/>
        <v>71.290000000000006</v>
      </c>
      <c r="AJ197" s="25">
        <f t="shared" ref="AJ197:AJ260" ca="1" si="219">IF($H197="","",ROUND($C$27/12,2))</f>
        <v>0</v>
      </c>
      <c r="AK197" s="25">
        <f t="shared" ca="1" si="197"/>
        <v>76.040000000000006</v>
      </c>
      <c r="AL197" s="25">
        <f t="shared" ref="AL197:AL260" ca="1" si="220">IF($H197="","",MAX($C$29,AH197))</f>
        <v>126700</v>
      </c>
      <c r="AM197" s="25">
        <f t="shared" ca="1" si="198"/>
        <v>12639.34</v>
      </c>
      <c r="AN197" s="25">
        <f t="shared" ref="AN197:AN260" ca="1" si="221">IF($H197="","",ROUND((AM197*$L197)/12,2))</f>
        <v>2.62</v>
      </c>
      <c r="AO197" s="25">
        <f t="shared" ref="AO197:AO260" ca="1" si="222">IF($H197="","",ROUND(IF($N197&gt;0,MIN($C$82,MAX($N197*$C$83,$C$81)),0)+IF($O197&gt;0,MIN($C$82,MAX($O197*$C$83,$C$81)),0)+(AH197*$C$84)/12,2))</f>
        <v>5.7</v>
      </c>
      <c r="AP197" s="25">
        <f ca="1">IF($H197="","",IF($Q197="x",SUM(AI$3:AK197)+SUM(AN$3:AO197)-SUM(AP$3:AP196),0))</f>
        <v>0</v>
      </c>
      <c r="AQ197" s="25">
        <f t="shared" ref="AQ197:AQ260" ca="1" si="223">IF($H197="","",MAX(0,ROUND(AH197-AP197,2)))</f>
        <v>114060.66</v>
      </c>
      <c r="AR197" s="25">
        <f t="shared" ca="1" si="199"/>
        <v>113839.64</v>
      </c>
      <c r="AS197" s="7"/>
      <c r="AT197" s="25">
        <f t="shared" ref="AT197:AT260" ca="1" si="224">IF($H197="","",IF(MIN($O197+$P197,BE196+$N197)&gt;=$O197+$P197,$O197,BE196))</f>
        <v>0</v>
      </c>
      <c r="AU197" s="25">
        <f ca="1">SUM(AT$3:AT197)</f>
        <v>0</v>
      </c>
      <c r="AV197" s="25">
        <f t="shared" ref="AV197:AV260" ca="1" si="225">IF($H197="","",MAX(0,(BE196+$N197-$O197-$P197)*((1+$C$36)^(1/12))))</f>
        <v>182196.40433307202</v>
      </c>
      <c r="AW197" s="25">
        <f t="shared" ca="1" si="200"/>
        <v>113.87</v>
      </c>
      <c r="AX197" s="25">
        <f t="shared" ref="AX197:AX260" ca="1" si="226">IF($H197="","",ROUND($C$27/12,2))</f>
        <v>0</v>
      </c>
      <c r="AY197" s="25">
        <f t="shared" ref="AY197:AY260" ca="1" si="227">IF($H197="","",ROUND((AV197*$C$28)/12,2))</f>
        <v>121.46</v>
      </c>
      <c r="AZ197" s="25">
        <f t="shared" ref="AZ197:AZ260" ca="1" si="228">IF($H197="","",MAX($C$29,AV197))</f>
        <v>182196.40433307202</v>
      </c>
      <c r="BA197" s="25">
        <f t="shared" ref="BA197:BA260" ca="1" si="229">IF($H197="","",ROUND(AZ197-AV197,2))</f>
        <v>0</v>
      </c>
      <c r="BB197" s="25">
        <f t="shared" ref="BB197:BB260" ca="1" si="230">IF($H197="","",ROUND((BA197*$L197)/12,2))</f>
        <v>0</v>
      </c>
      <c r="BC197" s="25">
        <f t="shared" ref="BC197:BC260" ca="1" si="231">IF($H197="","",ROUND(IF($N197&gt;0,MIN($C$82,MAX($N197*$C$83,$C$81)),0)+IF($O197&gt;0,MIN($C$82,MAX($O197*$C$83,$C$81)),0)+(AV197*$C$84)/12,2))</f>
        <v>9.11</v>
      </c>
      <c r="BD197" s="25">
        <f ca="1">IF($H197="","",IF($Q197="x",SUM(AW$3:AY197)+SUM(BB$3:BC197)-SUM(BD$3:BD196),0))</f>
        <v>0</v>
      </c>
      <c r="BE197" s="25">
        <f t="shared" ref="BE197:BE260" ca="1" si="232">IF($H197="","",MAX(0,ROUND(AV197-BD197,2)))</f>
        <v>182196.4</v>
      </c>
      <c r="BF197" s="25">
        <f t="shared" ca="1" si="201"/>
        <v>181873.18</v>
      </c>
      <c r="BG197" s="7"/>
      <c r="BI197" s="25">
        <f t="shared" ref="BI197:BI260" ca="1" si="233">IF($H197="","",IF(MIN($O197+$P197,BT196+$N197)&gt;=$O197+$P197,$O197,BT196))</f>
        <v>0</v>
      </c>
      <c r="BJ197" s="25">
        <f ca="1">SUM(BI$3:BI197)</f>
        <v>0</v>
      </c>
      <c r="BK197" s="25">
        <f t="shared" ca="1" si="186"/>
        <v>156208.64103355756</v>
      </c>
      <c r="BL197" s="25">
        <f t="shared" ca="1" si="202"/>
        <v>97.63</v>
      </c>
      <c r="BM197" s="25">
        <f t="shared" ref="BM197:BM260" ca="1" si="234">IF($H197="","",ROUND($C$27/12,2))</f>
        <v>0</v>
      </c>
      <c r="BN197" s="25">
        <f t="shared" ref="BN197:BN260" ca="1" si="235">IF($H197="","",ROUND((BK197*$C$28)/12,2))</f>
        <v>104.14</v>
      </c>
      <c r="BO197" s="25">
        <f t="shared" ref="BO197:BO260" ca="1" si="236">IF($H197="","",MAX($C$29,BK197))</f>
        <v>156208.64103355756</v>
      </c>
      <c r="BP197" s="25">
        <f t="shared" ref="BP197:BP260" ca="1" si="237">IF($H197="","",ROUND(BO197-BK197,2))</f>
        <v>0</v>
      </c>
      <c r="BQ197" s="25">
        <f t="shared" ref="BQ197:BQ260" ca="1" si="238">IF($H197="","",ROUND((BP197*$L197)/12,2))</f>
        <v>0</v>
      </c>
      <c r="BR197" s="25">
        <f t="shared" ref="BR197:BR260" ca="1" si="239">IF($H197="","",ROUND(IF($N197&gt;0,MIN($C$82,MAX($N197*$C$83,$C$81)),0)+IF($O197&gt;0,MIN($C$82,MAX($O197*$C$83,$C$81)),0)+(BK197*$C$84)/12,2))</f>
        <v>7.81</v>
      </c>
      <c r="BS197" s="25">
        <f ca="1">IF($H197="","",IF($Q197="x",SUM(BL$3:BN197)+SUM(BQ$3:BR197)-SUM(BS$3:BS196),0))</f>
        <v>0</v>
      </c>
      <c r="BT197" s="25">
        <f t="shared" ref="BT197:BT260" ca="1" si="240">IF($H197="","",MAX(0,ROUND(BK197-BS197,2)))</f>
        <v>156208.64000000001</v>
      </c>
      <c r="BU197" s="25">
        <f t="shared" ca="1" si="203"/>
        <v>155924.4</v>
      </c>
      <c r="BV197" s="7"/>
      <c r="BW197" s="98"/>
      <c r="BY197" s="7"/>
      <c r="CB197" s="131">
        <f t="shared" si="188"/>
        <v>194</v>
      </c>
      <c r="CC197" s="132">
        <f t="shared" ref="CC197:CC260" ca="1" si="241">IF($H197="","",IF(MONTH($H197)=MONTH($C$4)-1,IF(RAND()&gt;0.5,1,-1)*RAND()/$CO$5,0))</f>
        <v>0</v>
      </c>
      <c r="CD197" s="133">
        <f t="shared" ca="1" si="204"/>
        <v>192940.2629928028</v>
      </c>
      <c r="CE197" s="133">
        <f t="shared" ref="CE197:CE260" ca="1" si="242">IF($H197="","",ROUND((((CF196+CD197)/2)*0.005)/12,2))</f>
        <v>80.23</v>
      </c>
      <c r="CF197" s="133">
        <f t="shared" ref="CF197:CF260" ca="1" si="243">IF($H197="","",ROUND(CD197-CE197,2))</f>
        <v>192860.03</v>
      </c>
      <c r="CG197" s="133">
        <f t="shared" ref="CG197:CG260" ca="1" si="244">IF($H197="","",IF(MONTH($H197)=MONTH($C$4)-1,CF197*(1+CC197),0))</f>
        <v>0</v>
      </c>
      <c r="CH197" s="133">
        <f ca="1">IF($H197="","",IF(MONTH($H197)=MONTH($C$4)-1,MAX(0,(CG197-SUM(N186:N197)+SUM(O186:O197))-(VLOOKUP(CB197-12,$CB$3:$CH196,6,FALSE))),0)*0.25)</f>
        <v>0</v>
      </c>
      <c r="CI197" s="133">
        <f ca="1">IF($H197="","",CG197-SUM($CH$4:$CH197))</f>
        <v>-21477.488586883672</v>
      </c>
      <c r="CK197" s="133">
        <f ca="1">IF($H197="","",SUM($N$4:$N197)+$CK$3)</f>
        <v>100000</v>
      </c>
      <c r="CL197" s="133">
        <f ca="1">IF($H197="","",SUM($O$4:$O197))</f>
        <v>0</v>
      </c>
      <c r="CM197" s="133">
        <f t="shared" ca="1" si="187"/>
        <v>0</v>
      </c>
      <c r="CN197" s="133">
        <f ca="1">IF($H197="","",ROUND(IF(MONTH($H197)=MONTH($C$4)-1,BT197*(1+CC197)-SUM($CM$4:$CM197),0),2))</f>
        <v>0</v>
      </c>
      <c r="CZ197" s="132">
        <f t="shared" ca="1" si="205"/>
        <v>126700</v>
      </c>
    </row>
    <row r="198" spans="6:104" x14ac:dyDescent="0.2">
      <c r="F198" s="3">
        <v>195</v>
      </c>
      <c r="G198" s="3">
        <f t="shared" si="206"/>
        <v>17</v>
      </c>
      <c r="H198" s="8">
        <f t="shared" ref="H198:H261" ca="1" si="245">IF(OR($G198&gt;$C$5,$H197=""),"",DATE(YEAR($H$4),MONTH($H$4)+$F198,1)-1)</f>
        <v>49674</v>
      </c>
      <c r="I198" s="6">
        <f t="shared" ca="1" si="189"/>
        <v>48</v>
      </c>
      <c r="J198" s="6" t="str">
        <f t="shared" ca="1" si="190"/>
        <v/>
      </c>
      <c r="K198" s="7"/>
      <c r="L198" s="6">
        <f ca="1">IF($H198="","",IF($J198="",VLOOKUP($I198,Sterbetafeln!$A$4:$I$124,$D$10,FALSE),MAX(0.0005,VLOOKUP($I198,Sterbetafeln!$A$4:$I$124,$D$10,FALSE)*VLOOKUP($J198,Sterbetafeln!$A$4:$I$124,$D$13,FALSE))))</f>
        <v>2.4840000000000001E-3</v>
      </c>
      <c r="M198" s="78">
        <f ca="1">SUM($O$3:$O198)</f>
        <v>0</v>
      </c>
      <c r="N198" s="25">
        <f t="shared" ca="1" si="207"/>
        <v>0</v>
      </c>
      <c r="O198" s="25">
        <f t="shared" ca="1" si="208"/>
        <v>0</v>
      </c>
      <c r="P198" s="25">
        <f t="shared" ca="1" si="209"/>
        <v>0</v>
      </c>
      <c r="Q198" s="7" t="str">
        <f t="shared" ca="1" si="210"/>
        <v>x</v>
      </c>
      <c r="R198" s="25">
        <f t="shared" ca="1" si="191"/>
        <v>0</v>
      </c>
      <c r="S198" s="25">
        <f ca="1">SUM(R$3:R198)</f>
        <v>0</v>
      </c>
      <c r="T198" s="25">
        <f t="shared" ca="1" si="211"/>
        <v>70050.710000000006</v>
      </c>
      <c r="U198" s="25">
        <f t="shared" ca="1" si="192"/>
        <v>43.78</v>
      </c>
      <c r="V198" s="25">
        <f t="shared" ca="1" si="212"/>
        <v>0</v>
      </c>
      <c r="W198" s="25">
        <f t="shared" ca="1" si="193"/>
        <v>46.7</v>
      </c>
      <c r="X198" s="25">
        <f t="shared" ca="1" si="213"/>
        <v>126700</v>
      </c>
      <c r="Y198" s="25">
        <f t="shared" ca="1" si="194"/>
        <v>56649.29</v>
      </c>
      <c r="Z198" s="25">
        <f t="shared" ca="1" si="214"/>
        <v>11.73</v>
      </c>
      <c r="AA198" s="25">
        <f t="shared" ca="1" si="215"/>
        <v>3.5</v>
      </c>
      <c r="AB198" s="25">
        <f ca="1">IF($H198="","",IF($Q198="x",SUM(U$3:W198)+SUM(Z$3:AA198)-SUM(AB$3:AB197),0))</f>
        <v>317.12999999999738</v>
      </c>
      <c r="AC198" s="25">
        <f t="shared" ca="1" si="216"/>
        <v>69733.58</v>
      </c>
      <c r="AD198" s="25">
        <f t="shared" ca="1" si="195"/>
        <v>69579.05</v>
      </c>
      <c r="AE198" s="7"/>
      <c r="AF198" s="25">
        <f t="shared" ca="1" si="217"/>
        <v>0</v>
      </c>
      <c r="AG198" s="25">
        <f ca="1">SUM(AF$3:AF198)</f>
        <v>0</v>
      </c>
      <c r="AH198" s="25">
        <f t="shared" ca="1" si="218"/>
        <v>114341.96435796701</v>
      </c>
      <c r="AI198" s="25">
        <f t="shared" ca="1" si="196"/>
        <v>71.459999999999994</v>
      </c>
      <c r="AJ198" s="25">
        <f t="shared" ca="1" si="219"/>
        <v>0</v>
      </c>
      <c r="AK198" s="25">
        <f t="shared" ca="1" si="197"/>
        <v>76.23</v>
      </c>
      <c r="AL198" s="25">
        <f t="shared" ca="1" si="220"/>
        <v>126700</v>
      </c>
      <c r="AM198" s="25">
        <f t="shared" ca="1" si="198"/>
        <v>12358.04</v>
      </c>
      <c r="AN198" s="25">
        <f t="shared" ca="1" si="221"/>
        <v>2.56</v>
      </c>
      <c r="AO198" s="25">
        <f t="shared" ca="1" si="222"/>
        <v>5.72</v>
      </c>
      <c r="AP198" s="25">
        <f ca="1">IF($H198="","",IF($Q198="x",SUM(AI$3:AK198)+SUM(AN$3:AO198)-SUM(AP$3:AP197),0))</f>
        <v>466.94000000000233</v>
      </c>
      <c r="AQ198" s="25">
        <f t="shared" ca="1" si="223"/>
        <v>113875.02</v>
      </c>
      <c r="AR198" s="25">
        <f t="shared" ca="1" si="199"/>
        <v>113654.28</v>
      </c>
      <c r="AS198" s="7"/>
      <c r="AT198" s="25">
        <f t="shared" ca="1" si="224"/>
        <v>0</v>
      </c>
      <c r="AU198" s="25">
        <f ca="1">SUM(AT$3:AT198)</f>
        <v>0</v>
      </c>
      <c r="AV198" s="25">
        <f t="shared" ca="1" si="225"/>
        <v>183083.25018982348</v>
      </c>
      <c r="AW198" s="25">
        <f t="shared" ca="1" si="200"/>
        <v>114.43</v>
      </c>
      <c r="AX198" s="25">
        <f t="shared" ca="1" si="226"/>
        <v>0</v>
      </c>
      <c r="AY198" s="25">
        <f t="shared" ca="1" si="227"/>
        <v>122.06</v>
      </c>
      <c r="AZ198" s="25">
        <f t="shared" ca="1" si="228"/>
        <v>183083.25018982348</v>
      </c>
      <c r="BA198" s="25">
        <f t="shared" ca="1" si="229"/>
        <v>0</v>
      </c>
      <c r="BB198" s="25">
        <f t="shared" ca="1" si="230"/>
        <v>0</v>
      </c>
      <c r="BC198" s="25">
        <f t="shared" ca="1" si="231"/>
        <v>9.15</v>
      </c>
      <c r="BD198" s="25">
        <f ca="1">IF($H198="","",IF($Q198="x",SUM(AW$3:AY198)+SUM(BB$3:BC198)-SUM(BD$3:BD197),0))</f>
        <v>733.34999999999854</v>
      </c>
      <c r="BE198" s="25">
        <f t="shared" ca="1" si="232"/>
        <v>182349.9</v>
      </c>
      <c r="BF198" s="25">
        <f t="shared" ca="1" si="201"/>
        <v>182026.45</v>
      </c>
      <c r="BG198" s="7"/>
      <c r="BI198" s="25">
        <f t="shared" ca="1" si="233"/>
        <v>0</v>
      </c>
      <c r="BJ198" s="25">
        <f ca="1">SUM(BI$3:BI198)</f>
        <v>0</v>
      </c>
      <c r="BK198" s="25">
        <f t="shared" ref="BK198:BK261" ca="1" si="246">IF($H198="","",MAX(0,(BT197+$N198-$O198-$P198)*((1+$C$37)^(1/12))))</f>
        <v>156845.05333543537</v>
      </c>
      <c r="BL198" s="25">
        <f t="shared" ca="1" si="202"/>
        <v>98.03</v>
      </c>
      <c r="BM198" s="25">
        <f t="shared" ca="1" si="234"/>
        <v>0</v>
      </c>
      <c r="BN198" s="25">
        <f t="shared" ca="1" si="235"/>
        <v>104.56</v>
      </c>
      <c r="BO198" s="25">
        <f t="shared" ca="1" si="236"/>
        <v>156845.05333543537</v>
      </c>
      <c r="BP198" s="25">
        <f t="shared" ca="1" si="237"/>
        <v>0</v>
      </c>
      <c r="BQ198" s="25">
        <f t="shared" ca="1" si="238"/>
        <v>0</v>
      </c>
      <c r="BR198" s="25">
        <f t="shared" ca="1" si="239"/>
        <v>7.84</v>
      </c>
      <c r="BS198" s="25">
        <f ca="1">IF($H198="","",IF($Q198="x",SUM(BL$3:BN198)+SUM(BQ$3:BR198)-SUM(BS$3:BS197),0))</f>
        <v>628.7400000000016</v>
      </c>
      <c r="BT198" s="25">
        <f t="shared" ca="1" si="240"/>
        <v>156216.31</v>
      </c>
      <c r="BU198" s="25">
        <f t="shared" ca="1" si="203"/>
        <v>155932.06</v>
      </c>
      <c r="BV198" s="7"/>
      <c r="BW198" s="98"/>
      <c r="BY198" s="7"/>
      <c r="CB198" s="131">
        <f t="shared" si="188"/>
        <v>195</v>
      </c>
      <c r="CC198" s="132">
        <f t="shared" ca="1" si="241"/>
        <v>0</v>
      </c>
      <c r="CD198" s="133">
        <f t="shared" ca="1" si="204"/>
        <v>193645.76563513814</v>
      </c>
      <c r="CE198" s="133">
        <f t="shared" ca="1" si="242"/>
        <v>80.52</v>
      </c>
      <c r="CF198" s="133">
        <f t="shared" ca="1" si="243"/>
        <v>193565.25</v>
      </c>
      <c r="CG198" s="133">
        <f t="shared" ca="1" si="244"/>
        <v>0</v>
      </c>
      <c r="CH198" s="133">
        <f ca="1">IF($H198="","",IF(MONTH($H198)=MONTH($C$4)-1,MAX(0,(CG198-SUM(N187:N198)+SUM(O187:O198))-(VLOOKUP(CB198-12,$CB$3:$CH197,6,FALSE))),0)*0.25)</f>
        <v>0</v>
      </c>
      <c r="CI198" s="133">
        <f ca="1">IF($H198="","",CG198-SUM($CH$4:$CH198))</f>
        <v>-21477.488586883672</v>
      </c>
      <c r="CK198" s="133">
        <f ca="1">IF($H198="","",SUM($N$4:$N198)+$CK$3)</f>
        <v>100000</v>
      </c>
      <c r="CL198" s="133">
        <f ca="1">IF($H198="","",SUM($O$4:$O198))</f>
        <v>0</v>
      </c>
      <c r="CM198" s="133">
        <f t="shared" ca="1" si="187"/>
        <v>0</v>
      </c>
      <c r="CN198" s="133">
        <f ca="1">IF($H198="","",ROUND(IF(MONTH($H198)=MONTH($C$4)-1,BT198*(1+CC198)-SUM($CM$4:$CM198),0),2))</f>
        <v>0</v>
      </c>
      <c r="CZ198" s="132">
        <f t="shared" ca="1" si="205"/>
        <v>126700</v>
      </c>
    </row>
    <row r="199" spans="6:104" x14ac:dyDescent="0.2">
      <c r="F199" s="3">
        <v>196</v>
      </c>
      <c r="G199" s="3">
        <f t="shared" si="206"/>
        <v>17</v>
      </c>
      <c r="H199" s="8">
        <f t="shared" ca="1" si="245"/>
        <v>49705</v>
      </c>
      <c r="I199" s="6">
        <f t="shared" ca="1" si="189"/>
        <v>48</v>
      </c>
      <c r="J199" s="6" t="str">
        <f t="shared" ca="1" si="190"/>
        <v/>
      </c>
      <c r="K199" s="7"/>
      <c r="L199" s="6">
        <f ca="1">IF($H199="","",IF($J199="",VLOOKUP($I199,Sterbetafeln!$A$4:$I$124,$D$10,FALSE),MAX(0.0005,VLOOKUP($I199,Sterbetafeln!$A$4:$I$124,$D$10,FALSE)*VLOOKUP($J199,Sterbetafeln!$A$4:$I$124,$D$13,FALSE))))</f>
        <v>2.4840000000000001E-3</v>
      </c>
      <c r="M199" s="78">
        <f ca="1">SUM($O$3:$O199)</f>
        <v>0</v>
      </c>
      <c r="N199" s="25">
        <f t="shared" ca="1" si="207"/>
        <v>0</v>
      </c>
      <c r="O199" s="25">
        <f t="shared" ca="1" si="208"/>
        <v>0</v>
      </c>
      <c r="P199" s="25">
        <f t="shared" ca="1" si="209"/>
        <v>0</v>
      </c>
      <c r="Q199" s="7" t="str">
        <f t="shared" ca="1" si="210"/>
        <v/>
      </c>
      <c r="R199" s="25">
        <f t="shared" ca="1" si="191"/>
        <v>0</v>
      </c>
      <c r="S199" s="25">
        <f ca="1">SUM(R$3:R199)</f>
        <v>0</v>
      </c>
      <c r="T199" s="25">
        <f t="shared" ca="1" si="211"/>
        <v>69733.58</v>
      </c>
      <c r="U199" s="25">
        <f t="shared" ca="1" si="192"/>
        <v>43.58</v>
      </c>
      <c r="V199" s="25">
        <f t="shared" ca="1" si="212"/>
        <v>0</v>
      </c>
      <c r="W199" s="25">
        <f t="shared" ca="1" si="193"/>
        <v>46.49</v>
      </c>
      <c r="X199" s="25">
        <f t="shared" ca="1" si="213"/>
        <v>126700</v>
      </c>
      <c r="Y199" s="25">
        <f t="shared" ca="1" si="194"/>
        <v>56966.42</v>
      </c>
      <c r="Z199" s="25">
        <f t="shared" ca="1" si="214"/>
        <v>11.79</v>
      </c>
      <c r="AA199" s="25">
        <f t="shared" ca="1" si="215"/>
        <v>3.49</v>
      </c>
      <c r="AB199" s="25">
        <f ca="1">IF($H199="","",IF($Q199="x",SUM(U$3:W199)+SUM(Z$3:AA199)-SUM(AB$3:AB198),0))</f>
        <v>0</v>
      </c>
      <c r="AC199" s="25">
        <f t="shared" ca="1" si="216"/>
        <v>69733.58</v>
      </c>
      <c r="AD199" s="25">
        <f t="shared" ca="1" si="195"/>
        <v>69579.05</v>
      </c>
      <c r="AE199" s="7"/>
      <c r="AF199" s="25">
        <f t="shared" ca="1" si="217"/>
        <v>0</v>
      </c>
      <c r="AG199" s="25">
        <f ca="1">SUM(AF$3:AF199)</f>
        <v>0</v>
      </c>
      <c r="AH199" s="25">
        <f t="shared" ca="1" si="218"/>
        <v>114155.86651964649</v>
      </c>
      <c r="AI199" s="25">
        <f t="shared" ca="1" si="196"/>
        <v>71.349999999999994</v>
      </c>
      <c r="AJ199" s="25">
        <f t="shared" ca="1" si="219"/>
        <v>0</v>
      </c>
      <c r="AK199" s="25">
        <f t="shared" ca="1" si="197"/>
        <v>76.099999999999994</v>
      </c>
      <c r="AL199" s="25">
        <f t="shared" ca="1" si="220"/>
        <v>126700</v>
      </c>
      <c r="AM199" s="25">
        <f t="shared" ca="1" si="198"/>
        <v>12544.13</v>
      </c>
      <c r="AN199" s="25">
        <f t="shared" ca="1" si="221"/>
        <v>2.6</v>
      </c>
      <c r="AO199" s="25">
        <f t="shared" ca="1" si="222"/>
        <v>5.71</v>
      </c>
      <c r="AP199" s="25">
        <f ca="1">IF($H199="","",IF($Q199="x",SUM(AI$3:AK199)+SUM(AN$3:AO199)-SUM(AP$3:AP198),0))</f>
        <v>0</v>
      </c>
      <c r="AQ199" s="25">
        <f t="shared" ca="1" si="223"/>
        <v>114155.87</v>
      </c>
      <c r="AR199" s="25">
        <f t="shared" ca="1" si="199"/>
        <v>113934.71</v>
      </c>
      <c r="AS199" s="7"/>
      <c r="AT199" s="25">
        <f t="shared" ca="1" si="224"/>
        <v>0</v>
      </c>
      <c r="AU199" s="25">
        <f ca="1">SUM(AT$3:AT199)</f>
        <v>0</v>
      </c>
      <c r="AV199" s="25">
        <f t="shared" ca="1" si="225"/>
        <v>183237.49735883524</v>
      </c>
      <c r="AW199" s="25">
        <f t="shared" ca="1" si="200"/>
        <v>114.52</v>
      </c>
      <c r="AX199" s="25">
        <f t="shared" ca="1" si="226"/>
        <v>0</v>
      </c>
      <c r="AY199" s="25">
        <f t="shared" ca="1" si="227"/>
        <v>122.16</v>
      </c>
      <c r="AZ199" s="25">
        <f t="shared" ca="1" si="228"/>
        <v>183237.49735883524</v>
      </c>
      <c r="BA199" s="25">
        <f t="shared" ca="1" si="229"/>
        <v>0</v>
      </c>
      <c r="BB199" s="25">
        <f t="shared" ca="1" si="230"/>
        <v>0</v>
      </c>
      <c r="BC199" s="25">
        <f t="shared" ca="1" si="231"/>
        <v>9.16</v>
      </c>
      <c r="BD199" s="25">
        <f ca="1">IF($H199="","",IF($Q199="x",SUM(AW$3:AY199)+SUM(BB$3:BC199)-SUM(BD$3:BD198),0))</f>
        <v>0</v>
      </c>
      <c r="BE199" s="25">
        <f t="shared" ca="1" si="232"/>
        <v>183237.5</v>
      </c>
      <c r="BF199" s="25">
        <f t="shared" ca="1" si="201"/>
        <v>182912.72</v>
      </c>
      <c r="BG199" s="7"/>
      <c r="BI199" s="25">
        <f t="shared" ca="1" si="233"/>
        <v>0</v>
      </c>
      <c r="BJ199" s="25">
        <f ca="1">SUM(BI$3:BI199)</f>
        <v>0</v>
      </c>
      <c r="BK199" s="25">
        <f t="shared" ca="1" si="246"/>
        <v>156852.75458396479</v>
      </c>
      <c r="BL199" s="25">
        <f t="shared" ca="1" si="202"/>
        <v>98.03</v>
      </c>
      <c r="BM199" s="25">
        <f t="shared" ca="1" si="234"/>
        <v>0</v>
      </c>
      <c r="BN199" s="25">
        <f t="shared" ca="1" si="235"/>
        <v>104.57</v>
      </c>
      <c r="BO199" s="25">
        <f t="shared" ca="1" si="236"/>
        <v>156852.75458396479</v>
      </c>
      <c r="BP199" s="25">
        <f t="shared" ca="1" si="237"/>
        <v>0</v>
      </c>
      <c r="BQ199" s="25">
        <f t="shared" ca="1" si="238"/>
        <v>0</v>
      </c>
      <c r="BR199" s="25">
        <f t="shared" ca="1" si="239"/>
        <v>7.84</v>
      </c>
      <c r="BS199" s="25">
        <f ca="1">IF($H199="","",IF($Q199="x",SUM(BL$3:BN199)+SUM(BQ$3:BR199)-SUM(BS$3:BS198),0))</f>
        <v>0</v>
      </c>
      <c r="BT199" s="25">
        <f t="shared" ca="1" si="240"/>
        <v>156852.75</v>
      </c>
      <c r="BU199" s="25">
        <f t="shared" ca="1" si="203"/>
        <v>156567.54999999999</v>
      </c>
      <c r="BV199" s="7"/>
      <c r="BW199" s="98"/>
      <c r="BY199" s="7"/>
      <c r="CB199" s="131">
        <f t="shared" si="188"/>
        <v>196</v>
      </c>
      <c r="CC199" s="132">
        <f t="shared" ca="1" si="241"/>
        <v>0</v>
      </c>
      <c r="CD199" s="133">
        <f t="shared" ca="1" si="204"/>
        <v>194353.85878871285</v>
      </c>
      <c r="CE199" s="133">
        <f t="shared" ca="1" si="242"/>
        <v>80.819999999999993</v>
      </c>
      <c r="CF199" s="133">
        <f t="shared" ca="1" si="243"/>
        <v>194273.04</v>
      </c>
      <c r="CG199" s="133">
        <f t="shared" ca="1" si="244"/>
        <v>0</v>
      </c>
      <c r="CH199" s="133">
        <f ca="1">IF($H199="","",IF(MONTH($H199)=MONTH($C$4)-1,MAX(0,(CG199-SUM(N188:N199)+SUM(O188:O199))-(VLOOKUP(CB199-12,$CB$3:$CH198,6,FALSE))),0)*0.25)</f>
        <v>0</v>
      </c>
      <c r="CI199" s="133">
        <f ca="1">IF($H199="","",CG199-SUM($CH$4:$CH199))</f>
        <v>-21477.488586883672</v>
      </c>
      <c r="CK199" s="133">
        <f ca="1">IF($H199="","",SUM($N$4:$N199)+$CK$3)</f>
        <v>100000</v>
      </c>
      <c r="CL199" s="133">
        <f ca="1">IF($H199="","",SUM($O$4:$O199))</f>
        <v>0</v>
      </c>
      <c r="CM199" s="133">
        <f t="shared" ca="1" si="187"/>
        <v>0</v>
      </c>
      <c r="CN199" s="133">
        <f ca="1">IF($H199="","",ROUND(IF(MONTH($H199)=MONTH($C$4)-1,BT199*(1+CC199)-SUM($CM$4:$CM199),0),2))</f>
        <v>0</v>
      </c>
      <c r="CZ199" s="132">
        <f t="shared" ca="1" si="205"/>
        <v>126700</v>
      </c>
    </row>
    <row r="200" spans="6:104" x14ac:dyDescent="0.2">
      <c r="F200" s="3">
        <v>197</v>
      </c>
      <c r="G200" s="3">
        <f t="shared" si="206"/>
        <v>17</v>
      </c>
      <c r="H200" s="8">
        <f t="shared" ca="1" si="245"/>
        <v>49734</v>
      </c>
      <c r="I200" s="6">
        <f t="shared" ca="1" si="189"/>
        <v>48</v>
      </c>
      <c r="J200" s="6" t="str">
        <f t="shared" ca="1" si="190"/>
        <v/>
      </c>
      <c r="K200" s="7"/>
      <c r="L200" s="6">
        <f ca="1">IF($H200="","",IF($J200="",VLOOKUP($I200,Sterbetafeln!$A$4:$I$124,$D$10,FALSE),MAX(0.0005,VLOOKUP($I200,Sterbetafeln!$A$4:$I$124,$D$10,FALSE)*VLOOKUP($J200,Sterbetafeln!$A$4:$I$124,$D$13,FALSE))))</f>
        <v>2.4840000000000001E-3</v>
      </c>
      <c r="M200" s="78">
        <f ca="1">SUM($O$3:$O200)</f>
        <v>0</v>
      </c>
      <c r="N200" s="25">
        <f t="shared" ca="1" si="207"/>
        <v>0</v>
      </c>
      <c r="O200" s="25">
        <f t="shared" ca="1" si="208"/>
        <v>0</v>
      </c>
      <c r="P200" s="25">
        <f t="shared" ca="1" si="209"/>
        <v>0</v>
      </c>
      <c r="Q200" s="7" t="str">
        <f t="shared" ca="1" si="210"/>
        <v/>
      </c>
      <c r="R200" s="25">
        <f t="shared" ca="1" si="191"/>
        <v>0</v>
      </c>
      <c r="S200" s="25">
        <f ca="1">SUM(R$3:R200)</f>
        <v>0</v>
      </c>
      <c r="T200" s="25">
        <f t="shared" ca="1" si="211"/>
        <v>69733.58</v>
      </c>
      <c r="U200" s="25">
        <f t="shared" ca="1" si="192"/>
        <v>43.58</v>
      </c>
      <c r="V200" s="25">
        <f t="shared" ca="1" si="212"/>
        <v>0</v>
      </c>
      <c r="W200" s="25">
        <f t="shared" ca="1" si="193"/>
        <v>46.49</v>
      </c>
      <c r="X200" s="25">
        <f t="shared" ca="1" si="213"/>
        <v>126700</v>
      </c>
      <c r="Y200" s="25">
        <f t="shared" ca="1" si="194"/>
        <v>56966.42</v>
      </c>
      <c r="Z200" s="25">
        <f t="shared" ca="1" si="214"/>
        <v>11.79</v>
      </c>
      <c r="AA200" s="25">
        <f t="shared" ca="1" si="215"/>
        <v>3.49</v>
      </c>
      <c r="AB200" s="25">
        <f ca="1">IF($H200="","",IF($Q200="x",SUM(U$3:W200)+SUM(Z$3:AA200)-SUM(AB$3:AB199),0))</f>
        <v>0</v>
      </c>
      <c r="AC200" s="25">
        <f t="shared" ca="1" si="216"/>
        <v>69733.58</v>
      </c>
      <c r="AD200" s="25">
        <f t="shared" ca="1" si="195"/>
        <v>69579.05</v>
      </c>
      <c r="AE200" s="7"/>
      <c r="AF200" s="25">
        <f t="shared" ca="1" si="217"/>
        <v>0</v>
      </c>
      <c r="AG200" s="25">
        <f ca="1">SUM(AF$3:AF200)</f>
        <v>0</v>
      </c>
      <c r="AH200" s="25">
        <f t="shared" ca="1" si="218"/>
        <v>114437.40917151203</v>
      </c>
      <c r="AI200" s="25">
        <f t="shared" ca="1" si="196"/>
        <v>71.52</v>
      </c>
      <c r="AJ200" s="25">
        <f t="shared" ca="1" si="219"/>
        <v>0</v>
      </c>
      <c r="AK200" s="25">
        <f t="shared" ca="1" si="197"/>
        <v>76.290000000000006</v>
      </c>
      <c r="AL200" s="25">
        <f t="shared" ca="1" si="220"/>
        <v>126700</v>
      </c>
      <c r="AM200" s="25">
        <f t="shared" ca="1" si="198"/>
        <v>12262.59</v>
      </c>
      <c r="AN200" s="25">
        <f t="shared" ca="1" si="221"/>
        <v>2.54</v>
      </c>
      <c r="AO200" s="25">
        <f t="shared" ca="1" si="222"/>
        <v>5.72</v>
      </c>
      <c r="AP200" s="25">
        <f ca="1">IF($H200="","",IF($Q200="x",SUM(AI$3:AK200)+SUM(AN$3:AO200)-SUM(AP$3:AP199),0))</f>
        <v>0</v>
      </c>
      <c r="AQ200" s="25">
        <f t="shared" ca="1" si="223"/>
        <v>114437.41</v>
      </c>
      <c r="AR200" s="25">
        <f t="shared" ca="1" si="199"/>
        <v>114215.83</v>
      </c>
      <c r="AS200" s="7"/>
      <c r="AT200" s="25">
        <f t="shared" ca="1" si="224"/>
        <v>0</v>
      </c>
      <c r="AU200" s="25">
        <f ca="1">SUM(AT$3:AT200)</f>
        <v>0</v>
      </c>
      <c r="AV200" s="25">
        <f t="shared" ca="1" si="225"/>
        <v>184129.41779671705</v>
      </c>
      <c r="AW200" s="25">
        <f t="shared" ca="1" si="200"/>
        <v>115.08</v>
      </c>
      <c r="AX200" s="25">
        <f t="shared" ca="1" si="226"/>
        <v>0</v>
      </c>
      <c r="AY200" s="25">
        <f t="shared" ca="1" si="227"/>
        <v>122.75</v>
      </c>
      <c r="AZ200" s="25">
        <f t="shared" ca="1" si="228"/>
        <v>184129.41779671705</v>
      </c>
      <c r="BA200" s="25">
        <f t="shared" ca="1" si="229"/>
        <v>0</v>
      </c>
      <c r="BB200" s="25">
        <f t="shared" ca="1" si="230"/>
        <v>0</v>
      </c>
      <c r="BC200" s="25">
        <f t="shared" ca="1" si="231"/>
        <v>9.2100000000000009</v>
      </c>
      <c r="BD200" s="25">
        <f ca="1">IF($H200="","",IF($Q200="x",SUM(AW$3:AY200)+SUM(BB$3:BC200)-SUM(BD$3:BD199),0))</f>
        <v>0</v>
      </c>
      <c r="BE200" s="25">
        <f t="shared" ca="1" si="232"/>
        <v>184129.42</v>
      </c>
      <c r="BF200" s="25">
        <f t="shared" ca="1" si="201"/>
        <v>183803.3</v>
      </c>
      <c r="BG200" s="7"/>
      <c r="BI200" s="25">
        <f t="shared" ca="1" si="233"/>
        <v>0</v>
      </c>
      <c r="BJ200" s="25">
        <f ca="1">SUM(BI$3:BI200)</f>
        <v>0</v>
      </c>
      <c r="BK200" s="25">
        <f t="shared" ca="1" si="246"/>
        <v>157491.78751930565</v>
      </c>
      <c r="BL200" s="25">
        <f t="shared" ca="1" si="202"/>
        <v>98.43</v>
      </c>
      <c r="BM200" s="25">
        <f t="shared" ca="1" si="234"/>
        <v>0</v>
      </c>
      <c r="BN200" s="25">
        <f t="shared" ca="1" si="235"/>
        <v>104.99</v>
      </c>
      <c r="BO200" s="25">
        <f t="shared" ca="1" si="236"/>
        <v>157491.78751930565</v>
      </c>
      <c r="BP200" s="25">
        <f t="shared" ca="1" si="237"/>
        <v>0</v>
      </c>
      <c r="BQ200" s="25">
        <f t="shared" ca="1" si="238"/>
        <v>0</v>
      </c>
      <c r="BR200" s="25">
        <f t="shared" ca="1" si="239"/>
        <v>7.87</v>
      </c>
      <c r="BS200" s="25">
        <f ca="1">IF($H200="","",IF($Q200="x",SUM(BL$3:BN200)+SUM(BQ$3:BR200)-SUM(BS$3:BS199),0))</f>
        <v>0</v>
      </c>
      <c r="BT200" s="25">
        <f t="shared" ca="1" si="240"/>
        <v>157491.79</v>
      </c>
      <c r="BU200" s="25">
        <f t="shared" ca="1" si="203"/>
        <v>157205.63</v>
      </c>
      <c r="BV200" s="7"/>
      <c r="BW200" s="98"/>
      <c r="BY200" s="7"/>
      <c r="CB200" s="131">
        <f t="shared" si="188"/>
        <v>197</v>
      </c>
      <c r="CC200" s="132">
        <f t="shared" ca="1" si="241"/>
        <v>0</v>
      </c>
      <c r="CD200" s="133">
        <f t="shared" ca="1" si="204"/>
        <v>195064.53241278569</v>
      </c>
      <c r="CE200" s="133">
        <f t="shared" ca="1" si="242"/>
        <v>81.11</v>
      </c>
      <c r="CF200" s="133">
        <f t="shared" ca="1" si="243"/>
        <v>194983.42</v>
      </c>
      <c r="CG200" s="133">
        <f t="shared" ca="1" si="244"/>
        <v>0</v>
      </c>
      <c r="CH200" s="133">
        <f ca="1">IF($H200="","",IF(MONTH($H200)=MONTH($C$4)-1,MAX(0,(CG200-SUM(N189:N200)+SUM(O189:O200))-(VLOOKUP(CB200-12,$CB$3:$CH199,6,FALSE))),0)*0.25)</f>
        <v>0</v>
      </c>
      <c r="CI200" s="133">
        <f ca="1">IF($H200="","",CG200-SUM($CH$4:$CH200))</f>
        <v>-21477.488586883672</v>
      </c>
      <c r="CK200" s="133">
        <f ca="1">IF($H200="","",SUM($N$4:$N200)+$CK$3)</f>
        <v>100000</v>
      </c>
      <c r="CL200" s="133">
        <f ca="1">IF($H200="","",SUM($O$4:$O200))</f>
        <v>0</v>
      </c>
      <c r="CM200" s="133">
        <f t="shared" ca="1" si="187"/>
        <v>0</v>
      </c>
      <c r="CN200" s="133">
        <f ca="1">IF($H200="","",ROUND(IF(MONTH($H200)=MONTH($C$4)-1,BT200*(1+CC200)-SUM($CM$4:$CM200),0),2))</f>
        <v>0</v>
      </c>
      <c r="CZ200" s="132">
        <f t="shared" ca="1" si="205"/>
        <v>126700</v>
      </c>
    </row>
    <row r="201" spans="6:104" x14ac:dyDescent="0.2">
      <c r="F201" s="3">
        <v>198</v>
      </c>
      <c r="G201" s="3">
        <f t="shared" si="206"/>
        <v>17</v>
      </c>
      <c r="H201" s="8">
        <f t="shared" ca="1" si="245"/>
        <v>49765</v>
      </c>
      <c r="I201" s="6">
        <f t="shared" ca="1" si="189"/>
        <v>48</v>
      </c>
      <c r="J201" s="6" t="str">
        <f t="shared" ca="1" si="190"/>
        <v/>
      </c>
      <c r="K201" s="7"/>
      <c r="L201" s="6">
        <f ca="1">IF($H201="","",IF($J201="",VLOOKUP($I201,Sterbetafeln!$A$4:$I$124,$D$10,FALSE),MAX(0.0005,VLOOKUP($I201,Sterbetafeln!$A$4:$I$124,$D$10,FALSE)*VLOOKUP($J201,Sterbetafeln!$A$4:$I$124,$D$13,FALSE))))</f>
        <v>2.4840000000000001E-3</v>
      </c>
      <c r="M201" s="78">
        <f ca="1">SUM($O$3:$O201)</f>
        <v>0</v>
      </c>
      <c r="N201" s="25">
        <f t="shared" ca="1" si="207"/>
        <v>0</v>
      </c>
      <c r="O201" s="25">
        <f t="shared" ca="1" si="208"/>
        <v>0</v>
      </c>
      <c r="P201" s="25">
        <f t="shared" ca="1" si="209"/>
        <v>0</v>
      </c>
      <c r="Q201" s="7" t="str">
        <f t="shared" ca="1" si="210"/>
        <v>x</v>
      </c>
      <c r="R201" s="25">
        <f t="shared" ca="1" si="191"/>
        <v>0</v>
      </c>
      <c r="S201" s="25">
        <f ca="1">SUM(R$3:R201)</f>
        <v>0</v>
      </c>
      <c r="T201" s="25">
        <f t="shared" ca="1" si="211"/>
        <v>69733.58</v>
      </c>
      <c r="U201" s="25">
        <f t="shared" ca="1" si="192"/>
        <v>43.58</v>
      </c>
      <c r="V201" s="25">
        <f t="shared" ca="1" si="212"/>
        <v>0</v>
      </c>
      <c r="W201" s="25">
        <f t="shared" ca="1" si="193"/>
        <v>46.49</v>
      </c>
      <c r="X201" s="25">
        <f t="shared" ca="1" si="213"/>
        <v>126700</v>
      </c>
      <c r="Y201" s="25">
        <f t="shared" ca="1" si="194"/>
        <v>56966.42</v>
      </c>
      <c r="Z201" s="25">
        <f t="shared" ca="1" si="214"/>
        <v>11.79</v>
      </c>
      <c r="AA201" s="25">
        <f t="shared" ca="1" si="215"/>
        <v>3.49</v>
      </c>
      <c r="AB201" s="25">
        <f ca="1">IF($H201="","",IF($Q201="x",SUM(U$3:W201)+SUM(Z$3:AA201)-SUM(AB$3:AB200),0))</f>
        <v>316.05000000001019</v>
      </c>
      <c r="AC201" s="25">
        <f t="shared" ca="1" si="216"/>
        <v>69417.53</v>
      </c>
      <c r="AD201" s="25">
        <f t="shared" ca="1" si="195"/>
        <v>69263.48</v>
      </c>
      <c r="AE201" s="7"/>
      <c r="AF201" s="25">
        <f t="shared" ca="1" si="217"/>
        <v>0</v>
      </c>
      <c r="AG201" s="25">
        <f ca="1">SUM(AF$3:AF201)</f>
        <v>0</v>
      </c>
      <c r="AH201" s="25">
        <f t="shared" ca="1" si="218"/>
        <v>114719.64352510373</v>
      </c>
      <c r="AI201" s="25">
        <f t="shared" ca="1" si="196"/>
        <v>71.7</v>
      </c>
      <c r="AJ201" s="25">
        <f t="shared" ca="1" si="219"/>
        <v>0</v>
      </c>
      <c r="AK201" s="25">
        <f t="shared" ca="1" si="197"/>
        <v>76.48</v>
      </c>
      <c r="AL201" s="25">
        <f t="shared" ca="1" si="220"/>
        <v>126700</v>
      </c>
      <c r="AM201" s="25">
        <f t="shared" ca="1" si="198"/>
        <v>11980.36</v>
      </c>
      <c r="AN201" s="25">
        <f t="shared" ca="1" si="221"/>
        <v>2.48</v>
      </c>
      <c r="AO201" s="25">
        <f t="shared" ca="1" si="222"/>
        <v>5.74</v>
      </c>
      <c r="AP201" s="25">
        <f ca="1">IF($H201="","",IF($Q201="x",SUM(AI$3:AK201)+SUM(AN$3:AO201)-SUM(AP$3:AP200),0))</f>
        <v>468.22999999999593</v>
      </c>
      <c r="AQ201" s="25">
        <f t="shared" ca="1" si="223"/>
        <v>114251.41</v>
      </c>
      <c r="AR201" s="25">
        <f t="shared" ca="1" si="199"/>
        <v>114030.11</v>
      </c>
      <c r="AS201" s="7"/>
      <c r="AT201" s="25">
        <f t="shared" ca="1" si="224"/>
        <v>0</v>
      </c>
      <c r="AU201" s="25">
        <f ca="1">SUM(AT$3:AT201)</f>
        <v>0</v>
      </c>
      <c r="AV201" s="25">
        <f t="shared" ca="1" si="225"/>
        <v>185025.67926241731</v>
      </c>
      <c r="AW201" s="25">
        <f t="shared" ca="1" si="200"/>
        <v>115.64</v>
      </c>
      <c r="AX201" s="25">
        <f t="shared" ca="1" si="226"/>
        <v>0</v>
      </c>
      <c r="AY201" s="25">
        <f t="shared" ca="1" si="227"/>
        <v>123.35</v>
      </c>
      <c r="AZ201" s="25">
        <f t="shared" ca="1" si="228"/>
        <v>185025.67926241731</v>
      </c>
      <c r="BA201" s="25">
        <f t="shared" ca="1" si="229"/>
        <v>0</v>
      </c>
      <c r="BB201" s="25">
        <f t="shared" ca="1" si="230"/>
        <v>0</v>
      </c>
      <c r="BC201" s="25">
        <f t="shared" ca="1" si="231"/>
        <v>9.25</v>
      </c>
      <c r="BD201" s="25">
        <f ca="1">IF($H201="","",IF($Q201="x",SUM(AW$3:AY201)+SUM(BB$3:BC201)-SUM(BD$3:BD200),0))</f>
        <v>741.12000000000262</v>
      </c>
      <c r="BE201" s="25">
        <f t="shared" ca="1" si="232"/>
        <v>184284.56</v>
      </c>
      <c r="BF201" s="25">
        <f t="shared" ca="1" si="201"/>
        <v>183958.21</v>
      </c>
      <c r="BG201" s="7"/>
      <c r="BI201" s="25">
        <f t="shared" ca="1" si="233"/>
        <v>0</v>
      </c>
      <c r="BJ201" s="25">
        <f ca="1">SUM(BI$3:BI201)</f>
        <v>0</v>
      </c>
      <c r="BK201" s="25">
        <f t="shared" ca="1" si="246"/>
        <v>158133.43104736836</v>
      </c>
      <c r="BL201" s="25">
        <f t="shared" ca="1" si="202"/>
        <v>98.83</v>
      </c>
      <c r="BM201" s="25">
        <f t="shared" ca="1" si="234"/>
        <v>0</v>
      </c>
      <c r="BN201" s="25">
        <f t="shared" ca="1" si="235"/>
        <v>105.42</v>
      </c>
      <c r="BO201" s="25">
        <f t="shared" ca="1" si="236"/>
        <v>158133.43104736836</v>
      </c>
      <c r="BP201" s="25">
        <f t="shared" ca="1" si="237"/>
        <v>0</v>
      </c>
      <c r="BQ201" s="25">
        <f t="shared" ca="1" si="238"/>
        <v>0</v>
      </c>
      <c r="BR201" s="25">
        <f t="shared" ca="1" si="239"/>
        <v>7.91</v>
      </c>
      <c r="BS201" s="25">
        <f ca="1">IF($H201="","",IF($Q201="x",SUM(BL$3:BN201)+SUM(BQ$3:BR201)-SUM(BS$3:BS200),0))</f>
        <v>633.88999999999942</v>
      </c>
      <c r="BT201" s="25">
        <f t="shared" ca="1" si="240"/>
        <v>157499.54</v>
      </c>
      <c r="BU201" s="25">
        <f t="shared" ca="1" si="203"/>
        <v>157213.37</v>
      </c>
      <c r="BV201" s="7"/>
      <c r="BW201" s="98"/>
      <c r="BY201" s="7"/>
      <c r="CB201" s="131">
        <f t="shared" si="188"/>
        <v>198</v>
      </c>
      <c r="CC201" s="132">
        <f t="shared" ca="1" si="241"/>
        <v>0</v>
      </c>
      <c r="CD201" s="133">
        <f t="shared" ca="1" si="204"/>
        <v>195777.8065888391</v>
      </c>
      <c r="CE201" s="133">
        <f t="shared" ca="1" si="242"/>
        <v>81.41</v>
      </c>
      <c r="CF201" s="133">
        <f t="shared" ca="1" si="243"/>
        <v>195696.4</v>
      </c>
      <c r="CG201" s="133">
        <f t="shared" ca="1" si="244"/>
        <v>0</v>
      </c>
      <c r="CH201" s="133">
        <f ca="1">IF($H201="","",IF(MONTH($H201)=MONTH($C$4)-1,MAX(0,(CG201-SUM(N190:N201)+SUM(O190:O201))-(VLOOKUP(CB201-12,$CB$3:$CH200,6,FALSE))),0)*0.25)</f>
        <v>0</v>
      </c>
      <c r="CI201" s="133">
        <f ca="1">IF($H201="","",CG201-SUM($CH$4:$CH201))</f>
        <v>-21477.488586883672</v>
      </c>
      <c r="CK201" s="133">
        <f ca="1">IF($H201="","",SUM($N$4:$N201)+$CK$3)</f>
        <v>100000</v>
      </c>
      <c r="CL201" s="133">
        <f ca="1">IF($H201="","",SUM($O$4:$O201))</f>
        <v>0</v>
      </c>
      <c r="CM201" s="133">
        <f t="shared" ca="1" si="187"/>
        <v>0</v>
      </c>
      <c r="CN201" s="133">
        <f ca="1">IF($H201="","",ROUND(IF(MONTH($H201)=MONTH($C$4)-1,BT201*(1+CC201)-SUM($CM$4:$CM201),0),2))</f>
        <v>0</v>
      </c>
      <c r="CZ201" s="132">
        <f t="shared" ca="1" si="205"/>
        <v>126700</v>
      </c>
    </row>
    <row r="202" spans="6:104" x14ac:dyDescent="0.2">
      <c r="F202" s="3">
        <v>199</v>
      </c>
      <c r="G202" s="3">
        <f t="shared" si="206"/>
        <v>17</v>
      </c>
      <c r="H202" s="8">
        <f t="shared" ca="1" si="245"/>
        <v>49795</v>
      </c>
      <c r="I202" s="6">
        <f t="shared" ca="1" si="189"/>
        <v>48</v>
      </c>
      <c r="J202" s="6" t="str">
        <f t="shared" ca="1" si="190"/>
        <v/>
      </c>
      <c r="K202" s="7"/>
      <c r="L202" s="6">
        <f ca="1">IF($H202="","",IF($J202="",VLOOKUP($I202,Sterbetafeln!$A$4:$I$124,$D$10,FALSE),MAX(0.0005,VLOOKUP($I202,Sterbetafeln!$A$4:$I$124,$D$10,FALSE)*VLOOKUP($J202,Sterbetafeln!$A$4:$I$124,$D$13,FALSE))))</f>
        <v>2.4840000000000001E-3</v>
      </c>
      <c r="M202" s="78">
        <f ca="1">SUM($O$3:$O202)</f>
        <v>0</v>
      </c>
      <c r="N202" s="25">
        <f t="shared" ca="1" si="207"/>
        <v>0</v>
      </c>
      <c r="O202" s="25">
        <f t="shared" ca="1" si="208"/>
        <v>0</v>
      </c>
      <c r="P202" s="25">
        <f t="shared" ca="1" si="209"/>
        <v>0</v>
      </c>
      <c r="Q202" s="7" t="str">
        <f t="shared" ca="1" si="210"/>
        <v/>
      </c>
      <c r="R202" s="25">
        <f t="shared" ca="1" si="191"/>
        <v>0</v>
      </c>
      <c r="S202" s="25">
        <f ca="1">SUM(R$3:R202)</f>
        <v>0</v>
      </c>
      <c r="T202" s="25">
        <f t="shared" ca="1" si="211"/>
        <v>69417.53</v>
      </c>
      <c r="U202" s="25">
        <f t="shared" ca="1" si="192"/>
        <v>43.39</v>
      </c>
      <c r="V202" s="25">
        <f t="shared" ca="1" si="212"/>
        <v>0</v>
      </c>
      <c r="W202" s="25">
        <f t="shared" ca="1" si="193"/>
        <v>46.28</v>
      </c>
      <c r="X202" s="25">
        <f t="shared" ca="1" si="213"/>
        <v>126700</v>
      </c>
      <c r="Y202" s="25">
        <f t="shared" ca="1" si="194"/>
        <v>57282.47</v>
      </c>
      <c r="Z202" s="25">
        <f t="shared" ca="1" si="214"/>
        <v>11.86</v>
      </c>
      <c r="AA202" s="25">
        <f t="shared" ca="1" si="215"/>
        <v>3.47</v>
      </c>
      <c r="AB202" s="25">
        <f ca="1">IF($H202="","",IF($Q202="x",SUM(U$3:W202)+SUM(Z$3:AA202)-SUM(AB$3:AB201),0))</f>
        <v>0</v>
      </c>
      <c r="AC202" s="25">
        <f t="shared" ca="1" si="216"/>
        <v>69417.53</v>
      </c>
      <c r="AD202" s="25">
        <f t="shared" ca="1" si="195"/>
        <v>69263.48</v>
      </c>
      <c r="AE202" s="7"/>
      <c r="AF202" s="25">
        <f t="shared" ca="1" si="217"/>
        <v>0</v>
      </c>
      <c r="AG202" s="25">
        <f ca="1">SUM(AF$3:AF202)</f>
        <v>0</v>
      </c>
      <c r="AH202" s="25">
        <f t="shared" ca="1" si="218"/>
        <v>114533.18479892607</v>
      </c>
      <c r="AI202" s="25">
        <f t="shared" ca="1" si="196"/>
        <v>71.58</v>
      </c>
      <c r="AJ202" s="25">
        <f t="shared" ca="1" si="219"/>
        <v>0</v>
      </c>
      <c r="AK202" s="25">
        <f t="shared" ca="1" si="197"/>
        <v>76.36</v>
      </c>
      <c r="AL202" s="25">
        <f t="shared" ca="1" si="220"/>
        <v>126700</v>
      </c>
      <c r="AM202" s="25">
        <f t="shared" ca="1" si="198"/>
        <v>12166.82</v>
      </c>
      <c r="AN202" s="25">
        <f t="shared" ca="1" si="221"/>
        <v>2.52</v>
      </c>
      <c r="AO202" s="25">
        <f t="shared" ca="1" si="222"/>
        <v>5.73</v>
      </c>
      <c r="AP202" s="25">
        <f ca="1">IF($H202="","",IF($Q202="x",SUM(AI$3:AK202)+SUM(AN$3:AO202)-SUM(AP$3:AP201),0))</f>
        <v>0</v>
      </c>
      <c r="AQ202" s="25">
        <f t="shared" ca="1" si="223"/>
        <v>114533.18</v>
      </c>
      <c r="AR202" s="25">
        <f t="shared" ca="1" si="199"/>
        <v>114311.46</v>
      </c>
      <c r="AS202" s="7"/>
      <c r="AT202" s="25">
        <f t="shared" ca="1" si="224"/>
        <v>0</v>
      </c>
      <c r="AU202" s="25">
        <f ca="1">SUM(AT$3:AT202)</f>
        <v>0</v>
      </c>
      <c r="AV202" s="25">
        <f t="shared" ca="1" si="225"/>
        <v>185181.57441421199</v>
      </c>
      <c r="AW202" s="25">
        <f t="shared" ca="1" si="200"/>
        <v>115.74</v>
      </c>
      <c r="AX202" s="25">
        <f t="shared" ca="1" si="226"/>
        <v>0</v>
      </c>
      <c r="AY202" s="25">
        <f t="shared" ca="1" si="227"/>
        <v>123.45</v>
      </c>
      <c r="AZ202" s="25">
        <f t="shared" ca="1" si="228"/>
        <v>185181.57441421199</v>
      </c>
      <c r="BA202" s="25">
        <f t="shared" ca="1" si="229"/>
        <v>0</v>
      </c>
      <c r="BB202" s="25">
        <f t="shared" ca="1" si="230"/>
        <v>0</v>
      </c>
      <c r="BC202" s="25">
        <f t="shared" ca="1" si="231"/>
        <v>9.26</v>
      </c>
      <c r="BD202" s="25">
        <f ca="1">IF($H202="","",IF($Q202="x",SUM(AW$3:AY202)+SUM(BB$3:BC202)-SUM(BD$3:BD201),0))</f>
        <v>0</v>
      </c>
      <c r="BE202" s="25">
        <f t="shared" ca="1" si="232"/>
        <v>185181.57</v>
      </c>
      <c r="BF202" s="25">
        <f t="shared" ca="1" si="201"/>
        <v>184853.87</v>
      </c>
      <c r="BG202" s="7"/>
      <c r="BI202" s="25">
        <f t="shared" ca="1" si="233"/>
        <v>0</v>
      </c>
      <c r="BJ202" s="25">
        <f ca="1">SUM(BI$3:BI202)</f>
        <v>0</v>
      </c>
      <c r="BK202" s="25">
        <f t="shared" ca="1" si="246"/>
        <v>158141.2126218277</v>
      </c>
      <c r="BL202" s="25">
        <f t="shared" ca="1" si="202"/>
        <v>98.84</v>
      </c>
      <c r="BM202" s="25">
        <f t="shared" ca="1" si="234"/>
        <v>0</v>
      </c>
      <c r="BN202" s="25">
        <f t="shared" ca="1" si="235"/>
        <v>105.43</v>
      </c>
      <c r="BO202" s="25">
        <f t="shared" ca="1" si="236"/>
        <v>158141.2126218277</v>
      </c>
      <c r="BP202" s="25">
        <f t="shared" ca="1" si="237"/>
        <v>0</v>
      </c>
      <c r="BQ202" s="25">
        <f t="shared" ca="1" si="238"/>
        <v>0</v>
      </c>
      <c r="BR202" s="25">
        <f t="shared" ca="1" si="239"/>
        <v>7.91</v>
      </c>
      <c r="BS202" s="25">
        <f ca="1">IF($H202="","",IF($Q202="x",SUM(BL$3:BN202)+SUM(BQ$3:BR202)-SUM(BS$3:BS201),0))</f>
        <v>0</v>
      </c>
      <c r="BT202" s="25">
        <f t="shared" ca="1" si="240"/>
        <v>158141.21</v>
      </c>
      <c r="BU202" s="25">
        <f t="shared" ca="1" si="203"/>
        <v>157854.07</v>
      </c>
      <c r="BV202" s="7"/>
      <c r="BW202" s="98"/>
      <c r="BY202" s="7"/>
      <c r="CB202" s="131">
        <f t="shared" si="188"/>
        <v>199</v>
      </c>
      <c r="CC202" s="132">
        <f t="shared" ca="1" si="241"/>
        <v>0</v>
      </c>
      <c r="CD202" s="133">
        <f t="shared" ca="1" si="204"/>
        <v>196493.69135761436</v>
      </c>
      <c r="CE202" s="133">
        <f t="shared" ca="1" si="242"/>
        <v>81.709999999999994</v>
      </c>
      <c r="CF202" s="133">
        <f t="shared" ca="1" si="243"/>
        <v>196411.98</v>
      </c>
      <c r="CG202" s="133">
        <f t="shared" ca="1" si="244"/>
        <v>0</v>
      </c>
      <c r="CH202" s="133">
        <f ca="1">IF($H202="","",IF(MONTH($H202)=MONTH($C$4)-1,MAX(0,(CG202-SUM(N191:N202)+SUM(O191:O202))-(VLOOKUP(CB202-12,$CB$3:$CH201,6,FALSE))),0)*0.25)</f>
        <v>0</v>
      </c>
      <c r="CI202" s="133">
        <f ca="1">IF($H202="","",CG202-SUM($CH$4:$CH202))</f>
        <v>-21477.488586883672</v>
      </c>
      <c r="CK202" s="133">
        <f ca="1">IF($H202="","",SUM($N$4:$N202)+$CK$3)</f>
        <v>100000</v>
      </c>
      <c r="CL202" s="133">
        <f ca="1">IF($H202="","",SUM($O$4:$O202))</f>
        <v>0</v>
      </c>
      <c r="CM202" s="133">
        <f t="shared" ca="1" si="187"/>
        <v>0</v>
      </c>
      <c r="CN202" s="133">
        <f ca="1">IF($H202="","",ROUND(IF(MONTH($H202)=MONTH($C$4)-1,BT202*(1+CC202)-SUM($CM$4:$CM202),0),2))</f>
        <v>0</v>
      </c>
      <c r="CZ202" s="132">
        <f t="shared" ca="1" si="205"/>
        <v>126700</v>
      </c>
    </row>
    <row r="203" spans="6:104" x14ac:dyDescent="0.2">
      <c r="F203" s="3">
        <v>200</v>
      </c>
      <c r="G203" s="3">
        <f t="shared" si="206"/>
        <v>17</v>
      </c>
      <c r="H203" s="8">
        <f t="shared" ca="1" si="245"/>
        <v>49826</v>
      </c>
      <c r="I203" s="6">
        <f t="shared" ca="1" si="189"/>
        <v>48</v>
      </c>
      <c r="J203" s="6" t="str">
        <f t="shared" ca="1" si="190"/>
        <v/>
      </c>
      <c r="K203" s="7"/>
      <c r="L203" s="6">
        <f ca="1">IF($H203="","",IF($J203="",VLOOKUP($I203,Sterbetafeln!$A$4:$I$124,$D$10,FALSE),MAX(0.0005,VLOOKUP($I203,Sterbetafeln!$A$4:$I$124,$D$10,FALSE)*VLOOKUP($J203,Sterbetafeln!$A$4:$I$124,$D$13,FALSE))))</f>
        <v>2.4840000000000001E-3</v>
      </c>
      <c r="M203" s="78">
        <f ca="1">SUM($O$3:$O203)</f>
        <v>0</v>
      </c>
      <c r="N203" s="25">
        <f t="shared" ca="1" si="207"/>
        <v>0</v>
      </c>
      <c r="O203" s="25">
        <f t="shared" ca="1" si="208"/>
        <v>0</v>
      </c>
      <c r="P203" s="25">
        <f t="shared" ca="1" si="209"/>
        <v>0</v>
      </c>
      <c r="Q203" s="7" t="str">
        <f t="shared" ca="1" si="210"/>
        <v/>
      </c>
      <c r="R203" s="25">
        <f t="shared" ca="1" si="191"/>
        <v>0</v>
      </c>
      <c r="S203" s="25">
        <f ca="1">SUM(R$3:R203)</f>
        <v>0</v>
      </c>
      <c r="T203" s="25">
        <f t="shared" ca="1" si="211"/>
        <v>69417.53</v>
      </c>
      <c r="U203" s="25">
        <f t="shared" ca="1" si="192"/>
        <v>43.39</v>
      </c>
      <c r="V203" s="25">
        <f t="shared" ca="1" si="212"/>
        <v>0</v>
      </c>
      <c r="W203" s="25">
        <f t="shared" ca="1" si="193"/>
        <v>46.28</v>
      </c>
      <c r="X203" s="25">
        <f t="shared" ca="1" si="213"/>
        <v>126700</v>
      </c>
      <c r="Y203" s="25">
        <f t="shared" ca="1" si="194"/>
        <v>57282.47</v>
      </c>
      <c r="Z203" s="25">
        <f t="shared" ca="1" si="214"/>
        <v>11.86</v>
      </c>
      <c r="AA203" s="25">
        <f t="shared" ca="1" si="215"/>
        <v>3.47</v>
      </c>
      <c r="AB203" s="25">
        <f ca="1">IF($H203="","",IF($Q203="x",SUM(U$3:W203)+SUM(Z$3:AA203)-SUM(AB$3:AB202),0))</f>
        <v>0</v>
      </c>
      <c r="AC203" s="25">
        <f t="shared" ca="1" si="216"/>
        <v>69417.53</v>
      </c>
      <c r="AD203" s="25">
        <f t="shared" ca="1" si="195"/>
        <v>69263.48</v>
      </c>
      <c r="AE203" s="7"/>
      <c r="AF203" s="25">
        <f t="shared" ca="1" si="217"/>
        <v>0</v>
      </c>
      <c r="AG203" s="25">
        <f ca="1">SUM(AF$3:AF203)</f>
        <v>0</v>
      </c>
      <c r="AH203" s="25">
        <f t="shared" ca="1" si="218"/>
        <v>114815.64971975981</v>
      </c>
      <c r="AI203" s="25">
        <f t="shared" ca="1" si="196"/>
        <v>71.760000000000005</v>
      </c>
      <c r="AJ203" s="25">
        <f t="shared" ca="1" si="219"/>
        <v>0</v>
      </c>
      <c r="AK203" s="25">
        <f t="shared" ca="1" si="197"/>
        <v>76.540000000000006</v>
      </c>
      <c r="AL203" s="25">
        <f t="shared" ca="1" si="220"/>
        <v>126700</v>
      </c>
      <c r="AM203" s="25">
        <f t="shared" ca="1" si="198"/>
        <v>11884.35</v>
      </c>
      <c r="AN203" s="25">
        <f t="shared" ca="1" si="221"/>
        <v>2.46</v>
      </c>
      <c r="AO203" s="25">
        <f t="shared" ca="1" si="222"/>
        <v>5.74</v>
      </c>
      <c r="AP203" s="25">
        <f ca="1">IF($H203="","",IF($Q203="x",SUM(AI$3:AK203)+SUM(AN$3:AO203)-SUM(AP$3:AP202),0))</f>
        <v>0</v>
      </c>
      <c r="AQ203" s="25">
        <f t="shared" ca="1" si="223"/>
        <v>114815.65</v>
      </c>
      <c r="AR203" s="25">
        <f t="shared" ca="1" si="199"/>
        <v>114593.5</v>
      </c>
      <c r="AS203" s="7"/>
      <c r="AT203" s="25">
        <f t="shared" ca="1" si="224"/>
        <v>0</v>
      </c>
      <c r="AU203" s="25">
        <f ca="1">SUM(AT$3:AT203)</f>
        <v>0</v>
      </c>
      <c r="AV203" s="25">
        <f t="shared" ca="1" si="225"/>
        <v>186082.95065574461</v>
      </c>
      <c r="AW203" s="25">
        <f t="shared" ca="1" si="200"/>
        <v>116.3</v>
      </c>
      <c r="AX203" s="25">
        <f t="shared" ca="1" si="226"/>
        <v>0</v>
      </c>
      <c r="AY203" s="25">
        <f t="shared" ca="1" si="227"/>
        <v>124.06</v>
      </c>
      <c r="AZ203" s="25">
        <f t="shared" ca="1" si="228"/>
        <v>186082.95065574461</v>
      </c>
      <c r="BA203" s="25">
        <f t="shared" ca="1" si="229"/>
        <v>0</v>
      </c>
      <c r="BB203" s="25">
        <f t="shared" ca="1" si="230"/>
        <v>0</v>
      </c>
      <c r="BC203" s="25">
        <f t="shared" ca="1" si="231"/>
        <v>9.3000000000000007</v>
      </c>
      <c r="BD203" s="25">
        <f ca="1">IF($H203="","",IF($Q203="x",SUM(AW$3:AY203)+SUM(BB$3:BC203)-SUM(BD$3:BD202),0))</f>
        <v>0</v>
      </c>
      <c r="BE203" s="25">
        <f t="shared" ca="1" si="232"/>
        <v>186082.95</v>
      </c>
      <c r="BF203" s="25">
        <f t="shared" ca="1" si="201"/>
        <v>185753.9</v>
      </c>
      <c r="BG203" s="7"/>
      <c r="BI203" s="25">
        <f t="shared" ca="1" si="233"/>
        <v>0</v>
      </c>
      <c r="BJ203" s="25">
        <f ca="1">SUM(BI$3:BI203)</f>
        <v>0</v>
      </c>
      <c r="BK203" s="25">
        <f t="shared" ca="1" si="246"/>
        <v>158785.49686483591</v>
      </c>
      <c r="BL203" s="25">
        <f t="shared" ca="1" si="202"/>
        <v>99.24</v>
      </c>
      <c r="BM203" s="25">
        <f t="shared" ca="1" si="234"/>
        <v>0</v>
      </c>
      <c r="BN203" s="25">
        <f t="shared" ca="1" si="235"/>
        <v>105.86</v>
      </c>
      <c r="BO203" s="25">
        <f t="shared" ca="1" si="236"/>
        <v>158785.49686483591</v>
      </c>
      <c r="BP203" s="25">
        <f t="shared" ca="1" si="237"/>
        <v>0</v>
      </c>
      <c r="BQ203" s="25">
        <f t="shared" ca="1" si="238"/>
        <v>0</v>
      </c>
      <c r="BR203" s="25">
        <f t="shared" ca="1" si="239"/>
        <v>7.94</v>
      </c>
      <c r="BS203" s="25">
        <f ca="1">IF($H203="","",IF($Q203="x",SUM(BL$3:BN203)+SUM(BQ$3:BR203)-SUM(BS$3:BS202),0))</f>
        <v>0</v>
      </c>
      <c r="BT203" s="25">
        <f t="shared" ca="1" si="240"/>
        <v>158785.5</v>
      </c>
      <c r="BU203" s="25">
        <f t="shared" ca="1" si="203"/>
        <v>158497.4</v>
      </c>
      <c r="BV203" s="7"/>
      <c r="BW203" s="98"/>
      <c r="BY203" s="7"/>
      <c r="CB203" s="131">
        <f t="shared" si="188"/>
        <v>200</v>
      </c>
      <c r="CC203" s="132">
        <f t="shared" ca="1" si="241"/>
        <v>0</v>
      </c>
      <c r="CD203" s="133">
        <f t="shared" ca="1" si="204"/>
        <v>197212.18671911149</v>
      </c>
      <c r="CE203" s="133">
        <f t="shared" ca="1" si="242"/>
        <v>82.01</v>
      </c>
      <c r="CF203" s="133">
        <f t="shared" ca="1" si="243"/>
        <v>197130.18</v>
      </c>
      <c r="CG203" s="133">
        <f t="shared" ca="1" si="244"/>
        <v>0</v>
      </c>
      <c r="CH203" s="133">
        <f ca="1">IF($H203="","",IF(MONTH($H203)=MONTH($C$4)-1,MAX(0,(CG203-SUM(N192:N203)+SUM(O192:O203))-(VLOOKUP(CB203-12,$CB$3:$CH202,6,FALSE))),0)*0.25)</f>
        <v>0</v>
      </c>
      <c r="CI203" s="133">
        <f ca="1">IF($H203="","",CG203-SUM($CH$4:$CH203))</f>
        <v>-21477.488586883672</v>
      </c>
      <c r="CK203" s="133">
        <f ca="1">IF($H203="","",SUM($N$4:$N203)+$CK$3)</f>
        <v>100000</v>
      </c>
      <c r="CL203" s="133">
        <f ca="1">IF($H203="","",SUM($O$4:$O203))</f>
        <v>0</v>
      </c>
      <c r="CM203" s="133">
        <f t="shared" ca="1" si="187"/>
        <v>0</v>
      </c>
      <c r="CN203" s="133">
        <f ca="1">IF($H203="","",ROUND(IF(MONTH($H203)=MONTH($C$4)-1,BT203*(1+CC203)-SUM($CM$4:$CM203),0),2))</f>
        <v>0</v>
      </c>
      <c r="CZ203" s="132">
        <f t="shared" ca="1" si="205"/>
        <v>126700</v>
      </c>
    </row>
    <row r="204" spans="6:104" x14ac:dyDescent="0.2">
      <c r="F204" s="3">
        <v>201</v>
      </c>
      <c r="G204" s="3">
        <f t="shared" si="206"/>
        <v>17</v>
      </c>
      <c r="H204" s="8">
        <f t="shared" ca="1" si="245"/>
        <v>49856</v>
      </c>
      <c r="I204" s="6">
        <f t="shared" ca="1" si="189"/>
        <v>48</v>
      </c>
      <c r="J204" s="6" t="str">
        <f t="shared" ca="1" si="190"/>
        <v/>
      </c>
      <c r="K204" s="7"/>
      <c r="L204" s="6">
        <f ca="1">IF($H204="","",IF($J204="",VLOOKUP($I204,Sterbetafeln!$A$4:$I$124,$D$10,FALSE),MAX(0.0005,VLOOKUP($I204,Sterbetafeln!$A$4:$I$124,$D$10,FALSE)*VLOOKUP($J204,Sterbetafeln!$A$4:$I$124,$D$13,FALSE))))</f>
        <v>2.4840000000000001E-3</v>
      </c>
      <c r="M204" s="78">
        <f ca="1">SUM($O$3:$O204)</f>
        <v>0</v>
      </c>
      <c r="N204" s="25">
        <f t="shared" ca="1" si="207"/>
        <v>0</v>
      </c>
      <c r="O204" s="25">
        <f t="shared" ca="1" si="208"/>
        <v>0</v>
      </c>
      <c r="P204" s="25">
        <f t="shared" ca="1" si="209"/>
        <v>0</v>
      </c>
      <c r="Q204" s="7" t="str">
        <f t="shared" ca="1" si="210"/>
        <v>x</v>
      </c>
      <c r="R204" s="25">
        <f t="shared" ca="1" si="191"/>
        <v>0</v>
      </c>
      <c r="S204" s="25">
        <f ca="1">SUM(R$3:R204)</f>
        <v>0</v>
      </c>
      <c r="T204" s="25">
        <f t="shared" ca="1" si="211"/>
        <v>69417.53</v>
      </c>
      <c r="U204" s="25">
        <f t="shared" ca="1" si="192"/>
        <v>43.39</v>
      </c>
      <c r="V204" s="25">
        <f t="shared" ca="1" si="212"/>
        <v>0</v>
      </c>
      <c r="W204" s="25">
        <f t="shared" ca="1" si="193"/>
        <v>46.28</v>
      </c>
      <c r="X204" s="25">
        <f t="shared" ca="1" si="213"/>
        <v>126700</v>
      </c>
      <c r="Y204" s="25">
        <f t="shared" ca="1" si="194"/>
        <v>57282.47</v>
      </c>
      <c r="Z204" s="25">
        <f t="shared" ca="1" si="214"/>
        <v>11.86</v>
      </c>
      <c r="AA204" s="25">
        <f t="shared" ca="1" si="215"/>
        <v>3.47</v>
      </c>
      <c r="AB204" s="25">
        <f ca="1">IF($H204="","",IF($Q204="x",SUM(U$3:W204)+SUM(Z$3:AA204)-SUM(AB$3:AB203),0))</f>
        <v>314.99999999999272</v>
      </c>
      <c r="AC204" s="25">
        <f t="shared" ca="1" si="216"/>
        <v>69102.53</v>
      </c>
      <c r="AD204" s="25">
        <f t="shared" ca="1" si="195"/>
        <v>68948.95</v>
      </c>
      <c r="AE204" s="7"/>
      <c r="AF204" s="25">
        <f t="shared" ca="1" si="217"/>
        <v>0</v>
      </c>
      <c r="AG204" s="25">
        <f ca="1">SUM(AF$3:AF204)</f>
        <v>0</v>
      </c>
      <c r="AH204" s="25">
        <f t="shared" ca="1" si="218"/>
        <v>115098.8163669824</v>
      </c>
      <c r="AI204" s="25">
        <f t="shared" ca="1" si="196"/>
        <v>71.94</v>
      </c>
      <c r="AJ204" s="25">
        <f t="shared" ca="1" si="219"/>
        <v>0</v>
      </c>
      <c r="AK204" s="25">
        <f t="shared" ca="1" si="197"/>
        <v>76.73</v>
      </c>
      <c r="AL204" s="25">
        <f t="shared" ca="1" si="220"/>
        <v>126700</v>
      </c>
      <c r="AM204" s="25">
        <f t="shared" ca="1" si="198"/>
        <v>11601.18</v>
      </c>
      <c r="AN204" s="25">
        <f t="shared" ca="1" si="221"/>
        <v>2.4</v>
      </c>
      <c r="AO204" s="25">
        <f t="shared" ca="1" si="222"/>
        <v>5.75</v>
      </c>
      <c r="AP204" s="25">
        <f ca="1">IF($H204="","",IF($Q204="x",SUM(AI$3:AK204)+SUM(AN$3:AO204)-SUM(AP$3:AP203),0))</f>
        <v>469.51000000000204</v>
      </c>
      <c r="AQ204" s="25">
        <f t="shared" ca="1" si="223"/>
        <v>114629.31</v>
      </c>
      <c r="AR204" s="25">
        <f t="shared" ca="1" si="199"/>
        <v>114407.44</v>
      </c>
      <c r="AS204" s="7"/>
      <c r="AT204" s="25">
        <f t="shared" ca="1" si="224"/>
        <v>0</v>
      </c>
      <c r="AU204" s="25">
        <f ca="1">SUM(AT$3:AT204)</f>
        <v>0</v>
      </c>
      <c r="AV204" s="25">
        <f t="shared" ca="1" si="225"/>
        <v>186988.71816847322</v>
      </c>
      <c r="AW204" s="25">
        <f t="shared" ca="1" si="200"/>
        <v>116.87</v>
      </c>
      <c r="AX204" s="25">
        <f t="shared" ca="1" si="226"/>
        <v>0</v>
      </c>
      <c r="AY204" s="25">
        <f t="shared" ca="1" si="227"/>
        <v>124.66</v>
      </c>
      <c r="AZ204" s="25">
        <f t="shared" ca="1" si="228"/>
        <v>186988.71816847322</v>
      </c>
      <c r="BA204" s="25">
        <f t="shared" ca="1" si="229"/>
        <v>0</v>
      </c>
      <c r="BB204" s="25">
        <f t="shared" ca="1" si="230"/>
        <v>0</v>
      </c>
      <c r="BC204" s="25">
        <f t="shared" ca="1" si="231"/>
        <v>9.35</v>
      </c>
      <c r="BD204" s="25">
        <f ca="1">IF($H204="","",IF($Q204="x",SUM(AW$3:AY204)+SUM(BB$3:BC204)-SUM(BD$3:BD203),0))</f>
        <v>748.98999999999796</v>
      </c>
      <c r="BE204" s="25">
        <f t="shared" ca="1" si="232"/>
        <v>186239.73</v>
      </c>
      <c r="BF204" s="25">
        <f t="shared" ca="1" si="201"/>
        <v>185910.45</v>
      </c>
      <c r="BG204" s="7"/>
      <c r="BI204" s="25">
        <f t="shared" ca="1" si="233"/>
        <v>0</v>
      </c>
      <c r="BJ204" s="25">
        <f ca="1">SUM(BI$3:BI204)</f>
        <v>0</v>
      </c>
      <c r="BK204" s="25">
        <f t="shared" ca="1" si="246"/>
        <v>159432.4117820485</v>
      </c>
      <c r="BL204" s="25">
        <f t="shared" ca="1" si="202"/>
        <v>99.65</v>
      </c>
      <c r="BM204" s="25">
        <f t="shared" ca="1" si="234"/>
        <v>0</v>
      </c>
      <c r="BN204" s="25">
        <f t="shared" ca="1" si="235"/>
        <v>106.29</v>
      </c>
      <c r="BO204" s="25">
        <f t="shared" ca="1" si="236"/>
        <v>159432.4117820485</v>
      </c>
      <c r="BP204" s="25">
        <f t="shared" ca="1" si="237"/>
        <v>0</v>
      </c>
      <c r="BQ204" s="25">
        <f t="shared" ca="1" si="238"/>
        <v>0</v>
      </c>
      <c r="BR204" s="25">
        <f t="shared" ca="1" si="239"/>
        <v>7.97</v>
      </c>
      <c r="BS204" s="25">
        <f ca="1">IF($H204="","",IF($Q204="x",SUM(BL$3:BN204)+SUM(BQ$3:BR204)-SUM(BS$3:BS203),0))</f>
        <v>639.13000000000466</v>
      </c>
      <c r="BT204" s="25">
        <f t="shared" ca="1" si="240"/>
        <v>158793.28</v>
      </c>
      <c r="BU204" s="25">
        <f t="shared" ca="1" si="203"/>
        <v>158505.17000000001</v>
      </c>
      <c r="BV204" s="7"/>
      <c r="BW204" s="98"/>
      <c r="BY204" s="7"/>
      <c r="CB204" s="131">
        <f t="shared" si="188"/>
        <v>201</v>
      </c>
      <c r="CC204" s="132">
        <f t="shared" ca="1" si="241"/>
        <v>0</v>
      </c>
      <c r="CD204" s="133">
        <f t="shared" ca="1" si="204"/>
        <v>197933.31275481288</v>
      </c>
      <c r="CE204" s="133">
        <f t="shared" ca="1" si="242"/>
        <v>82.3</v>
      </c>
      <c r="CF204" s="133">
        <f t="shared" ca="1" si="243"/>
        <v>197851.01</v>
      </c>
      <c r="CG204" s="133">
        <f t="shared" ca="1" si="244"/>
        <v>0</v>
      </c>
      <c r="CH204" s="133">
        <f ca="1">IF($H204="","",IF(MONTH($H204)=MONTH($C$4)-1,MAX(0,(CG204-SUM(N193:N204)+SUM(O193:O204))-(VLOOKUP(CB204-12,$CB$3:$CH203,6,FALSE))),0)*0.25)</f>
        <v>0</v>
      </c>
      <c r="CI204" s="133">
        <f ca="1">IF($H204="","",CG204-SUM($CH$4:$CH204))</f>
        <v>-21477.488586883672</v>
      </c>
      <c r="CK204" s="133">
        <f ca="1">IF($H204="","",SUM($N$4:$N204)+$CK$3)</f>
        <v>100000</v>
      </c>
      <c r="CL204" s="133">
        <f ca="1">IF($H204="","",SUM($O$4:$O204))</f>
        <v>0</v>
      </c>
      <c r="CM204" s="133">
        <f t="shared" ca="1" si="187"/>
        <v>0</v>
      </c>
      <c r="CN204" s="133">
        <f ca="1">IF($H204="","",ROUND(IF(MONTH($H204)=MONTH($C$4)-1,BT204*(1+CC204)-SUM($CM$4:$CM204),0),2))</f>
        <v>0</v>
      </c>
      <c r="CZ204" s="132">
        <f t="shared" ca="1" si="205"/>
        <v>126700</v>
      </c>
    </row>
    <row r="205" spans="6:104" x14ac:dyDescent="0.2">
      <c r="F205" s="3">
        <v>202</v>
      </c>
      <c r="G205" s="3">
        <f t="shared" si="206"/>
        <v>17</v>
      </c>
      <c r="H205" s="8">
        <f t="shared" ca="1" si="245"/>
        <v>49887</v>
      </c>
      <c r="I205" s="6">
        <f t="shared" ca="1" si="189"/>
        <v>49</v>
      </c>
      <c r="J205" s="6" t="str">
        <f t="shared" ca="1" si="190"/>
        <v/>
      </c>
      <c r="K205" s="7"/>
      <c r="L205" s="6">
        <f ca="1">IF($H205="","",IF($J205="",VLOOKUP($I205,Sterbetafeln!$A$4:$I$124,$D$10,FALSE),MAX(0.0005,VLOOKUP($I205,Sterbetafeln!$A$4:$I$124,$D$10,FALSE)*VLOOKUP($J205,Sterbetafeln!$A$4:$I$124,$D$13,FALSE))))</f>
        <v>2.7339999999999999E-3</v>
      </c>
      <c r="M205" s="78">
        <f ca="1">SUM($O$3:$O205)</f>
        <v>0</v>
      </c>
      <c r="N205" s="25">
        <f t="shared" ca="1" si="207"/>
        <v>0</v>
      </c>
      <c r="O205" s="25">
        <f t="shared" ca="1" si="208"/>
        <v>0</v>
      </c>
      <c r="P205" s="25">
        <f t="shared" ca="1" si="209"/>
        <v>0</v>
      </c>
      <c r="Q205" s="7" t="str">
        <f t="shared" ca="1" si="210"/>
        <v/>
      </c>
      <c r="R205" s="25">
        <f t="shared" ca="1" si="191"/>
        <v>0</v>
      </c>
      <c r="S205" s="25">
        <f ca="1">SUM(R$3:R205)</f>
        <v>0</v>
      </c>
      <c r="T205" s="25">
        <f t="shared" ca="1" si="211"/>
        <v>69102.53</v>
      </c>
      <c r="U205" s="25">
        <f t="shared" ca="1" si="192"/>
        <v>43.19</v>
      </c>
      <c r="V205" s="25">
        <f t="shared" ca="1" si="212"/>
        <v>0</v>
      </c>
      <c r="W205" s="25">
        <f t="shared" ca="1" si="193"/>
        <v>46.07</v>
      </c>
      <c r="X205" s="25">
        <f t="shared" ca="1" si="213"/>
        <v>126700</v>
      </c>
      <c r="Y205" s="25">
        <f t="shared" ca="1" si="194"/>
        <v>57597.47</v>
      </c>
      <c r="Z205" s="25">
        <f t="shared" ca="1" si="214"/>
        <v>13.12</v>
      </c>
      <c r="AA205" s="25">
        <f t="shared" ca="1" si="215"/>
        <v>3.46</v>
      </c>
      <c r="AB205" s="25">
        <f ca="1">IF($H205="","",IF($Q205="x",SUM(U$3:W205)+SUM(Z$3:AA205)-SUM(AB$3:AB204),0))</f>
        <v>0</v>
      </c>
      <c r="AC205" s="25">
        <f t="shared" ca="1" si="216"/>
        <v>69102.53</v>
      </c>
      <c r="AD205" s="25">
        <f t="shared" ca="1" si="195"/>
        <v>68948.95</v>
      </c>
      <c r="AE205" s="7"/>
      <c r="AF205" s="25">
        <f t="shared" ca="1" si="217"/>
        <v>0</v>
      </c>
      <c r="AG205" s="25">
        <f ca="1">SUM(AF$3:AF205)</f>
        <v>0</v>
      </c>
      <c r="AH205" s="25">
        <f t="shared" ca="1" si="218"/>
        <v>114912.01680227302</v>
      </c>
      <c r="AI205" s="25">
        <f t="shared" ca="1" si="196"/>
        <v>71.819999999999993</v>
      </c>
      <c r="AJ205" s="25">
        <f t="shared" ca="1" si="219"/>
        <v>0</v>
      </c>
      <c r="AK205" s="25">
        <f t="shared" ca="1" si="197"/>
        <v>76.61</v>
      </c>
      <c r="AL205" s="25">
        <f t="shared" ca="1" si="220"/>
        <v>126700</v>
      </c>
      <c r="AM205" s="25">
        <f t="shared" ca="1" si="198"/>
        <v>11787.98</v>
      </c>
      <c r="AN205" s="25">
        <f t="shared" ca="1" si="221"/>
        <v>2.69</v>
      </c>
      <c r="AO205" s="25">
        <f t="shared" ca="1" si="222"/>
        <v>5.75</v>
      </c>
      <c r="AP205" s="25">
        <f ca="1">IF($H205="","",IF($Q205="x",SUM(AI$3:AK205)+SUM(AN$3:AO205)-SUM(AP$3:AP204),0))</f>
        <v>0</v>
      </c>
      <c r="AQ205" s="25">
        <f t="shared" ca="1" si="223"/>
        <v>114912.02</v>
      </c>
      <c r="AR205" s="25">
        <f t="shared" ca="1" si="199"/>
        <v>114689.73</v>
      </c>
      <c r="AS205" s="7"/>
      <c r="AT205" s="25">
        <f t="shared" ca="1" si="224"/>
        <v>0</v>
      </c>
      <c r="AU205" s="25">
        <f ca="1">SUM(AT$3:AT205)</f>
        <v>0</v>
      </c>
      <c r="AV205" s="25">
        <f t="shared" ca="1" si="225"/>
        <v>187146.26130305085</v>
      </c>
      <c r="AW205" s="25">
        <f t="shared" ca="1" si="200"/>
        <v>116.97</v>
      </c>
      <c r="AX205" s="25">
        <f t="shared" ca="1" si="226"/>
        <v>0</v>
      </c>
      <c r="AY205" s="25">
        <f t="shared" ca="1" si="227"/>
        <v>124.76</v>
      </c>
      <c r="AZ205" s="25">
        <f t="shared" ca="1" si="228"/>
        <v>187146.26130305085</v>
      </c>
      <c r="BA205" s="25">
        <f t="shared" ca="1" si="229"/>
        <v>0</v>
      </c>
      <c r="BB205" s="25">
        <f t="shared" ca="1" si="230"/>
        <v>0</v>
      </c>
      <c r="BC205" s="25">
        <f t="shared" ca="1" si="231"/>
        <v>9.36</v>
      </c>
      <c r="BD205" s="25">
        <f ca="1">IF($H205="","",IF($Q205="x",SUM(AW$3:AY205)+SUM(BB$3:BC205)-SUM(BD$3:BD204),0))</f>
        <v>0</v>
      </c>
      <c r="BE205" s="25">
        <f t="shared" ca="1" si="232"/>
        <v>187146.26</v>
      </c>
      <c r="BF205" s="25">
        <f t="shared" ca="1" si="201"/>
        <v>186815.62</v>
      </c>
      <c r="BG205" s="7"/>
      <c r="BI205" s="25">
        <f t="shared" ca="1" si="233"/>
        <v>0</v>
      </c>
      <c r="BJ205" s="25">
        <f ca="1">SUM(BI$3:BI205)</f>
        <v>0</v>
      </c>
      <c r="BK205" s="25">
        <f t="shared" ca="1" si="246"/>
        <v>159440.22347873152</v>
      </c>
      <c r="BL205" s="25">
        <f t="shared" ca="1" si="202"/>
        <v>99.65</v>
      </c>
      <c r="BM205" s="25">
        <f t="shared" ca="1" si="234"/>
        <v>0</v>
      </c>
      <c r="BN205" s="25">
        <f t="shared" ca="1" si="235"/>
        <v>106.29</v>
      </c>
      <c r="BO205" s="25">
        <f t="shared" ca="1" si="236"/>
        <v>159440.22347873152</v>
      </c>
      <c r="BP205" s="25">
        <f t="shared" ca="1" si="237"/>
        <v>0</v>
      </c>
      <c r="BQ205" s="25">
        <f t="shared" ca="1" si="238"/>
        <v>0</v>
      </c>
      <c r="BR205" s="25">
        <f t="shared" ca="1" si="239"/>
        <v>7.97</v>
      </c>
      <c r="BS205" s="25">
        <f ca="1">IF($H205="","",IF($Q205="x",SUM(BL$3:BN205)+SUM(BQ$3:BR205)-SUM(BS$3:BS204),0))</f>
        <v>0</v>
      </c>
      <c r="BT205" s="25">
        <f t="shared" ca="1" si="240"/>
        <v>159440.22</v>
      </c>
      <c r="BU205" s="25">
        <f t="shared" ca="1" si="203"/>
        <v>159151.13</v>
      </c>
      <c r="BV205" s="7"/>
      <c r="BW205" s="98"/>
      <c r="BY205" s="7"/>
      <c r="CB205" s="131">
        <f t="shared" si="188"/>
        <v>202</v>
      </c>
      <c r="CC205" s="132">
        <f t="shared" ca="1" si="241"/>
        <v>0</v>
      </c>
      <c r="CD205" s="133">
        <f t="shared" ca="1" si="204"/>
        <v>198657.07950545987</v>
      </c>
      <c r="CE205" s="133">
        <f t="shared" ca="1" si="242"/>
        <v>82.61</v>
      </c>
      <c r="CF205" s="133">
        <f t="shared" ca="1" si="243"/>
        <v>198574.47</v>
      </c>
      <c r="CG205" s="133">
        <f t="shared" ca="1" si="244"/>
        <v>0</v>
      </c>
      <c r="CH205" s="133">
        <f ca="1">IF($H205="","",IF(MONTH($H205)=MONTH($C$4)-1,MAX(0,(CG205-SUM(N194:N205)+SUM(O194:O205))-(VLOOKUP(CB205-12,$CB$3:$CH204,6,FALSE))),0)*0.25)</f>
        <v>0</v>
      </c>
      <c r="CI205" s="133">
        <f ca="1">IF($H205="","",CG205-SUM($CH$4:$CH205))</f>
        <v>-21477.488586883672</v>
      </c>
      <c r="CK205" s="133">
        <f ca="1">IF($H205="","",SUM($N$4:$N205)+$CK$3)</f>
        <v>100000</v>
      </c>
      <c r="CL205" s="133">
        <f ca="1">IF($H205="","",SUM($O$4:$O205))</f>
        <v>0</v>
      </c>
      <c r="CM205" s="133">
        <f t="shared" ca="1" si="187"/>
        <v>0</v>
      </c>
      <c r="CN205" s="133">
        <f ca="1">IF($H205="","",ROUND(IF(MONTH($H205)=MONTH($C$4)-1,BT205*(1+CC205)-SUM($CM$4:$CM205),0),2))</f>
        <v>0</v>
      </c>
      <c r="CZ205" s="132">
        <f t="shared" ca="1" si="205"/>
        <v>126700</v>
      </c>
    </row>
    <row r="206" spans="6:104" x14ac:dyDescent="0.2">
      <c r="F206" s="3">
        <v>203</v>
      </c>
      <c r="G206" s="3">
        <f t="shared" si="206"/>
        <v>17</v>
      </c>
      <c r="H206" s="8">
        <f t="shared" ca="1" si="245"/>
        <v>49918</v>
      </c>
      <c r="I206" s="6">
        <f t="shared" ca="1" si="189"/>
        <v>49</v>
      </c>
      <c r="J206" s="6" t="str">
        <f t="shared" ca="1" si="190"/>
        <v/>
      </c>
      <c r="K206" s="7"/>
      <c r="L206" s="6">
        <f ca="1">IF($H206="","",IF($J206="",VLOOKUP($I206,Sterbetafeln!$A$4:$I$124,$D$10,FALSE),MAX(0.0005,VLOOKUP($I206,Sterbetafeln!$A$4:$I$124,$D$10,FALSE)*VLOOKUP($J206,Sterbetafeln!$A$4:$I$124,$D$13,FALSE))))</f>
        <v>2.7339999999999999E-3</v>
      </c>
      <c r="M206" s="78">
        <f ca="1">SUM($O$3:$O206)</f>
        <v>0</v>
      </c>
      <c r="N206" s="25">
        <f t="shared" ca="1" si="207"/>
        <v>0</v>
      </c>
      <c r="O206" s="25">
        <f t="shared" ca="1" si="208"/>
        <v>0</v>
      </c>
      <c r="P206" s="25">
        <f t="shared" ca="1" si="209"/>
        <v>0</v>
      </c>
      <c r="Q206" s="7" t="str">
        <f t="shared" ca="1" si="210"/>
        <v/>
      </c>
      <c r="R206" s="25">
        <f t="shared" ca="1" si="191"/>
        <v>0</v>
      </c>
      <c r="S206" s="25">
        <f ca="1">SUM(R$3:R206)</f>
        <v>0</v>
      </c>
      <c r="T206" s="25">
        <f t="shared" ca="1" si="211"/>
        <v>69102.53</v>
      </c>
      <c r="U206" s="25">
        <f t="shared" ca="1" si="192"/>
        <v>43.19</v>
      </c>
      <c r="V206" s="25">
        <f t="shared" ca="1" si="212"/>
        <v>0</v>
      </c>
      <c r="W206" s="25">
        <f t="shared" ca="1" si="193"/>
        <v>46.07</v>
      </c>
      <c r="X206" s="25">
        <f t="shared" ca="1" si="213"/>
        <v>126700</v>
      </c>
      <c r="Y206" s="25">
        <f t="shared" ca="1" si="194"/>
        <v>57597.47</v>
      </c>
      <c r="Z206" s="25">
        <f t="shared" ca="1" si="214"/>
        <v>13.12</v>
      </c>
      <c r="AA206" s="25">
        <f t="shared" ca="1" si="215"/>
        <v>3.46</v>
      </c>
      <c r="AB206" s="25">
        <f ca="1">IF($H206="","",IF($Q206="x",SUM(U$3:W206)+SUM(Z$3:AA206)-SUM(AB$3:AB205),0))</f>
        <v>0</v>
      </c>
      <c r="AC206" s="25">
        <f t="shared" ca="1" si="216"/>
        <v>69102.53</v>
      </c>
      <c r="AD206" s="25">
        <f t="shared" ca="1" si="195"/>
        <v>68948.95</v>
      </c>
      <c r="AE206" s="7"/>
      <c r="AF206" s="25">
        <f t="shared" ca="1" si="217"/>
        <v>0</v>
      </c>
      <c r="AG206" s="25">
        <f ca="1">SUM(AF$3:AF206)</f>
        <v>0</v>
      </c>
      <c r="AH206" s="25">
        <f t="shared" ca="1" si="218"/>
        <v>115195.42404140036</v>
      </c>
      <c r="AI206" s="25">
        <f t="shared" ca="1" si="196"/>
        <v>72</v>
      </c>
      <c r="AJ206" s="25">
        <f t="shared" ca="1" si="219"/>
        <v>0</v>
      </c>
      <c r="AK206" s="25">
        <f t="shared" ca="1" si="197"/>
        <v>76.8</v>
      </c>
      <c r="AL206" s="25">
        <f t="shared" ca="1" si="220"/>
        <v>126700</v>
      </c>
      <c r="AM206" s="25">
        <f t="shared" ca="1" si="198"/>
        <v>11504.58</v>
      </c>
      <c r="AN206" s="25">
        <f t="shared" ca="1" si="221"/>
        <v>2.62</v>
      </c>
      <c r="AO206" s="25">
        <f t="shared" ca="1" si="222"/>
        <v>5.76</v>
      </c>
      <c r="AP206" s="25">
        <f ca="1">IF($H206="","",IF($Q206="x",SUM(AI$3:AK206)+SUM(AN$3:AO206)-SUM(AP$3:AP205),0))</f>
        <v>0</v>
      </c>
      <c r="AQ206" s="25">
        <f t="shared" ca="1" si="223"/>
        <v>115195.42</v>
      </c>
      <c r="AR206" s="25">
        <f t="shared" ca="1" si="199"/>
        <v>114972.7</v>
      </c>
      <c r="AS206" s="7"/>
      <c r="AT206" s="25">
        <f t="shared" ca="1" si="224"/>
        <v>0</v>
      </c>
      <c r="AU206" s="25">
        <f ca="1">SUM(AT$3:AT206)</f>
        <v>0</v>
      </c>
      <c r="AV206" s="25">
        <f t="shared" ca="1" si="225"/>
        <v>188057.20388366486</v>
      </c>
      <c r="AW206" s="25">
        <f t="shared" ca="1" si="200"/>
        <v>117.54</v>
      </c>
      <c r="AX206" s="25">
        <f t="shared" ca="1" si="226"/>
        <v>0</v>
      </c>
      <c r="AY206" s="25">
        <f t="shared" ca="1" si="227"/>
        <v>125.37</v>
      </c>
      <c r="AZ206" s="25">
        <f t="shared" ca="1" si="228"/>
        <v>188057.20388366486</v>
      </c>
      <c r="BA206" s="25">
        <f t="shared" ca="1" si="229"/>
        <v>0</v>
      </c>
      <c r="BB206" s="25">
        <f t="shared" ca="1" si="230"/>
        <v>0</v>
      </c>
      <c r="BC206" s="25">
        <f t="shared" ca="1" si="231"/>
        <v>9.4</v>
      </c>
      <c r="BD206" s="25">
        <f ca="1">IF($H206="","",IF($Q206="x",SUM(AW$3:AY206)+SUM(BB$3:BC206)-SUM(BD$3:BD205),0))</f>
        <v>0</v>
      </c>
      <c r="BE206" s="25">
        <f t="shared" ca="1" si="232"/>
        <v>188057.2</v>
      </c>
      <c r="BF206" s="25">
        <f t="shared" ca="1" si="201"/>
        <v>187725.19</v>
      </c>
      <c r="BG206" s="7"/>
      <c r="BI206" s="25">
        <f t="shared" ca="1" si="233"/>
        <v>0</v>
      </c>
      <c r="BJ206" s="25">
        <f ca="1">SUM(BI$3:BI206)</f>
        <v>0</v>
      </c>
      <c r="BK206" s="25">
        <f t="shared" ca="1" si="246"/>
        <v>160089.79919237213</v>
      </c>
      <c r="BL206" s="25">
        <f t="shared" ca="1" si="202"/>
        <v>100.06</v>
      </c>
      <c r="BM206" s="25">
        <f t="shared" ca="1" si="234"/>
        <v>0</v>
      </c>
      <c r="BN206" s="25">
        <f t="shared" ca="1" si="235"/>
        <v>106.73</v>
      </c>
      <c r="BO206" s="25">
        <f t="shared" ca="1" si="236"/>
        <v>160089.79919237213</v>
      </c>
      <c r="BP206" s="25">
        <f t="shared" ca="1" si="237"/>
        <v>0</v>
      </c>
      <c r="BQ206" s="25">
        <f t="shared" ca="1" si="238"/>
        <v>0</v>
      </c>
      <c r="BR206" s="25">
        <f t="shared" ca="1" si="239"/>
        <v>8</v>
      </c>
      <c r="BS206" s="25">
        <f ca="1">IF($H206="","",IF($Q206="x",SUM(BL$3:BN206)+SUM(BQ$3:BR206)-SUM(BS$3:BS205),0))</f>
        <v>0</v>
      </c>
      <c r="BT206" s="25">
        <f t="shared" ca="1" si="240"/>
        <v>160089.79999999999</v>
      </c>
      <c r="BU206" s="25">
        <f t="shared" ca="1" si="203"/>
        <v>159799.74</v>
      </c>
      <c r="BV206" s="7"/>
      <c r="BW206" s="98"/>
      <c r="BY206" s="7"/>
      <c r="CB206" s="131">
        <f t="shared" si="188"/>
        <v>203</v>
      </c>
      <c r="CC206" s="132">
        <f t="shared" ca="1" si="241"/>
        <v>0</v>
      </c>
      <c r="CD206" s="133">
        <f t="shared" ca="1" si="204"/>
        <v>199383.48697105236</v>
      </c>
      <c r="CE206" s="133">
        <f t="shared" ca="1" si="242"/>
        <v>82.91</v>
      </c>
      <c r="CF206" s="133">
        <f t="shared" ca="1" si="243"/>
        <v>199300.58</v>
      </c>
      <c r="CG206" s="133">
        <f t="shared" ca="1" si="244"/>
        <v>0</v>
      </c>
      <c r="CH206" s="133">
        <f ca="1">IF($H206="","",IF(MONTH($H206)=MONTH($C$4)-1,MAX(0,(CG206-SUM(N195:N206)+SUM(O195:O206))-(VLOOKUP(CB206-12,$CB$3:$CH205,6,FALSE))),0)*0.25)</f>
        <v>0</v>
      </c>
      <c r="CI206" s="133">
        <f ca="1">IF($H206="","",CG206-SUM($CH$4:$CH206))</f>
        <v>-21477.488586883672</v>
      </c>
      <c r="CK206" s="133">
        <f ca="1">IF($H206="","",SUM($N$4:$N206)+$CK$3)</f>
        <v>100000</v>
      </c>
      <c r="CL206" s="133">
        <f ca="1">IF($H206="","",SUM($O$4:$O206))</f>
        <v>0</v>
      </c>
      <c r="CM206" s="133">
        <f t="shared" ca="1" si="187"/>
        <v>0</v>
      </c>
      <c r="CN206" s="133">
        <f ca="1">IF($H206="","",ROUND(IF(MONTH($H206)=MONTH($C$4)-1,BT206*(1+CC206)-SUM($CM$4:$CM206),0),2))</f>
        <v>0</v>
      </c>
      <c r="CZ206" s="132">
        <f t="shared" ca="1" si="205"/>
        <v>126700</v>
      </c>
    </row>
    <row r="207" spans="6:104" x14ac:dyDescent="0.2">
      <c r="F207" s="3">
        <v>204</v>
      </c>
      <c r="G207" s="3">
        <f t="shared" si="206"/>
        <v>17</v>
      </c>
      <c r="H207" s="8">
        <f t="shared" ca="1" si="245"/>
        <v>49948</v>
      </c>
      <c r="I207" s="6">
        <f t="shared" ca="1" si="189"/>
        <v>49</v>
      </c>
      <c r="J207" s="6" t="str">
        <f t="shared" ca="1" si="190"/>
        <v/>
      </c>
      <c r="K207" s="7"/>
      <c r="L207" s="6">
        <f ca="1">IF($H207="","",IF($J207="",VLOOKUP($I207,Sterbetafeln!$A$4:$I$124,$D$10,FALSE),MAX(0.0005,VLOOKUP($I207,Sterbetafeln!$A$4:$I$124,$D$10,FALSE)*VLOOKUP($J207,Sterbetafeln!$A$4:$I$124,$D$13,FALSE))))</f>
        <v>2.7339999999999999E-3</v>
      </c>
      <c r="M207" s="78">
        <f ca="1">SUM($O$3:$O207)</f>
        <v>0</v>
      </c>
      <c r="N207" s="25">
        <f t="shared" ca="1" si="207"/>
        <v>0</v>
      </c>
      <c r="O207" s="25">
        <f t="shared" ca="1" si="208"/>
        <v>0</v>
      </c>
      <c r="P207" s="25">
        <f t="shared" ca="1" si="209"/>
        <v>0</v>
      </c>
      <c r="Q207" s="7" t="str">
        <f t="shared" ca="1" si="210"/>
        <v>x</v>
      </c>
      <c r="R207" s="25">
        <f t="shared" ca="1" si="191"/>
        <v>0</v>
      </c>
      <c r="S207" s="25">
        <f ca="1">SUM(R$3:R207)</f>
        <v>0</v>
      </c>
      <c r="T207" s="25">
        <f t="shared" ca="1" si="211"/>
        <v>69102.53</v>
      </c>
      <c r="U207" s="25">
        <f t="shared" ca="1" si="192"/>
        <v>43.19</v>
      </c>
      <c r="V207" s="25">
        <f t="shared" ca="1" si="212"/>
        <v>0</v>
      </c>
      <c r="W207" s="25">
        <f t="shared" ca="1" si="193"/>
        <v>46.07</v>
      </c>
      <c r="X207" s="25">
        <f t="shared" ca="1" si="213"/>
        <v>126700</v>
      </c>
      <c r="Y207" s="25">
        <f t="shared" ca="1" si="194"/>
        <v>57597.47</v>
      </c>
      <c r="Z207" s="25">
        <f t="shared" ca="1" si="214"/>
        <v>13.12</v>
      </c>
      <c r="AA207" s="25">
        <f t="shared" ca="1" si="215"/>
        <v>3.46</v>
      </c>
      <c r="AB207" s="25">
        <f ca="1">IF($H207="","",IF($Q207="x",SUM(U$3:W207)+SUM(Z$3:AA207)-SUM(AB$3:AB206),0))</f>
        <v>317.5199999999968</v>
      </c>
      <c r="AC207" s="25">
        <f t="shared" ca="1" si="216"/>
        <v>68785.009999999995</v>
      </c>
      <c r="AD207" s="25">
        <f t="shared" ca="1" si="195"/>
        <v>68631.91</v>
      </c>
      <c r="AE207" s="7"/>
      <c r="AF207" s="25">
        <f t="shared" ca="1" si="217"/>
        <v>0</v>
      </c>
      <c r="AG207" s="25">
        <f ca="1">SUM(AF$3:AF207)</f>
        <v>0</v>
      </c>
      <c r="AH207" s="25">
        <f t="shared" ca="1" si="218"/>
        <v>115479.52298225382</v>
      </c>
      <c r="AI207" s="25">
        <f t="shared" ca="1" si="196"/>
        <v>72.17</v>
      </c>
      <c r="AJ207" s="25">
        <f t="shared" ca="1" si="219"/>
        <v>0</v>
      </c>
      <c r="AK207" s="25">
        <f t="shared" ca="1" si="197"/>
        <v>76.989999999999995</v>
      </c>
      <c r="AL207" s="25">
        <f t="shared" ca="1" si="220"/>
        <v>126700</v>
      </c>
      <c r="AM207" s="25">
        <f t="shared" ca="1" si="198"/>
        <v>11220.48</v>
      </c>
      <c r="AN207" s="25">
        <f t="shared" ca="1" si="221"/>
        <v>2.56</v>
      </c>
      <c r="AO207" s="25">
        <f t="shared" ca="1" si="222"/>
        <v>5.77</v>
      </c>
      <c r="AP207" s="25">
        <f ca="1">IF($H207="","",IF($Q207="x",SUM(AI$3:AK207)+SUM(AN$3:AO207)-SUM(AP$3:AP206),0))</f>
        <v>471.53999999999724</v>
      </c>
      <c r="AQ207" s="25">
        <f t="shared" ca="1" si="223"/>
        <v>115007.98</v>
      </c>
      <c r="AR207" s="25">
        <f t="shared" ca="1" si="199"/>
        <v>114785.54</v>
      </c>
      <c r="AS207" s="7"/>
      <c r="AT207" s="25">
        <f t="shared" ca="1" si="224"/>
        <v>0</v>
      </c>
      <c r="AU207" s="25">
        <f ca="1">SUM(AT$3:AT207)</f>
        <v>0</v>
      </c>
      <c r="AV207" s="25">
        <f t="shared" ca="1" si="225"/>
        <v>188972.57793017683</v>
      </c>
      <c r="AW207" s="25">
        <f t="shared" ca="1" si="200"/>
        <v>118.11</v>
      </c>
      <c r="AX207" s="25">
        <f t="shared" ca="1" si="226"/>
        <v>0</v>
      </c>
      <c r="AY207" s="25">
        <f t="shared" ca="1" si="227"/>
        <v>125.98</v>
      </c>
      <c r="AZ207" s="25">
        <f t="shared" ca="1" si="228"/>
        <v>188972.57793017683</v>
      </c>
      <c r="BA207" s="25">
        <f t="shared" ca="1" si="229"/>
        <v>0</v>
      </c>
      <c r="BB207" s="25">
        <f t="shared" ca="1" si="230"/>
        <v>0</v>
      </c>
      <c r="BC207" s="25">
        <f t="shared" ca="1" si="231"/>
        <v>9.4499999999999993</v>
      </c>
      <c r="BD207" s="25">
        <f ca="1">IF($H207="","",IF($Q207="x",SUM(AW$3:AY207)+SUM(BB$3:BC207)-SUM(BD$3:BD206),0))</f>
        <v>756.9400000000096</v>
      </c>
      <c r="BE207" s="25">
        <f t="shared" ca="1" si="232"/>
        <v>188215.64</v>
      </c>
      <c r="BF207" s="25">
        <f t="shared" ca="1" si="201"/>
        <v>187883.39</v>
      </c>
      <c r="BG207" s="7"/>
      <c r="BI207" s="25">
        <f t="shared" ca="1" si="233"/>
        <v>0</v>
      </c>
      <c r="BJ207" s="25">
        <f ca="1">SUM(BI$3:BI207)</f>
        <v>0</v>
      </c>
      <c r="BK207" s="25">
        <f t="shared" ca="1" si="246"/>
        <v>160742.0256616995</v>
      </c>
      <c r="BL207" s="25">
        <f t="shared" ca="1" si="202"/>
        <v>100.46</v>
      </c>
      <c r="BM207" s="25">
        <f t="shared" ca="1" si="234"/>
        <v>0</v>
      </c>
      <c r="BN207" s="25">
        <f t="shared" ca="1" si="235"/>
        <v>107.16</v>
      </c>
      <c r="BO207" s="25">
        <f t="shared" ca="1" si="236"/>
        <v>160742.0256616995</v>
      </c>
      <c r="BP207" s="25">
        <f t="shared" ca="1" si="237"/>
        <v>0</v>
      </c>
      <c r="BQ207" s="25">
        <f t="shared" ca="1" si="238"/>
        <v>0</v>
      </c>
      <c r="BR207" s="25">
        <f t="shared" ca="1" si="239"/>
        <v>8.0399999999999991</v>
      </c>
      <c r="BS207" s="25">
        <f ca="1">IF($H207="","",IF($Q207="x",SUM(BL$3:BN207)+SUM(BQ$3:BR207)-SUM(BS$3:BS206),0))</f>
        <v>644.36000000000058</v>
      </c>
      <c r="BT207" s="25">
        <f t="shared" ca="1" si="240"/>
        <v>160097.67000000001</v>
      </c>
      <c r="BU207" s="25">
        <f t="shared" ca="1" si="203"/>
        <v>159807.6</v>
      </c>
      <c r="BV207" s="7"/>
      <c r="BW207" s="98"/>
      <c r="BY207" s="7"/>
      <c r="CB207" s="131">
        <f t="shared" si="188"/>
        <v>204</v>
      </c>
      <c r="CC207" s="132">
        <f t="shared" ca="1" si="241"/>
        <v>-2.5659834701269691E-2</v>
      </c>
      <c r="CD207" s="133">
        <f t="shared" ca="1" si="204"/>
        <v>200112.5552330729</v>
      </c>
      <c r="CE207" s="133">
        <f t="shared" ca="1" si="242"/>
        <v>83.21</v>
      </c>
      <c r="CF207" s="133">
        <f t="shared" ca="1" si="243"/>
        <v>200029.35</v>
      </c>
      <c r="CG207" s="133">
        <f t="shared" ca="1" si="244"/>
        <v>194896.6299435976</v>
      </c>
      <c r="CH207" s="133">
        <f ca="1">IF($H207="","",IF(MONTH($H207)=MONTH($C$4)-1,MAX(0,(CG207-SUM(N196:N207)+SUM(O196:O207))-(VLOOKUP(CB207-12,$CB$3:$CH206,6,FALSE))),0)*0.25)</f>
        <v>2246.6688990157272</v>
      </c>
      <c r="CI207" s="133">
        <f ca="1">IF($H207="","",CG207-SUM($CH$4:$CH207))</f>
        <v>171172.4724576982</v>
      </c>
      <c r="CK207" s="133">
        <f ca="1">IF($H207="","",SUM($N$4:$N207)+$CK$3)</f>
        <v>100000</v>
      </c>
      <c r="CL207" s="133">
        <f ca="1">IF($H207="","",SUM($O$4:$O207))</f>
        <v>0</v>
      </c>
      <c r="CM207" s="133">
        <f t="shared" ref="CM207:CM270" ca="1" si="247">IF($H207="","",ROUND(MAX(0,((BT207-CK207+CL207)/BT207)*$BI207*0.25),2))</f>
        <v>0</v>
      </c>
      <c r="CN207" s="133">
        <f ca="1">IF($H207="","",ROUND(IF(MONTH($H207)=MONTH($C$4)-1,BT207*(1+CC207)-SUM($CM$4:$CM207),0),2))</f>
        <v>155989.59</v>
      </c>
      <c r="CZ207" s="132">
        <f t="shared" ca="1" si="205"/>
        <v>126700</v>
      </c>
    </row>
    <row r="208" spans="6:104" x14ac:dyDescent="0.2">
      <c r="F208" s="3">
        <v>205</v>
      </c>
      <c r="G208" s="3">
        <f t="shared" si="206"/>
        <v>18</v>
      </c>
      <c r="H208" s="8">
        <f t="shared" ca="1" si="245"/>
        <v>49979</v>
      </c>
      <c r="I208" s="6">
        <f t="shared" ca="1" si="189"/>
        <v>49</v>
      </c>
      <c r="J208" s="6" t="str">
        <f t="shared" ca="1" si="190"/>
        <v/>
      </c>
      <c r="K208" s="7"/>
      <c r="L208" s="6">
        <f ca="1">IF($H208="","",IF($J208="",VLOOKUP($I208,Sterbetafeln!$A$4:$I$124,$D$10,FALSE),MAX(0.0005,VLOOKUP($I208,Sterbetafeln!$A$4:$I$124,$D$10,FALSE)*VLOOKUP($J208,Sterbetafeln!$A$4:$I$124,$D$13,FALSE))))</f>
        <v>2.7339999999999999E-3</v>
      </c>
      <c r="M208" s="78">
        <f ca="1">SUM($O$3:$O208)</f>
        <v>0</v>
      </c>
      <c r="N208" s="25">
        <f t="shared" ca="1" si="207"/>
        <v>0</v>
      </c>
      <c r="O208" s="25">
        <f t="shared" ca="1" si="208"/>
        <v>0</v>
      </c>
      <c r="P208" s="25">
        <f t="shared" ca="1" si="209"/>
        <v>0</v>
      </c>
      <c r="Q208" s="7" t="str">
        <f t="shared" ca="1" si="210"/>
        <v/>
      </c>
      <c r="R208" s="25">
        <f t="shared" ca="1" si="191"/>
        <v>0</v>
      </c>
      <c r="S208" s="25">
        <f ca="1">SUM(R$3:R208)</f>
        <v>0</v>
      </c>
      <c r="T208" s="25">
        <f t="shared" ca="1" si="211"/>
        <v>68785.009999999995</v>
      </c>
      <c r="U208" s="25">
        <f t="shared" ca="1" si="192"/>
        <v>42.99</v>
      </c>
      <c r="V208" s="25">
        <f t="shared" ca="1" si="212"/>
        <v>0</v>
      </c>
      <c r="W208" s="25">
        <f t="shared" ca="1" si="193"/>
        <v>45.86</v>
      </c>
      <c r="X208" s="25">
        <f t="shared" ca="1" si="213"/>
        <v>126700</v>
      </c>
      <c r="Y208" s="25">
        <f t="shared" ca="1" si="194"/>
        <v>57914.99</v>
      </c>
      <c r="Z208" s="25">
        <f t="shared" ca="1" si="214"/>
        <v>13.19</v>
      </c>
      <c r="AA208" s="25">
        <f t="shared" ca="1" si="215"/>
        <v>3.44</v>
      </c>
      <c r="AB208" s="25">
        <f ca="1">IF($H208="","",IF($Q208="x",SUM(U$3:W208)+SUM(Z$3:AA208)-SUM(AB$3:AB207),0))</f>
        <v>0</v>
      </c>
      <c r="AC208" s="25">
        <f t="shared" ca="1" si="216"/>
        <v>68785.009999999995</v>
      </c>
      <c r="AD208" s="25">
        <f t="shared" ca="1" si="195"/>
        <v>68631.91</v>
      </c>
      <c r="AE208" s="7"/>
      <c r="AF208" s="25">
        <f t="shared" ca="1" si="217"/>
        <v>0</v>
      </c>
      <c r="AG208" s="25">
        <f ca="1">SUM(AF$3:AF208)</f>
        <v>0</v>
      </c>
      <c r="AH208" s="25">
        <f t="shared" ca="1" si="218"/>
        <v>115291.62070464771</v>
      </c>
      <c r="AI208" s="25">
        <f t="shared" ca="1" si="196"/>
        <v>72.06</v>
      </c>
      <c r="AJ208" s="25">
        <f t="shared" ca="1" si="219"/>
        <v>0</v>
      </c>
      <c r="AK208" s="25">
        <f t="shared" ca="1" si="197"/>
        <v>76.86</v>
      </c>
      <c r="AL208" s="25">
        <f t="shared" ca="1" si="220"/>
        <v>126700</v>
      </c>
      <c r="AM208" s="25">
        <f t="shared" ca="1" si="198"/>
        <v>11408.38</v>
      </c>
      <c r="AN208" s="25">
        <f t="shared" ca="1" si="221"/>
        <v>2.6</v>
      </c>
      <c r="AO208" s="25">
        <f t="shared" ca="1" si="222"/>
        <v>5.76</v>
      </c>
      <c r="AP208" s="25">
        <f ca="1">IF($H208="","",IF($Q208="x",SUM(AI$3:AK208)+SUM(AN$3:AO208)-SUM(AP$3:AP207),0))</f>
        <v>0</v>
      </c>
      <c r="AQ208" s="25">
        <f t="shared" ca="1" si="223"/>
        <v>115291.62</v>
      </c>
      <c r="AR208" s="25">
        <f t="shared" ca="1" si="199"/>
        <v>115068.76</v>
      </c>
      <c r="AS208" s="7"/>
      <c r="AT208" s="25">
        <f t="shared" ca="1" si="224"/>
        <v>0</v>
      </c>
      <c r="AU208" s="25">
        <f ca="1">SUM(AT$3:AT208)</f>
        <v>0</v>
      </c>
      <c r="AV208" s="25">
        <f t="shared" ca="1" si="225"/>
        <v>189131.7891448884</v>
      </c>
      <c r="AW208" s="25">
        <f t="shared" ca="1" si="200"/>
        <v>118.21</v>
      </c>
      <c r="AX208" s="25">
        <f t="shared" ca="1" si="226"/>
        <v>0</v>
      </c>
      <c r="AY208" s="25">
        <f t="shared" ca="1" si="227"/>
        <v>126.09</v>
      </c>
      <c r="AZ208" s="25">
        <f t="shared" ca="1" si="228"/>
        <v>189131.7891448884</v>
      </c>
      <c r="BA208" s="25">
        <f t="shared" ca="1" si="229"/>
        <v>0</v>
      </c>
      <c r="BB208" s="25">
        <f t="shared" ca="1" si="230"/>
        <v>0</v>
      </c>
      <c r="BC208" s="25">
        <f t="shared" ca="1" si="231"/>
        <v>9.4600000000000009</v>
      </c>
      <c r="BD208" s="25">
        <f ca="1">IF($H208="","",IF($Q208="x",SUM(AW$3:AY208)+SUM(BB$3:BC208)-SUM(BD$3:BD207),0))</f>
        <v>0</v>
      </c>
      <c r="BE208" s="25">
        <f t="shared" ca="1" si="232"/>
        <v>189131.79</v>
      </c>
      <c r="BF208" s="25">
        <f t="shared" ca="1" si="201"/>
        <v>188798.17</v>
      </c>
      <c r="BG208" s="7"/>
      <c r="BI208" s="25">
        <f t="shared" ca="1" si="233"/>
        <v>0</v>
      </c>
      <c r="BJ208" s="25">
        <f ca="1">SUM(BI$3:BI208)</f>
        <v>0</v>
      </c>
      <c r="BK208" s="25">
        <f t="shared" ca="1" si="246"/>
        <v>160749.92772505371</v>
      </c>
      <c r="BL208" s="25">
        <f t="shared" ca="1" si="202"/>
        <v>100.47</v>
      </c>
      <c r="BM208" s="25">
        <f t="shared" ca="1" si="234"/>
        <v>0</v>
      </c>
      <c r="BN208" s="25">
        <f t="shared" ca="1" si="235"/>
        <v>107.17</v>
      </c>
      <c r="BO208" s="25">
        <f t="shared" ca="1" si="236"/>
        <v>160749.92772505371</v>
      </c>
      <c r="BP208" s="25">
        <f t="shared" ca="1" si="237"/>
        <v>0</v>
      </c>
      <c r="BQ208" s="25">
        <f t="shared" ca="1" si="238"/>
        <v>0</v>
      </c>
      <c r="BR208" s="25">
        <f t="shared" ca="1" si="239"/>
        <v>8.0399999999999991</v>
      </c>
      <c r="BS208" s="25">
        <f ca="1">IF($H208="","",IF($Q208="x",SUM(BL$3:BN208)+SUM(BQ$3:BR208)-SUM(BS$3:BS207),0))</f>
        <v>0</v>
      </c>
      <c r="BT208" s="25">
        <f t="shared" ca="1" si="240"/>
        <v>160749.93</v>
      </c>
      <c r="BU208" s="25">
        <f t="shared" ca="1" si="203"/>
        <v>160458.88</v>
      </c>
      <c r="BV208" s="7"/>
      <c r="BW208" s="98"/>
      <c r="BY208" s="7"/>
      <c r="CB208" s="131">
        <f t="shared" si="188"/>
        <v>205</v>
      </c>
      <c r="CC208" s="132">
        <f t="shared" ca="1" si="241"/>
        <v>0</v>
      </c>
      <c r="CD208" s="133">
        <f t="shared" ca="1" si="204"/>
        <v>200844.29433226274</v>
      </c>
      <c r="CE208" s="133">
        <f t="shared" ca="1" si="242"/>
        <v>83.52</v>
      </c>
      <c r="CF208" s="133">
        <f t="shared" ca="1" si="243"/>
        <v>200760.77</v>
      </c>
      <c r="CG208" s="133">
        <f t="shared" ca="1" si="244"/>
        <v>0</v>
      </c>
      <c r="CH208" s="133">
        <f ca="1">IF($H208="","",IF(MONTH($H208)=MONTH($C$4)-1,MAX(0,(CG208-SUM(N197:N208)+SUM(O197:O208))-(VLOOKUP(CB208-12,$CB$3:$CH207,6,FALSE))),0)*0.25)</f>
        <v>0</v>
      </c>
      <c r="CI208" s="133">
        <f ca="1">IF($H208="","",CG208-SUM($CH$4:$CH208))</f>
        <v>-23724.157485899399</v>
      </c>
      <c r="CK208" s="133">
        <f ca="1">IF($H208="","",SUM($N$4:$N208)+$CK$3)</f>
        <v>100000</v>
      </c>
      <c r="CL208" s="133">
        <f ca="1">IF($H208="","",SUM($O$4:$O208))</f>
        <v>0</v>
      </c>
      <c r="CM208" s="133">
        <f t="shared" ca="1" si="247"/>
        <v>0</v>
      </c>
      <c r="CN208" s="133">
        <f ca="1">IF($H208="","",ROUND(IF(MONTH($H208)=MONTH($C$4)-1,BT208*(1+CC208)-SUM($CM$4:$CM208),0),2))</f>
        <v>0</v>
      </c>
      <c r="CZ208" s="132">
        <f t="shared" ca="1" si="205"/>
        <v>126700</v>
      </c>
    </row>
    <row r="209" spans="6:104" x14ac:dyDescent="0.2">
      <c r="F209" s="3">
        <v>206</v>
      </c>
      <c r="G209" s="3">
        <f t="shared" si="206"/>
        <v>18</v>
      </c>
      <c r="H209" s="8">
        <f t="shared" ca="1" si="245"/>
        <v>50009</v>
      </c>
      <c r="I209" s="6">
        <f t="shared" ca="1" si="189"/>
        <v>49</v>
      </c>
      <c r="J209" s="6" t="str">
        <f t="shared" ca="1" si="190"/>
        <v/>
      </c>
      <c r="K209" s="7"/>
      <c r="L209" s="6">
        <f ca="1">IF($H209="","",IF($J209="",VLOOKUP($I209,Sterbetafeln!$A$4:$I$124,$D$10,FALSE),MAX(0.0005,VLOOKUP($I209,Sterbetafeln!$A$4:$I$124,$D$10,FALSE)*VLOOKUP($J209,Sterbetafeln!$A$4:$I$124,$D$13,FALSE))))</f>
        <v>2.7339999999999999E-3</v>
      </c>
      <c r="M209" s="78">
        <f ca="1">SUM($O$3:$O209)</f>
        <v>0</v>
      </c>
      <c r="N209" s="25">
        <f t="shared" ca="1" si="207"/>
        <v>0</v>
      </c>
      <c r="O209" s="25">
        <f t="shared" ca="1" si="208"/>
        <v>0</v>
      </c>
      <c r="P209" s="25">
        <f t="shared" ca="1" si="209"/>
        <v>0</v>
      </c>
      <c r="Q209" s="7" t="str">
        <f t="shared" ca="1" si="210"/>
        <v/>
      </c>
      <c r="R209" s="25">
        <f t="shared" ca="1" si="191"/>
        <v>0</v>
      </c>
      <c r="S209" s="25">
        <f ca="1">SUM(R$3:R209)</f>
        <v>0</v>
      </c>
      <c r="T209" s="25">
        <f t="shared" ca="1" si="211"/>
        <v>68785.009999999995</v>
      </c>
      <c r="U209" s="25">
        <f t="shared" ca="1" si="192"/>
        <v>42.99</v>
      </c>
      <c r="V209" s="25">
        <f t="shared" ca="1" si="212"/>
        <v>0</v>
      </c>
      <c r="W209" s="25">
        <f t="shared" ca="1" si="193"/>
        <v>45.86</v>
      </c>
      <c r="X209" s="25">
        <f t="shared" ca="1" si="213"/>
        <v>126700</v>
      </c>
      <c r="Y209" s="25">
        <f t="shared" ca="1" si="194"/>
        <v>57914.99</v>
      </c>
      <c r="Z209" s="25">
        <f t="shared" ca="1" si="214"/>
        <v>13.19</v>
      </c>
      <c r="AA209" s="25">
        <f t="shared" ca="1" si="215"/>
        <v>3.44</v>
      </c>
      <c r="AB209" s="25">
        <f ca="1">IF($H209="","",IF($Q209="x",SUM(U$3:W209)+SUM(Z$3:AA209)-SUM(AB$3:AB208),0))</f>
        <v>0</v>
      </c>
      <c r="AC209" s="25">
        <f t="shared" ca="1" si="216"/>
        <v>68785.009999999995</v>
      </c>
      <c r="AD209" s="25">
        <f t="shared" ca="1" si="195"/>
        <v>68631.91</v>
      </c>
      <c r="AE209" s="7"/>
      <c r="AF209" s="25">
        <f t="shared" ca="1" si="217"/>
        <v>0</v>
      </c>
      <c r="AG209" s="25">
        <f ca="1">SUM(AF$3:AF209)</f>
        <v>0</v>
      </c>
      <c r="AH209" s="25">
        <f t="shared" ca="1" si="218"/>
        <v>115575.96023740592</v>
      </c>
      <c r="AI209" s="25">
        <f t="shared" ca="1" si="196"/>
        <v>72.23</v>
      </c>
      <c r="AJ209" s="25">
        <f t="shared" ca="1" si="219"/>
        <v>0</v>
      </c>
      <c r="AK209" s="25">
        <f t="shared" ca="1" si="197"/>
        <v>77.05</v>
      </c>
      <c r="AL209" s="25">
        <f t="shared" ca="1" si="220"/>
        <v>126700</v>
      </c>
      <c r="AM209" s="25">
        <f t="shared" ca="1" si="198"/>
        <v>11124.04</v>
      </c>
      <c r="AN209" s="25">
        <f t="shared" ca="1" si="221"/>
        <v>2.5299999999999998</v>
      </c>
      <c r="AO209" s="25">
        <f t="shared" ca="1" si="222"/>
        <v>5.78</v>
      </c>
      <c r="AP209" s="25">
        <f ca="1">IF($H209="","",IF($Q209="x",SUM(AI$3:AK209)+SUM(AN$3:AO209)-SUM(AP$3:AP208),0))</f>
        <v>0</v>
      </c>
      <c r="AQ209" s="25">
        <f t="shared" ca="1" si="223"/>
        <v>115575.96</v>
      </c>
      <c r="AR209" s="25">
        <f t="shared" ca="1" si="199"/>
        <v>115352.67</v>
      </c>
      <c r="AS209" s="7"/>
      <c r="AT209" s="25">
        <f t="shared" ca="1" si="224"/>
        <v>0</v>
      </c>
      <c r="AU209" s="25">
        <f ca="1">SUM(AT$3:AT209)</f>
        <v>0</v>
      </c>
      <c r="AV209" s="25">
        <f t="shared" ca="1" si="225"/>
        <v>190052.39855133885</v>
      </c>
      <c r="AW209" s="25">
        <f t="shared" ca="1" si="200"/>
        <v>118.78</v>
      </c>
      <c r="AX209" s="25">
        <f t="shared" ca="1" si="226"/>
        <v>0</v>
      </c>
      <c r="AY209" s="25">
        <f t="shared" ca="1" si="227"/>
        <v>126.7</v>
      </c>
      <c r="AZ209" s="25">
        <f t="shared" ca="1" si="228"/>
        <v>190052.39855133885</v>
      </c>
      <c r="BA209" s="25">
        <f t="shared" ca="1" si="229"/>
        <v>0</v>
      </c>
      <c r="BB209" s="25">
        <f t="shared" ca="1" si="230"/>
        <v>0</v>
      </c>
      <c r="BC209" s="25">
        <f t="shared" ca="1" si="231"/>
        <v>9.5</v>
      </c>
      <c r="BD209" s="25">
        <f ca="1">IF($H209="","",IF($Q209="x",SUM(AW$3:AY209)+SUM(BB$3:BC209)-SUM(BD$3:BD208),0))</f>
        <v>0</v>
      </c>
      <c r="BE209" s="25">
        <f t="shared" ca="1" si="232"/>
        <v>190052.4</v>
      </c>
      <c r="BF209" s="25">
        <f t="shared" ca="1" si="201"/>
        <v>189717.4</v>
      </c>
      <c r="BG209" s="7"/>
      <c r="BI209" s="25">
        <f t="shared" ca="1" si="233"/>
        <v>0</v>
      </c>
      <c r="BJ209" s="25">
        <f ca="1">SUM(BI$3:BI209)</f>
        <v>0</v>
      </c>
      <c r="BK209" s="25">
        <f t="shared" ca="1" si="246"/>
        <v>161404.84511303279</v>
      </c>
      <c r="BL209" s="25">
        <f t="shared" ca="1" si="202"/>
        <v>100.88</v>
      </c>
      <c r="BM209" s="25">
        <f t="shared" ca="1" si="234"/>
        <v>0</v>
      </c>
      <c r="BN209" s="25">
        <f t="shared" ca="1" si="235"/>
        <v>107.6</v>
      </c>
      <c r="BO209" s="25">
        <f t="shared" ca="1" si="236"/>
        <v>161404.84511303279</v>
      </c>
      <c r="BP209" s="25">
        <f t="shared" ca="1" si="237"/>
        <v>0</v>
      </c>
      <c r="BQ209" s="25">
        <f t="shared" ca="1" si="238"/>
        <v>0</v>
      </c>
      <c r="BR209" s="25">
        <f t="shared" ca="1" si="239"/>
        <v>8.07</v>
      </c>
      <c r="BS209" s="25">
        <f ca="1">IF($H209="","",IF($Q209="x",SUM(BL$3:BN209)+SUM(BQ$3:BR209)-SUM(BS$3:BS208),0))</f>
        <v>0</v>
      </c>
      <c r="BT209" s="25">
        <f t="shared" ca="1" si="240"/>
        <v>161404.85</v>
      </c>
      <c r="BU209" s="25">
        <f t="shared" ca="1" si="203"/>
        <v>161112.82</v>
      </c>
      <c r="BV209" s="7"/>
      <c r="BW209" s="98"/>
      <c r="BY209" s="7"/>
      <c r="CB209" s="131">
        <f t="shared" ref="CB209:CB272" si="248">F209</f>
        <v>206</v>
      </c>
      <c r="CC209" s="132">
        <f t="shared" ca="1" si="241"/>
        <v>0</v>
      </c>
      <c r="CD209" s="133">
        <f t="shared" ca="1" si="204"/>
        <v>201578.69422788054</v>
      </c>
      <c r="CE209" s="133">
        <f t="shared" ca="1" si="242"/>
        <v>83.82</v>
      </c>
      <c r="CF209" s="133">
        <f t="shared" ca="1" si="243"/>
        <v>201494.87</v>
      </c>
      <c r="CG209" s="133">
        <f t="shared" ca="1" si="244"/>
        <v>0</v>
      </c>
      <c r="CH209" s="133">
        <f ca="1">IF($H209="","",IF(MONTH($H209)=MONTH($C$4)-1,MAX(0,(CG209-SUM(N198:N209)+SUM(O198:O209))-(VLOOKUP(CB209-12,$CB$3:$CH208,6,FALSE))),0)*0.25)</f>
        <v>0</v>
      </c>
      <c r="CI209" s="133">
        <f ca="1">IF($H209="","",CG209-SUM($CH$4:$CH209))</f>
        <v>-23724.157485899399</v>
      </c>
      <c r="CK209" s="133">
        <f ca="1">IF($H209="","",SUM($N$4:$N209)+$CK$3)</f>
        <v>100000</v>
      </c>
      <c r="CL209" s="133">
        <f ca="1">IF($H209="","",SUM($O$4:$O209))</f>
        <v>0</v>
      </c>
      <c r="CM209" s="133">
        <f t="shared" ca="1" si="247"/>
        <v>0</v>
      </c>
      <c r="CN209" s="133">
        <f ca="1">IF($H209="","",ROUND(IF(MONTH($H209)=MONTH($C$4)-1,BT209*(1+CC209)-SUM($CM$4:$CM209),0),2))</f>
        <v>0</v>
      </c>
      <c r="CZ209" s="132">
        <f t="shared" ca="1" si="205"/>
        <v>126700</v>
      </c>
    </row>
    <row r="210" spans="6:104" x14ac:dyDescent="0.2">
      <c r="F210" s="3">
        <v>207</v>
      </c>
      <c r="G210" s="3">
        <f t="shared" si="206"/>
        <v>18</v>
      </c>
      <c r="H210" s="8">
        <f t="shared" ca="1" si="245"/>
        <v>50040</v>
      </c>
      <c r="I210" s="6">
        <f t="shared" ca="1" si="189"/>
        <v>49</v>
      </c>
      <c r="J210" s="6" t="str">
        <f t="shared" ca="1" si="190"/>
        <v/>
      </c>
      <c r="K210" s="7"/>
      <c r="L210" s="6">
        <f ca="1">IF($H210="","",IF($J210="",VLOOKUP($I210,Sterbetafeln!$A$4:$I$124,$D$10,FALSE),MAX(0.0005,VLOOKUP($I210,Sterbetafeln!$A$4:$I$124,$D$10,FALSE)*VLOOKUP($J210,Sterbetafeln!$A$4:$I$124,$D$13,FALSE))))</f>
        <v>2.7339999999999999E-3</v>
      </c>
      <c r="M210" s="78">
        <f ca="1">SUM($O$3:$O210)</f>
        <v>0</v>
      </c>
      <c r="N210" s="25">
        <f t="shared" ca="1" si="207"/>
        <v>0</v>
      </c>
      <c r="O210" s="25">
        <f t="shared" ca="1" si="208"/>
        <v>0</v>
      </c>
      <c r="P210" s="25">
        <f t="shared" ca="1" si="209"/>
        <v>0</v>
      </c>
      <c r="Q210" s="7" t="str">
        <f t="shared" ca="1" si="210"/>
        <v>x</v>
      </c>
      <c r="R210" s="25">
        <f t="shared" ca="1" si="191"/>
        <v>0</v>
      </c>
      <c r="S210" s="25">
        <f ca="1">SUM(R$3:R210)</f>
        <v>0</v>
      </c>
      <c r="T210" s="25">
        <f t="shared" ca="1" si="211"/>
        <v>68785.009999999995</v>
      </c>
      <c r="U210" s="25">
        <f t="shared" ca="1" si="192"/>
        <v>42.99</v>
      </c>
      <c r="V210" s="25">
        <f t="shared" ca="1" si="212"/>
        <v>0</v>
      </c>
      <c r="W210" s="25">
        <f t="shared" ca="1" si="193"/>
        <v>45.86</v>
      </c>
      <c r="X210" s="25">
        <f t="shared" ca="1" si="213"/>
        <v>126700</v>
      </c>
      <c r="Y210" s="25">
        <f t="shared" ca="1" si="194"/>
        <v>57914.99</v>
      </c>
      <c r="Z210" s="25">
        <f t="shared" ca="1" si="214"/>
        <v>13.19</v>
      </c>
      <c r="AA210" s="25">
        <f t="shared" ca="1" si="215"/>
        <v>3.44</v>
      </c>
      <c r="AB210" s="25">
        <f ca="1">IF($H210="","",IF($Q210="x",SUM(U$3:W210)+SUM(Z$3:AA210)-SUM(AB$3:AB209),0))</f>
        <v>316.44000000000597</v>
      </c>
      <c r="AC210" s="25">
        <f t="shared" ca="1" si="216"/>
        <v>68468.570000000007</v>
      </c>
      <c r="AD210" s="25">
        <f t="shared" ca="1" si="195"/>
        <v>68315.94</v>
      </c>
      <c r="AE210" s="7"/>
      <c r="AF210" s="25">
        <f t="shared" ca="1" si="217"/>
        <v>0</v>
      </c>
      <c r="AG210" s="25">
        <f ca="1">SUM(AF$3:AF210)</f>
        <v>0</v>
      </c>
      <c r="AH210" s="25">
        <f t="shared" ca="1" si="218"/>
        <v>115861.00149655298</v>
      </c>
      <c r="AI210" s="25">
        <f t="shared" ca="1" si="196"/>
        <v>72.41</v>
      </c>
      <c r="AJ210" s="25">
        <f t="shared" ca="1" si="219"/>
        <v>0</v>
      </c>
      <c r="AK210" s="25">
        <f t="shared" ca="1" si="197"/>
        <v>77.239999999999995</v>
      </c>
      <c r="AL210" s="25">
        <f t="shared" ca="1" si="220"/>
        <v>126700</v>
      </c>
      <c r="AM210" s="25">
        <f t="shared" ca="1" si="198"/>
        <v>10839</v>
      </c>
      <c r="AN210" s="25">
        <f t="shared" ca="1" si="221"/>
        <v>2.4700000000000002</v>
      </c>
      <c r="AO210" s="25">
        <f t="shared" ca="1" si="222"/>
        <v>5.79</v>
      </c>
      <c r="AP210" s="25">
        <f ca="1">IF($H210="","",IF($Q210="x",SUM(AI$3:AK210)+SUM(AN$3:AO210)-SUM(AP$3:AP209),0))</f>
        <v>472.78000000000247</v>
      </c>
      <c r="AQ210" s="25">
        <f t="shared" ca="1" si="223"/>
        <v>115388.22</v>
      </c>
      <c r="AR210" s="25">
        <f t="shared" ca="1" si="199"/>
        <v>115165.21</v>
      </c>
      <c r="AS210" s="7"/>
      <c r="AT210" s="25">
        <f t="shared" ca="1" si="224"/>
        <v>0</v>
      </c>
      <c r="AU210" s="25">
        <f ca="1">SUM(AT$3:AT210)</f>
        <v>0</v>
      </c>
      <c r="AV210" s="25">
        <f t="shared" ca="1" si="225"/>
        <v>190977.4896670648</v>
      </c>
      <c r="AW210" s="25">
        <f t="shared" ca="1" si="200"/>
        <v>119.36</v>
      </c>
      <c r="AX210" s="25">
        <f t="shared" ca="1" si="226"/>
        <v>0</v>
      </c>
      <c r="AY210" s="25">
        <f t="shared" ca="1" si="227"/>
        <v>127.32</v>
      </c>
      <c r="AZ210" s="25">
        <f t="shared" ca="1" si="228"/>
        <v>190977.4896670648</v>
      </c>
      <c r="BA210" s="25">
        <f t="shared" ca="1" si="229"/>
        <v>0</v>
      </c>
      <c r="BB210" s="25">
        <f t="shared" ca="1" si="230"/>
        <v>0</v>
      </c>
      <c r="BC210" s="25">
        <f t="shared" ca="1" si="231"/>
        <v>9.5500000000000007</v>
      </c>
      <c r="BD210" s="25">
        <f ca="1">IF($H210="","",IF($Q210="x",SUM(AW$3:AY210)+SUM(BB$3:BC210)-SUM(BD$3:BD209),0))</f>
        <v>764.96999999999389</v>
      </c>
      <c r="BE210" s="25">
        <f t="shared" ca="1" si="232"/>
        <v>190212.52</v>
      </c>
      <c r="BF210" s="25">
        <f t="shared" ca="1" si="201"/>
        <v>189877.28</v>
      </c>
      <c r="BG210" s="7"/>
      <c r="BI210" s="25">
        <f t="shared" ca="1" si="233"/>
        <v>0</v>
      </c>
      <c r="BJ210" s="25">
        <f ca="1">SUM(BI$3:BI210)</f>
        <v>0</v>
      </c>
      <c r="BK210" s="25">
        <f t="shared" ca="1" si="246"/>
        <v>162062.4333381812</v>
      </c>
      <c r="BL210" s="25">
        <f t="shared" ca="1" si="202"/>
        <v>101.29</v>
      </c>
      <c r="BM210" s="25">
        <f t="shared" ca="1" si="234"/>
        <v>0</v>
      </c>
      <c r="BN210" s="25">
        <f t="shared" ca="1" si="235"/>
        <v>108.04</v>
      </c>
      <c r="BO210" s="25">
        <f t="shared" ca="1" si="236"/>
        <v>162062.4333381812</v>
      </c>
      <c r="BP210" s="25">
        <f t="shared" ca="1" si="237"/>
        <v>0</v>
      </c>
      <c r="BQ210" s="25">
        <f t="shared" ca="1" si="238"/>
        <v>0</v>
      </c>
      <c r="BR210" s="25">
        <f t="shared" ca="1" si="239"/>
        <v>8.1</v>
      </c>
      <c r="BS210" s="25">
        <f ca="1">IF($H210="","",IF($Q210="x",SUM(BL$3:BN210)+SUM(BQ$3:BR210)-SUM(BS$3:BS209),0))</f>
        <v>649.66000000000349</v>
      </c>
      <c r="BT210" s="25">
        <f t="shared" ca="1" si="240"/>
        <v>161412.76999999999</v>
      </c>
      <c r="BU210" s="25">
        <f t="shared" ca="1" si="203"/>
        <v>161120.73000000001</v>
      </c>
      <c r="BV210" s="7"/>
      <c r="BW210" s="98"/>
      <c r="BY210" s="7"/>
      <c r="CB210" s="131">
        <f t="shared" si="248"/>
        <v>207</v>
      </c>
      <c r="CC210" s="132">
        <f t="shared" ca="1" si="241"/>
        <v>0</v>
      </c>
      <c r="CD210" s="133">
        <f t="shared" ca="1" si="204"/>
        <v>202315.78504215012</v>
      </c>
      <c r="CE210" s="133">
        <f t="shared" ca="1" si="242"/>
        <v>84.13</v>
      </c>
      <c r="CF210" s="133">
        <f t="shared" ca="1" si="243"/>
        <v>202231.66</v>
      </c>
      <c r="CG210" s="133">
        <f t="shared" ca="1" si="244"/>
        <v>0</v>
      </c>
      <c r="CH210" s="133">
        <f ca="1">IF($H210="","",IF(MONTH($H210)=MONTH($C$4)-1,MAX(0,(CG210-SUM(N199:N210)+SUM(O199:O210))-(VLOOKUP(CB210-12,$CB$3:$CH209,6,FALSE))),0)*0.25)</f>
        <v>0</v>
      </c>
      <c r="CI210" s="133">
        <f ca="1">IF($H210="","",CG210-SUM($CH$4:$CH210))</f>
        <v>-23724.157485899399</v>
      </c>
      <c r="CK210" s="133">
        <f ca="1">IF($H210="","",SUM($N$4:$N210)+$CK$3)</f>
        <v>100000</v>
      </c>
      <c r="CL210" s="133">
        <f ca="1">IF($H210="","",SUM($O$4:$O210))</f>
        <v>0</v>
      </c>
      <c r="CM210" s="133">
        <f t="shared" ca="1" si="247"/>
        <v>0</v>
      </c>
      <c r="CN210" s="133">
        <f ca="1">IF($H210="","",ROUND(IF(MONTH($H210)=MONTH($C$4)-1,BT210*(1+CC210)-SUM($CM$4:$CM210),0),2))</f>
        <v>0</v>
      </c>
      <c r="CZ210" s="132">
        <f t="shared" ca="1" si="205"/>
        <v>126700</v>
      </c>
    </row>
    <row r="211" spans="6:104" x14ac:dyDescent="0.2">
      <c r="F211" s="3">
        <v>208</v>
      </c>
      <c r="G211" s="3">
        <f t="shared" si="206"/>
        <v>18</v>
      </c>
      <c r="H211" s="8">
        <f t="shared" ca="1" si="245"/>
        <v>50071</v>
      </c>
      <c r="I211" s="6">
        <f t="shared" ca="1" si="189"/>
        <v>49</v>
      </c>
      <c r="J211" s="6" t="str">
        <f t="shared" ca="1" si="190"/>
        <v/>
      </c>
      <c r="K211" s="7"/>
      <c r="L211" s="6">
        <f ca="1">IF($H211="","",IF($J211="",VLOOKUP($I211,Sterbetafeln!$A$4:$I$124,$D$10,FALSE),MAX(0.0005,VLOOKUP($I211,Sterbetafeln!$A$4:$I$124,$D$10,FALSE)*VLOOKUP($J211,Sterbetafeln!$A$4:$I$124,$D$13,FALSE))))</f>
        <v>2.7339999999999999E-3</v>
      </c>
      <c r="M211" s="78">
        <f ca="1">SUM($O$3:$O211)</f>
        <v>0</v>
      </c>
      <c r="N211" s="25">
        <f t="shared" ca="1" si="207"/>
        <v>0</v>
      </c>
      <c r="O211" s="25">
        <f t="shared" ca="1" si="208"/>
        <v>0</v>
      </c>
      <c r="P211" s="25">
        <f t="shared" ca="1" si="209"/>
        <v>0</v>
      </c>
      <c r="Q211" s="7" t="str">
        <f t="shared" ca="1" si="210"/>
        <v/>
      </c>
      <c r="R211" s="25">
        <f t="shared" ca="1" si="191"/>
        <v>0</v>
      </c>
      <c r="S211" s="25">
        <f ca="1">SUM(R$3:R211)</f>
        <v>0</v>
      </c>
      <c r="T211" s="25">
        <f t="shared" ca="1" si="211"/>
        <v>68468.570000000007</v>
      </c>
      <c r="U211" s="25">
        <f t="shared" ca="1" si="192"/>
        <v>42.79</v>
      </c>
      <c r="V211" s="25">
        <f t="shared" ca="1" si="212"/>
        <v>0</v>
      </c>
      <c r="W211" s="25">
        <f t="shared" ca="1" si="193"/>
        <v>45.65</v>
      </c>
      <c r="X211" s="25">
        <f t="shared" ca="1" si="213"/>
        <v>126700</v>
      </c>
      <c r="Y211" s="25">
        <f t="shared" ca="1" si="194"/>
        <v>58231.43</v>
      </c>
      <c r="Z211" s="25">
        <f t="shared" ca="1" si="214"/>
        <v>13.27</v>
      </c>
      <c r="AA211" s="25">
        <f t="shared" ca="1" si="215"/>
        <v>3.42</v>
      </c>
      <c r="AB211" s="25">
        <f ca="1">IF($H211="","",IF($Q211="x",SUM(U$3:W211)+SUM(Z$3:AA211)-SUM(AB$3:AB210),0))</f>
        <v>0</v>
      </c>
      <c r="AC211" s="25">
        <f t="shared" ca="1" si="216"/>
        <v>68468.570000000007</v>
      </c>
      <c r="AD211" s="25">
        <f t="shared" ca="1" si="195"/>
        <v>68315.94</v>
      </c>
      <c r="AE211" s="7"/>
      <c r="AF211" s="25">
        <f t="shared" ca="1" si="217"/>
        <v>0</v>
      </c>
      <c r="AG211" s="25">
        <f ca="1">SUM(AF$3:AF211)</f>
        <v>0</v>
      </c>
      <c r="AH211" s="25">
        <f t="shared" ca="1" si="218"/>
        <v>115672.79847906592</v>
      </c>
      <c r="AI211" s="25">
        <f t="shared" ca="1" si="196"/>
        <v>72.3</v>
      </c>
      <c r="AJ211" s="25">
        <f t="shared" ca="1" si="219"/>
        <v>0</v>
      </c>
      <c r="AK211" s="25">
        <f t="shared" ca="1" si="197"/>
        <v>77.12</v>
      </c>
      <c r="AL211" s="25">
        <f t="shared" ca="1" si="220"/>
        <v>126700</v>
      </c>
      <c r="AM211" s="25">
        <f t="shared" ca="1" si="198"/>
        <v>11027.2</v>
      </c>
      <c r="AN211" s="25">
        <f t="shared" ca="1" si="221"/>
        <v>2.5099999999999998</v>
      </c>
      <c r="AO211" s="25">
        <f t="shared" ca="1" si="222"/>
        <v>5.78</v>
      </c>
      <c r="AP211" s="25">
        <f ca="1">IF($H211="","",IF($Q211="x",SUM(AI$3:AK211)+SUM(AN$3:AO211)-SUM(AP$3:AP210),0))</f>
        <v>0</v>
      </c>
      <c r="AQ211" s="25">
        <f t="shared" ca="1" si="223"/>
        <v>115672.8</v>
      </c>
      <c r="AR211" s="25">
        <f t="shared" ca="1" si="199"/>
        <v>115449.37</v>
      </c>
      <c r="AS211" s="7"/>
      <c r="AT211" s="25">
        <f t="shared" ca="1" si="224"/>
        <v>0</v>
      </c>
      <c r="AU211" s="25">
        <f ca="1">SUM(AT$3:AT211)</f>
        <v>0</v>
      </c>
      <c r="AV211" s="25">
        <f t="shared" ca="1" si="225"/>
        <v>191138.3890592613</v>
      </c>
      <c r="AW211" s="25">
        <f t="shared" ca="1" si="200"/>
        <v>119.46</v>
      </c>
      <c r="AX211" s="25">
        <f t="shared" ca="1" si="226"/>
        <v>0</v>
      </c>
      <c r="AY211" s="25">
        <f t="shared" ca="1" si="227"/>
        <v>127.43</v>
      </c>
      <c r="AZ211" s="25">
        <f t="shared" ca="1" si="228"/>
        <v>191138.3890592613</v>
      </c>
      <c r="BA211" s="25">
        <f t="shared" ca="1" si="229"/>
        <v>0</v>
      </c>
      <c r="BB211" s="25">
        <f t="shared" ca="1" si="230"/>
        <v>0</v>
      </c>
      <c r="BC211" s="25">
        <f t="shared" ca="1" si="231"/>
        <v>9.56</v>
      </c>
      <c r="BD211" s="25">
        <f ca="1">IF($H211="","",IF($Q211="x",SUM(AW$3:AY211)+SUM(BB$3:BC211)-SUM(BD$3:BD210),0))</f>
        <v>0</v>
      </c>
      <c r="BE211" s="25">
        <f t="shared" ca="1" si="232"/>
        <v>191138.39</v>
      </c>
      <c r="BF211" s="25">
        <f t="shared" ca="1" si="201"/>
        <v>190801.76</v>
      </c>
      <c r="BG211" s="7"/>
      <c r="BI211" s="25">
        <f t="shared" ca="1" si="233"/>
        <v>0</v>
      </c>
      <c r="BJ211" s="25">
        <f ca="1">SUM(BI$3:BI211)</f>
        <v>0</v>
      </c>
      <c r="BK211" s="25">
        <f t="shared" ca="1" si="246"/>
        <v>162070.38560524155</v>
      </c>
      <c r="BL211" s="25">
        <f t="shared" ca="1" si="202"/>
        <v>101.29</v>
      </c>
      <c r="BM211" s="25">
        <f t="shared" ca="1" si="234"/>
        <v>0</v>
      </c>
      <c r="BN211" s="25">
        <f t="shared" ca="1" si="235"/>
        <v>108.05</v>
      </c>
      <c r="BO211" s="25">
        <f t="shared" ca="1" si="236"/>
        <v>162070.38560524155</v>
      </c>
      <c r="BP211" s="25">
        <f t="shared" ca="1" si="237"/>
        <v>0</v>
      </c>
      <c r="BQ211" s="25">
        <f t="shared" ca="1" si="238"/>
        <v>0</v>
      </c>
      <c r="BR211" s="25">
        <f t="shared" ca="1" si="239"/>
        <v>8.1</v>
      </c>
      <c r="BS211" s="25">
        <f ca="1">IF($H211="","",IF($Q211="x",SUM(BL$3:BN211)+SUM(BQ$3:BR211)-SUM(BS$3:BS210),0))</f>
        <v>0</v>
      </c>
      <c r="BT211" s="25">
        <f t="shared" ca="1" si="240"/>
        <v>162070.39000000001</v>
      </c>
      <c r="BU211" s="25">
        <f t="shared" ca="1" si="203"/>
        <v>161777.35999999999</v>
      </c>
      <c r="BV211" s="7"/>
      <c r="BW211" s="98"/>
      <c r="BY211" s="7"/>
      <c r="CB211" s="131">
        <f t="shared" si="248"/>
        <v>208</v>
      </c>
      <c r="CC211" s="132">
        <f t="shared" ca="1" si="241"/>
        <v>0</v>
      </c>
      <c r="CD211" s="133">
        <f t="shared" ca="1" si="204"/>
        <v>203055.5768158127</v>
      </c>
      <c r="CE211" s="133">
        <f t="shared" ca="1" si="242"/>
        <v>84.43</v>
      </c>
      <c r="CF211" s="133">
        <f t="shared" ca="1" si="243"/>
        <v>202971.15</v>
      </c>
      <c r="CG211" s="133">
        <f t="shared" ca="1" si="244"/>
        <v>0</v>
      </c>
      <c r="CH211" s="133">
        <f ca="1">IF($H211="","",IF(MONTH($H211)=MONTH($C$4)-1,MAX(0,(CG211-SUM(N200:N211)+SUM(O200:O211))-(VLOOKUP(CB211-12,$CB$3:$CH210,6,FALSE))),0)*0.25)</f>
        <v>0</v>
      </c>
      <c r="CI211" s="133">
        <f ca="1">IF($H211="","",CG211-SUM($CH$4:$CH211))</f>
        <v>-23724.157485899399</v>
      </c>
      <c r="CK211" s="133">
        <f ca="1">IF($H211="","",SUM($N$4:$N211)+$CK$3)</f>
        <v>100000</v>
      </c>
      <c r="CL211" s="133">
        <f ca="1">IF($H211="","",SUM($O$4:$O211))</f>
        <v>0</v>
      </c>
      <c r="CM211" s="133">
        <f t="shared" ca="1" si="247"/>
        <v>0</v>
      </c>
      <c r="CN211" s="133">
        <f ca="1">IF($H211="","",ROUND(IF(MONTH($H211)=MONTH($C$4)-1,BT211*(1+CC211)-SUM($CM$4:$CM211),0),2))</f>
        <v>0</v>
      </c>
      <c r="CZ211" s="132">
        <f t="shared" ca="1" si="205"/>
        <v>126700</v>
      </c>
    </row>
    <row r="212" spans="6:104" x14ac:dyDescent="0.2">
      <c r="F212" s="3">
        <v>209</v>
      </c>
      <c r="G212" s="3">
        <f t="shared" si="206"/>
        <v>18</v>
      </c>
      <c r="H212" s="8">
        <f t="shared" ca="1" si="245"/>
        <v>50099</v>
      </c>
      <c r="I212" s="6">
        <f t="shared" ca="1" si="189"/>
        <v>49</v>
      </c>
      <c r="J212" s="6" t="str">
        <f t="shared" ca="1" si="190"/>
        <v/>
      </c>
      <c r="K212" s="7"/>
      <c r="L212" s="6">
        <f ca="1">IF($H212="","",IF($J212="",VLOOKUP($I212,Sterbetafeln!$A$4:$I$124,$D$10,FALSE),MAX(0.0005,VLOOKUP($I212,Sterbetafeln!$A$4:$I$124,$D$10,FALSE)*VLOOKUP($J212,Sterbetafeln!$A$4:$I$124,$D$13,FALSE))))</f>
        <v>2.7339999999999999E-3</v>
      </c>
      <c r="M212" s="78">
        <f ca="1">SUM($O$3:$O212)</f>
        <v>0</v>
      </c>
      <c r="N212" s="25">
        <f t="shared" ca="1" si="207"/>
        <v>0</v>
      </c>
      <c r="O212" s="25">
        <f t="shared" ca="1" si="208"/>
        <v>0</v>
      </c>
      <c r="P212" s="25">
        <f t="shared" ca="1" si="209"/>
        <v>0</v>
      </c>
      <c r="Q212" s="7" t="str">
        <f t="shared" ca="1" si="210"/>
        <v/>
      </c>
      <c r="R212" s="25">
        <f t="shared" ca="1" si="191"/>
        <v>0</v>
      </c>
      <c r="S212" s="25">
        <f ca="1">SUM(R$3:R212)</f>
        <v>0</v>
      </c>
      <c r="T212" s="25">
        <f t="shared" ca="1" si="211"/>
        <v>68468.570000000007</v>
      </c>
      <c r="U212" s="25">
        <f t="shared" ca="1" si="192"/>
        <v>42.79</v>
      </c>
      <c r="V212" s="25">
        <f t="shared" ca="1" si="212"/>
        <v>0</v>
      </c>
      <c r="W212" s="25">
        <f t="shared" ca="1" si="193"/>
        <v>45.65</v>
      </c>
      <c r="X212" s="25">
        <f t="shared" ca="1" si="213"/>
        <v>126700</v>
      </c>
      <c r="Y212" s="25">
        <f t="shared" ca="1" si="194"/>
        <v>58231.43</v>
      </c>
      <c r="Z212" s="25">
        <f t="shared" ca="1" si="214"/>
        <v>13.27</v>
      </c>
      <c r="AA212" s="25">
        <f t="shared" ca="1" si="215"/>
        <v>3.42</v>
      </c>
      <c r="AB212" s="25">
        <f ca="1">IF($H212="","",IF($Q212="x",SUM(U$3:W212)+SUM(Z$3:AA212)-SUM(AB$3:AB211),0))</f>
        <v>0</v>
      </c>
      <c r="AC212" s="25">
        <f t="shared" ca="1" si="216"/>
        <v>68468.570000000007</v>
      </c>
      <c r="AD212" s="25">
        <f t="shared" ca="1" si="195"/>
        <v>68315.94</v>
      </c>
      <c r="AE212" s="7"/>
      <c r="AF212" s="25">
        <f t="shared" ca="1" si="217"/>
        <v>0</v>
      </c>
      <c r="AG212" s="25">
        <f ca="1">SUM(AF$3:AF212)</f>
        <v>0</v>
      </c>
      <c r="AH212" s="25">
        <f t="shared" ca="1" si="218"/>
        <v>115958.08033011774</v>
      </c>
      <c r="AI212" s="25">
        <f t="shared" ca="1" si="196"/>
        <v>72.47</v>
      </c>
      <c r="AJ212" s="25">
        <f t="shared" ca="1" si="219"/>
        <v>0</v>
      </c>
      <c r="AK212" s="25">
        <f t="shared" ca="1" si="197"/>
        <v>77.31</v>
      </c>
      <c r="AL212" s="25">
        <f t="shared" ca="1" si="220"/>
        <v>126700</v>
      </c>
      <c r="AM212" s="25">
        <f t="shared" ca="1" si="198"/>
        <v>10741.92</v>
      </c>
      <c r="AN212" s="25">
        <f t="shared" ca="1" si="221"/>
        <v>2.4500000000000002</v>
      </c>
      <c r="AO212" s="25">
        <f t="shared" ca="1" si="222"/>
        <v>5.8</v>
      </c>
      <c r="AP212" s="25">
        <f ca="1">IF($H212="","",IF($Q212="x",SUM(AI$3:AK212)+SUM(AN$3:AO212)-SUM(AP$3:AP211),0))</f>
        <v>0</v>
      </c>
      <c r="AQ212" s="25">
        <f t="shared" ca="1" si="223"/>
        <v>115958.08</v>
      </c>
      <c r="AR212" s="25">
        <f t="shared" ca="1" si="199"/>
        <v>115734.22</v>
      </c>
      <c r="AS212" s="7"/>
      <c r="AT212" s="25">
        <f t="shared" ca="1" si="224"/>
        <v>0</v>
      </c>
      <c r="AU212" s="25">
        <f ca="1">SUM(AT$3:AT212)</f>
        <v>0</v>
      </c>
      <c r="AV212" s="25">
        <f t="shared" ca="1" si="225"/>
        <v>192068.76577830326</v>
      </c>
      <c r="AW212" s="25">
        <f t="shared" ca="1" si="200"/>
        <v>120.04</v>
      </c>
      <c r="AX212" s="25">
        <f t="shared" ca="1" si="226"/>
        <v>0</v>
      </c>
      <c r="AY212" s="25">
        <f t="shared" ca="1" si="227"/>
        <v>128.05000000000001</v>
      </c>
      <c r="AZ212" s="25">
        <f t="shared" ca="1" si="228"/>
        <v>192068.76577830326</v>
      </c>
      <c r="BA212" s="25">
        <f t="shared" ca="1" si="229"/>
        <v>0</v>
      </c>
      <c r="BB212" s="25">
        <f t="shared" ca="1" si="230"/>
        <v>0</v>
      </c>
      <c r="BC212" s="25">
        <f t="shared" ca="1" si="231"/>
        <v>9.6</v>
      </c>
      <c r="BD212" s="25">
        <f ca="1">IF($H212="","",IF($Q212="x",SUM(AW$3:AY212)+SUM(BB$3:BC212)-SUM(BD$3:BD211),0))</f>
        <v>0</v>
      </c>
      <c r="BE212" s="25">
        <f t="shared" ca="1" si="232"/>
        <v>192068.77</v>
      </c>
      <c r="BF212" s="25">
        <f t="shared" ca="1" si="201"/>
        <v>191730.74</v>
      </c>
      <c r="BG212" s="7"/>
      <c r="BI212" s="25">
        <f t="shared" ca="1" si="233"/>
        <v>0</v>
      </c>
      <c r="BJ212" s="25">
        <f ca="1">SUM(BI$3:BI212)</f>
        <v>0</v>
      </c>
      <c r="BK212" s="25">
        <f t="shared" ca="1" si="246"/>
        <v>162730.68483052417</v>
      </c>
      <c r="BL212" s="25">
        <f t="shared" ca="1" si="202"/>
        <v>101.71</v>
      </c>
      <c r="BM212" s="25">
        <f t="shared" ca="1" si="234"/>
        <v>0</v>
      </c>
      <c r="BN212" s="25">
        <f t="shared" ca="1" si="235"/>
        <v>108.49</v>
      </c>
      <c r="BO212" s="25">
        <f t="shared" ca="1" si="236"/>
        <v>162730.68483052417</v>
      </c>
      <c r="BP212" s="25">
        <f t="shared" ca="1" si="237"/>
        <v>0</v>
      </c>
      <c r="BQ212" s="25">
        <f t="shared" ca="1" si="238"/>
        <v>0</v>
      </c>
      <c r="BR212" s="25">
        <f t="shared" ca="1" si="239"/>
        <v>8.14</v>
      </c>
      <c r="BS212" s="25">
        <f ca="1">IF($H212="","",IF($Q212="x",SUM(BL$3:BN212)+SUM(BQ$3:BR212)-SUM(BS$3:BS211),0))</f>
        <v>0</v>
      </c>
      <c r="BT212" s="25">
        <f t="shared" ca="1" si="240"/>
        <v>162730.68</v>
      </c>
      <c r="BU212" s="25">
        <f t="shared" ca="1" si="203"/>
        <v>162436.66</v>
      </c>
      <c r="BV212" s="7"/>
      <c r="BW212" s="98"/>
      <c r="BY212" s="7"/>
      <c r="CB212" s="131">
        <f t="shared" si="248"/>
        <v>209</v>
      </c>
      <c r="CC212" s="132">
        <f t="shared" ca="1" si="241"/>
        <v>0</v>
      </c>
      <c r="CD212" s="133">
        <f t="shared" ca="1" si="204"/>
        <v>203798.07958960946</v>
      </c>
      <c r="CE212" s="133">
        <f t="shared" ca="1" si="242"/>
        <v>84.74</v>
      </c>
      <c r="CF212" s="133">
        <f t="shared" ca="1" si="243"/>
        <v>203713.34</v>
      </c>
      <c r="CG212" s="133">
        <f t="shared" ca="1" si="244"/>
        <v>0</v>
      </c>
      <c r="CH212" s="133">
        <f ca="1">IF($H212="","",IF(MONTH($H212)=MONTH($C$4)-1,MAX(0,(CG212-SUM(N201:N212)+SUM(O201:O212))-(VLOOKUP(CB212-12,$CB$3:$CH211,6,FALSE))),0)*0.25)</f>
        <v>0</v>
      </c>
      <c r="CI212" s="133">
        <f ca="1">IF($H212="","",CG212-SUM($CH$4:$CH212))</f>
        <v>-23724.157485899399</v>
      </c>
      <c r="CK212" s="133">
        <f ca="1">IF($H212="","",SUM($N$4:$N212)+$CK$3)</f>
        <v>100000</v>
      </c>
      <c r="CL212" s="133">
        <f ca="1">IF($H212="","",SUM($O$4:$O212))</f>
        <v>0</v>
      </c>
      <c r="CM212" s="133">
        <f t="shared" ca="1" si="247"/>
        <v>0</v>
      </c>
      <c r="CN212" s="133">
        <f ca="1">IF($H212="","",ROUND(IF(MONTH($H212)=MONTH($C$4)-1,BT212*(1+CC212)-SUM($CM$4:$CM212),0),2))</f>
        <v>0</v>
      </c>
      <c r="CZ212" s="132">
        <f t="shared" ca="1" si="205"/>
        <v>126700</v>
      </c>
    </row>
    <row r="213" spans="6:104" x14ac:dyDescent="0.2">
      <c r="F213" s="3">
        <v>210</v>
      </c>
      <c r="G213" s="3">
        <f t="shared" si="206"/>
        <v>18</v>
      </c>
      <c r="H213" s="8">
        <f t="shared" ca="1" si="245"/>
        <v>50130</v>
      </c>
      <c r="I213" s="6">
        <f t="shared" ca="1" si="189"/>
        <v>49</v>
      </c>
      <c r="J213" s="6" t="str">
        <f t="shared" ca="1" si="190"/>
        <v/>
      </c>
      <c r="K213" s="7"/>
      <c r="L213" s="6">
        <f ca="1">IF($H213="","",IF($J213="",VLOOKUP($I213,Sterbetafeln!$A$4:$I$124,$D$10,FALSE),MAX(0.0005,VLOOKUP($I213,Sterbetafeln!$A$4:$I$124,$D$10,FALSE)*VLOOKUP($J213,Sterbetafeln!$A$4:$I$124,$D$13,FALSE))))</f>
        <v>2.7339999999999999E-3</v>
      </c>
      <c r="M213" s="78">
        <f ca="1">SUM($O$3:$O213)</f>
        <v>0</v>
      </c>
      <c r="N213" s="25">
        <f t="shared" ca="1" si="207"/>
        <v>0</v>
      </c>
      <c r="O213" s="25">
        <f t="shared" ca="1" si="208"/>
        <v>0</v>
      </c>
      <c r="P213" s="25">
        <f t="shared" ca="1" si="209"/>
        <v>0</v>
      </c>
      <c r="Q213" s="7" t="str">
        <f t="shared" ca="1" si="210"/>
        <v>x</v>
      </c>
      <c r="R213" s="25">
        <f t="shared" ca="1" si="191"/>
        <v>0</v>
      </c>
      <c r="S213" s="25">
        <f ca="1">SUM(R$3:R213)</f>
        <v>0</v>
      </c>
      <c r="T213" s="25">
        <f t="shared" ca="1" si="211"/>
        <v>68468.570000000007</v>
      </c>
      <c r="U213" s="25">
        <f t="shared" ca="1" si="192"/>
        <v>42.79</v>
      </c>
      <c r="V213" s="25">
        <f t="shared" ca="1" si="212"/>
        <v>0</v>
      </c>
      <c r="W213" s="25">
        <f t="shared" ca="1" si="193"/>
        <v>45.65</v>
      </c>
      <c r="X213" s="25">
        <f t="shared" ca="1" si="213"/>
        <v>126700</v>
      </c>
      <c r="Y213" s="25">
        <f t="shared" ca="1" si="194"/>
        <v>58231.43</v>
      </c>
      <c r="Z213" s="25">
        <f t="shared" ca="1" si="214"/>
        <v>13.27</v>
      </c>
      <c r="AA213" s="25">
        <f t="shared" ca="1" si="215"/>
        <v>3.42</v>
      </c>
      <c r="AB213" s="25">
        <f ca="1">IF($H213="","",IF($Q213="x",SUM(U$3:W213)+SUM(Z$3:AA213)-SUM(AB$3:AB212),0))</f>
        <v>315.39000000000669</v>
      </c>
      <c r="AC213" s="25">
        <f t="shared" ca="1" si="216"/>
        <v>68153.179999999993</v>
      </c>
      <c r="AD213" s="25">
        <f t="shared" ca="1" si="195"/>
        <v>68001.03</v>
      </c>
      <c r="AE213" s="7"/>
      <c r="AF213" s="25">
        <f t="shared" ca="1" si="217"/>
        <v>0</v>
      </c>
      <c r="AG213" s="25">
        <f ca="1">SUM(AF$3:AF213)</f>
        <v>0</v>
      </c>
      <c r="AH213" s="25">
        <f t="shared" ca="1" si="218"/>
        <v>116244.06390755837</v>
      </c>
      <c r="AI213" s="25">
        <f t="shared" ca="1" si="196"/>
        <v>72.650000000000006</v>
      </c>
      <c r="AJ213" s="25">
        <f t="shared" ca="1" si="219"/>
        <v>0</v>
      </c>
      <c r="AK213" s="25">
        <f t="shared" ca="1" si="197"/>
        <v>77.5</v>
      </c>
      <c r="AL213" s="25">
        <f t="shared" ca="1" si="220"/>
        <v>126700</v>
      </c>
      <c r="AM213" s="25">
        <f t="shared" ca="1" si="198"/>
        <v>10455.94</v>
      </c>
      <c r="AN213" s="25">
        <f t="shared" ca="1" si="221"/>
        <v>2.38</v>
      </c>
      <c r="AO213" s="25">
        <f t="shared" ca="1" si="222"/>
        <v>5.81</v>
      </c>
      <c r="AP213" s="25">
        <f ca="1">IF($H213="","",IF($Q213="x",SUM(AI$3:AK213)+SUM(AN$3:AO213)-SUM(AP$3:AP212),0))</f>
        <v>474.08000000000175</v>
      </c>
      <c r="AQ213" s="25">
        <f t="shared" ca="1" si="223"/>
        <v>115769.98</v>
      </c>
      <c r="AR213" s="25">
        <f t="shared" ca="1" si="199"/>
        <v>115546.4</v>
      </c>
      <c r="AS213" s="7"/>
      <c r="AT213" s="25">
        <f t="shared" ca="1" si="224"/>
        <v>0</v>
      </c>
      <c r="AU213" s="25">
        <f ca="1">SUM(AT$3:AT213)</f>
        <v>0</v>
      </c>
      <c r="AV213" s="25">
        <f t="shared" ca="1" si="225"/>
        <v>193003.67444999825</v>
      </c>
      <c r="AW213" s="25">
        <f t="shared" ca="1" si="200"/>
        <v>120.63</v>
      </c>
      <c r="AX213" s="25">
        <f t="shared" ca="1" si="226"/>
        <v>0</v>
      </c>
      <c r="AY213" s="25">
        <f t="shared" ca="1" si="227"/>
        <v>128.66999999999999</v>
      </c>
      <c r="AZ213" s="25">
        <f t="shared" ca="1" si="228"/>
        <v>193003.67444999825</v>
      </c>
      <c r="BA213" s="25">
        <f t="shared" ca="1" si="229"/>
        <v>0</v>
      </c>
      <c r="BB213" s="25">
        <f t="shared" ca="1" si="230"/>
        <v>0</v>
      </c>
      <c r="BC213" s="25">
        <f t="shared" ca="1" si="231"/>
        <v>9.65</v>
      </c>
      <c r="BD213" s="25">
        <f ca="1">IF($H213="","",IF($Q213="x",SUM(AW$3:AY213)+SUM(BB$3:BC213)-SUM(BD$3:BD212),0))</f>
        <v>773.08999999999651</v>
      </c>
      <c r="BE213" s="25">
        <f t="shared" ca="1" si="232"/>
        <v>192230.58</v>
      </c>
      <c r="BF213" s="25">
        <f t="shared" ca="1" si="201"/>
        <v>191892.31</v>
      </c>
      <c r="BG213" s="7"/>
      <c r="BI213" s="25">
        <f t="shared" ca="1" si="233"/>
        <v>0</v>
      </c>
      <c r="BJ213" s="25">
        <f ca="1">SUM(BI$3:BI213)</f>
        <v>0</v>
      </c>
      <c r="BK213" s="25">
        <f t="shared" ca="1" si="246"/>
        <v>163393.66493371726</v>
      </c>
      <c r="BL213" s="25">
        <f t="shared" ca="1" si="202"/>
        <v>102.12</v>
      </c>
      <c r="BM213" s="25">
        <f t="shared" ca="1" si="234"/>
        <v>0</v>
      </c>
      <c r="BN213" s="25">
        <f t="shared" ca="1" si="235"/>
        <v>108.93</v>
      </c>
      <c r="BO213" s="25">
        <f t="shared" ca="1" si="236"/>
        <v>163393.66493371726</v>
      </c>
      <c r="BP213" s="25">
        <f t="shared" ca="1" si="237"/>
        <v>0</v>
      </c>
      <c r="BQ213" s="25">
        <f t="shared" ca="1" si="238"/>
        <v>0</v>
      </c>
      <c r="BR213" s="25">
        <f t="shared" ca="1" si="239"/>
        <v>8.17</v>
      </c>
      <c r="BS213" s="25">
        <f ca="1">IF($H213="","",IF($Q213="x",SUM(BL$3:BN213)+SUM(BQ$3:BR213)-SUM(BS$3:BS212),0))</f>
        <v>655</v>
      </c>
      <c r="BT213" s="25">
        <f t="shared" ca="1" si="240"/>
        <v>162738.66</v>
      </c>
      <c r="BU213" s="25">
        <f t="shared" ca="1" si="203"/>
        <v>162444.63</v>
      </c>
      <c r="BV213" s="7"/>
      <c r="BW213" s="98"/>
      <c r="BY213" s="7"/>
      <c r="CB213" s="131">
        <f t="shared" si="248"/>
        <v>210</v>
      </c>
      <c r="CC213" s="132">
        <f t="shared" ca="1" si="241"/>
        <v>0</v>
      </c>
      <c r="CD213" s="133">
        <f t="shared" ca="1" si="204"/>
        <v>204543.29336354043</v>
      </c>
      <c r="CE213" s="133">
        <f t="shared" ca="1" si="242"/>
        <v>85.05</v>
      </c>
      <c r="CF213" s="133">
        <f t="shared" ca="1" si="243"/>
        <v>204458.23999999999</v>
      </c>
      <c r="CG213" s="133">
        <f t="shared" ca="1" si="244"/>
        <v>0</v>
      </c>
      <c r="CH213" s="133">
        <f ca="1">IF($H213="","",IF(MONTH($H213)=MONTH($C$4)-1,MAX(0,(CG213-SUM(N202:N213)+SUM(O202:O213))-(VLOOKUP(CB213-12,$CB$3:$CH212,6,FALSE))),0)*0.25)</f>
        <v>0</v>
      </c>
      <c r="CI213" s="133">
        <f ca="1">IF($H213="","",CG213-SUM($CH$4:$CH213))</f>
        <v>-23724.157485899399</v>
      </c>
      <c r="CK213" s="133">
        <f ca="1">IF($H213="","",SUM($N$4:$N213)+$CK$3)</f>
        <v>100000</v>
      </c>
      <c r="CL213" s="133">
        <f ca="1">IF($H213="","",SUM($O$4:$O213))</f>
        <v>0</v>
      </c>
      <c r="CM213" s="133">
        <f t="shared" ca="1" si="247"/>
        <v>0</v>
      </c>
      <c r="CN213" s="133">
        <f ca="1">IF($H213="","",ROUND(IF(MONTH($H213)=MONTH($C$4)-1,BT213*(1+CC213)-SUM($CM$4:$CM213),0),2))</f>
        <v>0</v>
      </c>
      <c r="CZ213" s="132">
        <f t="shared" ca="1" si="205"/>
        <v>126700</v>
      </c>
    </row>
    <row r="214" spans="6:104" x14ac:dyDescent="0.2">
      <c r="F214" s="3">
        <v>211</v>
      </c>
      <c r="G214" s="3">
        <f t="shared" si="206"/>
        <v>18</v>
      </c>
      <c r="H214" s="8">
        <f t="shared" ca="1" si="245"/>
        <v>50160</v>
      </c>
      <c r="I214" s="6">
        <f t="shared" ca="1" si="189"/>
        <v>49</v>
      </c>
      <c r="J214" s="6" t="str">
        <f t="shared" ca="1" si="190"/>
        <v/>
      </c>
      <c r="K214" s="7"/>
      <c r="L214" s="6">
        <f ca="1">IF($H214="","",IF($J214="",VLOOKUP($I214,Sterbetafeln!$A$4:$I$124,$D$10,FALSE),MAX(0.0005,VLOOKUP($I214,Sterbetafeln!$A$4:$I$124,$D$10,FALSE)*VLOOKUP($J214,Sterbetafeln!$A$4:$I$124,$D$13,FALSE))))</f>
        <v>2.7339999999999999E-3</v>
      </c>
      <c r="M214" s="78">
        <f ca="1">SUM($O$3:$O214)</f>
        <v>0</v>
      </c>
      <c r="N214" s="25">
        <f t="shared" ca="1" si="207"/>
        <v>0</v>
      </c>
      <c r="O214" s="25">
        <f t="shared" ca="1" si="208"/>
        <v>0</v>
      </c>
      <c r="P214" s="25">
        <f t="shared" ca="1" si="209"/>
        <v>0</v>
      </c>
      <c r="Q214" s="7" t="str">
        <f t="shared" ca="1" si="210"/>
        <v/>
      </c>
      <c r="R214" s="25">
        <f t="shared" ca="1" si="191"/>
        <v>0</v>
      </c>
      <c r="S214" s="25">
        <f ca="1">SUM(R$3:R214)</f>
        <v>0</v>
      </c>
      <c r="T214" s="25">
        <f t="shared" ca="1" si="211"/>
        <v>68153.179999999993</v>
      </c>
      <c r="U214" s="25">
        <f t="shared" ca="1" si="192"/>
        <v>42.6</v>
      </c>
      <c r="V214" s="25">
        <f t="shared" ca="1" si="212"/>
        <v>0</v>
      </c>
      <c r="W214" s="25">
        <f t="shared" ca="1" si="193"/>
        <v>45.44</v>
      </c>
      <c r="X214" s="25">
        <f t="shared" ca="1" si="213"/>
        <v>126700</v>
      </c>
      <c r="Y214" s="25">
        <f t="shared" ca="1" si="194"/>
        <v>58546.82</v>
      </c>
      <c r="Z214" s="25">
        <f t="shared" ca="1" si="214"/>
        <v>13.34</v>
      </c>
      <c r="AA214" s="25">
        <f t="shared" ca="1" si="215"/>
        <v>3.41</v>
      </c>
      <c r="AB214" s="25">
        <f ca="1">IF($H214="","",IF($Q214="x",SUM(U$3:W214)+SUM(Z$3:AA214)-SUM(AB$3:AB213),0))</f>
        <v>0</v>
      </c>
      <c r="AC214" s="25">
        <f t="shared" ca="1" si="216"/>
        <v>68153.179999999993</v>
      </c>
      <c r="AD214" s="25">
        <f t="shared" ca="1" si="195"/>
        <v>68001.03</v>
      </c>
      <c r="AE214" s="7"/>
      <c r="AF214" s="25">
        <f t="shared" ca="1" si="217"/>
        <v>0</v>
      </c>
      <c r="AG214" s="25">
        <f ca="1">SUM(AF$3:AF214)</f>
        <v>0</v>
      </c>
      <c r="AH214" s="25">
        <f t="shared" ca="1" si="218"/>
        <v>116055.5000022142</v>
      </c>
      <c r="AI214" s="25">
        <f t="shared" ca="1" si="196"/>
        <v>72.53</v>
      </c>
      <c r="AJ214" s="25">
        <f t="shared" ca="1" si="219"/>
        <v>0</v>
      </c>
      <c r="AK214" s="25">
        <f t="shared" ca="1" si="197"/>
        <v>77.37</v>
      </c>
      <c r="AL214" s="25">
        <f t="shared" ca="1" si="220"/>
        <v>126700</v>
      </c>
      <c r="AM214" s="25">
        <f t="shared" ca="1" si="198"/>
        <v>10644.5</v>
      </c>
      <c r="AN214" s="25">
        <f t="shared" ca="1" si="221"/>
        <v>2.4300000000000002</v>
      </c>
      <c r="AO214" s="25">
        <f t="shared" ca="1" si="222"/>
        <v>5.8</v>
      </c>
      <c r="AP214" s="25">
        <f ca="1">IF($H214="","",IF($Q214="x",SUM(AI$3:AK214)+SUM(AN$3:AO214)-SUM(AP$3:AP213),0))</f>
        <v>0</v>
      </c>
      <c r="AQ214" s="25">
        <f t="shared" ca="1" si="223"/>
        <v>116055.5</v>
      </c>
      <c r="AR214" s="25">
        <f t="shared" ca="1" si="199"/>
        <v>115831.49</v>
      </c>
      <c r="AS214" s="7"/>
      <c r="AT214" s="25">
        <f t="shared" ca="1" si="224"/>
        <v>0</v>
      </c>
      <c r="AU214" s="25">
        <f ca="1">SUM(AT$3:AT214)</f>
        <v>0</v>
      </c>
      <c r="AV214" s="25">
        <f t="shared" ca="1" si="225"/>
        <v>193166.2720683552</v>
      </c>
      <c r="AW214" s="25">
        <f t="shared" ca="1" si="200"/>
        <v>120.73</v>
      </c>
      <c r="AX214" s="25">
        <f t="shared" ca="1" si="226"/>
        <v>0</v>
      </c>
      <c r="AY214" s="25">
        <f t="shared" ca="1" si="227"/>
        <v>128.78</v>
      </c>
      <c r="AZ214" s="25">
        <f t="shared" ca="1" si="228"/>
        <v>193166.2720683552</v>
      </c>
      <c r="BA214" s="25">
        <f t="shared" ca="1" si="229"/>
        <v>0</v>
      </c>
      <c r="BB214" s="25">
        <f t="shared" ca="1" si="230"/>
        <v>0</v>
      </c>
      <c r="BC214" s="25">
        <f t="shared" ca="1" si="231"/>
        <v>9.66</v>
      </c>
      <c r="BD214" s="25">
        <f ca="1">IF($H214="","",IF($Q214="x",SUM(AW$3:AY214)+SUM(BB$3:BC214)-SUM(BD$3:BD213),0))</f>
        <v>0</v>
      </c>
      <c r="BE214" s="25">
        <f t="shared" ca="1" si="232"/>
        <v>193166.27</v>
      </c>
      <c r="BF214" s="25">
        <f t="shared" ca="1" si="201"/>
        <v>192826.6</v>
      </c>
      <c r="BG214" s="7"/>
      <c r="BI214" s="25">
        <f t="shared" ca="1" si="233"/>
        <v>0</v>
      </c>
      <c r="BJ214" s="25">
        <f ca="1">SUM(BI$3:BI214)</f>
        <v>0</v>
      </c>
      <c r="BK214" s="25">
        <f t="shared" ca="1" si="246"/>
        <v>163401.67744522507</v>
      </c>
      <c r="BL214" s="25">
        <f t="shared" ca="1" si="202"/>
        <v>102.13</v>
      </c>
      <c r="BM214" s="25">
        <f t="shared" ca="1" si="234"/>
        <v>0</v>
      </c>
      <c r="BN214" s="25">
        <f t="shared" ca="1" si="235"/>
        <v>108.93</v>
      </c>
      <c r="BO214" s="25">
        <f t="shared" ca="1" si="236"/>
        <v>163401.67744522507</v>
      </c>
      <c r="BP214" s="25">
        <f t="shared" ca="1" si="237"/>
        <v>0</v>
      </c>
      <c r="BQ214" s="25">
        <f t="shared" ca="1" si="238"/>
        <v>0</v>
      </c>
      <c r="BR214" s="25">
        <f t="shared" ca="1" si="239"/>
        <v>8.17</v>
      </c>
      <c r="BS214" s="25">
        <f ca="1">IF($H214="","",IF($Q214="x",SUM(BL$3:BN214)+SUM(BQ$3:BR214)-SUM(BS$3:BS213),0))</f>
        <v>0</v>
      </c>
      <c r="BT214" s="25">
        <f t="shared" ca="1" si="240"/>
        <v>163401.68</v>
      </c>
      <c r="BU214" s="25">
        <f t="shared" ca="1" si="203"/>
        <v>163106.65</v>
      </c>
      <c r="BV214" s="7"/>
      <c r="BW214" s="98"/>
      <c r="BY214" s="7"/>
      <c r="CB214" s="131">
        <f t="shared" si="248"/>
        <v>211</v>
      </c>
      <c r="CC214" s="132">
        <f t="shared" ca="1" si="241"/>
        <v>0</v>
      </c>
      <c r="CD214" s="133">
        <f t="shared" ca="1" si="204"/>
        <v>205291.22817834688</v>
      </c>
      <c r="CE214" s="133">
        <f t="shared" ca="1" si="242"/>
        <v>85.36</v>
      </c>
      <c r="CF214" s="133">
        <f t="shared" ca="1" si="243"/>
        <v>205205.87</v>
      </c>
      <c r="CG214" s="133">
        <f t="shared" ca="1" si="244"/>
        <v>0</v>
      </c>
      <c r="CH214" s="133">
        <f ca="1">IF($H214="","",IF(MONTH($H214)=MONTH($C$4)-1,MAX(0,(CG214-SUM(N203:N214)+SUM(O203:O214))-(VLOOKUP(CB214-12,$CB$3:$CH213,6,FALSE))),0)*0.25)</f>
        <v>0</v>
      </c>
      <c r="CI214" s="133">
        <f ca="1">IF($H214="","",CG214-SUM($CH$4:$CH214))</f>
        <v>-23724.157485899399</v>
      </c>
      <c r="CK214" s="133">
        <f ca="1">IF($H214="","",SUM($N$4:$N214)+$CK$3)</f>
        <v>100000</v>
      </c>
      <c r="CL214" s="133">
        <f ca="1">IF($H214="","",SUM($O$4:$O214))</f>
        <v>0</v>
      </c>
      <c r="CM214" s="133">
        <f t="shared" ca="1" si="247"/>
        <v>0</v>
      </c>
      <c r="CN214" s="133">
        <f ca="1">IF($H214="","",ROUND(IF(MONTH($H214)=MONTH($C$4)-1,BT214*(1+CC214)-SUM($CM$4:$CM214),0),2))</f>
        <v>0</v>
      </c>
      <c r="CZ214" s="132">
        <f t="shared" ca="1" si="205"/>
        <v>126700</v>
      </c>
    </row>
    <row r="215" spans="6:104" x14ac:dyDescent="0.2">
      <c r="F215" s="3">
        <v>212</v>
      </c>
      <c r="G215" s="3">
        <f t="shared" si="206"/>
        <v>18</v>
      </c>
      <c r="H215" s="8">
        <f t="shared" ca="1" si="245"/>
        <v>50191</v>
      </c>
      <c r="I215" s="6">
        <f t="shared" ca="1" si="189"/>
        <v>49</v>
      </c>
      <c r="J215" s="6" t="str">
        <f t="shared" ca="1" si="190"/>
        <v/>
      </c>
      <c r="K215" s="7"/>
      <c r="L215" s="6">
        <f ca="1">IF($H215="","",IF($J215="",VLOOKUP($I215,Sterbetafeln!$A$4:$I$124,$D$10,FALSE),MAX(0.0005,VLOOKUP($I215,Sterbetafeln!$A$4:$I$124,$D$10,FALSE)*VLOOKUP($J215,Sterbetafeln!$A$4:$I$124,$D$13,FALSE))))</f>
        <v>2.7339999999999999E-3</v>
      </c>
      <c r="M215" s="78">
        <f ca="1">SUM($O$3:$O215)</f>
        <v>0</v>
      </c>
      <c r="N215" s="25">
        <f t="shared" ca="1" si="207"/>
        <v>0</v>
      </c>
      <c r="O215" s="25">
        <f t="shared" ca="1" si="208"/>
        <v>0</v>
      </c>
      <c r="P215" s="25">
        <f t="shared" ca="1" si="209"/>
        <v>0</v>
      </c>
      <c r="Q215" s="7" t="str">
        <f t="shared" ca="1" si="210"/>
        <v/>
      </c>
      <c r="R215" s="25">
        <f t="shared" ca="1" si="191"/>
        <v>0</v>
      </c>
      <c r="S215" s="25">
        <f ca="1">SUM(R$3:R215)</f>
        <v>0</v>
      </c>
      <c r="T215" s="25">
        <f t="shared" ca="1" si="211"/>
        <v>68153.179999999993</v>
      </c>
      <c r="U215" s="25">
        <f t="shared" ca="1" si="192"/>
        <v>42.6</v>
      </c>
      <c r="V215" s="25">
        <f t="shared" ca="1" si="212"/>
        <v>0</v>
      </c>
      <c r="W215" s="25">
        <f t="shared" ca="1" si="193"/>
        <v>45.44</v>
      </c>
      <c r="X215" s="25">
        <f t="shared" ca="1" si="213"/>
        <v>126700</v>
      </c>
      <c r="Y215" s="25">
        <f t="shared" ca="1" si="194"/>
        <v>58546.82</v>
      </c>
      <c r="Z215" s="25">
        <f t="shared" ca="1" si="214"/>
        <v>13.34</v>
      </c>
      <c r="AA215" s="25">
        <f t="shared" ca="1" si="215"/>
        <v>3.41</v>
      </c>
      <c r="AB215" s="25">
        <f ca="1">IF($H215="","",IF($Q215="x",SUM(U$3:W215)+SUM(Z$3:AA215)-SUM(AB$3:AB214),0))</f>
        <v>0</v>
      </c>
      <c r="AC215" s="25">
        <f t="shared" ca="1" si="216"/>
        <v>68153.179999999993</v>
      </c>
      <c r="AD215" s="25">
        <f t="shared" ca="1" si="195"/>
        <v>68001.03</v>
      </c>
      <c r="AE215" s="7"/>
      <c r="AF215" s="25">
        <f t="shared" ca="1" si="217"/>
        <v>0</v>
      </c>
      <c r="AG215" s="25">
        <f ca="1">SUM(AF$3:AF215)</f>
        <v>0</v>
      </c>
      <c r="AH215" s="25">
        <f t="shared" ca="1" si="218"/>
        <v>116341.72417155959</v>
      </c>
      <c r="AI215" s="25">
        <f t="shared" ca="1" si="196"/>
        <v>72.709999999999994</v>
      </c>
      <c r="AJ215" s="25">
        <f t="shared" ca="1" si="219"/>
        <v>0</v>
      </c>
      <c r="AK215" s="25">
        <f t="shared" ca="1" si="197"/>
        <v>77.56</v>
      </c>
      <c r="AL215" s="25">
        <f t="shared" ca="1" si="220"/>
        <v>126700</v>
      </c>
      <c r="AM215" s="25">
        <f t="shared" ca="1" si="198"/>
        <v>10358.280000000001</v>
      </c>
      <c r="AN215" s="25">
        <f t="shared" ca="1" si="221"/>
        <v>2.36</v>
      </c>
      <c r="AO215" s="25">
        <f t="shared" ca="1" si="222"/>
        <v>5.82</v>
      </c>
      <c r="AP215" s="25">
        <f ca="1">IF($H215="","",IF($Q215="x",SUM(AI$3:AK215)+SUM(AN$3:AO215)-SUM(AP$3:AP214),0))</f>
        <v>0</v>
      </c>
      <c r="AQ215" s="25">
        <f t="shared" ca="1" si="223"/>
        <v>116341.72</v>
      </c>
      <c r="AR215" s="25">
        <f t="shared" ca="1" si="199"/>
        <v>116117.28</v>
      </c>
      <c r="AS215" s="7"/>
      <c r="AT215" s="25">
        <f t="shared" ca="1" si="224"/>
        <v>0</v>
      </c>
      <c r="AU215" s="25">
        <f ca="1">SUM(AT$3:AT215)</f>
        <v>0</v>
      </c>
      <c r="AV215" s="25">
        <f t="shared" ca="1" si="225"/>
        <v>194106.5165867437</v>
      </c>
      <c r="AW215" s="25">
        <f t="shared" ca="1" si="200"/>
        <v>121.32</v>
      </c>
      <c r="AX215" s="25">
        <f t="shared" ca="1" si="226"/>
        <v>0</v>
      </c>
      <c r="AY215" s="25">
        <f t="shared" ca="1" si="227"/>
        <v>129.4</v>
      </c>
      <c r="AZ215" s="25">
        <f t="shared" ca="1" si="228"/>
        <v>194106.5165867437</v>
      </c>
      <c r="BA215" s="25">
        <f t="shared" ca="1" si="229"/>
        <v>0</v>
      </c>
      <c r="BB215" s="25">
        <f t="shared" ca="1" si="230"/>
        <v>0</v>
      </c>
      <c r="BC215" s="25">
        <f t="shared" ca="1" si="231"/>
        <v>9.7100000000000009</v>
      </c>
      <c r="BD215" s="25">
        <f ca="1">IF($H215="","",IF($Q215="x",SUM(AW$3:AY215)+SUM(BB$3:BC215)-SUM(BD$3:BD214),0))</f>
        <v>0</v>
      </c>
      <c r="BE215" s="25">
        <f t="shared" ca="1" si="232"/>
        <v>194106.52</v>
      </c>
      <c r="BF215" s="25">
        <f t="shared" ca="1" si="201"/>
        <v>193765.44</v>
      </c>
      <c r="BG215" s="7"/>
      <c r="BI215" s="25">
        <f t="shared" ca="1" si="233"/>
        <v>0</v>
      </c>
      <c r="BJ215" s="25">
        <f ca="1">SUM(BI$3:BI215)</f>
        <v>0</v>
      </c>
      <c r="BK215" s="25">
        <f t="shared" ca="1" si="246"/>
        <v>164067.39867077608</v>
      </c>
      <c r="BL215" s="25">
        <f t="shared" ca="1" si="202"/>
        <v>102.54</v>
      </c>
      <c r="BM215" s="25">
        <f t="shared" ca="1" si="234"/>
        <v>0</v>
      </c>
      <c r="BN215" s="25">
        <f t="shared" ca="1" si="235"/>
        <v>109.38</v>
      </c>
      <c r="BO215" s="25">
        <f t="shared" ca="1" si="236"/>
        <v>164067.39867077608</v>
      </c>
      <c r="BP215" s="25">
        <f t="shared" ca="1" si="237"/>
        <v>0</v>
      </c>
      <c r="BQ215" s="25">
        <f t="shared" ca="1" si="238"/>
        <v>0</v>
      </c>
      <c r="BR215" s="25">
        <f t="shared" ca="1" si="239"/>
        <v>8.1999999999999993</v>
      </c>
      <c r="BS215" s="25">
        <f ca="1">IF($H215="","",IF($Q215="x",SUM(BL$3:BN215)+SUM(BQ$3:BR215)-SUM(BS$3:BS214),0))</f>
        <v>0</v>
      </c>
      <c r="BT215" s="25">
        <f t="shared" ca="1" si="240"/>
        <v>164067.4</v>
      </c>
      <c r="BU215" s="25">
        <f t="shared" ca="1" si="203"/>
        <v>163771.37</v>
      </c>
      <c r="BV215" s="7"/>
      <c r="BW215" s="98"/>
      <c r="BY215" s="7"/>
      <c r="CB215" s="131">
        <f t="shared" si="248"/>
        <v>212</v>
      </c>
      <c r="CC215" s="132">
        <f t="shared" ca="1" si="241"/>
        <v>0</v>
      </c>
      <c r="CD215" s="133">
        <f t="shared" ca="1" si="204"/>
        <v>206041.90411551125</v>
      </c>
      <c r="CE215" s="133">
        <f t="shared" ca="1" si="242"/>
        <v>85.68</v>
      </c>
      <c r="CF215" s="133">
        <f t="shared" ca="1" si="243"/>
        <v>205956.22</v>
      </c>
      <c r="CG215" s="133">
        <f t="shared" ca="1" si="244"/>
        <v>0</v>
      </c>
      <c r="CH215" s="133">
        <f ca="1">IF($H215="","",IF(MONTH($H215)=MONTH($C$4)-1,MAX(0,(CG215-SUM(N204:N215)+SUM(O204:O215))-(VLOOKUP(CB215-12,$CB$3:$CH214,6,FALSE))),0)*0.25)</f>
        <v>0</v>
      </c>
      <c r="CI215" s="133">
        <f ca="1">IF($H215="","",CG215-SUM($CH$4:$CH215))</f>
        <v>-23724.157485899399</v>
      </c>
      <c r="CK215" s="133">
        <f ca="1">IF($H215="","",SUM($N$4:$N215)+$CK$3)</f>
        <v>100000</v>
      </c>
      <c r="CL215" s="133">
        <f ca="1">IF($H215="","",SUM($O$4:$O215))</f>
        <v>0</v>
      </c>
      <c r="CM215" s="133">
        <f t="shared" ca="1" si="247"/>
        <v>0</v>
      </c>
      <c r="CN215" s="133">
        <f ca="1">IF($H215="","",ROUND(IF(MONTH($H215)=MONTH($C$4)-1,BT215*(1+CC215)-SUM($CM$4:$CM215),0),2))</f>
        <v>0</v>
      </c>
      <c r="CZ215" s="132">
        <f t="shared" ca="1" si="205"/>
        <v>126700</v>
      </c>
    </row>
    <row r="216" spans="6:104" x14ac:dyDescent="0.2">
      <c r="F216" s="3">
        <v>213</v>
      </c>
      <c r="G216" s="3">
        <f t="shared" si="206"/>
        <v>18</v>
      </c>
      <c r="H216" s="8">
        <f t="shared" ca="1" si="245"/>
        <v>50221</v>
      </c>
      <c r="I216" s="6">
        <f t="shared" ca="1" si="189"/>
        <v>49</v>
      </c>
      <c r="J216" s="6" t="str">
        <f t="shared" ca="1" si="190"/>
        <v/>
      </c>
      <c r="K216" s="7"/>
      <c r="L216" s="6">
        <f ca="1">IF($H216="","",IF($J216="",VLOOKUP($I216,Sterbetafeln!$A$4:$I$124,$D$10,FALSE),MAX(0.0005,VLOOKUP($I216,Sterbetafeln!$A$4:$I$124,$D$10,FALSE)*VLOOKUP($J216,Sterbetafeln!$A$4:$I$124,$D$13,FALSE))))</f>
        <v>2.7339999999999999E-3</v>
      </c>
      <c r="M216" s="78">
        <f ca="1">SUM($O$3:$O216)</f>
        <v>0</v>
      </c>
      <c r="N216" s="25">
        <f t="shared" ca="1" si="207"/>
        <v>0</v>
      </c>
      <c r="O216" s="25">
        <f t="shared" ca="1" si="208"/>
        <v>0</v>
      </c>
      <c r="P216" s="25">
        <f t="shared" ca="1" si="209"/>
        <v>0</v>
      </c>
      <c r="Q216" s="7" t="str">
        <f t="shared" ca="1" si="210"/>
        <v>x</v>
      </c>
      <c r="R216" s="25">
        <f t="shared" ca="1" si="191"/>
        <v>0</v>
      </c>
      <c r="S216" s="25">
        <f ca="1">SUM(R$3:R216)</f>
        <v>0</v>
      </c>
      <c r="T216" s="25">
        <f t="shared" ca="1" si="211"/>
        <v>68153.179999999993</v>
      </c>
      <c r="U216" s="25">
        <f t="shared" ca="1" si="192"/>
        <v>42.6</v>
      </c>
      <c r="V216" s="25">
        <f t="shared" ca="1" si="212"/>
        <v>0</v>
      </c>
      <c r="W216" s="25">
        <f t="shared" ca="1" si="193"/>
        <v>45.44</v>
      </c>
      <c r="X216" s="25">
        <f t="shared" ca="1" si="213"/>
        <v>126700</v>
      </c>
      <c r="Y216" s="25">
        <f t="shared" ca="1" si="194"/>
        <v>58546.82</v>
      </c>
      <c r="Z216" s="25">
        <f t="shared" ca="1" si="214"/>
        <v>13.34</v>
      </c>
      <c r="AA216" s="25">
        <f t="shared" ca="1" si="215"/>
        <v>3.41</v>
      </c>
      <c r="AB216" s="25">
        <f ca="1">IF($H216="","",IF($Q216="x",SUM(U$3:W216)+SUM(Z$3:AA216)-SUM(AB$3:AB215),0))</f>
        <v>314.36999999999171</v>
      </c>
      <c r="AC216" s="25">
        <f t="shared" ca="1" si="216"/>
        <v>67838.81</v>
      </c>
      <c r="AD216" s="25">
        <f t="shared" ca="1" si="195"/>
        <v>67687.13</v>
      </c>
      <c r="AE216" s="7"/>
      <c r="AF216" s="25">
        <f t="shared" ca="1" si="217"/>
        <v>0</v>
      </c>
      <c r="AG216" s="25">
        <f ca="1">SUM(AF$3:AF216)</f>
        <v>0</v>
      </c>
      <c r="AH216" s="25">
        <f t="shared" ca="1" si="218"/>
        <v>116628.65006729383</v>
      </c>
      <c r="AI216" s="25">
        <f t="shared" ca="1" si="196"/>
        <v>72.89</v>
      </c>
      <c r="AJ216" s="25">
        <f t="shared" ca="1" si="219"/>
        <v>0</v>
      </c>
      <c r="AK216" s="25">
        <f t="shared" ca="1" si="197"/>
        <v>77.75</v>
      </c>
      <c r="AL216" s="25">
        <f t="shared" ca="1" si="220"/>
        <v>126700</v>
      </c>
      <c r="AM216" s="25">
        <f t="shared" ca="1" si="198"/>
        <v>10071.35</v>
      </c>
      <c r="AN216" s="25">
        <f t="shared" ca="1" si="221"/>
        <v>2.29</v>
      </c>
      <c r="AO216" s="25">
        <f t="shared" ca="1" si="222"/>
        <v>5.83</v>
      </c>
      <c r="AP216" s="25">
        <f ca="1">IF($H216="","",IF($Q216="x",SUM(AI$3:AK216)+SUM(AN$3:AO216)-SUM(AP$3:AP215),0))</f>
        <v>475.34000000000015</v>
      </c>
      <c r="AQ216" s="25">
        <f t="shared" ca="1" si="223"/>
        <v>116153.31</v>
      </c>
      <c r="AR216" s="25">
        <f t="shared" ca="1" si="199"/>
        <v>115929.16</v>
      </c>
      <c r="AS216" s="7"/>
      <c r="AT216" s="25">
        <f t="shared" ca="1" si="224"/>
        <v>0</v>
      </c>
      <c r="AU216" s="25">
        <f ca="1">SUM(AT$3:AT216)</f>
        <v>0</v>
      </c>
      <c r="AV216" s="25">
        <f t="shared" ca="1" si="225"/>
        <v>195051.34330116276</v>
      </c>
      <c r="AW216" s="25">
        <f t="shared" ca="1" si="200"/>
        <v>121.91</v>
      </c>
      <c r="AX216" s="25">
        <f t="shared" ca="1" si="226"/>
        <v>0</v>
      </c>
      <c r="AY216" s="25">
        <f t="shared" ca="1" si="227"/>
        <v>130.03</v>
      </c>
      <c r="AZ216" s="25">
        <f t="shared" ca="1" si="228"/>
        <v>195051.34330116276</v>
      </c>
      <c r="BA216" s="25">
        <f t="shared" ca="1" si="229"/>
        <v>0</v>
      </c>
      <c r="BB216" s="25">
        <f t="shared" ca="1" si="230"/>
        <v>0</v>
      </c>
      <c r="BC216" s="25">
        <f t="shared" ca="1" si="231"/>
        <v>9.75</v>
      </c>
      <c r="BD216" s="25">
        <f ca="1">IF($H216="","",IF($Q216="x",SUM(AW$3:AY216)+SUM(BB$3:BC216)-SUM(BD$3:BD215),0))</f>
        <v>781.29000000000815</v>
      </c>
      <c r="BE216" s="25">
        <f t="shared" ca="1" si="232"/>
        <v>194270.05</v>
      </c>
      <c r="BF216" s="25">
        <f t="shared" ca="1" si="201"/>
        <v>193928.72</v>
      </c>
      <c r="BG216" s="7"/>
      <c r="BI216" s="25">
        <f t="shared" ca="1" si="233"/>
        <v>0</v>
      </c>
      <c r="BJ216" s="25">
        <f ca="1">SUM(BI$3:BI216)</f>
        <v>0</v>
      </c>
      <c r="BK216" s="25">
        <f t="shared" ca="1" si="246"/>
        <v>164735.83089646135</v>
      </c>
      <c r="BL216" s="25">
        <f t="shared" ca="1" si="202"/>
        <v>102.96</v>
      </c>
      <c r="BM216" s="25">
        <f t="shared" ca="1" si="234"/>
        <v>0</v>
      </c>
      <c r="BN216" s="25">
        <f t="shared" ca="1" si="235"/>
        <v>109.82</v>
      </c>
      <c r="BO216" s="25">
        <f t="shared" ca="1" si="236"/>
        <v>164735.83089646135</v>
      </c>
      <c r="BP216" s="25">
        <f t="shared" ca="1" si="237"/>
        <v>0</v>
      </c>
      <c r="BQ216" s="25">
        <f t="shared" ca="1" si="238"/>
        <v>0</v>
      </c>
      <c r="BR216" s="25">
        <f t="shared" ca="1" si="239"/>
        <v>8.24</v>
      </c>
      <c r="BS216" s="25">
        <f ca="1">IF($H216="","",IF($Q216="x",SUM(BL$3:BN216)+SUM(BQ$3:BR216)-SUM(BS$3:BS215),0))</f>
        <v>660.36999999999534</v>
      </c>
      <c r="BT216" s="25">
        <f t="shared" ca="1" si="240"/>
        <v>164075.46</v>
      </c>
      <c r="BU216" s="25">
        <f t="shared" ca="1" si="203"/>
        <v>163779.42000000001</v>
      </c>
      <c r="BV216" s="7"/>
      <c r="BW216" s="98"/>
      <c r="BY216" s="7"/>
      <c r="CB216" s="131">
        <f t="shared" si="248"/>
        <v>213</v>
      </c>
      <c r="CC216" s="132">
        <f t="shared" ca="1" si="241"/>
        <v>0</v>
      </c>
      <c r="CD216" s="133">
        <f t="shared" ca="1" si="204"/>
        <v>206795.31113429231</v>
      </c>
      <c r="CE216" s="133">
        <f t="shared" ca="1" si="242"/>
        <v>85.99</v>
      </c>
      <c r="CF216" s="133">
        <f t="shared" ca="1" si="243"/>
        <v>206709.32</v>
      </c>
      <c r="CG216" s="133">
        <f t="shared" ca="1" si="244"/>
        <v>0</v>
      </c>
      <c r="CH216" s="133">
        <f ca="1">IF($H216="","",IF(MONTH($H216)=MONTH($C$4)-1,MAX(0,(CG216-SUM(N205:N216)+SUM(O205:O216))-(VLOOKUP(CB216-12,$CB$3:$CH215,6,FALSE))),0)*0.25)</f>
        <v>0</v>
      </c>
      <c r="CI216" s="133">
        <f ca="1">IF($H216="","",CG216-SUM($CH$4:$CH216))</f>
        <v>-23724.157485899399</v>
      </c>
      <c r="CK216" s="133">
        <f ca="1">IF($H216="","",SUM($N$4:$N216)+$CK$3)</f>
        <v>100000</v>
      </c>
      <c r="CL216" s="133">
        <f ca="1">IF($H216="","",SUM($O$4:$O216))</f>
        <v>0</v>
      </c>
      <c r="CM216" s="133">
        <f t="shared" ca="1" si="247"/>
        <v>0</v>
      </c>
      <c r="CN216" s="133">
        <f ca="1">IF($H216="","",ROUND(IF(MONTH($H216)=MONTH($C$4)-1,BT216*(1+CC216)-SUM($CM$4:$CM216),0),2))</f>
        <v>0</v>
      </c>
      <c r="CZ216" s="132">
        <f t="shared" ca="1" si="205"/>
        <v>126700</v>
      </c>
    </row>
    <row r="217" spans="6:104" x14ac:dyDescent="0.2">
      <c r="F217" s="3">
        <v>214</v>
      </c>
      <c r="G217" s="3">
        <f t="shared" si="206"/>
        <v>18</v>
      </c>
      <c r="H217" s="8">
        <f t="shared" ca="1" si="245"/>
        <v>50252</v>
      </c>
      <c r="I217" s="6">
        <f t="shared" ca="1" si="189"/>
        <v>50</v>
      </c>
      <c r="J217" s="6" t="str">
        <f t="shared" ca="1" si="190"/>
        <v/>
      </c>
      <c r="K217" s="7"/>
      <c r="L217" s="6">
        <f ca="1">IF($H217="","",IF($J217="",VLOOKUP($I217,Sterbetafeln!$A$4:$I$124,$D$10,FALSE),MAX(0.0005,VLOOKUP($I217,Sterbetafeln!$A$4:$I$124,$D$10,FALSE)*VLOOKUP($J217,Sterbetafeln!$A$4:$I$124,$D$13,FALSE))))</f>
        <v>3.016E-3</v>
      </c>
      <c r="M217" s="78">
        <f ca="1">SUM($O$3:$O217)</f>
        <v>0</v>
      </c>
      <c r="N217" s="25">
        <f t="shared" ca="1" si="207"/>
        <v>0</v>
      </c>
      <c r="O217" s="25">
        <f t="shared" ca="1" si="208"/>
        <v>0</v>
      </c>
      <c r="P217" s="25">
        <f t="shared" ca="1" si="209"/>
        <v>0</v>
      </c>
      <c r="Q217" s="7" t="str">
        <f t="shared" ca="1" si="210"/>
        <v/>
      </c>
      <c r="R217" s="25">
        <f t="shared" ca="1" si="191"/>
        <v>0</v>
      </c>
      <c r="S217" s="25">
        <f ca="1">SUM(R$3:R217)</f>
        <v>0</v>
      </c>
      <c r="T217" s="25">
        <f t="shared" ca="1" si="211"/>
        <v>67838.81</v>
      </c>
      <c r="U217" s="25">
        <f t="shared" ca="1" si="192"/>
        <v>42.4</v>
      </c>
      <c r="V217" s="25">
        <f t="shared" ca="1" si="212"/>
        <v>0</v>
      </c>
      <c r="W217" s="25">
        <f t="shared" ca="1" si="193"/>
        <v>45.23</v>
      </c>
      <c r="X217" s="25">
        <f t="shared" ca="1" si="213"/>
        <v>126700</v>
      </c>
      <c r="Y217" s="25">
        <f t="shared" ca="1" si="194"/>
        <v>58861.19</v>
      </c>
      <c r="Z217" s="25">
        <f t="shared" ca="1" si="214"/>
        <v>14.79</v>
      </c>
      <c r="AA217" s="25">
        <f t="shared" ca="1" si="215"/>
        <v>3.39</v>
      </c>
      <c r="AB217" s="25">
        <f ca="1">IF($H217="","",IF($Q217="x",SUM(U$3:W217)+SUM(Z$3:AA217)-SUM(AB$3:AB216),0))</f>
        <v>0</v>
      </c>
      <c r="AC217" s="25">
        <f t="shared" ca="1" si="216"/>
        <v>67838.81</v>
      </c>
      <c r="AD217" s="25">
        <f t="shared" ca="1" si="195"/>
        <v>67687.13</v>
      </c>
      <c r="AE217" s="7"/>
      <c r="AF217" s="25">
        <f t="shared" ca="1" si="217"/>
        <v>0</v>
      </c>
      <c r="AG217" s="25">
        <f ca="1">SUM(AF$3:AF217)</f>
        <v>0</v>
      </c>
      <c r="AH217" s="25">
        <f t="shared" ca="1" si="218"/>
        <v>116439.77539740602</v>
      </c>
      <c r="AI217" s="25">
        <f t="shared" ca="1" si="196"/>
        <v>72.77</v>
      </c>
      <c r="AJ217" s="25">
        <f t="shared" ca="1" si="219"/>
        <v>0</v>
      </c>
      <c r="AK217" s="25">
        <f t="shared" ca="1" si="197"/>
        <v>77.63</v>
      </c>
      <c r="AL217" s="25">
        <f t="shared" ca="1" si="220"/>
        <v>126700</v>
      </c>
      <c r="AM217" s="25">
        <f t="shared" ca="1" si="198"/>
        <v>10260.219999999999</v>
      </c>
      <c r="AN217" s="25">
        <f t="shared" ca="1" si="221"/>
        <v>2.58</v>
      </c>
      <c r="AO217" s="25">
        <f t="shared" ca="1" si="222"/>
        <v>5.82</v>
      </c>
      <c r="AP217" s="25">
        <f ca="1">IF($H217="","",IF($Q217="x",SUM(AI$3:AK217)+SUM(AN$3:AO217)-SUM(AP$3:AP216),0))</f>
        <v>0</v>
      </c>
      <c r="AQ217" s="25">
        <f t="shared" ca="1" si="223"/>
        <v>116439.78</v>
      </c>
      <c r="AR217" s="25">
        <f t="shared" ca="1" si="199"/>
        <v>116215.2</v>
      </c>
      <c r="AS217" s="7"/>
      <c r="AT217" s="25">
        <f t="shared" ca="1" si="224"/>
        <v>0</v>
      </c>
      <c r="AU217" s="25">
        <f ca="1">SUM(AT$3:AT217)</f>
        <v>0</v>
      </c>
      <c r="AV217" s="25">
        <f t="shared" ca="1" si="225"/>
        <v>195215.6692917067</v>
      </c>
      <c r="AW217" s="25">
        <f t="shared" ca="1" si="200"/>
        <v>122.01</v>
      </c>
      <c r="AX217" s="25">
        <f t="shared" ca="1" si="226"/>
        <v>0</v>
      </c>
      <c r="AY217" s="25">
        <f t="shared" ca="1" si="227"/>
        <v>130.13999999999999</v>
      </c>
      <c r="AZ217" s="25">
        <f t="shared" ca="1" si="228"/>
        <v>195215.6692917067</v>
      </c>
      <c r="BA217" s="25">
        <f t="shared" ca="1" si="229"/>
        <v>0</v>
      </c>
      <c r="BB217" s="25">
        <f t="shared" ca="1" si="230"/>
        <v>0</v>
      </c>
      <c r="BC217" s="25">
        <f t="shared" ca="1" si="231"/>
        <v>9.76</v>
      </c>
      <c r="BD217" s="25">
        <f ca="1">IF($H217="","",IF($Q217="x",SUM(AW$3:AY217)+SUM(BB$3:BC217)-SUM(BD$3:BD216),0))</f>
        <v>0</v>
      </c>
      <c r="BE217" s="25">
        <f t="shared" ca="1" si="232"/>
        <v>195215.67</v>
      </c>
      <c r="BF217" s="25">
        <f t="shared" ca="1" si="201"/>
        <v>194872.92</v>
      </c>
      <c r="BG217" s="7"/>
      <c r="BI217" s="25">
        <f t="shared" ca="1" si="233"/>
        <v>0</v>
      </c>
      <c r="BJ217" s="25">
        <f ca="1">SUM(BI$3:BI217)</f>
        <v>0</v>
      </c>
      <c r="BK217" s="25">
        <f t="shared" ca="1" si="246"/>
        <v>164743.92373389905</v>
      </c>
      <c r="BL217" s="25">
        <f t="shared" ca="1" si="202"/>
        <v>102.96</v>
      </c>
      <c r="BM217" s="25">
        <f t="shared" ca="1" si="234"/>
        <v>0</v>
      </c>
      <c r="BN217" s="25">
        <f t="shared" ca="1" si="235"/>
        <v>109.83</v>
      </c>
      <c r="BO217" s="25">
        <f t="shared" ca="1" si="236"/>
        <v>164743.92373389905</v>
      </c>
      <c r="BP217" s="25">
        <f t="shared" ca="1" si="237"/>
        <v>0</v>
      </c>
      <c r="BQ217" s="25">
        <f t="shared" ca="1" si="238"/>
        <v>0</v>
      </c>
      <c r="BR217" s="25">
        <f t="shared" ca="1" si="239"/>
        <v>8.24</v>
      </c>
      <c r="BS217" s="25">
        <f ca="1">IF($H217="","",IF($Q217="x",SUM(BL$3:BN217)+SUM(BQ$3:BR217)-SUM(BS$3:BS216),0))</f>
        <v>0</v>
      </c>
      <c r="BT217" s="25">
        <f t="shared" ca="1" si="240"/>
        <v>164743.92000000001</v>
      </c>
      <c r="BU217" s="25">
        <f t="shared" ca="1" si="203"/>
        <v>164446.88</v>
      </c>
      <c r="BV217" s="7"/>
      <c r="BW217" s="98"/>
      <c r="BY217" s="7"/>
      <c r="CB217" s="131">
        <f t="shared" si="248"/>
        <v>214</v>
      </c>
      <c r="CC217" s="132">
        <f t="shared" ca="1" si="241"/>
        <v>0</v>
      </c>
      <c r="CD217" s="133">
        <f t="shared" ca="1" si="204"/>
        <v>207551.4793569138</v>
      </c>
      <c r="CE217" s="133">
        <f t="shared" ca="1" si="242"/>
        <v>86.3</v>
      </c>
      <c r="CF217" s="133">
        <f t="shared" ca="1" si="243"/>
        <v>207465.18</v>
      </c>
      <c r="CG217" s="133">
        <f t="shared" ca="1" si="244"/>
        <v>0</v>
      </c>
      <c r="CH217" s="133">
        <f ca="1">IF($H217="","",IF(MONTH($H217)=MONTH($C$4)-1,MAX(0,(CG217-SUM(N206:N217)+SUM(O206:O217))-(VLOOKUP(CB217-12,$CB$3:$CH216,6,FALSE))),0)*0.25)</f>
        <v>0</v>
      </c>
      <c r="CI217" s="133">
        <f ca="1">IF($H217="","",CG217-SUM($CH$4:$CH217))</f>
        <v>-23724.157485899399</v>
      </c>
      <c r="CK217" s="133">
        <f ca="1">IF($H217="","",SUM($N$4:$N217)+$CK$3)</f>
        <v>100000</v>
      </c>
      <c r="CL217" s="133">
        <f ca="1">IF($H217="","",SUM($O$4:$O217))</f>
        <v>0</v>
      </c>
      <c r="CM217" s="133">
        <f t="shared" ca="1" si="247"/>
        <v>0</v>
      </c>
      <c r="CN217" s="133">
        <f ca="1">IF($H217="","",ROUND(IF(MONTH($H217)=MONTH($C$4)-1,BT217*(1+CC217)-SUM($CM$4:$CM217),0),2))</f>
        <v>0</v>
      </c>
      <c r="CZ217" s="132">
        <f t="shared" ca="1" si="205"/>
        <v>126700</v>
      </c>
    </row>
    <row r="218" spans="6:104" x14ac:dyDescent="0.2">
      <c r="F218" s="3">
        <v>215</v>
      </c>
      <c r="G218" s="3">
        <f t="shared" si="206"/>
        <v>18</v>
      </c>
      <c r="H218" s="8">
        <f t="shared" ca="1" si="245"/>
        <v>50283</v>
      </c>
      <c r="I218" s="6">
        <f t="shared" ca="1" si="189"/>
        <v>50</v>
      </c>
      <c r="J218" s="6" t="str">
        <f t="shared" ca="1" si="190"/>
        <v/>
      </c>
      <c r="K218" s="7"/>
      <c r="L218" s="6">
        <f ca="1">IF($H218="","",IF($J218="",VLOOKUP($I218,Sterbetafeln!$A$4:$I$124,$D$10,FALSE),MAX(0.0005,VLOOKUP($I218,Sterbetafeln!$A$4:$I$124,$D$10,FALSE)*VLOOKUP($J218,Sterbetafeln!$A$4:$I$124,$D$13,FALSE))))</f>
        <v>3.016E-3</v>
      </c>
      <c r="M218" s="78">
        <f ca="1">SUM($O$3:$O218)</f>
        <v>0</v>
      </c>
      <c r="N218" s="25">
        <f t="shared" ca="1" si="207"/>
        <v>0</v>
      </c>
      <c r="O218" s="25">
        <f t="shared" ca="1" si="208"/>
        <v>0</v>
      </c>
      <c r="P218" s="25">
        <f t="shared" ca="1" si="209"/>
        <v>0</v>
      </c>
      <c r="Q218" s="7" t="str">
        <f t="shared" ca="1" si="210"/>
        <v/>
      </c>
      <c r="R218" s="25">
        <f t="shared" ca="1" si="191"/>
        <v>0</v>
      </c>
      <c r="S218" s="25">
        <f ca="1">SUM(R$3:R218)</f>
        <v>0</v>
      </c>
      <c r="T218" s="25">
        <f t="shared" ca="1" si="211"/>
        <v>67838.81</v>
      </c>
      <c r="U218" s="25">
        <f t="shared" ca="1" si="192"/>
        <v>42.4</v>
      </c>
      <c r="V218" s="25">
        <f t="shared" ca="1" si="212"/>
        <v>0</v>
      </c>
      <c r="W218" s="25">
        <f t="shared" ca="1" si="193"/>
        <v>45.23</v>
      </c>
      <c r="X218" s="25">
        <f t="shared" ca="1" si="213"/>
        <v>126700</v>
      </c>
      <c r="Y218" s="25">
        <f t="shared" ca="1" si="194"/>
        <v>58861.19</v>
      </c>
      <c r="Z218" s="25">
        <f t="shared" ca="1" si="214"/>
        <v>14.79</v>
      </c>
      <c r="AA218" s="25">
        <f t="shared" ca="1" si="215"/>
        <v>3.39</v>
      </c>
      <c r="AB218" s="25">
        <f ca="1">IF($H218="","",IF($Q218="x",SUM(U$3:W218)+SUM(Z$3:AA218)-SUM(AB$3:AB217),0))</f>
        <v>0</v>
      </c>
      <c r="AC218" s="25">
        <f t="shared" ca="1" si="216"/>
        <v>67838.81</v>
      </c>
      <c r="AD218" s="25">
        <f t="shared" ca="1" si="195"/>
        <v>67687.13</v>
      </c>
      <c r="AE218" s="7"/>
      <c r="AF218" s="25">
        <f t="shared" ca="1" si="217"/>
        <v>0</v>
      </c>
      <c r="AG218" s="25">
        <f ca="1">SUM(AF$3:AF218)</f>
        <v>0</v>
      </c>
      <c r="AH218" s="25">
        <f t="shared" ca="1" si="218"/>
        <v>116726.95190970768</v>
      </c>
      <c r="AI218" s="25">
        <f t="shared" ca="1" si="196"/>
        <v>72.95</v>
      </c>
      <c r="AJ218" s="25">
        <f t="shared" ca="1" si="219"/>
        <v>0</v>
      </c>
      <c r="AK218" s="25">
        <f t="shared" ca="1" si="197"/>
        <v>77.819999999999993</v>
      </c>
      <c r="AL218" s="25">
        <f t="shared" ca="1" si="220"/>
        <v>126700</v>
      </c>
      <c r="AM218" s="25">
        <f t="shared" ca="1" si="198"/>
        <v>9973.0499999999993</v>
      </c>
      <c r="AN218" s="25">
        <f t="shared" ca="1" si="221"/>
        <v>2.5099999999999998</v>
      </c>
      <c r="AO218" s="25">
        <f t="shared" ca="1" si="222"/>
        <v>5.84</v>
      </c>
      <c r="AP218" s="25">
        <f ca="1">IF($H218="","",IF($Q218="x",SUM(AI$3:AK218)+SUM(AN$3:AO218)-SUM(AP$3:AP217),0))</f>
        <v>0</v>
      </c>
      <c r="AQ218" s="25">
        <f t="shared" ca="1" si="223"/>
        <v>116726.95</v>
      </c>
      <c r="AR218" s="25">
        <f t="shared" ca="1" si="199"/>
        <v>116501.93</v>
      </c>
      <c r="AS218" s="7"/>
      <c r="AT218" s="25">
        <f t="shared" ca="1" si="224"/>
        <v>0</v>
      </c>
      <c r="AU218" s="25">
        <f ca="1">SUM(AT$3:AT218)</f>
        <v>0</v>
      </c>
      <c r="AV218" s="25">
        <f t="shared" ca="1" si="225"/>
        <v>196165.89214487234</v>
      </c>
      <c r="AW218" s="25">
        <f t="shared" ca="1" si="200"/>
        <v>122.6</v>
      </c>
      <c r="AX218" s="25">
        <f t="shared" ca="1" si="226"/>
        <v>0</v>
      </c>
      <c r="AY218" s="25">
        <f t="shared" ca="1" si="227"/>
        <v>130.78</v>
      </c>
      <c r="AZ218" s="25">
        <f t="shared" ca="1" si="228"/>
        <v>196165.89214487234</v>
      </c>
      <c r="BA218" s="25">
        <f t="shared" ca="1" si="229"/>
        <v>0</v>
      </c>
      <c r="BB218" s="25">
        <f t="shared" ca="1" si="230"/>
        <v>0</v>
      </c>
      <c r="BC218" s="25">
        <f t="shared" ca="1" si="231"/>
        <v>9.81</v>
      </c>
      <c r="BD218" s="25">
        <f ca="1">IF($H218="","",IF($Q218="x",SUM(AW$3:AY218)+SUM(BB$3:BC218)-SUM(BD$3:BD217),0))</f>
        <v>0</v>
      </c>
      <c r="BE218" s="25">
        <f t="shared" ca="1" si="232"/>
        <v>196165.89</v>
      </c>
      <c r="BF218" s="25">
        <f t="shared" ca="1" si="201"/>
        <v>195821.72</v>
      </c>
      <c r="BG218" s="7"/>
      <c r="BI218" s="25">
        <f t="shared" ca="1" si="233"/>
        <v>0</v>
      </c>
      <c r="BJ218" s="25">
        <f ca="1">SUM(BI$3:BI218)</f>
        <v>0</v>
      </c>
      <c r="BK218" s="25">
        <f t="shared" ca="1" si="246"/>
        <v>165415.10712268346</v>
      </c>
      <c r="BL218" s="25">
        <f t="shared" ca="1" si="202"/>
        <v>103.38</v>
      </c>
      <c r="BM218" s="25">
        <f t="shared" ca="1" si="234"/>
        <v>0</v>
      </c>
      <c r="BN218" s="25">
        <f t="shared" ca="1" si="235"/>
        <v>110.28</v>
      </c>
      <c r="BO218" s="25">
        <f t="shared" ca="1" si="236"/>
        <v>165415.10712268346</v>
      </c>
      <c r="BP218" s="25">
        <f t="shared" ca="1" si="237"/>
        <v>0</v>
      </c>
      <c r="BQ218" s="25">
        <f t="shared" ca="1" si="238"/>
        <v>0</v>
      </c>
      <c r="BR218" s="25">
        <f t="shared" ca="1" si="239"/>
        <v>8.27</v>
      </c>
      <c r="BS218" s="25">
        <f ca="1">IF($H218="","",IF($Q218="x",SUM(BL$3:BN218)+SUM(BQ$3:BR218)-SUM(BS$3:BS217),0))</f>
        <v>0</v>
      </c>
      <c r="BT218" s="25">
        <f t="shared" ca="1" si="240"/>
        <v>165415.10999999999</v>
      </c>
      <c r="BU218" s="25">
        <f t="shared" ca="1" si="203"/>
        <v>165117.06</v>
      </c>
      <c r="BV218" s="7"/>
      <c r="BW218" s="98"/>
      <c r="BY218" s="7"/>
      <c r="CB218" s="131">
        <f t="shared" si="248"/>
        <v>215</v>
      </c>
      <c r="CC218" s="132">
        <f t="shared" ca="1" si="241"/>
        <v>0</v>
      </c>
      <c r="CD218" s="133">
        <f t="shared" ca="1" si="204"/>
        <v>208310.41882411687</v>
      </c>
      <c r="CE218" s="133">
        <f t="shared" ca="1" si="242"/>
        <v>86.62</v>
      </c>
      <c r="CF218" s="133">
        <f t="shared" ca="1" si="243"/>
        <v>208223.8</v>
      </c>
      <c r="CG218" s="133">
        <f t="shared" ca="1" si="244"/>
        <v>0</v>
      </c>
      <c r="CH218" s="133">
        <f ca="1">IF($H218="","",IF(MONTH($H218)=MONTH($C$4)-1,MAX(0,(CG218-SUM(N207:N218)+SUM(O207:O218))-(VLOOKUP(CB218-12,$CB$3:$CH217,6,FALSE))),0)*0.25)</f>
        <v>0</v>
      </c>
      <c r="CI218" s="133">
        <f ca="1">IF($H218="","",CG218-SUM($CH$4:$CH218))</f>
        <v>-23724.157485899399</v>
      </c>
      <c r="CK218" s="133">
        <f ca="1">IF($H218="","",SUM($N$4:$N218)+$CK$3)</f>
        <v>100000</v>
      </c>
      <c r="CL218" s="133">
        <f ca="1">IF($H218="","",SUM($O$4:$O218))</f>
        <v>0</v>
      </c>
      <c r="CM218" s="133">
        <f t="shared" ca="1" si="247"/>
        <v>0</v>
      </c>
      <c r="CN218" s="133">
        <f ca="1">IF($H218="","",ROUND(IF(MONTH($H218)=MONTH($C$4)-1,BT218*(1+CC218)-SUM($CM$4:$CM218),0),2))</f>
        <v>0</v>
      </c>
      <c r="CZ218" s="132">
        <f t="shared" ca="1" si="205"/>
        <v>126700</v>
      </c>
    </row>
    <row r="219" spans="6:104" x14ac:dyDescent="0.2">
      <c r="F219" s="3">
        <v>216</v>
      </c>
      <c r="G219" s="3">
        <f t="shared" si="206"/>
        <v>18</v>
      </c>
      <c r="H219" s="8">
        <f t="shared" ca="1" si="245"/>
        <v>50313</v>
      </c>
      <c r="I219" s="6">
        <f t="shared" ca="1" si="189"/>
        <v>50</v>
      </c>
      <c r="J219" s="6" t="str">
        <f t="shared" ca="1" si="190"/>
        <v/>
      </c>
      <c r="K219" s="7"/>
      <c r="L219" s="6">
        <f ca="1">IF($H219="","",IF($J219="",VLOOKUP($I219,Sterbetafeln!$A$4:$I$124,$D$10,FALSE),MAX(0.0005,VLOOKUP($I219,Sterbetafeln!$A$4:$I$124,$D$10,FALSE)*VLOOKUP($J219,Sterbetafeln!$A$4:$I$124,$D$13,FALSE))))</f>
        <v>3.016E-3</v>
      </c>
      <c r="M219" s="78">
        <f ca="1">SUM($O$3:$O219)</f>
        <v>0</v>
      </c>
      <c r="N219" s="25">
        <f t="shared" ca="1" si="207"/>
        <v>0</v>
      </c>
      <c r="O219" s="25">
        <f t="shared" ca="1" si="208"/>
        <v>0</v>
      </c>
      <c r="P219" s="25">
        <f t="shared" ca="1" si="209"/>
        <v>0</v>
      </c>
      <c r="Q219" s="7" t="str">
        <f t="shared" ca="1" si="210"/>
        <v>x</v>
      </c>
      <c r="R219" s="25">
        <f t="shared" ca="1" si="191"/>
        <v>0</v>
      </c>
      <c r="S219" s="25">
        <f ca="1">SUM(R$3:R219)</f>
        <v>0</v>
      </c>
      <c r="T219" s="25">
        <f t="shared" ca="1" si="211"/>
        <v>67838.81</v>
      </c>
      <c r="U219" s="25">
        <f t="shared" ca="1" si="192"/>
        <v>42.4</v>
      </c>
      <c r="V219" s="25">
        <f t="shared" ca="1" si="212"/>
        <v>0</v>
      </c>
      <c r="W219" s="25">
        <f t="shared" ca="1" si="193"/>
        <v>45.23</v>
      </c>
      <c r="X219" s="25">
        <f t="shared" ca="1" si="213"/>
        <v>126700</v>
      </c>
      <c r="Y219" s="25">
        <f t="shared" ca="1" si="194"/>
        <v>58861.19</v>
      </c>
      <c r="Z219" s="25">
        <f t="shared" ca="1" si="214"/>
        <v>14.79</v>
      </c>
      <c r="AA219" s="25">
        <f t="shared" ca="1" si="215"/>
        <v>3.39</v>
      </c>
      <c r="AB219" s="25">
        <f ca="1">IF($H219="","",IF($Q219="x",SUM(U$3:W219)+SUM(Z$3:AA219)-SUM(AB$3:AB218),0))</f>
        <v>317.43000000000393</v>
      </c>
      <c r="AC219" s="25">
        <f t="shared" ca="1" si="216"/>
        <v>67521.38</v>
      </c>
      <c r="AD219" s="25">
        <f t="shared" ca="1" si="195"/>
        <v>67370.17</v>
      </c>
      <c r="AE219" s="7"/>
      <c r="AF219" s="25">
        <f t="shared" ca="1" si="217"/>
        <v>0</v>
      </c>
      <c r="AG219" s="25">
        <f ca="1">SUM(AF$3:AF219)</f>
        <v>0</v>
      </c>
      <c r="AH219" s="25">
        <f t="shared" ca="1" si="218"/>
        <v>117014.83014839821</v>
      </c>
      <c r="AI219" s="25">
        <f t="shared" ca="1" si="196"/>
        <v>73.13</v>
      </c>
      <c r="AJ219" s="25">
        <f t="shared" ca="1" si="219"/>
        <v>0</v>
      </c>
      <c r="AK219" s="25">
        <f t="shared" ca="1" si="197"/>
        <v>78.010000000000005</v>
      </c>
      <c r="AL219" s="25">
        <f t="shared" ca="1" si="220"/>
        <v>126700</v>
      </c>
      <c r="AM219" s="25">
        <f t="shared" ca="1" si="198"/>
        <v>9685.17</v>
      </c>
      <c r="AN219" s="25">
        <f t="shared" ca="1" si="221"/>
        <v>2.4300000000000002</v>
      </c>
      <c r="AO219" s="25">
        <f t="shared" ca="1" si="222"/>
        <v>5.85</v>
      </c>
      <c r="AP219" s="25">
        <f ca="1">IF($H219="","",IF($Q219="x",SUM(AI$3:AK219)+SUM(AN$3:AO219)-SUM(AP$3:AP218),0))</f>
        <v>477.34000000000015</v>
      </c>
      <c r="AQ219" s="25">
        <f t="shared" ca="1" si="223"/>
        <v>116537.49</v>
      </c>
      <c r="AR219" s="25">
        <f t="shared" ca="1" si="199"/>
        <v>116312.76</v>
      </c>
      <c r="AS219" s="7"/>
      <c r="AT219" s="25">
        <f t="shared" ca="1" si="224"/>
        <v>0</v>
      </c>
      <c r="AU219" s="25">
        <f ca="1">SUM(AT$3:AT219)</f>
        <v>0</v>
      </c>
      <c r="AV219" s="25">
        <f t="shared" ca="1" si="225"/>
        <v>197120.73738877053</v>
      </c>
      <c r="AW219" s="25">
        <f t="shared" ca="1" si="200"/>
        <v>123.2</v>
      </c>
      <c r="AX219" s="25">
        <f t="shared" ca="1" si="226"/>
        <v>0</v>
      </c>
      <c r="AY219" s="25">
        <f t="shared" ca="1" si="227"/>
        <v>131.41</v>
      </c>
      <c r="AZ219" s="25">
        <f t="shared" ca="1" si="228"/>
        <v>197120.73738877053</v>
      </c>
      <c r="BA219" s="25">
        <f t="shared" ca="1" si="229"/>
        <v>0</v>
      </c>
      <c r="BB219" s="25">
        <f t="shared" ca="1" si="230"/>
        <v>0</v>
      </c>
      <c r="BC219" s="25">
        <f t="shared" ca="1" si="231"/>
        <v>9.86</v>
      </c>
      <c r="BD219" s="25">
        <f ca="1">IF($H219="","",IF($Q219="x",SUM(AW$3:AY219)+SUM(BB$3:BC219)-SUM(BD$3:BD218),0))</f>
        <v>789.56999999999971</v>
      </c>
      <c r="BE219" s="25">
        <f t="shared" ca="1" si="232"/>
        <v>196331.17</v>
      </c>
      <c r="BF219" s="25">
        <f t="shared" ca="1" si="201"/>
        <v>195986.75</v>
      </c>
      <c r="BG219" s="7"/>
      <c r="BI219" s="25">
        <f t="shared" ca="1" si="233"/>
        <v>0</v>
      </c>
      <c r="BJ219" s="25">
        <f ca="1">SUM(BI$3:BI219)</f>
        <v>0</v>
      </c>
      <c r="BK219" s="25">
        <f t="shared" ca="1" si="246"/>
        <v>166089.0316338258</v>
      </c>
      <c r="BL219" s="25">
        <f t="shared" ca="1" si="202"/>
        <v>103.81</v>
      </c>
      <c r="BM219" s="25">
        <f t="shared" ca="1" si="234"/>
        <v>0</v>
      </c>
      <c r="BN219" s="25">
        <f t="shared" ca="1" si="235"/>
        <v>110.73</v>
      </c>
      <c r="BO219" s="25">
        <f t="shared" ca="1" si="236"/>
        <v>166089.0316338258</v>
      </c>
      <c r="BP219" s="25">
        <f t="shared" ca="1" si="237"/>
        <v>0</v>
      </c>
      <c r="BQ219" s="25">
        <f t="shared" ca="1" si="238"/>
        <v>0</v>
      </c>
      <c r="BR219" s="25">
        <f t="shared" ca="1" si="239"/>
        <v>8.3000000000000007</v>
      </c>
      <c r="BS219" s="25">
        <f ca="1">IF($H219="","",IF($Q219="x",SUM(BL$3:BN219)+SUM(BQ$3:BR219)-SUM(BS$3:BS218),0))</f>
        <v>665.80000000000291</v>
      </c>
      <c r="BT219" s="25">
        <f t="shared" ca="1" si="240"/>
        <v>165423.23000000001</v>
      </c>
      <c r="BU219" s="25">
        <f t="shared" ca="1" si="203"/>
        <v>165125.17000000001</v>
      </c>
      <c r="BV219" s="7"/>
      <c r="BW219" s="98"/>
      <c r="BY219" s="7"/>
      <c r="CB219" s="131">
        <f t="shared" si="248"/>
        <v>216</v>
      </c>
      <c r="CC219" s="132">
        <f t="shared" ca="1" si="241"/>
        <v>1.7053011337952964E-2</v>
      </c>
      <c r="CD219" s="133">
        <f t="shared" ca="1" si="204"/>
        <v>209072.12953590162</v>
      </c>
      <c r="CE219" s="133">
        <f t="shared" ca="1" si="242"/>
        <v>86.94</v>
      </c>
      <c r="CF219" s="133">
        <f t="shared" ca="1" si="243"/>
        <v>208985.19</v>
      </c>
      <c r="CG219" s="133">
        <f t="shared" ca="1" si="244"/>
        <v>212549.01681453426</v>
      </c>
      <c r="CH219" s="133">
        <f ca="1">IF($H219="","",IF(MONTH($H219)=MONTH($C$4)-1,MAX(0,(CG219-SUM(N208:N219)+SUM(O208:O219))-(VLOOKUP(CB219-12,$CB$3:$CH218,6,FALSE))),0)*0.25)</f>
        <v>4413.0967177341663</v>
      </c>
      <c r="CI219" s="133">
        <f ca="1">IF($H219="","",CG219-SUM($CH$4:$CH219))</f>
        <v>184411.76261090068</v>
      </c>
      <c r="CK219" s="133">
        <f ca="1">IF($H219="","",SUM($N$4:$N219)+$CK$3)</f>
        <v>100000</v>
      </c>
      <c r="CL219" s="133">
        <f ca="1">IF($H219="","",SUM($O$4:$O219))</f>
        <v>0</v>
      </c>
      <c r="CM219" s="133">
        <f t="shared" ca="1" si="247"/>
        <v>0</v>
      </c>
      <c r="CN219" s="133">
        <f ca="1">IF($H219="","",ROUND(IF(MONTH($H219)=MONTH($C$4)-1,BT219*(1+CC219)-SUM($CM$4:$CM219),0),2))</f>
        <v>168244.19</v>
      </c>
      <c r="CZ219" s="132">
        <f t="shared" ca="1" si="205"/>
        <v>126700</v>
      </c>
    </row>
    <row r="220" spans="6:104" x14ac:dyDescent="0.2">
      <c r="F220" s="3">
        <v>217</v>
      </c>
      <c r="G220" s="3">
        <f t="shared" si="206"/>
        <v>19</v>
      </c>
      <c r="H220" s="8">
        <f t="shared" ca="1" si="245"/>
        <v>50344</v>
      </c>
      <c r="I220" s="6">
        <f t="shared" ca="1" si="189"/>
        <v>50</v>
      </c>
      <c r="J220" s="6" t="str">
        <f t="shared" ca="1" si="190"/>
        <v/>
      </c>
      <c r="K220" s="7"/>
      <c r="L220" s="6">
        <f ca="1">IF($H220="","",IF($J220="",VLOOKUP($I220,Sterbetafeln!$A$4:$I$124,$D$10,FALSE),MAX(0.0005,VLOOKUP($I220,Sterbetafeln!$A$4:$I$124,$D$10,FALSE)*VLOOKUP($J220,Sterbetafeln!$A$4:$I$124,$D$13,FALSE))))</f>
        <v>3.016E-3</v>
      </c>
      <c r="M220" s="78">
        <f ca="1">SUM($O$3:$O220)</f>
        <v>0</v>
      </c>
      <c r="N220" s="25">
        <f t="shared" ca="1" si="207"/>
        <v>0</v>
      </c>
      <c r="O220" s="25">
        <f t="shared" ca="1" si="208"/>
        <v>0</v>
      </c>
      <c r="P220" s="25">
        <f t="shared" ca="1" si="209"/>
        <v>0</v>
      </c>
      <c r="Q220" s="7" t="str">
        <f t="shared" ca="1" si="210"/>
        <v/>
      </c>
      <c r="R220" s="25">
        <f t="shared" ca="1" si="191"/>
        <v>0</v>
      </c>
      <c r="S220" s="25">
        <f ca="1">SUM(R$3:R220)</f>
        <v>0</v>
      </c>
      <c r="T220" s="25">
        <f t="shared" ca="1" si="211"/>
        <v>67521.38</v>
      </c>
      <c r="U220" s="25">
        <f t="shared" ca="1" si="192"/>
        <v>42.2</v>
      </c>
      <c r="V220" s="25">
        <f t="shared" ca="1" si="212"/>
        <v>0</v>
      </c>
      <c r="W220" s="25">
        <f t="shared" ca="1" si="193"/>
        <v>45.01</v>
      </c>
      <c r="X220" s="25">
        <f t="shared" ca="1" si="213"/>
        <v>126700</v>
      </c>
      <c r="Y220" s="25">
        <f t="shared" ca="1" si="194"/>
        <v>59178.62</v>
      </c>
      <c r="Z220" s="25">
        <f t="shared" ca="1" si="214"/>
        <v>14.87</v>
      </c>
      <c r="AA220" s="25">
        <f t="shared" ca="1" si="215"/>
        <v>3.38</v>
      </c>
      <c r="AB220" s="25">
        <f ca="1">IF($H220="","",IF($Q220="x",SUM(U$3:W220)+SUM(Z$3:AA220)-SUM(AB$3:AB219),0))</f>
        <v>0</v>
      </c>
      <c r="AC220" s="25">
        <f t="shared" ca="1" si="216"/>
        <v>67521.38</v>
      </c>
      <c r="AD220" s="25">
        <f t="shared" ca="1" si="195"/>
        <v>67370.17</v>
      </c>
      <c r="AE220" s="7"/>
      <c r="AF220" s="25">
        <f t="shared" ca="1" si="217"/>
        <v>0</v>
      </c>
      <c r="AG220" s="25">
        <f ca="1">SUM(AF$3:AF220)</f>
        <v>0</v>
      </c>
      <c r="AH220" s="25">
        <f t="shared" ca="1" si="218"/>
        <v>116824.90288892714</v>
      </c>
      <c r="AI220" s="25">
        <f t="shared" ca="1" si="196"/>
        <v>73.02</v>
      </c>
      <c r="AJ220" s="25">
        <f t="shared" ca="1" si="219"/>
        <v>0</v>
      </c>
      <c r="AK220" s="25">
        <f t="shared" ca="1" si="197"/>
        <v>77.88</v>
      </c>
      <c r="AL220" s="25">
        <f t="shared" ca="1" si="220"/>
        <v>126700</v>
      </c>
      <c r="AM220" s="25">
        <f t="shared" ca="1" si="198"/>
        <v>9875.1</v>
      </c>
      <c r="AN220" s="25">
        <f t="shared" ca="1" si="221"/>
        <v>2.48</v>
      </c>
      <c r="AO220" s="25">
        <f t="shared" ca="1" si="222"/>
        <v>5.84</v>
      </c>
      <c r="AP220" s="25">
        <f ca="1">IF($H220="","",IF($Q220="x",SUM(AI$3:AK220)+SUM(AN$3:AO220)-SUM(AP$3:AP219),0))</f>
        <v>0</v>
      </c>
      <c r="AQ220" s="25">
        <f t="shared" ca="1" si="223"/>
        <v>116824.9</v>
      </c>
      <c r="AR220" s="25">
        <f t="shared" ca="1" si="199"/>
        <v>116599.74</v>
      </c>
      <c r="AS220" s="7"/>
      <c r="AT220" s="25">
        <f t="shared" ca="1" si="224"/>
        <v>0</v>
      </c>
      <c r="AU220" s="25">
        <f ca="1">SUM(AT$3:AT220)</f>
        <v>0</v>
      </c>
      <c r="AV220" s="25">
        <f t="shared" ca="1" si="225"/>
        <v>197286.82189752799</v>
      </c>
      <c r="AW220" s="25">
        <f t="shared" ca="1" si="200"/>
        <v>123.3</v>
      </c>
      <c r="AX220" s="25">
        <f t="shared" ca="1" si="226"/>
        <v>0</v>
      </c>
      <c r="AY220" s="25">
        <f t="shared" ca="1" si="227"/>
        <v>131.52000000000001</v>
      </c>
      <c r="AZ220" s="25">
        <f t="shared" ca="1" si="228"/>
        <v>197286.82189752799</v>
      </c>
      <c r="BA220" s="25">
        <f t="shared" ca="1" si="229"/>
        <v>0</v>
      </c>
      <c r="BB220" s="25">
        <f t="shared" ca="1" si="230"/>
        <v>0</v>
      </c>
      <c r="BC220" s="25">
        <f t="shared" ca="1" si="231"/>
        <v>9.86</v>
      </c>
      <c r="BD220" s="25">
        <f ca="1">IF($H220="","",IF($Q220="x",SUM(AW$3:AY220)+SUM(BB$3:BC220)-SUM(BD$3:BD219),0))</f>
        <v>0</v>
      </c>
      <c r="BE220" s="25">
        <f t="shared" ca="1" si="232"/>
        <v>197286.82</v>
      </c>
      <c r="BF220" s="25">
        <f t="shared" ca="1" si="201"/>
        <v>196940.96</v>
      </c>
      <c r="BG220" s="7"/>
      <c r="BI220" s="25">
        <f t="shared" ca="1" si="233"/>
        <v>0</v>
      </c>
      <c r="BJ220" s="25">
        <f ca="1">SUM(BI$3:BI220)</f>
        <v>0</v>
      </c>
      <c r="BK220" s="25">
        <f t="shared" ca="1" si="246"/>
        <v>166097.18471571093</v>
      </c>
      <c r="BL220" s="25">
        <f t="shared" ca="1" si="202"/>
        <v>103.81</v>
      </c>
      <c r="BM220" s="25">
        <f t="shared" ca="1" si="234"/>
        <v>0</v>
      </c>
      <c r="BN220" s="25">
        <f t="shared" ca="1" si="235"/>
        <v>110.73</v>
      </c>
      <c r="BO220" s="25">
        <f t="shared" ca="1" si="236"/>
        <v>166097.18471571093</v>
      </c>
      <c r="BP220" s="25">
        <f t="shared" ca="1" si="237"/>
        <v>0</v>
      </c>
      <c r="BQ220" s="25">
        <f t="shared" ca="1" si="238"/>
        <v>0</v>
      </c>
      <c r="BR220" s="25">
        <f t="shared" ca="1" si="239"/>
        <v>8.3000000000000007</v>
      </c>
      <c r="BS220" s="25">
        <f ca="1">IF($H220="","",IF($Q220="x",SUM(BL$3:BN220)+SUM(BQ$3:BR220)-SUM(BS$3:BS219),0))</f>
        <v>0</v>
      </c>
      <c r="BT220" s="25">
        <f t="shared" ca="1" si="240"/>
        <v>166097.18</v>
      </c>
      <c r="BU220" s="25">
        <f t="shared" ca="1" si="203"/>
        <v>165798.10999999999</v>
      </c>
      <c r="BV220" s="7"/>
      <c r="BW220" s="98"/>
      <c r="BY220" s="7"/>
      <c r="CB220" s="131">
        <f t="shared" si="248"/>
        <v>217</v>
      </c>
      <c r="CC220" s="132">
        <f t="shared" ca="1" si="241"/>
        <v>0</v>
      </c>
      <c r="CD220" s="133">
        <f t="shared" ca="1" si="204"/>
        <v>209836.62153300928</v>
      </c>
      <c r="CE220" s="133">
        <f t="shared" ca="1" si="242"/>
        <v>87.25</v>
      </c>
      <c r="CF220" s="133">
        <f t="shared" ca="1" si="243"/>
        <v>209749.37</v>
      </c>
      <c r="CG220" s="133">
        <f t="shared" ca="1" si="244"/>
        <v>0</v>
      </c>
      <c r="CH220" s="133">
        <f ca="1">IF($H220="","",IF(MONTH($H220)=MONTH($C$4)-1,MAX(0,(CG220-SUM(N209:N220)+SUM(O209:O220))-(VLOOKUP(CB220-12,$CB$3:$CH219,6,FALSE))),0)*0.25)</f>
        <v>0</v>
      </c>
      <c r="CI220" s="133">
        <f ca="1">IF($H220="","",CG220-SUM($CH$4:$CH220))</f>
        <v>-28137.254203633565</v>
      </c>
      <c r="CK220" s="133">
        <f ca="1">IF($H220="","",SUM($N$4:$N220)+$CK$3)</f>
        <v>100000</v>
      </c>
      <c r="CL220" s="133">
        <f ca="1">IF($H220="","",SUM($O$4:$O220))</f>
        <v>0</v>
      </c>
      <c r="CM220" s="133">
        <f t="shared" ca="1" si="247"/>
        <v>0</v>
      </c>
      <c r="CN220" s="133">
        <f ca="1">IF($H220="","",ROUND(IF(MONTH($H220)=MONTH($C$4)-1,BT220*(1+CC220)-SUM($CM$4:$CM220),0),2))</f>
        <v>0</v>
      </c>
      <c r="CZ220" s="132">
        <f t="shared" ca="1" si="205"/>
        <v>126700</v>
      </c>
    </row>
    <row r="221" spans="6:104" x14ac:dyDescent="0.2">
      <c r="F221" s="3">
        <v>218</v>
      </c>
      <c r="G221" s="3">
        <f t="shared" si="206"/>
        <v>19</v>
      </c>
      <c r="H221" s="8">
        <f t="shared" ca="1" si="245"/>
        <v>50374</v>
      </c>
      <c r="I221" s="6">
        <f t="shared" ca="1" si="189"/>
        <v>50</v>
      </c>
      <c r="J221" s="6" t="str">
        <f t="shared" ca="1" si="190"/>
        <v/>
      </c>
      <c r="K221" s="7"/>
      <c r="L221" s="6">
        <f ca="1">IF($H221="","",IF($J221="",VLOOKUP($I221,Sterbetafeln!$A$4:$I$124,$D$10,FALSE),MAX(0.0005,VLOOKUP($I221,Sterbetafeln!$A$4:$I$124,$D$10,FALSE)*VLOOKUP($J221,Sterbetafeln!$A$4:$I$124,$D$13,FALSE))))</f>
        <v>3.016E-3</v>
      </c>
      <c r="M221" s="78">
        <f ca="1">SUM($O$3:$O221)</f>
        <v>0</v>
      </c>
      <c r="N221" s="25">
        <f t="shared" ca="1" si="207"/>
        <v>0</v>
      </c>
      <c r="O221" s="25">
        <f t="shared" ca="1" si="208"/>
        <v>0</v>
      </c>
      <c r="P221" s="25">
        <f t="shared" ca="1" si="209"/>
        <v>0</v>
      </c>
      <c r="Q221" s="7" t="str">
        <f t="shared" ca="1" si="210"/>
        <v/>
      </c>
      <c r="R221" s="25">
        <f t="shared" ca="1" si="191"/>
        <v>0</v>
      </c>
      <c r="S221" s="25">
        <f ca="1">SUM(R$3:R221)</f>
        <v>0</v>
      </c>
      <c r="T221" s="25">
        <f t="shared" ca="1" si="211"/>
        <v>67521.38</v>
      </c>
      <c r="U221" s="25">
        <f t="shared" ca="1" si="192"/>
        <v>42.2</v>
      </c>
      <c r="V221" s="25">
        <f t="shared" ca="1" si="212"/>
        <v>0</v>
      </c>
      <c r="W221" s="25">
        <f t="shared" ca="1" si="193"/>
        <v>45.01</v>
      </c>
      <c r="X221" s="25">
        <f t="shared" ca="1" si="213"/>
        <v>126700</v>
      </c>
      <c r="Y221" s="25">
        <f t="shared" ca="1" si="194"/>
        <v>59178.62</v>
      </c>
      <c r="Z221" s="25">
        <f t="shared" ca="1" si="214"/>
        <v>14.87</v>
      </c>
      <c r="AA221" s="25">
        <f t="shared" ca="1" si="215"/>
        <v>3.38</v>
      </c>
      <c r="AB221" s="25">
        <f ca="1">IF($H221="","",IF($Q221="x",SUM(U$3:W221)+SUM(Z$3:AA221)-SUM(AB$3:AB220),0))</f>
        <v>0</v>
      </c>
      <c r="AC221" s="25">
        <f t="shared" ca="1" si="216"/>
        <v>67521.38</v>
      </c>
      <c r="AD221" s="25">
        <f t="shared" ca="1" si="195"/>
        <v>67370.17</v>
      </c>
      <c r="AE221" s="7"/>
      <c r="AF221" s="25">
        <f t="shared" ca="1" si="217"/>
        <v>0</v>
      </c>
      <c r="AG221" s="25">
        <f ca="1">SUM(AF$3:AF221)</f>
        <v>0</v>
      </c>
      <c r="AH221" s="25">
        <f t="shared" ca="1" si="218"/>
        <v>117113.0217195224</v>
      </c>
      <c r="AI221" s="25">
        <f t="shared" ca="1" si="196"/>
        <v>73.2</v>
      </c>
      <c r="AJ221" s="25">
        <f t="shared" ca="1" si="219"/>
        <v>0</v>
      </c>
      <c r="AK221" s="25">
        <f t="shared" ca="1" si="197"/>
        <v>78.08</v>
      </c>
      <c r="AL221" s="25">
        <f t="shared" ca="1" si="220"/>
        <v>126700</v>
      </c>
      <c r="AM221" s="25">
        <f t="shared" ca="1" si="198"/>
        <v>9586.98</v>
      </c>
      <c r="AN221" s="25">
        <f t="shared" ca="1" si="221"/>
        <v>2.41</v>
      </c>
      <c r="AO221" s="25">
        <f t="shared" ca="1" si="222"/>
        <v>5.86</v>
      </c>
      <c r="AP221" s="25">
        <f ca="1">IF($H221="","",IF($Q221="x",SUM(AI$3:AK221)+SUM(AN$3:AO221)-SUM(AP$3:AP220),0))</f>
        <v>0</v>
      </c>
      <c r="AQ221" s="25">
        <f t="shared" ca="1" si="223"/>
        <v>117113.02</v>
      </c>
      <c r="AR221" s="25">
        <f t="shared" ca="1" si="199"/>
        <v>116887.43</v>
      </c>
      <c r="AS221" s="7"/>
      <c r="AT221" s="25">
        <f t="shared" ca="1" si="224"/>
        <v>0</v>
      </c>
      <c r="AU221" s="25">
        <f ca="1">SUM(AT$3:AT221)</f>
        <v>0</v>
      </c>
      <c r="AV221" s="25">
        <f t="shared" ca="1" si="225"/>
        <v>198247.12357222574</v>
      </c>
      <c r="AW221" s="25">
        <f t="shared" ca="1" si="200"/>
        <v>123.9</v>
      </c>
      <c r="AX221" s="25">
        <f t="shared" ca="1" si="226"/>
        <v>0</v>
      </c>
      <c r="AY221" s="25">
        <f t="shared" ca="1" si="227"/>
        <v>132.16</v>
      </c>
      <c r="AZ221" s="25">
        <f t="shared" ca="1" si="228"/>
        <v>198247.12357222574</v>
      </c>
      <c r="BA221" s="25">
        <f t="shared" ca="1" si="229"/>
        <v>0</v>
      </c>
      <c r="BB221" s="25">
        <f t="shared" ca="1" si="230"/>
        <v>0</v>
      </c>
      <c r="BC221" s="25">
        <f t="shared" ca="1" si="231"/>
        <v>9.91</v>
      </c>
      <c r="BD221" s="25">
        <f ca="1">IF($H221="","",IF($Q221="x",SUM(AW$3:AY221)+SUM(BB$3:BC221)-SUM(BD$3:BD220),0))</f>
        <v>0</v>
      </c>
      <c r="BE221" s="25">
        <f t="shared" ca="1" si="232"/>
        <v>198247.12</v>
      </c>
      <c r="BF221" s="25">
        <f t="shared" ca="1" si="201"/>
        <v>197899.82</v>
      </c>
      <c r="BG221" s="7"/>
      <c r="BI221" s="25">
        <f t="shared" ca="1" si="233"/>
        <v>0</v>
      </c>
      <c r="BJ221" s="25">
        <f ca="1">SUM(BI$3:BI221)</f>
        <v>0</v>
      </c>
      <c r="BK221" s="25">
        <f t="shared" ca="1" si="246"/>
        <v>166773.88047143491</v>
      </c>
      <c r="BL221" s="25">
        <f t="shared" ca="1" si="202"/>
        <v>104.23</v>
      </c>
      <c r="BM221" s="25">
        <f t="shared" ca="1" si="234"/>
        <v>0</v>
      </c>
      <c r="BN221" s="25">
        <f t="shared" ca="1" si="235"/>
        <v>111.18</v>
      </c>
      <c r="BO221" s="25">
        <f t="shared" ca="1" si="236"/>
        <v>166773.88047143491</v>
      </c>
      <c r="BP221" s="25">
        <f t="shared" ca="1" si="237"/>
        <v>0</v>
      </c>
      <c r="BQ221" s="25">
        <f t="shared" ca="1" si="238"/>
        <v>0</v>
      </c>
      <c r="BR221" s="25">
        <f t="shared" ca="1" si="239"/>
        <v>8.34</v>
      </c>
      <c r="BS221" s="25">
        <f ca="1">IF($H221="","",IF($Q221="x",SUM(BL$3:BN221)+SUM(BQ$3:BR221)-SUM(BS$3:BS220),0))</f>
        <v>0</v>
      </c>
      <c r="BT221" s="25">
        <f t="shared" ca="1" si="240"/>
        <v>166773.88</v>
      </c>
      <c r="BU221" s="25">
        <f t="shared" ca="1" si="203"/>
        <v>166473.79</v>
      </c>
      <c r="BV221" s="7"/>
      <c r="BW221" s="98"/>
      <c r="BY221" s="7"/>
      <c r="CB221" s="131">
        <f t="shared" si="248"/>
        <v>218</v>
      </c>
      <c r="CC221" s="132">
        <f t="shared" ca="1" si="241"/>
        <v>0</v>
      </c>
      <c r="CD221" s="133">
        <f t="shared" ca="1" si="204"/>
        <v>210603.91489692224</v>
      </c>
      <c r="CE221" s="133">
        <f t="shared" ca="1" si="242"/>
        <v>87.57</v>
      </c>
      <c r="CF221" s="133">
        <f t="shared" ca="1" si="243"/>
        <v>210516.34</v>
      </c>
      <c r="CG221" s="133">
        <f t="shared" ca="1" si="244"/>
        <v>0</v>
      </c>
      <c r="CH221" s="133">
        <f ca="1">IF($H221="","",IF(MONTH($H221)=MONTH($C$4)-1,MAX(0,(CG221-SUM(N210:N221)+SUM(O210:O221))-(VLOOKUP(CB221-12,$CB$3:$CH220,6,FALSE))),0)*0.25)</f>
        <v>0</v>
      </c>
      <c r="CI221" s="133">
        <f ca="1">IF($H221="","",CG221-SUM($CH$4:$CH221))</f>
        <v>-28137.254203633565</v>
      </c>
      <c r="CK221" s="133">
        <f ca="1">IF($H221="","",SUM($N$4:$N221)+$CK$3)</f>
        <v>100000</v>
      </c>
      <c r="CL221" s="133">
        <f ca="1">IF($H221="","",SUM($O$4:$O221))</f>
        <v>0</v>
      </c>
      <c r="CM221" s="133">
        <f t="shared" ca="1" si="247"/>
        <v>0</v>
      </c>
      <c r="CN221" s="133">
        <f ca="1">IF($H221="","",ROUND(IF(MONTH($H221)=MONTH($C$4)-1,BT221*(1+CC221)-SUM($CM$4:$CM221),0),2))</f>
        <v>0</v>
      </c>
      <c r="CZ221" s="132">
        <f t="shared" ca="1" si="205"/>
        <v>126700</v>
      </c>
    </row>
    <row r="222" spans="6:104" x14ac:dyDescent="0.2">
      <c r="F222" s="3">
        <v>219</v>
      </c>
      <c r="G222" s="3">
        <f t="shared" si="206"/>
        <v>19</v>
      </c>
      <c r="H222" s="8">
        <f t="shared" ca="1" si="245"/>
        <v>50405</v>
      </c>
      <c r="I222" s="6">
        <f t="shared" ca="1" si="189"/>
        <v>50</v>
      </c>
      <c r="J222" s="6" t="str">
        <f t="shared" ca="1" si="190"/>
        <v/>
      </c>
      <c r="K222" s="7"/>
      <c r="L222" s="6">
        <f ca="1">IF($H222="","",IF($J222="",VLOOKUP($I222,Sterbetafeln!$A$4:$I$124,$D$10,FALSE),MAX(0.0005,VLOOKUP($I222,Sterbetafeln!$A$4:$I$124,$D$10,FALSE)*VLOOKUP($J222,Sterbetafeln!$A$4:$I$124,$D$13,FALSE))))</f>
        <v>3.016E-3</v>
      </c>
      <c r="M222" s="78">
        <f ca="1">SUM($O$3:$O222)</f>
        <v>0</v>
      </c>
      <c r="N222" s="25">
        <f t="shared" ca="1" si="207"/>
        <v>0</v>
      </c>
      <c r="O222" s="25">
        <f t="shared" ca="1" si="208"/>
        <v>0</v>
      </c>
      <c r="P222" s="25">
        <f t="shared" ca="1" si="209"/>
        <v>0</v>
      </c>
      <c r="Q222" s="7" t="str">
        <f t="shared" ca="1" si="210"/>
        <v>x</v>
      </c>
      <c r="R222" s="25">
        <f t="shared" ca="1" si="191"/>
        <v>0</v>
      </c>
      <c r="S222" s="25">
        <f ca="1">SUM(R$3:R222)</f>
        <v>0</v>
      </c>
      <c r="T222" s="25">
        <f t="shared" ca="1" si="211"/>
        <v>67521.38</v>
      </c>
      <c r="U222" s="25">
        <f t="shared" ca="1" si="192"/>
        <v>42.2</v>
      </c>
      <c r="V222" s="25">
        <f t="shared" ca="1" si="212"/>
        <v>0</v>
      </c>
      <c r="W222" s="25">
        <f t="shared" ca="1" si="193"/>
        <v>45.01</v>
      </c>
      <c r="X222" s="25">
        <f t="shared" ca="1" si="213"/>
        <v>126700</v>
      </c>
      <c r="Y222" s="25">
        <f t="shared" ca="1" si="194"/>
        <v>59178.62</v>
      </c>
      <c r="Z222" s="25">
        <f t="shared" ca="1" si="214"/>
        <v>14.87</v>
      </c>
      <c r="AA222" s="25">
        <f t="shared" ca="1" si="215"/>
        <v>3.38</v>
      </c>
      <c r="AB222" s="25">
        <f ca="1">IF($H222="","",IF($Q222="x",SUM(U$3:W222)+SUM(Z$3:AA222)-SUM(AB$3:AB221),0))</f>
        <v>316.37999999999738</v>
      </c>
      <c r="AC222" s="25">
        <f t="shared" ca="1" si="216"/>
        <v>67205</v>
      </c>
      <c r="AD222" s="25">
        <f t="shared" ca="1" si="195"/>
        <v>67054.27</v>
      </c>
      <c r="AE222" s="7"/>
      <c r="AF222" s="25">
        <f t="shared" ca="1" si="217"/>
        <v>0</v>
      </c>
      <c r="AG222" s="25">
        <f ca="1">SUM(AF$3:AF222)</f>
        <v>0</v>
      </c>
      <c r="AH222" s="25">
        <f t="shared" ca="1" si="218"/>
        <v>117401.8523011692</v>
      </c>
      <c r="AI222" s="25">
        <f t="shared" ca="1" si="196"/>
        <v>73.38</v>
      </c>
      <c r="AJ222" s="25">
        <f t="shared" ca="1" si="219"/>
        <v>0</v>
      </c>
      <c r="AK222" s="25">
        <f t="shared" ca="1" si="197"/>
        <v>78.27</v>
      </c>
      <c r="AL222" s="25">
        <f t="shared" ca="1" si="220"/>
        <v>126700</v>
      </c>
      <c r="AM222" s="25">
        <f t="shared" ca="1" si="198"/>
        <v>9298.15</v>
      </c>
      <c r="AN222" s="25">
        <f t="shared" ca="1" si="221"/>
        <v>2.34</v>
      </c>
      <c r="AO222" s="25">
        <f t="shared" ca="1" si="222"/>
        <v>5.87</v>
      </c>
      <c r="AP222" s="25">
        <f ca="1">IF($H222="","",IF($Q222="x",SUM(AI$3:AK222)+SUM(AN$3:AO222)-SUM(AP$3:AP221),0))</f>
        <v>478.63000000000466</v>
      </c>
      <c r="AQ222" s="25">
        <f t="shared" ca="1" si="223"/>
        <v>116923.22</v>
      </c>
      <c r="AR222" s="25">
        <f t="shared" ca="1" si="199"/>
        <v>116697.91</v>
      </c>
      <c r="AS222" s="7"/>
      <c r="AT222" s="25">
        <f t="shared" ca="1" si="224"/>
        <v>0</v>
      </c>
      <c r="AU222" s="25">
        <f ca="1">SUM(AT$3:AT222)</f>
        <v>0</v>
      </c>
      <c r="AV222" s="25">
        <f t="shared" ca="1" si="225"/>
        <v>199212.09788103364</v>
      </c>
      <c r="AW222" s="25">
        <f t="shared" ca="1" si="200"/>
        <v>124.51</v>
      </c>
      <c r="AX222" s="25">
        <f t="shared" ca="1" si="226"/>
        <v>0</v>
      </c>
      <c r="AY222" s="25">
        <f t="shared" ca="1" si="227"/>
        <v>132.81</v>
      </c>
      <c r="AZ222" s="25">
        <f t="shared" ca="1" si="228"/>
        <v>199212.09788103364</v>
      </c>
      <c r="BA222" s="25">
        <f t="shared" ca="1" si="229"/>
        <v>0</v>
      </c>
      <c r="BB222" s="25">
        <f t="shared" ca="1" si="230"/>
        <v>0</v>
      </c>
      <c r="BC222" s="25">
        <f t="shared" ca="1" si="231"/>
        <v>9.9600000000000009</v>
      </c>
      <c r="BD222" s="25">
        <f ca="1">IF($H222="","",IF($Q222="x",SUM(AW$3:AY222)+SUM(BB$3:BC222)-SUM(BD$3:BD221),0))</f>
        <v>797.93000000000757</v>
      </c>
      <c r="BE222" s="25">
        <f t="shared" ca="1" si="232"/>
        <v>198414.17</v>
      </c>
      <c r="BF222" s="25">
        <f t="shared" ca="1" si="201"/>
        <v>198066.62</v>
      </c>
      <c r="BG222" s="7"/>
      <c r="BI222" s="25">
        <f t="shared" ca="1" si="233"/>
        <v>0</v>
      </c>
      <c r="BJ222" s="25">
        <f ca="1">SUM(BI$3:BI222)</f>
        <v>0</v>
      </c>
      <c r="BK222" s="25">
        <f t="shared" ca="1" si="246"/>
        <v>167453.33743099932</v>
      </c>
      <c r="BL222" s="25">
        <f t="shared" ca="1" si="202"/>
        <v>104.66</v>
      </c>
      <c r="BM222" s="25">
        <f t="shared" ca="1" si="234"/>
        <v>0</v>
      </c>
      <c r="BN222" s="25">
        <f t="shared" ca="1" si="235"/>
        <v>111.64</v>
      </c>
      <c r="BO222" s="25">
        <f t="shared" ca="1" si="236"/>
        <v>167453.33743099932</v>
      </c>
      <c r="BP222" s="25">
        <f t="shared" ca="1" si="237"/>
        <v>0</v>
      </c>
      <c r="BQ222" s="25">
        <f t="shared" ca="1" si="238"/>
        <v>0</v>
      </c>
      <c r="BR222" s="25">
        <f t="shared" ca="1" si="239"/>
        <v>8.3699999999999992</v>
      </c>
      <c r="BS222" s="25">
        <f ca="1">IF($H222="","",IF($Q222="x",SUM(BL$3:BN222)+SUM(BQ$3:BR222)-SUM(BS$3:BS221),0))</f>
        <v>671.26000000000204</v>
      </c>
      <c r="BT222" s="25">
        <f t="shared" ca="1" si="240"/>
        <v>166782.07999999999</v>
      </c>
      <c r="BU222" s="25">
        <f t="shared" ca="1" si="203"/>
        <v>166481.98000000001</v>
      </c>
      <c r="BV222" s="7"/>
      <c r="BW222" s="98"/>
      <c r="BY222" s="7"/>
      <c r="CB222" s="131">
        <f t="shared" si="248"/>
        <v>219</v>
      </c>
      <c r="CC222" s="132">
        <f t="shared" ca="1" si="241"/>
        <v>0</v>
      </c>
      <c r="CD222" s="133">
        <f t="shared" ca="1" si="204"/>
        <v>211374.0096276406</v>
      </c>
      <c r="CE222" s="133">
        <f t="shared" ca="1" si="242"/>
        <v>87.89</v>
      </c>
      <c r="CF222" s="133">
        <f t="shared" ca="1" si="243"/>
        <v>211286.12</v>
      </c>
      <c r="CG222" s="133">
        <f t="shared" ca="1" si="244"/>
        <v>0</v>
      </c>
      <c r="CH222" s="133">
        <f ca="1">IF($H222="","",IF(MONTH($H222)=MONTH($C$4)-1,MAX(0,(CG222-SUM(N211:N222)+SUM(O211:O222))-(VLOOKUP(CB222-12,$CB$3:$CH221,6,FALSE))),0)*0.25)</f>
        <v>0</v>
      </c>
      <c r="CI222" s="133">
        <f ca="1">IF($H222="","",CG222-SUM($CH$4:$CH222))</f>
        <v>-28137.254203633565</v>
      </c>
      <c r="CK222" s="133">
        <f ca="1">IF($H222="","",SUM($N$4:$N222)+$CK$3)</f>
        <v>100000</v>
      </c>
      <c r="CL222" s="133">
        <f ca="1">IF($H222="","",SUM($O$4:$O222))</f>
        <v>0</v>
      </c>
      <c r="CM222" s="133">
        <f t="shared" ca="1" si="247"/>
        <v>0</v>
      </c>
      <c r="CN222" s="133">
        <f ca="1">IF($H222="","",ROUND(IF(MONTH($H222)=MONTH($C$4)-1,BT222*(1+CC222)-SUM($CM$4:$CM222),0),2))</f>
        <v>0</v>
      </c>
      <c r="CZ222" s="132">
        <f t="shared" ca="1" si="205"/>
        <v>126700</v>
      </c>
    </row>
    <row r="223" spans="6:104" x14ac:dyDescent="0.2">
      <c r="F223" s="3">
        <v>220</v>
      </c>
      <c r="G223" s="3">
        <f t="shared" si="206"/>
        <v>19</v>
      </c>
      <c r="H223" s="8">
        <f t="shared" ca="1" si="245"/>
        <v>50436</v>
      </c>
      <c r="I223" s="6">
        <f t="shared" ca="1" si="189"/>
        <v>50</v>
      </c>
      <c r="J223" s="6" t="str">
        <f t="shared" ca="1" si="190"/>
        <v/>
      </c>
      <c r="K223" s="7"/>
      <c r="L223" s="6">
        <f ca="1">IF($H223="","",IF($J223="",VLOOKUP($I223,Sterbetafeln!$A$4:$I$124,$D$10,FALSE),MAX(0.0005,VLOOKUP($I223,Sterbetafeln!$A$4:$I$124,$D$10,FALSE)*VLOOKUP($J223,Sterbetafeln!$A$4:$I$124,$D$13,FALSE))))</f>
        <v>3.016E-3</v>
      </c>
      <c r="M223" s="78">
        <f ca="1">SUM($O$3:$O223)</f>
        <v>0</v>
      </c>
      <c r="N223" s="25">
        <f t="shared" ca="1" si="207"/>
        <v>0</v>
      </c>
      <c r="O223" s="25">
        <f t="shared" ca="1" si="208"/>
        <v>0</v>
      </c>
      <c r="P223" s="25">
        <f t="shared" ca="1" si="209"/>
        <v>0</v>
      </c>
      <c r="Q223" s="7" t="str">
        <f t="shared" ca="1" si="210"/>
        <v/>
      </c>
      <c r="R223" s="25">
        <f t="shared" ca="1" si="191"/>
        <v>0</v>
      </c>
      <c r="S223" s="25">
        <f ca="1">SUM(R$3:R223)</f>
        <v>0</v>
      </c>
      <c r="T223" s="25">
        <f t="shared" ca="1" si="211"/>
        <v>67205</v>
      </c>
      <c r="U223" s="25">
        <f t="shared" ca="1" si="192"/>
        <v>42</v>
      </c>
      <c r="V223" s="25">
        <f t="shared" ca="1" si="212"/>
        <v>0</v>
      </c>
      <c r="W223" s="25">
        <f t="shared" ca="1" si="193"/>
        <v>44.8</v>
      </c>
      <c r="X223" s="25">
        <f t="shared" ca="1" si="213"/>
        <v>126700</v>
      </c>
      <c r="Y223" s="25">
        <f t="shared" ca="1" si="194"/>
        <v>59495</v>
      </c>
      <c r="Z223" s="25">
        <f t="shared" ca="1" si="214"/>
        <v>14.95</v>
      </c>
      <c r="AA223" s="25">
        <f t="shared" ca="1" si="215"/>
        <v>3.36</v>
      </c>
      <c r="AB223" s="25">
        <f ca="1">IF($H223="","",IF($Q223="x",SUM(U$3:W223)+SUM(Z$3:AA223)-SUM(AB$3:AB222),0))</f>
        <v>0</v>
      </c>
      <c r="AC223" s="25">
        <f t="shared" ca="1" si="216"/>
        <v>67205</v>
      </c>
      <c r="AD223" s="25">
        <f t="shared" ca="1" si="195"/>
        <v>67054.27</v>
      </c>
      <c r="AE223" s="7"/>
      <c r="AF223" s="25">
        <f t="shared" ca="1" si="217"/>
        <v>0</v>
      </c>
      <c r="AG223" s="25">
        <f ca="1">SUM(AF$3:AF223)</f>
        <v>0</v>
      </c>
      <c r="AH223" s="25">
        <f t="shared" ca="1" si="218"/>
        <v>117211.58420316642</v>
      </c>
      <c r="AI223" s="25">
        <f t="shared" ca="1" si="196"/>
        <v>73.260000000000005</v>
      </c>
      <c r="AJ223" s="25">
        <f t="shared" ca="1" si="219"/>
        <v>0</v>
      </c>
      <c r="AK223" s="25">
        <f t="shared" ca="1" si="197"/>
        <v>78.14</v>
      </c>
      <c r="AL223" s="25">
        <f t="shared" ca="1" si="220"/>
        <v>126700</v>
      </c>
      <c r="AM223" s="25">
        <f t="shared" ca="1" si="198"/>
        <v>9488.42</v>
      </c>
      <c r="AN223" s="25">
        <f t="shared" ca="1" si="221"/>
        <v>2.38</v>
      </c>
      <c r="AO223" s="25">
        <f t="shared" ca="1" si="222"/>
        <v>5.86</v>
      </c>
      <c r="AP223" s="25">
        <f ca="1">IF($H223="","",IF($Q223="x",SUM(AI$3:AK223)+SUM(AN$3:AO223)-SUM(AP$3:AP222),0))</f>
        <v>0</v>
      </c>
      <c r="AQ223" s="25">
        <f t="shared" ca="1" si="223"/>
        <v>117211.58</v>
      </c>
      <c r="AR223" s="25">
        <f t="shared" ca="1" si="199"/>
        <v>116985.84</v>
      </c>
      <c r="AS223" s="7"/>
      <c r="AT223" s="25">
        <f t="shared" ca="1" si="224"/>
        <v>0</v>
      </c>
      <c r="AU223" s="25">
        <f ca="1">SUM(AT$3:AT223)</f>
        <v>0</v>
      </c>
      <c r="AV223" s="25">
        <f t="shared" ca="1" si="225"/>
        <v>199379.96100535558</v>
      </c>
      <c r="AW223" s="25">
        <f t="shared" ca="1" si="200"/>
        <v>124.61</v>
      </c>
      <c r="AX223" s="25">
        <f t="shared" ca="1" si="226"/>
        <v>0</v>
      </c>
      <c r="AY223" s="25">
        <f t="shared" ca="1" si="227"/>
        <v>132.91999999999999</v>
      </c>
      <c r="AZ223" s="25">
        <f t="shared" ca="1" si="228"/>
        <v>199379.96100535558</v>
      </c>
      <c r="BA223" s="25">
        <f t="shared" ca="1" si="229"/>
        <v>0</v>
      </c>
      <c r="BB223" s="25">
        <f t="shared" ca="1" si="230"/>
        <v>0</v>
      </c>
      <c r="BC223" s="25">
        <f t="shared" ca="1" si="231"/>
        <v>9.9700000000000006</v>
      </c>
      <c r="BD223" s="25">
        <f ca="1">IF($H223="","",IF($Q223="x",SUM(AW$3:AY223)+SUM(BB$3:BC223)-SUM(BD$3:BD222),0))</f>
        <v>0</v>
      </c>
      <c r="BE223" s="25">
        <f t="shared" ca="1" si="232"/>
        <v>199379.96</v>
      </c>
      <c r="BF223" s="25">
        <f t="shared" ca="1" si="201"/>
        <v>199030.97</v>
      </c>
      <c r="BG223" s="7"/>
      <c r="BI223" s="25">
        <f t="shared" ca="1" si="233"/>
        <v>0</v>
      </c>
      <c r="BJ223" s="25">
        <f ca="1">SUM(BI$3:BI223)</f>
        <v>0</v>
      </c>
      <c r="BK223" s="25">
        <f t="shared" ca="1" si="246"/>
        <v>167461.57083881434</v>
      </c>
      <c r="BL223" s="25">
        <f t="shared" ca="1" si="202"/>
        <v>104.66</v>
      </c>
      <c r="BM223" s="25">
        <f t="shared" ca="1" si="234"/>
        <v>0</v>
      </c>
      <c r="BN223" s="25">
        <f t="shared" ca="1" si="235"/>
        <v>111.64</v>
      </c>
      <c r="BO223" s="25">
        <f t="shared" ca="1" si="236"/>
        <v>167461.57083881434</v>
      </c>
      <c r="BP223" s="25">
        <f t="shared" ca="1" si="237"/>
        <v>0</v>
      </c>
      <c r="BQ223" s="25">
        <f t="shared" ca="1" si="238"/>
        <v>0</v>
      </c>
      <c r="BR223" s="25">
        <f t="shared" ca="1" si="239"/>
        <v>8.3699999999999992</v>
      </c>
      <c r="BS223" s="25">
        <f ca="1">IF($H223="","",IF($Q223="x",SUM(BL$3:BN223)+SUM(BQ$3:BR223)-SUM(BS$3:BS222),0))</f>
        <v>0</v>
      </c>
      <c r="BT223" s="25">
        <f t="shared" ca="1" si="240"/>
        <v>167461.57</v>
      </c>
      <c r="BU223" s="25">
        <f t="shared" ca="1" si="203"/>
        <v>167160.45000000001</v>
      </c>
      <c r="BV223" s="7"/>
      <c r="BW223" s="98"/>
      <c r="BY223" s="7"/>
      <c r="CB223" s="131">
        <f t="shared" si="248"/>
        <v>220</v>
      </c>
      <c r="CC223" s="132">
        <f t="shared" ca="1" si="241"/>
        <v>0</v>
      </c>
      <c r="CD223" s="133">
        <f t="shared" ca="1" si="204"/>
        <v>212146.92580664679</v>
      </c>
      <c r="CE223" s="133">
        <f t="shared" ca="1" si="242"/>
        <v>88.22</v>
      </c>
      <c r="CF223" s="133">
        <f t="shared" ca="1" si="243"/>
        <v>212058.71</v>
      </c>
      <c r="CG223" s="133">
        <f t="shared" ca="1" si="244"/>
        <v>0</v>
      </c>
      <c r="CH223" s="133">
        <f ca="1">IF($H223="","",IF(MONTH($H223)=MONTH($C$4)-1,MAX(0,(CG223-SUM(N212:N223)+SUM(O212:O223))-(VLOOKUP(CB223-12,$CB$3:$CH222,6,FALSE))),0)*0.25)</f>
        <v>0</v>
      </c>
      <c r="CI223" s="133">
        <f ca="1">IF($H223="","",CG223-SUM($CH$4:$CH223))</f>
        <v>-28137.254203633565</v>
      </c>
      <c r="CK223" s="133">
        <f ca="1">IF($H223="","",SUM($N$4:$N223)+$CK$3)</f>
        <v>100000</v>
      </c>
      <c r="CL223" s="133">
        <f ca="1">IF($H223="","",SUM($O$4:$O223))</f>
        <v>0</v>
      </c>
      <c r="CM223" s="133">
        <f t="shared" ca="1" si="247"/>
        <v>0</v>
      </c>
      <c r="CN223" s="133">
        <f ca="1">IF($H223="","",ROUND(IF(MONTH($H223)=MONTH($C$4)-1,BT223*(1+CC223)-SUM($CM$4:$CM223),0),2))</f>
        <v>0</v>
      </c>
      <c r="CZ223" s="132">
        <f t="shared" ca="1" si="205"/>
        <v>126700</v>
      </c>
    </row>
    <row r="224" spans="6:104" x14ac:dyDescent="0.2">
      <c r="F224" s="3">
        <v>221</v>
      </c>
      <c r="G224" s="3">
        <f t="shared" si="206"/>
        <v>19</v>
      </c>
      <c r="H224" s="8">
        <f t="shared" ca="1" si="245"/>
        <v>50464</v>
      </c>
      <c r="I224" s="6">
        <f t="shared" ca="1" si="189"/>
        <v>50</v>
      </c>
      <c r="J224" s="6" t="str">
        <f t="shared" ca="1" si="190"/>
        <v/>
      </c>
      <c r="K224" s="7"/>
      <c r="L224" s="6">
        <f ca="1">IF($H224="","",IF($J224="",VLOOKUP($I224,Sterbetafeln!$A$4:$I$124,$D$10,FALSE),MAX(0.0005,VLOOKUP($I224,Sterbetafeln!$A$4:$I$124,$D$10,FALSE)*VLOOKUP($J224,Sterbetafeln!$A$4:$I$124,$D$13,FALSE))))</f>
        <v>3.016E-3</v>
      </c>
      <c r="M224" s="78">
        <f ca="1">SUM($O$3:$O224)</f>
        <v>0</v>
      </c>
      <c r="N224" s="25">
        <f t="shared" ca="1" si="207"/>
        <v>0</v>
      </c>
      <c r="O224" s="25">
        <f t="shared" ca="1" si="208"/>
        <v>0</v>
      </c>
      <c r="P224" s="25">
        <f t="shared" ca="1" si="209"/>
        <v>0</v>
      </c>
      <c r="Q224" s="7" t="str">
        <f t="shared" ca="1" si="210"/>
        <v/>
      </c>
      <c r="R224" s="25">
        <f t="shared" ca="1" si="191"/>
        <v>0</v>
      </c>
      <c r="S224" s="25">
        <f ca="1">SUM(R$3:R224)</f>
        <v>0</v>
      </c>
      <c r="T224" s="25">
        <f t="shared" ca="1" si="211"/>
        <v>67205</v>
      </c>
      <c r="U224" s="25">
        <f t="shared" ca="1" si="192"/>
        <v>42</v>
      </c>
      <c r="V224" s="25">
        <f t="shared" ca="1" si="212"/>
        <v>0</v>
      </c>
      <c r="W224" s="25">
        <f t="shared" ca="1" si="193"/>
        <v>44.8</v>
      </c>
      <c r="X224" s="25">
        <f t="shared" ca="1" si="213"/>
        <v>126700</v>
      </c>
      <c r="Y224" s="25">
        <f t="shared" ca="1" si="194"/>
        <v>59495</v>
      </c>
      <c r="Z224" s="25">
        <f t="shared" ca="1" si="214"/>
        <v>14.95</v>
      </c>
      <c r="AA224" s="25">
        <f t="shared" ca="1" si="215"/>
        <v>3.36</v>
      </c>
      <c r="AB224" s="25">
        <f ca="1">IF($H224="","",IF($Q224="x",SUM(U$3:W224)+SUM(Z$3:AA224)-SUM(AB$3:AB223),0))</f>
        <v>0</v>
      </c>
      <c r="AC224" s="25">
        <f t="shared" ca="1" si="216"/>
        <v>67205</v>
      </c>
      <c r="AD224" s="25">
        <f t="shared" ca="1" si="195"/>
        <v>67054.27</v>
      </c>
      <c r="AE224" s="7"/>
      <c r="AF224" s="25">
        <f t="shared" ca="1" si="217"/>
        <v>0</v>
      </c>
      <c r="AG224" s="25">
        <f ca="1">SUM(AF$3:AF224)</f>
        <v>0</v>
      </c>
      <c r="AH224" s="25">
        <f t="shared" ca="1" si="218"/>
        <v>117500.65537671796</v>
      </c>
      <c r="AI224" s="25">
        <f t="shared" ca="1" si="196"/>
        <v>73.44</v>
      </c>
      <c r="AJ224" s="25">
        <f t="shared" ca="1" si="219"/>
        <v>0</v>
      </c>
      <c r="AK224" s="25">
        <f t="shared" ca="1" si="197"/>
        <v>78.33</v>
      </c>
      <c r="AL224" s="25">
        <f t="shared" ca="1" si="220"/>
        <v>126700</v>
      </c>
      <c r="AM224" s="25">
        <f t="shared" ca="1" si="198"/>
        <v>9199.34</v>
      </c>
      <c r="AN224" s="25">
        <f t="shared" ca="1" si="221"/>
        <v>2.31</v>
      </c>
      <c r="AO224" s="25">
        <f t="shared" ca="1" si="222"/>
        <v>5.88</v>
      </c>
      <c r="AP224" s="25">
        <f ca="1">IF($H224="","",IF($Q224="x",SUM(AI$3:AK224)+SUM(AN$3:AO224)-SUM(AP$3:AP223),0))</f>
        <v>0</v>
      </c>
      <c r="AQ224" s="25">
        <f t="shared" ca="1" si="223"/>
        <v>117500.66</v>
      </c>
      <c r="AR224" s="25">
        <f t="shared" ca="1" si="199"/>
        <v>117274.48</v>
      </c>
      <c r="AS224" s="7"/>
      <c r="AT224" s="25">
        <f t="shared" ca="1" si="224"/>
        <v>0</v>
      </c>
      <c r="AU224" s="25">
        <f ca="1">SUM(AT$3:AT224)</f>
        <v>0</v>
      </c>
      <c r="AV224" s="25">
        <f t="shared" ca="1" si="225"/>
        <v>200350.45203701608</v>
      </c>
      <c r="AW224" s="25">
        <f t="shared" ca="1" si="200"/>
        <v>125.22</v>
      </c>
      <c r="AX224" s="25">
        <f t="shared" ca="1" si="226"/>
        <v>0</v>
      </c>
      <c r="AY224" s="25">
        <f t="shared" ca="1" si="227"/>
        <v>133.57</v>
      </c>
      <c r="AZ224" s="25">
        <f t="shared" ca="1" si="228"/>
        <v>200350.45203701608</v>
      </c>
      <c r="BA224" s="25">
        <f t="shared" ca="1" si="229"/>
        <v>0</v>
      </c>
      <c r="BB224" s="25">
        <f t="shared" ca="1" si="230"/>
        <v>0</v>
      </c>
      <c r="BC224" s="25">
        <f t="shared" ca="1" si="231"/>
        <v>10.02</v>
      </c>
      <c r="BD224" s="25">
        <f ca="1">IF($H224="","",IF($Q224="x",SUM(AW$3:AY224)+SUM(BB$3:BC224)-SUM(BD$3:BD223),0))</f>
        <v>0</v>
      </c>
      <c r="BE224" s="25">
        <f t="shared" ca="1" si="232"/>
        <v>200350.45</v>
      </c>
      <c r="BF224" s="25">
        <f t="shared" ca="1" si="201"/>
        <v>200000</v>
      </c>
      <c r="BG224" s="7"/>
      <c r="BI224" s="25">
        <f t="shared" ca="1" si="233"/>
        <v>0</v>
      </c>
      <c r="BJ224" s="25">
        <f ca="1">SUM(BI$3:BI224)</f>
        <v>0</v>
      </c>
      <c r="BK224" s="25">
        <f t="shared" ca="1" si="246"/>
        <v>168143.82916518411</v>
      </c>
      <c r="BL224" s="25">
        <f t="shared" ca="1" si="202"/>
        <v>105.09</v>
      </c>
      <c r="BM224" s="25">
        <f t="shared" ca="1" si="234"/>
        <v>0</v>
      </c>
      <c r="BN224" s="25">
        <f t="shared" ca="1" si="235"/>
        <v>112.1</v>
      </c>
      <c r="BO224" s="25">
        <f t="shared" ca="1" si="236"/>
        <v>168143.82916518411</v>
      </c>
      <c r="BP224" s="25">
        <f t="shared" ca="1" si="237"/>
        <v>0</v>
      </c>
      <c r="BQ224" s="25">
        <f t="shared" ca="1" si="238"/>
        <v>0</v>
      </c>
      <c r="BR224" s="25">
        <f t="shared" ca="1" si="239"/>
        <v>8.41</v>
      </c>
      <c r="BS224" s="25">
        <f ca="1">IF($H224="","",IF($Q224="x",SUM(BL$3:BN224)+SUM(BQ$3:BR224)-SUM(BS$3:BS223),0))</f>
        <v>0</v>
      </c>
      <c r="BT224" s="25">
        <f t="shared" ca="1" si="240"/>
        <v>168143.83</v>
      </c>
      <c r="BU224" s="25">
        <f t="shared" ca="1" si="203"/>
        <v>167841.69</v>
      </c>
      <c r="BV224" s="7"/>
      <c r="BW224" s="98"/>
      <c r="BY224" s="7"/>
      <c r="CB224" s="131">
        <f t="shared" si="248"/>
        <v>221</v>
      </c>
      <c r="CC224" s="132">
        <f t="shared" ca="1" si="241"/>
        <v>0</v>
      </c>
      <c r="CD224" s="133">
        <f t="shared" ca="1" si="204"/>
        <v>212922.66343394079</v>
      </c>
      <c r="CE224" s="133">
        <f t="shared" ca="1" si="242"/>
        <v>88.54</v>
      </c>
      <c r="CF224" s="133">
        <f t="shared" ca="1" si="243"/>
        <v>212834.12</v>
      </c>
      <c r="CG224" s="133">
        <f t="shared" ca="1" si="244"/>
        <v>0</v>
      </c>
      <c r="CH224" s="133">
        <f ca="1">IF($H224="","",IF(MONTH($H224)=MONTH($C$4)-1,MAX(0,(CG224-SUM(N213:N224)+SUM(O213:O224))-(VLOOKUP(CB224-12,$CB$3:$CH223,6,FALSE))),0)*0.25)</f>
        <v>0</v>
      </c>
      <c r="CI224" s="133">
        <f ca="1">IF($H224="","",CG224-SUM($CH$4:$CH224))</f>
        <v>-28137.254203633565</v>
      </c>
      <c r="CK224" s="133">
        <f ca="1">IF($H224="","",SUM($N$4:$N224)+$CK$3)</f>
        <v>100000</v>
      </c>
      <c r="CL224" s="133">
        <f ca="1">IF($H224="","",SUM($O$4:$O224))</f>
        <v>0</v>
      </c>
      <c r="CM224" s="133">
        <f t="shared" ca="1" si="247"/>
        <v>0</v>
      </c>
      <c r="CN224" s="133">
        <f ca="1">IF($H224="","",ROUND(IF(MONTH($H224)=MONTH($C$4)-1,BT224*(1+CC224)-SUM($CM$4:$CM224),0),2))</f>
        <v>0</v>
      </c>
      <c r="CZ224" s="132">
        <f t="shared" ca="1" si="205"/>
        <v>126700</v>
      </c>
    </row>
    <row r="225" spans="6:104" x14ac:dyDescent="0.2">
      <c r="F225" s="3">
        <v>222</v>
      </c>
      <c r="G225" s="3">
        <f t="shared" si="206"/>
        <v>19</v>
      </c>
      <c r="H225" s="8">
        <f t="shared" ca="1" si="245"/>
        <v>50495</v>
      </c>
      <c r="I225" s="6">
        <f t="shared" ca="1" si="189"/>
        <v>50</v>
      </c>
      <c r="J225" s="6" t="str">
        <f t="shared" ca="1" si="190"/>
        <v/>
      </c>
      <c r="K225" s="7"/>
      <c r="L225" s="6">
        <f ca="1">IF($H225="","",IF($J225="",VLOOKUP($I225,Sterbetafeln!$A$4:$I$124,$D$10,FALSE),MAX(0.0005,VLOOKUP($I225,Sterbetafeln!$A$4:$I$124,$D$10,FALSE)*VLOOKUP($J225,Sterbetafeln!$A$4:$I$124,$D$13,FALSE))))</f>
        <v>3.016E-3</v>
      </c>
      <c r="M225" s="78">
        <f ca="1">SUM($O$3:$O225)</f>
        <v>0</v>
      </c>
      <c r="N225" s="25">
        <f t="shared" ca="1" si="207"/>
        <v>0</v>
      </c>
      <c r="O225" s="25">
        <f t="shared" ca="1" si="208"/>
        <v>0</v>
      </c>
      <c r="P225" s="25">
        <f t="shared" ca="1" si="209"/>
        <v>0</v>
      </c>
      <c r="Q225" s="7" t="str">
        <f t="shared" ca="1" si="210"/>
        <v>x</v>
      </c>
      <c r="R225" s="25">
        <f t="shared" ca="1" si="191"/>
        <v>0</v>
      </c>
      <c r="S225" s="25">
        <f ca="1">SUM(R$3:R225)</f>
        <v>0</v>
      </c>
      <c r="T225" s="25">
        <f t="shared" ca="1" si="211"/>
        <v>67205</v>
      </c>
      <c r="U225" s="25">
        <f t="shared" ca="1" si="192"/>
        <v>42</v>
      </c>
      <c r="V225" s="25">
        <f t="shared" ca="1" si="212"/>
        <v>0</v>
      </c>
      <c r="W225" s="25">
        <f t="shared" ca="1" si="193"/>
        <v>44.8</v>
      </c>
      <c r="X225" s="25">
        <f t="shared" ca="1" si="213"/>
        <v>126700</v>
      </c>
      <c r="Y225" s="25">
        <f t="shared" ca="1" si="194"/>
        <v>59495</v>
      </c>
      <c r="Z225" s="25">
        <f t="shared" ca="1" si="214"/>
        <v>14.95</v>
      </c>
      <c r="AA225" s="25">
        <f t="shared" ca="1" si="215"/>
        <v>3.36</v>
      </c>
      <c r="AB225" s="25">
        <f ca="1">IF($H225="","",IF($Q225="x",SUM(U$3:W225)+SUM(Z$3:AA225)-SUM(AB$3:AB224),0))</f>
        <v>315.32999999999811</v>
      </c>
      <c r="AC225" s="25">
        <f t="shared" ca="1" si="216"/>
        <v>66889.67</v>
      </c>
      <c r="AD225" s="25">
        <f t="shared" ca="1" si="195"/>
        <v>66739.41</v>
      </c>
      <c r="AE225" s="7"/>
      <c r="AF225" s="25">
        <f t="shared" ca="1" si="217"/>
        <v>0</v>
      </c>
      <c r="AG225" s="25">
        <f ca="1">SUM(AF$3:AF225)</f>
        <v>0</v>
      </c>
      <c r="AH225" s="25">
        <f t="shared" ca="1" si="218"/>
        <v>117790.44832598374</v>
      </c>
      <c r="AI225" s="25">
        <f t="shared" ca="1" si="196"/>
        <v>73.62</v>
      </c>
      <c r="AJ225" s="25">
        <f t="shared" ca="1" si="219"/>
        <v>0</v>
      </c>
      <c r="AK225" s="25">
        <f t="shared" ca="1" si="197"/>
        <v>78.53</v>
      </c>
      <c r="AL225" s="25">
        <f t="shared" ca="1" si="220"/>
        <v>126700</v>
      </c>
      <c r="AM225" s="25">
        <f t="shared" ca="1" si="198"/>
        <v>8909.5499999999993</v>
      </c>
      <c r="AN225" s="25">
        <f t="shared" ca="1" si="221"/>
        <v>2.2400000000000002</v>
      </c>
      <c r="AO225" s="25">
        <f t="shared" ca="1" si="222"/>
        <v>5.89</v>
      </c>
      <c r="AP225" s="25">
        <f ca="1">IF($H225="","",IF($Q225="x",SUM(AI$3:AK225)+SUM(AN$3:AO225)-SUM(AP$3:AP224),0))</f>
        <v>479.87999999999738</v>
      </c>
      <c r="AQ225" s="25">
        <f t="shared" ca="1" si="223"/>
        <v>117310.57</v>
      </c>
      <c r="AR225" s="25">
        <f t="shared" ca="1" si="199"/>
        <v>117084.68</v>
      </c>
      <c r="AS225" s="7"/>
      <c r="AT225" s="25">
        <f t="shared" ca="1" si="224"/>
        <v>0</v>
      </c>
      <c r="AU225" s="25">
        <f ca="1">SUM(AT$3:AT225)</f>
        <v>0</v>
      </c>
      <c r="AV225" s="25">
        <f t="shared" ca="1" si="225"/>
        <v>201325.66594616426</v>
      </c>
      <c r="AW225" s="25">
        <f t="shared" ca="1" si="200"/>
        <v>125.83</v>
      </c>
      <c r="AX225" s="25">
        <f t="shared" ca="1" si="226"/>
        <v>0</v>
      </c>
      <c r="AY225" s="25">
        <f t="shared" ca="1" si="227"/>
        <v>134.22</v>
      </c>
      <c r="AZ225" s="25">
        <f t="shared" ca="1" si="228"/>
        <v>201325.66594616426</v>
      </c>
      <c r="BA225" s="25">
        <f t="shared" ca="1" si="229"/>
        <v>0</v>
      </c>
      <c r="BB225" s="25">
        <f t="shared" ca="1" si="230"/>
        <v>0</v>
      </c>
      <c r="BC225" s="25">
        <f t="shared" ca="1" si="231"/>
        <v>10.07</v>
      </c>
      <c r="BD225" s="25">
        <f ca="1">IF($H225="","",IF($Q225="x",SUM(AW$3:AY225)+SUM(BB$3:BC225)-SUM(BD$3:BD224),0))</f>
        <v>806.43000000000029</v>
      </c>
      <c r="BE225" s="25">
        <f t="shared" ca="1" si="232"/>
        <v>200519.24</v>
      </c>
      <c r="BF225" s="25">
        <f t="shared" ca="1" si="201"/>
        <v>200168.54</v>
      </c>
      <c r="BG225" s="7"/>
      <c r="BI225" s="25">
        <f t="shared" ca="1" si="233"/>
        <v>0</v>
      </c>
      <c r="BJ225" s="25">
        <f ca="1">SUM(BI$3:BI225)</f>
        <v>0</v>
      </c>
      <c r="BK225" s="25">
        <f t="shared" ca="1" si="246"/>
        <v>168828.86877687671</v>
      </c>
      <c r="BL225" s="25">
        <f t="shared" ca="1" si="202"/>
        <v>105.52</v>
      </c>
      <c r="BM225" s="25">
        <f t="shared" ca="1" si="234"/>
        <v>0</v>
      </c>
      <c r="BN225" s="25">
        <f t="shared" ca="1" si="235"/>
        <v>112.55</v>
      </c>
      <c r="BO225" s="25">
        <f t="shared" ca="1" si="236"/>
        <v>168828.86877687671</v>
      </c>
      <c r="BP225" s="25">
        <f t="shared" ca="1" si="237"/>
        <v>0</v>
      </c>
      <c r="BQ225" s="25">
        <f t="shared" ca="1" si="238"/>
        <v>0</v>
      </c>
      <c r="BR225" s="25">
        <f t="shared" ca="1" si="239"/>
        <v>8.44</v>
      </c>
      <c r="BS225" s="25">
        <f ca="1">IF($H225="","",IF($Q225="x",SUM(BL$3:BN225)+SUM(BQ$3:BR225)-SUM(BS$3:BS224),0))</f>
        <v>676.77999999999884</v>
      </c>
      <c r="BT225" s="25">
        <f t="shared" ca="1" si="240"/>
        <v>168152.09</v>
      </c>
      <c r="BU225" s="25">
        <f t="shared" ca="1" si="203"/>
        <v>167849.94</v>
      </c>
      <c r="BV225" s="7"/>
      <c r="BW225" s="98"/>
      <c r="BY225" s="7"/>
      <c r="CB225" s="131">
        <f t="shared" si="248"/>
        <v>222</v>
      </c>
      <c r="CC225" s="132">
        <f t="shared" ca="1" si="241"/>
        <v>0</v>
      </c>
      <c r="CD225" s="133">
        <f t="shared" ca="1" si="204"/>
        <v>213701.23255026387</v>
      </c>
      <c r="CE225" s="133">
        <f t="shared" ca="1" si="242"/>
        <v>88.86</v>
      </c>
      <c r="CF225" s="133">
        <f t="shared" ca="1" si="243"/>
        <v>213612.37</v>
      </c>
      <c r="CG225" s="133">
        <f t="shared" ca="1" si="244"/>
        <v>0</v>
      </c>
      <c r="CH225" s="133">
        <f ca="1">IF($H225="","",IF(MONTH($H225)=MONTH($C$4)-1,MAX(0,(CG225-SUM(N214:N225)+SUM(O214:O225))-(VLOOKUP(CB225-12,$CB$3:$CH224,6,FALSE))),0)*0.25)</f>
        <v>0</v>
      </c>
      <c r="CI225" s="133">
        <f ca="1">IF($H225="","",CG225-SUM($CH$4:$CH225))</f>
        <v>-28137.254203633565</v>
      </c>
      <c r="CK225" s="133">
        <f ca="1">IF($H225="","",SUM($N$4:$N225)+$CK$3)</f>
        <v>100000</v>
      </c>
      <c r="CL225" s="133">
        <f ca="1">IF($H225="","",SUM($O$4:$O225))</f>
        <v>0</v>
      </c>
      <c r="CM225" s="133">
        <f t="shared" ca="1" si="247"/>
        <v>0</v>
      </c>
      <c r="CN225" s="133">
        <f ca="1">IF($H225="","",ROUND(IF(MONTH($H225)=MONTH($C$4)-1,BT225*(1+CC225)-SUM($CM$4:$CM225),0),2))</f>
        <v>0</v>
      </c>
      <c r="CZ225" s="132">
        <f t="shared" ca="1" si="205"/>
        <v>126700</v>
      </c>
    </row>
    <row r="226" spans="6:104" x14ac:dyDescent="0.2">
      <c r="F226" s="3">
        <v>223</v>
      </c>
      <c r="G226" s="3">
        <f t="shared" si="206"/>
        <v>19</v>
      </c>
      <c r="H226" s="8">
        <f t="shared" ca="1" si="245"/>
        <v>50525</v>
      </c>
      <c r="I226" s="6">
        <f t="shared" ca="1" si="189"/>
        <v>50</v>
      </c>
      <c r="J226" s="6" t="str">
        <f t="shared" ca="1" si="190"/>
        <v/>
      </c>
      <c r="K226" s="7"/>
      <c r="L226" s="6">
        <f ca="1">IF($H226="","",IF($J226="",VLOOKUP($I226,Sterbetafeln!$A$4:$I$124,$D$10,FALSE),MAX(0.0005,VLOOKUP($I226,Sterbetafeln!$A$4:$I$124,$D$10,FALSE)*VLOOKUP($J226,Sterbetafeln!$A$4:$I$124,$D$13,FALSE))))</f>
        <v>3.016E-3</v>
      </c>
      <c r="M226" s="78">
        <f ca="1">SUM($O$3:$O226)</f>
        <v>0</v>
      </c>
      <c r="N226" s="25">
        <f t="shared" ca="1" si="207"/>
        <v>0</v>
      </c>
      <c r="O226" s="25">
        <f t="shared" ca="1" si="208"/>
        <v>0</v>
      </c>
      <c r="P226" s="25">
        <f t="shared" ca="1" si="209"/>
        <v>0</v>
      </c>
      <c r="Q226" s="7" t="str">
        <f t="shared" ca="1" si="210"/>
        <v/>
      </c>
      <c r="R226" s="25">
        <f t="shared" ca="1" si="191"/>
        <v>0</v>
      </c>
      <c r="S226" s="25">
        <f ca="1">SUM(R$3:R226)</f>
        <v>0</v>
      </c>
      <c r="T226" s="25">
        <f t="shared" ca="1" si="211"/>
        <v>66889.67</v>
      </c>
      <c r="U226" s="25">
        <f t="shared" ca="1" si="192"/>
        <v>41.81</v>
      </c>
      <c r="V226" s="25">
        <f t="shared" ca="1" si="212"/>
        <v>0</v>
      </c>
      <c r="W226" s="25">
        <f t="shared" ca="1" si="193"/>
        <v>44.59</v>
      </c>
      <c r="X226" s="25">
        <f t="shared" ca="1" si="213"/>
        <v>126700</v>
      </c>
      <c r="Y226" s="25">
        <f t="shared" ca="1" si="194"/>
        <v>59810.33</v>
      </c>
      <c r="Z226" s="25">
        <f t="shared" ca="1" si="214"/>
        <v>15.03</v>
      </c>
      <c r="AA226" s="25">
        <f t="shared" ca="1" si="215"/>
        <v>3.34</v>
      </c>
      <c r="AB226" s="25">
        <f ca="1">IF($H226="","",IF($Q226="x",SUM(U$3:W226)+SUM(Z$3:AA226)-SUM(AB$3:AB225),0))</f>
        <v>0</v>
      </c>
      <c r="AC226" s="25">
        <f t="shared" ca="1" si="216"/>
        <v>66889.67</v>
      </c>
      <c r="AD226" s="25">
        <f t="shared" ca="1" si="195"/>
        <v>66739.41</v>
      </c>
      <c r="AE226" s="7"/>
      <c r="AF226" s="25">
        <f t="shared" ca="1" si="217"/>
        <v>0</v>
      </c>
      <c r="AG226" s="25">
        <f ca="1">SUM(AF$3:AF226)</f>
        <v>0</v>
      </c>
      <c r="AH226" s="25">
        <f t="shared" ca="1" si="218"/>
        <v>117599.88951276272</v>
      </c>
      <c r="AI226" s="25">
        <f t="shared" ca="1" si="196"/>
        <v>73.5</v>
      </c>
      <c r="AJ226" s="25">
        <f t="shared" ca="1" si="219"/>
        <v>0</v>
      </c>
      <c r="AK226" s="25">
        <f t="shared" ca="1" si="197"/>
        <v>78.400000000000006</v>
      </c>
      <c r="AL226" s="25">
        <f t="shared" ca="1" si="220"/>
        <v>126700</v>
      </c>
      <c r="AM226" s="25">
        <f t="shared" ca="1" si="198"/>
        <v>9100.11</v>
      </c>
      <c r="AN226" s="25">
        <f t="shared" ca="1" si="221"/>
        <v>2.29</v>
      </c>
      <c r="AO226" s="25">
        <f t="shared" ca="1" si="222"/>
        <v>5.88</v>
      </c>
      <c r="AP226" s="25">
        <f ca="1">IF($H226="","",IF($Q226="x",SUM(AI$3:AK226)+SUM(AN$3:AO226)-SUM(AP$3:AP225),0))</f>
        <v>0</v>
      </c>
      <c r="AQ226" s="25">
        <f t="shared" ca="1" si="223"/>
        <v>117599.89</v>
      </c>
      <c r="AR226" s="25">
        <f t="shared" ca="1" si="199"/>
        <v>117373.57</v>
      </c>
      <c r="AS226" s="7"/>
      <c r="AT226" s="25">
        <f t="shared" ca="1" si="224"/>
        <v>0</v>
      </c>
      <c r="AU226" s="25">
        <f ca="1">SUM(AT$3:AT226)</f>
        <v>0</v>
      </c>
      <c r="AV226" s="25">
        <f t="shared" ca="1" si="225"/>
        <v>201495.27754002414</v>
      </c>
      <c r="AW226" s="25">
        <f t="shared" ca="1" si="200"/>
        <v>125.93</v>
      </c>
      <c r="AX226" s="25">
        <f t="shared" ca="1" si="226"/>
        <v>0</v>
      </c>
      <c r="AY226" s="25">
        <f t="shared" ca="1" si="227"/>
        <v>134.33000000000001</v>
      </c>
      <c r="AZ226" s="25">
        <f t="shared" ca="1" si="228"/>
        <v>201495.27754002414</v>
      </c>
      <c r="BA226" s="25">
        <f t="shared" ca="1" si="229"/>
        <v>0</v>
      </c>
      <c r="BB226" s="25">
        <f t="shared" ca="1" si="230"/>
        <v>0</v>
      </c>
      <c r="BC226" s="25">
        <f t="shared" ca="1" si="231"/>
        <v>10.07</v>
      </c>
      <c r="BD226" s="25">
        <f ca="1">IF($H226="","",IF($Q226="x",SUM(AW$3:AY226)+SUM(BB$3:BC226)-SUM(BD$3:BD225),0))</f>
        <v>0</v>
      </c>
      <c r="BE226" s="25">
        <f t="shared" ca="1" si="232"/>
        <v>201495.28</v>
      </c>
      <c r="BF226" s="25">
        <f t="shared" ca="1" si="201"/>
        <v>201143.11</v>
      </c>
      <c r="BG226" s="7"/>
      <c r="BI226" s="25">
        <f t="shared" ca="1" si="233"/>
        <v>0</v>
      </c>
      <c r="BJ226" s="25">
        <f ca="1">SUM(BI$3:BI226)</f>
        <v>0</v>
      </c>
      <c r="BK226" s="25">
        <f t="shared" ca="1" si="246"/>
        <v>168837.16242913916</v>
      </c>
      <c r="BL226" s="25">
        <f t="shared" ca="1" si="202"/>
        <v>105.52</v>
      </c>
      <c r="BM226" s="25">
        <f t="shared" ca="1" si="234"/>
        <v>0</v>
      </c>
      <c r="BN226" s="25">
        <f t="shared" ca="1" si="235"/>
        <v>112.56</v>
      </c>
      <c r="BO226" s="25">
        <f t="shared" ca="1" si="236"/>
        <v>168837.16242913916</v>
      </c>
      <c r="BP226" s="25">
        <f t="shared" ca="1" si="237"/>
        <v>0</v>
      </c>
      <c r="BQ226" s="25">
        <f t="shared" ca="1" si="238"/>
        <v>0</v>
      </c>
      <c r="BR226" s="25">
        <f t="shared" ca="1" si="239"/>
        <v>8.44</v>
      </c>
      <c r="BS226" s="25">
        <f ca="1">IF($H226="","",IF($Q226="x",SUM(BL$3:BN226)+SUM(BQ$3:BR226)-SUM(BS$3:BS225),0))</f>
        <v>0</v>
      </c>
      <c r="BT226" s="25">
        <f t="shared" ca="1" si="240"/>
        <v>168837.16</v>
      </c>
      <c r="BU226" s="25">
        <f t="shared" ca="1" si="203"/>
        <v>168533.98</v>
      </c>
      <c r="BV226" s="7"/>
      <c r="BY226" s="7"/>
      <c r="CB226" s="131">
        <f t="shared" si="248"/>
        <v>223</v>
      </c>
      <c r="CC226" s="132">
        <f t="shared" ca="1" si="241"/>
        <v>0</v>
      </c>
      <c r="CD226" s="133">
        <f t="shared" ca="1" si="204"/>
        <v>214482.65323709848</v>
      </c>
      <c r="CE226" s="133">
        <f t="shared" ca="1" si="242"/>
        <v>89.19</v>
      </c>
      <c r="CF226" s="133">
        <f t="shared" ca="1" si="243"/>
        <v>214393.46</v>
      </c>
      <c r="CG226" s="133">
        <f t="shared" ca="1" si="244"/>
        <v>0</v>
      </c>
      <c r="CH226" s="133">
        <f ca="1">IF($H226="","",IF(MONTH($H226)=MONTH($C$4)-1,MAX(0,(CG226-SUM(N215:N226)+SUM(O215:O226))-(VLOOKUP(CB226-12,$CB$3:$CH225,6,FALSE))),0)*0.25)</f>
        <v>0</v>
      </c>
      <c r="CI226" s="133">
        <f ca="1">IF($H226="","",CG226-SUM($CH$4:$CH226))</f>
        <v>-28137.254203633565</v>
      </c>
      <c r="CK226" s="133">
        <f ca="1">IF($H226="","",SUM($N$4:$N226)+$CK$3)</f>
        <v>100000</v>
      </c>
      <c r="CL226" s="133">
        <f ca="1">IF($H226="","",SUM($O$4:$O226))</f>
        <v>0</v>
      </c>
      <c r="CM226" s="133">
        <f t="shared" ca="1" si="247"/>
        <v>0</v>
      </c>
      <c r="CN226" s="133">
        <f ca="1">IF($H226="","",ROUND(IF(MONTH($H226)=MONTH($C$4)-1,BT226*(1+CC226)-SUM($CM$4:$CM226),0),2))</f>
        <v>0</v>
      </c>
      <c r="CZ226" s="132">
        <f t="shared" ca="1" si="205"/>
        <v>126700</v>
      </c>
    </row>
    <row r="227" spans="6:104" x14ac:dyDescent="0.2">
      <c r="F227" s="3">
        <v>224</v>
      </c>
      <c r="G227" s="3">
        <f t="shared" si="206"/>
        <v>19</v>
      </c>
      <c r="H227" s="8">
        <f t="shared" ca="1" si="245"/>
        <v>50556</v>
      </c>
      <c r="I227" s="6">
        <f t="shared" ca="1" si="189"/>
        <v>50</v>
      </c>
      <c r="J227" s="6" t="str">
        <f t="shared" ca="1" si="190"/>
        <v/>
      </c>
      <c r="K227" s="7"/>
      <c r="L227" s="6">
        <f ca="1">IF($H227="","",IF($J227="",VLOOKUP($I227,Sterbetafeln!$A$4:$I$124,$D$10,FALSE),MAX(0.0005,VLOOKUP($I227,Sterbetafeln!$A$4:$I$124,$D$10,FALSE)*VLOOKUP($J227,Sterbetafeln!$A$4:$I$124,$D$13,FALSE))))</f>
        <v>3.016E-3</v>
      </c>
      <c r="M227" s="78">
        <f ca="1">SUM($O$3:$O227)</f>
        <v>0</v>
      </c>
      <c r="N227" s="25">
        <f t="shared" ca="1" si="207"/>
        <v>0</v>
      </c>
      <c r="O227" s="25">
        <f t="shared" ca="1" si="208"/>
        <v>0</v>
      </c>
      <c r="P227" s="25">
        <f t="shared" ca="1" si="209"/>
        <v>0</v>
      </c>
      <c r="Q227" s="7" t="str">
        <f t="shared" ca="1" si="210"/>
        <v/>
      </c>
      <c r="R227" s="25">
        <f t="shared" ca="1" si="191"/>
        <v>0</v>
      </c>
      <c r="S227" s="25">
        <f ca="1">SUM(R$3:R227)</f>
        <v>0</v>
      </c>
      <c r="T227" s="25">
        <f t="shared" ca="1" si="211"/>
        <v>66889.67</v>
      </c>
      <c r="U227" s="25">
        <f t="shared" ca="1" si="192"/>
        <v>41.81</v>
      </c>
      <c r="V227" s="25">
        <f t="shared" ca="1" si="212"/>
        <v>0</v>
      </c>
      <c r="W227" s="25">
        <f t="shared" ca="1" si="193"/>
        <v>44.59</v>
      </c>
      <c r="X227" s="25">
        <f t="shared" ca="1" si="213"/>
        <v>126700</v>
      </c>
      <c r="Y227" s="25">
        <f t="shared" ca="1" si="194"/>
        <v>59810.33</v>
      </c>
      <c r="Z227" s="25">
        <f t="shared" ca="1" si="214"/>
        <v>15.03</v>
      </c>
      <c r="AA227" s="25">
        <f t="shared" ca="1" si="215"/>
        <v>3.34</v>
      </c>
      <c r="AB227" s="25">
        <f ca="1">IF($H227="","",IF($Q227="x",SUM(U$3:W227)+SUM(Z$3:AA227)-SUM(AB$3:AB226),0))</f>
        <v>0</v>
      </c>
      <c r="AC227" s="25">
        <f t="shared" ca="1" si="216"/>
        <v>66889.67</v>
      </c>
      <c r="AD227" s="25">
        <f t="shared" ca="1" si="195"/>
        <v>66739.41</v>
      </c>
      <c r="AE227" s="7"/>
      <c r="AF227" s="25">
        <f t="shared" ca="1" si="217"/>
        <v>0</v>
      </c>
      <c r="AG227" s="25">
        <f ca="1">SUM(AF$3:AF227)</f>
        <v>0</v>
      </c>
      <c r="AH227" s="25">
        <f t="shared" ca="1" si="218"/>
        <v>117889.92305393323</v>
      </c>
      <c r="AI227" s="25">
        <f t="shared" ca="1" si="196"/>
        <v>73.680000000000007</v>
      </c>
      <c r="AJ227" s="25">
        <f t="shared" ca="1" si="219"/>
        <v>0</v>
      </c>
      <c r="AK227" s="25">
        <f t="shared" ca="1" si="197"/>
        <v>78.59</v>
      </c>
      <c r="AL227" s="25">
        <f t="shared" ca="1" si="220"/>
        <v>126700</v>
      </c>
      <c r="AM227" s="25">
        <f t="shared" ca="1" si="198"/>
        <v>8810.08</v>
      </c>
      <c r="AN227" s="25">
        <f t="shared" ca="1" si="221"/>
        <v>2.21</v>
      </c>
      <c r="AO227" s="25">
        <f t="shared" ca="1" si="222"/>
        <v>5.89</v>
      </c>
      <c r="AP227" s="25">
        <f ca="1">IF($H227="","",IF($Q227="x",SUM(AI$3:AK227)+SUM(AN$3:AO227)-SUM(AP$3:AP226),0))</f>
        <v>0</v>
      </c>
      <c r="AQ227" s="25">
        <f t="shared" ca="1" si="223"/>
        <v>117889.92</v>
      </c>
      <c r="AR227" s="25">
        <f t="shared" ca="1" si="199"/>
        <v>117663.16</v>
      </c>
      <c r="AS227" s="7"/>
      <c r="AT227" s="25">
        <f t="shared" ca="1" si="224"/>
        <v>0</v>
      </c>
      <c r="AU227" s="25">
        <f ca="1">SUM(AT$3:AT227)</f>
        <v>0</v>
      </c>
      <c r="AV227" s="25">
        <f t="shared" ca="1" si="225"/>
        <v>202476.06846407795</v>
      </c>
      <c r="AW227" s="25">
        <f t="shared" ca="1" si="200"/>
        <v>126.55</v>
      </c>
      <c r="AX227" s="25">
        <f t="shared" ca="1" si="226"/>
        <v>0</v>
      </c>
      <c r="AY227" s="25">
        <f t="shared" ca="1" si="227"/>
        <v>134.97999999999999</v>
      </c>
      <c r="AZ227" s="25">
        <f t="shared" ca="1" si="228"/>
        <v>202476.06846407795</v>
      </c>
      <c r="BA227" s="25">
        <f t="shared" ca="1" si="229"/>
        <v>0</v>
      </c>
      <c r="BB227" s="25">
        <f t="shared" ca="1" si="230"/>
        <v>0</v>
      </c>
      <c r="BC227" s="25">
        <f t="shared" ca="1" si="231"/>
        <v>10.119999999999999</v>
      </c>
      <c r="BD227" s="25">
        <f ca="1">IF($H227="","",IF($Q227="x",SUM(AW$3:AY227)+SUM(BB$3:BC227)-SUM(BD$3:BD226),0))</f>
        <v>0</v>
      </c>
      <c r="BE227" s="25">
        <f t="shared" ca="1" si="232"/>
        <v>202476.07</v>
      </c>
      <c r="BF227" s="25">
        <f t="shared" ca="1" si="201"/>
        <v>202122.43</v>
      </c>
      <c r="BG227" s="7"/>
      <c r="BI227" s="25">
        <f t="shared" ca="1" si="233"/>
        <v>0</v>
      </c>
      <c r="BJ227" s="25">
        <f ca="1">SUM(BI$3:BI227)</f>
        <v>0</v>
      </c>
      <c r="BK227" s="25">
        <f t="shared" ca="1" si="246"/>
        <v>169525.02348911966</v>
      </c>
      <c r="BL227" s="25">
        <f t="shared" ca="1" si="202"/>
        <v>105.95</v>
      </c>
      <c r="BM227" s="25">
        <f t="shared" ca="1" si="234"/>
        <v>0</v>
      </c>
      <c r="BN227" s="25">
        <f t="shared" ca="1" si="235"/>
        <v>113.02</v>
      </c>
      <c r="BO227" s="25">
        <f t="shared" ca="1" si="236"/>
        <v>169525.02348911966</v>
      </c>
      <c r="BP227" s="25">
        <f t="shared" ca="1" si="237"/>
        <v>0</v>
      </c>
      <c r="BQ227" s="25">
        <f t="shared" ca="1" si="238"/>
        <v>0</v>
      </c>
      <c r="BR227" s="25">
        <f t="shared" ca="1" si="239"/>
        <v>8.48</v>
      </c>
      <c r="BS227" s="25">
        <f ca="1">IF($H227="","",IF($Q227="x",SUM(BL$3:BN227)+SUM(BQ$3:BR227)-SUM(BS$3:BS226),0))</f>
        <v>0</v>
      </c>
      <c r="BT227" s="25">
        <f t="shared" ca="1" si="240"/>
        <v>169525.02</v>
      </c>
      <c r="BU227" s="25">
        <f t="shared" ca="1" si="203"/>
        <v>169220.81</v>
      </c>
      <c r="BV227" s="7"/>
      <c r="BY227" s="7"/>
      <c r="CB227" s="131">
        <f t="shared" si="248"/>
        <v>224</v>
      </c>
      <c r="CC227" s="132">
        <f t="shared" ca="1" si="241"/>
        <v>0</v>
      </c>
      <c r="CD227" s="133">
        <f t="shared" ca="1" si="204"/>
        <v>215266.92549444464</v>
      </c>
      <c r="CE227" s="133">
        <f t="shared" ca="1" si="242"/>
        <v>89.51</v>
      </c>
      <c r="CF227" s="133">
        <f t="shared" ca="1" si="243"/>
        <v>215177.42</v>
      </c>
      <c r="CG227" s="133">
        <f t="shared" ca="1" si="244"/>
        <v>0</v>
      </c>
      <c r="CH227" s="133">
        <f ca="1">IF($H227="","",IF(MONTH($H227)=MONTH($C$4)-1,MAX(0,(CG227-SUM(N216:N227)+SUM(O216:O227))-(VLOOKUP(CB227-12,$CB$3:$CH226,6,FALSE))),0)*0.25)</f>
        <v>0</v>
      </c>
      <c r="CI227" s="133">
        <f ca="1">IF($H227="","",CG227-SUM($CH$4:$CH227))</f>
        <v>-28137.254203633565</v>
      </c>
      <c r="CK227" s="133">
        <f ca="1">IF($H227="","",SUM($N$4:$N227)+$CK$3)</f>
        <v>100000</v>
      </c>
      <c r="CL227" s="133">
        <f ca="1">IF($H227="","",SUM($O$4:$O227))</f>
        <v>0</v>
      </c>
      <c r="CM227" s="133">
        <f t="shared" ca="1" si="247"/>
        <v>0</v>
      </c>
      <c r="CN227" s="133">
        <f ca="1">IF($H227="","",ROUND(IF(MONTH($H227)=MONTH($C$4)-1,BT227*(1+CC227)-SUM($CM$4:$CM227),0),2))</f>
        <v>0</v>
      </c>
      <c r="CZ227" s="132">
        <f t="shared" ca="1" si="205"/>
        <v>126700</v>
      </c>
    </row>
    <row r="228" spans="6:104" x14ac:dyDescent="0.2">
      <c r="F228" s="3">
        <v>225</v>
      </c>
      <c r="G228" s="3">
        <f t="shared" si="206"/>
        <v>19</v>
      </c>
      <c r="H228" s="8">
        <f t="shared" ca="1" si="245"/>
        <v>50586</v>
      </c>
      <c r="I228" s="6">
        <f t="shared" ca="1" si="189"/>
        <v>50</v>
      </c>
      <c r="J228" s="6" t="str">
        <f t="shared" ca="1" si="190"/>
        <v/>
      </c>
      <c r="K228" s="7"/>
      <c r="L228" s="6">
        <f ca="1">IF($H228="","",IF($J228="",VLOOKUP($I228,Sterbetafeln!$A$4:$I$124,$D$10,FALSE),MAX(0.0005,VLOOKUP($I228,Sterbetafeln!$A$4:$I$124,$D$10,FALSE)*VLOOKUP($J228,Sterbetafeln!$A$4:$I$124,$D$13,FALSE))))</f>
        <v>3.016E-3</v>
      </c>
      <c r="M228" s="78">
        <f ca="1">SUM($O$3:$O228)</f>
        <v>0</v>
      </c>
      <c r="N228" s="25">
        <f t="shared" ca="1" si="207"/>
        <v>0</v>
      </c>
      <c r="O228" s="25">
        <f t="shared" ca="1" si="208"/>
        <v>0</v>
      </c>
      <c r="P228" s="25">
        <f t="shared" ca="1" si="209"/>
        <v>0</v>
      </c>
      <c r="Q228" s="7" t="str">
        <f t="shared" ca="1" si="210"/>
        <v>x</v>
      </c>
      <c r="R228" s="25">
        <f t="shared" ca="1" si="191"/>
        <v>0</v>
      </c>
      <c r="S228" s="25">
        <f ca="1">SUM(R$3:R228)</f>
        <v>0</v>
      </c>
      <c r="T228" s="25">
        <f t="shared" ca="1" si="211"/>
        <v>66889.67</v>
      </c>
      <c r="U228" s="25">
        <f t="shared" ca="1" si="192"/>
        <v>41.81</v>
      </c>
      <c r="V228" s="25">
        <f t="shared" ca="1" si="212"/>
        <v>0</v>
      </c>
      <c r="W228" s="25">
        <f t="shared" ca="1" si="193"/>
        <v>44.59</v>
      </c>
      <c r="X228" s="25">
        <f t="shared" ca="1" si="213"/>
        <v>126700</v>
      </c>
      <c r="Y228" s="25">
        <f t="shared" ca="1" si="194"/>
        <v>59810.33</v>
      </c>
      <c r="Z228" s="25">
        <f t="shared" ca="1" si="214"/>
        <v>15.03</v>
      </c>
      <c r="AA228" s="25">
        <f t="shared" ca="1" si="215"/>
        <v>3.34</v>
      </c>
      <c r="AB228" s="25">
        <f ca="1">IF($H228="","",IF($Q228="x",SUM(U$3:W228)+SUM(Z$3:AA228)-SUM(AB$3:AB227),0))</f>
        <v>314.31000000000495</v>
      </c>
      <c r="AC228" s="25">
        <f t="shared" ca="1" si="216"/>
        <v>66575.360000000001</v>
      </c>
      <c r="AD228" s="25">
        <f t="shared" ca="1" si="195"/>
        <v>66425.570000000007</v>
      </c>
      <c r="AE228" s="7"/>
      <c r="AF228" s="25">
        <f t="shared" ca="1" si="217"/>
        <v>0</v>
      </c>
      <c r="AG228" s="25">
        <f ca="1">SUM(AF$3:AF228)</f>
        <v>0</v>
      </c>
      <c r="AH228" s="25">
        <f t="shared" ca="1" si="218"/>
        <v>118180.6683461553</v>
      </c>
      <c r="AI228" s="25">
        <f t="shared" ca="1" si="196"/>
        <v>73.86</v>
      </c>
      <c r="AJ228" s="25">
        <f t="shared" ca="1" si="219"/>
        <v>0</v>
      </c>
      <c r="AK228" s="25">
        <f t="shared" ca="1" si="197"/>
        <v>78.790000000000006</v>
      </c>
      <c r="AL228" s="25">
        <f t="shared" ca="1" si="220"/>
        <v>126700</v>
      </c>
      <c r="AM228" s="25">
        <f t="shared" ca="1" si="198"/>
        <v>8519.33</v>
      </c>
      <c r="AN228" s="25">
        <f t="shared" ca="1" si="221"/>
        <v>2.14</v>
      </c>
      <c r="AO228" s="25">
        <f t="shared" ca="1" si="222"/>
        <v>5.91</v>
      </c>
      <c r="AP228" s="25">
        <f ca="1">IF($H228="","",IF($Q228="x",SUM(AI$3:AK228)+SUM(AN$3:AO228)-SUM(AP$3:AP227),0))</f>
        <v>481.14000000000306</v>
      </c>
      <c r="AQ228" s="25">
        <f t="shared" ca="1" si="223"/>
        <v>117699.53</v>
      </c>
      <c r="AR228" s="25">
        <f t="shared" ca="1" si="199"/>
        <v>117473.06</v>
      </c>
      <c r="AS228" s="7"/>
      <c r="AT228" s="25">
        <f t="shared" ca="1" si="224"/>
        <v>0</v>
      </c>
      <c r="AU228" s="25">
        <f ca="1">SUM(AT$3:AT228)</f>
        <v>0</v>
      </c>
      <c r="AV228" s="25">
        <f t="shared" ca="1" si="225"/>
        <v>203461.63250899693</v>
      </c>
      <c r="AW228" s="25">
        <f t="shared" ca="1" si="200"/>
        <v>127.16</v>
      </c>
      <c r="AX228" s="25">
        <f t="shared" ca="1" si="226"/>
        <v>0</v>
      </c>
      <c r="AY228" s="25">
        <f t="shared" ca="1" si="227"/>
        <v>135.63999999999999</v>
      </c>
      <c r="AZ228" s="25">
        <f t="shared" ca="1" si="228"/>
        <v>203461.63250899693</v>
      </c>
      <c r="BA228" s="25">
        <f t="shared" ca="1" si="229"/>
        <v>0</v>
      </c>
      <c r="BB228" s="25">
        <f t="shared" ca="1" si="230"/>
        <v>0</v>
      </c>
      <c r="BC228" s="25">
        <f t="shared" ca="1" si="231"/>
        <v>10.17</v>
      </c>
      <c r="BD228" s="25">
        <f ca="1">IF($H228="","",IF($Q228="x",SUM(AW$3:AY228)+SUM(BB$3:BC228)-SUM(BD$3:BD227),0))</f>
        <v>814.95000000001164</v>
      </c>
      <c r="BE228" s="25">
        <f t="shared" ca="1" si="232"/>
        <v>202646.68</v>
      </c>
      <c r="BF228" s="25">
        <f t="shared" ca="1" si="201"/>
        <v>202292.78</v>
      </c>
      <c r="BG228" s="7"/>
      <c r="BI228" s="25">
        <f t="shared" ca="1" si="233"/>
        <v>0</v>
      </c>
      <c r="BJ228" s="25">
        <f ca="1">SUM(BI$3:BI228)</f>
        <v>0</v>
      </c>
      <c r="BK228" s="25">
        <f t="shared" ca="1" si="246"/>
        <v>170215.68591590546</v>
      </c>
      <c r="BL228" s="25">
        <f t="shared" ca="1" si="202"/>
        <v>106.38</v>
      </c>
      <c r="BM228" s="25">
        <f t="shared" ca="1" si="234"/>
        <v>0</v>
      </c>
      <c r="BN228" s="25">
        <f t="shared" ca="1" si="235"/>
        <v>113.48</v>
      </c>
      <c r="BO228" s="25">
        <f t="shared" ca="1" si="236"/>
        <v>170215.68591590546</v>
      </c>
      <c r="BP228" s="25">
        <f t="shared" ca="1" si="237"/>
        <v>0</v>
      </c>
      <c r="BQ228" s="25">
        <f t="shared" ca="1" si="238"/>
        <v>0</v>
      </c>
      <c r="BR228" s="25">
        <f t="shared" ca="1" si="239"/>
        <v>8.51</v>
      </c>
      <c r="BS228" s="25">
        <f ca="1">IF($H228="","",IF($Q228="x",SUM(BL$3:BN228)+SUM(BQ$3:BR228)-SUM(BS$3:BS227),0))</f>
        <v>682.33999999998923</v>
      </c>
      <c r="BT228" s="25">
        <f t="shared" ca="1" si="240"/>
        <v>169533.35</v>
      </c>
      <c r="BU228" s="25">
        <f t="shared" ca="1" si="203"/>
        <v>169229.12</v>
      </c>
      <c r="BV228" s="7"/>
      <c r="BY228" s="7"/>
      <c r="CB228" s="131">
        <f t="shared" si="248"/>
        <v>225</v>
      </c>
      <c r="CC228" s="132">
        <f t="shared" ca="1" si="241"/>
        <v>0</v>
      </c>
      <c r="CD228" s="133">
        <f t="shared" ca="1" si="204"/>
        <v>216054.07944452611</v>
      </c>
      <c r="CE228" s="133">
        <f t="shared" ca="1" si="242"/>
        <v>89.84</v>
      </c>
      <c r="CF228" s="133">
        <f t="shared" ca="1" si="243"/>
        <v>215964.24</v>
      </c>
      <c r="CG228" s="133">
        <f t="shared" ca="1" si="244"/>
        <v>0</v>
      </c>
      <c r="CH228" s="133">
        <f ca="1">IF($H228="","",IF(MONTH($H228)=MONTH($C$4)-1,MAX(0,(CG228-SUM(N217:N228)+SUM(O217:O228))-(VLOOKUP(CB228-12,$CB$3:$CH227,6,FALSE))),0)*0.25)</f>
        <v>0</v>
      </c>
      <c r="CI228" s="133">
        <f ca="1">IF($H228="","",CG228-SUM($CH$4:$CH228))</f>
        <v>-28137.254203633565</v>
      </c>
      <c r="CK228" s="133">
        <f ca="1">IF($H228="","",SUM($N$4:$N228)+$CK$3)</f>
        <v>100000</v>
      </c>
      <c r="CL228" s="133">
        <f ca="1">IF($H228="","",SUM($O$4:$O228))</f>
        <v>0</v>
      </c>
      <c r="CM228" s="133">
        <f t="shared" ca="1" si="247"/>
        <v>0</v>
      </c>
      <c r="CN228" s="133">
        <f ca="1">IF($H228="","",ROUND(IF(MONTH($H228)=MONTH($C$4)-1,BT228*(1+CC228)-SUM($CM$4:$CM228),0),2))</f>
        <v>0</v>
      </c>
      <c r="CZ228" s="132">
        <f t="shared" ca="1" si="205"/>
        <v>126700</v>
      </c>
    </row>
    <row r="229" spans="6:104" x14ac:dyDescent="0.2">
      <c r="F229" s="3">
        <v>226</v>
      </c>
      <c r="G229" s="3">
        <f t="shared" si="206"/>
        <v>19</v>
      </c>
      <c r="H229" s="8">
        <f t="shared" ca="1" si="245"/>
        <v>50617</v>
      </c>
      <c r="I229" s="6">
        <f t="shared" ca="1" si="189"/>
        <v>51</v>
      </c>
      <c r="J229" s="6" t="str">
        <f t="shared" ca="1" si="190"/>
        <v/>
      </c>
      <c r="K229" s="7"/>
      <c r="L229" s="6">
        <f ca="1">IF($H229="","",IF($J229="",VLOOKUP($I229,Sterbetafeln!$A$4:$I$124,$D$10,FALSE),MAX(0.0005,VLOOKUP($I229,Sterbetafeln!$A$4:$I$124,$D$10,FALSE)*VLOOKUP($J229,Sterbetafeln!$A$4:$I$124,$D$13,FALSE))))</f>
        <v>3.3319999999999999E-3</v>
      </c>
      <c r="M229" s="78">
        <f ca="1">SUM($O$3:$O229)</f>
        <v>0</v>
      </c>
      <c r="N229" s="25">
        <f t="shared" ca="1" si="207"/>
        <v>0</v>
      </c>
      <c r="O229" s="25">
        <f t="shared" ca="1" si="208"/>
        <v>0</v>
      </c>
      <c r="P229" s="25">
        <f t="shared" ca="1" si="209"/>
        <v>0</v>
      </c>
      <c r="Q229" s="7" t="str">
        <f t="shared" ca="1" si="210"/>
        <v/>
      </c>
      <c r="R229" s="25">
        <f t="shared" ca="1" si="191"/>
        <v>0</v>
      </c>
      <c r="S229" s="25">
        <f ca="1">SUM(R$3:R229)</f>
        <v>0</v>
      </c>
      <c r="T229" s="25">
        <f t="shared" ca="1" si="211"/>
        <v>66575.360000000001</v>
      </c>
      <c r="U229" s="25">
        <f t="shared" ca="1" si="192"/>
        <v>41.61</v>
      </c>
      <c r="V229" s="25">
        <f t="shared" ca="1" si="212"/>
        <v>0</v>
      </c>
      <c r="W229" s="25">
        <f t="shared" ca="1" si="193"/>
        <v>44.38</v>
      </c>
      <c r="X229" s="25">
        <f t="shared" ca="1" si="213"/>
        <v>126700</v>
      </c>
      <c r="Y229" s="25">
        <f t="shared" ca="1" si="194"/>
        <v>60124.639999999999</v>
      </c>
      <c r="Z229" s="25">
        <f t="shared" ca="1" si="214"/>
        <v>16.690000000000001</v>
      </c>
      <c r="AA229" s="25">
        <f t="shared" ca="1" si="215"/>
        <v>3.33</v>
      </c>
      <c r="AB229" s="25">
        <f ca="1">IF($H229="","",IF($Q229="x",SUM(U$3:W229)+SUM(Z$3:AA229)-SUM(AB$3:AB228),0))</f>
        <v>0</v>
      </c>
      <c r="AC229" s="25">
        <f t="shared" ca="1" si="216"/>
        <v>66575.360000000001</v>
      </c>
      <c r="AD229" s="25">
        <f t="shared" ca="1" si="195"/>
        <v>66425.570000000007</v>
      </c>
      <c r="AE229" s="7"/>
      <c r="AF229" s="25">
        <f t="shared" ca="1" si="217"/>
        <v>0</v>
      </c>
      <c r="AG229" s="25">
        <f ca="1">SUM(AF$3:AF229)</f>
        <v>0</v>
      </c>
      <c r="AH229" s="25">
        <f t="shared" ca="1" si="218"/>
        <v>117989.80879305335</v>
      </c>
      <c r="AI229" s="25">
        <f t="shared" ca="1" si="196"/>
        <v>73.739999999999995</v>
      </c>
      <c r="AJ229" s="25">
        <f t="shared" ca="1" si="219"/>
        <v>0</v>
      </c>
      <c r="AK229" s="25">
        <f t="shared" ca="1" si="197"/>
        <v>78.66</v>
      </c>
      <c r="AL229" s="25">
        <f t="shared" ca="1" si="220"/>
        <v>126700</v>
      </c>
      <c r="AM229" s="25">
        <f t="shared" ca="1" si="198"/>
        <v>8710.19</v>
      </c>
      <c r="AN229" s="25">
        <f t="shared" ca="1" si="221"/>
        <v>2.42</v>
      </c>
      <c r="AO229" s="25">
        <f t="shared" ca="1" si="222"/>
        <v>5.9</v>
      </c>
      <c r="AP229" s="25">
        <f ca="1">IF($H229="","",IF($Q229="x",SUM(AI$3:AK229)+SUM(AN$3:AO229)-SUM(AP$3:AP228),0))</f>
        <v>0</v>
      </c>
      <c r="AQ229" s="25">
        <f t="shared" ca="1" si="223"/>
        <v>117989.81</v>
      </c>
      <c r="AR229" s="25">
        <f t="shared" ca="1" si="199"/>
        <v>117762.9</v>
      </c>
      <c r="AS229" s="7"/>
      <c r="AT229" s="25">
        <f t="shared" ca="1" si="224"/>
        <v>0</v>
      </c>
      <c r="AU229" s="25">
        <f ca="1">SUM(AT$3:AT229)</f>
        <v>0</v>
      </c>
      <c r="AV229" s="25">
        <f t="shared" ca="1" si="225"/>
        <v>203633.0729617989</v>
      </c>
      <c r="AW229" s="25">
        <f t="shared" ca="1" si="200"/>
        <v>127.27</v>
      </c>
      <c r="AX229" s="25">
        <f t="shared" ca="1" si="226"/>
        <v>0</v>
      </c>
      <c r="AY229" s="25">
        <f t="shared" ca="1" si="227"/>
        <v>135.76</v>
      </c>
      <c r="AZ229" s="25">
        <f t="shared" ca="1" si="228"/>
        <v>203633.0729617989</v>
      </c>
      <c r="BA229" s="25">
        <f t="shared" ca="1" si="229"/>
        <v>0</v>
      </c>
      <c r="BB229" s="25">
        <f t="shared" ca="1" si="230"/>
        <v>0</v>
      </c>
      <c r="BC229" s="25">
        <f t="shared" ca="1" si="231"/>
        <v>10.18</v>
      </c>
      <c r="BD229" s="25">
        <f ca="1">IF($H229="","",IF($Q229="x",SUM(AW$3:AY229)+SUM(BB$3:BC229)-SUM(BD$3:BD228),0))</f>
        <v>0</v>
      </c>
      <c r="BE229" s="25">
        <f t="shared" ca="1" si="232"/>
        <v>203633.07</v>
      </c>
      <c r="BF229" s="25">
        <f t="shared" ca="1" si="201"/>
        <v>203277.7</v>
      </c>
      <c r="BG229" s="7"/>
      <c r="BI229" s="25">
        <f t="shared" ca="1" si="233"/>
        <v>0</v>
      </c>
      <c r="BJ229" s="25">
        <f ca="1">SUM(BI$3:BI229)</f>
        <v>0</v>
      </c>
      <c r="BK229" s="25">
        <f t="shared" ca="1" si="246"/>
        <v>170224.04985335658</v>
      </c>
      <c r="BL229" s="25">
        <f t="shared" ca="1" si="202"/>
        <v>106.39</v>
      </c>
      <c r="BM229" s="25">
        <f t="shared" ca="1" si="234"/>
        <v>0</v>
      </c>
      <c r="BN229" s="25">
        <f t="shared" ca="1" si="235"/>
        <v>113.48</v>
      </c>
      <c r="BO229" s="25">
        <f t="shared" ca="1" si="236"/>
        <v>170224.04985335658</v>
      </c>
      <c r="BP229" s="25">
        <f t="shared" ca="1" si="237"/>
        <v>0</v>
      </c>
      <c r="BQ229" s="25">
        <f t="shared" ca="1" si="238"/>
        <v>0</v>
      </c>
      <c r="BR229" s="25">
        <f t="shared" ca="1" si="239"/>
        <v>8.51</v>
      </c>
      <c r="BS229" s="25">
        <f ca="1">IF($H229="","",IF($Q229="x",SUM(BL$3:BN229)+SUM(BQ$3:BR229)-SUM(BS$3:BS228),0))</f>
        <v>0</v>
      </c>
      <c r="BT229" s="25">
        <f t="shared" ca="1" si="240"/>
        <v>170224.05</v>
      </c>
      <c r="BU229" s="25">
        <f t="shared" ca="1" si="203"/>
        <v>169918.79</v>
      </c>
      <c r="BV229" s="7"/>
      <c r="BY229" s="7"/>
      <c r="CB229" s="131">
        <f t="shared" si="248"/>
        <v>226</v>
      </c>
      <c r="CC229" s="132">
        <f t="shared" ca="1" si="241"/>
        <v>0</v>
      </c>
      <c r="CD229" s="133">
        <f t="shared" ca="1" si="204"/>
        <v>216844.10504660153</v>
      </c>
      <c r="CE229" s="133">
        <f t="shared" ca="1" si="242"/>
        <v>90.17</v>
      </c>
      <c r="CF229" s="133">
        <f t="shared" ca="1" si="243"/>
        <v>216753.94</v>
      </c>
      <c r="CG229" s="133">
        <f t="shared" ca="1" si="244"/>
        <v>0</v>
      </c>
      <c r="CH229" s="133">
        <f ca="1">IF($H229="","",IF(MONTH($H229)=MONTH($C$4)-1,MAX(0,(CG229-SUM(N218:N229)+SUM(O218:O229))-(VLOOKUP(CB229-12,$CB$3:$CH228,6,FALSE))),0)*0.25)</f>
        <v>0</v>
      </c>
      <c r="CI229" s="133">
        <f ca="1">IF($H229="","",CG229-SUM($CH$4:$CH229))</f>
        <v>-28137.254203633565</v>
      </c>
      <c r="CK229" s="133">
        <f ca="1">IF($H229="","",SUM($N$4:$N229)+$CK$3)</f>
        <v>100000</v>
      </c>
      <c r="CL229" s="133">
        <f ca="1">IF($H229="","",SUM($O$4:$O229))</f>
        <v>0</v>
      </c>
      <c r="CM229" s="133">
        <f t="shared" ca="1" si="247"/>
        <v>0</v>
      </c>
      <c r="CN229" s="133">
        <f ca="1">IF($H229="","",ROUND(IF(MONTH($H229)=MONTH($C$4)-1,BT229*(1+CC229)-SUM($CM$4:$CM229),0),2))</f>
        <v>0</v>
      </c>
      <c r="CZ229" s="132">
        <f t="shared" ca="1" si="205"/>
        <v>126700</v>
      </c>
    </row>
    <row r="230" spans="6:104" x14ac:dyDescent="0.2">
      <c r="F230" s="3">
        <v>227</v>
      </c>
      <c r="G230" s="3">
        <f t="shared" si="206"/>
        <v>19</v>
      </c>
      <c r="H230" s="8">
        <f t="shared" ca="1" si="245"/>
        <v>50648</v>
      </c>
      <c r="I230" s="6">
        <f t="shared" ca="1" si="189"/>
        <v>51</v>
      </c>
      <c r="J230" s="6" t="str">
        <f t="shared" ca="1" si="190"/>
        <v/>
      </c>
      <c r="K230" s="7"/>
      <c r="L230" s="6">
        <f ca="1">IF($H230="","",IF($J230="",VLOOKUP($I230,Sterbetafeln!$A$4:$I$124,$D$10,FALSE),MAX(0.0005,VLOOKUP($I230,Sterbetafeln!$A$4:$I$124,$D$10,FALSE)*VLOOKUP($J230,Sterbetafeln!$A$4:$I$124,$D$13,FALSE))))</f>
        <v>3.3319999999999999E-3</v>
      </c>
      <c r="M230" s="78">
        <f ca="1">SUM($O$3:$O230)</f>
        <v>0</v>
      </c>
      <c r="N230" s="25">
        <f t="shared" ca="1" si="207"/>
        <v>0</v>
      </c>
      <c r="O230" s="25">
        <f t="shared" ca="1" si="208"/>
        <v>0</v>
      </c>
      <c r="P230" s="25">
        <f t="shared" ca="1" si="209"/>
        <v>0</v>
      </c>
      <c r="Q230" s="7" t="str">
        <f t="shared" ca="1" si="210"/>
        <v/>
      </c>
      <c r="R230" s="25">
        <f t="shared" ca="1" si="191"/>
        <v>0</v>
      </c>
      <c r="S230" s="25">
        <f ca="1">SUM(R$3:R230)</f>
        <v>0</v>
      </c>
      <c r="T230" s="25">
        <f t="shared" ca="1" si="211"/>
        <v>66575.360000000001</v>
      </c>
      <c r="U230" s="25">
        <f t="shared" ca="1" si="192"/>
        <v>41.61</v>
      </c>
      <c r="V230" s="25">
        <f t="shared" ca="1" si="212"/>
        <v>0</v>
      </c>
      <c r="W230" s="25">
        <f t="shared" ca="1" si="193"/>
        <v>44.38</v>
      </c>
      <c r="X230" s="25">
        <f t="shared" ca="1" si="213"/>
        <v>126700</v>
      </c>
      <c r="Y230" s="25">
        <f t="shared" ca="1" si="194"/>
        <v>60124.639999999999</v>
      </c>
      <c r="Z230" s="25">
        <f t="shared" ca="1" si="214"/>
        <v>16.690000000000001</v>
      </c>
      <c r="AA230" s="25">
        <f t="shared" ca="1" si="215"/>
        <v>3.33</v>
      </c>
      <c r="AB230" s="25">
        <f ca="1">IF($H230="","",IF($Q230="x",SUM(U$3:W230)+SUM(Z$3:AA230)-SUM(AB$3:AB229),0))</f>
        <v>0</v>
      </c>
      <c r="AC230" s="25">
        <f t="shared" ca="1" si="216"/>
        <v>66575.360000000001</v>
      </c>
      <c r="AD230" s="25">
        <f t="shared" ca="1" si="195"/>
        <v>66425.570000000007</v>
      </c>
      <c r="AE230" s="7"/>
      <c r="AF230" s="25">
        <f t="shared" ca="1" si="217"/>
        <v>0</v>
      </c>
      <c r="AG230" s="25">
        <f ca="1">SUM(AF$3:AF230)</f>
        <v>0</v>
      </c>
      <c r="AH230" s="25">
        <f t="shared" ca="1" si="218"/>
        <v>118280.80470184285</v>
      </c>
      <c r="AI230" s="25">
        <f t="shared" ca="1" si="196"/>
        <v>73.930000000000007</v>
      </c>
      <c r="AJ230" s="25">
        <f t="shared" ca="1" si="219"/>
        <v>0</v>
      </c>
      <c r="AK230" s="25">
        <f t="shared" ca="1" si="197"/>
        <v>78.849999999999994</v>
      </c>
      <c r="AL230" s="25">
        <f t="shared" ca="1" si="220"/>
        <v>126700</v>
      </c>
      <c r="AM230" s="25">
        <f t="shared" ca="1" si="198"/>
        <v>8419.2000000000007</v>
      </c>
      <c r="AN230" s="25">
        <f t="shared" ca="1" si="221"/>
        <v>2.34</v>
      </c>
      <c r="AO230" s="25">
        <f t="shared" ca="1" si="222"/>
        <v>5.91</v>
      </c>
      <c r="AP230" s="25">
        <f ca="1">IF($H230="","",IF($Q230="x",SUM(AI$3:AK230)+SUM(AN$3:AO230)-SUM(AP$3:AP229),0))</f>
        <v>0</v>
      </c>
      <c r="AQ230" s="25">
        <f t="shared" ca="1" si="223"/>
        <v>118280.8</v>
      </c>
      <c r="AR230" s="25">
        <f t="shared" ca="1" si="199"/>
        <v>118053.45</v>
      </c>
      <c r="AS230" s="7"/>
      <c r="AT230" s="25">
        <f t="shared" ca="1" si="224"/>
        <v>0</v>
      </c>
      <c r="AU230" s="25">
        <f ca="1">SUM(AT$3:AT230)</f>
        <v>0</v>
      </c>
      <c r="AV230" s="25">
        <f t="shared" ca="1" si="225"/>
        <v>204624.26426500105</v>
      </c>
      <c r="AW230" s="25">
        <f t="shared" ca="1" si="200"/>
        <v>127.89</v>
      </c>
      <c r="AX230" s="25">
        <f t="shared" ca="1" si="226"/>
        <v>0</v>
      </c>
      <c r="AY230" s="25">
        <f t="shared" ca="1" si="227"/>
        <v>136.41999999999999</v>
      </c>
      <c r="AZ230" s="25">
        <f t="shared" ca="1" si="228"/>
        <v>204624.26426500105</v>
      </c>
      <c r="BA230" s="25">
        <f t="shared" ca="1" si="229"/>
        <v>0</v>
      </c>
      <c r="BB230" s="25">
        <f t="shared" ca="1" si="230"/>
        <v>0</v>
      </c>
      <c r="BC230" s="25">
        <f t="shared" ca="1" si="231"/>
        <v>10.23</v>
      </c>
      <c r="BD230" s="25">
        <f ca="1">IF($H230="","",IF($Q230="x",SUM(AW$3:AY230)+SUM(BB$3:BC230)-SUM(BD$3:BD229),0))</f>
        <v>0</v>
      </c>
      <c r="BE230" s="25">
        <f t="shared" ca="1" si="232"/>
        <v>204624.26</v>
      </c>
      <c r="BF230" s="25">
        <f t="shared" ca="1" si="201"/>
        <v>204267.4</v>
      </c>
      <c r="BG230" s="7"/>
      <c r="BI230" s="25">
        <f t="shared" ca="1" si="233"/>
        <v>0</v>
      </c>
      <c r="BJ230" s="25">
        <f ca="1">SUM(BI$3:BI230)</f>
        <v>0</v>
      </c>
      <c r="BK230" s="25">
        <f t="shared" ca="1" si="246"/>
        <v>170917.56385065394</v>
      </c>
      <c r="BL230" s="25">
        <f t="shared" ca="1" si="202"/>
        <v>106.82</v>
      </c>
      <c r="BM230" s="25">
        <f t="shared" ca="1" si="234"/>
        <v>0</v>
      </c>
      <c r="BN230" s="25">
        <f t="shared" ca="1" si="235"/>
        <v>113.95</v>
      </c>
      <c r="BO230" s="25">
        <f t="shared" ca="1" si="236"/>
        <v>170917.56385065394</v>
      </c>
      <c r="BP230" s="25">
        <f t="shared" ca="1" si="237"/>
        <v>0</v>
      </c>
      <c r="BQ230" s="25">
        <f t="shared" ca="1" si="238"/>
        <v>0</v>
      </c>
      <c r="BR230" s="25">
        <f t="shared" ca="1" si="239"/>
        <v>8.5500000000000007</v>
      </c>
      <c r="BS230" s="25">
        <f ca="1">IF($H230="","",IF($Q230="x",SUM(BL$3:BN230)+SUM(BQ$3:BR230)-SUM(BS$3:BS229),0))</f>
        <v>0</v>
      </c>
      <c r="BT230" s="25">
        <f t="shared" ca="1" si="240"/>
        <v>170917.56</v>
      </c>
      <c r="BU230" s="25">
        <f t="shared" ca="1" si="203"/>
        <v>170611.26</v>
      </c>
      <c r="BV230" s="7"/>
      <c r="BY230" s="7"/>
      <c r="CB230" s="131">
        <f t="shared" si="248"/>
        <v>227</v>
      </c>
      <c r="CC230" s="132">
        <f t="shared" ca="1" si="241"/>
        <v>0</v>
      </c>
      <c r="CD230" s="133">
        <f t="shared" ca="1" si="204"/>
        <v>217637.02238215349</v>
      </c>
      <c r="CE230" s="133">
        <f t="shared" ca="1" si="242"/>
        <v>90.5</v>
      </c>
      <c r="CF230" s="133">
        <f t="shared" ca="1" si="243"/>
        <v>217546.52</v>
      </c>
      <c r="CG230" s="133">
        <f t="shared" ca="1" si="244"/>
        <v>0</v>
      </c>
      <c r="CH230" s="133">
        <f ca="1">IF($H230="","",IF(MONTH($H230)=MONTH($C$4)-1,MAX(0,(CG230-SUM(N219:N230)+SUM(O219:O230))-(VLOOKUP(CB230-12,$CB$3:$CH229,6,FALSE))),0)*0.25)</f>
        <v>0</v>
      </c>
      <c r="CI230" s="133">
        <f ca="1">IF($H230="","",CG230-SUM($CH$4:$CH230))</f>
        <v>-28137.254203633565</v>
      </c>
      <c r="CK230" s="133">
        <f ca="1">IF($H230="","",SUM($N$4:$N230)+$CK$3)</f>
        <v>100000</v>
      </c>
      <c r="CL230" s="133">
        <f ca="1">IF($H230="","",SUM($O$4:$O230))</f>
        <v>0</v>
      </c>
      <c r="CM230" s="133">
        <f t="shared" ca="1" si="247"/>
        <v>0</v>
      </c>
      <c r="CN230" s="133">
        <f ca="1">IF($H230="","",ROUND(IF(MONTH($H230)=MONTH($C$4)-1,BT230*(1+CC230)-SUM($CM$4:$CM230),0),2))</f>
        <v>0</v>
      </c>
      <c r="CZ230" s="132">
        <f t="shared" ca="1" si="205"/>
        <v>126700</v>
      </c>
    </row>
    <row r="231" spans="6:104" x14ac:dyDescent="0.2">
      <c r="F231" s="3">
        <v>228</v>
      </c>
      <c r="G231" s="3">
        <f t="shared" si="206"/>
        <v>19</v>
      </c>
      <c r="H231" s="8">
        <f t="shared" ca="1" si="245"/>
        <v>50678</v>
      </c>
      <c r="I231" s="6">
        <f t="shared" ca="1" si="189"/>
        <v>51</v>
      </c>
      <c r="J231" s="6" t="str">
        <f t="shared" ca="1" si="190"/>
        <v/>
      </c>
      <c r="K231" s="7"/>
      <c r="L231" s="6">
        <f ca="1">IF($H231="","",IF($J231="",VLOOKUP($I231,Sterbetafeln!$A$4:$I$124,$D$10,FALSE),MAX(0.0005,VLOOKUP($I231,Sterbetafeln!$A$4:$I$124,$D$10,FALSE)*VLOOKUP($J231,Sterbetafeln!$A$4:$I$124,$D$13,FALSE))))</f>
        <v>3.3319999999999999E-3</v>
      </c>
      <c r="M231" s="78">
        <f ca="1">SUM($O$3:$O231)</f>
        <v>0</v>
      </c>
      <c r="N231" s="25">
        <f t="shared" ca="1" si="207"/>
        <v>0</v>
      </c>
      <c r="O231" s="25">
        <f t="shared" ca="1" si="208"/>
        <v>0</v>
      </c>
      <c r="P231" s="25">
        <f t="shared" ca="1" si="209"/>
        <v>0</v>
      </c>
      <c r="Q231" s="7" t="str">
        <f t="shared" ca="1" si="210"/>
        <v>x</v>
      </c>
      <c r="R231" s="25">
        <f t="shared" ca="1" si="191"/>
        <v>0</v>
      </c>
      <c r="S231" s="25">
        <f ca="1">SUM(R$3:R231)</f>
        <v>0</v>
      </c>
      <c r="T231" s="25">
        <f t="shared" ca="1" si="211"/>
        <v>66575.360000000001</v>
      </c>
      <c r="U231" s="25">
        <f t="shared" ca="1" si="192"/>
        <v>41.61</v>
      </c>
      <c r="V231" s="25">
        <f t="shared" ca="1" si="212"/>
        <v>0</v>
      </c>
      <c r="W231" s="25">
        <f t="shared" ca="1" si="193"/>
        <v>44.38</v>
      </c>
      <c r="X231" s="25">
        <f t="shared" ca="1" si="213"/>
        <v>126700</v>
      </c>
      <c r="Y231" s="25">
        <f t="shared" ca="1" si="194"/>
        <v>60124.639999999999</v>
      </c>
      <c r="Z231" s="25">
        <f t="shared" ca="1" si="214"/>
        <v>16.690000000000001</v>
      </c>
      <c r="AA231" s="25">
        <f t="shared" ca="1" si="215"/>
        <v>3.33</v>
      </c>
      <c r="AB231" s="25">
        <f ca="1">IF($H231="","",IF($Q231="x",SUM(U$3:W231)+SUM(Z$3:AA231)-SUM(AB$3:AB230),0))</f>
        <v>318.03000000000247</v>
      </c>
      <c r="AC231" s="25">
        <f t="shared" ca="1" si="216"/>
        <v>66257.33</v>
      </c>
      <c r="AD231" s="25">
        <f t="shared" ca="1" si="195"/>
        <v>66108.02</v>
      </c>
      <c r="AE231" s="7"/>
      <c r="AF231" s="25">
        <f t="shared" ca="1" si="217"/>
        <v>0</v>
      </c>
      <c r="AG231" s="25">
        <f ca="1">SUM(AF$3:AF231)</f>
        <v>0</v>
      </c>
      <c r="AH231" s="25">
        <f t="shared" ca="1" si="218"/>
        <v>118572.5123616839</v>
      </c>
      <c r="AI231" s="25">
        <f t="shared" ca="1" si="196"/>
        <v>74.11</v>
      </c>
      <c r="AJ231" s="25">
        <f t="shared" ca="1" si="219"/>
        <v>0</v>
      </c>
      <c r="AK231" s="25">
        <f t="shared" ca="1" si="197"/>
        <v>79.05</v>
      </c>
      <c r="AL231" s="25">
        <f t="shared" ca="1" si="220"/>
        <v>126700</v>
      </c>
      <c r="AM231" s="25">
        <f t="shared" ca="1" si="198"/>
        <v>8127.49</v>
      </c>
      <c r="AN231" s="25">
        <f t="shared" ca="1" si="221"/>
        <v>2.2599999999999998</v>
      </c>
      <c r="AO231" s="25">
        <f t="shared" ca="1" si="222"/>
        <v>5.93</v>
      </c>
      <c r="AP231" s="25">
        <f ca="1">IF($H231="","",IF($Q231="x",SUM(AI$3:AK231)+SUM(AN$3:AO231)-SUM(AP$3:AP230),0))</f>
        <v>483.09999999999854</v>
      </c>
      <c r="AQ231" s="25">
        <f t="shared" ca="1" si="223"/>
        <v>118089.41</v>
      </c>
      <c r="AR231" s="25">
        <f t="shared" ca="1" si="199"/>
        <v>117862.35</v>
      </c>
      <c r="AS231" s="7"/>
      <c r="AT231" s="25">
        <f t="shared" ca="1" si="224"/>
        <v>0</v>
      </c>
      <c r="AU231" s="25">
        <f ca="1">SUM(AT$3:AT231)</f>
        <v>0</v>
      </c>
      <c r="AV231" s="25">
        <f t="shared" ca="1" si="225"/>
        <v>205620.27893244592</v>
      </c>
      <c r="AW231" s="25">
        <f t="shared" ca="1" si="200"/>
        <v>128.51</v>
      </c>
      <c r="AX231" s="25">
        <f t="shared" ca="1" si="226"/>
        <v>0</v>
      </c>
      <c r="AY231" s="25">
        <f t="shared" ca="1" si="227"/>
        <v>137.08000000000001</v>
      </c>
      <c r="AZ231" s="25">
        <f t="shared" ca="1" si="228"/>
        <v>205620.27893244592</v>
      </c>
      <c r="BA231" s="25">
        <f t="shared" ca="1" si="229"/>
        <v>0</v>
      </c>
      <c r="BB231" s="25">
        <f t="shared" ca="1" si="230"/>
        <v>0</v>
      </c>
      <c r="BC231" s="25">
        <f t="shared" ca="1" si="231"/>
        <v>10.28</v>
      </c>
      <c r="BD231" s="25">
        <f ca="1">IF($H231="","",IF($Q231="x",SUM(AW$3:AY231)+SUM(BB$3:BC231)-SUM(BD$3:BD230),0))</f>
        <v>823.62000000000262</v>
      </c>
      <c r="BE231" s="25">
        <f t="shared" ca="1" si="232"/>
        <v>204796.66</v>
      </c>
      <c r="BF231" s="25">
        <f t="shared" ca="1" si="201"/>
        <v>204439.54</v>
      </c>
      <c r="BG231" s="7"/>
      <c r="BI231" s="25">
        <f t="shared" ca="1" si="233"/>
        <v>0</v>
      </c>
      <c r="BJ231" s="25">
        <f ca="1">SUM(BI$3:BI231)</f>
        <v>0</v>
      </c>
      <c r="BK231" s="25">
        <f t="shared" ca="1" si="246"/>
        <v>171613.89929623913</v>
      </c>
      <c r="BL231" s="25">
        <f t="shared" ca="1" si="202"/>
        <v>107.26</v>
      </c>
      <c r="BM231" s="25">
        <f t="shared" ca="1" si="234"/>
        <v>0</v>
      </c>
      <c r="BN231" s="25">
        <f t="shared" ca="1" si="235"/>
        <v>114.41</v>
      </c>
      <c r="BO231" s="25">
        <f t="shared" ca="1" si="236"/>
        <v>171613.89929623913</v>
      </c>
      <c r="BP231" s="25">
        <f t="shared" ca="1" si="237"/>
        <v>0</v>
      </c>
      <c r="BQ231" s="25">
        <f t="shared" ca="1" si="238"/>
        <v>0</v>
      </c>
      <c r="BR231" s="25">
        <f t="shared" ca="1" si="239"/>
        <v>8.58</v>
      </c>
      <c r="BS231" s="25">
        <f ca="1">IF($H231="","",IF($Q231="x",SUM(BL$3:BN231)+SUM(BQ$3:BR231)-SUM(BS$3:BS230),0))</f>
        <v>687.95000000000437</v>
      </c>
      <c r="BT231" s="25">
        <f t="shared" ca="1" si="240"/>
        <v>170925.95</v>
      </c>
      <c r="BU231" s="25">
        <f t="shared" ca="1" si="203"/>
        <v>170619.64</v>
      </c>
      <c r="BV231" s="7"/>
      <c r="BY231" s="7"/>
      <c r="CB231" s="131">
        <f t="shared" si="248"/>
        <v>228</v>
      </c>
      <c r="CC231" s="132">
        <f t="shared" ca="1" si="241"/>
        <v>1.0837414920185735E-2</v>
      </c>
      <c r="CD231" s="133">
        <f t="shared" ca="1" si="204"/>
        <v>218432.83145118193</v>
      </c>
      <c r="CE231" s="133">
        <f t="shared" ca="1" si="242"/>
        <v>90.83</v>
      </c>
      <c r="CF231" s="133">
        <f t="shared" ca="1" si="243"/>
        <v>218342</v>
      </c>
      <c r="CG231" s="133">
        <f t="shared" ca="1" si="244"/>
        <v>220708.26284850319</v>
      </c>
      <c r="CH231" s="133">
        <f ca="1">IF($H231="","",IF(MONTH($H231)=MONTH($C$4)-1,MAX(0,(CG231-SUM(N220:N231)+SUM(O220:O231))-(VLOOKUP(CB231-12,$CB$3:$CH230,6,FALSE))),0)*0.25)</f>
        <v>2039.811508492232</v>
      </c>
      <c r="CI231" s="133">
        <f ca="1">IF($H231="","",CG231-SUM($CH$4:$CH231))</f>
        <v>190531.19713637739</v>
      </c>
      <c r="CK231" s="133">
        <f ca="1">IF($H231="","",SUM($N$4:$N231)+$CK$3)</f>
        <v>100000</v>
      </c>
      <c r="CL231" s="133">
        <f ca="1">IF($H231="","",SUM($O$4:$O231))</f>
        <v>0</v>
      </c>
      <c r="CM231" s="133">
        <f t="shared" ca="1" si="247"/>
        <v>0</v>
      </c>
      <c r="CN231" s="133">
        <f ca="1">IF($H231="","",ROUND(IF(MONTH($H231)=MONTH($C$4)-1,BT231*(1+CC231)-SUM($CM$4:$CM231),0),2))</f>
        <v>172778.35</v>
      </c>
      <c r="CZ231" s="132">
        <f t="shared" ca="1" si="205"/>
        <v>126700</v>
      </c>
    </row>
    <row r="232" spans="6:104" x14ac:dyDescent="0.2">
      <c r="F232" s="3">
        <v>229</v>
      </c>
      <c r="G232" s="3">
        <f t="shared" si="206"/>
        <v>20</v>
      </c>
      <c r="H232" s="8">
        <f t="shared" ca="1" si="245"/>
        <v>50709</v>
      </c>
      <c r="I232" s="6">
        <f t="shared" ca="1" si="189"/>
        <v>51</v>
      </c>
      <c r="J232" s="6" t="str">
        <f t="shared" ca="1" si="190"/>
        <v/>
      </c>
      <c r="K232" s="7"/>
      <c r="L232" s="6">
        <f ca="1">IF($H232="","",IF($J232="",VLOOKUP($I232,Sterbetafeln!$A$4:$I$124,$D$10,FALSE),MAX(0.0005,VLOOKUP($I232,Sterbetafeln!$A$4:$I$124,$D$10,FALSE)*VLOOKUP($J232,Sterbetafeln!$A$4:$I$124,$D$13,FALSE))))</f>
        <v>3.3319999999999999E-3</v>
      </c>
      <c r="M232" s="78">
        <f ca="1">SUM($O$3:$O232)</f>
        <v>0</v>
      </c>
      <c r="N232" s="25">
        <f t="shared" ca="1" si="207"/>
        <v>0</v>
      </c>
      <c r="O232" s="25">
        <f t="shared" ca="1" si="208"/>
        <v>0</v>
      </c>
      <c r="P232" s="25">
        <f t="shared" ca="1" si="209"/>
        <v>0</v>
      </c>
      <c r="Q232" s="7" t="str">
        <f t="shared" ca="1" si="210"/>
        <v/>
      </c>
      <c r="R232" s="25">
        <f t="shared" ca="1" si="191"/>
        <v>0</v>
      </c>
      <c r="S232" s="25">
        <f ca="1">SUM(R$3:R232)</f>
        <v>0</v>
      </c>
      <c r="T232" s="25">
        <f t="shared" ca="1" si="211"/>
        <v>66257.33</v>
      </c>
      <c r="U232" s="25">
        <f t="shared" ca="1" si="192"/>
        <v>41.41</v>
      </c>
      <c r="V232" s="25">
        <f t="shared" ca="1" si="212"/>
        <v>0</v>
      </c>
      <c r="W232" s="25">
        <f t="shared" ca="1" si="193"/>
        <v>44.17</v>
      </c>
      <c r="X232" s="25">
        <f t="shared" ca="1" si="213"/>
        <v>126700</v>
      </c>
      <c r="Y232" s="25">
        <f t="shared" ca="1" si="194"/>
        <v>60442.67</v>
      </c>
      <c r="Z232" s="25">
        <f t="shared" ca="1" si="214"/>
        <v>16.78</v>
      </c>
      <c r="AA232" s="25">
        <f t="shared" ca="1" si="215"/>
        <v>3.31</v>
      </c>
      <c r="AB232" s="25">
        <f ca="1">IF($H232="","",IF($Q232="x",SUM(U$3:W232)+SUM(Z$3:AA232)-SUM(AB$3:AB231),0))</f>
        <v>0</v>
      </c>
      <c r="AC232" s="25">
        <f t="shared" ca="1" si="216"/>
        <v>66257.33</v>
      </c>
      <c r="AD232" s="25">
        <f t="shared" ca="1" si="195"/>
        <v>66108.02</v>
      </c>
      <c r="AE232" s="7"/>
      <c r="AF232" s="25">
        <f t="shared" ca="1" si="217"/>
        <v>0</v>
      </c>
      <c r="AG232" s="25">
        <f ca="1">SUM(AF$3:AF232)</f>
        <v>0</v>
      </c>
      <c r="AH232" s="25">
        <f t="shared" ca="1" si="218"/>
        <v>118380.65034231218</v>
      </c>
      <c r="AI232" s="25">
        <f t="shared" ca="1" si="196"/>
        <v>73.989999999999995</v>
      </c>
      <c r="AJ232" s="25">
        <f t="shared" ca="1" si="219"/>
        <v>0</v>
      </c>
      <c r="AK232" s="25">
        <f t="shared" ca="1" si="197"/>
        <v>78.92</v>
      </c>
      <c r="AL232" s="25">
        <f t="shared" ca="1" si="220"/>
        <v>126700</v>
      </c>
      <c r="AM232" s="25">
        <f t="shared" ca="1" si="198"/>
        <v>8319.35</v>
      </c>
      <c r="AN232" s="25">
        <f t="shared" ca="1" si="221"/>
        <v>2.31</v>
      </c>
      <c r="AO232" s="25">
        <f t="shared" ca="1" si="222"/>
        <v>5.92</v>
      </c>
      <c r="AP232" s="25">
        <f ca="1">IF($H232="","",IF($Q232="x",SUM(AI$3:AK232)+SUM(AN$3:AO232)-SUM(AP$3:AP231),0))</f>
        <v>0</v>
      </c>
      <c r="AQ232" s="25">
        <f t="shared" ca="1" si="223"/>
        <v>118380.65</v>
      </c>
      <c r="AR232" s="25">
        <f t="shared" ca="1" si="199"/>
        <v>118153.15</v>
      </c>
      <c r="AS232" s="7"/>
      <c r="AT232" s="25">
        <f t="shared" ca="1" si="224"/>
        <v>0</v>
      </c>
      <c r="AU232" s="25">
        <f ca="1">SUM(AT$3:AT232)</f>
        <v>0</v>
      </c>
      <c r="AV232" s="25">
        <f t="shared" ca="1" si="225"/>
        <v>205793.51809816336</v>
      </c>
      <c r="AW232" s="25">
        <f t="shared" ca="1" si="200"/>
        <v>128.62</v>
      </c>
      <c r="AX232" s="25">
        <f t="shared" ca="1" si="226"/>
        <v>0</v>
      </c>
      <c r="AY232" s="25">
        <f t="shared" ca="1" si="227"/>
        <v>137.19999999999999</v>
      </c>
      <c r="AZ232" s="25">
        <f t="shared" ca="1" si="228"/>
        <v>205793.51809816336</v>
      </c>
      <c r="BA232" s="25">
        <f t="shared" ca="1" si="229"/>
        <v>0</v>
      </c>
      <c r="BB232" s="25">
        <f t="shared" ca="1" si="230"/>
        <v>0</v>
      </c>
      <c r="BC232" s="25">
        <f t="shared" ca="1" si="231"/>
        <v>10.29</v>
      </c>
      <c r="BD232" s="25">
        <f ca="1">IF($H232="","",IF($Q232="x",SUM(AW$3:AY232)+SUM(BB$3:BC232)-SUM(BD$3:BD231),0))</f>
        <v>0</v>
      </c>
      <c r="BE232" s="25">
        <f t="shared" ca="1" si="232"/>
        <v>205793.52</v>
      </c>
      <c r="BF232" s="25">
        <f t="shared" ca="1" si="201"/>
        <v>205434.9</v>
      </c>
      <c r="BG232" s="7"/>
      <c r="BI232" s="25">
        <f t="shared" ca="1" si="233"/>
        <v>0</v>
      </c>
      <c r="BJ232" s="25">
        <f ca="1">SUM(BI$3:BI232)</f>
        <v>0</v>
      </c>
      <c r="BK232" s="25">
        <f t="shared" ca="1" si="246"/>
        <v>171622.3234781377</v>
      </c>
      <c r="BL232" s="25">
        <f t="shared" ca="1" si="202"/>
        <v>107.26</v>
      </c>
      <c r="BM232" s="25">
        <f t="shared" ca="1" si="234"/>
        <v>0</v>
      </c>
      <c r="BN232" s="25">
        <f t="shared" ca="1" si="235"/>
        <v>114.41</v>
      </c>
      <c r="BO232" s="25">
        <f t="shared" ca="1" si="236"/>
        <v>171622.3234781377</v>
      </c>
      <c r="BP232" s="25">
        <f t="shared" ca="1" si="237"/>
        <v>0</v>
      </c>
      <c r="BQ232" s="25">
        <f t="shared" ca="1" si="238"/>
        <v>0</v>
      </c>
      <c r="BR232" s="25">
        <f t="shared" ca="1" si="239"/>
        <v>8.58</v>
      </c>
      <c r="BS232" s="25">
        <f ca="1">IF($H232="","",IF($Q232="x",SUM(BL$3:BN232)+SUM(BQ$3:BR232)-SUM(BS$3:BS231),0))</f>
        <v>0</v>
      </c>
      <c r="BT232" s="25">
        <f t="shared" ca="1" si="240"/>
        <v>171622.32</v>
      </c>
      <c r="BU232" s="25">
        <f t="shared" ca="1" si="203"/>
        <v>171314.96</v>
      </c>
      <c r="BV232" s="7"/>
      <c r="BY232" s="7"/>
      <c r="CB232" s="131">
        <f t="shared" si="248"/>
        <v>229</v>
      </c>
      <c r="CC232" s="132">
        <f t="shared" ca="1" si="241"/>
        <v>0</v>
      </c>
      <c r="CD232" s="133">
        <f t="shared" ca="1" si="204"/>
        <v>219231.55233516934</v>
      </c>
      <c r="CE232" s="133">
        <f t="shared" ca="1" si="242"/>
        <v>91.16</v>
      </c>
      <c r="CF232" s="133">
        <f t="shared" ca="1" si="243"/>
        <v>219140.39</v>
      </c>
      <c r="CG232" s="133">
        <f t="shared" ca="1" si="244"/>
        <v>0</v>
      </c>
      <c r="CH232" s="133">
        <f ca="1">IF($H232="","",IF(MONTH($H232)=MONTH($C$4)-1,MAX(0,(CG232-SUM(N221:N232)+SUM(O221:O232))-(VLOOKUP(CB232-12,$CB$3:$CH231,6,FALSE))),0)*0.25)</f>
        <v>0</v>
      </c>
      <c r="CI232" s="133">
        <f ca="1">IF($H232="","",CG232-SUM($CH$4:$CH232))</f>
        <v>-30177.065712125797</v>
      </c>
      <c r="CK232" s="133">
        <f ca="1">IF($H232="","",SUM($N$4:$N232)+$CK$3)</f>
        <v>100000</v>
      </c>
      <c r="CL232" s="133">
        <f ca="1">IF($H232="","",SUM($O$4:$O232))</f>
        <v>0</v>
      </c>
      <c r="CM232" s="133">
        <f t="shared" ca="1" si="247"/>
        <v>0</v>
      </c>
      <c r="CN232" s="133">
        <f ca="1">IF($H232="","",ROUND(IF(MONTH($H232)=MONTH($C$4)-1,BT232*(1+CC232)-SUM($CM$4:$CM232),0),2))</f>
        <v>0</v>
      </c>
      <c r="CZ232" s="132">
        <f t="shared" ca="1" si="205"/>
        <v>126700</v>
      </c>
    </row>
    <row r="233" spans="6:104" x14ac:dyDescent="0.2">
      <c r="F233" s="3">
        <v>230</v>
      </c>
      <c r="G233" s="3">
        <f t="shared" si="206"/>
        <v>20</v>
      </c>
      <c r="H233" s="8">
        <f t="shared" ca="1" si="245"/>
        <v>50739</v>
      </c>
      <c r="I233" s="6">
        <f t="shared" ca="1" si="189"/>
        <v>51</v>
      </c>
      <c r="J233" s="6" t="str">
        <f t="shared" ca="1" si="190"/>
        <v/>
      </c>
      <c r="K233" s="7"/>
      <c r="L233" s="6">
        <f ca="1">IF($H233="","",IF($J233="",VLOOKUP($I233,Sterbetafeln!$A$4:$I$124,$D$10,FALSE),MAX(0.0005,VLOOKUP($I233,Sterbetafeln!$A$4:$I$124,$D$10,FALSE)*VLOOKUP($J233,Sterbetafeln!$A$4:$I$124,$D$13,FALSE))))</f>
        <v>3.3319999999999999E-3</v>
      </c>
      <c r="M233" s="78">
        <f ca="1">SUM($O$3:$O233)</f>
        <v>0</v>
      </c>
      <c r="N233" s="25">
        <f t="shared" ca="1" si="207"/>
        <v>0</v>
      </c>
      <c r="O233" s="25">
        <f t="shared" ca="1" si="208"/>
        <v>0</v>
      </c>
      <c r="P233" s="25">
        <f t="shared" ca="1" si="209"/>
        <v>0</v>
      </c>
      <c r="Q233" s="7" t="str">
        <f t="shared" ca="1" si="210"/>
        <v/>
      </c>
      <c r="R233" s="25">
        <f t="shared" ca="1" si="191"/>
        <v>0</v>
      </c>
      <c r="S233" s="25">
        <f ca="1">SUM(R$3:R233)</f>
        <v>0</v>
      </c>
      <c r="T233" s="25">
        <f t="shared" ca="1" si="211"/>
        <v>66257.33</v>
      </c>
      <c r="U233" s="25">
        <f t="shared" ca="1" si="192"/>
        <v>41.41</v>
      </c>
      <c r="V233" s="25">
        <f t="shared" ca="1" si="212"/>
        <v>0</v>
      </c>
      <c r="W233" s="25">
        <f t="shared" ca="1" si="193"/>
        <v>44.17</v>
      </c>
      <c r="X233" s="25">
        <f t="shared" ca="1" si="213"/>
        <v>126700</v>
      </c>
      <c r="Y233" s="25">
        <f t="shared" ca="1" si="194"/>
        <v>60442.67</v>
      </c>
      <c r="Z233" s="25">
        <f t="shared" ca="1" si="214"/>
        <v>16.78</v>
      </c>
      <c r="AA233" s="25">
        <f t="shared" ca="1" si="215"/>
        <v>3.31</v>
      </c>
      <c r="AB233" s="25">
        <f ca="1">IF($H233="","",IF($Q233="x",SUM(U$3:W233)+SUM(Z$3:AA233)-SUM(AB$3:AB232),0))</f>
        <v>0</v>
      </c>
      <c r="AC233" s="25">
        <f t="shared" ca="1" si="216"/>
        <v>66257.33</v>
      </c>
      <c r="AD233" s="25">
        <f t="shared" ca="1" si="195"/>
        <v>66108.02</v>
      </c>
      <c r="AE233" s="7"/>
      <c r="AF233" s="25">
        <f t="shared" ca="1" si="217"/>
        <v>0</v>
      </c>
      <c r="AG233" s="25">
        <f ca="1">SUM(AF$3:AF233)</f>
        <v>0</v>
      </c>
      <c r="AH233" s="25">
        <f t="shared" ca="1" si="218"/>
        <v>118672.60861872065</v>
      </c>
      <c r="AI233" s="25">
        <f t="shared" ca="1" si="196"/>
        <v>74.17</v>
      </c>
      <c r="AJ233" s="25">
        <f t="shared" ca="1" si="219"/>
        <v>0</v>
      </c>
      <c r="AK233" s="25">
        <f t="shared" ca="1" si="197"/>
        <v>79.12</v>
      </c>
      <c r="AL233" s="25">
        <f t="shared" ca="1" si="220"/>
        <v>126700</v>
      </c>
      <c r="AM233" s="25">
        <f t="shared" ca="1" si="198"/>
        <v>8027.39</v>
      </c>
      <c r="AN233" s="25">
        <f t="shared" ca="1" si="221"/>
        <v>2.23</v>
      </c>
      <c r="AO233" s="25">
        <f t="shared" ca="1" si="222"/>
        <v>5.93</v>
      </c>
      <c r="AP233" s="25">
        <f ca="1">IF($H233="","",IF($Q233="x",SUM(AI$3:AK233)+SUM(AN$3:AO233)-SUM(AP$3:AP232),0))</f>
        <v>0</v>
      </c>
      <c r="AQ233" s="25">
        <f t="shared" ca="1" si="223"/>
        <v>118672.61</v>
      </c>
      <c r="AR233" s="25">
        <f t="shared" ca="1" si="199"/>
        <v>118444.68</v>
      </c>
      <c r="AS233" s="7"/>
      <c r="AT233" s="25">
        <f t="shared" ca="1" si="224"/>
        <v>0</v>
      </c>
      <c r="AU233" s="25">
        <f ca="1">SUM(AT$3:AT233)</f>
        <v>0</v>
      </c>
      <c r="AV233" s="25">
        <f t="shared" ca="1" si="225"/>
        <v>206795.23036461993</v>
      </c>
      <c r="AW233" s="25">
        <f t="shared" ca="1" si="200"/>
        <v>129.25</v>
      </c>
      <c r="AX233" s="25">
        <f t="shared" ca="1" si="226"/>
        <v>0</v>
      </c>
      <c r="AY233" s="25">
        <f t="shared" ca="1" si="227"/>
        <v>137.86000000000001</v>
      </c>
      <c r="AZ233" s="25">
        <f t="shared" ca="1" si="228"/>
        <v>206795.23036461993</v>
      </c>
      <c r="BA233" s="25">
        <f t="shared" ca="1" si="229"/>
        <v>0</v>
      </c>
      <c r="BB233" s="25">
        <f t="shared" ca="1" si="230"/>
        <v>0</v>
      </c>
      <c r="BC233" s="25">
        <f t="shared" ca="1" si="231"/>
        <v>10.34</v>
      </c>
      <c r="BD233" s="25">
        <f ca="1">IF($H233="","",IF($Q233="x",SUM(AW$3:AY233)+SUM(BB$3:BC233)-SUM(BD$3:BD232),0))</f>
        <v>0</v>
      </c>
      <c r="BE233" s="25">
        <f t="shared" ca="1" si="232"/>
        <v>206795.23</v>
      </c>
      <c r="BF233" s="25">
        <f t="shared" ca="1" si="201"/>
        <v>206435.11</v>
      </c>
      <c r="BG233" s="7"/>
      <c r="BI233" s="25">
        <f t="shared" ca="1" si="233"/>
        <v>0</v>
      </c>
      <c r="BJ233" s="25">
        <f ca="1">SUM(BI$3:BI233)</f>
        <v>0</v>
      </c>
      <c r="BK233" s="25">
        <f t="shared" ca="1" si="246"/>
        <v>172321.53057571693</v>
      </c>
      <c r="BL233" s="25">
        <f t="shared" ca="1" si="202"/>
        <v>107.7</v>
      </c>
      <c r="BM233" s="25">
        <f t="shared" ca="1" si="234"/>
        <v>0</v>
      </c>
      <c r="BN233" s="25">
        <f t="shared" ca="1" si="235"/>
        <v>114.88</v>
      </c>
      <c r="BO233" s="25">
        <f t="shared" ca="1" si="236"/>
        <v>172321.53057571693</v>
      </c>
      <c r="BP233" s="25">
        <f t="shared" ca="1" si="237"/>
        <v>0</v>
      </c>
      <c r="BQ233" s="25">
        <f t="shared" ca="1" si="238"/>
        <v>0</v>
      </c>
      <c r="BR233" s="25">
        <f t="shared" ca="1" si="239"/>
        <v>8.6199999999999992</v>
      </c>
      <c r="BS233" s="25">
        <f ca="1">IF($H233="","",IF($Q233="x",SUM(BL$3:BN233)+SUM(BQ$3:BR233)-SUM(BS$3:BS232),0))</f>
        <v>0</v>
      </c>
      <c r="BT233" s="25">
        <f t="shared" ca="1" si="240"/>
        <v>172321.53</v>
      </c>
      <c r="BU233" s="25">
        <f t="shared" ca="1" si="203"/>
        <v>172013.12</v>
      </c>
      <c r="BV233" s="7"/>
      <c r="BY233" s="7"/>
      <c r="CB233" s="131">
        <f t="shared" si="248"/>
        <v>230</v>
      </c>
      <c r="CC233" s="132">
        <f t="shared" ca="1" si="241"/>
        <v>0</v>
      </c>
      <c r="CD233" s="133">
        <f t="shared" ca="1" si="204"/>
        <v>220033.19507485698</v>
      </c>
      <c r="CE233" s="133">
        <f t="shared" ca="1" si="242"/>
        <v>91.49</v>
      </c>
      <c r="CF233" s="133">
        <f t="shared" ca="1" si="243"/>
        <v>219941.71</v>
      </c>
      <c r="CG233" s="133">
        <f t="shared" ca="1" si="244"/>
        <v>0</v>
      </c>
      <c r="CH233" s="133">
        <f ca="1">IF($H233="","",IF(MONTH($H233)=MONTH($C$4)-1,MAX(0,(CG233-SUM(N222:N233)+SUM(O222:O233))-(VLOOKUP(CB233-12,$CB$3:$CH232,6,FALSE))),0)*0.25)</f>
        <v>0</v>
      </c>
      <c r="CI233" s="133">
        <f ca="1">IF($H233="","",CG233-SUM($CH$4:$CH233))</f>
        <v>-30177.065712125797</v>
      </c>
      <c r="CK233" s="133">
        <f ca="1">IF($H233="","",SUM($N$4:$N233)+$CK$3)</f>
        <v>100000</v>
      </c>
      <c r="CL233" s="133">
        <f ca="1">IF($H233="","",SUM($O$4:$O233))</f>
        <v>0</v>
      </c>
      <c r="CM233" s="133">
        <f t="shared" ca="1" si="247"/>
        <v>0</v>
      </c>
      <c r="CN233" s="133">
        <f ca="1">IF($H233="","",ROUND(IF(MONTH($H233)=MONTH($C$4)-1,BT233*(1+CC233)-SUM($CM$4:$CM233),0),2))</f>
        <v>0</v>
      </c>
      <c r="CZ233" s="132">
        <f t="shared" ca="1" si="205"/>
        <v>126700</v>
      </c>
    </row>
    <row r="234" spans="6:104" x14ac:dyDescent="0.2">
      <c r="F234" s="3">
        <v>231</v>
      </c>
      <c r="G234" s="3">
        <f t="shared" si="206"/>
        <v>20</v>
      </c>
      <c r="H234" s="8">
        <f t="shared" ca="1" si="245"/>
        <v>50770</v>
      </c>
      <c r="I234" s="6">
        <f t="shared" ca="1" si="189"/>
        <v>51</v>
      </c>
      <c r="J234" s="6" t="str">
        <f t="shared" ca="1" si="190"/>
        <v/>
      </c>
      <c r="K234" s="7"/>
      <c r="L234" s="6">
        <f ca="1">IF($H234="","",IF($J234="",VLOOKUP($I234,Sterbetafeln!$A$4:$I$124,$D$10,FALSE),MAX(0.0005,VLOOKUP($I234,Sterbetafeln!$A$4:$I$124,$D$10,FALSE)*VLOOKUP($J234,Sterbetafeln!$A$4:$I$124,$D$13,FALSE))))</f>
        <v>3.3319999999999999E-3</v>
      </c>
      <c r="M234" s="78">
        <f ca="1">SUM($O$3:$O234)</f>
        <v>0</v>
      </c>
      <c r="N234" s="25">
        <f t="shared" ca="1" si="207"/>
        <v>0</v>
      </c>
      <c r="O234" s="25">
        <f t="shared" ca="1" si="208"/>
        <v>0</v>
      </c>
      <c r="P234" s="25">
        <f t="shared" ca="1" si="209"/>
        <v>0</v>
      </c>
      <c r="Q234" s="7" t="str">
        <f t="shared" ca="1" si="210"/>
        <v>x</v>
      </c>
      <c r="R234" s="25">
        <f t="shared" ca="1" si="191"/>
        <v>0</v>
      </c>
      <c r="S234" s="25">
        <f ca="1">SUM(R$3:R234)</f>
        <v>0</v>
      </c>
      <c r="T234" s="25">
        <f t="shared" ca="1" si="211"/>
        <v>66257.33</v>
      </c>
      <c r="U234" s="25">
        <f t="shared" ca="1" si="192"/>
        <v>41.41</v>
      </c>
      <c r="V234" s="25">
        <f t="shared" ca="1" si="212"/>
        <v>0</v>
      </c>
      <c r="W234" s="25">
        <f t="shared" ca="1" si="193"/>
        <v>44.17</v>
      </c>
      <c r="X234" s="25">
        <f t="shared" ca="1" si="213"/>
        <v>126700</v>
      </c>
      <c r="Y234" s="25">
        <f t="shared" ca="1" si="194"/>
        <v>60442.67</v>
      </c>
      <c r="Z234" s="25">
        <f t="shared" ca="1" si="214"/>
        <v>16.78</v>
      </c>
      <c r="AA234" s="25">
        <f t="shared" ca="1" si="215"/>
        <v>3.31</v>
      </c>
      <c r="AB234" s="25">
        <f ca="1">IF($H234="","",IF($Q234="x",SUM(U$3:W234)+SUM(Z$3:AA234)-SUM(AB$3:AB233),0))</f>
        <v>317.00999999999476</v>
      </c>
      <c r="AC234" s="25">
        <f t="shared" ca="1" si="216"/>
        <v>65940.320000000007</v>
      </c>
      <c r="AD234" s="25">
        <f t="shared" ca="1" si="195"/>
        <v>65791.48</v>
      </c>
      <c r="AE234" s="7"/>
      <c r="AF234" s="25">
        <f t="shared" ca="1" si="217"/>
        <v>0</v>
      </c>
      <c r="AG234" s="25">
        <f ca="1">SUM(AF$3:AF234)</f>
        <v>0</v>
      </c>
      <c r="AH234" s="25">
        <f t="shared" ca="1" si="218"/>
        <v>118965.28867084338</v>
      </c>
      <c r="AI234" s="25">
        <f t="shared" ca="1" si="196"/>
        <v>74.349999999999994</v>
      </c>
      <c r="AJ234" s="25">
        <f t="shared" ca="1" si="219"/>
        <v>0</v>
      </c>
      <c r="AK234" s="25">
        <f t="shared" ca="1" si="197"/>
        <v>79.31</v>
      </c>
      <c r="AL234" s="25">
        <f t="shared" ca="1" si="220"/>
        <v>126700</v>
      </c>
      <c r="AM234" s="25">
        <f t="shared" ca="1" si="198"/>
        <v>7734.71</v>
      </c>
      <c r="AN234" s="25">
        <f t="shared" ca="1" si="221"/>
        <v>2.15</v>
      </c>
      <c r="AO234" s="25">
        <f t="shared" ca="1" si="222"/>
        <v>5.95</v>
      </c>
      <c r="AP234" s="25">
        <f ca="1">IF($H234="","",IF($Q234="x",SUM(AI$3:AK234)+SUM(AN$3:AO234)-SUM(AP$3:AP233),0))</f>
        <v>484.35000000000218</v>
      </c>
      <c r="AQ234" s="25">
        <f t="shared" ca="1" si="223"/>
        <v>118480.94</v>
      </c>
      <c r="AR234" s="25">
        <f t="shared" ca="1" si="199"/>
        <v>118253.29</v>
      </c>
      <c r="AS234" s="7"/>
      <c r="AT234" s="25">
        <f t="shared" ca="1" si="224"/>
        <v>0</v>
      </c>
      <c r="AU234" s="25">
        <f ca="1">SUM(AT$3:AT234)</f>
        <v>0</v>
      </c>
      <c r="AV234" s="25">
        <f t="shared" ca="1" si="225"/>
        <v>207801.81623869675</v>
      </c>
      <c r="AW234" s="25">
        <f t="shared" ca="1" si="200"/>
        <v>129.88</v>
      </c>
      <c r="AX234" s="25">
        <f t="shared" ca="1" si="226"/>
        <v>0</v>
      </c>
      <c r="AY234" s="25">
        <f t="shared" ca="1" si="227"/>
        <v>138.53</v>
      </c>
      <c r="AZ234" s="25">
        <f t="shared" ca="1" si="228"/>
        <v>207801.81623869675</v>
      </c>
      <c r="BA234" s="25">
        <f t="shared" ca="1" si="229"/>
        <v>0</v>
      </c>
      <c r="BB234" s="25">
        <f t="shared" ca="1" si="230"/>
        <v>0</v>
      </c>
      <c r="BC234" s="25">
        <f t="shared" ca="1" si="231"/>
        <v>10.39</v>
      </c>
      <c r="BD234" s="25">
        <f ca="1">IF($H234="","",IF($Q234="x",SUM(AW$3:AY234)+SUM(BB$3:BC234)-SUM(BD$3:BD233),0))</f>
        <v>832.35999999999331</v>
      </c>
      <c r="BE234" s="25">
        <f t="shared" ca="1" si="232"/>
        <v>206969.46</v>
      </c>
      <c r="BF234" s="25">
        <f t="shared" ca="1" si="201"/>
        <v>206609.08</v>
      </c>
      <c r="BG234" s="7"/>
      <c r="BI234" s="25">
        <f t="shared" ca="1" si="233"/>
        <v>0</v>
      </c>
      <c r="BJ234" s="25">
        <f ca="1">SUM(BI$3:BI234)</f>
        <v>0</v>
      </c>
      <c r="BK234" s="25">
        <f t="shared" ca="1" si="246"/>
        <v>173023.58924380768</v>
      </c>
      <c r="BL234" s="25">
        <f t="shared" ca="1" si="202"/>
        <v>108.14</v>
      </c>
      <c r="BM234" s="25">
        <f t="shared" ca="1" si="234"/>
        <v>0</v>
      </c>
      <c r="BN234" s="25">
        <f t="shared" ca="1" si="235"/>
        <v>115.35</v>
      </c>
      <c r="BO234" s="25">
        <f t="shared" ca="1" si="236"/>
        <v>173023.58924380768</v>
      </c>
      <c r="BP234" s="25">
        <f t="shared" ca="1" si="237"/>
        <v>0</v>
      </c>
      <c r="BQ234" s="25">
        <f t="shared" ca="1" si="238"/>
        <v>0</v>
      </c>
      <c r="BR234" s="25">
        <f t="shared" ca="1" si="239"/>
        <v>8.65</v>
      </c>
      <c r="BS234" s="25">
        <f ca="1">IF($H234="","",IF($Q234="x",SUM(BL$3:BN234)+SUM(BQ$3:BR234)-SUM(BS$3:BS233),0))</f>
        <v>693.58999999999651</v>
      </c>
      <c r="BT234" s="25">
        <f t="shared" ca="1" si="240"/>
        <v>172330</v>
      </c>
      <c r="BU234" s="25">
        <f t="shared" ca="1" si="203"/>
        <v>172021.58</v>
      </c>
      <c r="BV234" s="7"/>
      <c r="BY234" s="7"/>
      <c r="CB234" s="131">
        <f t="shared" si="248"/>
        <v>231</v>
      </c>
      <c r="CC234" s="132">
        <f t="shared" ca="1" si="241"/>
        <v>0</v>
      </c>
      <c r="CD234" s="133">
        <f t="shared" ca="1" si="204"/>
        <v>220837.77975172727</v>
      </c>
      <c r="CE234" s="133">
        <f t="shared" ca="1" si="242"/>
        <v>91.83</v>
      </c>
      <c r="CF234" s="133">
        <f t="shared" ca="1" si="243"/>
        <v>220745.95</v>
      </c>
      <c r="CG234" s="133">
        <f t="shared" ca="1" si="244"/>
        <v>0</v>
      </c>
      <c r="CH234" s="133">
        <f ca="1">IF($H234="","",IF(MONTH($H234)=MONTH($C$4)-1,MAX(0,(CG234-SUM(N223:N234)+SUM(O223:O234))-(VLOOKUP(CB234-12,$CB$3:$CH233,6,FALSE))),0)*0.25)</f>
        <v>0</v>
      </c>
      <c r="CI234" s="133">
        <f ca="1">IF($H234="","",CG234-SUM($CH$4:$CH234))</f>
        <v>-30177.065712125797</v>
      </c>
      <c r="CK234" s="133">
        <f ca="1">IF($H234="","",SUM($N$4:$N234)+$CK$3)</f>
        <v>100000</v>
      </c>
      <c r="CL234" s="133">
        <f ca="1">IF($H234="","",SUM($O$4:$O234))</f>
        <v>0</v>
      </c>
      <c r="CM234" s="133">
        <f t="shared" ca="1" si="247"/>
        <v>0</v>
      </c>
      <c r="CN234" s="133">
        <f ca="1">IF($H234="","",ROUND(IF(MONTH($H234)=MONTH($C$4)-1,BT234*(1+CC234)-SUM($CM$4:$CM234),0),2))</f>
        <v>0</v>
      </c>
      <c r="CZ234" s="132">
        <f t="shared" ca="1" si="205"/>
        <v>126700</v>
      </c>
    </row>
    <row r="235" spans="6:104" x14ac:dyDescent="0.2">
      <c r="F235" s="3">
        <v>232</v>
      </c>
      <c r="G235" s="3">
        <f t="shared" si="206"/>
        <v>20</v>
      </c>
      <c r="H235" s="8">
        <f t="shared" ca="1" si="245"/>
        <v>50801</v>
      </c>
      <c r="I235" s="6">
        <f t="shared" ca="1" si="189"/>
        <v>51</v>
      </c>
      <c r="J235" s="6" t="str">
        <f t="shared" ca="1" si="190"/>
        <v/>
      </c>
      <c r="K235" s="7"/>
      <c r="L235" s="6">
        <f ca="1">IF($H235="","",IF($J235="",VLOOKUP($I235,Sterbetafeln!$A$4:$I$124,$D$10,FALSE),MAX(0.0005,VLOOKUP($I235,Sterbetafeln!$A$4:$I$124,$D$10,FALSE)*VLOOKUP($J235,Sterbetafeln!$A$4:$I$124,$D$13,FALSE))))</f>
        <v>3.3319999999999999E-3</v>
      </c>
      <c r="M235" s="78">
        <f ca="1">SUM($O$3:$O235)</f>
        <v>0</v>
      </c>
      <c r="N235" s="25">
        <f t="shared" ca="1" si="207"/>
        <v>0</v>
      </c>
      <c r="O235" s="25">
        <f t="shared" ca="1" si="208"/>
        <v>0</v>
      </c>
      <c r="P235" s="25">
        <f t="shared" ca="1" si="209"/>
        <v>0</v>
      </c>
      <c r="Q235" s="7" t="str">
        <f t="shared" ca="1" si="210"/>
        <v/>
      </c>
      <c r="R235" s="25">
        <f t="shared" ca="1" si="191"/>
        <v>0</v>
      </c>
      <c r="S235" s="25">
        <f ca="1">SUM(R$3:R235)</f>
        <v>0</v>
      </c>
      <c r="T235" s="25">
        <f t="shared" ca="1" si="211"/>
        <v>65940.320000000007</v>
      </c>
      <c r="U235" s="25">
        <f t="shared" ca="1" si="192"/>
        <v>41.21</v>
      </c>
      <c r="V235" s="25">
        <f t="shared" ca="1" si="212"/>
        <v>0</v>
      </c>
      <c r="W235" s="25">
        <f t="shared" ca="1" si="193"/>
        <v>43.96</v>
      </c>
      <c r="X235" s="25">
        <f t="shared" ca="1" si="213"/>
        <v>126700</v>
      </c>
      <c r="Y235" s="25">
        <f t="shared" ca="1" si="194"/>
        <v>60759.68</v>
      </c>
      <c r="Z235" s="25">
        <f t="shared" ca="1" si="214"/>
        <v>16.87</v>
      </c>
      <c r="AA235" s="25">
        <f t="shared" ca="1" si="215"/>
        <v>3.3</v>
      </c>
      <c r="AB235" s="25">
        <f ca="1">IF($H235="","",IF($Q235="x",SUM(U$3:W235)+SUM(Z$3:AA235)-SUM(AB$3:AB234),0))</f>
        <v>0</v>
      </c>
      <c r="AC235" s="25">
        <f t="shared" ca="1" si="216"/>
        <v>65940.320000000007</v>
      </c>
      <c r="AD235" s="25">
        <f t="shared" ca="1" si="195"/>
        <v>65791.48</v>
      </c>
      <c r="AE235" s="7"/>
      <c r="AF235" s="25">
        <f t="shared" ca="1" si="217"/>
        <v>0</v>
      </c>
      <c r="AG235" s="25">
        <f ca="1">SUM(AF$3:AF235)</f>
        <v>0</v>
      </c>
      <c r="AH235" s="25">
        <f t="shared" ca="1" si="218"/>
        <v>118773.14596091612</v>
      </c>
      <c r="AI235" s="25">
        <f t="shared" ca="1" si="196"/>
        <v>74.23</v>
      </c>
      <c r="AJ235" s="25">
        <f t="shared" ca="1" si="219"/>
        <v>0</v>
      </c>
      <c r="AK235" s="25">
        <f t="shared" ca="1" si="197"/>
        <v>79.180000000000007</v>
      </c>
      <c r="AL235" s="25">
        <f t="shared" ca="1" si="220"/>
        <v>126700</v>
      </c>
      <c r="AM235" s="25">
        <f t="shared" ca="1" si="198"/>
        <v>7926.85</v>
      </c>
      <c r="AN235" s="25">
        <f t="shared" ca="1" si="221"/>
        <v>2.2000000000000002</v>
      </c>
      <c r="AO235" s="25">
        <f t="shared" ca="1" si="222"/>
        <v>5.94</v>
      </c>
      <c r="AP235" s="25">
        <f ca="1">IF($H235="","",IF($Q235="x",SUM(AI$3:AK235)+SUM(AN$3:AO235)-SUM(AP$3:AP234),0))</f>
        <v>0</v>
      </c>
      <c r="AQ235" s="25">
        <f t="shared" ca="1" si="223"/>
        <v>118773.15</v>
      </c>
      <c r="AR235" s="25">
        <f t="shared" ca="1" si="199"/>
        <v>118545.07</v>
      </c>
      <c r="AS235" s="7"/>
      <c r="AT235" s="25">
        <f t="shared" ca="1" si="224"/>
        <v>0</v>
      </c>
      <c r="AU235" s="25">
        <f ca="1">SUM(AT$3:AT235)</f>
        <v>0</v>
      </c>
      <c r="AV235" s="25">
        <f t="shared" ca="1" si="225"/>
        <v>207976.89431203174</v>
      </c>
      <c r="AW235" s="25">
        <f t="shared" ca="1" si="200"/>
        <v>129.99</v>
      </c>
      <c r="AX235" s="25">
        <f t="shared" ca="1" si="226"/>
        <v>0</v>
      </c>
      <c r="AY235" s="25">
        <f t="shared" ca="1" si="227"/>
        <v>138.65</v>
      </c>
      <c r="AZ235" s="25">
        <f t="shared" ca="1" si="228"/>
        <v>207976.89431203174</v>
      </c>
      <c r="BA235" s="25">
        <f t="shared" ca="1" si="229"/>
        <v>0</v>
      </c>
      <c r="BB235" s="25">
        <f t="shared" ca="1" si="230"/>
        <v>0</v>
      </c>
      <c r="BC235" s="25">
        <f t="shared" ca="1" si="231"/>
        <v>10.4</v>
      </c>
      <c r="BD235" s="25">
        <f ca="1">IF($H235="","",IF($Q235="x",SUM(AW$3:AY235)+SUM(BB$3:BC235)-SUM(BD$3:BD234),0))</f>
        <v>0</v>
      </c>
      <c r="BE235" s="25">
        <f t="shared" ca="1" si="232"/>
        <v>207976.89</v>
      </c>
      <c r="BF235" s="25">
        <f t="shared" ca="1" si="201"/>
        <v>207615</v>
      </c>
      <c r="BG235" s="7"/>
      <c r="BI235" s="25">
        <f t="shared" ca="1" si="233"/>
        <v>0</v>
      </c>
      <c r="BJ235" s="25">
        <f ca="1">SUM(BI$3:BI235)</f>
        <v>0</v>
      </c>
      <c r="BK235" s="25">
        <f t="shared" ca="1" si="246"/>
        <v>173032.09375163613</v>
      </c>
      <c r="BL235" s="25">
        <f t="shared" ca="1" si="202"/>
        <v>108.15</v>
      </c>
      <c r="BM235" s="25">
        <f t="shared" ca="1" si="234"/>
        <v>0</v>
      </c>
      <c r="BN235" s="25">
        <f t="shared" ca="1" si="235"/>
        <v>115.35</v>
      </c>
      <c r="BO235" s="25">
        <f t="shared" ca="1" si="236"/>
        <v>173032.09375163613</v>
      </c>
      <c r="BP235" s="25">
        <f t="shared" ca="1" si="237"/>
        <v>0</v>
      </c>
      <c r="BQ235" s="25">
        <f t="shared" ca="1" si="238"/>
        <v>0</v>
      </c>
      <c r="BR235" s="25">
        <f t="shared" ca="1" si="239"/>
        <v>8.65</v>
      </c>
      <c r="BS235" s="25">
        <f ca="1">IF($H235="","",IF($Q235="x",SUM(BL$3:BN235)+SUM(BQ$3:BR235)-SUM(BS$3:BS234),0))</f>
        <v>0</v>
      </c>
      <c r="BT235" s="25">
        <f t="shared" ca="1" si="240"/>
        <v>173032.09</v>
      </c>
      <c r="BU235" s="25">
        <f t="shared" ca="1" si="203"/>
        <v>172722.62</v>
      </c>
      <c r="BV235" s="7"/>
      <c r="BY235" s="7"/>
      <c r="CB235" s="131">
        <f t="shared" si="248"/>
        <v>232</v>
      </c>
      <c r="CC235" s="132">
        <f t="shared" ca="1" si="241"/>
        <v>0</v>
      </c>
      <c r="CD235" s="133">
        <f t="shared" ca="1" si="204"/>
        <v>221645.29632503906</v>
      </c>
      <c r="CE235" s="133">
        <f t="shared" ca="1" si="242"/>
        <v>92.16</v>
      </c>
      <c r="CF235" s="133">
        <f t="shared" ca="1" si="243"/>
        <v>221553.14</v>
      </c>
      <c r="CG235" s="133">
        <f t="shared" ca="1" si="244"/>
        <v>0</v>
      </c>
      <c r="CH235" s="133">
        <f ca="1">IF($H235="","",IF(MONTH($H235)=MONTH($C$4)-1,MAX(0,(CG235-SUM(N224:N235)+SUM(O224:O235))-(VLOOKUP(CB235-12,$CB$3:$CH234,6,FALSE))),0)*0.25)</f>
        <v>0</v>
      </c>
      <c r="CI235" s="133">
        <f ca="1">IF($H235="","",CG235-SUM($CH$4:$CH235))</f>
        <v>-30177.065712125797</v>
      </c>
      <c r="CK235" s="133">
        <f ca="1">IF($H235="","",SUM($N$4:$N235)+$CK$3)</f>
        <v>100000</v>
      </c>
      <c r="CL235" s="133">
        <f ca="1">IF($H235="","",SUM($O$4:$O235))</f>
        <v>0</v>
      </c>
      <c r="CM235" s="133">
        <f t="shared" ca="1" si="247"/>
        <v>0</v>
      </c>
      <c r="CN235" s="133">
        <f ca="1">IF($H235="","",ROUND(IF(MONTH($H235)=MONTH($C$4)-1,BT235*(1+CC235)-SUM($CM$4:$CM235),0),2))</f>
        <v>0</v>
      </c>
      <c r="CZ235" s="132">
        <f t="shared" ca="1" si="205"/>
        <v>126700</v>
      </c>
    </row>
    <row r="236" spans="6:104" x14ac:dyDescent="0.2">
      <c r="F236" s="3">
        <v>233</v>
      </c>
      <c r="G236" s="3">
        <f t="shared" si="206"/>
        <v>20</v>
      </c>
      <c r="H236" s="8">
        <f t="shared" ca="1" si="245"/>
        <v>50829</v>
      </c>
      <c r="I236" s="6">
        <f t="shared" ca="1" si="189"/>
        <v>51</v>
      </c>
      <c r="J236" s="6" t="str">
        <f t="shared" ca="1" si="190"/>
        <v/>
      </c>
      <c r="K236" s="7"/>
      <c r="L236" s="6">
        <f ca="1">IF($H236="","",IF($J236="",VLOOKUP($I236,Sterbetafeln!$A$4:$I$124,$D$10,FALSE),MAX(0.0005,VLOOKUP($I236,Sterbetafeln!$A$4:$I$124,$D$10,FALSE)*VLOOKUP($J236,Sterbetafeln!$A$4:$I$124,$D$13,FALSE))))</f>
        <v>3.3319999999999999E-3</v>
      </c>
      <c r="M236" s="78">
        <f ca="1">SUM($O$3:$O236)</f>
        <v>0</v>
      </c>
      <c r="N236" s="25">
        <f t="shared" ca="1" si="207"/>
        <v>0</v>
      </c>
      <c r="O236" s="25">
        <f t="shared" ca="1" si="208"/>
        <v>0</v>
      </c>
      <c r="P236" s="25">
        <f t="shared" ca="1" si="209"/>
        <v>0</v>
      </c>
      <c r="Q236" s="7" t="str">
        <f t="shared" ca="1" si="210"/>
        <v/>
      </c>
      <c r="R236" s="25">
        <f t="shared" ca="1" si="191"/>
        <v>0</v>
      </c>
      <c r="S236" s="25">
        <f ca="1">SUM(R$3:R236)</f>
        <v>0</v>
      </c>
      <c r="T236" s="25">
        <f t="shared" ca="1" si="211"/>
        <v>65940.320000000007</v>
      </c>
      <c r="U236" s="25">
        <f t="shared" ca="1" si="192"/>
        <v>41.21</v>
      </c>
      <c r="V236" s="25">
        <f t="shared" ca="1" si="212"/>
        <v>0</v>
      </c>
      <c r="W236" s="25">
        <f t="shared" ca="1" si="193"/>
        <v>43.96</v>
      </c>
      <c r="X236" s="25">
        <f t="shared" ca="1" si="213"/>
        <v>126700</v>
      </c>
      <c r="Y236" s="25">
        <f t="shared" ca="1" si="194"/>
        <v>60759.68</v>
      </c>
      <c r="Z236" s="25">
        <f t="shared" ca="1" si="214"/>
        <v>16.87</v>
      </c>
      <c r="AA236" s="25">
        <f t="shared" ca="1" si="215"/>
        <v>3.3</v>
      </c>
      <c r="AB236" s="25">
        <f ca="1">IF($H236="","",IF($Q236="x",SUM(U$3:W236)+SUM(Z$3:AA236)-SUM(AB$3:AB235),0))</f>
        <v>0</v>
      </c>
      <c r="AC236" s="25">
        <f t="shared" ca="1" si="216"/>
        <v>65940.320000000007</v>
      </c>
      <c r="AD236" s="25">
        <f t="shared" ca="1" si="195"/>
        <v>65791.48</v>
      </c>
      <c r="AE236" s="7"/>
      <c r="AF236" s="25">
        <f t="shared" ca="1" si="217"/>
        <v>0</v>
      </c>
      <c r="AG236" s="25">
        <f ca="1">SUM(AF$3:AF236)</f>
        <v>0</v>
      </c>
      <c r="AH236" s="25">
        <f t="shared" ca="1" si="218"/>
        <v>119066.07662960628</v>
      </c>
      <c r="AI236" s="25">
        <f t="shared" ca="1" si="196"/>
        <v>74.42</v>
      </c>
      <c r="AJ236" s="25">
        <f t="shared" ca="1" si="219"/>
        <v>0</v>
      </c>
      <c r="AK236" s="25">
        <f t="shared" ca="1" si="197"/>
        <v>79.38</v>
      </c>
      <c r="AL236" s="25">
        <f t="shared" ca="1" si="220"/>
        <v>126700</v>
      </c>
      <c r="AM236" s="25">
        <f t="shared" ca="1" si="198"/>
        <v>7633.92</v>
      </c>
      <c r="AN236" s="25">
        <f t="shared" ca="1" si="221"/>
        <v>2.12</v>
      </c>
      <c r="AO236" s="25">
        <f t="shared" ca="1" si="222"/>
        <v>5.95</v>
      </c>
      <c r="AP236" s="25">
        <f ca="1">IF($H236="","",IF($Q236="x",SUM(AI$3:AK236)+SUM(AN$3:AO236)-SUM(AP$3:AP235),0))</f>
        <v>0</v>
      </c>
      <c r="AQ236" s="25">
        <f t="shared" ca="1" si="223"/>
        <v>119066.08</v>
      </c>
      <c r="AR236" s="25">
        <f t="shared" ca="1" si="199"/>
        <v>118837.56</v>
      </c>
      <c r="AS236" s="7"/>
      <c r="AT236" s="25">
        <f t="shared" ca="1" si="224"/>
        <v>0</v>
      </c>
      <c r="AU236" s="25">
        <f ca="1">SUM(AT$3:AT236)</f>
        <v>0</v>
      </c>
      <c r="AV236" s="25">
        <f t="shared" ca="1" si="225"/>
        <v>208989.2280284978</v>
      </c>
      <c r="AW236" s="25">
        <f t="shared" ca="1" si="200"/>
        <v>130.62</v>
      </c>
      <c r="AX236" s="25">
        <f t="shared" ca="1" si="226"/>
        <v>0</v>
      </c>
      <c r="AY236" s="25">
        <f t="shared" ca="1" si="227"/>
        <v>139.33000000000001</v>
      </c>
      <c r="AZ236" s="25">
        <f t="shared" ca="1" si="228"/>
        <v>208989.2280284978</v>
      </c>
      <c r="BA236" s="25">
        <f t="shared" ca="1" si="229"/>
        <v>0</v>
      </c>
      <c r="BB236" s="25">
        <f t="shared" ca="1" si="230"/>
        <v>0</v>
      </c>
      <c r="BC236" s="25">
        <f t="shared" ca="1" si="231"/>
        <v>10.45</v>
      </c>
      <c r="BD236" s="25">
        <f ca="1">IF($H236="","",IF($Q236="x",SUM(AW$3:AY236)+SUM(BB$3:BC236)-SUM(BD$3:BD235),0))</f>
        <v>0</v>
      </c>
      <c r="BE236" s="25">
        <f t="shared" ca="1" si="232"/>
        <v>208989.23</v>
      </c>
      <c r="BF236" s="25">
        <f t="shared" ca="1" si="201"/>
        <v>208625.82</v>
      </c>
      <c r="BG236" s="7"/>
      <c r="BI236" s="25">
        <f t="shared" ca="1" si="233"/>
        <v>0</v>
      </c>
      <c r="BJ236" s="25">
        <f ca="1">SUM(BI$3:BI236)</f>
        <v>0</v>
      </c>
      <c r="BK236" s="25">
        <f t="shared" ca="1" si="246"/>
        <v>173737.04415320337</v>
      </c>
      <c r="BL236" s="25">
        <f t="shared" ca="1" si="202"/>
        <v>108.59</v>
      </c>
      <c r="BM236" s="25">
        <f t="shared" ca="1" si="234"/>
        <v>0</v>
      </c>
      <c r="BN236" s="25">
        <f t="shared" ca="1" si="235"/>
        <v>115.82</v>
      </c>
      <c r="BO236" s="25">
        <f t="shared" ca="1" si="236"/>
        <v>173737.04415320337</v>
      </c>
      <c r="BP236" s="25">
        <f t="shared" ca="1" si="237"/>
        <v>0</v>
      </c>
      <c r="BQ236" s="25">
        <f t="shared" ca="1" si="238"/>
        <v>0</v>
      </c>
      <c r="BR236" s="25">
        <f t="shared" ca="1" si="239"/>
        <v>8.69</v>
      </c>
      <c r="BS236" s="25">
        <f ca="1">IF($H236="","",IF($Q236="x",SUM(BL$3:BN236)+SUM(BQ$3:BR236)-SUM(BS$3:BS235),0))</f>
        <v>0</v>
      </c>
      <c r="BT236" s="25">
        <f t="shared" ca="1" si="240"/>
        <v>173737.04</v>
      </c>
      <c r="BU236" s="25">
        <f t="shared" ca="1" si="203"/>
        <v>173426.51</v>
      </c>
      <c r="BV236" s="7"/>
      <c r="BY236" s="7"/>
      <c r="CB236" s="131">
        <f t="shared" si="248"/>
        <v>233</v>
      </c>
      <c r="CC236" s="132">
        <f t="shared" ca="1" si="241"/>
        <v>0</v>
      </c>
      <c r="CD236" s="133">
        <f t="shared" ca="1" si="204"/>
        <v>222455.77491701598</v>
      </c>
      <c r="CE236" s="133">
        <f t="shared" ca="1" si="242"/>
        <v>92.5</v>
      </c>
      <c r="CF236" s="133">
        <f t="shared" ca="1" si="243"/>
        <v>222363.27</v>
      </c>
      <c r="CG236" s="133">
        <f t="shared" ca="1" si="244"/>
        <v>0</v>
      </c>
      <c r="CH236" s="133">
        <f ca="1">IF($H236="","",IF(MONTH($H236)=MONTH($C$4)-1,MAX(0,(CG236-SUM(N225:N236)+SUM(O225:O236))-(VLOOKUP(CB236-12,$CB$3:$CH235,6,FALSE))),0)*0.25)</f>
        <v>0</v>
      </c>
      <c r="CI236" s="133">
        <f ca="1">IF($H236="","",CG236-SUM($CH$4:$CH236))</f>
        <v>-30177.065712125797</v>
      </c>
      <c r="CK236" s="133">
        <f ca="1">IF($H236="","",SUM($N$4:$N236)+$CK$3)</f>
        <v>100000</v>
      </c>
      <c r="CL236" s="133">
        <f ca="1">IF($H236="","",SUM($O$4:$O236))</f>
        <v>0</v>
      </c>
      <c r="CM236" s="133">
        <f t="shared" ca="1" si="247"/>
        <v>0</v>
      </c>
      <c r="CN236" s="133">
        <f ca="1">IF($H236="","",ROUND(IF(MONTH($H236)=MONTH($C$4)-1,BT236*(1+CC236)-SUM($CM$4:$CM236),0),2))</f>
        <v>0</v>
      </c>
      <c r="CZ236" s="132">
        <f t="shared" ca="1" si="205"/>
        <v>126700</v>
      </c>
    </row>
    <row r="237" spans="6:104" x14ac:dyDescent="0.2">
      <c r="F237" s="3">
        <v>234</v>
      </c>
      <c r="G237" s="3">
        <f t="shared" si="206"/>
        <v>20</v>
      </c>
      <c r="H237" s="8">
        <f t="shared" ca="1" si="245"/>
        <v>50860</v>
      </c>
      <c r="I237" s="6">
        <f t="shared" ca="1" si="189"/>
        <v>51</v>
      </c>
      <c r="J237" s="6" t="str">
        <f t="shared" ca="1" si="190"/>
        <v/>
      </c>
      <c r="K237" s="7"/>
      <c r="L237" s="6">
        <f ca="1">IF($H237="","",IF($J237="",VLOOKUP($I237,Sterbetafeln!$A$4:$I$124,$D$10,FALSE),MAX(0.0005,VLOOKUP($I237,Sterbetafeln!$A$4:$I$124,$D$10,FALSE)*VLOOKUP($J237,Sterbetafeln!$A$4:$I$124,$D$13,FALSE))))</f>
        <v>3.3319999999999999E-3</v>
      </c>
      <c r="M237" s="78">
        <f ca="1">SUM($O$3:$O237)</f>
        <v>0</v>
      </c>
      <c r="N237" s="25">
        <f t="shared" ca="1" si="207"/>
        <v>0</v>
      </c>
      <c r="O237" s="25">
        <f t="shared" ca="1" si="208"/>
        <v>0</v>
      </c>
      <c r="P237" s="25">
        <f t="shared" ca="1" si="209"/>
        <v>0</v>
      </c>
      <c r="Q237" s="7" t="str">
        <f t="shared" ca="1" si="210"/>
        <v>x</v>
      </c>
      <c r="R237" s="25">
        <f t="shared" ca="1" si="191"/>
        <v>0</v>
      </c>
      <c r="S237" s="25">
        <f ca="1">SUM(R$3:R237)</f>
        <v>0</v>
      </c>
      <c r="T237" s="25">
        <f t="shared" ca="1" si="211"/>
        <v>65940.320000000007</v>
      </c>
      <c r="U237" s="25">
        <f t="shared" ca="1" si="192"/>
        <v>41.21</v>
      </c>
      <c r="V237" s="25">
        <f t="shared" ca="1" si="212"/>
        <v>0</v>
      </c>
      <c r="W237" s="25">
        <f t="shared" ca="1" si="193"/>
        <v>43.96</v>
      </c>
      <c r="X237" s="25">
        <f t="shared" ca="1" si="213"/>
        <v>126700</v>
      </c>
      <c r="Y237" s="25">
        <f t="shared" ca="1" si="194"/>
        <v>60759.68</v>
      </c>
      <c r="Z237" s="25">
        <f t="shared" ca="1" si="214"/>
        <v>16.87</v>
      </c>
      <c r="AA237" s="25">
        <f t="shared" ca="1" si="215"/>
        <v>3.3</v>
      </c>
      <c r="AB237" s="25">
        <f ca="1">IF($H237="","",IF($Q237="x",SUM(U$3:W237)+SUM(Z$3:AA237)-SUM(AB$3:AB236),0))</f>
        <v>316.0199999999968</v>
      </c>
      <c r="AC237" s="25">
        <f t="shared" ca="1" si="216"/>
        <v>65624.3</v>
      </c>
      <c r="AD237" s="25">
        <f t="shared" ca="1" si="195"/>
        <v>65475.94</v>
      </c>
      <c r="AE237" s="7"/>
      <c r="AF237" s="25">
        <f t="shared" ca="1" si="217"/>
        <v>0</v>
      </c>
      <c r="AG237" s="25">
        <f ca="1">SUM(AF$3:AF237)</f>
        <v>0</v>
      </c>
      <c r="AH237" s="25">
        <f t="shared" ca="1" si="218"/>
        <v>119359.7290740107</v>
      </c>
      <c r="AI237" s="25">
        <f t="shared" ca="1" si="196"/>
        <v>74.599999999999994</v>
      </c>
      <c r="AJ237" s="25">
        <f t="shared" ca="1" si="219"/>
        <v>0</v>
      </c>
      <c r="AK237" s="25">
        <f t="shared" ca="1" si="197"/>
        <v>79.569999999999993</v>
      </c>
      <c r="AL237" s="25">
        <f t="shared" ca="1" si="220"/>
        <v>126700</v>
      </c>
      <c r="AM237" s="25">
        <f t="shared" ca="1" si="198"/>
        <v>7340.27</v>
      </c>
      <c r="AN237" s="25">
        <f t="shared" ca="1" si="221"/>
        <v>2.04</v>
      </c>
      <c r="AO237" s="25">
        <f t="shared" ca="1" si="222"/>
        <v>5.97</v>
      </c>
      <c r="AP237" s="25">
        <f ca="1">IF($H237="","",IF($Q237="x",SUM(AI$3:AK237)+SUM(AN$3:AO237)-SUM(AP$3:AP236),0))</f>
        <v>485.59999999999127</v>
      </c>
      <c r="AQ237" s="25">
        <f t="shared" ca="1" si="223"/>
        <v>118874.13</v>
      </c>
      <c r="AR237" s="25">
        <f t="shared" ca="1" si="199"/>
        <v>118645.89</v>
      </c>
      <c r="AS237" s="7"/>
      <c r="AT237" s="25">
        <f t="shared" ca="1" si="224"/>
        <v>0</v>
      </c>
      <c r="AU237" s="25">
        <f ca="1">SUM(AT$3:AT237)</f>
        <v>0</v>
      </c>
      <c r="AV237" s="25">
        <f t="shared" ca="1" si="225"/>
        <v>210006.49564463712</v>
      </c>
      <c r="AW237" s="25">
        <f t="shared" ca="1" si="200"/>
        <v>131.25</v>
      </c>
      <c r="AX237" s="25">
        <f t="shared" ca="1" si="226"/>
        <v>0</v>
      </c>
      <c r="AY237" s="25">
        <f t="shared" ca="1" si="227"/>
        <v>140</v>
      </c>
      <c r="AZ237" s="25">
        <f t="shared" ca="1" si="228"/>
        <v>210006.49564463712</v>
      </c>
      <c r="BA237" s="25">
        <f t="shared" ca="1" si="229"/>
        <v>0</v>
      </c>
      <c r="BB237" s="25">
        <f t="shared" ca="1" si="230"/>
        <v>0</v>
      </c>
      <c r="BC237" s="25">
        <f t="shared" ca="1" si="231"/>
        <v>10.5</v>
      </c>
      <c r="BD237" s="25">
        <f ca="1">IF($H237="","",IF($Q237="x",SUM(AW$3:AY237)+SUM(BB$3:BC237)-SUM(BD$3:BD236),0))</f>
        <v>841.19000000000233</v>
      </c>
      <c r="BE237" s="25">
        <f t="shared" ca="1" si="232"/>
        <v>209165.31</v>
      </c>
      <c r="BF237" s="25">
        <f t="shared" ca="1" si="201"/>
        <v>208801.64</v>
      </c>
      <c r="BG237" s="7"/>
      <c r="BI237" s="25">
        <f t="shared" ca="1" si="233"/>
        <v>0</v>
      </c>
      <c r="BJ237" s="25">
        <f ca="1">SUM(BI$3:BI237)</f>
        <v>0</v>
      </c>
      <c r="BK237" s="25">
        <f t="shared" ca="1" si="246"/>
        <v>174444.86620676468</v>
      </c>
      <c r="BL237" s="25">
        <f t="shared" ca="1" si="202"/>
        <v>109.03</v>
      </c>
      <c r="BM237" s="25">
        <f t="shared" ca="1" si="234"/>
        <v>0</v>
      </c>
      <c r="BN237" s="25">
        <f t="shared" ca="1" si="235"/>
        <v>116.3</v>
      </c>
      <c r="BO237" s="25">
        <f t="shared" ca="1" si="236"/>
        <v>174444.86620676468</v>
      </c>
      <c r="BP237" s="25">
        <f t="shared" ca="1" si="237"/>
        <v>0</v>
      </c>
      <c r="BQ237" s="25">
        <f t="shared" ca="1" si="238"/>
        <v>0</v>
      </c>
      <c r="BR237" s="25">
        <f t="shared" ca="1" si="239"/>
        <v>8.7200000000000006</v>
      </c>
      <c r="BS237" s="25">
        <f ca="1">IF($H237="","",IF($Q237="x",SUM(BL$3:BN237)+SUM(BQ$3:BR237)-SUM(BS$3:BS236),0))</f>
        <v>699.30000000000291</v>
      </c>
      <c r="BT237" s="25">
        <f t="shared" ca="1" si="240"/>
        <v>173745.57</v>
      </c>
      <c r="BU237" s="25">
        <f t="shared" ca="1" si="203"/>
        <v>173435.03</v>
      </c>
      <c r="BV237" s="7"/>
      <c r="BY237" s="7"/>
      <c r="CB237" s="131">
        <f t="shared" si="248"/>
        <v>234</v>
      </c>
      <c r="CC237" s="132">
        <f t="shared" ca="1" si="241"/>
        <v>0</v>
      </c>
      <c r="CD237" s="133">
        <f t="shared" ca="1" si="204"/>
        <v>223269.20548691682</v>
      </c>
      <c r="CE237" s="133">
        <f t="shared" ca="1" si="242"/>
        <v>92.84</v>
      </c>
      <c r="CF237" s="133">
        <f t="shared" ca="1" si="243"/>
        <v>223176.37</v>
      </c>
      <c r="CG237" s="133">
        <f t="shared" ca="1" si="244"/>
        <v>0</v>
      </c>
      <c r="CH237" s="133">
        <f ca="1">IF($H237="","",IF(MONTH($H237)=MONTH($C$4)-1,MAX(0,(CG237-SUM(N226:N237)+SUM(O226:O237))-(VLOOKUP(CB237-12,$CB$3:$CH236,6,FALSE))),0)*0.25)</f>
        <v>0</v>
      </c>
      <c r="CI237" s="133">
        <f ca="1">IF($H237="","",CG237-SUM($CH$4:$CH237))</f>
        <v>-30177.065712125797</v>
      </c>
      <c r="CK237" s="133">
        <f ca="1">IF($H237="","",SUM($N$4:$N237)+$CK$3)</f>
        <v>100000</v>
      </c>
      <c r="CL237" s="133">
        <f ca="1">IF($H237="","",SUM($O$4:$O237))</f>
        <v>0</v>
      </c>
      <c r="CM237" s="133">
        <f t="shared" ca="1" si="247"/>
        <v>0</v>
      </c>
      <c r="CN237" s="133">
        <f ca="1">IF($H237="","",ROUND(IF(MONTH($H237)=MONTH($C$4)-1,BT237*(1+CC237)-SUM($CM$4:$CM237),0),2))</f>
        <v>0</v>
      </c>
      <c r="CZ237" s="132">
        <f t="shared" ca="1" si="205"/>
        <v>126700</v>
      </c>
    </row>
    <row r="238" spans="6:104" x14ac:dyDescent="0.2">
      <c r="F238" s="3">
        <v>235</v>
      </c>
      <c r="G238" s="3">
        <f t="shared" si="206"/>
        <v>20</v>
      </c>
      <c r="H238" s="8">
        <f t="shared" ca="1" si="245"/>
        <v>50890</v>
      </c>
      <c r="I238" s="6">
        <f t="shared" ca="1" si="189"/>
        <v>51</v>
      </c>
      <c r="J238" s="6" t="str">
        <f t="shared" ca="1" si="190"/>
        <v/>
      </c>
      <c r="K238" s="7"/>
      <c r="L238" s="6">
        <f ca="1">IF($H238="","",IF($J238="",VLOOKUP($I238,Sterbetafeln!$A$4:$I$124,$D$10,FALSE),MAX(0.0005,VLOOKUP($I238,Sterbetafeln!$A$4:$I$124,$D$10,FALSE)*VLOOKUP($J238,Sterbetafeln!$A$4:$I$124,$D$13,FALSE))))</f>
        <v>3.3319999999999999E-3</v>
      </c>
      <c r="M238" s="78">
        <f ca="1">SUM($O$3:$O238)</f>
        <v>0</v>
      </c>
      <c r="N238" s="25">
        <f t="shared" ca="1" si="207"/>
        <v>0</v>
      </c>
      <c r="O238" s="25">
        <f t="shared" ca="1" si="208"/>
        <v>0</v>
      </c>
      <c r="P238" s="25">
        <f t="shared" ca="1" si="209"/>
        <v>0</v>
      </c>
      <c r="Q238" s="7" t="str">
        <f t="shared" ca="1" si="210"/>
        <v/>
      </c>
      <c r="R238" s="25">
        <f t="shared" ca="1" si="191"/>
        <v>0</v>
      </c>
      <c r="S238" s="25">
        <f ca="1">SUM(R$3:R238)</f>
        <v>0</v>
      </c>
      <c r="T238" s="25">
        <f t="shared" ca="1" si="211"/>
        <v>65624.3</v>
      </c>
      <c r="U238" s="25">
        <f t="shared" ca="1" si="192"/>
        <v>41.02</v>
      </c>
      <c r="V238" s="25">
        <f t="shared" ca="1" si="212"/>
        <v>0</v>
      </c>
      <c r="W238" s="25">
        <f t="shared" ca="1" si="193"/>
        <v>43.75</v>
      </c>
      <c r="X238" s="25">
        <f t="shared" ca="1" si="213"/>
        <v>126700</v>
      </c>
      <c r="Y238" s="25">
        <f t="shared" ca="1" si="194"/>
        <v>61075.7</v>
      </c>
      <c r="Z238" s="25">
        <f t="shared" ca="1" si="214"/>
        <v>16.96</v>
      </c>
      <c r="AA238" s="25">
        <f t="shared" ca="1" si="215"/>
        <v>3.28</v>
      </c>
      <c r="AB238" s="25">
        <f ca="1">IF($H238="","",IF($Q238="x",SUM(U$3:W238)+SUM(Z$3:AA238)-SUM(AB$3:AB237),0))</f>
        <v>0</v>
      </c>
      <c r="AC238" s="25">
        <f t="shared" ca="1" si="216"/>
        <v>65624.3</v>
      </c>
      <c r="AD238" s="25">
        <f t="shared" ca="1" si="195"/>
        <v>65475.94</v>
      </c>
      <c r="AE238" s="7"/>
      <c r="AF238" s="25">
        <f t="shared" ca="1" si="217"/>
        <v>0</v>
      </c>
      <c r="AG238" s="25">
        <f ca="1">SUM(AF$3:AF238)</f>
        <v>0</v>
      </c>
      <c r="AH238" s="25">
        <f t="shared" ca="1" si="218"/>
        <v>119167.30567352791</v>
      </c>
      <c r="AI238" s="25">
        <f t="shared" ca="1" si="196"/>
        <v>74.48</v>
      </c>
      <c r="AJ238" s="25">
        <f t="shared" ca="1" si="219"/>
        <v>0</v>
      </c>
      <c r="AK238" s="25">
        <f t="shared" ca="1" si="197"/>
        <v>79.44</v>
      </c>
      <c r="AL238" s="25">
        <f t="shared" ca="1" si="220"/>
        <v>126700</v>
      </c>
      <c r="AM238" s="25">
        <f t="shared" ca="1" si="198"/>
        <v>7532.69</v>
      </c>
      <c r="AN238" s="25">
        <f t="shared" ca="1" si="221"/>
        <v>2.09</v>
      </c>
      <c r="AO238" s="25">
        <f t="shared" ca="1" si="222"/>
        <v>5.96</v>
      </c>
      <c r="AP238" s="25">
        <f ca="1">IF($H238="","",IF($Q238="x",SUM(AI$3:AK238)+SUM(AN$3:AO238)-SUM(AP$3:AP237),0))</f>
        <v>0</v>
      </c>
      <c r="AQ238" s="25">
        <f t="shared" ca="1" si="223"/>
        <v>119167.31</v>
      </c>
      <c r="AR238" s="25">
        <f t="shared" ca="1" si="199"/>
        <v>118938.63</v>
      </c>
      <c r="AS238" s="7"/>
      <c r="AT238" s="25">
        <f t="shared" ca="1" si="224"/>
        <v>0</v>
      </c>
      <c r="AU238" s="25">
        <f ca="1">SUM(AT$3:AT238)</f>
        <v>0</v>
      </c>
      <c r="AV238" s="25">
        <f t="shared" ca="1" si="225"/>
        <v>210183.43272294066</v>
      </c>
      <c r="AW238" s="25">
        <f t="shared" ca="1" si="200"/>
        <v>131.36000000000001</v>
      </c>
      <c r="AX238" s="25">
        <f t="shared" ca="1" si="226"/>
        <v>0</v>
      </c>
      <c r="AY238" s="25">
        <f t="shared" ca="1" si="227"/>
        <v>140.12</v>
      </c>
      <c r="AZ238" s="25">
        <f t="shared" ca="1" si="228"/>
        <v>210183.43272294066</v>
      </c>
      <c r="BA238" s="25">
        <f t="shared" ca="1" si="229"/>
        <v>0</v>
      </c>
      <c r="BB238" s="25">
        <f t="shared" ca="1" si="230"/>
        <v>0</v>
      </c>
      <c r="BC238" s="25">
        <f t="shared" ca="1" si="231"/>
        <v>10.51</v>
      </c>
      <c r="BD238" s="25">
        <f ca="1">IF($H238="","",IF($Q238="x",SUM(AW$3:AY238)+SUM(BB$3:BC238)-SUM(BD$3:BD237),0))</f>
        <v>0</v>
      </c>
      <c r="BE238" s="25">
        <f t="shared" ca="1" si="232"/>
        <v>210183.43</v>
      </c>
      <c r="BF238" s="25">
        <f t="shared" ca="1" si="201"/>
        <v>209818.23</v>
      </c>
      <c r="BG238" s="7"/>
      <c r="BI238" s="25">
        <f t="shared" ca="1" si="233"/>
        <v>0</v>
      </c>
      <c r="BJ238" s="25">
        <f ca="1">SUM(BI$3:BI238)</f>
        <v>0</v>
      </c>
      <c r="BK238" s="25">
        <f t="shared" ca="1" si="246"/>
        <v>174453.43095904056</v>
      </c>
      <c r="BL238" s="25">
        <f t="shared" ca="1" si="202"/>
        <v>109.03</v>
      </c>
      <c r="BM238" s="25">
        <f t="shared" ca="1" si="234"/>
        <v>0</v>
      </c>
      <c r="BN238" s="25">
        <f t="shared" ca="1" si="235"/>
        <v>116.3</v>
      </c>
      <c r="BO238" s="25">
        <f t="shared" ca="1" si="236"/>
        <v>174453.43095904056</v>
      </c>
      <c r="BP238" s="25">
        <f t="shared" ca="1" si="237"/>
        <v>0</v>
      </c>
      <c r="BQ238" s="25">
        <f t="shared" ca="1" si="238"/>
        <v>0</v>
      </c>
      <c r="BR238" s="25">
        <f t="shared" ca="1" si="239"/>
        <v>8.7200000000000006</v>
      </c>
      <c r="BS238" s="25">
        <f ca="1">IF($H238="","",IF($Q238="x",SUM(BL$3:BN238)+SUM(BQ$3:BR238)-SUM(BS$3:BS237),0))</f>
        <v>0</v>
      </c>
      <c r="BT238" s="25">
        <f t="shared" ca="1" si="240"/>
        <v>174453.43</v>
      </c>
      <c r="BU238" s="25">
        <f t="shared" ca="1" si="203"/>
        <v>174141.82</v>
      </c>
      <c r="BV238" s="7"/>
      <c r="BY238" s="7"/>
      <c r="CB238" s="131">
        <f t="shared" si="248"/>
        <v>235</v>
      </c>
      <c r="CC238" s="132">
        <f t="shared" ca="1" si="241"/>
        <v>0</v>
      </c>
      <c r="CD238" s="133">
        <f t="shared" ca="1" si="204"/>
        <v>224085.6181569653</v>
      </c>
      <c r="CE238" s="133">
        <f t="shared" ca="1" si="242"/>
        <v>93.18</v>
      </c>
      <c r="CF238" s="133">
        <f t="shared" ca="1" si="243"/>
        <v>223992.44</v>
      </c>
      <c r="CG238" s="133">
        <f t="shared" ca="1" si="244"/>
        <v>0</v>
      </c>
      <c r="CH238" s="133">
        <f ca="1">IF($H238="","",IF(MONTH($H238)=MONTH($C$4)-1,MAX(0,(CG238-SUM(N227:N238)+SUM(O227:O238))-(VLOOKUP(CB238-12,$CB$3:$CH237,6,FALSE))),0)*0.25)</f>
        <v>0</v>
      </c>
      <c r="CI238" s="133">
        <f ca="1">IF($H238="","",CG238-SUM($CH$4:$CH238))</f>
        <v>-30177.065712125797</v>
      </c>
      <c r="CK238" s="133">
        <f ca="1">IF($H238="","",SUM($N$4:$N238)+$CK$3)</f>
        <v>100000</v>
      </c>
      <c r="CL238" s="133">
        <f ca="1">IF($H238="","",SUM($O$4:$O238))</f>
        <v>0</v>
      </c>
      <c r="CM238" s="133">
        <f t="shared" ca="1" si="247"/>
        <v>0</v>
      </c>
      <c r="CN238" s="133">
        <f ca="1">IF($H238="","",ROUND(IF(MONTH($H238)=MONTH($C$4)-1,BT238*(1+CC238)-SUM($CM$4:$CM238),0),2))</f>
        <v>0</v>
      </c>
      <c r="CZ238" s="132">
        <f t="shared" ca="1" si="205"/>
        <v>126700</v>
      </c>
    </row>
    <row r="239" spans="6:104" x14ac:dyDescent="0.2">
      <c r="F239" s="3">
        <v>236</v>
      </c>
      <c r="G239" s="3">
        <f t="shared" si="206"/>
        <v>20</v>
      </c>
      <c r="H239" s="8">
        <f t="shared" ca="1" si="245"/>
        <v>50921</v>
      </c>
      <c r="I239" s="6">
        <f t="shared" ca="1" si="189"/>
        <v>51</v>
      </c>
      <c r="J239" s="6" t="str">
        <f t="shared" ca="1" si="190"/>
        <v/>
      </c>
      <c r="K239" s="7"/>
      <c r="L239" s="6">
        <f ca="1">IF($H239="","",IF($J239="",VLOOKUP($I239,Sterbetafeln!$A$4:$I$124,$D$10,FALSE),MAX(0.0005,VLOOKUP($I239,Sterbetafeln!$A$4:$I$124,$D$10,FALSE)*VLOOKUP($J239,Sterbetafeln!$A$4:$I$124,$D$13,FALSE))))</f>
        <v>3.3319999999999999E-3</v>
      </c>
      <c r="M239" s="78">
        <f ca="1">SUM($O$3:$O239)</f>
        <v>0</v>
      </c>
      <c r="N239" s="25">
        <f t="shared" ca="1" si="207"/>
        <v>0</v>
      </c>
      <c r="O239" s="25">
        <f t="shared" ca="1" si="208"/>
        <v>0</v>
      </c>
      <c r="P239" s="25">
        <f t="shared" ca="1" si="209"/>
        <v>0</v>
      </c>
      <c r="Q239" s="7" t="str">
        <f t="shared" ca="1" si="210"/>
        <v/>
      </c>
      <c r="R239" s="25">
        <f t="shared" ca="1" si="191"/>
        <v>0</v>
      </c>
      <c r="S239" s="25">
        <f ca="1">SUM(R$3:R239)</f>
        <v>0</v>
      </c>
      <c r="T239" s="25">
        <f t="shared" ca="1" si="211"/>
        <v>65624.3</v>
      </c>
      <c r="U239" s="25">
        <f t="shared" ca="1" si="192"/>
        <v>41.02</v>
      </c>
      <c r="V239" s="25">
        <f t="shared" ca="1" si="212"/>
        <v>0</v>
      </c>
      <c r="W239" s="25">
        <f t="shared" ca="1" si="193"/>
        <v>43.75</v>
      </c>
      <c r="X239" s="25">
        <f t="shared" ca="1" si="213"/>
        <v>126700</v>
      </c>
      <c r="Y239" s="25">
        <f t="shared" ca="1" si="194"/>
        <v>61075.7</v>
      </c>
      <c r="Z239" s="25">
        <f t="shared" ca="1" si="214"/>
        <v>16.96</v>
      </c>
      <c r="AA239" s="25">
        <f t="shared" ca="1" si="215"/>
        <v>3.28</v>
      </c>
      <c r="AB239" s="25">
        <f ca="1">IF($H239="","",IF($Q239="x",SUM(U$3:W239)+SUM(Z$3:AA239)-SUM(AB$3:AB238),0))</f>
        <v>0</v>
      </c>
      <c r="AC239" s="25">
        <f t="shared" ca="1" si="216"/>
        <v>65624.3</v>
      </c>
      <c r="AD239" s="25">
        <f t="shared" ca="1" si="195"/>
        <v>65475.94</v>
      </c>
      <c r="AE239" s="7"/>
      <c r="AF239" s="25">
        <f t="shared" ca="1" si="217"/>
        <v>0</v>
      </c>
      <c r="AG239" s="25">
        <f ca="1">SUM(AF$3:AF239)</f>
        <v>0</v>
      </c>
      <c r="AH239" s="25">
        <f t="shared" ca="1" si="218"/>
        <v>119461.20873449974</v>
      </c>
      <c r="AI239" s="25">
        <f t="shared" ca="1" si="196"/>
        <v>74.66</v>
      </c>
      <c r="AJ239" s="25">
        <f t="shared" ca="1" si="219"/>
        <v>0</v>
      </c>
      <c r="AK239" s="25">
        <f t="shared" ca="1" si="197"/>
        <v>79.64</v>
      </c>
      <c r="AL239" s="25">
        <f t="shared" ca="1" si="220"/>
        <v>126700</v>
      </c>
      <c r="AM239" s="25">
        <f t="shared" ca="1" si="198"/>
        <v>7238.79</v>
      </c>
      <c r="AN239" s="25">
        <f t="shared" ca="1" si="221"/>
        <v>2.0099999999999998</v>
      </c>
      <c r="AO239" s="25">
        <f t="shared" ca="1" si="222"/>
        <v>5.97</v>
      </c>
      <c r="AP239" s="25">
        <f ca="1">IF($H239="","",IF($Q239="x",SUM(AI$3:AK239)+SUM(AN$3:AO239)-SUM(AP$3:AP238),0))</f>
        <v>0</v>
      </c>
      <c r="AQ239" s="25">
        <f t="shared" ca="1" si="223"/>
        <v>119461.21</v>
      </c>
      <c r="AR239" s="25">
        <f t="shared" ca="1" si="199"/>
        <v>119232.09</v>
      </c>
      <c r="AS239" s="7"/>
      <c r="AT239" s="25">
        <f t="shared" ca="1" si="224"/>
        <v>0</v>
      </c>
      <c r="AU239" s="25">
        <f ca="1">SUM(AT$3:AT239)</f>
        <v>0</v>
      </c>
      <c r="AV239" s="25">
        <f t="shared" ca="1" si="225"/>
        <v>211206.50847352223</v>
      </c>
      <c r="AW239" s="25">
        <f t="shared" ca="1" si="200"/>
        <v>132</v>
      </c>
      <c r="AX239" s="25">
        <f t="shared" ca="1" si="226"/>
        <v>0</v>
      </c>
      <c r="AY239" s="25">
        <f t="shared" ca="1" si="227"/>
        <v>140.80000000000001</v>
      </c>
      <c r="AZ239" s="25">
        <f t="shared" ca="1" si="228"/>
        <v>211206.50847352223</v>
      </c>
      <c r="BA239" s="25">
        <f t="shared" ca="1" si="229"/>
        <v>0</v>
      </c>
      <c r="BB239" s="25">
        <f t="shared" ca="1" si="230"/>
        <v>0</v>
      </c>
      <c r="BC239" s="25">
        <f t="shared" ca="1" si="231"/>
        <v>10.56</v>
      </c>
      <c r="BD239" s="25">
        <f ca="1">IF($H239="","",IF($Q239="x",SUM(AW$3:AY239)+SUM(BB$3:BC239)-SUM(BD$3:BD238),0))</f>
        <v>0</v>
      </c>
      <c r="BE239" s="25">
        <f t="shared" ca="1" si="232"/>
        <v>211206.51</v>
      </c>
      <c r="BF239" s="25">
        <f t="shared" ca="1" si="201"/>
        <v>210839.78</v>
      </c>
      <c r="BG239" s="7"/>
      <c r="BI239" s="25">
        <f t="shared" ca="1" si="233"/>
        <v>0</v>
      </c>
      <c r="BJ239" s="25">
        <f ca="1">SUM(BI$3:BI239)</f>
        <v>0</v>
      </c>
      <c r="BK239" s="25">
        <f t="shared" ca="1" si="246"/>
        <v>175164.17486830201</v>
      </c>
      <c r="BL239" s="25">
        <f t="shared" ca="1" si="202"/>
        <v>109.48</v>
      </c>
      <c r="BM239" s="25">
        <f t="shared" ca="1" si="234"/>
        <v>0</v>
      </c>
      <c r="BN239" s="25">
        <f t="shared" ca="1" si="235"/>
        <v>116.78</v>
      </c>
      <c r="BO239" s="25">
        <f t="shared" ca="1" si="236"/>
        <v>175164.17486830201</v>
      </c>
      <c r="BP239" s="25">
        <f t="shared" ca="1" si="237"/>
        <v>0</v>
      </c>
      <c r="BQ239" s="25">
        <f t="shared" ca="1" si="238"/>
        <v>0</v>
      </c>
      <c r="BR239" s="25">
        <f t="shared" ca="1" si="239"/>
        <v>8.76</v>
      </c>
      <c r="BS239" s="25">
        <f ca="1">IF($H239="","",IF($Q239="x",SUM(BL$3:BN239)+SUM(BQ$3:BR239)-SUM(BS$3:BS238),0))</f>
        <v>0</v>
      </c>
      <c r="BT239" s="25">
        <f t="shared" ca="1" si="240"/>
        <v>175164.17</v>
      </c>
      <c r="BU239" s="25">
        <f t="shared" ca="1" si="203"/>
        <v>174851.5</v>
      </c>
      <c r="BV239" s="7"/>
      <c r="BY239" s="7"/>
      <c r="CB239" s="131">
        <f t="shared" si="248"/>
        <v>236</v>
      </c>
      <c r="CC239" s="132">
        <f t="shared" ca="1" si="241"/>
        <v>0</v>
      </c>
      <c r="CD239" s="133">
        <f t="shared" ca="1" si="204"/>
        <v>224905.01292716144</v>
      </c>
      <c r="CE239" s="133">
        <f t="shared" ca="1" si="242"/>
        <v>93.52</v>
      </c>
      <c r="CF239" s="133">
        <f t="shared" ca="1" si="243"/>
        <v>224811.49</v>
      </c>
      <c r="CG239" s="133">
        <f t="shared" ca="1" si="244"/>
        <v>0</v>
      </c>
      <c r="CH239" s="133">
        <f ca="1">IF($H239="","",IF(MONTH($H239)=MONTH($C$4)-1,MAX(0,(CG239-SUM(N228:N239)+SUM(O228:O239))-(VLOOKUP(CB239-12,$CB$3:$CH238,6,FALSE))),0)*0.25)</f>
        <v>0</v>
      </c>
      <c r="CI239" s="133">
        <f ca="1">IF($H239="","",CG239-SUM($CH$4:$CH239))</f>
        <v>-30177.065712125797</v>
      </c>
      <c r="CK239" s="133">
        <f ca="1">IF($H239="","",SUM($N$4:$N239)+$CK$3)</f>
        <v>100000</v>
      </c>
      <c r="CL239" s="133">
        <f ca="1">IF($H239="","",SUM($O$4:$O239))</f>
        <v>0</v>
      </c>
      <c r="CM239" s="133">
        <f t="shared" ca="1" si="247"/>
        <v>0</v>
      </c>
      <c r="CN239" s="133">
        <f ca="1">IF($H239="","",ROUND(IF(MONTH($H239)=MONTH($C$4)-1,BT239*(1+CC239)-SUM($CM$4:$CM239),0),2))</f>
        <v>0</v>
      </c>
      <c r="CZ239" s="132">
        <f t="shared" ca="1" si="205"/>
        <v>126700</v>
      </c>
    </row>
    <row r="240" spans="6:104" x14ac:dyDescent="0.2">
      <c r="F240" s="3">
        <v>237</v>
      </c>
      <c r="G240" s="3">
        <f t="shared" si="206"/>
        <v>20</v>
      </c>
      <c r="H240" s="8">
        <f t="shared" ca="1" si="245"/>
        <v>50951</v>
      </c>
      <c r="I240" s="6">
        <f t="shared" ca="1" si="189"/>
        <v>51</v>
      </c>
      <c r="J240" s="6" t="str">
        <f t="shared" ca="1" si="190"/>
        <v/>
      </c>
      <c r="K240" s="7"/>
      <c r="L240" s="6">
        <f ca="1">IF($H240="","",IF($J240="",VLOOKUP($I240,Sterbetafeln!$A$4:$I$124,$D$10,FALSE),MAX(0.0005,VLOOKUP($I240,Sterbetafeln!$A$4:$I$124,$D$10,FALSE)*VLOOKUP($J240,Sterbetafeln!$A$4:$I$124,$D$13,FALSE))))</f>
        <v>3.3319999999999999E-3</v>
      </c>
      <c r="M240" s="78">
        <f ca="1">SUM($O$3:$O240)</f>
        <v>0</v>
      </c>
      <c r="N240" s="25">
        <f t="shared" ca="1" si="207"/>
        <v>0</v>
      </c>
      <c r="O240" s="25">
        <f t="shared" ca="1" si="208"/>
        <v>0</v>
      </c>
      <c r="P240" s="25">
        <f t="shared" ca="1" si="209"/>
        <v>0</v>
      </c>
      <c r="Q240" s="7" t="str">
        <f t="shared" ca="1" si="210"/>
        <v>x</v>
      </c>
      <c r="R240" s="25">
        <f t="shared" ca="1" si="191"/>
        <v>0</v>
      </c>
      <c r="S240" s="25">
        <f ca="1">SUM(R$3:R240)</f>
        <v>0</v>
      </c>
      <c r="T240" s="25">
        <f t="shared" ca="1" si="211"/>
        <v>65624.3</v>
      </c>
      <c r="U240" s="25">
        <f t="shared" ca="1" si="192"/>
        <v>41.02</v>
      </c>
      <c r="V240" s="25">
        <f t="shared" ca="1" si="212"/>
        <v>0</v>
      </c>
      <c r="W240" s="25">
        <f t="shared" ca="1" si="193"/>
        <v>43.75</v>
      </c>
      <c r="X240" s="25">
        <f t="shared" ca="1" si="213"/>
        <v>126700</v>
      </c>
      <c r="Y240" s="25">
        <f t="shared" ca="1" si="194"/>
        <v>61075.7</v>
      </c>
      <c r="Z240" s="25">
        <f t="shared" ca="1" si="214"/>
        <v>16.96</v>
      </c>
      <c r="AA240" s="25">
        <f t="shared" ca="1" si="215"/>
        <v>3.28</v>
      </c>
      <c r="AB240" s="25">
        <f ca="1">IF($H240="","",IF($Q240="x",SUM(U$3:W240)+SUM(Z$3:AA240)-SUM(AB$3:AB239),0))</f>
        <v>315.03000000000247</v>
      </c>
      <c r="AC240" s="25">
        <f t="shared" ca="1" si="216"/>
        <v>65309.27</v>
      </c>
      <c r="AD240" s="25">
        <f t="shared" ca="1" si="195"/>
        <v>65161.38</v>
      </c>
      <c r="AE240" s="7"/>
      <c r="AF240" s="25">
        <f t="shared" ca="1" si="217"/>
        <v>0</v>
      </c>
      <c r="AG240" s="25">
        <f ca="1">SUM(AF$3:AF240)</f>
        <v>0</v>
      </c>
      <c r="AH240" s="25">
        <f t="shared" ca="1" si="218"/>
        <v>119755.83357118582</v>
      </c>
      <c r="AI240" s="25">
        <f t="shared" ca="1" si="196"/>
        <v>74.849999999999994</v>
      </c>
      <c r="AJ240" s="25">
        <f t="shared" ca="1" si="219"/>
        <v>0</v>
      </c>
      <c r="AK240" s="25">
        <f t="shared" ca="1" si="197"/>
        <v>79.84</v>
      </c>
      <c r="AL240" s="25">
        <f t="shared" ca="1" si="220"/>
        <v>126700</v>
      </c>
      <c r="AM240" s="25">
        <f t="shared" ca="1" si="198"/>
        <v>6944.17</v>
      </c>
      <c r="AN240" s="25">
        <f t="shared" ca="1" si="221"/>
        <v>1.93</v>
      </c>
      <c r="AO240" s="25">
        <f t="shared" ca="1" si="222"/>
        <v>5.99</v>
      </c>
      <c r="AP240" s="25">
        <f ca="1">IF($H240="","",IF($Q240="x",SUM(AI$3:AK240)+SUM(AN$3:AO240)-SUM(AP$3:AP239),0))</f>
        <v>486.86000000000058</v>
      </c>
      <c r="AQ240" s="25">
        <f t="shared" ca="1" si="223"/>
        <v>119268.97</v>
      </c>
      <c r="AR240" s="25">
        <f t="shared" ca="1" si="199"/>
        <v>119040.14</v>
      </c>
      <c r="AS240" s="7"/>
      <c r="AT240" s="25">
        <f t="shared" ca="1" si="224"/>
        <v>0</v>
      </c>
      <c r="AU240" s="25">
        <f ca="1">SUM(AT$3:AT240)</f>
        <v>0</v>
      </c>
      <c r="AV240" s="25">
        <f t="shared" ca="1" si="225"/>
        <v>212234.56836715463</v>
      </c>
      <c r="AW240" s="25">
        <f t="shared" ca="1" si="200"/>
        <v>132.65</v>
      </c>
      <c r="AX240" s="25">
        <f t="shared" ca="1" si="226"/>
        <v>0</v>
      </c>
      <c r="AY240" s="25">
        <f t="shared" ca="1" si="227"/>
        <v>141.49</v>
      </c>
      <c r="AZ240" s="25">
        <f t="shared" ca="1" si="228"/>
        <v>212234.56836715463</v>
      </c>
      <c r="BA240" s="25">
        <f t="shared" ca="1" si="229"/>
        <v>0</v>
      </c>
      <c r="BB240" s="25">
        <f t="shared" ca="1" si="230"/>
        <v>0</v>
      </c>
      <c r="BC240" s="25">
        <f t="shared" ca="1" si="231"/>
        <v>10.61</v>
      </c>
      <c r="BD240" s="25">
        <f ca="1">IF($H240="","",IF($Q240="x",SUM(AW$3:AY240)+SUM(BB$3:BC240)-SUM(BD$3:BD239),0))</f>
        <v>850.10000000000582</v>
      </c>
      <c r="BE240" s="25">
        <f t="shared" ca="1" si="232"/>
        <v>211384.47</v>
      </c>
      <c r="BF240" s="25">
        <f t="shared" ca="1" si="201"/>
        <v>211017.47</v>
      </c>
      <c r="BG240" s="7"/>
      <c r="BI240" s="25">
        <f t="shared" ca="1" si="233"/>
        <v>0</v>
      </c>
      <c r="BJ240" s="25">
        <f ca="1">SUM(BI$3:BI240)</f>
        <v>0</v>
      </c>
      <c r="BK240" s="25">
        <f t="shared" ca="1" si="246"/>
        <v>175877.81051104004</v>
      </c>
      <c r="BL240" s="25">
        <f t="shared" ca="1" si="202"/>
        <v>109.92</v>
      </c>
      <c r="BM240" s="25">
        <f t="shared" ca="1" si="234"/>
        <v>0</v>
      </c>
      <c r="BN240" s="25">
        <f t="shared" ca="1" si="235"/>
        <v>117.25</v>
      </c>
      <c r="BO240" s="25">
        <f t="shared" ca="1" si="236"/>
        <v>175877.81051104004</v>
      </c>
      <c r="BP240" s="25">
        <f t="shared" ca="1" si="237"/>
        <v>0</v>
      </c>
      <c r="BQ240" s="25">
        <f t="shared" ca="1" si="238"/>
        <v>0</v>
      </c>
      <c r="BR240" s="25">
        <f t="shared" ca="1" si="239"/>
        <v>8.7899999999999991</v>
      </c>
      <c r="BS240" s="25">
        <f ca="1">IF($H240="","",IF($Q240="x",SUM(BL$3:BN240)+SUM(BQ$3:BR240)-SUM(BS$3:BS239),0))</f>
        <v>705.02999999999884</v>
      </c>
      <c r="BT240" s="25">
        <f t="shared" ca="1" si="240"/>
        <v>175172.78</v>
      </c>
      <c r="BU240" s="25">
        <f t="shared" ca="1" si="203"/>
        <v>174860.1</v>
      </c>
      <c r="BV240" s="7"/>
      <c r="BY240" s="7"/>
      <c r="CB240" s="131">
        <f t="shared" si="248"/>
        <v>237</v>
      </c>
      <c r="CC240" s="132">
        <f t="shared" ca="1" si="241"/>
        <v>0</v>
      </c>
      <c r="CD240" s="133">
        <f t="shared" ca="1" si="204"/>
        <v>225727.39983824641</v>
      </c>
      <c r="CE240" s="133">
        <f t="shared" ca="1" si="242"/>
        <v>93.86</v>
      </c>
      <c r="CF240" s="133">
        <f t="shared" ca="1" si="243"/>
        <v>225633.54</v>
      </c>
      <c r="CG240" s="133">
        <f t="shared" ca="1" si="244"/>
        <v>0</v>
      </c>
      <c r="CH240" s="133">
        <f ca="1">IF($H240="","",IF(MONTH($H240)=MONTH($C$4)-1,MAX(0,(CG240-SUM(N229:N240)+SUM(O229:O240))-(VLOOKUP(CB240-12,$CB$3:$CH239,6,FALSE))),0)*0.25)</f>
        <v>0</v>
      </c>
      <c r="CI240" s="133">
        <f ca="1">IF($H240="","",CG240-SUM($CH$4:$CH240))</f>
        <v>-30177.065712125797</v>
      </c>
      <c r="CK240" s="133">
        <f ca="1">IF($H240="","",SUM($N$4:$N240)+$CK$3)</f>
        <v>100000</v>
      </c>
      <c r="CL240" s="133">
        <f ca="1">IF($H240="","",SUM($O$4:$O240))</f>
        <v>0</v>
      </c>
      <c r="CM240" s="133">
        <f t="shared" ca="1" si="247"/>
        <v>0</v>
      </c>
      <c r="CN240" s="133">
        <f ca="1">IF($H240="","",ROUND(IF(MONTH($H240)=MONTH($C$4)-1,BT240*(1+CC240)-SUM($CM$4:$CM240),0),2))</f>
        <v>0</v>
      </c>
      <c r="CZ240" s="132">
        <f t="shared" ca="1" si="205"/>
        <v>126700</v>
      </c>
    </row>
    <row r="241" spans="6:104" x14ac:dyDescent="0.2">
      <c r="F241" s="3">
        <v>238</v>
      </c>
      <c r="G241" s="3">
        <f t="shared" si="206"/>
        <v>20</v>
      </c>
      <c r="H241" s="8">
        <f t="shared" ca="1" si="245"/>
        <v>50982</v>
      </c>
      <c r="I241" s="6">
        <f t="shared" ca="1" si="189"/>
        <v>52</v>
      </c>
      <c r="J241" s="6" t="str">
        <f t="shared" ca="1" si="190"/>
        <v/>
      </c>
      <c r="K241" s="7"/>
      <c r="L241" s="6">
        <f ca="1">IF($H241="","",IF($J241="",VLOOKUP($I241,Sterbetafeln!$A$4:$I$124,$D$10,FALSE),MAX(0.0005,VLOOKUP($I241,Sterbetafeln!$A$4:$I$124,$D$10,FALSE)*VLOOKUP($J241,Sterbetafeln!$A$4:$I$124,$D$13,FALSE))))</f>
        <v>3.686E-3</v>
      </c>
      <c r="M241" s="78">
        <f ca="1">SUM($O$3:$O241)</f>
        <v>0</v>
      </c>
      <c r="N241" s="25">
        <f t="shared" ca="1" si="207"/>
        <v>0</v>
      </c>
      <c r="O241" s="25">
        <f t="shared" ca="1" si="208"/>
        <v>0</v>
      </c>
      <c r="P241" s="25">
        <f t="shared" ca="1" si="209"/>
        <v>0</v>
      </c>
      <c r="Q241" s="7" t="str">
        <f t="shared" ca="1" si="210"/>
        <v/>
      </c>
      <c r="R241" s="25">
        <f t="shared" ca="1" si="191"/>
        <v>0</v>
      </c>
      <c r="S241" s="25">
        <f ca="1">SUM(R$3:R241)</f>
        <v>0</v>
      </c>
      <c r="T241" s="25">
        <f t="shared" ca="1" si="211"/>
        <v>65309.27</v>
      </c>
      <c r="U241" s="25">
        <f t="shared" ca="1" si="192"/>
        <v>40.82</v>
      </c>
      <c r="V241" s="25">
        <f t="shared" ca="1" si="212"/>
        <v>0</v>
      </c>
      <c r="W241" s="25">
        <f t="shared" ca="1" si="193"/>
        <v>43.54</v>
      </c>
      <c r="X241" s="25">
        <f t="shared" ca="1" si="213"/>
        <v>126700</v>
      </c>
      <c r="Y241" s="25">
        <f t="shared" ca="1" si="194"/>
        <v>61390.73</v>
      </c>
      <c r="Z241" s="25">
        <f t="shared" ca="1" si="214"/>
        <v>18.86</v>
      </c>
      <c r="AA241" s="25">
        <f t="shared" ca="1" si="215"/>
        <v>3.27</v>
      </c>
      <c r="AB241" s="25">
        <f ca="1">IF($H241="","",IF($Q241="x",SUM(U$3:W241)+SUM(Z$3:AA241)-SUM(AB$3:AB240),0))</f>
        <v>0</v>
      </c>
      <c r="AC241" s="25">
        <f t="shared" ca="1" si="216"/>
        <v>65309.27</v>
      </c>
      <c r="AD241" s="25">
        <f t="shared" ca="1" si="195"/>
        <v>65161.38</v>
      </c>
      <c r="AE241" s="7"/>
      <c r="AF241" s="25">
        <f t="shared" ca="1" si="217"/>
        <v>0</v>
      </c>
      <c r="AG241" s="25">
        <f ca="1">SUM(AF$3:AF241)</f>
        <v>0</v>
      </c>
      <c r="AH241" s="25">
        <f t="shared" ca="1" si="218"/>
        <v>119563.11945548479</v>
      </c>
      <c r="AI241" s="25">
        <f t="shared" ca="1" si="196"/>
        <v>74.73</v>
      </c>
      <c r="AJ241" s="25">
        <f t="shared" ca="1" si="219"/>
        <v>0</v>
      </c>
      <c r="AK241" s="25">
        <f t="shared" ca="1" si="197"/>
        <v>79.709999999999994</v>
      </c>
      <c r="AL241" s="25">
        <f t="shared" ca="1" si="220"/>
        <v>126700</v>
      </c>
      <c r="AM241" s="25">
        <f t="shared" ca="1" si="198"/>
        <v>7136.88</v>
      </c>
      <c r="AN241" s="25">
        <f t="shared" ca="1" si="221"/>
        <v>2.19</v>
      </c>
      <c r="AO241" s="25">
        <f t="shared" ca="1" si="222"/>
        <v>5.98</v>
      </c>
      <c r="AP241" s="25">
        <f ca="1">IF($H241="","",IF($Q241="x",SUM(AI$3:AK241)+SUM(AN$3:AO241)-SUM(AP$3:AP240),0))</f>
        <v>0</v>
      </c>
      <c r="AQ241" s="25">
        <f t="shared" ca="1" si="223"/>
        <v>119563.12</v>
      </c>
      <c r="AR241" s="25">
        <f t="shared" ca="1" si="199"/>
        <v>119333.85</v>
      </c>
      <c r="AS241" s="7"/>
      <c r="AT241" s="25">
        <f t="shared" ca="1" si="224"/>
        <v>0</v>
      </c>
      <c r="AU241" s="25">
        <f ca="1">SUM(AT$3:AT241)</f>
        <v>0</v>
      </c>
      <c r="AV241" s="25">
        <f t="shared" ca="1" si="225"/>
        <v>212413.39459645323</v>
      </c>
      <c r="AW241" s="25">
        <f t="shared" ca="1" si="200"/>
        <v>132.76</v>
      </c>
      <c r="AX241" s="25">
        <f t="shared" ca="1" si="226"/>
        <v>0</v>
      </c>
      <c r="AY241" s="25">
        <f t="shared" ca="1" si="227"/>
        <v>141.61000000000001</v>
      </c>
      <c r="AZ241" s="25">
        <f t="shared" ca="1" si="228"/>
        <v>212413.39459645323</v>
      </c>
      <c r="BA241" s="25">
        <f t="shared" ca="1" si="229"/>
        <v>0</v>
      </c>
      <c r="BB241" s="25">
        <f t="shared" ca="1" si="230"/>
        <v>0</v>
      </c>
      <c r="BC241" s="25">
        <f t="shared" ca="1" si="231"/>
        <v>10.62</v>
      </c>
      <c r="BD241" s="25">
        <f ca="1">IF($H241="","",IF($Q241="x",SUM(AW$3:AY241)+SUM(BB$3:BC241)-SUM(BD$3:BD240),0))</f>
        <v>0</v>
      </c>
      <c r="BE241" s="25">
        <f t="shared" ca="1" si="232"/>
        <v>212413.39</v>
      </c>
      <c r="BF241" s="25">
        <f t="shared" ca="1" si="201"/>
        <v>212044.84</v>
      </c>
      <c r="BG241" s="7"/>
      <c r="BI241" s="25">
        <f t="shared" ca="1" si="233"/>
        <v>0</v>
      </c>
      <c r="BJ241" s="25">
        <f ca="1">SUM(BI$3:BI241)</f>
        <v>0</v>
      </c>
      <c r="BK241" s="25">
        <f t="shared" ca="1" si="246"/>
        <v>175886.4555892458</v>
      </c>
      <c r="BL241" s="25">
        <f t="shared" ca="1" si="202"/>
        <v>109.93</v>
      </c>
      <c r="BM241" s="25">
        <f t="shared" ca="1" si="234"/>
        <v>0</v>
      </c>
      <c r="BN241" s="25">
        <f t="shared" ca="1" si="235"/>
        <v>117.26</v>
      </c>
      <c r="BO241" s="25">
        <f t="shared" ca="1" si="236"/>
        <v>175886.4555892458</v>
      </c>
      <c r="BP241" s="25">
        <f t="shared" ca="1" si="237"/>
        <v>0</v>
      </c>
      <c r="BQ241" s="25">
        <f t="shared" ca="1" si="238"/>
        <v>0</v>
      </c>
      <c r="BR241" s="25">
        <f t="shared" ca="1" si="239"/>
        <v>8.7899999999999991</v>
      </c>
      <c r="BS241" s="25">
        <f ca="1">IF($H241="","",IF($Q241="x",SUM(BL$3:BN241)+SUM(BQ$3:BR241)-SUM(BS$3:BS240),0))</f>
        <v>0</v>
      </c>
      <c r="BT241" s="25">
        <f t="shared" ca="1" si="240"/>
        <v>175886.46</v>
      </c>
      <c r="BU241" s="25">
        <f t="shared" ca="1" si="203"/>
        <v>175572.71</v>
      </c>
      <c r="BV241" s="7"/>
      <c r="BY241" s="7"/>
      <c r="CB241" s="131">
        <f t="shared" si="248"/>
        <v>238</v>
      </c>
      <c r="CC241" s="132">
        <f t="shared" ca="1" si="241"/>
        <v>0</v>
      </c>
      <c r="CD241" s="133">
        <f t="shared" ca="1" si="204"/>
        <v>226552.79897170278</v>
      </c>
      <c r="CE241" s="133">
        <f t="shared" ca="1" si="242"/>
        <v>94.21</v>
      </c>
      <c r="CF241" s="133">
        <f t="shared" ca="1" si="243"/>
        <v>226458.59</v>
      </c>
      <c r="CG241" s="133">
        <f t="shared" ca="1" si="244"/>
        <v>0</v>
      </c>
      <c r="CH241" s="133">
        <f ca="1">IF($H241="","",IF(MONTH($H241)=MONTH($C$4)-1,MAX(0,(CG241-SUM(N230:N241)+SUM(O230:O241))-(VLOOKUP(CB241-12,$CB$3:$CH240,6,FALSE))),0)*0.25)</f>
        <v>0</v>
      </c>
      <c r="CI241" s="133">
        <f ca="1">IF($H241="","",CG241-SUM($CH$4:$CH241))</f>
        <v>-30177.065712125797</v>
      </c>
      <c r="CK241" s="133">
        <f ca="1">IF($H241="","",SUM($N$4:$N241)+$CK$3)</f>
        <v>100000</v>
      </c>
      <c r="CL241" s="133">
        <f ca="1">IF($H241="","",SUM($O$4:$O241))</f>
        <v>0</v>
      </c>
      <c r="CM241" s="133">
        <f t="shared" ca="1" si="247"/>
        <v>0</v>
      </c>
      <c r="CN241" s="133">
        <f ca="1">IF($H241="","",ROUND(IF(MONTH($H241)=MONTH($C$4)-1,BT241*(1+CC241)-SUM($CM$4:$CM241),0),2))</f>
        <v>0</v>
      </c>
      <c r="CZ241" s="132">
        <f t="shared" ca="1" si="205"/>
        <v>126700</v>
      </c>
    </row>
    <row r="242" spans="6:104" x14ac:dyDescent="0.2">
      <c r="F242" s="3">
        <v>239</v>
      </c>
      <c r="G242" s="3">
        <f t="shared" si="206"/>
        <v>20</v>
      </c>
      <c r="H242" s="8">
        <f t="shared" ca="1" si="245"/>
        <v>51013</v>
      </c>
      <c r="I242" s="6">
        <f t="shared" ca="1" si="189"/>
        <v>52</v>
      </c>
      <c r="J242" s="6" t="str">
        <f t="shared" ca="1" si="190"/>
        <v/>
      </c>
      <c r="K242" s="7"/>
      <c r="L242" s="6">
        <f ca="1">IF($H242="","",IF($J242="",VLOOKUP($I242,Sterbetafeln!$A$4:$I$124,$D$10,FALSE),MAX(0.0005,VLOOKUP($I242,Sterbetafeln!$A$4:$I$124,$D$10,FALSE)*VLOOKUP($J242,Sterbetafeln!$A$4:$I$124,$D$13,FALSE))))</f>
        <v>3.686E-3</v>
      </c>
      <c r="M242" s="78">
        <f ca="1">SUM($O$3:$O242)</f>
        <v>0</v>
      </c>
      <c r="N242" s="25">
        <f t="shared" ca="1" si="207"/>
        <v>0</v>
      </c>
      <c r="O242" s="25">
        <f t="shared" ca="1" si="208"/>
        <v>0</v>
      </c>
      <c r="P242" s="25">
        <f t="shared" ca="1" si="209"/>
        <v>0</v>
      </c>
      <c r="Q242" s="7" t="str">
        <f t="shared" ca="1" si="210"/>
        <v/>
      </c>
      <c r="R242" s="25">
        <f t="shared" ca="1" si="191"/>
        <v>0</v>
      </c>
      <c r="S242" s="25">
        <f ca="1">SUM(R$3:R242)</f>
        <v>0</v>
      </c>
      <c r="T242" s="25">
        <f t="shared" ca="1" si="211"/>
        <v>65309.27</v>
      </c>
      <c r="U242" s="25">
        <f t="shared" ca="1" si="192"/>
        <v>40.82</v>
      </c>
      <c r="V242" s="25">
        <f t="shared" ca="1" si="212"/>
        <v>0</v>
      </c>
      <c r="W242" s="25">
        <f t="shared" ca="1" si="193"/>
        <v>43.54</v>
      </c>
      <c r="X242" s="25">
        <f t="shared" ca="1" si="213"/>
        <v>126700</v>
      </c>
      <c r="Y242" s="25">
        <f t="shared" ca="1" si="194"/>
        <v>61390.73</v>
      </c>
      <c r="Z242" s="25">
        <f t="shared" ca="1" si="214"/>
        <v>18.86</v>
      </c>
      <c r="AA242" s="25">
        <f t="shared" ca="1" si="215"/>
        <v>3.27</v>
      </c>
      <c r="AB242" s="25">
        <f ca="1">IF($H242="","",IF($Q242="x",SUM(U$3:W242)+SUM(Z$3:AA242)-SUM(AB$3:AB241),0))</f>
        <v>0</v>
      </c>
      <c r="AC242" s="25">
        <f t="shared" ca="1" si="216"/>
        <v>65309.27</v>
      </c>
      <c r="AD242" s="25">
        <f t="shared" ca="1" si="195"/>
        <v>65161.38</v>
      </c>
      <c r="AE242" s="7"/>
      <c r="AF242" s="25">
        <f t="shared" ca="1" si="217"/>
        <v>0</v>
      </c>
      <c r="AG242" s="25">
        <f ca="1">SUM(AF$3:AF242)</f>
        <v>0</v>
      </c>
      <c r="AH242" s="25">
        <f t="shared" ca="1" si="218"/>
        <v>119857.99490873831</v>
      </c>
      <c r="AI242" s="25">
        <f t="shared" ca="1" si="196"/>
        <v>74.91</v>
      </c>
      <c r="AJ242" s="25">
        <f t="shared" ca="1" si="219"/>
        <v>0</v>
      </c>
      <c r="AK242" s="25">
        <f t="shared" ca="1" si="197"/>
        <v>79.91</v>
      </c>
      <c r="AL242" s="25">
        <f t="shared" ca="1" si="220"/>
        <v>126700</v>
      </c>
      <c r="AM242" s="25">
        <f t="shared" ca="1" si="198"/>
        <v>6842.01</v>
      </c>
      <c r="AN242" s="25">
        <f t="shared" ca="1" si="221"/>
        <v>2.1</v>
      </c>
      <c r="AO242" s="25">
        <f t="shared" ca="1" si="222"/>
        <v>5.99</v>
      </c>
      <c r="AP242" s="25">
        <f ca="1">IF($H242="","",IF($Q242="x",SUM(AI$3:AK242)+SUM(AN$3:AO242)-SUM(AP$3:AP241),0))</f>
        <v>0</v>
      </c>
      <c r="AQ242" s="25">
        <f t="shared" ca="1" si="223"/>
        <v>119857.99</v>
      </c>
      <c r="AR242" s="25">
        <f t="shared" ca="1" si="199"/>
        <v>119628.28</v>
      </c>
      <c r="AS242" s="7"/>
      <c r="AT242" s="25">
        <f t="shared" ca="1" si="224"/>
        <v>0</v>
      </c>
      <c r="AU242" s="25">
        <f ca="1">SUM(AT$3:AT242)</f>
        <v>0</v>
      </c>
      <c r="AV242" s="25">
        <f t="shared" ca="1" si="225"/>
        <v>213447.32291658095</v>
      </c>
      <c r="AW242" s="25">
        <f t="shared" ca="1" si="200"/>
        <v>133.4</v>
      </c>
      <c r="AX242" s="25">
        <f t="shared" ca="1" si="226"/>
        <v>0</v>
      </c>
      <c r="AY242" s="25">
        <f t="shared" ca="1" si="227"/>
        <v>142.30000000000001</v>
      </c>
      <c r="AZ242" s="25">
        <f t="shared" ca="1" si="228"/>
        <v>213447.32291658095</v>
      </c>
      <c r="BA242" s="25">
        <f t="shared" ca="1" si="229"/>
        <v>0</v>
      </c>
      <c r="BB242" s="25">
        <f t="shared" ca="1" si="230"/>
        <v>0</v>
      </c>
      <c r="BC242" s="25">
        <f t="shared" ca="1" si="231"/>
        <v>10.67</v>
      </c>
      <c r="BD242" s="25">
        <f ca="1">IF($H242="","",IF($Q242="x",SUM(AW$3:AY242)+SUM(BB$3:BC242)-SUM(BD$3:BD241),0))</f>
        <v>0</v>
      </c>
      <c r="BE242" s="25">
        <f t="shared" ca="1" si="232"/>
        <v>213447.32</v>
      </c>
      <c r="BF242" s="25">
        <f t="shared" ca="1" si="201"/>
        <v>213077.22</v>
      </c>
      <c r="BG242" s="7"/>
      <c r="BI242" s="25">
        <f t="shared" ca="1" si="233"/>
        <v>0</v>
      </c>
      <c r="BJ242" s="25">
        <f ca="1">SUM(BI$3:BI242)</f>
        <v>0</v>
      </c>
      <c r="BK242" s="25">
        <f t="shared" ca="1" si="246"/>
        <v>176603.04320990772</v>
      </c>
      <c r="BL242" s="25">
        <f t="shared" ca="1" si="202"/>
        <v>110.38</v>
      </c>
      <c r="BM242" s="25">
        <f t="shared" ca="1" si="234"/>
        <v>0</v>
      </c>
      <c r="BN242" s="25">
        <f t="shared" ca="1" si="235"/>
        <v>117.74</v>
      </c>
      <c r="BO242" s="25">
        <f t="shared" ca="1" si="236"/>
        <v>176603.04320990772</v>
      </c>
      <c r="BP242" s="25">
        <f t="shared" ca="1" si="237"/>
        <v>0</v>
      </c>
      <c r="BQ242" s="25">
        <f t="shared" ca="1" si="238"/>
        <v>0</v>
      </c>
      <c r="BR242" s="25">
        <f t="shared" ca="1" si="239"/>
        <v>8.83</v>
      </c>
      <c r="BS242" s="25">
        <f ca="1">IF($H242="","",IF($Q242="x",SUM(BL$3:BN242)+SUM(BQ$3:BR242)-SUM(BS$3:BS241),0))</f>
        <v>0</v>
      </c>
      <c r="BT242" s="25">
        <f t="shared" ca="1" si="240"/>
        <v>176603.04</v>
      </c>
      <c r="BU242" s="25">
        <f t="shared" ca="1" si="203"/>
        <v>176288.21</v>
      </c>
      <c r="BV242" s="7"/>
      <c r="BY242" s="7"/>
      <c r="CB242" s="131">
        <f t="shared" si="248"/>
        <v>239</v>
      </c>
      <c r="CC242" s="132">
        <f t="shared" ca="1" si="241"/>
        <v>0</v>
      </c>
      <c r="CD242" s="133">
        <f t="shared" ca="1" si="204"/>
        <v>227381.21032753045</v>
      </c>
      <c r="CE242" s="133">
        <f t="shared" ca="1" si="242"/>
        <v>94.55</v>
      </c>
      <c r="CF242" s="133">
        <f t="shared" ca="1" si="243"/>
        <v>227286.66</v>
      </c>
      <c r="CG242" s="133">
        <f t="shared" ca="1" si="244"/>
        <v>0</v>
      </c>
      <c r="CH242" s="133">
        <f ca="1">IF($H242="","",IF(MONTH($H242)=MONTH($C$4)-1,MAX(0,(CG242-SUM(N231:N242)+SUM(O231:O242))-(VLOOKUP(CB242-12,$CB$3:$CH241,6,FALSE))),0)*0.25)</f>
        <v>0</v>
      </c>
      <c r="CI242" s="133">
        <f ca="1">IF($H242="","",CG242-SUM($CH$4:$CH242))</f>
        <v>-30177.065712125797</v>
      </c>
      <c r="CK242" s="133">
        <f ca="1">IF($H242="","",SUM($N$4:$N242)+$CK$3)</f>
        <v>100000</v>
      </c>
      <c r="CL242" s="133">
        <f ca="1">IF($H242="","",SUM($O$4:$O242))</f>
        <v>0</v>
      </c>
      <c r="CM242" s="133">
        <f t="shared" ca="1" si="247"/>
        <v>0</v>
      </c>
      <c r="CN242" s="133">
        <f ca="1">IF($H242="","",ROUND(IF(MONTH($H242)=MONTH($C$4)-1,BT242*(1+CC242)-SUM($CM$4:$CM242),0),2))</f>
        <v>0</v>
      </c>
      <c r="CZ242" s="132">
        <f t="shared" ca="1" si="205"/>
        <v>126700</v>
      </c>
    </row>
    <row r="243" spans="6:104" x14ac:dyDescent="0.2">
      <c r="F243" s="3">
        <v>240</v>
      </c>
      <c r="G243" s="3">
        <f t="shared" si="206"/>
        <v>20</v>
      </c>
      <c r="H243" s="8">
        <f t="shared" ca="1" si="245"/>
        <v>51043</v>
      </c>
      <c r="I243" s="6">
        <f t="shared" ca="1" si="189"/>
        <v>52</v>
      </c>
      <c r="J243" s="6" t="str">
        <f t="shared" ca="1" si="190"/>
        <v/>
      </c>
      <c r="K243" s="7"/>
      <c r="L243" s="6">
        <f ca="1">IF($H243="","",IF($J243="",VLOOKUP($I243,Sterbetafeln!$A$4:$I$124,$D$10,FALSE),MAX(0.0005,VLOOKUP($I243,Sterbetafeln!$A$4:$I$124,$D$10,FALSE)*VLOOKUP($J243,Sterbetafeln!$A$4:$I$124,$D$13,FALSE))))</f>
        <v>3.686E-3</v>
      </c>
      <c r="M243" s="78">
        <f ca="1">SUM($O$3:$O243)</f>
        <v>0</v>
      </c>
      <c r="N243" s="25">
        <f t="shared" ca="1" si="207"/>
        <v>0</v>
      </c>
      <c r="O243" s="25">
        <f t="shared" ca="1" si="208"/>
        <v>0</v>
      </c>
      <c r="P243" s="25">
        <f t="shared" ca="1" si="209"/>
        <v>0</v>
      </c>
      <c r="Q243" s="7" t="str">
        <f t="shared" ca="1" si="210"/>
        <v>x</v>
      </c>
      <c r="R243" s="25">
        <f t="shared" ca="1" si="191"/>
        <v>0</v>
      </c>
      <c r="S243" s="25">
        <f ca="1">SUM(R$3:R243)</f>
        <v>0</v>
      </c>
      <c r="T243" s="25">
        <f t="shared" ca="1" si="211"/>
        <v>65309.27</v>
      </c>
      <c r="U243" s="25">
        <f t="shared" ca="1" si="192"/>
        <v>40.82</v>
      </c>
      <c r="V243" s="25">
        <f t="shared" ca="1" si="212"/>
        <v>0</v>
      </c>
      <c r="W243" s="25">
        <f t="shared" ca="1" si="193"/>
        <v>43.54</v>
      </c>
      <c r="X243" s="25">
        <f t="shared" ca="1" si="213"/>
        <v>126700</v>
      </c>
      <c r="Y243" s="25">
        <f t="shared" ca="1" si="194"/>
        <v>61390.73</v>
      </c>
      <c r="Z243" s="25">
        <f t="shared" ca="1" si="214"/>
        <v>18.86</v>
      </c>
      <c r="AA243" s="25">
        <f t="shared" ca="1" si="215"/>
        <v>3.27</v>
      </c>
      <c r="AB243" s="25">
        <f ca="1">IF($H243="","",IF($Q243="x",SUM(U$3:W243)+SUM(Z$3:AA243)-SUM(AB$3:AB242),0))</f>
        <v>319.47000000000116</v>
      </c>
      <c r="AC243" s="25">
        <f t="shared" ca="1" si="216"/>
        <v>64989.8</v>
      </c>
      <c r="AD243" s="25">
        <f t="shared" ca="1" si="195"/>
        <v>64842.39</v>
      </c>
      <c r="AE243" s="7"/>
      <c r="AF243" s="25">
        <f t="shared" ca="1" si="217"/>
        <v>0</v>
      </c>
      <c r="AG243" s="25">
        <f ca="1">SUM(AF$3:AF243)</f>
        <v>0</v>
      </c>
      <c r="AH243" s="25">
        <f t="shared" ca="1" si="218"/>
        <v>120153.59213770609</v>
      </c>
      <c r="AI243" s="25">
        <f t="shared" ca="1" si="196"/>
        <v>75.099999999999994</v>
      </c>
      <c r="AJ243" s="25">
        <f t="shared" ca="1" si="219"/>
        <v>0</v>
      </c>
      <c r="AK243" s="25">
        <f t="shared" ca="1" si="197"/>
        <v>80.099999999999994</v>
      </c>
      <c r="AL243" s="25">
        <f t="shared" ca="1" si="220"/>
        <v>126700</v>
      </c>
      <c r="AM243" s="25">
        <f t="shared" ca="1" si="198"/>
        <v>6546.41</v>
      </c>
      <c r="AN243" s="25">
        <f t="shared" ca="1" si="221"/>
        <v>2.0099999999999998</v>
      </c>
      <c r="AO243" s="25">
        <f t="shared" ca="1" si="222"/>
        <v>6.01</v>
      </c>
      <c r="AP243" s="25">
        <f ca="1">IF($H243="","",IF($Q243="x",SUM(AI$3:AK243)+SUM(AN$3:AO243)-SUM(AP$3:AP242),0))</f>
        <v>488.73999999999069</v>
      </c>
      <c r="AQ243" s="25">
        <f t="shared" ca="1" si="223"/>
        <v>119664.85</v>
      </c>
      <c r="AR243" s="25">
        <f t="shared" ca="1" si="199"/>
        <v>119435.43</v>
      </c>
      <c r="AS243" s="7"/>
      <c r="AT243" s="25">
        <f t="shared" ca="1" si="224"/>
        <v>0</v>
      </c>
      <c r="AU243" s="25">
        <f ca="1">SUM(AT$3:AT243)</f>
        <v>0</v>
      </c>
      <c r="AV243" s="25">
        <f t="shared" ca="1" si="225"/>
        <v>214486.28562313697</v>
      </c>
      <c r="AW243" s="25">
        <f t="shared" ca="1" si="200"/>
        <v>134.05000000000001</v>
      </c>
      <c r="AX243" s="25">
        <f t="shared" ca="1" si="226"/>
        <v>0</v>
      </c>
      <c r="AY243" s="25">
        <f t="shared" ca="1" si="227"/>
        <v>142.99</v>
      </c>
      <c r="AZ243" s="25">
        <f t="shared" ca="1" si="228"/>
        <v>214486.28562313697</v>
      </c>
      <c r="BA243" s="25">
        <f t="shared" ca="1" si="229"/>
        <v>0</v>
      </c>
      <c r="BB243" s="25">
        <f t="shared" ca="1" si="230"/>
        <v>0</v>
      </c>
      <c r="BC243" s="25">
        <f t="shared" ca="1" si="231"/>
        <v>10.72</v>
      </c>
      <c r="BD243" s="25">
        <f ca="1">IF($H243="","",IF($Q243="x",SUM(AW$3:AY243)+SUM(BB$3:BC243)-SUM(BD$3:BD242),0))</f>
        <v>859.1200000000099</v>
      </c>
      <c r="BE243" s="25">
        <f t="shared" ca="1" si="232"/>
        <v>213627.17</v>
      </c>
      <c r="BF243" s="25">
        <f t="shared" ca="1" si="201"/>
        <v>213256.8</v>
      </c>
      <c r="BG243" s="7"/>
      <c r="BI243" s="25">
        <f t="shared" ca="1" si="233"/>
        <v>0</v>
      </c>
      <c r="BJ243" s="25">
        <f ca="1">SUM(BI$3:BI243)</f>
        <v>0</v>
      </c>
      <c r="BK243" s="25">
        <f t="shared" ca="1" si="246"/>
        <v>177322.54264552862</v>
      </c>
      <c r="BL243" s="25">
        <f t="shared" ca="1" si="202"/>
        <v>110.83</v>
      </c>
      <c r="BM243" s="25">
        <f t="shared" ca="1" si="234"/>
        <v>0</v>
      </c>
      <c r="BN243" s="25">
        <f t="shared" ca="1" si="235"/>
        <v>118.22</v>
      </c>
      <c r="BO243" s="25">
        <f t="shared" ca="1" si="236"/>
        <v>177322.54264552862</v>
      </c>
      <c r="BP243" s="25">
        <f t="shared" ca="1" si="237"/>
        <v>0</v>
      </c>
      <c r="BQ243" s="25">
        <f t="shared" ca="1" si="238"/>
        <v>0</v>
      </c>
      <c r="BR243" s="25">
        <f t="shared" ca="1" si="239"/>
        <v>8.8699999999999992</v>
      </c>
      <c r="BS243" s="25">
        <f ca="1">IF($H243="","",IF($Q243="x",SUM(BL$3:BN243)+SUM(BQ$3:BR243)-SUM(BS$3:BS242),0))</f>
        <v>710.84999999999854</v>
      </c>
      <c r="BT243" s="25">
        <f t="shared" ca="1" si="240"/>
        <v>176611.69</v>
      </c>
      <c r="BU243" s="25">
        <f t="shared" ca="1" si="203"/>
        <v>176296.85</v>
      </c>
      <c r="BV243" s="7"/>
      <c r="BY243" s="7"/>
      <c r="CB243" s="131">
        <f t="shared" si="248"/>
        <v>240</v>
      </c>
      <c r="CC243" s="132">
        <f t="shared" ca="1" si="241"/>
        <v>-2.074888024121432E-2</v>
      </c>
      <c r="CD243" s="133">
        <f t="shared" ca="1" si="204"/>
        <v>228212.65398721199</v>
      </c>
      <c r="CE243" s="133">
        <f t="shared" ca="1" si="242"/>
        <v>94.9</v>
      </c>
      <c r="CF243" s="133">
        <f t="shared" ca="1" si="243"/>
        <v>228117.75</v>
      </c>
      <c r="CG243" s="133">
        <f t="shared" ca="1" si="244"/>
        <v>223384.56212435474</v>
      </c>
      <c r="CH243" s="133">
        <f ca="1">IF($H243="","",IF(MONTH($H243)=MONTH($C$4)-1,MAX(0,(CG243-SUM(N232:N243)+SUM(O232:O243))-(VLOOKUP(CB243-12,$CB$3:$CH242,6,FALSE))),0)*0.25)</f>
        <v>669.07481896288664</v>
      </c>
      <c r="CI243" s="133">
        <f ca="1">IF($H243="","",CG243-SUM($CH$4:$CH243))</f>
        <v>192538.42159326604</v>
      </c>
      <c r="CK243" s="133">
        <f ca="1">IF($H243="","",SUM($N$4:$N243)+$CK$3)</f>
        <v>100000</v>
      </c>
      <c r="CL243" s="133">
        <f ca="1">IF($H243="","",SUM($O$4:$O243))</f>
        <v>0</v>
      </c>
      <c r="CM243" s="133">
        <f t="shared" ca="1" si="247"/>
        <v>0</v>
      </c>
      <c r="CN243" s="133">
        <f ca="1">IF($H243="","",ROUND(IF(MONTH($H243)=MONTH($C$4)-1,BT243*(1+CC243)-SUM($CM$4:$CM243),0),2))</f>
        <v>172947.20000000001</v>
      </c>
      <c r="CZ243" s="132">
        <f t="shared" ca="1" si="205"/>
        <v>126700</v>
      </c>
    </row>
    <row r="244" spans="6:104" x14ac:dyDescent="0.2">
      <c r="F244" s="3">
        <v>241</v>
      </c>
      <c r="G244" s="3">
        <f t="shared" si="206"/>
        <v>21</v>
      </c>
      <c r="H244" s="8">
        <f t="shared" ca="1" si="245"/>
        <v>51074</v>
      </c>
      <c r="I244" s="6">
        <f t="shared" ca="1" si="189"/>
        <v>52</v>
      </c>
      <c r="J244" s="6" t="str">
        <f t="shared" ca="1" si="190"/>
        <v/>
      </c>
      <c r="K244" s="7"/>
      <c r="L244" s="6">
        <f ca="1">IF($H244="","",IF($J244="",VLOOKUP($I244,Sterbetafeln!$A$4:$I$124,$D$10,FALSE),MAX(0.0005,VLOOKUP($I244,Sterbetafeln!$A$4:$I$124,$D$10,FALSE)*VLOOKUP($J244,Sterbetafeln!$A$4:$I$124,$D$13,FALSE))))</f>
        <v>3.686E-3</v>
      </c>
      <c r="M244" s="78">
        <f ca="1">SUM($O$3:$O244)</f>
        <v>0</v>
      </c>
      <c r="N244" s="25">
        <f t="shared" ca="1" si="207"/>
        <v>0</v>
      </c>
      <c r="O244" s="25">
        <f t="shared" ca="1" si="208"/>
        <v>0</v>
      </c>
      <c r="P244" s="25">
        <f t="shared" ca="1" si="209"/>
        <v>0</v>
      </c>
      <c r="Q244" s="7" t="str">
        <f t="shared" ca="1" si="210"/>
        <v/>
      </c>
      <c r="R244" s="25">
        <f t="shared" ca="1" si="191"/>
        <v>0</v>
      </c>
      <c r="S244" s="25">
        <f ca="1">SUM(R$3:R244)</f>
        <v>0</v>
      </c>
      <c r="T244" s="25">
        <f t="shared" ca="1" si="211"/>
        <v>64989.8</v>
      </c>
      <c r="U244" s="25">
        <f t="shared" ca="1" si="192"/>
        <v>40.619999999999997</v>
      </c>
      <c r="V244" s="25">
        <f t="shared" ca="1" si="212"/>
        <v>0</v>
      </c>
      <c r="W244" s="25">
        <f t="shared" ca="1" si="193"/>
        <v>43.33</v>
      </c>
      <c r="X244" s="25">
        <f t="shared" ca="1" si="213"/>
        <v>126700</v>
      </c>
      <c r="Y244" s="25">
        <f t="shared" ca="1" si="194"/>
        <v>61710.2</v>
      </c>
      <c r="Z244" s="25">
        <f t="shared" ca="1" si="214"/>
        <v>18.96</v>
      </c>
      <c r="AA244" s="25">
        <f t="shared" ca="1" si="215"/>
        <v>3.25</v>
      </c>
      <c r="AB244" s="25">
        <f ca="1">IF($H244="","",IF($Q244="x",SUM(U$3:W244)+SUM(Z$3:AA244)-SUM(AB$3:AB243),0))</f>
        <v>0</v>
      </c>
      <c r="AC244" s="25">
        <f t="shared" ca="1" si="216"/>
        <v>64989.8</v>
      </c>
      <c r="AD244" s="25">
        <f t="shared" ca="1" si="195"/>
        <v>64842.39</v>
      </c>
      <c r="AE244" s="7"/>
      <c r="AF244" s="25">
        <f t="shared" ca="1" si="217"/>
        <v>0</v>
      </c>
      <c r="AG244" s="25">
        <f ca="1">SUM(AF$3:AF244)</f>
        <v>0</v>
      </c>
      <c r="AH244" s="25">
        <f t="shared" ca="1" si="218"/>
        <v>119959.97580236226</v>
      </c>
      <c r="AI244" s="25">
        <f t="shared" ca="1" si="196"/>
        <v>74.97</v>
      </c>
      <c r="AJ244" s="25">
        <f t="shared" ca="1" si="219"/>
        <v>0</v>
      </c>
      <c r="AK244" s="25">
        <f t="shared" ca="1" si="197"/>
        <v>79.97</v>
      </c>
      <c r="AL244" s="25">
        <f t="shared" ca="1" si="220"/>
        <v>126700</v>
      </c>
      <c r="AM244" s="25">
        <f t="shared" ca="1" si="198"/>
        <v>6740.02</v>
      </c>
      <c r="AN244" s="25">
        <f t="shared" ca="1" si="221"/>
        <v>2.0699999999999998</v>
      </c>
      <c r="AO244" s="25">
        <f t="shared" ca="1" si="222"/>
        <v>6</v>
      </c>
      <c r="AP244" s="25">
        <f ca="1">IF($H244="","",IF($Q244="x",SUM(AI$3:AK244)+SUM(AN$3:AO244)-SUM(AP$3:AP243),0))</f>
        <v>0</v>
      </c>
      <c r="AQ244" s="25">
        <f t="shared" ca="1" si="223"/>
        <v>119959.98</v>
      </c>
      <c r="AR244" s="25">
        <f t="shared" ca="1" si="199"/>
        <v>119730.12</v>
      </c>
      <c r="AS244" s="7"/>
      <c r="AT244" s="25">
        <f t="shared" ca="1" si="224"/>
        <v>0</v>
      </c>
      <c r="AU244" s="25">
        <f ca="1">SUM(AT$3:AT244)</f>
        <v>0</v>
      </c>
      <c r="AV244" s="25">
        <f t="shared" ca="1" si="225"/>
        <v>214667.01105210616</v>
      </c>
      <c r="AW244" s="25">
        <f t="shared" ca="1" si="200"/>
        <v>134.16999999999999</v>
      </c>
      <c r="AX244" s="25">
        <f t="shared" ca="1" si="226"/>
        <v>0</v>
      </c>
      <c r="AY244" s="25">
        <f t="shared" ca="1" si="227"/>
        <v>143.11000000000001</v>
      </c>
      <c r="AZ244" s="25">
        <f t="shared" ca="1" si="228"/>
        <v>214667.01105210616</v>
      </c>
      <c r="BA244" s="25">
        <f t="shared" ca="1" si="229"/>
        <v>0</v>
      </c>
      <c r="BB244" s="25">
        <f t="shared" ca="1" si="230"/>
        <v>0</v>
      </c>
      <c r="BC244" s="25">
        <f t="shared" ca="1" si="231"/>
        <v>10.73</v>
      </c>
      <c r="BD244" s="25">
        <f ca="1">IF($H244="","",IF($Q244="x",SUM(AW$3:AY244)+SUM(BB$3:BC244)-SUM(BD$3:BD243),0))</f>
        <v>0</v>
      </c>
      <c r="BE244" s="25">
        <f t="shared" ca="1" si="232"/>
        <v>214667.01</v>
      </c>
      <c r="BF244" s="25">
        <f t="shared" ca="1" si="201"/>
        <v>214295.08</v>
      </c>
      <c r="BG244" s="7"/>
      <c r="BI244" s="25">
        <f t="shared" ca="1" si="233"/>
        <v>0</v>
      </c>
      <c r="BJ244" s="25">
        <f ca="1">SUM(BI$3:BI244)</f>
        <v>0</v>
      </c>
      <c r="BK244" s="25">
        <f t="shared" ca="1" si="246"/>
        <v>177331.22788669934</v>
      </c>
      <c r="BL244" s="25">
        <f t="shared" ca="1" si="202"/>
        <v>110.83</v>
      </c>
      <c r="BM244" s="25">
        <f t="shared" ca="1" si="234"/>
        <v>0</v>
      </c>
      <c r="BN244" s="25">
        <f t="shared" ca="1" si="235"/>
        <v>118.22</v>
      </c>
      <c r="BO244" s="25">
        <f t="shared" ca="1" si="236"/>
        <v>177331.22788669934</v>
      </c>
      <c r="BP244" s="25">
        <f t="shared" ca="1" si="237"/>
        <v>0</v>
      </c>
      <c r="BQ244" s="25">
        <f t="shared" ca="1" si="238"/>
        <v>0</v>
      </c>
      <c r="BR244" s="25">
        <f t="shared" ca="1" si="239"/>
        <v>8.8699999999999992</v>
      </c>
      <c r="BS244" s="25">
        <f ca="1">IF($H244="","",IF($Q244="x",SUM(BL$3:BN244)+SUM(BQ$3:BR244)-SUM(BS$3:BS243),0))</f>
        <v>0</v>
      </c>
      <c r="BT244" s="25">
        <f t="shared" ca="1" si="240"/>
        <v>177331.23</v>
      </c>
      <c r="BU244" s="25">
        <f t="shared" ca="1" si="203"/>
        <v>177015.31</v>
      </c>
      <c r="BV244" s="7"/>
      <c r="BY244" s="7"/>
      <c r="CB244" s="131">
        <f t="shared" si="248"/>
        <v>241</v>
      </c>
      <c r="CC244" s="132">
        <f t="shared" ca="1" si="241"/>
        <v>0</v>
      </c>
      <c r="CD244" s="133">
        <f t="shared" ca="1" si="204"/>
        <v>229047.12995074736</v>
      </c>
      <c r="CE244" s="133">
        <f t="shared" ca="1" si="242"/>
        <v>95.24</v>
      </c>
      <c r="CF244" s="133">
        <f t="shared" ca="1" si="243"/>
        <v>228951.89</v>
      </c>
      <c r="CG244" s="133">
        <f t="shared" ca="1" si="244"/>
        <v>0</v>
      </c>
      <c r="CH244" s="133">
        <f ca="1">IF($H244="","",IF(MONTH($H244)=MONTH($C$4)-1,MAX(0,(CG244-SUM(N233:N244)+SUM(O233:O244))-(VLOOKUP(CB244-12,$CB$3:$CH243,6,FALSE))),0)*0.25)</f>
        <v>0</v>
      </c>
      <c r="CI244" s="133">
        <f ca="1">IF($H244="","",CG244-SUM($CH$4:$CH244))</f>
        <v>-30846.140531088684</v>
      </c>
      <c r="CK244" s="133">
        <f ca="1">IF($H244="","",SUM($N$4:$N244)+$CK$3)</f>
        <v>100000</v>
      </c>
      <c r="CL244" s="133">
        <f ca="1">IF($H244="","",SUM($O$4:$O244))</f>
        <v>0</v>
      </c>
      <c r="CM244" s="133">
        <f t="shared" ca="1" si="247"/>
        <v>0</v>
      </c>
      <c r="CN244" s="133">
        <f ca="1">IF($H244="","",ROUND(IF(MONTH($H244)=MONTH($C$4)-1,BT244*(1+CC244)-SUM($CM$4:$CM244),0),2))</f>
        <v>0</v>
      </c>
      <c r="CZ244" s="132">
        <f t="shared" ca="1" si="205"/>
        <v>126700</v>
      </c>
    </row>
    <row r="245" spans="6:104" x14ac:dyDescent="0.2">
      <c r="F245" s="3">
        <v>242</v>
      </c>
      <c r="G245" s="3">
        <f t="shared" si="206"/>
        <v>21</v>
      </c>
      <c r="H245" s="8">
        <f t="shared" ca="1" si="245"/>
        <v>51104</v>
      </c>
      <c r="I245" s="6">
        <f t="shared" ca="1" si="189"/>
        <v>52</v>
      </c>
      <c r="J245" s="6" t="str">
        <f t="shared" ca="1" si="190"/>
        <v/>
      </c>
      <c r="K245" s="7"/>
      <c r="L245" s="6">
        <f ca="1">IF($H245="","",IF($J245="",VLOOKUP($I245,Sterbetafeln!$A$4:$I$124,$D$10,FALSE),MAX(0.0005,VLOOKUP($I245,Sterbetafeln!$A$4:$I$124,$D$10,FALSE)*VLOOKUP($J245,Sterbetafeln!$A$4:$I$124,$D$13,FALSE))))</f>
        <v>3.686E-3</v>
      </c>
      <c r="M245" s="78">
        <f ca="1">SUM($O$3:$O245)</f>
        <v>0</v>
      </c>
      <c r="N245" s="25">
        <f t="shared" ca="1" si="207"/>
        <v>0</v>
      </c>
      <c r="O245" s="25">
        <f t="shared" ca="1" si="208"/>
        <v>0</v>
      </c>
      <c r="P245" s="25">
        <f t="shared" ca="1" si="209"/>
        <v>0</v>
      </c>
      <c r="Q245" s="7" t="str">
        <f t="shared" ca="1" si="210"/>
        <v/>
      </c>
      <c r="R245" s="25">
        <f t="shared" ca="1" si="191"/>
        <v>0</v>
      </c>
      <c r="S245" s="25">
        <f ca="1">SUM(R$3:R245)</f>
        <v>0</v>
      </c>
      <c r="T245" s="25">
        <f t="shared" ca="1" si="211"/>
        <v>64989.8</v>
      </c>
      <c r="U245" s="25">
        <f t="shared" ca="1" si="192"/>
        <v>40.619999999999997</v>
      </c>
      <c r="V245" s="25">
        <f t="shared" ca="1" si="212"/>
        <v>0</v>
      </c>
      <c r="W245" s="25">
        <f t="shared" ca="1" si="193"/>
        <v>43.33</v>
      </c>
      <c r="X245" s="25">
        <f t="shared" ca="1" si="213"/>
        <v>126700</v>
      </c>
      <c r="Y245" s="25">
        <f t="shared" ca="1" si="194"/>
        <v>61710.2</v>
      </c>
      <c r="Z245" s="25">
        <f t="shared" ca="1" si="214"/>
        <v>18.96</v>
      </c>
      <c r="AA245" s="25">
        <f t="shared" ca="1" si="215"/>
        <v>3.25</v>
      </c>
      <c r="AB245" s="25">
        <f ca="1">IF($H245="","",IF($Q245="x",SUM(U$3:W245)+SUM(Z$3:AA245)-SUM(AB$3:AB244),0))</f>
        <v>0</v>
      </c>
      <c r="AC245" s="25">
        <f t="shared" ca="1" si="216"/>
        <v>64989.8</v>
      </c>
      <c r="AD245" s="25">
        <f t="shared" ca="1" si="195"/>
        <v>64842.39</v>
      </c>
      <c r="AE245" s="7"/>
      <c r="AF245" s="25">
        <f t="shared" ca="1" si="217"/>
        <v>0</v>
      </c>
      <c r="AG245" s="25">
        <f ca="1">SUM(AF$3:AF245)</f>
        <v>0</v>
      </c>
      <c r="AH245" s="25">
        <f t="shared" ca="1" si="218"/>
        <v>120255.83367256015</v>
      </c>
      <c r="AI245" s="25">
        <f t="shared" ca="1" si="196"/>
        <v>75.16</v>
      </c>
      <c r="AJ245" s="25">
        <f t="shared" ca="1" si="219"/>
        <v>0</v>
      </c>
      <c r="AK245" s="25">
        <f t="shared" ca="1" si="197"/>
        <v>80.17</v>
      </c>
      <c r="AL245" s="25">
        <f t="shared" ca="1" si="220"/>
        <v>126700</v>
      </c>
      <c r="AM245" s="25">
        <f t="shared" ca="1" si="198"/>
        <v>6444.17</v>
      </c>
      <c r="AN245" s="25">
        <f t="shared" ca="1" si="221"/>
        <v>1.98</v>
      </c>
      <c r="AO245" s="25">
        <f t="shared" ca="1" si="222"/>
        <v>6.01</v>
      </c>
      <c r="AP245" s="25">
        <f ca="1">IF($H245="","",IF($Q245="x",SUM(AI$3:AK245)+SUM(AN$3:AO245)-SUM(AP$3:AP244),0))</f>
        <v>0</v>
      </c>
      <c r="AQ245" s="25">
        <f t="shared" ca="1" si="223"/>
        <v>120255.83</v>
      </c>
      <c r="AR245" s="25">
        <f t="shared" ca="1" si="199"/>
        <v>120025.52</v>
      </c>
      <c r="AS245" s="7"/>
      <c r="AT245" s="25">
        <f t="shared" ca="1" si="224"/>
        <v>0</v>
      </c>
      <c r="AU245" s="25">
        <f ca="1">SUM(AT$3:AT245)</f>
        <v>0</v>
      </c>
      <c r="AV245" s="25">
        <f t="shared" ca="1" si="225"/>
        <v>215711.912525886</v>
      </c>
      <c r="AW245" s="25">
        <f t="shared" ca="1" si="200"/>
        <v>134.82</v>
      </c>
      <c r="AX245" s="25">
        <f t="shared" ca="1" si="226"/>
        <v>0</v>
      </c>
      <c r="AY245" s="25">
        <f t="shared" ca="1" si="227"/>
        <v>143.81</v>
      </c>
      <c r="AZ245" s="25">
        <f t="shared" ca="1" si="228"/>
        <v>215711.912525886</v>
      </c>
      <c r="BA245" s="25">
        <f t="shared" ca="1" si="229"/>
        <v>0</v>
      </c>
      <c r="BB245" s="25">
        <f t="shared" ca="1" si="230"/>
        <v>0</v>
      </c>
      <c r="BC245" s="25">
        <f t="shared" ca="1" si="231"/>
        <v>10.79</v>
      </c>
      <c r="BD245" s="25">
        <f ca="1">IF($H245="","",IF($Q245="x",SUM(AW$3:AY245)+SUM(BB$3:BC245)-SUM(BD$3:BD244),0))</f>
        <v>0</v>
      </c>
      <c r="BE245" s="25">
        <f t="shared" ca="1" si="232"/>
        <v>215711.91</v>
      </c>
      <c r="BF245" s="25">
        <f t="shared" ca="1" si="201"/>
        <v>215338.42</v>
      </c>
      <c r="BG245" s="7"/>
      <c r="BI245" s="25">
        <f t="shared" ca="1" si="233"/>
        <v>0</v>
      </c>
      <c r="BJ245" s="25">
        <f ca="1">SUM(BI$3:BI245)</f>
        <v>0</v>
      </c>
      <c r="BK245" s="25">
        <f t="shared" ca="1" si="246"/>
        <v>178053.69938172662</v>
      </c>
      <c r="BL245" s="25">
        <f t="shared" ca="1" si="202"/>
        <v>111.28</v>
      </c>
      <c r="BM245" s="25">
        <f t="shared" ca="1" si="234"/>
        <v>0</v>
      </c>
      <c r="BN245" s="25">
        <f t="shared" ca="1" si="235"/>
        <v>118.7</v>
      </c>
      <c r="BO245" s="25">
        <f t="shared" ca="1" si="236"/>
        <v>178053.69938172662</v>
      </c>
      <c r="BP245" s="25">
        <f t="shared" ca="1" si="237"/>
        <v>0</v>
      </c>
      <c r="BQ245" s="25">
        <f t="shared" ca="1" si="238"/>
        <v>0</v>
      </c>
      <c r="BR245" s="25">
        <f t="shared" ca="1" si="239"/>
        <v>8.9</v>
      </c>
      <c r="BS245" s="25">
        <f ca="1">IF($H245="","",IF($Q245="x",SUM(BL$3:BN245)+SUM(BQ$3:BR245)-SUM(BS$3:BS244),0))</f>
        <v>0</v>
      </c>
      <c r="BT245" s="25">
        <f t="shared" ca="1" si="240"/>
        <v>178053.7</v>
      </c>
      <c r="BU245" s="25">
        <f t="shared" ca="1" si="203"/>
        <v>177736.69</v>
      </c>
      <c r="BV245" s="7"/>
      <c r="BY245" s="7"/>
      <c r="CB245" s="131">
        <f t="shared" si="248"/>
        <v>242</v>
      </c>
      <c r="CC245" s="132">
        <f t="shared" ca="1" si="241"/>
        <v>0</v>
      </c>
      <c r="CD245" s="133">
        <f t="shared" ca="1" si="204"/>
        <v>229884.66834036025</v>
      </c>
      <c r="CE245" s="133">
        <f t="shared" ca="1" si="242"/>
        <v>95.59</v>
      </c>
      <c r="CF245" s="133">
        <f t="shared" ca="1" si="243"/>
        <v>229789.08</v>
      </c>
      <c r="CG245" s="133">
        <f t="shared" ca="1" si="244"/>
        <v>0</v>
      </c>
      <c r="CH245" s="133">
        <f ca="1">IF($H245="","",IF(MONTH($H245)=MONTH($C$4)-1,MAX(0,(CG245-SUM(N234:N245)+SUM(O234:O245))-(VLOOKUP(CB245-12,$CB$3:$CH244,6,FALSE))),0)*0.25)</f>
        <v>0</v>
      </c>
      <c r="CI245" s="133">
        <f ca="1">IF($H245="","",CG245-SUM($CH$4:$CH245))</f>
        <v>-30846.140531088684</v>
      </c>
      <c r="CK245" s="133">
        <f ca="1">IF($H245="","",SUM($N$4:$N245)+$CK$3)</f>
        <v>100000</v>
      </c>
      <c r="CL245" s="133">
        <f ca="1">IF($H245="","",SUM($O$4:$O245))</f>
        <v>0</v>
      </c>
      <c r="CM245" s="133">
        <f t="shared" ca="1" si="247"/>
        <v>0</v>
      </c>
      <c r="CN245" s="133">
        <f ca="1">IF($H245="","",ROUND(IF(MONTH($H245)=MONTH($C$4)-1,BT245*(1+CC245)-SUM($CM$4:$CM245),0),2))</f>
        <v>0</v>
      </c>
      <c r="CZ245" s="132">
        <f t="shared" ca="1" si="205"/>
        <v>126700</v>
      </c>
    </row>
    <row r="246" spans="6:104" x14ac:dyDescent="0.2">
      <c r="F246" s="3">
        <v>243</v>
      </c>
      <c r="G246" s="3">
        <f t="shared" si="206"/>
        <v>21</v>
      </c>
      <c r="H246" s="8">
        <f t="shared" ca="1" si="245"/>
        <v>51135</v>
      </c>
      <c r="I246" s="6">
        <f t="shared" ca="1" si="189"/>
        <v>52</v>
      </c>
      <c r="J246" s="6" t="str">
        <f t="shared" ca="1" si="190"/>
        <v/>
      </c>
      <c r="K246" s="7"/>
      <c r="L246" s="6">
        <f ca="1">IF($H246="","",IF($J246="",VLOOKUP($I246,Sterbetafeln!$A$4:$I$124,$D$10,FALSE),MAX(0.0005,VLOOKUP($I246,Sterbetafeln!$A$4:$I$124,$D$10,FALSE)*VLOOKUP($J246,Sterbetafeln!$A$4:$I$124,$D$13,FALSE))))</f>
        <v>3.686E-3</v>
      </c>
      <c r="M246" s="78">
        <f ca="1">SUM($O$3:$O246)</f>
        <v>0</v>
      </c>
      <c r="N246" s="25">
        <f t="shared" ca="1" si="207"/>
        <v>0</v>
      </c>
      <c r="O246" s="25">
        <f t="shared" ca="1" si="208"/>
        <v>0</v>
      </c>
      <c r="P246" s="25">
        <f t="shared" ca="1" si="209"/>
        <v>0</v>
      </c>
      <c r="Q246" s="7" t="str">
        <f t="shared" ca="1" si="210"/>
        <v>x</v>
      </c>
      <c r="R246" s="25">
        <f t="shared" ca="1" si="191"/>
        <v>0</v>
      </c>
      <c r="S246" s="25">
        <f ca="1">SUM(R$3:R246)</f>
        <v>0</v>
      </c>
      <c r="T246" s="25">
        <f t="shared" ca="1" si="211"/>
        <v>64989.8</v>
      </c>
      <c r="U246" s="25">
        <f t="shared" ca="1" si="192"/>
        <v>40.619999999999997</v>
      </c>
      <c r="V246" s="25">
        <f t="shared" ca="1" si="212"/>
        <v>0</v>
      </c>
      <c r="W246" s="25">
        <f t="shared" ca="1" si="193"/>
        <v>43.33</v>
      </c>
      <c r="X246" s="25">
        <f t="shared" ca="1" si="213"/>
        <v>126700</v>
      </c>
      <c r="Y246" s="25">
        <f t="shared" ca="1" si="194"/>
        <v>61710.2</v>
      </c>
      <c r="Z246" s="25">
        <f t="shared" ca="1" si="214"/>
        <v>18.96</v>
      </c>
      <c r="AA246" s="25">
        <f t="shared" ca="1" si="215"/>
        <v>3.25</v>
      </c>
      <c r="AB246" s="25">
        <f ca="1">IF($H246="","",IF($Q246="x",SUM(U$3:W246)+SUM(Z$3:AA246)-SUM(AB$3:AB245),0))</f>
        <v>318.4800000000032</v>
      </c>
      <c r="AC246" s="25">
        <f t="shared" ca="1" si="216"/>
        <v>64671.32</v>
      </c>
      <c r="AD246" s="25">
        <f t="shared" ca="1" si="195"/>
        <v>64524.39</v>
      </c>
      <c r="AE246" s="7"/>
      <c r="AF246" s="25">
        <f t="shared" ca="1" si="217"/>
        <v>0</v>
      </c>
      <c r="AG246" s="25">
        <f ca="1">SUM(AF$3:AF246)</f>
        <v>0</v>
      </c>
      <c r="AH246" s="25">
        <f t="shared" ca="1" si="218"/>
        <v>120552.41331847229</v>
      </c>
      <c r="AI246" s="25">
        <f t="shared" ca="1" si="196"/>
        <v>75.349999999999994</v>
      </c>
      <c r="AJ246" s="25">
        <f t="shared" ca="1" si="219"/>
        <v>0</v>
      </c>
      <c r="AK246" s="25">
        <f t="shared" ca="1" si="197"/>
        <v>80.37</v>
      </c>
      <c r="AL246" s="25">
        <f t="shared" ca="1" si="220"/>
        <v>126700</v>
      </c>
      <c r="AM246" s="25">
        <f t="shared" ca="1" si="198"/>
        <v>6147.59</v>
      </c>
      <c r="AN246" s="25">
        <f t="shared" ca="1" si="221"/>
        <v>1.89</v>
      </c>
      <c r="AO246" s="25">
        <f t="shared" ca="1" si="222"/>
        <v>6.03</v>
      </c>
      <c r="AP246" s="25">
        <f ca="1">IF($H246="","",IF($Q246="x",SUM(AI$3:AK246)+SUM(AN$3:AO246)-SUM(AP$3:AP245),0))</f>
        <v>489.97000000000844</v>
      </c>
      <c r="AQ246" s="25">
        <f t="shared" ca="1" si="223"/>
        <v>120062.44</v>
      </c>
      <c r="AR246" s="25">
        <f t="shared" ca="1" si="199"/>
        <v>119832.42</v>
      </c>
      <c r="AS246" s="7"/>
      <c r="AT246" s="25">
        <f t="shared" ca="1" si="224"/>
        <v>0</v>
      </c>
      <c r="AU246" s="25">
        <f ca="1">SUM(AT$3:AT246)</f>
        <v>0</v>
      </c>
      <c r="AV246" s="25">
        <f t="shared" ca="1" si="225"/>
        <v>216761.89862947172</v>
      </c>
      <c r="AW246" s="25">
        <f t="shared" ca="1" si="200"/>
        <v>135.47999999999999</v>
      </c>
      <c r="AX246" s="25">
        <f t="shared" ca="1" si="226"/>
        <v>0</v>
      </c>
      <c r="AY246" s="25">
        <f t="shared" ca="1" si="227"/>
        <v>144.51</v>
      </c>
      <c r="AZ246" s="25">
        <f t="shared" ca="1" si="228"/>
        <v>216761.89862947172</v>
      </c>
      <c r="BA246" s="25">
        <f t="shared" ca="1" si="229"/>
        <v>0</v>
      </c>
      <c r="BB246" s="25">
        <f t="shared" ca="1" si="230"/>
        <v>0</v>
      </c>
      <c r="BC246" s="25">
        <f t="shared" ca="1" si="231"/>
        <v>10.84</v>
      </c>
      <c r="BD246" s="25">
        <f ca="1">IF($H246="","",IF($Q246="x",SUM(AW$3:AY246)+SUM(BB$3:BC246)-SUM(BD$3:BD245),0))</f>
        <v>868.26000000000204</v>
      </c>
      <c r="BE246" s="25">
        <f t="shared" ca="1" si="232"/>
        <v>215893.64</v>
      </c>
      <c r="BF246" s="25">
        <f t="shared" ca="1" si="201"/>
        <v>215519.87</v>
      </c>
      <c r="BG246" s="7"/>
      <c r="BI246" s="25">
        <f t="shared" ca="1" si="233"/>
        <v>0</v>
      </c>
      <c r="BJ246" s="25">
        <f ca="1">SUM(BI$3:BI246)</f>
        <v>0</v>
      </c>
      <c r="BK246" s="25">
        <f t="shared" ca="1" si="246"/>
        <v>178779.1128139366</v>
      </c>
      <c r="BL246" s="25">
        <f t="shared" ca="1" si="202"/>
        <v>111.74</v>
      </c>
      <c r="BM246" s="25">
        <f t="shared" ca="1" si="234"/>
        <v>0</v>
      </c>
      <c r="BN246" s="25">
        <f t="shared" ca="1" si="235"/>
        <v>119.19</v>
      </c>
      <c r="BO246" s="25">
        <f t="shared" ca="1" si="236"/>
        <v>178779.1128139366</v>
      </c>
      <c r="BP246" s="25">
        <f t="shared" ca="1" si="237"/>
        <v>0</v>
      </c>
      <c r="BQ246" s="25">
        <f t="shared" ca="1" si="238"/>
        <v>0</v>
      </c>
      <c r="BR246" s="25">
        <f t="shared" ca="1" si="239"/>
        <v>8.94</v>
      </c>
      <c r="BS246" s="25">
        <f ca="1">IF($H246="","",IF($Q246="x",SUM(BL$3:BN246)+SUM(BQ$3:BR246)-SUM(BS$3:BS245),0))</f>
        <v>716.67000000000553</v>
      </c>
      <c r="BT246" s="25">
        <f t="shared" ca="1" si="240"/>
        <v>178062.44</v>
      </c>
      <c r="BU246" s="25">
        <f t="shared" ca="1" si="203"/>
        <v>177745.42</v>
      </c>
      <c r="BV246" s="7"/>
      <c r="BY246" s="7"/>
      <c r="CB246" s="131">
        <f t="shared" si="248"/>
        <v>243</v>
      </c>
      <c r="CC246" s="132">
        <f t="shared" ca="1" si="241"/>
        <v>0</v>
      </c>
      <c r="CD246" s="133">
        <f t="shared" ca="1" si="204"/>
        <v>230725.26915605066</v>
      </c>
      <c r="CE246" s="133">
        <f t="shared" ca="1" si="242"/>
        <v>95.94</v>
      </c>
      <c r="CF246" s="133">
        <f t="shared" ca="1" si="243"/>
        <v>230629.33</v>
      </c>
      <c r="CG246" s="133">
        <f t="shared" ca="1" si="244"/>
        <v>0</v>
      </c>
      <c r="CH246" s="133">
        <f ca="1">IF($H246="","",IF(MONTH($H246)=MONTH($C$4)-1,MAX(0,(CG246-SUM(N235:N246)+SUM(O235:O246))-(VLOOKUP(CB246-12,$CB$3:$CH245,6,FALSE))),0)*0.25)</f>
        <v>0</v>
      </c>
      <c r="CI246" s="133">
        <f ca="1">IF($H246="","",CG246-SUM($CH$4:$CH246))</f>
        <v>-30846.140531088684</v>
      </c>
      <c r="CK246" s="133">
        <f ca="1">IF($H246="","",SUM($N$4:$N246)+$CK$3)</f>
        <v>100000</v>
      </c>
      <c r="CL246" s="133">
        <f ca="1">IF($H246="","",SUM($O$4:$O246))</f>
        <v>0</v>
      </c>
      <c r="CM246" s="133">
        <f t="shared" ca="1" si="247"/>
        <v>0</v>
      </c>
      <c r="CN246" s="133">
        <f ca="1">IF($H246="","",ROUND(IF(MONTH($H246)=MONTH($C$4)-1,BT246*(1+CC246)-SUM($CM$4:$CM246),0),2))</f>
        <v>0</v>
      </c>
      <c r="CZ246" s="132">
        <f t="shared" ca="1" si="205"/>
        <v>126700</v>
      </c>
    </row>
    <row r="247" spans="6:104" x14ac:dyDescent="0.2">
      <c r="F247" s="3">
        <v>244</v>
      </c>
      <c r="G247" s="3">
        <f t="shared" si="206"/>
        <v>21</v>
      </c>
      <c r="H247" s="8">
        <f t="shared" ca="1" si="245"/>
        <v>51166</v>
      </c>
      <c r="I247" s="6">
        <f t="shared" ca="1" si="189"/>
        <v>52</v>
      </c>
      <c r="J247" s="6" t="str">
        <f t="shared" ca="1" si="190"/>
        <v/>
      </c>
      <c r="K247" s="7"/>
      <c r="L247" s="6">
        <f ca="1">IF($H247="","",IF($J247="",VLOOKUP($I247,Sterbetafeln!$A$4:$I$124,$D$10,FALSE),MAX(0.0005,VLOOKUP($I247,Sterbetafeln!$A$4:$I$124,$D$10,FALSE)*VLOOKUP($J247,Sterbetafeln!$A$4:$I$124,$D$13,FALSE))))</f>
        <v>3.686E-3</v>
      </c>
      <c r="M247" s="78">
        <f ca="1">SUM($O$3:$O247)</f>
        <v>0</v>
      </c>
      <c r="N247" s="25">
        <f t="shared" ca="1" si="207"/>
        <v>0</v>
      </c>
      <c r="O247" s="25">
        <f t="shared" ca="1" si="208"/>
        <v>0</v>
      </c>
      <c r="P247" s="25">
        <f t="shared" ca="1" si="209"/>
        <v>0</v>
      </c>
      <c r="Q247" s="7" t="str">
        <f t="shared" ca="1" si="210"/>
        <v/>
      </c>
      <c r="R247" s="25">
        <f t="shared" ca="1" si="191"/>
        <v>0</v>
      </c>
      <c r="S247" s="25">
        <f ca="1">SUM(R$3:R247)</f>
        <v>0</v>
      </c>
      <c r="T247" s="25">
        <f t="shared" ca="1" si="211"/>
        <v>64671.32</v>
      </c>
      <c r="U247" s="25">
        <f t="shared" ca="1" si="192"/>
        <v>40.42</v>
      </c>
      <c r="V247" s="25">
        <f t="shared" ca="1" si="212"/>
        <v>0</v>
      </c>
      <c r="W247" s="25">
        <f t="shared" ca="1" si="193"/>
        <v>43.11</v>
      </c>
      <c r="X247" s="25">
        <f t="shared" ca="1" si="213"/>
        <v>126700</v>
      </c>
      <c r="Y247" s="25">
        <f t="shared" ca="1" si="194"/>
        <v>62028.68</v>
      </c>
      <c r="Z247" s="25">
        <f t="shared" ca="1" si="214"/>
        <v>19.05</v>
      </c>
      <c r="AA247" s="25">
        <f t="shared" ca="1" si="215"/>
        <v>3.23</v>
      </c>
      <c r="AB247" s="25">
        <f ca="1">IF($H247="","",IF($Q247="x",SUM(U$3:W247)+SUM(Z$3:AA247)-SUM(AB$3:AB246),0))</f>
        <v>0</v>
      </c>
      <c r="AC247" s="25">
        <f t="shared" ca="1" si="216"/>
        <v>64671.32</v>
      </c>
      <c r="AD247" s="25">
        <f t="shared" ca="1" si="195"/>
        <v>64524.39</v>
      </c>
      <c r="AE247" s="7"/>
      <c r="AF247" s="25">
        <f t="shared" ca="1" si="217"/>
        <v>0</v>
      </c>
      <c r="AG247" s="25">
        <f ca="1">SUM(AF$3:AF247)</f>
        <v>0</v>
      </c>
      <c r="AH247" s="25">
        <f t="shared" ca="1" si="218"/>
        <v>120358.54636656103</v>
      </c>
      <c r="AI247" s="25">
        <f t="shared" ca="1" si="196"/>
        <v>75.22</v>
      </c>
      <c r="AJ247" s="25">
        <f t="shared" ca="1" si="219"/>
        <v>0</v>
      </c>
      <c r="AK247" s="25">
        <f t="shared" ca="1" si="197"/>
        <v>80.239999999999995</v>
      </c>
      <c r="AL247" s="25">
        <f t="shared" ca="1" si="220"/>
        <v>126700</v>
      </c>
      <c r="AM247" s="25">
        <f t="shared" ca="1" si="198"/>
        <v>6341.45</v>
      </c>
      <c r="AN247" s="25">
        <f t="shared" ca="1" si="221"/>
        <v>1.95</v>
      </c>
      <c r="AO247" s="25">
        <f t="shared" ca="1" si="222"/>
        <v>6.02</v>
      </c>
      <c r="AP247" s="25">
        <f ca="1">IF($H247="","",IF($Q247="x",SUM(AI$3:AK247)+SUM(AN$3:AO247)-SUM(AP$3:AP246),0))</f>
        <v>0</v>
      </c>
      <c r="AQ247" s="25">
        <f t="shared" ca="1" si="223"/>
        <v>120358.55</v>
      </c>
      <c r="AR247" s="25">
        <f t="shared" ca="1" si="199"/>
        <v>120128.09</v>
      </c>
      <c r="AS247" s="7"/>
      <c r="AT247" s="25">
        <f t="shared" ca="1" si="224"/>
        <v>0</v>
      </c>
      <c r="AU247" s="25">
        <f ca="1">SUM(AT$3:AT247)</f>
        <v>0</v>
      </c>
      <c r="AV247" s="25">
        <f t="shared" ca="1" si="225"/>
        <v>216944.51320943597</v>
      </c>
      <c r="AW247" s="25">
        <f t="shared" ca="1" si="200"/>
        <v>135.59</v>
      </c>
      <c r="AX247" s="25">
        <f t="shared" ca="1" si="226"/>
        <v>0</v>
      </c>
      <c r="AY247" s="25">
        <f t="shared" ca="1" si="227"/>
        <v>144.63</v>
      </c>
      <c r="AZ247" s="25">
        <f t="shared" ca="1" si="228"/>
        <v>216944.51320943597</v>
      </c>
      <c r="BA247" s="25">
        <f t="shared" ca="1" si="229"/>
        <v>0</v>
      </c>
      <c r="BB247" s="25">
        <f t="shared" ca="1" si="230"/>
        <v>0</v>
      </c>
      <c r="BC247" s="25">
        <f t="shared" ca="1" si="231"/>
        <v>10.85</v>
      </c>
      <c r="BD247" s="25">
        <f ca="1">IF($H247="","",IF($Q247="x",SUM(AW$3:AY247)+SUM(BB$3:BC247)-SUM(BD$3:BD246),0))</f>
        <v>0</v>
      </c>
      <c r="BE247" s="25">
        <f t="shared" ca="1" si="232"/>
        <v>216944.51</v>
      </c>
      <c r="BF247" s="25">
        <f t="shared" ca="1" si="201"/>
        <v>216569.17</v>
      </c>
      <c r="BG247" s="7"/>
      <c r="BI247" s="25">
        <f t="shared" ca="1" si="233"/>
        <v>0</v>
      </c>
      <c r="BJ247" s="25">
        <f ca="1">SUM(BI$3:BI247)</f>
        <v>0</v>
      </c>
      <c r="BK247" s="25">
        <f t="shared" ca="1" si="246"/>
        <v>178787.88842177845</v>
      </c>
      <c r="BL247" s="25">
        <f t="shared" ca="1" si="202"/>
        <v>111.74</v>
      </c>
      <c r="BM247" s="25">
        <f t="shared" ca="1" si="234"/>
        <v>0</v>
      </c>
      <c r="BN247" s="25">
        <f t="shared" ca="1" si="235"/>
        <v>119.19</v>
      </c>
      <c r="BO247" s="25">
        <f t="shared" ca="1" si="236"/>
        <v>178787.88842177845</v>
      </c>
      <c r="BP247" s="25">
        <f t="shared" ca="1" si="237"/>
        <v>0</v>
      </c>
      <c r="BQ247" s="25">
        <f t="shared" ca="1" si="238"/>
        <v>0</v>
      </c>
      <c r="BR247" s="25">
        <f t="shared" ca="1" si="239"/>
        <v>8.94</v>
      </c>
      <c r="BS247" s="25">
        <f ca="1">IF($H247="","",IF($Q247="x",SUM(BL$3:BN247)+SUM(BQ$3:BR247)-SUM(BS$3:BS246),0))</f>
        <v>0</v>
      </c>
      <c r="BT247" s="25">
        <f t="shared" ca="1" si="240"/>
        <v>178787.89</v>
      </c>
      <c r="BU247" s="25">
        <f t="shared" ca="1" si="203"/>
        <v>178469.78</v>
      </c>
      <c r="BV247" s="7"/>
      <c r="BY247" s="7"/>
      <c r="CB247" s="131">
        <f t="shared" si="248"/>
        <v>244</v>
      </c>
      <c r="CC247" s="132">
        <f t="shared" ca="1" si="241"/>
        <v>0</v>
      </c>
      <c r="CD247" s="133">
        <f t="shared" ca="1" si="204"/>
        <v>231568.94243855987</v>
      </c>
      <c r="CE247" s="133">
        <f t="shared" ca="1" si="242"/>
        <v>96.29</v>
      </c>
      <c r="CF247" s="133">
        <f t="shared" ca="1" si="243"/>
        <v>231472.65</v>
      </c>
      <c r="CG247" s="133">
        <f t="shared" ca="1" si="244"/>
        <v>0</v>
      </c>
      <c r="CH247" s="133">
        <f ca="1">IF($H247="","",IF(MONTH($H247)=MONTH($C$4)-1,MAX(0,(CG247-SUM(N236:N247)+SUM(O236:O247))-(VLOOKUP(CB247-12,$CB$3:$CH246,6,FALSE))),0)*0.25)</f>
        <v>0</v>
      </c>
      <c r="CI247" s="133">
        <f ca="1">IF($H247="","",CG247-SUM($CH$4:$CH247))</f>
        <v>-30846.140531088684</v>
      </c>
      <c r="CK247" s="133">
        <f ca="1">IF($H247="","",SUM($N$4:$N247)+$CK$3)</f>
        <v>100000</v>
      </c>
      <c r="CL247" s="133">
        <f ca="1">IF($H247="","",SUM($O$4:$O247))</f>
        <v>0</v>
      </c>
      <c r="CM247" s="133">
        <f t="shared" ca="1" si="247"/>
        <v>0</v>
      </c>
      <c r="CN247" s="133">
        <f ca="1">IF($H247="","",ROUND(IF(MONTH($H247)=MONTH($C$4)-1,BT247*(1+CC247)-SUM($CM$4:$CM247),0),2))</f>
        <v>0</v>
      </c>
      <c r="CZ247" s="132">
        <f t="shared" ca="1" si="205"/>
        <v>126700</v>
      </c>
    </row>
    <row r="248" spans="6:104" x14ac:dyDescent="0.2">
      <c r="F248" s="3">
        <v>245</v>
      </c>
      <c r="G248" s="3">
        <f t="shared" si="206"/>
        <v>21</v>
      </c>
      <c r="H248" s="8">
        <f t="shared" ca="1" si="245"/>
        <v>51195</v>
      </c>
      <c r="I248" s="6">
        <f t="shared" ca="1" si="189"/>
        <v>52</v>
      </c>
      <c r="J248" s="6" t="str">
        <f t="shared" ca="1" si="190"/>
        <v/>
      </c>
      <c r="K248" s="7"/>
      <c r="L248" s="6">
        <f ca="1">IF($H248="","",IF($J248="",VLOOKUP($I248,Sterbetafeln!$A$4:$I$124,$D$10,FALSE),MAX(0.0005,VLOOKUP($I248,Sterbetafeln!$A$4:$I$124,$D$10,FALSE)*VLOOKUP($J248,Sterbetafeln!$A$4:$I$124,$D$13,FALSE))))</f>
        <v>3.686E-3</v>
      </c>
      <c r="M248" s="78">
        <f ca="1">SUM($O$3:$O248)</f>
        <v>0</v>
      </c>
      <c r="N248" s="25">
        <f t="shared" ca="1" si="207"/>
        <v>0</v>
      </c>
      <c r="O248" s="25">
        <f t="shared" ca="1" si="208"/>
        <v>0</v>
      </c>
      <c r="P248" s="25">
        <f t="shared" ca="1" si="209"/>
        <v>0</v>
      </c>
      <c r="Q248" s="7" t="str">
        <f t="shared" ca="1" si="210"/>
        <v/>
      </c>
      <c r="R248" s="25">
        <f t="shared" ca="1" si="191"/>
        <v>0</v>
      </c>
      <c r="S248" s="25">
        <f ca="1">SUM(R$3:R248)</f>
        <v>0</v>
      </c>
      <c r="T248" s="25">
        <f t="shared" ca="1" si="211"/>
        <v>64671.32</v>
      </c>
      <c r="U248" s="25">
        <f t="shared" ca="1" si="192"/>
        <v>40.42</v>
      </c>
      <c r="V248" s="25">
        <f t="shared" ca="1" si="212"/>
        <v>0</v>
      </c>
      <c r="W248" s="25">
        <f t="shared" ca="1" si="193"/>
        <v>43.11</v>
      </c>
      <c r="X248" s="25">
        <f t="shared" ca="1" si="213"/>
        <v>126700</v>
      </c>
      <c r="Y248" s="25">
        <f t="shared" ca="1" si="194"/>
        <v>62028.68</v>
      </c>
      <c r="Z248" s="25">
        <f t="shared" ca="1" si="214"/>
        <v>19.05</v>
      </c>
      <c r="AA248" s="25">
        <f t="shared" ca="1" si="215"/>
        <v>3.23</v>
      </c>
      <c r="AB248" s="25">
        <f ca="1">IF($H248="","",IF($Q248="x",SUM(U$3:W248)+SUM(Z$3:AA248)-SUM(AB$3:AB247),0))</f>
        <v>0</v>
      </c>
      <c r="AC248" s="25">
        <f t="shared" ca="1" si="216"/>
        <v>64671.32</v>
      </c>
      <c r="AD248" s="25">
        <f t="shared" ca="1" si="195"/>
        <v>64524.39</v>
      </c>
      <c r="AE248" s="7"/>
      <c r="AF248" s="25">
        <f t="shared" ca="1" si="217"/>
        <v>0</v>
      </c>
      <c r="AG248" s="25">
        <f ca="1">SUM(AF$3:AF248)</f>
        <v>0</v>
      </c>
      <c r="AH248" s="25">
        <f t="shared" ca="1" si="218"/>
        <v>120655.3866537033</v>
      </c>
      <c r="AI248" s="25">
        <f t="shared" ca="1" si="196"/>
        <v>75.41</v>
      </c>
      <c r="AJ248" s="25">
        <f t="shared" ca="1" si="219"/>
        <v>0</v>
      </c>
      <c r="AK248" s="25">
        <f t="shared" ca="1" si="197"/>
        <v>80.44</v>
      </c>
      <c r="AL248" s="25">
        <f t="shared" ca="1" si="220"/>
        <v>126700</v>
      </c>
      <c r="AM248" s="25">
        <f t="shared" ca="1" si="198"/>
        <v>6044.61</v>
      </c>
      <c r="AN248" s="25">
        <f t="shared" ca="1" si="221"/>
        <v>1.86</v>
      </c>
      <c r="AO248" s="25">
        <f t="shared" ca="1" si="222"/>
        <v>6.03</v>
      </c>
      <c r="AP248" s="25">
        <f ca="1">IF($H248="","",IF($Q248="x",SUM(AI$3:AK248)+SUM(AN$3:AO248)-SUM(AP$3:AP247),0))</f>
        <v>0</v>
      </c>
      <c r="AQ248" s="25">
        <f t="shared" ca="1" si="223"/>
        <v>120655.39</v>
      </c>
      <c r="AR248" s="25">
        <f t="shared" ca="1" si="199"/>
        <v>120424.48</v>
      </c>
      <c r="AS248" s="7"/>
      <c r="AT248" s="25">
        <f t="shared" ca="1" si="224"/>
        <v>0</v>
      </c>
      <c r="AU248" s="25">
        <f ca="1">SUM(AT$3:AT248)</f>
        <v>0</v>
      </c>
      <c r="AV248" s="25">
        <f t="shared" ca="1" si="225"/>
        <v>218000.49837229858</v>
      </c>
      <c r="AW248" s="25">
        <f t="shared" ca="1" si="200"/>
        <v>136.25</v>
      </c>
      <c r="AX248" s="25">
        <f t="shared" ca="1" si="226"/>
        <v>0</v>
      </c>
      <c r="AY248" s="25">
        <f t="shared" ca="1" si="227"/>
        <v>145.33000000000001</v>
      </c>
      <c r="AZ248" s="25">
        <f t="shared" ca="1" si="228"/>
        <v>218000.49837229858</v>
      </c>
      <c r="BA248" s="25">
        <f t="shared" ca="1" si="229"/>
        <v>0</v>
      </c>
      <c r="BB248" s="25">
        <f t="shared" ca="1" si="230"/>
        <v>0</v>
      </c>
      <c r="BC248" s="25">
        <f t="shared" ca="1" si="231"/>
        <v>10.9</v>
      </c>
      <c r="BD248" s="25">
        <f ca="1">IF($H248="","",IF($Q248="x",SUM(AW$3:AY248)+SUM(BB$3:BC248)-SUM(BD$3:BD247),0))</f>
        <v>0</v>
      </c>
      <c r="BE248" s="25">
        <f t="shared" ca="1" si="232"/>
        <v>218000.5</v>
      </c>
      <c r="BF248" s="25">
        <f t="shared" ca="1" si="201"/>
        <v>217623.57</v>
      </c>
      <c r="BG248" s="7"/>
      <c r="BI248" s="25">
        <f t="shared" ca="1" si="233"/>
        <v>0</v>
      </c>
      <c r="BJ248" s="25">
        <f ca="1">SUM(BI$3:BI248)</f>
        <v>0</v>
      </c>
      <c r="BK248" s="25">
        <f t="shared" ca="1" si="246"/>
        <v>179516.29399487731</v>
      </c>
      <c r="BL248" s="25">
        <f t="shared" ca="1" si="202"/>
        <v>112.2</v>
      </c>
      <c r="BM248" s="25">
        <f t="shared" ca="1" si="234"/>
        <v>0</v>
      </c>
      <c r="BN248" s="25">
        <f t="shared" ca="1" si="235"/>
        <v>119.68</v>
      </c>
      <c r="BO248" s="25">
        <f t="shared" ca="1" si="236"/>
        <v>179516.29399487731</v>
      </c>
      <c r="BP248" s="25">
        <f t="shared" ca="1" si="237"/>
        <v>0</v>
      </c>
      <c r="BQ248" s="25">
        <f t="shared" ca="1" si="238"/>
        <v>0</v>
      </c>
      <c r="BR248" s="25">
        <f t="shared" ca="1" si="239"/>
        <v>8.98</v>
      </c>
      <c r="BS248" s="25">
        <f ca="1">IF($H248="","",IF($Q248="x",SUM(BL$3:BN248)+SUM(BQ$3:BR248)-SUM(BS$3:BS247),0))</f>
        <v>0</v>
      </c>
      <c r="BT248" s="25">
        <f t="shared" ca="1" si="240"/>
        <v>179516.29</v>
      </c>
      <c r="BU248" s="25">
        <f t="shared" ca="1" si="203"/>
        <v>179197.09</v>
      </c>
      <c r="BV248" s="7"/>
      <c r="BY248" s="7"/>
      <c r="CB248" s="131">
        <f t="shared" si="248"/>
        <v>245</v>
      </c>
      <c r="CC248" s="132">
        <f t="shared" ca="1" si="241"/>
        <v>0</v>
      </c>
      <c r="CD248" s="133">
        <f t="shared" ca="1" si="204"/>
        <v>232415.6982286291</v>
      </c>
      <c r="CE248" s="133">
        <f t="shared" ca="1" si="242"/>
        <v>96.64</v>
      </c>
      <c r="CF248" s="133">
        <f t="shared" ca="1" si="243"/>
        <v>232319.06</v>
      </c>
      <c r="CG248" s="133">
        <f t="shared" ca="1" si="244"/>
        <v>0</v>
      </c>
      <c r="CH248" s="133">
        <f ca="1">IF($H248="","",IF(MONTH($H248)=MONTH($C$4)-1,MAX(0,(CG248-SUM(N237:N248)+SUM(O237:O248))-(VLOOKUP(CB248-12,$CB$3:$CH247,6,FALSE))),0)*0.25)</f>
        <v>0</v>
      </c>
      <c r="CI248" s="133">
        <f ca="1">IF($H248="","",CG248-SUM($CH$4:$CH248))</f>
        <v>-30846.140531088684</v>
      </c>
      <c r="CK248" s="133">
        <f ca="1">IF($H248="","",SUM($N$4:$N248)+$CK$3)</f>
        <v>100000</v>
      </c>
      <c r="CL248" s="133">
        <f ca="1">IF($H248="","",SUM($O$4:$O248))</f>
        <v>0</v>
      </c>
      <c r="CM248" s="133">
        <f t="shared" ca="1" si="247"/>
        <v>0</v>
      </c>
      <c r="CN248" s="133">
        <f ca="1">IF($H248="","",ROUND(IF(MONTH($H248)=MONTH($C$4)-1,BT248*(1+CC248)-SUM($CM$4:$CM248),0),2))</f>
        <v>0</v>
      </c>
      <c r="CZ248" s="132">
        <f t="shared" ca="1" si="205"/>
        <v>126700</v>
      </c>
    </row>
    <row r="249" spans="6:104" x14ac:dyDescent="0.2">
      <c r="F249" s="3">
        <v>246</v>
      </c>
      <c r="G249" s="3">
        <f t="shared" si="206"/>
        <v>21</v>
      </c>
      <c r="H249" s="8">
        <f t="shared" ca="1" si="245"/>
        <v>51226</v>
      </c>
      <c r="I249" s="6">
        <f t="shared" ca="1" si="189"/>
        <v>52</v>
      </c>
      <c r="J249" s="6" t="str">
        <f t="shared" ca="1" si="190"/>
        <v/>
      </c>
      <c r="K249" s="7"/>
      <c r="L249" s="6">
        <f ca="1">IF($H249="","",IF($J249="",VLOOKUP($I249,Sterbetafeln!$A$4:$I$124,$D$10,FALSE),MAX(0.0005,VLOOKUP($I249,Sterbetafeln!$A$4:$I$124,$D$10,FALSE)*VLOOKUP($J249,Sterbetafeln!$A$4:$I$124,$D$13,FALSE))))</f>
        <v>3.686E-3</v>
      </c>
      <c r="M249" s="78">
        <f ca="1">SUM($O$3:$O249)</f>
        <v>0</v>
      </c>
      <c r="N249" s="25">
        <f t="shared" ca="1" si="207"/>
        <v>0</v>
      </c>
      <c r="O249" s="25">
        <f t="shared" ca="1" si="208"/>
        <v>0</v>
      </c>
      <c r="P249" s="25">
        <f t="shared" ca="1" si="209"/>
        <v>0</v>
      </c>
      <c r="Q249" s="7" t="str">
        <f t="shared" ca="1" si="210"/>
        <v>x</v>
      </c>
      <c r="R249" s="25">
        <f t="shared" ca="1" si="191"/>
        <v>0</v>
      </c>
      <c r="S249" s="25">
        <f ca="1">SUM(R$3:R249)</f>
        <v>0</v>
      </c>
      <c r="T249" s="25">
        <f t="shared" ca="1" si="211"/>
        <v>64671.32</v>
      </c>
      <c r="U249" s="25">
        <f t="shared" ca="1" si="192"/>
        <v>40.42</v>
      </c>
      <c r="V249" s="25">
        <f t="shared" ca="1" si="212"/>
        <v>0</v>
      </c>
      <c r="W249" s="25">
        <f t="shared" ca="1" si="193"/>
        <v>43.11</v>
      </c>
      <c r="X249" s="25">
        <f t="shared" ca="1" si="213"/>
        <v>126700</v>
      </c>
      <c r="Y249" s="25">
        <f t="shared" ca="1" si="194"/>
        <v>62028.68</v>
      </c>
      <c r="Z249" s="25">
        <f t="shared" ca="1" si="214"/>
        <v>19.05</v>
      </c>
      <c r="AA249" s="25">
        <f t="shared" ca="1" si="215"/>
        <v>3.23</v>
      </c>
      <c r="AB249" s="25">
        <f ca="1">IF($H249="","",IF($Q249="x",SUM(U$3:W249)+SUM(Z$3:AA249)-SUM(AB$3:AB248),0))</f>
        <v>317.42999999999665</v>
      </c>
      <c r="AC249" s="25">
        <f t="shared" ca="1" si="216"/>
        <v>64353.89</v>
      </c>
      <c r="AD249" s="25">
        <f t="shared" ca="1" si="195"/>
        <v>64207.43</v>
      </c>
      <c r="AE249" s="7"/>
      <c r="AF249" s="25">
        <f t="shared" ca="1" si="217"/>
        <v>0</v>
      </c>
      <c r="AG249" s="25">
        <f ca="1">SUM(AF$3:AF249)</f>
        <v>0</v>
      </c>
      <c r="AH249" s="25">
        <f t="shared" ca="1" si="218"/>
        <v>120952.95874122251</v>
      </c>
      <c r="AI249" s="25">
        <f t="shared" ca="1" si="196"/>
        <v>75.599999999999994</v>
      </c>
      <c r="AJ249" s="25">
        <f t="shared" ca="1" si="219"/>
        <v>0</v>
      </c>
      <c r="AK249" s="25">
        <f t="shared" ca="1" si="197"/>
        <v>80.64</v>
      </c>
      <c r="AL249" s="25">
        <f t="shared" ca="1" si="220"/>
        <v>126700</v>
      </c>
      <c r="AM249" s="25">
        <f t="shared" ca="1" si="198"/>
        <v>5747.04</v>
      </c>
      <c r="AN249" s="25">
        <f t="shared" ca="1" si="221"/>
        <v>1.77</v>
      </c>
      <c r="AO249" s="25">
        <f t="shared" ca="1" si="222"/>
        <v>6.05</v>
      </c>
      <c r="AP249" s="25">
        <f ca="1">IF($H249="","",IF($Q249="x",SUM(AI$3:AK249)+SUM(AN$3:AO249)-SUM(AP$3:AP248),0))</f>
        <v>491.2300000000032</v>
      </c>
      <c r="AQ249" s="25">
        <f t="shared" ca="1" si="223"/>
        <v>120461.73</v>
      </c>
      <c r="AR249" s="25">
        <f t="shared" ca="1" si="199"/>
        <v>120231.11</v>
      </c>
      <c r="AS249" s="7"/>
      <c r="AT249" s="25">
        <f t="shared" ca="1" si="224"/>
        <v>0</v>
      </c>
      <c r="AU249" s="25">
        <f ca="1">SUM(AT$3:AT249)</f>
        <v>0</v>
      </c>
      <c r="AV249" s="25">
        <f t="shared" ca="1" si="225"/>
        <v>219061.62845702007</v>
      </c>
      <c r="AW249" s="25">
        <f t="shared" ca="1" si="200"/>
        <v>136.91</v>
      </c>
      <c r="AX249" s="25">
        <f t="shared" ca="1" si="226"/>
        <v>0</v>
      </c>
      <c r="AY249" s="25">
        <f t="shared" ca="1" si="227"/>
        <v>146.04</v>
      </c>
      <c r="AZ249" s="25">
        <f t="shared" ca="1" si="228"/>
        <v>219061.62845702007</v>
      </c>
      <c r="BA249" s="25">
        <f t="shared" ca="1" si="229"/>
        <v>0</v>
      </c>
      <c r="BB249" s="25">
        <f t="shared" ca="1" si="230"/>
        <v>0</v>
      </c>
      <c r="BC249" s="25">
        <f t="shared" ca="1" si="231"/>
        <v>10.95</v>
      </c>
      <c r="BD249" s="25">
        <f ca="1">IF($H249="","",IF($Q249="x",SUM(AW$3:AY249)+SUM(BB$3:BC249)-SUM(BD$3:BD248),0))</f>
        <v>877.44999999999709</v>
      </c>
      <c r="BE249" s="25">
        <f t="shared" ca="1" si="232"/>
        <v>218184.18</v>
      </c>
      <c r="BF249" s="25">
        <f t="shared" ca="1" si="201"/>
        <v>217806.98</v>
      </c>
      <c r="BG249" s="7"/>
      <c r="BI249" s="25">
        <f t="shared" ca="1" si="233"/>
        <v>0</v>
      </c>
      <c r="BJ249" s="25">
        <f ca="1">SUM(BI$3:BI249)</f>
        <v>0</v>
      </c>
      <c r="BK249" s="25">
        <f t="shared" ca="1" si="246"/>
        <v>180247.66158664133</v>
      </c>
      <c r="BL249" s="25">
        <f t="shared" ca="1" si="202"/>
        <v>112.65</v>
      </c>
      <c r="BM249" s="25">
        <f t="shared" ca="1" si="234"/>
        <v>0</v>
      </c>
      <c r="BN249" s="25">
        <f t="shared" ca="1" si="235"/>
        <v>120.17</v>
      </c>
      <c r="BO249" s="25">
        <f t="shared" ca="1" si="236"/>
        <v>180247.66158664133</v>
      </c>
      <c r="BP249" s="25">
        <f t="shared" ca="1" si="237"/>
        <v>0</v>
      </c>
      <c r="BQ249" s="25">
        <f t="shared" ca="1" si="238"/>
        <v>0</v>
      </c>
      <c r="BR249" s="25">
        <f t="shared" ca="1" si="239"/>
        <v>9.01</v>
      </c>
      <c r="BS249" s="25">
        <f ca="1">IF($H249="","",IF($Q249="x",SUM(BL$3:BN249)+SUM(BQ$3:BR249)-SUM(BS$3:BS248),0))</f>
        <v>722.55999999999767</v>
      </c>
      <c r="BT249" s="25">
        <f t="shared" ca="1" si="240"/>
        <v>179525.1</v>
      </c>
      <c r="BU249" s="25">
        <f t="shared" ca="1" si="203"/>
        <v>179205.89</v>
      </c>
      <c r="BV249" s="7"/>
      <c r="BY249" s="7"/>
      <c r="CB249" s="131">
        <f t="shared" si="248"/>
        <v>246</v>
      </c>
      <c r="CC249" s="132">
        <f t="shared" ca="1" si="241"/>
        <v>0</v>
      </c>
      <c r="CD249" s="133">
        <f t="shared" ca="1" si="204"/>
        <v>233265.55660774081</v>
      </c>
      <c r="CE249" s="133">
        <f t="shared" ca="1" si="242"/>
        <v>97</v>
      </c>
      <c r="CF249" s="133">
        <f t="shared" ca="1" si="243"/>
        <v>233168.56</v>
      </c>
      <c r="CG249" s="133">
        <f t="shared" ca="1" si="244"/>
        <v>0</v>
      </c>
      <c r="CH249" s="133">
        <f ca="1">IF($H249="","",IF(MONTH($H249)=MONTH($C$4)-1,MAX(0,(CG249-SUM(N238:N249)+SUM(O238:O249))-(VLOOKUP(CB249-12,$CB$3:$CH248,6,FALSE))),0)*0.25)</f>
        <v>0</v>
      </c>
      <c r="CI249" s="133">
        <f ca="1">IF($H249="","",CG249-SUM($CH$4:$CH249))</f>
        <v>-30846.140531088684</v>
      </c>
      <c r="CK249" s="133">
        <f ca="1">IF($H249="","",SUM($N$4:$N249)+$CK$3)</f>
        <v>100000</v>
      </c>
      <c r="CL249" s="133">
        <f ca="1">IF($H249="","",SUM($O$4:$O249))</f>
        <v>0</v>
      </c>
      <c r="CM249" s="133">
        <f t="shared" ca="1" si="247"/>
        <v>0</v>
      </c>
      <c r="CN249" s="133">
        <f ca="1">IF($H249="","",ROUND(IF(MONTH($H249)=MONTH($C$4)-1,BT249*(1+CC249)-SUM($CM$4:$CM249),0),2))</f>
        <v>0</v>
      </c>
      <c r="CZ249" s="132">
        <f t="shared" ca="1" si="205"/>
        <v>126700</v>
      </c>
    </row>
    <row r="250" spans="6:104" x14ac:dyDescent="0.2">
      <c r="F250" s="3">
        <v>247</v>
      </c>
      <c r="G250" s="3">
        <f t="shared" si="206"/>
        <v>21</v>
      </c>
      <c r="H250" s="8">
        <f t="shared" ca="1" si="245"/>
        <v>51256</v>
      </c>
      <c r="I250" s="6">
        <f t="shared" ca="1" si="189"/>
        <v>52</v>
      </c>
      <c r="J250" s="6" t="str">
        <f t="shared" ca="1" si="190"/>
        <v/>
      </c>
      <c r="K250" s="7"/>
      <c r="L250" s="6">
        <f ca="1">IF($H250="","",IF($J250="",VLOOKUP($I250,Sterbetafeln!$A$4:$I$124,$D$10,FALSE),MAX(0.0005,VLOOKUP($I250,Sterbetafeln!$A$4:$I$124,$D$10,FALSE)*VLOOKUP($J250,Sterbetafeln!$A$4:$I$124,$D$13,FALSE))))</f>
        <v>3.686E-3</v>
      </c>
      <c r="M250" s="78">
        <f ca="1">SUM($O$3:$O250)</f>
        <v>0</v>
      </c>
      <c r="N250" s="25">
        <f t="shared" ca="1" si="207"/>
        <v>0</v>
      </c>
      <c r="O250" s="25">
        <f t="shared" ca="1" si="208"/>
        <v>0</v>
      </c>
      <c r="P250" s="25">
        <f t="shared" ca="1" si="209"/>
        <v>0</v>
      </c>
      <c r="Q250" s="7" t="str">
        <f t="shared" ca="1" si="210"/>
        <v/>
      </c>
      <c r="R250" s="25">
        <f t="shared" ca="1" si="191"/>
        <v>0</v>
      </c>
      <c r="S250" s="25">
        <f ca="1">SUM(R$3:R250)</f>
        <v>0</v>
      </c>
      <c r="T250" s="25">
        <f t="shared" ca="1" si="211"/>
        <v>64353.89</v>
      </c>
      <c r="U250" s="25">
        <f t="shared" ca="1" si="192"/>
        <v>40.22</v>
      </c>
      <c r="V250" s="25">
        <f t="shared" ca="1" si="212"/>
        <v>0</v>
      </c>
      <c r="W250" s="25">
        <f t="shared" ca="1" si="193"/>
        <v>42.9</v>
      </c>
      <c r="X250" s="25">
        <f t="shared" ca="1" si="213"/>
        <v>126700</v>
      </c>
      <c r="Y250" s="25">
        <f t="shared" ca="1" si="194"/>
        <v>62346.11</v>
      </c>
      <c r="Z250" s="25">
        <f t="shared" ca="1" si="214"/>
        <v>19.149999999999999</v>
      </c>
      <c r="AA250" s="25">
        <f t="shared" ca="1" si="215"/>
        <v>3.22</v>
      </c>
      <c r="AB250" s="25">
        <f ca="1">IF($H250="","",IF($Q250="x",SUM(U$3:W250)+SUM(Z$3:AA250)-SUM(AB$3:AB249),0))</f>
        <v>0</v>
      </c>
      <c r="AC250" s="25">
        <f t="shared" ca="1" si="216"/>
        <v>64353.89</v>
      </c>
      <c r="AD250" s="25">
        <f t="shared" ca="1" si="195"/>
        <v>64207.43</v>
      </c>
      <c r="AE250" s="7"/>
      <c r="AF250" s="25">
        <f t="shared" ca="1" si="217"/>
        <v>0</v>
      </c>
      <c r="AG250" s="25">
        <f ca="1">SUM(AF$3:AF250)</f>
        <v>0</v>
      </c>
      <c r="AH250" s="25">
        <f t="shared" ca="1" si="218"/>
        <v>120758.8211234184</v>
      </c>
      <c r="AI250" s="25">
        <f t="shared" ca="1" si="196"/>
        <v>75.47</v>
      </c>
      <c r="AJ250" s="25">
        <f t="shared" ca="1" si="219"/>
        <v>0</v>
      </c>
      <c r="AK250" s="25">
        <f t="shared" ca="1" si="197"/>
        <v>80.510000000000005</v>
      </c>
      <c r="AL250" s="25">
        <f t="shared" ca="1" si="220"/>
        <v>126700</v>
      </c>
      <c r="AM250" s="25">
        <f t="shared" ca="1" si="198"/>
        <v>5941.18</v>
      </c>
      <c r="AN250" s="25">
        <f t="shared" ca="1" si="221"/>
        <v>1.82</v>
      </c>
      <c r="AO250" s="25">
        <f t="shared" ca="1" si="222"/>
        <v>6.04</v>
      </c>
      <c r="AP250" s="25">
        <f ca="1">IF($H250="","",IF($Q250="x",SUM(AI$3:AK250)+SUM(AN$3:AO250)-SUM(AP$3:AP249),0))</f>
        <v>0</v>
      </c>
      <c r="AQ250" s="25">
        <f t="shared" ca="1" si="223"/>
        <v>120758.82</v>
      </c>
      <c r="AR250" s="25">
        <f t="shared" ca="1" si="199"/>
        <v>120527.76</v>
      </c>
      <c r="AS250" s="7"/>
      <c r="AT250" s="25">
        <f t="shared" ca="1" si="224"/>
        <v>0</v>
      </c>
      <c r="AU250" s="25">
        <f ca="1">SUM(AT$3:AT250)</f>
        <v>0</v>
      </c>
      <c r="AV250" s="25">
        <f t="shared" ca="1" si="225"/>
        <v>219246.20252870792</v>
      </c>
      <c r="AW250" s="25">
        <f t="shared" ca="1" si="200"/>
        <v>137.03</v>
      </c>
      <c r="AX250" s="25">
        <f t="shared" ca="1" si="226"/>
        <v>0</v>
      </c>
      <c r="AY250" s="25">
        <f t="shared" ca="1" si="227"/>
        <v>146.16</v>
      </c>
      <c r="AZ250" s="25">
        <f t="shared" ca="1" si="228"/>
        <v>219246.20252870792</v>
      </c>
      <c r="BA250" s="25">
        <f t="shared" ca="1" si="229"/>
        <v>0</v>
      </c>
      <c r="BB250" s="25">
        <f t="shared" ca="1" si="230"/>
        <v>0</v>
      </c>
      <c r="BC250" s="25">
        <f t="shared" ca="1" si="231"/>
        <v>10.96</v>
      </c>
      <c r="BD250" s="25">
        <f ca="1">IF($H250="","",IF($Q250="x",SUM(AW$3:AY250)+SUM(BB$3:BC250)-SUM(BD$3:BD249),0))</f>
        <v>0</v>
      </c>
      <c r="BE250" s="25">
        <f t="shared" ca="1" si="232"/>
        <v>219246.2</v>
      </c>
      <c r="BF250" s="25">
        <f t="shared" ca="1" si="201"/>
        <v>218867.41</v>
      </c>
      <c r="BG250" s="7"/>
      <c r="BI250" s="25">
        <f t="shared" ca="1" si="233"/>
        <v>0</v>
      </c>
      <c r="BJ250" s="25">
        <f ca="1">SUM(BI$3:BI250)</f>
        <v>0</v>
      </c>
      <c r="BK250" s="25">
        <f t="shared" ca="1" si="246"/>
        <v>180256.50747967185</v>
      </c>
      <c r="BL250" s="25">
        <f t="shared" ca="1" si="202"/>
        <v>112.66</v>
      </c>
      <c r="BM250" s="25">
        <f t="shared" ca="1" si="234"/>
        <v>0</v>
      </c>
      <c r="BN250" s="25">
        <f t="shared" ca="1" si="235"/>
        <v>120.17</v>
      </c>
      <c r="BO250" s="25">
        <f t="shared" ca="1" si="236"/>
        <v>180256.50747967185</v>
      </c>
      <c r="BP250" s="25">
        <f t="shared" ca="1" si="237"/>
        <v>0</v>
      </c>
      <c r="BQ250" s="25">
        <f t="shared" ca="1" si="238"/>
        <v>0</v>
      </c>
      <c r="BR250" s="25">
        <f t="shared" ca="1" si="239"/>
        <v>9.01</v>
      </c>
      <c r="BS250" s="25">
        <f ca="1">IF($H250="","",IF($Q250="x",SUM(BL$3:BN250)+SUM(BQ$3:BR250)-SUM(BS$3:BS249),0))</f>
        <v>0</v>
      </c>
      <c r="BT250" s="25">
        <f t="shared" ca="1" si="240"/>
        <v>180256.51</v>
      </c>
      <c r="BU250" s="25">
        <f t="shared" ca="1" si="203"/>
        <v>179936.2</v>
      </c>
      <c r="BV250" s="7"/>
      <c r="BY250" s="7"/>
      <c r="CB250" s="131">
        <f t="shared" si="248"/>
        <v>247</v>
      </c>
      <c r="CC250" s="132">
        <f t="shared" ca="1" si="241"/>
        <v>0</v>
      </c>
      <c r="CD250" s="133">
        <f t="shared" ca="1" si="204"/>
        <v>234118.51757589504</v>
      </c>
      <c r="CE250" s="133">
        <f t="shared" ca="1" si="242"/>
        <v>97.35</v>
      </c>
      <c r="CF250" s="133">
        <f t="shared" ca="1" si="243"/>
        <v>234021.17</v>
      </c>
      <c r="CG250" s="133">
        <f t="shared" ca="1" si="244"/>
        <v>0</v>
      </c>
      <c r="CH250" s="133">
        <f ca="1">IF($H250="","",IF(MONTH($H250)=MONTH($C$4)-1,MAX(0,(CG250-SUM(N239:N250)+SUM(O239:O250))-(VLOOKUP(CB250-12,$CB$3:$CH249,6,FALSE))),0)*0.25)</f>
        <v>0</v>
      </c>
      <c r="CI250" s="133">
        <f ca="1">IF($H250="","",CG250-SUM($CH$4:$CH250))</f>
        <v>-30846.140531088684</v>
      </c>
      <c r="CK250" s="133">
        <f ca="1">IF($H250="","",SUM($N$4:$N250)+$CK$3)</f>
        <v>100000</v>
      </c>
      <c r="CL250" s="133">
        <f ca="1">IF($H250="","",SUM($O$4:$O250))</f>
        <v>0</v>
      </c>
      <c r="CM250" s="133">
        <f t="shared" ca="1" si="247"/>
        <v>0</v>
      </c>
      <c r="CN250" s="133">
        <f ca="1">IF($H250="","",ROUND(IF(MONTH($H250)=MONTH($C$4)-1,BT250*(1+CC250)-SUM($CM$4:$CM250),0),2))</f>
        <v>0</v>
      </c>
      <c r="CZ250" s="132">
        <f t="shared" ca="1" si="205"/>
        <v>126700</v>
      </c>
    </row>
    <row r="251" spans="6:104" x14ac:dyDescent="0.2">
      <c r="F251" s="3">
        <v>248</v>
      </c>
      <c r="G251" s="3">
        <f t="shared" si="206"/>
        <v>21</v>
      </c>
      <c r="H251" s="8">
        <f t="shared" ca="1" si="245"/>
        <v>51287</v>
      </c>
      <c r="I251" s="6">
        <f t="shared" ca="1" si="189"/>
        <v>52</v>
      </c>
      <c r="J251" s="6" t="str">
        <f t="shared" ca="1" si="190"/>
        <v/>
      </c>
      <c r="K251" s="7"/>
      <c r="L251" s="6">
        <f ca="1">IF($H251="","",IF($J251="",VLOOKUP($I251,Sterbetafeln!$A$4:$I$124,$D$10,FALSE),MAX(0.0005,VLOOKUP($I251,Sterbetafeln!$A$4:$I$124,$D$10,FALSE)*VLOOKUP($J251,Sterbetafeln!$A$4:$I$124,$D$13,FALSE))))</f>
        <v>3.686E-3</v>
      </c>
      <c r="M251" s="78">
        <f ca="1">SUM($O$3:$O251)</f>
        <v>0</v>
      </c>
      <c r="N251" s="25">
        <f t="shared" ca="1" si="207"/>
        <v>0</v>
      </c>
      <c r="O251" s="25">
        <f t="shared" ca="1" si="208"/>
        <v>0</v>
      </c>
      <c r="P251" s="25">
        <f t="shared" ca="1" si="209"/>
        <v>0</v>
      </c>
      <c r="Q251" s="7" t="str">
        <f t="shared" ca="1" si="210"/>
        <v/>
      </c>
      <c r="R251" s="25">
        <f t="shared" ca="1" si="191"/>
        <v>0</v>
      </c>
      <c r="S251" s="25">
        <f ca="1">SUM(R$3:R251)</f>
        <v>0</v>
      </c>
      <c r="T251" s="25">
        <f t="shared" ca="1" si="211"/>
        <v>64353.89</v>
      </c>
      <c r="U251" s="25">
        <f t="shared" ca="1" si="192"/>
        <v>40.22</v>
      </c>
      <c r="V251" s="25">
        <f t="shared" ca="1" si="212"/>
        <v>0</v>
      </c>
      <c r="W251" s="25">
        <f t="shared" ca="1" si="193"/>
        <v>42.9</v>
      </c>
      <c r="X251" s="25">
        <f t="shared" ca="1" si="213"/>
        <v>126700</v>
      </c>
      <c r="Y251" s="25">
        <f t="shared" ca="1" si="194"/>
        <v>62346.11</v>
      </c>
      <c r="Z251" s="25">
        <f t="shared" ca="1" si="214"/>
        <v>19.149999999999999</v>
      </c>
      <c r="AA251" s="25">
        <f t="shared" ca="1" si="215"/>
        <v>3.22</v>
      </c>
      <c r="AB251" s="25">
        <f ca="1">IF($H251="","",IF($Q251="x",SUM(U$3:W251)+SUM(Z$3:AA251)-SUM(AB$3:AB250),0))</f>
        <v>0</v>
      </c>
      <c r="AC251" s="25">
        <f t="shared" ca="1" si="216"/>
        <v>64353.89</v>
      </c>
      <c r="AD251" s="25">
        <f t="shared" ca="1" si="195"/>
        <v>64207.43</v>
      </c>
      <c r="AE251" s="7"/>
      <c r="AF251" s="25">
        <f t="shared" ca="1" si="217"/>
        <v>0</v>
      </c>
      <c r="AG251" s="25">
        <f ca="1">SUM(AF$3:AF251)</f>
        <v>0</v>
      </c>
      <c r="AH251" s="25">
        <f t="shared" ca="1" si="218"/>
        <v>121056.64382750508</v>
      </c>
      <c r="AI251" s="25">
        <f t="shared" ca="1" si="196"/>
        <v>75.66</v>
      </c>
      <c r="AJ251" s="25">
        <f t="shared" ca="1" si="219"/>
        <v>0</v>
      </c>
      <c r="AK251" s="25">
        <f t="shared" ca="1" si="197"/>
        <v>80.7</v>
      </c>
      <c r="AL251" s="25">
        <f t="shared" ca="1" si="220"/>
        <v>126700</v>
      </c>
      <c r="AM251" s="25">
        <f t="shared" ca="1" si="198"/>
        <v>5643.36</v>
      </c>
      <c r="AN251" s="25">
        <f t="shared" ca="1" si="221"/>
        <v>1.73</v>
      </c>
      <c r="AO251" s="25">
        <f t="shared" ca="1" si="222"/>
        <v>6.05</v>
      </c>
      <c r="AP251" s="25">
        <f ca="1">IF($H251="","",IF($Q251="x",SUM(AI$3:AK251)+SUM(AN$3:AO251)-SUM(AP$3:AP250),0))</f>
        <v>0</v>
      </c>
      <c r="AQ251" s="25">
        <f t="shared" ca="1" si="223"/>
        <v>121056.64</v>
      </c>
      <c r="AR251" s="25">
        <f t="shared" ca="1" si="199"/>
        <v>120825.13</v>
      </c>
      <c r="AS251" s="7"/>
      <c r="AT251" s="25">
        <f t="shared" ca="1" si="224"/>
        <v>0</v>
      </c>
      <c r="AU251" s="25">
        <f ca="1">SUM(AT$3:AT251)</f>
        <v>0</v>
      </c>
      <c r="AV251" s="25">
        <f t="shared" ca="1" si="225"/>
        <v>220313.39196475933</v>
      </c>
      <c r="AW251" s="25">
        <f t="shared" ca="1" si="200"/>
        <v>137.69999999999999</v>
      </c>
      <c r="AX251" s="25">
        <f t="shared" ca="1" si="226"/>
        <v>0</v>
      </c>
      <c r="AY251" s="25">
        <f t="shared" ca="1" si="227"/>
        <v>146.88</v>
      </c>
      <c r="AZ251" s="25">
        <f t="shared" ca="1" si="228"/>
        <v>220313.39196475933</v>
      </c>
      <c r="BA251" s="25">
        <f t="shared" ca="1" si="229"/>
        <v>0</v>
      </c>
      <c r="BB251" s="25">
        <f t="shared" ca="1" si="230"/>
        <v>0</v>
      </c>
      <c r="BC251" s="25">
        <f t="shared" ca="1" si="231"/>
        <v>11.02</v>
      </c>
      <c r="BD251" s="25">
        <f ca="1">IF($H251="","",IF($Q251="x",SUM(AW$3:AY251)+SUM(BB$3:BC251)-SUM(BD$3:BD250),0))</f>
        <v>0</v>
      </c>
      <c r="BE251" s="25">
        <f t="shared" ca="1" si="232"/>
        <v>220313.39</v>
      </c>
      <c r="BF251" s="25">
        <f t="shared" ca="1" si="201"/>
        <v>219932.99</v>
      </c>
      <c r="BG251" s="7"/>
      <c r="BI251" s="25">
        <f t="shared" ca="1" si="233"/>
        <v>0</v>
      </c>
      <c r="BJ251" s="25">
        <f ca="1">SUM(BI$3:BI251)</f>
        <v>0</v>
      </c>
      <c r="BK251" s="25">
        <f t="shared" ca="1" si="246"/>
        <v>180990.89733454847</v>
      </c>
      <c r="BL251" s="25">
        <f t="shared" ca="1" si="202"/>
        <v>113.12</v>
      </c>
      <c r="BM251" s="25">
        <f t="shared" ca="1" si="234"/>
        <v>0</v>
      </c>
      <c r="BN251" s="25">
        <f t="shared" ca="1" si="235"/>
        <v>120.66</v>
      </c>
      <c r="BO251" s="25">
        <f t="shared" ca="1" si="236"/>
        <v>180990.89733454847</v>
      </c>
      <c r="BP251" s="25">
        <f t="shared" ca="1" si="237"/>
        <v>0</v>
      </c>
      <c r="BQ251" s="25">
        <f t="shared" ca="1" si="238"/>
        <v>0</v>
      </c>
      <c r="BR251" s="25">
        <f t="shared" ca="1" si="239"/>
        <v>9.0500000000000007</v>
      </c>
      <c r="BS251" s="25">
        <f ca="1">IF($H251="","",IF($Q251="x",SUM(BL$3:BN251)+SUM(BQ$3:BR251)-SUM(BS$3:BS250),0))</f>
        <v>0</v>
      </c>
      <c r="BT251" s="25">
        <f t="shared" ca="1" si="240"/>
        <v>180990.9</v>
      </c>
      <c r="BU251" s="25">
        <f t="shared" ca="1" si="203"/>
        <v>180669.49</v>
      </c>
      <c r="BV251" s="7"/>
      <c r="BY251" s="7"/>
      <c r="CB251" s="131">
        <f t="shared" si="248"/>
        <v>248</v>
      </c>
      <c r="CC251" s="132">
        <f t="shared" ca="1" si="241"/>
        <v>0</v>
      </c>
      <c r="CD251" s="133">
        <f t="shared" ca="1" si="204"/>
        <v>234974.60121457421</v>
      </c>
      <c r="CE251" s="133">
        <f t="shared" ca="1" si="242"/>
        <v>97.71</v>
      </c>
      <c r="CF251" s="133">
        <f t="shared" ca="1" si="243"/>
        <v>234876.89</v>
      </c>
      <c r="CG251" s="133">
        <f t="shared" ca="1" si="244"/>
        <v>0</v>
      </c>
      <c r="CH251" s="133">
        <f ca="1">IF($H251="","",IF(MONTH($H251)=MONTH($C$4)-1,MAX(0,(CG251-SUM(N240:N251)+SUM(O240:O251))-(VLOOKUP(CB251-12,$CB$3:$CH250,6,FALSE))),0)*0.25)</f>
        <v>0</v>
      </c>
      <c r="CI251" s="133">
        <f ca="1">IF($H251="","",CG251-SUM($CH$4:$CH251))</f>
        <v>-30846.140531088684</v>
      </c>
      <c r="CK251" s="133">
        <f ca="1">IF($H251="","",SUM($N$4:$N251)+$CK$3)</f>
        <v>100000</v>
      </c>
      <c r="CL251" s="133">
        <f ca="1">IF($H251="","",SUM($O$4:$O251))</f>
        <v>0</v>
      </c>
      <c r="CM251" s="133">
        <f t="shared" ca="1" si="247"/>
        <v>0</v>
      </c>
      <c r="CN251" s="133">
        <f ca="1">IF($H251="","",ROUND(IF(MONTH($H251)=MONTH($C$4)-1,BT251*(1+CC251)-SUM($CM$4:$CM251),0),2))</f>
        <v>0</v>
      </c>
      <c r="CZ251" s="132">
        <f t="shared" ca="1" si="205"/>
        <v>126700</v>
      </c>
    </row>
    <row r="252" spans="6:104" x14ac:dyDescent="0.2">
      <c r="F252" s="3">
        <v>249</v>
      </c>
      <c r="G252" s="3">
        <f t="shared" si="206"/>
        <v>21</v>
      </c>
      <c r="H252" s="8">
        <f t="shared" ca="1" si="245"/>
        <v>51317</v>
      </c>
      <c r="I252" s="6">
        <f t="shared" ca="1" si="189"/>
        <v>52</v>
      </c>
      <c r="J252" s="6" t="str">
        <f t="shared" ca="1" si="190"/>
        <v/>
      </c>
      <c r="K252" s="7"/>
      <c r="L252" s="6">
        <f ca="1">IF($H252="","",IF($J252="",VLOOKUP($I252,Sterbetafeln!$A$4:$I$124,$D$10,FALSE),MAX(0.0005,VLOOKUP($I252,Sterbetafeln!$A$4:$I$124,$D$10,FALSE)*VLOOKUP($J252,Sterbetafeln!$A$4:$I$124,$D$13,FALSE))))</f>
        <v>3.686E-3</v>
      </c>
      <c r="M252" s="78">
        <f ca="1">SUM($O$3:$O252)</f>
        <v>0</v>
      </c>
      <c r="N252" s="25">
        <f t="shared" ca="1" si="207"/>
        <v>0</v>
      </c>
      <c r="O252" s="25">
        <f t="shared" ca="1" si="208"/>
        <v>0</v>
      </c>
      <c r="P252" s="25">
        <f t="shared" ca="1" si="209"/>
        <v>0</v>
      </c>
      <c r="Q252" s="7" t="str">
        <f t="shared" ca="1" si="210"/>
        <v>x</v>
      </c>
      <c r="R252" s="25">
        <f t="shared" ca="1" si="191"/>
        <v>0</v>
      </c>
      <c r="S252" s="25">
        <f ca="1">SUM(R$3:R252)</f>
        <v>0</v>
      </c>
      <c r="T252" s="25">
        <f t="shared" ca="1" si="211"/>
        <v>64353.89</v>
      </c>
      <c r="U252" s="25">
        <f t="shared" ca="1" si="192"/>
        <v>40.22</v>
      </c>
      <c r="V252" s="25">
        <f t="shared" ca="1" si="212"/>
        <v>0</v>
      </c>
      <c r="W252" s="25">
        <f t="shared" ca="1" si="193"/>
        <v>42.9</v>
      </c>
      <c r="X252" s="25">
        <f t="shared" ca="1" si="213"/>
        <v>126700</v>
      </c>
      <c r="Y252" s="25">
        <f t="shared" ca="1" si="194"/>
        <v>62346.11</v>
      </c>
      <c r="Z252" s="25">
        <f t="shared" ca="1" si="214"/>
        <v>19.149999999999999</v>
      </c>
      <c r="AA252" s="25">
        <f t="shared" ca="1" si="215"/>
        <v>3.22</v>
      </c>
      <c r="AB252" s="25">
        <f ca="1">IF($H252="","",IF($Q252="x",SUM(U$3:W252)+SUM(Z$3:AA252)-SUM(AB$3:AB251),0))</f>
        <v>316.47000000000844</v>
      </c>
      <c r="AC252" s="25">
        <f t="shared" ca="1" si="216"/>
        <v>64037.42</v>
      </c>
      <c r="AD252" s="25">
        <f t="shared" ca="1" si="195"/>
        <v>63891.44</v>
      </c>
      <c r="AE252" s="7"/>
      <c r="AF252" s="25">
        <f t="shared" ca="1" si="217"/>
        <v>0</v>
      </c>
      <c r="AG252" s="25">
        <f ca="1">SUM(AF$3:AF252)</f>
        <v>0</v>
      </c>
      <c r="AH252" s="25">
        <f t="shared" ca="1" si="218"/>
        <v>121355.19833196866</v>
      </c>
      <c r="AI252" s="25">
        <f t="shared" ca="1" si="196"/>
        <v>75.849999999999994</v>
      </c>
      <c r="AJ252" s="25">
        <f t="shared" ca="1" si="219"/>
        <v>0</v>
      </c>
      <c r="AK252" s="25">
        <f t="shared" ca="1" si="197"/>
        <v>80.900000000000006</v>
      </c>
      <c r="AL252" s="25">
        <f t="shared" ca="1" si="220"/>
        <v>126700</v>
      </c>
      <c r="AM252" s="25">
        <f t="shared" ca="1" si="198"/>
        <v>5344.8</v>
      </c>
      <c r="AN252" s="25">
        <f t="shared" ca="1" si="221"/>
        <v>1.64</v>
      </c>
      <c r="AO252" s="25">
        <f t="shared" ca="1" si="222"/>
        <v>6.07</v>
      </c>
      <c r="AP252" s="25">
        <f ca="1">IF($H252="","",IF($Q252="x",SUM(AI$3:AK252)+SUM(AN$3:AO252)-SUM(AP$3:AP251),0))</f>
        <v>492.44000000000233</v>
      </c>
      <c r="AQ252" s="25">
        <f t="shared" ca="1" si="223"/>
        <v>120862.76</v>
      </c>
      <c r="AR252" s="25">
        <f t="shared" ca="1" si="199"/>
        <v>120631.54</v>
      </c>
      <c r="AS252" s="7"/>
      <c r="AT252" s="25">
        <f t="shared" ca="1" si="224"/>
        <v>0</v>
      </c>
      <c r="AU252" s="25">
        <f ca="1">SUM(AT$3:AT252)</f>
        <v>0</v>
      </c>
      <c r="AV252" s="25">
        <f t="shared" ca="1" si="225"/>
        <v>221385.77656604716</v>
      </c>
      <c r="AW252" s="25">
        <f t="shared" ca="1" si="200"/>
        <v>138.37</v>
      </c>
      <c r="AX252" s="25">
        <f t="shared" ca="1" si="226"/>
        <v>0</v>
      </c>
      <c r="AY252" s="25">
        <f t="shared" ca="1" si="227"/>
        <v>147.59</v>
      </c>
      <c r="AZ252" s="25">
        <f t="shared" ca="1" si="228"/>
        <v>221385.77656604716</v>
      </c>
      <c r="BA252" s="25">
        <f t="shared" ca="1" si="229"/>
        <v>0</v>
      </c>
      <c r="BB252" s="25">
        <f t="shared" ca="1" si="230"/>
        <v>0</v>
      </c>
      <c r="BC252" s="25">
        <f t="shared" ca="1" si="231"/>
        <v>11.07</v>
      </c>
      <c r="BD252" s="25">
        <f ca="1">IF($H252="","",IF($Q252="x",SUM(AW$3:AY252)+SUM(BB$3:BC252)-SUM(BD$3:BD251),0))</f>
        <v>886.77999999999884</v>
      </c>
      <c r="BE252" s="25">
        <f t="shared" ca="1" si="232"/>
        <v>220499</v>
      </c>
      <c r="BF252" s="25">
        <f t="shared" ca="1" si="201"/>
        <v>220118.33</v>
      </c>
      <c r="BG252" s="7"/>
      <c r="BI252" s="25">
        <f t="shared" ca="1" si="233"/>
        <v>0</v>
      </c>
      <c r="BJ252" s="25">
        <f ca="1">SUM(BI$3:BI252)</f>
        <v>0</v>
      </c>
      <c r="BK252" s="25">
        <f t="shared" ca="1" si="246"/>
        <v>181728.2793303139</v>
      </c>
      <c r="BL252" s="25">
        <f t="shared" ca="1" si="202"/>
        <v>113.58</v>
      </c>
      <c r="BM252" s="25">
        <f t="shared" ca="1" si="234"/>
        <v>0</v>
      </c>
      <c r="BN252" s="25">
        <f t="shared" ca="1" si="235"/>
        <v>121.15</v>
      </c>
      <c r="BO252" s="25">
        <f t="shared" ca="1" si="236"/>
        <v>181728.2793303139</v>
      </c>
      <c r="BP252" s="25">
        <f t="shared" ca="1" si="237"/>
        <v>0</v>
      </c>
      <c r="BQ252" s="25">
        <f t="shared" ca="1" si="238"/>
        <v>0</v>
      </c>
      <c r="BR252" s="25">
        <f t="shared" ca="1" si="239"/>
        <v>9.09</v>
      </c>
      <c r="BS252" s="25">
        <f ca="1">IF($H252="","",IF($Q252="x",SUM(BL$3:BN252)+SUM(BQ$3:BR252)-SUM(BS$3:BS251),0))</f>
        <v>728.49000000000524</v>
      </c>
      <c r="BT252" s="25">
        <f t="shared" ca="1" si="240"/>
        <v>180999.79</v>
      </c>
      <c r="BU252" s="25">
        <f t="shared" ca="1" si="203"/>
        <v>180678.37</v>
      </c>
      <c r="BV252" s="7"/>
      <c r="BY252" s="7"/>
      <c r="CB252" s="131">
        <f t="shared" si="248"/>
        <v>249</v>
      </c>
      <c r="CC252" s="132">
        <f t="shared" ca="1" si="241"/>
        <v>0</v>
      </c>
      <c r="CD252" s="133">
        <f t="shared" ca="1" si="204"/>
        <v>235833.80752377838</v>
      </c>
      <c r="CE252" s="133">
        <f t="shared" ca="1" si="242"/>
        <v>98.06</v>
      </c>
      <c r="CF252" s="133">
        <f t="shared" ca="1" si="243"/>
        <v>235735.75</v>
      </c>
      <c r="CG252" s="133">
        <f t="shared" ca="1" si="244"/>
        <v>0</v>
      </c>
      <c r="CH252" s="133">
        <f ca="1">IF($H252="","",IF(MONTH($H252)=MONTH($C$4)-1,MAX(0,(CG252-SUM(N241:N252)+SUM(O241:O252))-(VLOOKUP(CB252-12,$CB$3:$CH251,6,FALSE))),0)*0.25)</f>
        <v>0</v>
      </c>
      <c r="CI252" s="133">
        <f ca="1">IF($H252="","",CG252-SUM($CH$4:$CH252))</f>
        <v>-30846.140531088684</v>
      </c>
      <c r="CK252" s="133">
        <f ca="1">IF($H252="","",SUM($N$4:$N252)+$CK$3)</f>
        <v>100000</v>
      </c>
      <c r="CL252" s="133">
        <f ca="1">IF($H252="","",SUM($O$4:$O252))</f>
        <v>0</v>
      </c>
      <c r="CM252" s="133">
        <f t="shared" ca="1" si="247"/>
        <v>0</v>
      </c>
      <c r="CN252" s="133">
        <f ca="1">IF($H252="","",ROUND(IF(MONTH($H252)=MONTH($C$4)-1,BT252*(1+CC252)-SUM($CM$4:$CM252),0),2))</f>
        <v>0</v>
      </c>
      <c r="CZ252" s="132">
        <f t="shared" ca="1" si="205"/>
        <v>126700</v>
      </c>
    </row>
    <row r="253" spans="6:104" x14ac:dyDescent="0.2">
      <c r="F253" s="3">
        <v>250</v>
      </c>
      <c r="G253" s="3">
        <f t="shared" si="206"/>
        <v>21</v>
      </c>
      <c r="H253" s="8">
        <f t="shared" ca="1" si="245"/>
        <v>51348</v>
      </c>
      <c r="I253" s="6">
        <f t="shared" ca="1" si="189"/>
        <v>53</v>
      </c>
      <c r="J253" s="6" t="str">
        <f t="shared" ca="1" si="190"/>
        <v/>
      </c>
      <c r="K253" s="7"/>
      <c r="L253" s="6">
        <f ca="1">IF($H253="","",IF($J253="",VLOOKUP($I253,Sterbetafeln!$A$4:$I$124,$D$10,FALSE),MAX(0.0005,VLOOKUP($I253,Sterbetafeln!$A$4:$I$124,$D$10,FALSE)*VLOOKUP($J253,Sterbetafeln!$A$4:$I$124,$D$13,FALSE))))</f>
        <v>4.0790000000000002E-3</v>
      </c>
      <c r="M253" s="78">
        <f ca="1">SUM($O$3:$O253)</f>
        <v>0</v>
      </c>
      <c r="N253" s="25">
        <f t="shared" ca="1" si="207"/>
        <v>0</v>
      </c>
      <c r="O253" s="25">
        <f t="shared" ca="1" si="208"/>
        <v>0</v>
      </c>
      <c r="P253" s="25">
        <f t="shared" ca="1" si="209"/>
        <v>0</v>
      </c>
      <c r="Q253" s="7" t="str">
        <f t="shared" ca="1" si="210"/>
        <v/>
      </c>
      <c r="R253" s="25">
        <f t="shared" ca="1" si="191"/>
        <v>0</v>
      </c>
      <c r="S253" s="25">
        <f ca="1">SUM(R$3:R253)</f>
        <v>0</v>
      </c>
      <c r="T253" s="25">
        <f t="shared" ca="1" si="211"/>
        <v>64037.42</v>
      </c>
      <c r="U253" s="25">
        <f t="shared" ca="1" si="192"/>
        <v>40.020000000000003</v>
      </c>
      <c r="V253" s="25">
        <f t="shared" ca="1" si="212"/>
        <v>0</v>
      </c>
      <c r="W253" s="25">
        <f t="shared" ca="1" si="193"/>
        <v>42.69</v>
      </c>
      <c r="X253" s="25">
        <f t="shared" ca="1" si="213"/>
        <v>126700</v>
      </c>
      <c r="Y253" s="25">
        <f t="shared" ca="1" si="194"/>
        <v>62662.58</v>
      </c>
      <c r="Z253" s="25">
        <f t="shared" ca="1" si="214"/>
        <v>21.3</v>
      </c>
      <c r="AA253" s="25">
        <f t="shared" ca="1" si="215"/>
        <v>3.2</v>
      </c>
      <c r="AB253" s="25">
        <f ca="1">IF($H253="","",IF($Q253="x",SUM(U$3:W253)+SUM(Z$3:AA253)-SUM(AB$3:AB252),0))</f>
        <v>0</v>
      </c>
      <c r="AC253" s="25">
        <f t="shared" ca="1" si="216"/>
        <v>64037.42</v>
      </c>
      <c r="AD253" s="25">
        <f t="shared" ca="1" si="195"/>
        <v>63891.44</v>
      </c>
      <c r="AE253" s="7"/>
      <c r="AF253" s="25">
        <f t="shared" ca="1" si="217"/>
        <v>0</v>
      </c>
      <c r="AG253" s="25">
        <f ca="1">SUM(AF$3:AF253)</f>
        <v>0</v>
      </c>
      <c r="AH253" s="25">
        <f t="shared" ca="1" si="218"/>
        <v>121160.84017158519</v>
      </c>
      <c r="AI253" s="25">
        <f t="shared" ca="1" si="196"/>
        <v>75.73</v>
      </c>
      <c r="AJ253" s="25">
        <f t="shared" ca="1" si="219"/>
        <v>0</v>
      </c>
      <c r="AK253" s="25">
        <f t="shared" ca="1" si="197"/>
        <v>80.77</v>
      </c>
      <c r="AL253" s="25">
        <f t="shared" ca="1" si="220"/>
        <v>126700</v>
      </c>
      <c r="AM253" s="25">
        <f t="shared" ca="1" si="198"/>
        <v>5539.16</v>
      </c>
      <c r="AN253" s="25">
        <f t="shared" ca="1" si="221"/>
        <v>1.88</v>
      </c>
      <c r="AO253" s="25">
        <f t="shared" ca="1" si="222"/>
        <v>6.06</v>
      </c>
      <c r="AP253" s="25">
        <f ca="1">IF($H253="","",IF($Q253="x",SUM(AI$3:AK253)+SUM(AN$3:AO253)-SUM(AP$3:AP252),0))</f>
        <v>0</v>
      </c>
      <c r="AQ253" s="25">
        <f t="shared" ca="1" si="223"/>
        <v>121160.84</v>
      </c>
      <c r="AR253" s="25">
        <f t="shared" ca="1" si="199"/>
        <v>120929.17</v>
      </c>
      <c r="AS253" s="7"/>
      <c r="AT253" s="25">
        <f t="shared" ca="1" si="224"/>
        <v>0</v>
      </c>
      <c r="AU253" s="25">
        <f ca="1">SUM(AT$3:AT253)</f>
        <v>0</v>
      </c>
      <c r="AV253" s="25">
        <f t="shared" ca="1" si="225"/>
        <v>221572.29003210759</v>
      </c>
      <c r="AW253" s="25">
        <f t="shared" ca="1" si="200"/>
        <v>138.47999999999999</v>
      </c>
      <c r="AX253" s="25">
        <f t="shared" ca="1" si="226"/>
        <v>0</v>
      </c>
      <c r="AY253" s="25">
        <f t="shared" ca="1" si="227"/>
        <v>147.71</v>
      </c>
      <c r="AZ253" s="25">
        <f t="shared" ca="1" si="228"/>
        <v>221572.29003210759</v>
      </c>
      <c r="BA253" s="25">
        <f t="shared" ca="1" si="229"/>
        <v>0</v>
      </c>
      <c r="BB253" s="25">
        <f t="shared" ca="1" si="230"/>
        <v>0</v>
      </c>
      <c r="BC253" s="25">
        <f t="shared" ca="1" si="231"/>
        <v>11.08</v>
      </c>
      <c r="BD253" s="25">
        <f ca="1">IF($H253="","",IF($Q253="x",SUM(AW$3:AY253)+SUM(BB$3:BC253)-SUM(BD$3:BD252),0))</f>
        <v>0</v>
      </c>
      <c r="BE253" s="25">
        <f t="shared" ca="1" si="232"/>
        <v>221572.29</v>
      </c>
      <c r="BF253" s="25">
        <f t="shared" ca="1" si="201"/>
        <v>221190.01</v>
      </c>
      <c r="BG253" s="7"/>
      <c r="BI253" s="25">
        <f t="shared" ca="1" si="233"/>
        <v>0</v>
      </c>
      <c r="BJ253" s="25">
        <f ca="1">SUM(BI$3:BI253)</f>
        <v>0</v>
      </c>
      <c r="BK253" s="25">
        <f t="shared" ca="1" si="246"/>
        <v>181737.20554927437</v>
      </c>
      <c r="BL253" s="25">
        <f t="shared" ca="1" si="202"/>
        <v>113.59</v>
      </c>
      <c r="BM253" s="25">
        <f t="shared" ca="1" si="234"/>
        <v>0</v>
      </c>
      <c r="BN253" s="25">
        <f t="shared" ca="1" si="235"/>
        <v>121.16</v>
      </c>
      <c r="BO253" s="25">
        <f t="shared" ca="1" si="236"/>
        <v>181737.20554927437</v>
      </c>
      <c r="BP253" s="25">
        <f t="shared" ca="1" si="237"/>
        <v>0</v>
      </c>
      <c r="BQ253" s="25">
        <f t="shared" ca="1" si="238"/>
        <v>0</v>
      </c>
      <c r="BR253" s="25">
        <f t="shared" ca="1" si="239"/>
        <v>9.09</v>
      </c>
      <c r="BS253" s="25">
        <f ca="1">IF($H253="","",IF($Q253="x",SUM(BL$3:BN253)+SUM(BQ$3:BR253)-SUM(BS$3:BS252),0))</f>
        <v>0</v>
      </c>
      <c r="BT253" s="25">
        <f t="shared" ca="1" si="240"/>
        <v>181737.21</v>
      </c>
      <c r="BU253" s="25">
        <f t="shared" ca="1" si="203"/>
        <v>181414.68</v>
      </c>
      <c r="BV253" s="7"/>
      <c r="BY253" s="7"/>
      <c r="CB253" s="131">
        <f t="shared" si="248"/>
        <v>250</v>
      </c>
      <c r="CC253" s="132">
        <f t="shared" ca="1" si="241"/>
        <v>0</v>
      </c>
      <c r="CD253" s="133">
        <f t="shared" ca="1" si="204"/>
        <v>236696.16662573119</v>
      </c>
      <c r="CE253" s="133">
        <f t="shared" ca="1" si="242"/>
        <v>98.42</v>
      </c>
      <c r="CF253" s="133">
        <f t="shared" ca="1" si="243"/>
        <v>236597.75</v>
      </c>
      <c r="CG253" s="133">
        <f t="shared" ca="1" si="244"/>
        <v>0</v>
      </c>
      <c r="CH253" s="133">
        <f ca="1">IF($H253="","",IF(MONTH($H253)=MONTH($C$4)-1,MAX(0,(CG253-SUM(N242:N253)+SUM(O242:O253))-(VLOOKUP(CB253-12,$CB$3:$CH252,6,FALSE))),0)*0.25)</f>
        <v>0</v>
      </c>
      <c r="CI253" s="133">
        <f ca="1">IF($H253="","",CG253-SUM($CH$4:$CH253))</f>
        <v>-30846.140531088684</v>
      </c>
      <c r="CK253" s="133">
        <f ca="1">IF($H253="","",SUM($N$4:$N253)+$CK$3)</f>
        <v>100000</v>
      </c>
      <c r="CL253" s="133">
        <f ca="1">IF($H253="","",SUM($O$4:$O253))</f>
        <v>0</v>
      </c>
      <c r="CM253" s="133">
        <f t="shared" ca="1" si="247"/>
        <v>0</v>
      </c>
      <c r="CN253" s="133">
        <f ca="1">IF($H253="","",ROUND(IF(MONTH($H253)=MONTH($C$4)-1,BT253*(1+CC253)-SUM($CM$4:$CM253),0),2))</f>
        <v>0</v>
      </c>
      <c r="CZ253" s="132">
        <f t="shared" ca="1" si="205"/>
        <v>126700</v>
      </c>
    </row>
    <row r="254" spans="6:104" x14ac:dyDescent="0.2">
      <c r="F254" s="3">
        <v>251</v>
      </c>
      <c r="G254" s="3">
        <f t="shared" si="206"/>
        <v>21</v>
      </c>
      <c r="H254" s="8">
        <f t="shared" ca="1" si="245"/>
        <v>51379</v>
      </c>
      <c r="I254" s="6">
        <f t="shared" ca="1" si="189"/>
        <v>53</v>
      </c>
      <c r="J254" s="6" t="str">
        <f t="shared" ca="1" si="190"/>
        <v/>
      </c>
      <c r="K254" s="7"/>
      <c r="L254" s="6">
        <f ca="1">IF($H254="","",IF($J254="",VLOOKUP($I254,Sterbetafeln!$A$4:$I$124,$D$10,FALSE),MAX(0.0005,VLOOKUP($I254,Sterbetafeln!$A$4:$I$124,$D$10,FALSE)*VLOOKUP($J254,Sterbetafeln!$A$4:$I$124,$D$13,FALSE))))</f>
        <v>4.0790000000000002E-3</v>
      </c>
      <c r="M254" s="78">
        <f ca="1">SUM($O$3:$O254)</f>
        <v>0</v>
      </c>
      <c r="N254" s="25">
        <f t="shared" ca="1" si="207"/>
        <v>0</v>
      </c>
      <c r="O254" s="25">
        <f t="shared" ca="1" si="208"/>
        <v>0</v>
      </c>
      <c r="P254" s="25">
        <f t="shared" ca="1" si="209"/>
        <v>0</v>
      </c>
      <c r="Q254" s="7" t="str">
        <f t="shared" ca="1" si="210"/>
        <v/>
      </c>
      <c r="R254" s="25">
        <f t="shared" ca="1" si="191"/>
        <v>0</v>
      </c>
      <c r="S254" s="25">
        <f ca="1">SUM(R$3:R254)</f>
        <v>0</v>
      </c>
      <c r="T254" s="25">
        <f t="shared" ca="1" si="211"/>
        <v>64037.42</v>
      </c>
      <c r="U254" s="25">
        <f t="shared" ca="1" si="192"/>
        <v>40.020000000000003</v>
      </c>
      <c r="V254" s="25">
        <f t="shared" ca="1" si="212"/>
        <v>0</v>
      </c>
      <c r="W254" s="25">
        <f t="shared" ca="1" si="193"/>
        <v>42.69</v>
      </c>
      <c r="X254" s="25">
        <f t="shared" ca="1" si="213"/>
        <v>126700</v>
      </c>
      <c r="Y254" s="25">
        <f t="shared" ca="1" si="194"/>
        <v>62662.58</v>
      </c>
      <c r="Z254" s="25">
        <f t="shared" ca="1" si="214"/>
        <v>21.3</v>
      </c>
      <c r="AA254" s="25">
        <f t="shared" ca="1" si="215"/>
        <v>3.2</v>
      </c>
      <c r="AB254" s="25">
        <f ca="1">IF($H254="","",IF($Q254="x",SUM(U$3:W254)+SUM(Z$3:AA254)-SUM(AB$3:AB253),0))</f>
        <v>0</v>
      </c>
      <c r="AC254" s="25">
        <f t="shared" ca="1" si="216"/>
        <v>64037.42</v>
      </c>
      <c r="AD254" s="25">
        <f t="shared" ca="1" si="195"/>
        <v>63891.44</v>
      </c>
      <c r="AE254" s="7"/>
      <c r="AF254" s="25">
        <f t="shared" ca="1" si="217"/>
        <v>0</v>
      </c>
      <c r="AG254" s="25">
        <f ca="1">SUM(AF$3:AF254)</f>
        <v>0</v>
      </c>
      <c r="AH254" s="25">
        <f t="shared" ca="1" si="218"/>
        <v>121459.65531727891</v>
      </c>
      <c r="AI254" s="25">
        <f t="shared" ca="1" si="196"/>
        <v>75.91</v>
      </c>
      <c r="AJ254" s="25">
        <f t="shared" ca="1" si="219"/>
        <v>0</v>
      </c>
      <c r="AK254" s="25">
        <f t="shared" ca="1" si="197"/>
        <v>80.97</v>
      </c>
      <c r="AL254" s="25">
        <f t="shared" ca="1" si="220"/>
        <v>126700</v>
      </c>
      <c r="AM254" s="25">
        <f t="shared" ca="1" si="198"/>
        <v>5240.34</v>
      </c>
      <c r="AN254" s="25">
        <f t="shared" ca="1" si="221"/>
        <v>1.78</v>
      </c>
      <c r="AO254" s="25">
        <f t="shared" ca="1" si="222"/>
        <v>6.07</v>
      </c>
      <c r="AP254" s="25">
        <f ca="1">IF($H254="","",IF($Q254="x",SUM(AI$3:AK254)+SUM(AN$3:AO254)-SUM(AP$3:AP253),0))</f>
        <v>0</v>
      </c>
      <c r="AQ254" s="25">
        <f t="shared" ca="1" si="223"/>
        <v>121459.66</v>
      </c>
      <c r="AR254" s="25">
        <f t="shared" ca="1" si="199"/>
        <v>121227.55</v>
      </c>
      <c r="AS254" s="7"/>
      <c r="AT254" s="25">
        <f t="shared" ca="1" si="224"/>
        <v>0</v>
      </c>
      <c r="AU254" s="25">
        <f ca="1">SUM(AT$3:AT254)</f>
        <v>0</v>
      </c>
      <c r="AV254" s="25">
        <f t="shared" ca="1" si="225"/>
        <v>222650.80432545385</v>
      </c>
      <c r="AW254" s="25">
        <f t="shared" ca="1" si="200"/>
        <v>139.16</v>
      </c>
      <c r="AX254" s="25">
        <f t="shared" ca="1" si="226"/>
        <v>0</v>
      </c>
      <c r="AY254" s="25">
        <f t="shared" ca="1" si="227"/>
        <v>148.43</v>
      </c>
      <c r="AZ254" s="25">
        <f t="shared" ca="1" si="228"/>
        <v>222650.80432545385</v>
      </c>
      <c r="BA254" s="25">
        <f t="shared" ca="1" si="229"/>
        <v>0</v>
      </c>
      <c r="BB254" s="25">
        <f t="shared" ca="1" si="230"/>
        <v>0</v>
      </c>
      <c r="BC254" s="25">
        <f t="shared" ca="1" si="231"/>
        <v>11.13</v>
      </c>
      <c r="BD254" s="25">
        <f ca="1">IF($H254="","",IF($Q254="x",SUM(AW$3:AY254)+SUM(BB$3:BC254)-SUM(BD$3:BD253),0))</f>
        <v>0</v>
      </c>
      <c r="BE254" s="25">
        <f t="shared" ca="1" si="232"/>
        <v>222650.8</v>
      </c>
      <c r="BF254" s="25">
        <f t="shared" ca="1" si="201"/>
        <v>222266.9</v>
      </c>
      <c r="BG254" s="7"/>
      <c r="BI254" s="25">
        <f t="shared" ca="1" si="233"/>
        <v>0</v>
      </c>
      <c r="BJ254" s="25">
        <f ca="1">SUM(BI$3:BI254)</f>
        <v>0</v>
      </c>
      <c r="BK254" s="25">
        <f t="shared" ca="1" si="246"/>
        <v>182477.62988963487</v>
      </c>
      <c r="BL254" s="25">
        <f t="shared" ca="1" si="202"/>
        <v>114.05</v>
      </c>
      <c r="BM254" s="25">
        <f t="shared" ca="1" si="234"/>
        <v>0</v>
      </c>
      <c r="BN254" s="25">
        <f t="shared" ca="1" si="235"/>
        <v>121.65</v>
      </c>
      <c r="BO254" s="25">
        <f t="shared" ca="1" si="236"/>
        <v>182477.62988963487</v>
      </c>
      <c r="BP254" s="25">
        <f t="shared" ca="1" si="237"/>
        <v>0</v>
      </c>
      <c r="BQ254" s="25">
        <f t="shared" ca="1" si="238"/>
        <v>0</v>
      </c>
      <c r="BR254" s="25">
        <f t="shared" ca="1" si="239"/>
        <v>9.1199999999999992</v>
      </c>
      <c r="BS254" s="25">
        <f ca="1">IF($H254="","",IF($Q254="x",SUM(BL$3:BN254)+SUM(BQ$3:BR254)-SUM(BS$3:BS253),0))</f>
        <v>0</v>
      </c>
      <c r="BT254" s="25">
        <f t="shared" ca="1" si="240"/>
        <v>182477.63</v>
      </c>
      <c r="BU254" s="25">
        <f t="shared" ca="1" si="203"/>
        <v>182153.99</v>
      </c>
      <c r="BV254" s="7"/>
      <c r="BY254" s="7"/>
      <c r="CB254" s="131">
        <f t="shared" si="248"/>
        <v>251</v>
      </c>
      <c r="CC254" s="132">
        <f t="shared" ca="1" si="241"/>
        <v>0</v>
      </c>
      <c r="CD254" s="133">
        <f t="shared" ca="1" si="204"/>
        <v>237561.67852043267</v>
      </c>
      <c r="CE254" s="133">
        <f t="shared" ca="1" si="242"/>
        <v>98.78</v>
      </c>
      <c r="CF254" s="133">
        <f t="shared" ca="1" si="243"/>
        <v>237462.9</v>
      </c>
      <c r="CG254" s="133">
        <f t="shared" ca="1" si="244"/>
        <v>0</v>
      </c>
      <c r="CH254" s="133">
        <f ca="1">IF($H254="","",IF(MONTH($H254)=MONTH($C$4)-1,MAX(0,(CG254-SUM(N243:N254)+SUM(O243:O254))-(VLOOKUP(CB254-12,$CB$3:$CH253,6,FALSE))),0)*0.25)</f>
        <v>0</v>
      </c>
      <c r="CI254" s="133">
        <f ca="1">IF($H254="","",CG254-SUM($CH$4:$CH254))</f>
        <v>-30846.140531088684</v>
      </c>
      <c r="CK254" s="133">
        <f ca="1">IF($H254="","",SUM($N$4:$N254)+$CK$3)</f>
        <v>100000</v>
      </c>
      <c r="CL254" s="133">
        <f ca="1">IF($H254="","",SUM($O$4:$O254))</f>
        <v>0</v>
      </c>
      <c r="CM254" s="133">
        <f t="shared" ca="1" si="247"/>
        <v>0</v>
      </c>
      <c r="CN254" s="133">
        <f ca="1">IF($H254="","",ROUND(IF(MONTH($H254)=MONTH($C$4)-1,BT254*(1+CC254)-SUM($CM$4:$CM254),0),2))</f>
        <v>0</v>
      </c>
      <c r="CZ254" s="132">
        <f t="shared" ca="1" si="205"/>
        <v>126700</v>
      </c>
    </row>
    <row r="255" spans="6:104" x14ac:dyDescent="0.2">
      <c r="F255" s="3">
        <v>252</v>
      </c>
      <c r="G255" s="3">
        <f t="shared" si="206"/>
        <v>21</v>
      </c>
      <c r="H255" s="8">
        <f t="shared" ca="1" si="245"/>
        <v>51409</v>
      </c>
      <c r="I255" s="6">
        <f t="shared" ca="1" si="189"/>
        <v>53</v>
      </c>
      <c r="J255" s="6" t="str">
        <f t="shared" ca="1" si="190"/>
        <v/>
      </c>
      <c r="K255" s="7"/>
      <c r="L255" s="6">
        <f ca="1">IF($H255="","",IF($J255="",VLOOKUP($I255,Sterbetafeln!$A$4:$I$124,$D$10,FALSE),MAX(0.0005,VLOOKUP($I255,Sterbetafeln!$A$4:$I$124,$D$10,FALSE)*VLOOKUP($J255,Sterbetafeln!$A$4:$I$124,$D$13,FALSE))))</f>
        <v>4.0790000000000002E-3</v>
      </c>
      <c r="M255" s="78">
        <f ca="1">SUM($O$3:$O255)</f>
        <v>0</v>
      </c>
      <c r="N255" s="25">
        <f t="shared" ca="1" si="207"/>
        <v>0</v>
      </c>
      <c r="O255" s="25">
        <f t="shared" ca="1" si="208"/>
        <v>0</v>
      </c>
      <c r="P255" s="25">
        <f t="shared" ca="1" si="209"/>
        <v>0</v>
      </c>
      <c r="Q255" s="7" t="str">
        <f t="shared" ca="1" si="210"/>
        <v>x</v>
      </c>
      <c r="R255" s="25">
        <f t="shared" ca="1" si="191"/>
        <v>0</v>
      </c>
      <c r="S255" s="25">
        <f ca="1">SUM(R$3:R255)</f>
        <v>0</v>
      </c>
      <c r="T255" s="25">
        <f t="shared" ca="1" si="211"/>
        <v>64037.42</v>
      </c>
      <c r="U255" s="25">
        <f t="shared" ca="1" si="192"/>
        <v>40.020000000000003</v>
      </c>
      <c r="V255" s="25">
        <f t="shared" ca="1" si="212"/>
        <v>0</v>
      </c>
      <c r="W255" s="25">
        <f t="shared" ca="1" si="193"/>
        <v>42.69</v>
      </c>
      <c r="X255" s="25">
        <f t="shared" ca="1" si="213"/>
        <v>126700</v>
      </c>
      <c r="Y255" s="25">
        <f t="shared" ca="1" si="194"/>
        <v>62662.58</v>
      </c>
      <c r="Z255" s="25">
        <f t="shared" ca="1" si="214"/>
        <v>21.3</v>
      </c>
      <c r="AA255" s="25">
        <f t="shared" ca="1" si="215"/>
        <v>3.2</v>
      </c>
      <c r="AB255" s="25">
        <f ca="1">IF($H255="","",IF($Q255="x",SUM(U$3:W255)+SUM(Z$3:AA255)-SUM(AB$3:AB254),0))</f>
        <v>321.62999999999738</v>
      </c>
      <c r="AC255" s="25">
        <f t="shared" ca="1" si="216"/>
        <v>63715.79</v>
      </c>
      <c r="AD255" s="25">
        <f t="shared" ca="1" si="195"/>
        <v>63570.29</v>
      </c>
      <c r="AE255" s="7"/>
      <c r="AF255" s="25">
        <f t="shared" ca="1" si="217"/>
        <v>0</v>
      </c>
      <c r="AG255" s="25">
        <f ca="1">SUM(AF$3:AF255)</f>
        <v>0</v>
      </c>
      <c r="AH255" s="25">
        <f t="shared" ca="1" si="218"/>
        <v>121759.21228801229</v>
      </c>
      <c r="AI255" s="25">
        <f t="shared" ca="1" si="196"/>
        <v>76.099999999999994</v>
      </c>
      <c r="AJ255" s="25">
        <f t="shared" ca="1" si="219"/>
        <v>0</v>
      </c>
      <c r="AK255" s="25">
        <f t="shared" ca="1" si="197"/>
        <v>81.17</v>
      </c>
      <c r="AL255" s="25">
        <f t="shared" ca="1" si="220"/>
        <v>126700</v>
      </c>
      <c r="AM255" s="25">
        <f t="shared" ca="1" si="198"/>
        <v>4940.79</v>
      </c>
      <c r="AN255" s="25">
        <f t="shared" ca="1" si="221"/>
        <v>1.68</v>
      </c>
      <c r="AO255" s="25">
        <f t="shared" ca="1" si="222"/>
        <v>6.09</v>
      </c>
      <c r="AP255" s="25">
        <f ca="1">IF($H255="","",IF($Q255="x",SUM(AI$3:AK255)+SUM(AN$3:AO255)-SUM(AP$3:AP254),0))</f>
        <v>494.20999999999913</v>
      </c>
      <c r="AQ255" s="25">
        <f t="shared" ca="1" si="223"/>
        <v>121265</v>
      </c>
      <c r="AR255" s="25">
        <f t="shared" ca="1" si="199"/>
        <v>121033.18</v>
      </c>
      <c r="AS255" s="7"/>
      <c r="AT255" s="25">
        <f t="shared" ca="1" si="224"/>
        <v>0</v>
      </c>
      <c r="AU255" s="25">
        <f ca="1">SUM(AT$3:AT255)</f>
        <v>0</v>
      </c>
      <c r="AV255" s="25">
        <f t="shared" ca="1" si="225"/>
        <v>223734.56402741408</v>
      </c>
      <c r="AW255" s="25">
        <f t="shared" ca="1" si="200"/>
        <v>139.83000000000001</v>
      </c>
      <c r="AX255" s="25">
        <f t="shared" ca="1" si="226"/>
        <v>0</v>
      </c>
      <c r="AY255" s="25">
        <f t="shared" ca="1" si="227"/>
        <v>149.16</v>
      </c>
      <c r="AZ255" s="25">
        <f t="shared" ca="1" si="228"/>
        <v>223734.56402741408</v>
      </c>
      <c r="BA255" s="25">
        <f t="shared" ca="1" si="229"/>
        <v>0</v>
      </c>
      <c r="BB255" s="25">
        <f t="shared" ca="1" si="230"/>
        <v>0</v>
      </c>
      <c r="BC255" s="25">
        <f t="shared" ca="1" si="231"/>
        <v>11.19</v>
      </c>
      <c r="BD255" s="25">
        <f ca="1">IF($H255="","",IF($Q255="x",SUM(AW$3:AY255)+SUM(BB$3:BC255)-SUM(BD$3:BD254),0))</f>
        <v>896.17000000001281</v>
      </c>
      <c r="BE255" s="25">
        <f t="shared" ca="1" si="232"/>
        <v>222838.39</v>
      </c>
      <c r="BF255" s="25">
        <f t="shared" ca="1" si="201"/>
        <v>222454.21</v>
      </c>
      <c r="BG255" s="7"/>
      <c r="BI255" s="25">
        <f t="shared" ca="1" si="233"/>
        <v>0</v>
      </c>
      <c r="BJ255" s="25">
        <f ca="1">SUM(BI$3:BI255)</f>
        <v>0</v>
      </c>
      <c r="BK255" s="25">
        <f t="shared" ca="1" si="246"/>
        <v>183221.06645236679</v>
      </c>
      <c r="BL255" s="25">
        <f t="shared" ca="1" si="202"/>
        <v>114.51</v>
      </c>
      <c r="BM255" s="25">
        <f t="shared" ca="1" si="234"/>
        <v>0</v>
      </c>
      <c r="BN255" s="25">
        <f t="shared" ca="1" si="235"/>
        <v>122.15</v>
      </c>
      <c r="BO255" s="25">
        <f t="shared" ca="1" si="236"/>
        <v>183221.06645236679</v>
      </c>
      <c r="BP255" s="25">
        <f t="shared" ca="1" si="237"/>
        <v>0</v>
      </c>
      <c r="BQ255" s="25">
        <f t="shared" ca="1" si="238"/>
        <v>0</v>
      </c>
      <c r="BR255" s="25">
        <f t="shared" ca="1" si="239"/>
        <v>9.16</v>
      </c>
      <c r="BS255" s="25">
        <f ca="1">IF($H255="","",IF($Q255="x",SUM(BL$3:BN255)+SUM(BQ$3:BR255)-SUM(BS$3:BS254),0))</f>
        <v>734.48000000001048</v>
      </c>
      <c r="BT255" s="25">
        <f t="shared" ca="1" si="240"/>
        <v>182486.59</v>
      </c>
      <c r="BU255" s="25">
        <f t="shared" ca="1" si="203"/>
        <v>182162.94</v>
      </c>
      <c r="BV255" s="7"/>
      <c r="BY255" s="7"/>
      <c r="CB255" s="131">
        <f t="shared" si="248"/>
        <v>252</v>
      </c>
      <c r="CC255" s="132">
        <f t="shared" ca="1" si="241"/>
        <v>5.9625466652704923E-3</v>
      </c>
      <c r="CD255" s="133">
        <f t="shared" ca="1" si="204"/>
        <v>238430.3532486241</v>
      </c>
      <c r="CE255" s="133">
        <f t="shared" ca="1" si="242"/>
        <v>99.14</v>
      </c>
      <c r="CF255" s="133">
        <f t="shared" ca="1" si="243"/>
        <v>238331.21</v>
      </c>
      <c r="CG255" s="133">
        <f t="shared" ca="1" si="244"/>
        <v>239752.27096141534</v>
      </c>
      <c r="CH255" s="133">
        <f ca="1">IF($H255="","",IF(MONTH($H255)=MONTH($C$4)-1,MAX(0,(CG255-SUM(N244:N255)+SUM(O244:O255))-(VLOOKUP(CB255-12,$CB$3:$CH254,6,FALSE))),0)*0.25)</f>
        <v>4091.9272092651518</v>
      </c>
      <c r="CI255" s="133">
        <f ca="1">IF($H255="","",CG255-SUM($CH$4:$CH255))</f>
        <v>204814.2032210615</v>
      </c>
      <c r="CK255" s="133">
        <f ca="1">IF($H255="","",SUM($N$4:$N255)+$CK$3)</f>
        <v>100000</v>
      </c>
      <c r="CL255" s="133">
        <f ca="1">IF($H255="","",SUM($O$4:$O255))</f>
        <v>0</v>
      </c>
      <c r="CM255" s="133">
        <f t="shared" ca="1" si="247"/>
        <v>0</v>
      </c>
      <c r="CN255" s="133">
        <f ca="1">IF($H255="","",ROUND(IF(MONTH($H255)=MONTH($C$4)-1,BT255*(1+CC255)-SUM($CM$4:$CM255),0),2))</f>
        <v>183574.67</v>
      </c>
      <c r="CZ255" s="132">
        <f t="shared" ca="1" si="205"/>
        <v>126700</v>
      </c>
    </row>
    <row r="256" spans="6:104" x14ac:dyDescent="0.2">
      <c r="F256" s="3">
        <v>253</v>
      </c>
      <c r="G256" s="3">
        <f t="shared" si="206"/>
        <v>22</v>
      </c>
      <c r="H256" s="8">
        <f t="shared" ca="1" si="245"/>
        <v>51440</v>
      </c>
      <c r="I256" s="6">
        <f t="shared" ca="1" si="189"/>
        <v>53</v>
      </c>
      <c r="J256" s="6" t="str">
        <f t="shared" ca="1" si="190"/>
        <v/>
      </c>
      <c r="K256" s="7"/>
      <c r="L256" s="6">
        <f ca="1">IF($H256="","",IF($J256="",VLOOKUP($I256,Sterbetafeln!$A$4:$I$124,$D$10,FALSE),MAX(0.0005,VLOOKUP($I256,Sterbetafeln!$A$4:$I$124,$D$10,FALSE)*VLOOKUP($J256,Sterbetafeln!$A$4:$I$124,$D$13,FALSE))))</f>
        <v>4.0790000000000002E-3</v>
      </c>
      <c r="M256" s="78">
        <f ca="1">SUM($O$3:$O256)</f>
        <v>0</v>
      </c>
      <c r="N256" s="25">
        <f t="shared" ca="1" si="207"/>
        <v>0</v>
      </c>
      <c r="O256" s="25">
        <f t="shared" ca="1" si="208"/>
        <v>0</v>
      </c>
      <c r="P256" s="25">
        <f t="shared" ca="1" si="209"/>
        <v>0</v>
      </c>
      <c r="Q256" s="7" t="str">
        <f t="shared" ca="1" si="210"/>
        <v/>
      </c>
      <c r="R256" s="25">
        <f t="shared" ca="1" si="191"/>
        <v>0</v>
      </c>
      <c r="S256" s="25">
        <f ca="1">SUM(R$3:R256)</f>
        <v>0</v>
      </c>
      <c r="T256" s="25">
        <f t="shared" ca="1" si="211"/>
        <v>63715.79</v>
      </c>
      <c r="U256" s="25">
        <f t="shared" ca="1" si="192"/>
        <v>39.82</v>
      </c>
      <c r="V256" s="25">
        <f t="shared" ca="1" si="212"/>
        <v>0</v>
      </c>
      <c r="W256" s="25">
        <f t="shared" ca="1" si="193"/>
        <v>42.48</v>
      </c>
      <c r="X256" s="25">
        <f t="shared" ca="1" si="213"/>
        <v>126700</v>
      </c>
      <c r="Y256" s="25">
        <f t="shared" ca="1" si="194"/>
        <v>62984.21</v>
      </c>
      <c r="Z256" s="25">
        <f t="shared" ca="1" si="214"/>
        <v>21.41</v>
      </c>
      <c r="AA256" s="25">
        <f t="shared" ca="1" si="215"/>
        <v>3.19</v>
      </c>
      <c r="AB256" s="25">
        <f ca="1">IF($H256="","",IF($Q256="x",SUM(U$3:W256)+SUM(Z$3:AA256)-SUM(AB$3:AB255),0))</f>
        <v>0</v>
      </c>
      <c r="AC256" s="25">
        <f t="shared" ca="1" si="216"/>
        <v>63715.79</v>
      </c>
      <c r="AD256" s="25">
        <f t="shared" ca="1" si="195"/>
        <v>63570.29</v>
      </c>
      <c r="AE256" s="7"/>
      <c r="AF256" s="25">
        <f t="shared" ca="1" si="217"/>
        <v>0</v>
      </c>
      <c r="AG256" s="25">
        <f ca="1">SUM(AF$3:AF256)</f>
        <v>0</v>
      </c>
      <c r="AH256" s="25">
        <f t="shared" ca="1" si="218"/>
        <v>121564.07220393841</v>
      </c>
      <c r="AI256" s="25">
        <f t="shared" ca="1" si="196"/>
        <v>75.98</v>
      </c>
      <c r="AJ256" s="25">
        <f t="shared" ca="1" si="219"/>
        <v>0</v>
      </c>
      <c r="AK256" s="25">
        <f t="shared" ca="1" si="197"/>
        <v>81.040000000000006</v>
      </c>
      <c r="AL256" s="25">
        <f t="shared" ca="1" si="220"/>
        <v>126700</v>
      </c>
      <c r="AM256" s="25">
        <f t="shared" ca="1" si="198"/>
        <v>5135.93</v>
      </c>
      <c r="AN256" s="25">
        <f t="shared" ca="1" si="221"/>
        <v>1.75</v>
      </c>
      <c r="AO256" s="25">
        <f t="shared" ca="1" si="222"/>
        <v>6.08</v>
      </c>
      <c r="AP256" s="25">
        <f ca="1">IF($H256="","",IF($Q256="x",SUM(AI$3:AK256)+SUM(AN$3:AO256)-SUM(AP$3:AP255),0))</f>
        <v>0</v>
      </c>
      <c r="AQ256" s="25">
        <f t="shared" ca="1" si="223"/>
        <v>121564.07</v>
      </c>
      <c r="AR256" s="25">
        <f t="shared" ca="1" si="199"/>
        <v>121331.8</v>
      </c>
      <c r="AS256" s="7"/>
      <c r="AT256" s="25">
        <f t="shared" ca="1" si="224"/>
        <v>0</v>
      </c>
      <c r="AU256" s="25">
        <f ca="1">SUM(AT$3:AT256)</f>
        <v>0</v>
      </c>
      <c r="AV256" s="25">
        <f t="shared" ca="1" si="225"/>
        <v>223923.06713122464</v>
      </c>
      <c r="AW256" s="25">
        <f t="shared" ca="1" si="200"/>
        <v>139.94999999999999</v>
      </c>
      <c r="AX256" s="25">
        <f t="shared" ca="1" si="226"/>
        <v>0</v>
      </c>
      <c r="AY256" s="25">
        <f t="shared" ca="1" si="227"/>
        <v>149.28</v>
      </c>
      <c r="AZ256" s="25">
        <f t="shared" ca="1" si="228"/>
        <v>223923.06713122464</v>
      </c>
      <c r="BA256" s="25">
        <f t="shared" ca="1" si="229"/>
        <v>0</v>
      </c>
      <c r="BB256" s="25">
        <f t="shared" ca="1" si="230"/>
        <v>0</v>
      </c>
      <c r="BC256" s="25">
        <f t="shared" ca="1" si="231"/>
        <v>11.2</v>
      </c>
      <c r="BD256" s="25">
        <f ca="1">IF($H256="","",IF($Q256="x",SUM(AW$3:AY256)+SUM(BB$3:BC256)-SUM(BD$3:BD255),0))</f>
        <v>0</v>
      </c>
      <c r="BE256" s="25">
        <f t="shared" ca="1" si="232"/>
        <v>223923.07</v>
      </c>
      <c r="BF256" s="25">
        <f t="shared" ca="1" si="201"/>
        <v>223537.26</v>
      </c>
      <c r="BG256" s="7"/>
      <c r="BI256" s="25">
        <f t="shared" ca="1" si="233"/>
        <v>0</v>
      </c>
      <c r="BJ256" s="25">
        <f ca="1">SUM(BI$3:BI256)</f>
        <v>0</v>
      </c>
      <c r="BK256" s="25">
        <f t="shared" ca="1" si="246"/>
        <v>183230.06295651587</v>
      </c>
      <c r="BL256" s="25">
        <f t="shared" ca="1" si="202"/>
        <v>114.52</v>
      </c>
      <c r="BM256" s="25">
        <f t="shared" ca="1" si="234"/>
        <v>0</v>
      </c>
      <c r="BN256" s="25">
        <f t="shared" ca="1" si="235"/>
        <v>122.15</v>
      </c>
      <c r="BO256" s="25">
        <f t="shared" ca="1" si="236"/>
        <v>183230.06295651587</v>
      </c>
      <c r="BP256" s="25">
        <f t="shared" ca="1" si="237"/>
        <v>0</v>
      </c>
      <c r="BQ256" s="25">
        <f t="shared" ca="1" si="238"/>
        <v>0</v>
      </c>
      <c r="BR256" s="25">
        <f t="shared" ca="1" si="239"/>
        <v>9.16</v>
      </c>
      <c r="BS256" s="25">
        <f ca="1">IF($H256="","",IF($Q256="x",SUM(BL$3:BN256)+SUM(BQ$3:BR256)-SUM(BS$3:BS255),0))</f>
        <v>0</v>
      </c>
      <c r="BT256" s="25">
        <f t="shared" ca="1" si="240"/>
        <v>183230.06</v>
      </c>
      <c r="BU256" s="25">
        <f t="shared" ca="1" si="203"/>
        <v>182905.29</v>
      </c>
      <c r="BV256" s="7"/>
      <c r="BY256" s="7"/>
      <c r="CB256" s="131">
        <f t="shared" si="248"/>
        <v>253</v>
      </c>
      <c r="CC256" s="132">
        <f t="shared" ca="1" si="241"/>
        <v>0</v>
      </c>
      <c r="CD256" s="133">
        <f t="shared" ca="1" si="204"/>
        <v>239302.20085104668</v>
      </c>
      <c r="CE256" s="133">
        <f t="shared" ca="1" si="242"/>
        <v>99.51</v>
      </c>
      <c r="CF256" s="133">
        <f t="shared" ca="1" si="243"/>
        <v>239202.69</v>
      </c>
      <c r="CG256" s="133">
        <f t="shared" ca="1" si="244"/>
        <v>0</v>
      </c>
      <c r="CH256" s="133">
        <f ca="1">IF($H256="","",IF(MONTH($H256)=MONTH($C$4)-1,MAX(0,(CG256-SUM(N245:N256)+SUM(O245:O256))-(VLOOKUP(CB256-12,$CB$3:$CH255,6,FALSE))),0)*0.25)</f>
        <v>0</v>
      </c>
      <c r="CI256" s="133">
        <f ca="1">IF($H256="","",CG256-SUM($CH$4:$CH256))</f>
        <v>-34938.067740353836</v>
      </c>
      <c r="CK256" s="133">
        <f ca="1">IF($H256="","",SUM($N$4:$N256)+$CK$3)</f>
        <v>100000</v>
      </c>
      <c r="CL256" s="133">
        <f ca="1">IF($H256="","",SUM($O$4:$O256))</f>
        <v>0</v>
      </c>
      <c r="CM256" s="133">
        <f t="shared" ca="1" si="247"/>
        <v>0</v>
      </c>
      <c r="CN256" s="133">
        <f ca="1">IF($H256="","",ROUND(IF(MONTH($H256)=MONTH($C$4)-1,BT256*(1+CC256)-SUM($CM$4:$CM256),0),2))</f>
        <v>0</v>
      </c>
      <c r="CZ256" s="132">
        <f t="shared" ca="1" si="205"/>
        <v>126700</v>
      </c>
    </row>
    <row r="257" spans="6:104" x14ac:dyDescent="0.2">
      <c r="F257" s="3">
        <v>254</v>
      </c>
      <c r="G257" s="3">
        <f t="shared" si="206"/>
        <v>22</v>
      </c>
      <c r="H257" s="8">
        <f t="shared" ca="1" si="245"/>
        <v>51470</v>
      </c>
      <c r="I257" s="6">
        <f t="shared" ca="1" si="189"/>
        <v>53</v>
      </c>
      <c r="J257" s="6" t="str">
        <f t="shared" ca="1" si="190"/>
        <v/>
      </c>
      <c r="K257" s="7"/>
      <c r="L257" s="6">
        <f ca="1">IF($H257="","",IF($J257="",VLOOKUP($I257,Sterbetafeln!$A$4:$I$124,$D$10,FALSE),MAX(0.0005,VLOOKUP($I257,Sterbetafeln!$A$4:$I$124,$D$10,FALSE)*VLOOKUP($J257,Sterbetafeln!$A$4:$I$124,$D$13,FALSE))))</f>
        <v>4.0790000000000002E-3</v>
      </c>
      <c r="M257" s="78">
        <f ca="1">SUM($O$3:$O257)</f>
        <v>0</v>
      </c>
      <c r="N257" s="25">
        <f t="shared" ca="1" si="207"/>
        <v>0</v>
      </c>
      <c r="O257" s="25">
        <f t="shared" ca="1" si="208"/>
        <v>0</v>
      </c>
      <c r="P257" s="25">
        <f t="shared" ca="1" si="209"/>
        <v>0</v>
      </c>
      <c r="Q257" s="7" t="str">
        <f t="shared" ca="1" si="210"/>
        <v/>
      </c>
      <c r="R257" s="25">
        <f t="shared" ca="1" si="191"/>
        <v>0</v>
      </c>
      <c r="S257" s="25">
        <f ca="1">SUM(R$3:R257)</f>
        <v>0</v>
      </c>
      <c r="T257" s="25">
        <f t="shared" ca="1" si="211"/>
        <v>63715.79</v>
      </c>
      <c r="U257" s="25">
        <f t="shared" ca="1" si="192"/>
        <v>39.82</v>
      </c>
      <c r="V257" s="25">
        <f t="shared" ca="1" si="212"/>
        <v>0</v>
      </c>
      <c r="W257" s="25">
        <f t="shared" ca="1" si="193"/>
        <v>42.48</v>
      </c>
      <c r="X257" s="25">
        <f t="shared" ca="1" si="213"/>
        <v>126700</v>
      </c>
      <c r="Y257" s="25">
        <f t="shared" ca="1" si="194"/>
        <v>62984.21</v>
      </c>
      <c r="Z257" s="25">
        <f t="shared" ca="1" si="214"/>
        <v>21.41</v>
      </c>
      <c r="AA257" s="25">
        <f t="shared" ca="1" si="215"/>
        <v>3.19</v>
      </c>
      <c r="AB257" s="25">
        <f ca="1">IF($H257="","",IF($Q257="x",SUM(U$3:W257)+SUM(Z$3:AA257)-SUM(AB$3:AB256),0))</f>
        <v>0</v>
      </c>
      <c r="AC257" s="25">
        <f t="shared" ca="1" si="216"/>
        <v>63715.79</v>
      </c>
      <c r="AD257" s="25">
        <f t="shared" ca="1" si="195"/>
        <v>63570.29</v>
      </c>
      <c r="AE257" s="7"/>
      <c r="AF257" s="25">
        <f t="shared" ca="1" si="217"/>
        <v>0</v>
      </c>
      <c r="AG257" s="25">
        <f ca="1">SUM(AF$3:AF257)</f>
        <v>0</v>
      </c>
      <c r="AH257" s="25">
        <f t="shared" ca="1" si="218"/>
        <v>121863.87979123922</v>
      </c>
      <c r="AI257" s="25">
        <f t="shared" ca="1" si="196"/>
        <v>76.16</v>
      </c>
      <c r="AJ257" s="25">
        <f t="shared" ca="1" si="219"/>
        <v>0</v>
      </c>
      <c r="AK257" s="25">
        <f t="shared" ca="1" si="197"/>
        <v>81.239999999999995</v>
      </c>
      <c r="AL257" s="25">
        <f t="shared" ca="1" si="220"/>
        <v>126700</v>
      </c>
      <c r="AM257" s="25">
        <f t="shared" ca="1" si="198"/>
        <v>4836.12</v>
      </c>
      <c r="AN257" s="25">
        <f t="shared" ca="1" si="221"/>
        <v>1.64</v>
      </c>
      <c r="AO257" s="25">
        <f t="shared" ca="1" si="222"/>
        <v>6.09</v>
      </c>
      <c r="AP257" s="25">
        <f ca="1">IF($H257="","",IF($Q257="x",SUM(AI$3:AK257)+SUM(AN$3:AO257)-SUM(AP$3:AP256),0))</f>
        <v>0</v>
      </c>
      <c r="AQ257" s="25">
        <f t="shared" ca="1" si="223"/>
        <v>121863.88</v>
      </c>
      <c r="AR257" s="25">
        <f t="shared" ca="1" si="199"/>
        <v>121631.16</v>
      </c>
      <c r="AS257" s="7"/>
      <c r="AT257" s="25">
        <f t="shared" ca="1" si="224"/>
        <v>0</v>
      </c>
      <c r="AU257" s="25">
        <f ca="1">SUM(AT$3:AT257)</f>
        <v>0</v>
      </c>
      <c r="AV257" s="25">
        <f t="shared" ca="1" si="225"/>
        <v>225013.02686597186</v>
      </c>
      <c r="AW257" s="25">
        <f t="shared" ca="1" si="200"/>
        <v>140.63</v>
      </c>
      <c r="AX257" s="25">
        <f t="shared" ca="1" si="226"/>
        <v>0</v>
      </c>
      <c r="AY257" s="25">
        <f t="shared" ca="1" si="227"/>
        <v>150.01</v>
      </c>
      <c r="AZ257" s="25">
        <f t="shared" ca="1" si="228"/>
        <v>225013.02686597186</v>
      </c>
      <c r="BA257" s="25">
        <f t="shared" ca="1" si="229"/>
        <v>0</v>
      </c>
      <c r="BB257" s="25">
        <f t="shared" ca="1" si="230"/>
        <v>0</v>
      </c>
      <c r="BC257" s="25">
        <f t="shared" ca="1" si="231"/>
        <v>11.25</v>
      </c>
      <c r="BD257" s="25">
        <f ca="1">IF($H257="","",IF($Q257="x",SUM(AW$3:AY257)+SUM(BB$3:BC257)-SUM(BD$3:BD256),0))</f>
        <v>0</v>
      </c>
      <c r="BE257" s="25">
        <f t="shared" ca="1" si="232"/>
        <v>225013.03</v>
      </c>
      <c r="BF257" s="25">
        <f t="shared" ca="1" si="201"/>
        <v>224625.59</v>
      </c>
      <c r="BG257" s="7"/>
      <c r="BI257" s="25">
        <f t="shared" ca="1" si="233"/>
        <v>0</v>
      </c>
      <c r="BJ257" s="25">
        <f ca="1">SUM(BI$3:BI257)</f>
        <v>0</v>
      </c>
      <c r="BK257" s="25">
        <f t="shared" ca="1" si="246"/>
        <v>183976.56194532532</v>
      </c>
      <c r="BL257" s="25">
        <f t="shared" ca="1" si="202"/>
        <v>114.99</v>
      </c>
      <c r="BM257" s="25">
        <f t="shared" ca="1" si="234"/>
        <v>0</v>
      </c>
      <c r="BN257" s="25">
        <f t="shared" ca="1" si="235"/>
        <v>122.65</v>
      </c>
      <c r="BO257" s="25">
        <f t="shared" ca="1" si="236"/>
        <v>183976.56194532532</v>
      </c>
      <c r="BP257" s="25">
        <f t="shared" ca="1" si="237"/>
        <v>0</v>
      </c>
      <c r="BQ257" s="25">
        <f t="shared" ca="1" si="238"/>
        <v>0</v>
      </c>
      <c r="BR257" s="25">
        <f t="shared" ca="1" si="239"/>
        <v>9.1999999999999993</v>
      </c>
      <c r="BS257" s="25">
        <f ca="1">IF($H257="","",IF($Q257="x",SUM(BL$3:BN257)+SUM(BQ$3:BR257)-SUM(BS$3:BS256),0))</f>
        <v>0</v>
      </c>
      <c r="BT257" s="25">
        <f t="shared" ca="1" si="240"/>
        <v>183976.56</v>
      </c>
      <c r="BU257" s="25">
        <f t="shared" ca="1" si="203"/>
        <v>183650.67</v>
      </c>
      <c r="BV257" s="7"/>
      <c r="BY257" s="7"/>
      <c r="CB257" s="131">
        <f t="shared" si="248"/>
        <v>254</v>
      </c>
      <c r="CC257" s="132">
        <f t="shared" ca="1" si="241"/>
        <v>0</v>
      </c>
      <c r="CD257" s="133">
        <f t="shared" ca="1" si="204"/>
        <v>240177.23136844166</v>
      </c>
      <c r="CE257" s="133">
        <f t="shared" ca="1" si="242"/>
        <v>99.87</v>
      </c>
      <c r="CF257" s="133">
        <f t="shared" ca="1" si="243"/>
        <v>240077.36</v>
      </c>
      <c r="CG257" s="133">
        <f t="shared" ca="1" si="244"/>
        <v>0</v>
      </c>
      <c r="CH257" s="133">
        <f ca="1">IF($H257="","",IF(MONTH($H257)=MONTH($C$4)-1,MAX(0,(CG257-SUM(N246:N257)+SUM(O246:O257))-(VLOOKUP(CB257-12,$CB$3:$CH256,6,FALSE))),0)*0.25)</f>
        <v>0</v>
      </c>
      <c r="CI257" s="133">
        <f ca="1">IF($H257="","",CG257-SUM($CH$4:$CH257))</f>
        <v>-34938.067740353836</v>
      </c>
      <c r="CK257" s="133">
        <f ca="1">IF($H257="","",SUM($N$4:$N257)+$CK$3)</f>
        <v>100000</v>
      </c>
      <c r="CL257" s="133">
        <f ca="1">IF($H257="","",SUM($O$4:$O257))</f>
        <v>0</v>
      </c>
      <c r="CM257" s="133">
        <f t="shared" ca="1" si="247"/>
        <v>0</v>
      </c>
      <c r="CN257" s="133">
        <f ca="1">IF($H257="","",ROUND(IF(MONTH($H257)=MONTH($C$4)-1,BT257*(1+CC257)-SUM($CM$4:$CM257),0),2))</f>
        <v>0</v>
      </c>
      <c r="CZ257" s="132">
        <f t="shared" ca="1" si="205"/>
        <v>126700</v>
      </c>
    </row>
    <row r="258" spans="6:104" x14ac:dyDescent="0.2">
      <c r="F258" s="3">
        <v>255</v>
      </c>
      <c r="G258" s="3">
        <f t="shared" si="206"/>
        <v>22</v>
      </c>
      <c r="H258" s="8">
        <f t="shared" ca="1" si="245"/>
        <v>51501</v>
      </c>
      <c r="I258" s="6">
        <f t="shared" ca="1" si="189"/>
        <v>53</v>
      </c>
      <c r="J258" s="6" t="str">
        <f t="shared" ca="1" si="190"/>
        <v/>
      </c>
      <c r="K258" s="7"/>
      <c r="L258" s="6">
        <f ca="1">IF($H258="","",IF($J258="",VLOOKUP($I258,Sterbetafeln!$A$4:$I$124,$D$10,FALSE),MAX(0.0005,VLOOKUP($I258,Sterbetafeln!$A$4:$I$124,$D$10,FALSE)*VLOOKUP($J258,Sterbetafeln!$A$4:$I$124,$D$13,FALSE))))</f>
        <v>4.0790000000000002E-3</v>
      </c>
      <c r="M258" s="78">
        <f ca="1">SUM($O$3:$O258)</f>
        <v>0</v>
      </c>
      <c r="N258" s="25">
        <f t="shared" ca="1" si="207"/>
        <v>0</v>
      </c>
      <c r="O258" s="25">
        <f t="shared" ca="1" si="208"/>
        <v>0</v>
      </c>
      <c r="P258" s="25">
        <f t="shared" ca="1" si="209"/>
        <v>0</v>
      </c>
      <c r="Q258" s="7" t="str">
        <f t="shared" ca="1" si="210"/>
        <v>x</v>
      </c>
      <c r="R258" s="25">
        <f t="shared" ca="1" si="191"/>
        <v>0</v>
      </c>
      <c r="S258" s="25">
        <f ca="1">SUM(R$3:R258)</f>
        <v>0</v>
      </c>
      <c r="T258" s="25">
        <f t="shared" ca="1" si="211"/>
        <v>63715.79</v>
      </c>
      <c r="U258" s="25">
        <f t="shared" ca="1" si="192"/>
        <v>39.82</v>
      </c>
      <c r="V258" s="25">
        <f t="shared" ca="1" si="212"/>
        <v>0</v>
      </c>
      <c r="W258" s="25">
        <f t="shared" ca="1" si="193"/>
        <v>42.48</v>
      </c>
      <c r="X258" s="25">
        <f t="shared" ca="1" si="213"/>
        <v>126700</v>
      </c>
      <c r="Y258" s="25">
        <f t="shared" ca="1" si="194"/>
        <v>62984.21</v>
      </c>
      <c r="Z258" s="25">
        <f t="shared" ca="1" si="214"/>
        <v>21.41</v>
      </c>
      <c r="AA258" s="25">
        <f t="shared" ca="1" si="215"/>
        <v>3.19</v>
      </c>
      <c r="AB258" s="25">
        <f ca="1">IF($H258="","",IF($Q258="x",SUM(U$3:W258)+SUM(Z$3:AA258)-SUM(AB$3:AB257),0))</f>
        <v>320.69999999999709</v>
      </c>
      <c r="AC258" s="25">
        <f t="shared" ca="1" si="216"/>
        <v>63395.09</v>
      </c>
      <c r="AD258" s="25">
        <f t="shared" ca="1" si="195"/>
        <v>63250.07</v>
      </c>
      <c r="AE258" s="7"/>
      <c r="AF258" s="25">
        <f t="shared" ca="1" si="217"/>
        <v>0</v>
      </c>
      <c r="AG258" s="25">
        <f ca="1">SUM(AF$3:AF258)</f>
        <v>0</v>
      </c>
      <c r="AH258" s="25">
        <f t="shared" ca="1" si="218"/>
        <v>122164.42920357965</v>
      </c>
      <c r="AI258" s="25">
        <f t="shared" ca="1" si="196"/>
        <v>76.349999999999994</v>
      </c>
      <c r="AJ258" s="25">
        <f t="shared" ca="1" si="219"/>
        <v>0</v>
      </c>
      <c r="AK258" s="25">
        <f t="shared" ca="1" si="197"/>
        <v>81.44</v>
      </c>
      <c r="AL258" s="25">
        <f t="shared" ca="1" si="220"/>
        <v>126700</v>
      </c>
      <c r="AM258" s="25">
        <f t="shared" ca="1" si="198"/>
        <v>4535.57</v>
      </c>
      <c r="AN258" s="25">
        <f t="shared" ca="1" si="221"/>
        <v>1.54</v>
      </c>
      <c r="AO258" s="25">
        <f t="shared" ca="1" si="222"/>
        <v>6.11</v>
      </c>
      <c r="AP258" s="25">
        <f ca="1">IF($H258="","",IF($Q258="x",SUM(AI$3:AK258)+SUM(AN$3:AO258)-SUM(AP$3:AP257),0))</f>
        <v>495.42000000001281</v>
      </c>
      <c r="AQ258" s="25">
        <f t="shared" ca="1" si="223"/>
        <v>121669.01</v>
      </c>
      <c r="AR258" s="25">
        <f t="shared" ca="1" si="199"/>
        <v>121436.58</v>
      </c>
      <c r="AS258" s="7"/>
      <c r="AT258" s="25">
        <f t="shared" ca="1" si="224"/>
        <v>0</v>
      </c>
      <c r="AU258" s="25">
        <f ca="1">SUM(AT$3:AT258)</f>
        <v>0</v>
      </c>
      <c r="AV258" s="25">
        <f t="shared" ca="1" si="225"/>
        <v>226108.29230138604</v>
      </c>
      <c r="AW258" s="25">
        <f t="shared" ca="1" si="200"/>
        <v>141.32</v>
      </c>
      <c r="AX258" s="25">
        <f t="shared" ca="1" si="226"/>
        <v>0</v>
      </c>
      <c r="AY258" s="25">
        <f t="shared" ca="1" si="227"/>
        <v>150.74</v>
      </c>
      <c r="AZ258" s="25">
        <f t="shared" ca="1" si="228"/>
        <v>226108.29230138604</v>
      </c>
      <c r="BA258" s="25">
        <f t="shared" ca="1" si="229"/>
        <v>0</v>
      </c>
      <c r="BB258" s="25">
        <f t="shared" ca="1" si="230"/>
        <v>0</v>
      </c>
      <c r="BC258" s="25">
        <f t="shared" ca="1" si="231"/>
        <v>11.31</v>
      </c>
      <c r="BD258" s="25">
        <f ca="1">IF($H258="","",IF($Q258="x",SUM(AW$3:AY258)+SUM(BB$3:BC258)-SUM(BD$3:BD257),0))</f>
        <v>905.68999999998778</v>
      </c>
      <c r="BE258" s="25">
        <f t="shared" ca="1" si="232"/>
        <v>225202.6</v>
      </c>
      <c r="BF258" s="25">
        <f t="shared" ca="1" si="201"/>
        <v>224814.87</v>
      </c>
      <c r="BG258" s="7"/>
      <c r="BI258" s="25">
        <f t="shared" ca="1" si="233"/>
        <v>0</v>
      </c>
      <c r="BJ258" s="25">
        <f ca="1">SUM(BI$3:BI258)</f>
        <v>0</v>
      </c>
      <c r="BK258" s="25">
        <f t="shared" ca="1" si="246"/>
        <v>184726.1032787298</v>
      </c>
      <c r="BL258" s="25">
        <f t="shared" ca="1" si="202"/>
        <v>115.45</v>
      </c>
      <c r="BM258" s="25">
        <f t="shared" ca="1" si="234"/>
        <v>0</v>
      </c>
      <c r="BN258" s="25">
        <f t="shared" ca="1" si="235"/>
        <v>123.15</v>
      </c>
      <c r="BO258" s="25">
        <f t="shared" ca="1" si="236"/>
        <v>184726.1032787298</v>
      </c>
      <c r="BP258" s="25">
        <f t="shared" ca="1" si="237"/>
        <v>0</v>
      </c>
      <c r="BQ258" s="25">
        <f t="shared" ca="1" si="238"/>
        <v>0</v>
      </c>
      <c r="BR258" s="25">
        <f t="shared" ca="1" si="239"/>
        <v>9.24</v>
      </c>
      <c r="BS258" s="25">
        <f ca="1">IF($H258="","",IF($Q258="x",SUM(BL$3:BN258)+SUM(BQ$3:BR258)-SUM(BS$3:BS257),0))</f>
        <v>740.50999999999476</v>
      </c>
      <c r="BT258" s="25">
        <f t="shared" ca="1" si="240"/>
        <v>183985.59</v>
      </c>
      <c r="BU258" s="25">
        <f t="shared" ca="1" si="203"/>
        <v>183659.69</v>
      </c>
      <c r="BV258" s="7"/>
      <c r="BY258" s="7"/>
      <c r="CB258" s="131">
        <f t="shared" si="248"/>
        <v>255</v>
      </c>
      <c r="CC258" s="132">
        <f t="shared" ca="1" si="241"/>
        <v>0</v>
      </c>
      <c r="CD258" s="133">
        <f t="shared" ca="1" si="204"/>
        <v>241055.4648822915</v>
      </c>
      <c r="CE258" s="133">
        <f t="shared" ca="1" si="242"/>
        <v>100.24</v>
      </c>
      <c r="CF258" s="133">
        <f t="shared" ca="1" si="243"/>
        <v>240955.22</v>
      </c>
      <c r="CG258" s="133">
        <f t="shared" ca="1" si="244"/>
        <v>0</v>
      </c>
      <c r="CH258" s="133">
        <f ca="1">IF($H258="","",IF(MONTH($H258)=MONTH($C$4)-1,MAX(0,(CG258-SUM(N247:N258)+SUM(O247:O258))-(VLOOKUP(CB258-12,$CB$3:$CH257,6,FALSE))),0)*0.25)</f>
        <v>0</v>
      </c>
      <c r="CI258" s="133">
        <f ca="1">IF($H258="","",CG258-SUM($CH$4:$CH258))</f>
        <v>-34938.067740353836</v>
      </c>
      <c r="CK258" s="133">
        <f ca="1">IF($H258="","",SUM($N$4:$N258)+$CK$3)</f>
        <v>100000</v>
      </c>
      <c r="CL258" s="133">
        <f ca="1">IF($H258="","",SUM($O$4:$O258))</f>
        <v>0</v>
      </c>
      <c r="CM258" s="133">
        <f t="shared" ca="1" si="247"/>
        <v>0</v>
      </c>
      <c r="CN258" s="133">
        <f ca="1">IF($H258="","",ROUND(IF(MONTH($H258)=MONTH($C$4)-1,BT258*(1+CC258)-SUM($CM$4:$CM258),0),2))</f>
        <v>0</v>
      </c>
      <c r="CZ258" s="132">
        <f t="shared" ca="1" si="205"/>
        <v>126700</v>
      </c>
    </row>
    <row r="259" spans="6:104" x14ac:dyDescent="0.2">
      <c r="F259" s="3">
        <v>256</v>
      </c>
      <c r="G259" s="3">
        <f t="shared" si="206"/>
        <v>22</v>
      </c>
      <c r="H259" s="8">
        <f t="shared" ca="1" si="245"/>
        <v>51532</v>
      </c>
      <c r="I259" s="6">
        <f t="shared" ref="I259:I322" ca="1" si="249">IF($H259="","",ROUND(DAYS360($C$10,$H259)/360,0))</f>
        <v>53</v>
      </c>
      <c r="J259" s="6" t="str">
        <f t="shared" ca="1" si="190"/>
        <v/>
      </c>
      <c r="K259" s="7"/>
      <c r="L259" s="6">
        <f ca="1">IF($H259="","",IF($J259="",VLOOKUP($I259,Sterbetafeln!$A$4:$I$124,$D$10,FALSE),MAX(0.0005,VLOOKUP($I259,Sterbetafeln!$A$4:$I$124,$D$10,FALSE)*VLOOKUP($J259,Sterbetafeln!$A$4:$I$124,$D$13,FALSE))))</f>
        <v>4.0790000000000002E-3</v>
      </c>
      <c r="M259" s="78">
        <f ca="1">SUM($O$3:$O259)</f>
        <v>0</v>
      </c>
      <c r="N259" s="25">
        <f t="shared" ca="1" si="207"/>
        <v>0</v>
      </c>
      <c r="O259" s="25">
        <f t="shared" ca="1" si="208"/>
        <v>0</v>
      </c>
      <c r="P259" s="25">
        <f t="shared" ca="1" si="209"/>
        <v>0</v>
      </c>
      <c r="Q259" s="7" t="str">
        <f t="shared" ca="1" si="210"/>
        <v/>
      </c>
      <c r="R259" s="25">
        <f t="shared" ca="1" si="191"/>
        <v>0</v>
      </c>
      <c r="S259" s="25">
        <f ca="1">SUM(R$3:R259)</f>
        <v>0</v>
      </c>
      <c r="T259" s="25">
        <f t="shared" ca="1" si="211"/>
        <v>63395.09</v>
      </c>
      <c r="U259" s="25">
        <f t="shared" ca="1" si="192"/>
        <v>39.619999999999997</v>
      </c>
      <c r="V259" s="25">
        <f t="shared" ca="1" si="212"/>
        <v>0</v>
      </c>
      <c r="W259" s="25">
        <f t="shared" ca="1" si="193"/>
        <v>42.26</v>
      </c>
      <c r="X259" s="25">
        <f t="shared" ca="1" si="213"/>
        <v>126700</v>
      </c>
      <c r="Y259" s="25">
        <f t="shared" ca="1" si="194"/>
        <v>63304.91</v>
      </c>
      <c r="Z259" s="25">
        <f t="shared" ca="1" si="214"/>
        <v>21.52</v>
      </c>
      <c r="AA259" s="25">
        <f t="shared" ca="1" si="215"/>
        <v>3.17</v>
      </c>
      <c r="AB259" s="25">
        <f ca="1">IF($H259="","",IF($Q259="x",SUM(U$3:W259)+SUM(Z$3:AA259)-SUM(AB$3:AB258),0))</f>
        <v>0</v>
      </c>
      <c r="AC259" s="25">
        <f t="shared" ca="1" si="216"/>
        <v>63395.09</v>
      </c>
      <c r="AD259" s="25">
        <f t="shared" ca="1" si="195"/>
        <v>63250.07</v>
      </c>
      <c r="AE259" s="7"/>
      <c r="AF259" s="25">
        <f t="shared" ca="1" si="217"/>
        <v>0</v>
      </c>
      <c r="AG259" s="25">
        <f ca="1">SUM(AF$3:AF259)</f>
        <v>0</v>
      </c>
      <c r="AH259" s="25">
        <f t="shared" ca="1" si="218"/>
        <v>121969.07860158911</v>
      </c>
      <c r="AI259" s="25">
        <f t="shared" ca="1" si="196"/>
        <v>76.23</v>
      </c>
      <c r="AJ259" s="25">
        <f t="shared" ca="1" si="219"/>
        <v>0</v>
      </c>
      <c r="AK259" s="25">
        <f t="shared" ca="1" si="197"/>
        <v>81.31</v>
      </c>
      <c r="AL259" s="25">
        <f t="shared" ca="1" si="220"/>
        <v>126700</v>
      </c>
      <c r="AM259" s="25">
        <f t="shared" ca="1" si="198"/>
        <v>4730.92</v>
      </c>
      <c r="AN259" s="25">
        <f t="shared" ca="1" si="221"/>
        <v>1.61</v>
      </c>
      <c r="AO259" s="25">
        <f t="shared" ca="1" si="222"/>
        <v>6.1</v>
      </c>
      <c r="AP259" s="25">
        <f ca="1">IF($H259="","",IF($Q259="x",SUM(AI$3:AK259)+SUM(AN$3:AO259)-SUM(AP$3:AP258),0))</f>
        <v>0</v>
      </c>
      <c r="AQ259" s="25">
        <f t="shared" ca="1" si="223"/>
        <v>121969.08</v>
      </c>
      <c r="AR259" s="25">
        <f t="shared" ca="1" si="199"/>
        <v>121736.2</v>
      </c>
      <c r="AS259" s="7"/>
      <c r="AT259" s="25">
        <f t="shared" ca="1" si="224"/>
        <v>0</v>
      </c>
      <c r="AU259" s="25">
        <f ca="1">SUM(AT$3:AT259)</f>
        <v>0</v>
      </c>
      <c r="AV259" s="25">
        <f t="shared" ca="1" si="225"/>
        <v>226298.78504294672</v>
      </c>
      <c r="AW259" s="25">
        <f t="shared" ca="1" si="200"/>
        <v>141.44</v>
      </c>
      <c r="AX259" s="25">
        <f t="shared" ca="1" si="226"/>
        <v>0</v>
      </c>
      <c r="AY259" s="25">
        <f t="shared" ca="1" si="227"/>
        <v>150.87</v>
      </c>
      <c r="AZ259" s="25">
        <f t="shared" ca="1" si="228"/>
        <v>226298.78504294672</v>
      </c>
      <c r="BA259" s="25">
        <f t="shared" ca="1" si="229"/>
        <v>0</v>
      </c>
      <c r="BB259" s="25">
        <f t="shared" ca="1" si="230"/>
        <v>0</v>
      </c>
      <c r="BC259" s="25">
        <f t="shared" ca="1" si="231"/>
        <v>11.31</v>
      </c>
      <c r="BD259" s="25">
        <f ca="1">IF($H259="","",IF($Q259="x",SUM(AW$3:AY259)+SUM(BB$3:BC259)-SUM(BD$3:BD258),0))</f>
        <v>0</v>
      </c>
      <c r="BE259" s="25">
        <f t="shared" ca="1" si="232"/>
        <v>226298.79</v>
      </c>
      <c r="BF259" s="25">
        <f t="shared" ca="1" si="201"/>
        <v>225909.42</v>
      </c>
      <c r="BG259" s="7"/>
      <c r="BI259" s="25">
        <f t="shared" ca="1" si="233"/>
        <v>0</v>
      </c>
      <c r="BJ259" s="25">
        <f ca="1">SUM(BI$3:BI259)</f>
        <v>0</v>
      </c>
      <c r="BK259" s="25">
        <f t="shared" ca="1" si="246"/>
        <v>184735.17006806756</v>
      </c>
      <c r="BL259" s="25">
        <f t="shared" ca="1" si="202"/>
        <v>115.46</v>
      </c>
      <c r="BM259" s="25">
        <f t="shared" ca="1" si="234"/>
        <v>0</v>
      </c>
      <c r="BN259" s="25">
        <f t="shared" ca="1" si="235"/>
        <v>123.16</v>
      </c>
      <c r="BO259" s="25">
        <f t="shared" ca="1" si="236"/>
        <v>184735.17006806756</v>
      </c>
      <c r="BP259" s="25">
        <f t="shared" ca="1" si="237"/>
        <v>0</v>
      </c>
      <c r="BQ259" s="25">
        <f t="shared" ca="1" si="238"/>
        <v>0</v>
      </c>
      <c r="BR259" s="25">
        <f t="shared" ca="1" si="239"/>
        <v>9.24</v>
      </c>
      <c r="BS259" s="25">
        <f ca="1">IF($H259="","",IF($Q259="x",SUM(BL$3:BN259)+SUM(BQ$3:BR259)-SUM(BS$3:BS258),0))</f>
        <v>0</v>
      </c>
      <c r="BT259" s="25">
        <f t="shared" ca="1" si="240"/>
        <v>184735.17</v>
      </c>
      <c r="BU259" s="25">
        <f t="shared" ca="1" si="203"/>
        <v>184408.14</v>
      </c>
      <c r="BV259" s="7"/>
      <c r="BY259" s="7"/>
      <c r="CB259" s="131">
        <f t="shared" si="248"/>
        <v>256</v>
      </c>
      <c r="CC259" s="132">
        <f t="shared" ca="1" si="241"/>
        <v>0</v>
      </c>
      <c r="CD259" s="133">
        <f t="shared" ca="1" si="204"/>
        <v>241936.90139259622</v>
      </c>
      <c r="CE259" s="133">
        <f t="shared" ca="1" si="242"/>
        <v>100.6</v>
      </c>
      <c r="CF259" s="133">
        <f t="shared" ca="1" si="243"/>
        <v>241836.3</v>
      </c>
      <c r="CG259" s="133">
        <f t="shared" ca="1" si="244"/>
        <v>0</v>
      </c>
      <c r="CH259" s="133">
        <f ca="1">IF($H259="","",IF(MONTH($H259)=MONTH($C$4)-1,MAX(0,(CG259-SUM(N248:N259)+SUM(O248:O259))-(VLOOKUP(CB259-12,$CB$3:$CH258,6,FALSE))),0)*0.25)</f>
        <v>0</v>
      </c>
      <c r="CI259" s="133">
        <f ca="1">IF($H259="","",CG259-SUM($CH$4:$CH259))</f>
        <v>-34938.067740353836</v>
      </c>
      <c r="CK259" s="133">
        <f ca="1">IF($H259="","",SUM($N$4:$N259)+$CK$3)</f>
        <v>100000</v>
      </c>
      <c r="CL259" s="133">
        <f ca="1">IF($H259="","",SUM($O$4:$O259))</f>
        <v>0</v>
      </c>
      <c r="CM259" s="133">
        <f t="shared" ca="1" si="247"/>
        <v>0</v>
      </c>
      <c r="CN259" s="133">
        <f ca="1">IF($H259="","",ROUND(IF(MONTH($H259)=MONTH($C$4)-1,BT259*(1+CC259)-SUM($CM$4:$CM259),0),2))</f>
        <v>0</v>
      </c>
      <c r="CZ259" s="132">
        <f t="shared" ca="1" si="205"/>
        <v>126700</v>
      </c>
    </row>
    <row r="260" spans="6:104" x14ac:dyDescent="0.2">
      <c r="F260" s="3">
        <v>257</v>
      </c>
      <c r="G260" s="3">
        <f t="shared" si="206"/>
        <v>22</v>
      </c>
      <c r="H260" s="8">
        <f t="shared" ca="1" si="245"/>
        <v>51560</v>
      </c>
      <c r="I260" s="6">
        <f t="shared" ca="1" si="249"/>
        <v>53</v>
      </c>
      <c r="J260" s="6" t="str">
        <f t="shared" ref="J260:J323" ca="1" si="250">IF($H260="","",IF(OR($C$13="",$C$14=""),"",ROUND(DAYS360($C$13,$H260)/360,0)))</f>
        <v/>
      </c>
      <c r="K260" s="7"/>
      <c r="L260" s="6">
        <f ca="1">IF($H260="","",IF($J260="",VLOOKUP($I260,Sterbetafeln!$A$4:$I$124,$D$10,FALSE),MAX(0.0005,VLOOKUP($I260,Sterbetafeln!$A$4:$I$124,$D$10,FALSE)*VLOOKUP($J260,Sterbetafeln!$A$4:$I$124,$D$13,FALSE))))</f>
        <v>4.0790000000000002E-3</v>
      </c>
      <c r="M260" s="78">
        <f ca="1">SUM($O$3:$O260)</f>
        <v>0</v>
      </c>
      <c r="N260" s="25">
        <f t="shared" ca="1" si="207"/>
        <v>0</v>
      </c>
      <c r="O260" s="25">
        <f t="shared" ca="1" si="208"/>
        <v>0</v>
      </c>
      <c r="P260" s="25">
        <f t="shared" ca="1" si="209"/>
        <v>0</v>
      </c>
      <c r="Q260" s="7" t="str">
        <f t="shared" ca="1" si="210"/>
        <v/>
      </c>
      <c r="R260" s="25">
        <f t="shared" ref="R260:R302" ca="1" si="251">IF($H260="","",IF(MIN($O260+$P260,AC259+$N260)&gt;=$O260+$P260,$O260,AC259))</f>
        <v>0</v>
      </c>
      <c r="S260" s="25">
        <f ca="1">SUM(R$3:R260)</f>
        <v>0</v>
      </c>
      <c r="T260" s="25">
        <f t="shared" ca="1" si="211"/>
        <v>63395.09</v>
      </c>
      <c r="U260" s="25">
        <f t="shared" ref="U260:U323" ca="1" si="252">IF($H260="","",ROUND(MAX(T260*$C$25,$C$26)/12,2))</f>
        <v>39.619999999999997</v>
      </c>
      <c r="V260" s="25">
        <f t="shared" ca="1" si="212"/>
        <v>0</v>
      </c>
      <c r="W260" s="25">
        <f t="shared" ref="W260:W323" ca="1" si="253">IF($H260="","",ROUND((T260*$C$28)/12,2))</f>
        <v>42.26</v>
      </c>
      <c r="X260" s="25">
        <f t="shared" ca="1" si="213"/>
        <v>126700</v>
      </c>
      <c r="Y260" s="25">
        <f t="shared" ref="Y260:Y323" ca="1" si="254">IF($H260="","",ROUND(X260-T260,2))</f>
        <v>63304.91</v>
      </c>
      <c r="Z260" s="25">
        <f t="shared" ca="1" si="214"/>
        <v>21.52</v>
      </c>
      <c r="AA260" s="25">
        <f t="shared" ca="1" si="215"/>
        <v>3.17</v>
      </c>
      <c r="AB260" s="25">
        <f ca="1">IF($H260="","",IF($Q260="x",SUM(U$3:W260)+SUM(Z$3:AA260)-SUM(AB$3:AB259),0))</f>
        <v>0</v>
      </c>
      <c r="AC260" s="25">
        <f t="shared" ca="1" si="216"/>
        <v>63395.09</v>
      </c>
      <c r="AD260" s="25">
        <f t="shared" ref="AD260:AD323" ca="1" si="255">IF($H260="","",ROUND(MAX(0,AC260-$C$31+$BW260)*$C$86,2))</f>
        <v>63250.07</v>
      </c>
      <c r="AE260" s="7"/>
      <c r="AF260" s="25">
        <f t="shared" ca="1" si="217"/>
        <v>0</v>
      </c>
      <c r="AG260" s="25">
        <f ca="1">SUM(AF$3:AF260)</f>
        <v>0</v>
      </c>
      <c r="AH260" s="25">
        <f t="shared" ca="1" si="218"/>
        <v>122269.8886551597</v>
      </c>
      <c r="AI260" s="25">
        <f t="shared" ref="AI260:AI323" ca="1" si="256">IF($H260="","",ROUND(MAX(AH260*$C$25,$C$26)/12,2))</f>
        <v>76.42</v>
      </c>
      <c r="AJ260" s="25">
        <f t="shared" ca="1" si="219"/>
        <v>0</v>
      </c>
      <c r="AK260" s="25">
        <f t="shared" ref="AK260:AK323" ca="1" si="257">IF($H260="","",ROUND((AH260*$C$28)/12,2))</f>
        <v>81.510000000000005</v>
      </c>
      <c r="AL260" s="25">
        <f t="shared" ca="1" si="220"/>
        <v>126700</v>
      </c>
      <c r="AM260" s="25">
        <f t="shared" ref="AM260:AM323" ca="1" si="258">IF($H260="","",ROUND(AL260-AH260,2))</f>
        <v>4430.1099999999997</v>
      </c>
      <c r="AN260" s="25">
        <f t="shared" ca="1" si="221"/>
        <v>1.51</v>
      </c>
      <c r="AO260" s="25">
        <f t="shared" ca="1" si="222"/>
        <v>6.11</v>
      </c>
      <c r="AP260" s="25">
        <f ca="1">IF($H260="","",IF($Q260="x",SUM(AI$3:AK260)+SUM(AN$3:AO260)-SUM(AP$3:AP259),0))</f>
        <v>0</v>
      </c>
      <c r="AQ260" s="25">
        <f t="shared" ca="1" si="223"/>
        <v>122269.89</v>
      </c>
      <c r="AR260" s="25">
        <f t="shared" ref="AR260:AR323" ca="1" si="259">IF($H260="","",ROUND(MAX(0,AQ260-$C$31+$BW260)*$C$86,2))</f>
        <v>122036.56</v>
      </c>
      <c r="AS260" s="7"/>
      <c r="AT260" s="25">
        <f t="shared" ca="1" si="224"/>
        <v>0</v>
      </c>
      <c r="AU260" s="25">
        <f ca="1">SUM(AT$3:AT260)</f>
        <v>0</v>
      </c>
      <c r="AV260" s="25">
        <f t="shared" ca="1" si="225"/>
        <v>227400.31080320096</v>
      </c>
      <c r="AW260" s="25">
        <f t="shared" ref="AW260:AW323" ca="1" si="260">IF($H260="","",ROUND(MAX(AV260*$C$25,$C$26)/12,2))</f>
        <v>142.13</v>
      </c>
      <c r="AX260" s="25">
        <f t="shared" ca="1" si="226"/>
        <v>0</v>
      </c>
      <c r="AY260" s="25">
        <f t="shared" ca="1" si="227"/>
        <v>151.6</v>
      </c>
      <c r="AZ260" s="25">
        <f t="shared" ca="1" si="228"/>
        <v>227400.31080320096</v>
      </c>
      <c r="BA260" s="25">
        <f t="shared" ca="1" si="229"/>
        <v>0</v>
      </c>
      <c r="BB260" s="25">
        <f t="shared" ca="1" si="230"/>
        <v>0</v>
      </c>
      <c r="BC260" s="25">
        <f t="shared" ca="1" si="231"/>
        <v>11.37</v>
      </c>
      <c r="BD260" s="25">
        <f ca="1">IF($H260="","",IF($Q260="x",SUM(AW$3:AY260)+SUM(BB$3:BC260)-SUM(BD$3:BD259),0))</f>
        <v>0</v>
      </c>
      <c r="BE260" s="25">
        <f t="shared" ca="1" si="232"/>
        <v>227400.31</v>
      </c>
      <c r="BF260" s="25">
        <f t="shared" ref="BF260:BF323" ca="1" si="261">IF($H260="","",ROUND(MAX(0,BE260-$C$31+$BW260)*$C$86,2))</f>
        <v>227009.28</v>
      </c>
      <c r="BG260" s="7"/>
      <c r="BI260" s="25">
        <f t="shared" ca="1" si="233"/>
        <v>0</v>
      </c>
      <c r="BJ260" s="25">
        <f ca="1">SUM(BI$3:BI260)</f>
        <v>0</v>
      </c>
      <c r="BK260" s="25">
        <f t="shared" ca="1" si="246"/>
        <v>185487.80394977334</v>
      </c>
      <c r="BL260" s="25">
        <f t="shared" ref="BL260:BL323" ca="1" si="262">IF($H260="","",ROUND(MAX(BK260*$C$25,$C$26)/12,2))</f>
        <v>115.93</v>
      </c>
      <c r="BM260" s="25">
        <f t="shared" ca="1" si="234"/>
        <v>0</v>
      </c>
      <c r="BN260" s="25">
        <f t="shared" ca="1" si="235"/>
        <v>123.66</v>
      </c>
      <c r="BO260" s="25">
        <f t="shared" ca="1" si="236"/>
        <v>185487.80394977334</v>
      </c>
      <c r="BP260" s="25">
        <f t="shared" ca="1" si="237"/>
        <v>0</v>
      </c>
      <c r="BQ260" s="25">
        <f t="shared" ca="1" si="238"/>
        <v>0</v>
      </c>
      <c r="BR260" s="25">
        <f t="shared" ca="1" si="239"/>
        <v>9.27</v>
      </c>
      <c r="BS260" s="25">
        <f ca="1">IF($H260="","",IF($Q260="x",SUM(BL$3:BN260)+SUM(BQ$3:BR260)-SUM(BS$3:BS259),0))</f>
        <v>0</v>
      </c>
      <c r="BT260" s="25">
        <f t="shared" ca="1" si="240"/>
        <v>185487.8</v>
      </c>
      <c r="BU260" s="25">
        <f t="shared" ref="BU260:BU323" ca="1" si="263">IF($H260="","",ROUND(MAX(0,BT260-$C$31+$BW260)*$C$86,2))</f>
        <v>185159.64</v>
      </c>
      <c r="BV260" s="7"/>
      <c r="BY260" s="7"/>
      <c r="CB260" s="131">
        <f t="shared" si="248"/>
        <v>257</v>
      </c>
      <c r="CC260" s="132">
        <f t="shared" ca="1" si="241"/>
        <v>0</v>
      </c>
      <c r="CD260" s="133">
        <f t="shared" ref="CD260:CD303" ca="1" si="264">IF($H260="","",MAX(0,(CF259+($N260-$O260)*0.95)*((1+$C$37)^(1/12))))</f>
        <v>242821.5710215795</v>
      </c>
      <c r="CE260" s="133">
        <f t="shared" ca="1" si="242"/>
        <v>100.97</v>
      </c>
      <c r="CF260" s="133">
        <f t="shared" ca="1" si="243"/>
        <v>242720.6</v>
      </c>
      <c r="CG260" s="133">
        <f t="shared" ca="1" si="244"/>
        <v>0</v>
      </c>
      <c r="CH260" s="133">
        <f ca="1">IF($H260="","",IF(MONTH($H260)=MONTH($C$4)-1,MAX(0,(CG260-SUM(N249:N260)+SUM(O249:O260))-(VLOOKUP(CB260-12,$CB$3:$CH259,6,FALSE))),0)*0.25)</f>
        <v>0</v>
      </c>
      <c r="CI260" s="133">
        <f ca="1">IF($H260="","",CG260-SUM($CH$4:$CH260))</f>
        <v>-34938.067740353836</v>
      </c>
      <c r="CK260" s="133">
        <f ca="1">IF($H260="","",SUM($N$4:$N260)+$CK$3)</f>
        <v>100000</v>
      </c>
      <c r="CL260" s="133">
        <f ca="1">IF($H260="","",SUM($O$4:$O260))</f>
        <v>0</v>
      </c>
      <c r="CM260" s="133">
        <f t="shared" ca="1" si="247"/>
        <v>0</v>
      </c>
      <c r="CN260" s="133">
        <f ca="1">IF($H260="","",ROUND(IF(MONTH($H260)=MONTH($C$4)-1,BT260*(1+CC260)-SUM($CM$4:$CM260),0),2))</f>
        <v>0</v>
      </c>
      <c r="CZ260" s="132">
        <f t="shared" ref="CZ260:CZ323" ca="1" si="265">IF($H260="","",IF($C$30="FLEX",IF($G261&gt;5,ROUND(((($C$5-$G261+1)/($C$5-5)*($C$29-1))+1),4),1),ROUND($C$29,4)))</f>
        <v>126700</v>
      </c>
    </row>
    <row r="261" spans="6:104" x14ac:dyDescent="0.2">
      <c r="F261" s="3">
        <v>258</v>
      </c>
      <c r="G261" s="3">
        <f t="shared" ref="G261:G324" si="266">ROUNDDOWN((F261-1)/12+1,0)</f>
        <v>22</v>
      </c>
      <c r="H261" s="8">
        <f t="shared" ca="1" si="245"/>
        <v>51591</v>
      </c>
      <c r="I261" s="6">
        <f t="shared" ca="1" si="249"/>
        <v>53</v>
      </c>
      <c r="J261" s="6" t="str">
        <f t="shared" ca="1" si="250"/>
        <v/>
      </c>
      <c r="K261" s="7"/>
      <c r="L261" s="6">
        <f ca="1">IF($H261="","",IF($J261="",VLOOKUP($I261,Sterbetafeln!$A$4:$I$124,$D$10,FALSE),MAX(0.0005,VLOOKUP($I261,Sterbetafeln!$A$4:$I$124,$D$10,FALSE)*VLOOKUP($J261,Sterbetafeln!$A$4:$I$124,$D$13,FALSE))))</f>
        <v>4.0790000000000002E-3</v>
      </c>
      <c r="M261" s="78">
        <f ca="1">SUM($O$3:$O261)</f>
        <v>0</v>
      </c>
      <c r="N261" s="25">
        <f t="shared" ref="N261:N324" ca="1" si="267">IF($H261="","",IF($C$59-1=$H260,$C$60,0)+IF($C$66-1=$H260,$C$67,0)+IF($C$73-1=$H260,$C$74,0))</f>
        <v>0</v>
      </c>
      <c r="O261" s="25">
        <f t="shared" ref="O261:O324" ca="1" si="268">IF($H261="","",IF($C$53-1=$H260,$C$54,0)+IF($C$55-1=$H260,$C$56,0)+IF($C$57-1=$H260,$C$58,0)+IF(AND($H261&gt;$C$50,$H260&lt;$C$51,MOD($F261,$D$49)=0),$C$48,0))</f>
        <v>0</v>
      </c>
      <c r="P261" s="25">
        <f t="shared" ref="P261:P324" ca="1" si="269">IF($H261="","",IF($C$59-1=$H260,$C$60-$C$65,0)+IF($C$66-1=$H260,$C$67-$C$72,0)+IF($C$73-1=$H260,$C$74-$C$79,0)+IF($O261&gt;0,$C$32,0))</f>
        <v>0</v>
      </c>
      <c r="Q261" s="7" t="str">
        <f t="shared" ref="Q261:Q324" ca="1" si="270">IF($H261="","",IF($H262="","x",IF(MONTH($H261)=3,"x",IF(MONTH($H261)=6,"x",IF(MONTH($H261)=9,"x",IF(MONTH($H261)=12,"x",""))))))</f>
        <v>x</v>
      </c>
      <c r="R261" s="25">
        <f t="shared" ca="1" si="251"/>
        <v>0</v>
      </c>
      <c r="S261" s="25">
        <f ca="1">SUM(R$3:R261)</f>
        <v>0</v>
      </c>
      <c r="T261" s="25">
        <f t="shared" ref="T261:T324" ca="1" si="271">IF($H261="","",MAX(0,(AC260+$N261-$O261-$P261)*((1+$C$34)^(1/12))))</f>
        <v>63395.09</v>
      </c>
      <c r="U261" s="25">
        <f t="shared" ca="1" si="252"/>
        <v>39.619999999999997</v>
      </c>
      <c r="V261" s="25">
        <f t="shared" ref="V261:V324" ca="1" si="272">IF($H261="","",ROUND($C$27/12,2))</f>
        <v>0</v>
      </c>
      <c r="W261" s="25">
        <f t="shared" ca="1" si="253"/>
        <v>42.26</v>
      </c>
      <c r="X261" s="25">
        <f t="shared" ref="X261:X324" ca="1" si="273">IF($H261="","",MAX($C$29,T261))</f>
        <v>126700</v>
      </c>
      <c r="Y261" s="25">
        <f t="shared" ca="1" si="254"/>
        <v>63304.91</v>
      </c>
      <c r="Z261" s="25">
        <f t="shared" ref="Z261:Z324" ca="1" si="274">IF($H261="","",ROUND((Y261*$L261)/12,2))</f>
        <v>21.52</v>
      </c>
      <c r="AA261" s="25">
        <f t="shared" ref="AA261:AA324" ca="1" si="275">IF($H261="","",ROUND(IF($N261&gt;0,MIN($C$82,MAX($N261*$C$83,$C$81)),0)+IF($O261&gt;0,MIN($C$82,MAX($O261*$C$83,$C$81)),0)+(T261*$C$84)/12,2))</f>
        <v>3.17</v>
      </c>
      <c r="AB261" s="25">
        <f ca="1">IF($H261="","",IF($Q261="x",SUM(U$3:W261)+SUM(Z$3:AA261)-SUM(AB$3:AB260),0))</f>
        <v>319.70999999999185</v>
      </c>
      <c r="AC261" s="25">
        <f t="shared" ref="AC261:AC324" ca="1" si="276">IF($H261="","",MAX(0,ROUND(T261-AB261,2)))</f>
        <v>63075.38</v>
      </c>
      <c r="AD261" s="25">
        <f t="shared" ca="1" si="255"/>
        <v>62930.84</v>
      </c>
      <c r="AE261" s="7"/>
      <c r="AF261" s="25">
        <f t="shared" ref="AF261:AF324" ca="1" si="277">IF($H261="","",IF(MIN($O261+$P261,AQ260+$N261)&gt;=$O261+$P261,$O261,AQ260))</f>
        <v>0</v>
      </c>
      <c r="AG261" s="25">
        <f ca="1">SUM(AF$3:AF261)</f>
        <v>0</v>
      </c>
      <c r="AH261" s="25">
        <f t="shared" ref="AH261:AH324" ca="1" si="278">IF($H261="","",MAX(0,(AQ260+$N261-$O261-$P261)*((1+$C$35)^(1/12))))</f>
        <v>122571.4405337699</v>
      </c>
      <c r="AI261" s="25">
        <f t="shared" ca="1" si="256"/>
        <v>76.61</v>
      </c>
      <c r="AJ261" s="25">
        <f t="shared" ref="AJ261:AJ324" ca="1" si="279">IF($H261="","",ROUND($C$27/12,2))</f>
        <v>0</v>
      </c>
      <c r="AK261" s="25">
        <f t="shared" ca="1" si="257"/>
        <v>81.709999999999994</v>
      </c>
      <c r="AL261" s="25">
        <f t="shared" ref="AL261:AL324" ca="1" si="280">IF($H261="","",MAX($C$29,AH261))</f>
        <v>126700</v>
      </c>
      <c r="AM261" s="25">
        <f t="shared" ca="1" si="258"/>
        <v>4128.5600000000004</v>
      </c>
      <c r="AN261" s="25">
        <f t="shared" ref="AN261:AN324" ca="1" si="281">IF($H261="","",ROUND((AM261*$L261)/12,2))</f>
        <v>1.4</v>
      </c>
      <c r="AO261" s="25">
        <f t="shared" ref="AO261:AO324" ca="1" si="282">IF($H261="","",ROUND(IF($N261&gt;0,MIN($C$82,MAX($N261*$C$83,$C$81)),0)+IF($O261&gt;0,MIN($C$82,MAX($O261*$C$83,$C$81)),0)+(AH261*$C$84)/12,2))</f>
        <v>6.13</v>
      </c>
      <c r="AP261" s="25">
        <f ca="1">IF($H261="","",IF($Q261="x",SUM(AI$3:AK261)+SUM(AN$3:AO261)-SUM(AP$3:AP260),0))</f>
        <v>496.64999999999418</v>
      </c>
      <c r="AQ261" s="25">
        <f t="shared" ref="AQ261:AQ324" ca="1" si="283">IF($H261="","",MAX(0,ROUND(AH261-AP261,2)))</f>
        <v>122074.79</v>
      </c>
      <c r="AR261" s="25">
        <f t="shared" ca="1" si="259"/>
        <v>121841.75</v>
      </c>
      <c r="AS261" s="7"/>
      <c r="AT261" s="25">
        <f t="shared" ref="AT261:AT324" ca="1" si="284">IF($H261="","",IF(MIN($O261+$P261,BE260+$N261)&gt;=$O261+$P261,$O261,BE260))</f>
        <v>0</v>
      </c>
      <c r="AU261" s="25">
        <f ca="1">SUM(AT$3:AT261)</f>
        <v>0</v>
      </c>
      <c r="AV261" s="25">
        <f t="shared" ref="AV261:AV324" ca="1" si="285">IF($H261="","",MAX(0,(BE260+$N261-$O261-$P261)*((1+$C$36)^(1/12))))</f>
        <v>228507.19250749968</v>
      </c>
      <c r="AW261" s="25">
        <f t="shared" ca="1" si="260"/>
        <v>142.82</v>
      </c>
      <c r="AX261" s="25">
        <f t="shared" ref="AX261:AX324" ca="1" si="286">IF($H261="","",ROUND($C$27/12,2))</f>
        <v>0</v>
      </c>
      <c r="AY261" s="25">
        <f t="shared" ref="AY261:AY324" ca="1" si="287">IF($H261="","",ROUND((AV261*$C$28)/12,2))</f>
        <v>152.34</v>
      </c>
      <c r="AZ261" s="25">
        <f t="shared" ref="AZ261:AZ324" ca="1" si="288">IF($H261="","",MAX($C$29,AV261))</f>
        <v>228507.19250749968</v>
      </c>
      <c r="BA261" s="25">
        <f t="shared" ref="BA261:BA324" ca="1" si="289">IF($H261="","",ROUND(AZ261-AV261,2))</f>
        <v>0</v>
      </c>
      <c r="BB261" s="25">
        <f t="shared" ref="BB261:BB324" ca="1" si="290">IF($H261="","",ROUND((BA261*$L261)/12,2))</f>
        <v>0</v>
      </c>
      <c r="BC261" s="25">
        <f t="shared" ref="BC261:BC324" ca="1" si="291">IF($H261="","",ROUND(IF($N261&gt;0,MIN($C$82,MAX($N261*$C$83,$C$81)),0)+IF($O261&gt;0,MIN($C$82,MAX($O261*$C$83,$C$81)),0)+(AV261*$C$84)/12,2))</f>
        <v>11.43</v>
      </c>
      <c r="BD261" s="25">
        <f ca="1">IF($H261="","",IF($Q261="x",SUM(AW$3:AY261)+SUM(BB$3:BC261)-SUM(BD$3:BD260),0))</f>
        <v>915.30999999999767</v>
      </c>
      <c r="BE261" s="25">
        <f t="shared" ref="BE261:BE324" ca="1" si="292">IF($H261="","",MAX(0,ROUND(AV261-BD261,2)))</f>
        <v>227591.88</v>
      </c>
      <c r="BF261" s="25">
        <f t="shared" ca="1" si="261"/>
        <v>227200.57</v>
      </c>
      <c r="BG261" s="7"/>
      <c r="BI261" s="25">
        <f t="shared" ref="BI261:BI324" ca="1" si="293">IF($H261="","",IF(MIN($O261+$P261,BT260+$N261)&gt;=$O261+$P261,$O261,BT260))</f>
        <v>0</v>
      </c>
      <c r="BJ261" s="25">
        <f ca="1">SUM(BI$3:BI261)</f>
        <v>0</v>
      </c>
      <c r="BK261" s="25">
        <f t="shared" ca="1" si="246"/>
        <v>186243.50025755659</v>
      </c>
      <c r="BL261" s="25">
        <f t="shared" ca="1" si="262"/>
        <v>116.4</v>
      </c>
      <c r="BM261" s="25">
        <f t="shared" ref="BM261:BM324" ca="1" si="294">IF($H261="","",ROUND($C$27/12,2))</f>
        <v>0</v>
      </c>
      <c r="BN261" s="25">
        <f t="shared" ref="BN261:BN324" ca="1" si="295">IF($H261="","",ROUND((BK261*$C$28)/12,2))</f>
        <v>124.16</v>
      </c>
      <c r="BO261" s="25">
        <f t="shared" ref="BO261:BO324" ca="1" si="296">IF($H261="","",MAX($C$29,BK261))</f>
        <v>186243.50025755659</v>
      </c>
      <c r="BP261" s="25">
        <f t="shared" ref="BP261:BP324" ca="1" si="297">IF($H261="","",ROUND(BO261-BK261,2))</f>
        <v>0</v>
      </c>
      <c r="BQ261" s="25">
        <f t="shared" ref="BQ261:BQ324" ca="1" si="298">IF($H261="","",ROUND((BP261*$L261)/12,2))</f>
        <v>0</v>
      </c>
      <c r="BR261" s="25">
        <f t="shared" ref="BR261:BR324" ca="1" si="299">IF($H261="","",ROUND(IF($N261&gt;0,MIN($C$82,MAX($N261*$C$83,$C$81)),0)+IF($O261&gt;0,MIN($C$82,MAX($O261*$C$83,$C$81)),0)+(BK261*$C$84)/12,2))</f>
        <v>9.31</v>
      </c>
      <c r="BS261" s="25">
        <f ca="1">IF($H261="","",IF($Q261="x",SUM(BL$3:BN261)+SUM(BQ$3:BR261)-SUM(BS$3:BS260),0))</f>
        <v>746.59000000001106</v>
      </c>
      <c r="BT261" s="25">
        <f t="shared" ref="BT261:BT324" ca="1" si="300">IF($H261="","",MAX(0,ROUND(BK261-BS261,2)))</f>
        <v>185496.91</v>
      </c>
      <c r="BU261" s="25">
        <f t="shared" ca="1" si="263"/>
        <v>185168.74</v>
      </c>
      <c r="BV261" s="7"/>
      <c r="BY261" s="7"/>
      <c r="CB261" s="131">
        <f t="shared" si="248"/>
        <v>258</v>
      </c>
      <c r="CC261" s="132">
        <f t="shared" ref="CC261:CC324" ca="1" si="301">IF($H261="","",IF(MONTH($H261)=MONTH($C$4)-1,IF(RAND()&gt;0.5,1,-1)*RAND()/$CO$5,0))</f>
        <v>0</v>
      </c>
      <c r="CD261" s="133">
        <f t="shared" ca="1" si="264"/>
        <v>243709.47376924139</v>
      </c>
      <c r="CE261" s="133">
        <f t="shared" ref="CE261:CE324" ca="1" si="302">IF($H261="","",ROUND((((CF260+CD261)/2)*0.005)/12,2))</f>
        <v>101.34</v>
      </c>
      <c r="CF261" s="133">
        <f t="shared" ref="CF261:CF303" ca="1" si="303">IF($H261="","",ROUND(CD261-CE261,2))</f>
        <v>243608.13</v>
      </c>
      <c r="CG261" s="133">
        <f t="shared" ref="CG261:CG324" ca="1" si="304">IF($H261="","",IF(MONTH($H261)=MONTH($C$4)-1,CF261*(1+CC261),0))</f>
        <v>0</v>
      </c>
      <c r="CH261" s="133">
        <f ca="1">IF($H261="","",IF(MONTH($H261)=MONTH($C$4)-1,MAX(0,(CG261-SUM(N250:N261)+SUM(O250:O261))-(VLOOKUP(CB261-12,$CB$3:$CH260,6,FALSE))),0)*0.25)</f>
        <v>0</v>
      </c>
      <c r="CI261" s="133">
        <f ca="1">IF($H261="","",CG261-SUM($CH$4:$CH261))</f>
        <v>-34938.067740353836</v>
      </c>
      <c r="CK261" s="133">
        <f ca="1">IF($H261="","",SUM($N$4:$N261)+$CK$3)</f>
        <v>100000</v>
      </c>
      <c r="CL261" s="133">
        <f ca="1">IF($H261="","",SUM($O$4:$O261))</f>
        <v>0</v>
      </c>
      <c r="CM261" s="133">
        <f t="shared" ca="1" si="247"/>
        <v>0</v>
      </c>
      <c r="CN261" s="133">
        <f ca="1">IF($H261="","",ROUND(IF(MONTH($H261)=MONTH($C$4)-1,BT261*(1+CC261)-SUM($CM$4:$CM261),0),2))</f>
        <v>0</v>
      </c>
      <c r="CZ261" s="132">
        <f t="shared" ca="1" si="265"/>
        <v>126700</v>
      </c>
    </row>
    <row r="262" spans="6:104" x14ac:dyDescent="0.2">
      <c r="F262" s="3">
        <v>259</v>
      </c>
      <c r="G262" s="3">
        <f t="shared" si="266"/>
        <v>22</v>
      </c>
      <c r="H262" s="8">
        <f t="shared" ref="H262:H325" ca="1" si="305">IF(OR($G262&gt;$C$5,$H261=""),"",DATE(YEAR($H$4),MONTH($H$4)+$F262,1)-1)</f>
        <v>51621</v>
      </c>
      <c r="I262" s="6">
        <f t="shared" ca="1" si="249"/>
        <v>53</v>
      </c>
      <c r="J262" s="6" t="str">
        <f t="shared" ca="1" si="250"/>
        <v/>
      </c>
      <c r="K262" s="7"/>
      <c r="L262" s="6">
        <f ca="1">IF($H262="","",IF($J262="",VLOOKUP($I262,Sterbetafeln!$A$4:$I$124,$D$10,FALSE),MAX(0.0005,VLOOKUP($I262,Sterbetafeln!$A$4:$I$124,$D$10,FALSE)*VLOOKUP($J262,Sterbetafeln!$A$4:$I$124,$D$13,FALSE))))</f>
        <v>4.0790000000000002E-3</v>
      </c>
      <c r="M262" s="78">
        <f ca="1">SUM($O$3:$O262)</f>
        <v>0</v>
      </c>
      <c r="N262" s="25">
        <f t="shared" ca="1" si="267"/>
        <v>0</v>
      </c>
      <c r="O262" s="25">
        <f t="shared" ca="1" si="268"/>
        <v>0</v>
      </c>
      <c r="P262" s="25">
        <f t="shared" ca="1" si="269"/>
        <v>0</v>
      </c>
      <c r="Q262" s="7" t="str">
        <f t="shared" ca="1" si="270"/>
        <v/>
      </c>
      <c r="R262" s="25">
        <f t="shared" ca="1" si="251"/>
        <v>0</v>
      </c>
      <c r="S262" s="25">
        <f ca="1">SUM(R$3:R262)</f>
        <v>0</v>
      </c>
      <c r="T262" s="25">
        <f t="shared" ca="1" si="271"/>
        <v>63075.38</v>
      </c>
      <c r="U262" s="25">
        <f t="shared" ca="1" si="252"/>
        <v>39.42</v>
      </c>
      <c r="V262" s="25">
        <f t="shared" ca="1" si="272"/>
        <v>0</v>
      </c>
      <c r="W262" s="25">
        <f t="shared" ca="1" si="253"/>
        <v>42.05</v>
      </c>
      <c r="X262" s="25">
        <f t="shared" ca="1" si="273"/>
        <v>126700</v>
      </c>
      <c r="Y262" s="25">
        <f t="shared" ca="1" si="254"/>
        <v>63624.62</v>
      </c>
      <c r="Z262" s="25">
        <f t="shared" ca="1" si="274"/>
        <v>21.63</v>
      </c>
      <c r="AA262" s="25">
        <f t="shared" ca="1" si="275"/>
        <v>3.15</v>
      </c>
      <c r="AB262" s="25">
        <f ca="1">IF($H262="","",IF($Q262="x",SUM(U$3:W262)+SUM(Z$3:AA262)-SUM(AB$3:AB261),0))</f>
        <v>0</v>
      </c>
      <c r="AC262" s="25">
        <f t="shared" ca="1" si="276"/>
        <v>63075.38</v>
      </c>
      <c r="AD262" s="25">
        <f t="shared" ca="1" si="255"/>
        <v>62930.84</v>
      </c>
      <c r="AE262" s="7"/>
      <c r="AF262" s="25">
        <f t="shared" ca="1" si="277"/>
        <v>0</v>
      </c>
      <c r="AG262" s="25">
        <f ca="1">SUM(AF$3:AF262)</f>
        <v>0</v>
      </c>
      <c r="AH262" s="25">
        <f t="shared" ca="1" si="278"/>
        <v>122375.85936453732</v>
      </c>
      <c r="AI262" s="25">
        <f t="shared" ca="1" si="256"/>
        <v>76.48</v>
      </c>
      <c r="AJ262" s="25">
        <f t="shared" ca="1" si="279"/>
        <v>0</v>
      </c>
      <c r="AK262" s="25">
        <f t="shared" ca="1" si="257"/>
        <v>81.58</v>
      </c>
      <c r="AL262" s="25">
        <f t="shared" ca="1" si="280"/>
        <v>126700</v>
      </c>
      <c r="AM262" s="25">
        <f t="shared" ca="1" si="258"/>
        <v>4324.1400000000003</v>
      </c>
      <c r="AN262" s="25">
        <f t="shared" ca="1" si="281"/>
        <v>1.47</v>
      </c>
      <c r="AO262" s="25">
        <f t="shared" ca="1" si="282"/>
        <v>6.12</v>
      </c>
      <c r="AP262" s="25">
        <f ca="1">IF($H262="","",IF($Q262="x",SUM(AI$3:AK262)+SUM(AN$3:AO262)-SUM(AP$3:AP261),0))</f>
        <v>0</v>
      </c>
      <c r="AQ262" s="25">
        <f t="shared" ca="1" si="283"/>
        <v>122375.86</v>
      </c>
      <c r="AR262" s="25">
        <f t="shared" ca="1" si="259"/>
        <v>122142.37</v>
      </c>
      <c r="AS262" s="7"/>
      <c r="AT262" s="25">
        <f t="shared" ca="1" si="284"/>
        <v>0</v>
      </c>
      <c r="AU262" s="25">
        <f ca="1">SUM(AT$3:AT262)</f>
        <v>0</v>
      </c>
      <c r="AV262" s="25">
        <f t="shared" ca="1" si="285"/>
        <v>228699.6949841615</v>
      </c>
      <c r="AW262" s="25">
        <f t="shared" ca="1" si="260"/>
        <v>142.94</v>
      </c>
      <c r="AX262" s="25">
        <f t="shared" ca="1" si="286"/>
        <v>0</v>
      </c>
      <c r="AY262" s="25">
        <f t="shared" ca="1" si="287"/>
        <v>152.47</v>
      </c>
      <c r="AZ262" s="25">
        <f t="shared" ca="1" si="288"/>
        <v>228699.6949841615</v>
      </c>
      <c r="BA262" s="25">
        <f t="shared" ca="1" si="289"/>
        <v>0</v>
      </c>
      <c r="BB262" s="25">
        <f t="shared" ca="1" si="290"/>
        <v>0</v>
      </c>
      <c r="BC262" s="25">
        <f t="shared" ca="1" si="291"/>
        <v>11.43</v>
      </c>
      <c r="BD262" s="25">
        <f ca="1">IF($H262="","",IF($Q262="x",SUM(AW$3:AY262)+SUM(BB$3:BC262)-SUM(BD$3:BD261),0))</f>
        <v>0</v>
      </c>
      <c r="BE262" s="25">
        <f t="shared" ca="1" si="292"/>
        <v>228699.69</v>
      </c>
      <c r="BF262" s="25">
        <f t="shared" ca="1" si="261"/>
        <v>228306.72</v>
      </c>
      <c r="BG262" s="7"/>
      <c r="BI262" s="25">
        <f t="shared" ca="1" si="293"/>
        <v>0</v>
      </c>
      <c r="BJ262" s="25">
        <f ca="1">SUM(BI$3:BI262)</f>
        <v>0</v>
      </c>
      <c r="BK262" s="25">
        <f t="shared" ref="BK262:BK325" ca="1" si="306">IF($H262="","",MAX(0,(BT261+$N262-$O262-$P262)*((1+$C$37)^(1/12))))</f>
        <v>186252.64737282429</v>
      </c>
      <c r="BL262" s="25">
        <f t="shared" ca="1" si="262"/>
        <v>116.41</v>
      </c>
      <c r="BM262" s="25">
        <f t="shared" ca="1" si="294"/>
        <v>0</v>
      </c>
      <c r="BN262" s="25">
        <f t="shared" ca="1" si="295"/>
        <v>124.17</v>
      </c>
      <c r="BO262" s="25">
        <f t="shared" ca="1" si="296"/>
        <v>186252.64737282429</v>
      </c>
      <c r="BP262" s="25">
        <f t="shared" ca="1" si="297"/>
        <v>0</v>
      </c>
      <c r="BQ262" s="25">
        <f t="shared" ca="1" si="298"/>
        <v>0</v>
      </c>
      <c r="BR262" s="25">
        <f t="shared" ca="1" si="299"/>
        <v>9.31</v>
      </c>
      <c r="BS262" s="25">
        <f ca="1">IF($H262="","",IF($Q262="x",SUM(BL$3:BN262)+SUM(BQ$3:BR262)-SUM(BS$3:BS261),0))</f>
        <v>0</v>
      </c>
      <c r="BT262" s="25">
        <f t="shared" ca="1" si="300"/>
        <v>186252.65</v>
      </c>
      <c r="BU262" s="25">
        <f t="shared" ca="1" si="263"/>
        <v>185923.35</v>
      </c>
      <c r="BV262" s="7"/>
      <c r="BY262" s="7"/>
      <c r="CB262" s="131">
        <f t="shared" si="248"/>
        <v>259</v>
      </c>
      <c r="CC262" s="132">
        <f t="shared" ca="1" si="301"/>
        <v>0</v>
      </c>
      <c r="CD262" s="133">
        <f t="shared" ca="1" si="264"/>
        <v>244600.61967632311</v>
      </c>
      <c r="CE262" s="133">
        <f t="shared" ca="1" si="302"/>
        <v>101.71</v>
      </c>
      <c r="CF262" s="133">
        <f t="shared" ca="1" si="303"/>
        <v>244498.91</v>
      </c>
      <c r="CG262" s="133">
        <f t="shared" ca="1" si="304"/>
        <v>0</v>
      </c>
      <c r="CH262" s="133">
        <f ca="1">IF($H262="","",IF(MONTH($H262)=MONTH($C$4)-1,MAX(0,(CG262-SUM(N251:N262)+SUM(O251:O262))-(VLOOKUP(CB262-12,$CB$3:$CH261,6,FALSE))),0)*0.25)</f>
        <v>0</v>
      </c>
      <c r="CI262" s="133">
        <f ca="1">IF($H262="","",CG262-SUM($CH$4:$CH262))</f>
        <v>-34938.067740353836</v>
      </c>
      <c r="CK262" s="133">
        <f ca="1">IF($H262="","",SUM($N$4:$N262)+$CK$3)</f>
        <v>100000</v>
      </c>
      <c r="CL262" s="133">
        <f ca="1">IF($H262="","",SUM($O$4:$O262))</f>
        <v>0</v>
      </c>
      <c r="CM262" s="133">
        <f t="shared" ca="1" si="247"/>
        <v>0</v>
      </c>
      <c r="CN262" s="133">
        <f ca="1">IF($H262="","",ROUND(IF(MONTH($H262)=MONTH($C$4)-1,BT262*(1+CC262)-SUM($CM$4:$CM262),0),2))</f>
        <v>0</v>
      </c>
      <c r="CZ262" s="132">
        <f t="shared" ca="1" si="265"/>
        <v>126700</v>
      </c>
    </row>
    <row r="263" spans="6:104" x14ac:dyDescent="0.2">
      <c r="F263" s="3">
        <v>260</v>
      </c>
      <c r="G263" s="3">
        <f t="shared" si="266"/>
        <v>22</v>
      </c>
      <c r="H263" s="8">
        <f t="shared" ca="1" si="305"/>
        <v>51652</v>
      </c>
      <c r="I263" s="6">
        <f t="shared" ca="1" si="249"/>
        <v>53</v>
      </c>
      <c r="J263" s="6" t="str">
        <f t="shared" ca="1" si="250"/>
        <v/>
      </c>
      <c r="K263" s="7"/>
      <c r="L263" s="6">
        <f ca="1">IF($H263="","",IF($J263="",VLOOKUP($I263,Sterbetafeln!$A$4:$I$124,$D$10,FALSE),MAX(0.0005,VLOOKUP($I263,Sterbetafeln!$A$4:$I$124,$D$10,FALSE)*VLOOKUP($J263,Sterbetafeln!$A$4:$I$124,$D$13,FALSE))))</f>
        <v>4.0790000000000002E-3</v>
      </c>
      <c r="M263" s="78">
        <f ca="1">SUM($O$3:$O263)</f>
        <v>0</v>
      </c>
      <c r="N263" s="25">
        <f t="shared" ca="1" si="267"/>
        <v>0</v>
      </c>
      <c r="O263" s="25">
        <f t="shared" ca="1" si="268"/>
        <v>0</v>
      </c>
      <c r="P263" s="25">
        <f t="shared" ca="1" si="269"/>
        <v>0</v>
      </c>
      <c r="Q263" s="7" t="str">
        <f t="shared" ca="1" si="270"/>
        <v/>
      </c>
      <c r="R263" s="25">
        <f t="shared" ca="1" si="251"/>
        <v>0</v>
      </c>
      <c r="S263" s="25">
        <f ca="1">SUM(R$3:R263)</f>
        <v>0</v>
      </c>
      <c r="T263" s="25">
        <f t="shared" ca="1" si="271"/>
        <v>63075.38</v>
      </c>
      <c r="U263" s="25">
        <f t="shared" ca="1" si="252"/>
        <v>39.42</v>
      </c>
      <c r="V263" s="25">
        <f t="shared" ca="1" si="272"/>
        <v>0</v>
      </c>
      <c r="W263" s="25">
        <f t="shared" ca="1" si="253"/>
        <v>42.05</v>
      </c>
      <c r="X263" s="25">
        <f t="shared" ca="1" si="273"/>
        <v>126700</v>
      </c>
      <c r="Y263" s="25">
        <f t="shared" ca="1" si="254"/>
        <v>63624.62</v>
      </c>
      <c r="Z263" s="25">
        <f t="shared" ca="1" si="274"/>
        <v>21.63</v>
      </c>
      <c r="AA263" s="25">
        <f t="shared" ca="1" si="275"/>
        <v>3.15</v>
      </c>
      <c r="AB263" s="25">
        <f ca="1">IF($H263="","",IF($Q263="x",SUM(U$3:W263)+SUM(Z$3:AA263)-SUM(AB$3:AB262),0))</f>
        <v>0</v>
      </c>
      <c r="AC263" s="25">
        <f t="shared" ca="1" si="276"/>
        <v>63075.38</v>
      </c>
      <c r="AD263" s="25">
        <f t="shared" ca="1" si="255"/>
        <v>62930.84</v>
      </c>
      <c r="AE263" s="7"/>
      <c r="AF263" s="25">
        <f t="shared" ca="1" si="277"/>
        <v>0</v>
      </c>
      <c r="AG263" s="25">
        <f ca="1">SUM(AF$3:AF263)</f>
        <v>0</v>
      </c>
      <c r="AH263" s="25">
        <f t="shared" ca="1" si="278"/>
        <v>122677.67188437766</v>
      </c>
      <c r="AI263" s="25">
        <f t="shared" ca="1" si="256"/>
        <v>76.67</v>
      </c>
      <c r="AJ263" s="25">
        <f t="shared" ca="1" si="279"/>
        <v>0</v>
      </c>
      <c r="AK263" s="25">
        <f t="shared" ca="1" si="257"/>
        <v>81.790000000000006</v>
      </c>
      <c r="AL263" s="25">
        <f t="shared" ca="1" si="280"/>
        <v>126700</v>
      </c>
      <c r="AM263" s="25">
        <f t="shared" ca="1" si="258"/>
        <v>4022.33</v>
      </c>
      <c r="AN263" s="25">
        <f t="shared" ca="1" si="281"/>
        <v>1.37</v>
      </c>
      <c r="AO263" s="25">
        <f t="shared" ca="1" si="282"/>
        <v>6.13</v>
      </c>
      <c r="AP263" s="25">
        <f ca="1">IF($H263="","",IF($Q263="x",SUM(AI$3:AK263)+SUM(AN$3:AO263)-SUM(AP$3:AP262),0))</f>
        <v>0</v>
      </c>
      <c r="AQ263" s="25">
        <f t="shared" ca="1" si="283"/>
        <v>122677.67</v>
      </c>
      <c r="AR263" s="25">
        <f t="shared" ca="1" si="259"/>
        <v>122443.73</v>
      </c>
      <c r="AS263" s="7"/>
      <c r="AT263" s="25">
        <f t="shared" ca="1" si="284"/>
        <v>0</v>
      </c>
      <c r="AU263" s="25">
        <f ca="1">SUM(AT$3:AT263)</f>
        <v>0</v>
      </c>
      <c r="AV263" s="25">
        <f t="shared" ca="1" si="285"/>
        <v>229812.89730535328</v>
      </c>
      <c r="AW263" s="25">
        <f t="shared" ca="1" si="260"/>
        <v>143.63</v>
      </c>
      <c r="AX263" s="25">
        <f t="shared" ca="1" si="286"/>
        <v>0</v>
      </c>
      <c r="AY263" s="25">
        <f t="shared" ca="1" si="287"/>
        <v>153.21</v>
      </c>
      <c r="AZ263" s="25">
        <f t="shared" ca="1" si="288"/>
        <v>229812.89730535328</v>
      </c>
      <c r="BA263" s="25">
        <f t="shared" ca="1" si="289"/>
        <v>0</v>
      </c>
      <c r="BB263" s="25">
        <f t="shared" ca="1" si="290"/>
        <v>0</v>
      </c>
      <c r="BC263" s="25">
        <f t="shared" ca="1" si="291"/>
        <v>11.49</v>
      </c>
      <c r="BD263" s="25">
        <f ca="1">IF($H263="","",IF($Q263="x",SUM(AW$3:AY263)+SUM(BB$3:BC263)-SUM(BD$3:BD262),0))</f>
        <v>0</v>
      </c>
      <c r="BE263" s="25">
        <f t="shared" ca="1" si="292"/>
        <v>229812.9</v>
      </c>
      <c r="BF263" s="25">
        <f t="shared" ca="1" si="261"/>
        <v>229418.26</v>
      </c>
      <c r="BG263" s="7"/>
      <c r="BI263" s="25">
        <f t="shared" ca="1" si="293"/>
        <v>0</v>
      </c>
      <c r="BJ263" s="25">
        <f ca="1">SUM(BI$3:BI263)</f>
        <v>0</v>
      </c>
      <c r="BK263" s="25">
        <f t="shared" ca="1" si="306"/>
        <v>187011.46635113252</v>
      </c>
      <c r="BL263" s="25">
        <f t="shared" ca="1" si="262"/>
        <v>116.88</v>
      </c>
      <c r="BM263" s="25">
        <f t="shared" ca="1" si="294"/>
        <v>0</v>
      </c>
      <c r="BN263" s="25">
        <f t="shared" ca="1" si="295"/>
        <v>124.67</v>
      </c>
      <c r="BO263" s="25">
        <f t="shared" ca="1" si="296"/>
        <v>187011.46635113252</v>
      </c>
      <c r="BP263" s="25">
        <f t="shared" ca="1" si="297"/>
        <v>0</v>
      </c>
      <c r="BQ263" s="25">
        <f t="shared" ca="1" si="298"/>
        <v>0</v>
      </c>
      <c r="BR263" s="25">
        <f t="shared" ca="1" si="299"/>
        <v>9.35</v>
      </c>
      <c r="BS263" s="25">
        <f ca="1">IF($H263="","",IF($Q263="x",SUM(BL$3:BN263)+SUM(BQ$3:BR263)-SUM(BS$3:BS262),0))</f>
        <v>0</v>
      </c>
      <c r="BT263" s="25">
        <f t="shared" ca="1" si="300"/>
        <v>187011.47</v>
      </c>
      <c r="BU263" s="25">
        <f t="shared" ca="1" si="263"/>
        <v>186681.03</v>
      </c>
      <c r="BV263" s="7"/>
      <c r="BY263" s="7"/>
      <c r="CB263" s="131">
        <f t="shared" si="248"/>
        <v>260</v>
      </c>
      <c r="CC263" s="132">
        <f t="shared" ca="1" si="301"/>
        <v>0</v>
      </c>
      <c r="CD263" s="133">
        <f t="shared" ca="1" si="264"/>
        <v>245495.02882430711</v>
      </c>
      <c r="CE263" s="133">
        <f t="shared" ca="1" si="302"/>
        <v>102.08</v>
      </c>
      <c r="CF263" s="133">
        <f t="shared" ca="1" si="303"/>
        <v>245392.95</v>
      </c>
      <c r="CG263" s="133">
        <f t="shared" ca="1" si="304"/>
        <v>0</v>
      </c>
      <c r="CH263" s="133">
        <f ca="1">IF($H263="","",IF(MONTH($H263)=MONTH($C$4)-1,MAX(0,(CG263-SUM(N252:N263)+SUM(O252:O263))-(VLOOKUP(CB263-12,$CB$3:$CH262,6,FALSE))),0)*0.25)</f>
        <v>0</v>
      </c>
      <c r="CI263" s="133">
        <f ca="1">IF($H263="","",CG263-SUM($CH$4:$CH263))</f>
        <v>-34938.067740353836</v>
      </c>
      <c r="CK263" s="133">
        <f ca="1">IF($H263="","",SUM($N$4:$N263)+$CK$3)</f>
        <v>100000</v>
      </c>
      <c r="CL263" s="133">
        <f ca="1">IF($H263="","",SUM($O$4:$O263))</f>
        <v>0</v>
      </c>
      <c r="CM263" s="133">
        <f t="shared" ca="1" si="247"/>
        <v>0</v>
      </c>
      <c r="CN263" s="133">
        <f ca="1">IF($H263="","",ROUND(IF(MONTH($H263)=MONTH($C$4)-1,BT263*(1+CC263)-SUM($CM$4:$CM263),0),2))</f>
        <v>0</v>
      </c>
      <c r="CZ263" s="132">
        <f t="shared" ca="1" si="265"/>
        <v>126700</v>
      </c>
    </row>
    <row r="264" spans="6:104" x14ac:dyDescent="0.2">
      <c r="F264" s="3">
        <v>261</v>
      </c>
      <c r="G264" s="3">
        <f t="shared" si="266"/>
        <v>22</v>
      </c>
      <c r="H264" s="8">
        <f t="shared" ca="1" si="305"/>
        <v>51682</v>
      </c>
      <c r="I264" s="6">
        <f t="shared" ca="1" si="249"/>
        <v>53</v>
      </c>
      <c r="J264" s="6" t="str">
        <f t="shared" ca="1" si="250"/>
        <v/>
      </c>
      <c r="K264" s="7"/>
      <c r="L264" s="6">
        <f ca="1">IF($H264="","",IF($J264="",VLOOKUP($I264,Sterbetafeln!$A$4:$I$124,$D$10,FALSE),MAX(0.0005,VLOOKUP($I264,Sterbetafeln!$A$4:$I$124,$D$10,FALSE)*VLOOKUP($J264,Sterbetafeln!$A$4:$I$124,$D$13,FALSE))))</f>
        <v>4.0790000000000002E-3</v>
      </c>
      <c r="M264" s="78">
        <f ca="1">SUM($O$3:$O264)</f>
        <v>0</v>
      </c>
      <c r="N264" s="25">
        <f t="shared" ca="1" si="267"/>
        <v>0</v>
      </c>
      <c r="O264" s="25">
        <f t="shared" ca="1" si="268"/>
        <v>0</v>
      </c>
      <c r="P264" s="25">
        <f t="shared" ca="1" si="269"/>
        <v>0</v>
      </c>
      <c r="Q264" s="7" t="str">
        <f t="shared" ca="1" si="270"/>
        <v>x</v>
      </c>
      <c r="R264" s="25">
        <f t="shared" ca="1" si="251"/>
        <v>0</v>
      </c>
      <c r="S264" s="25">
        <f ca="1">SUM(R$3:R264)</f>
        <v>0</v>
      </c>
      <c r="T264" s="25">
        <f t="shared" ca="1" si="271"/>
        <v>63075.38</v>
      </c>
      <c r="U264" s="25">
        <f t="shared" ca="1" si="252"/>
        <v>39.42</v>
      </c>
      <c r="V264" s="25">
        <f t="shared" ca="1" si="272"/>
        <v>0</v>
      </c>
      <c r="W264" s="25">
        <f t="shared" ca="1" si="253"/>
        <v>42.05</v>
      </c>
      <c r="X264" s="25">
        <f t="shared" ca="1" si="273"/>
        <v>126700</v>
      </c>
      <c r="Y264" s="25">
        <f t="shared" ca="1" si="254"/>
        <v>63624.62</v>
      </c>
      <c r="Z264" s="25">
        <f t="shared" ca="1" si="274"/>
        <v>21.63</v>
      </c>
      <c r="AA264" s="25">
        <f t="shared" ca="1" si="275"/>
        <v>3.15</v>
      </c>
      <c r="AB264" s="25">
        <f ca="1">IF($H264="","",IF($Q264="x",SUM(U$3:W264)+SUM(Z$3:AA264)-SUM(AB$3:AB263),0))</f>
        <v>318.74999999999272</v>
      </c>
      <c r="AC264" s="25">
        <f t="shared" ca="1" si="276"/>
        <v>62756.63</v>
      </c>
      <c r="AD264" s="25">
        <f t="shared" ca="1" si="255"/>
        <v>62612.57</v>
      </c>
      <c r="AE264" s="7"/>
      <c r="AF264" s="25">
        <f t="shared" ca="1" si="277"/>
        <v>0</v>
      </c>
      <c r="AG264" s="25">
        <f ca="1">SUM(AF$3:AF264)</f>
        <v>0</v>
      </c>
      <c r="AH264" s="25">
        <f t="shared" ca="1" si="278"/>
        <v>122980.22622925765</v>
      </c>
      <c r="AI264" s="25">
        <f t="shared" ca="1" si="256"/>
        <v>76.86</v>
      </c>
      <c r="AJ264" s="25">
        <f t="shared" ca="1" si="279"/>
        <v>0</v>
      </c>
      <c r="AK264" s="25">
        <f t="shared" ca="1" si="257"/>
        <v>81.99</v>
      </c>
      <c r="AL264" s="25">
        <f t="shared" ca="1" si="280"/>
        <v>126700</v>
      </c>
      <c r="AM264" s="25">
        <f t="shared" ca="1" si="258"/>
        <v>3719.77</v>
      </c>
      <c r="AN264" s="25">
        <f t="shared" ca="1" si="281"/>
        <v>1.26</v>
      </c>
      <c r="AO264" s="25">
        <f t="shared" ca="1" si="282"/>
        <v>6.15</v>
      </c>
      <c r="AP264" s="25">
        <f ca="1">IF($H264="","",IF($Q264="x",SUM(AI$3:AK264)+SUM(AN$3:AO264)-SUM(AP$3:AP263),0))</f>
        <v>497.87000000000262</v>
      </c>
      <c r="AQ264" s="25">
        <f t="shared" ca="1" si="283"/>
        <v>122482.36</v>
      </c>
      <c r="AR264" s="25">
        <f t="shared" ca="1" si="259"/>
        <v>122248.71</v>
      </c>
      <c r="AS264" s="7"/>
      <c r="AT264" s="25">
        <f t="shared" ca="1" si="284"/>
        <v>0</v>
      </c>
      <c r="AU264" s="25">
        <f ca="1">SUM(AT$3:AT264)</f>
        <v>0</v>
      </c>
      <c r="AV264" s="25">
        <f t="shared" ca="1" si="285"/>
        <v>230931.52591131811</v>
      </c>
      <c r="AW264" s="25">
        <f t="shared" ca="1" si="260"/>
        <v>144.33000000000001</v>
      </c>
      <c r="AX264" s="25">
        <f t="shared" ca="1" si="286"/>
        <v>0</v>
      </c>
      <c r="AY264" s="25">
        <f t="shared" ca="1" si="287"/>
        <v>153.94999999999999</v>
      </c>
      <c r="AZ264" s="25">
        <f t="shared" ca="1" si="288"/>
        <v>230931.52591131811</v>
      </c>
      <c r="BA264" s="25">
        <f t="shared" ca="1" si="289"/>
        <v>0</v>
      </c>
      <c r="BB264" s="25">
        <f t="shared" ca="1" si="290"/>
        <v>0</v>
      </c>
      <c r="BC264" s="25">
        <f t="shared" ca="1" si="291"/>
        <v>11.55</v>
      </c>
      <c r="BD264" s="25">
        <f ca="1">IF($H264="","",IF($Q264="x",SUM(AW$3:AY264)+SUM(BB$3:BC264)-SUM(BD$3:BD263),0))</f>
        <v>925</v>
      </c>
      <c r="BE264" s="25">
        <f t="shared" ca="1" si="292"/>
        <v>230006.53</v>
      </c>
      <c r="BF264" s="25">
        <f t="shared" ca="1" si="261"/>
        <v>229611.6</v>
      </c>
      <c r="BG264" s="7"/>
      <c r="BI264" s="25">
        <f t="shared" ca="1" si="293"/>
        <v>0</v>
      </c>
      <c r="BJ264" s="25">
        <f ca="1">SUM(BI$3:BI264)</f>
        <v>0</v>
      </c>
      <c r="BK264" s="25">
        <f t="shared" ca="1" si="306"/>
        <v>187773.37787774205</v>
      </c>
      <c r="BL264" s="25">
        <f t="shared" ca="1" si="262"/>
        <v>117.36</v>
      </c>
      <c r="BM264" s="25">
        <f t="shared" ca="1" si="294"/>
        <v>0</v>
      </c>
      <c r="BN264" s="25">
        <f t="shared" ca="1" si="295"/>
        <v>125.18</v>
      </c>
      <c r="BO264" s="25">
        <f t="shared" ca="1" si="296"/>
        <v>187773.37787774205</v>
      </c>
      <c r="BP264" s="25">
        <f t="shared" ca="1" si="297"/>
        <v>0</v>
      </c>
      <c r="BQ264" s="25">
        <f t="shared" ca="1" si="298"/>
        <v>0</v>
      </c>
      <c r="BR264" s="25">
        <f t="shared" ca="1" si="299"/>
        <v>9.39</v>
      </c>
      <c r="BS264" s="25">
        <f ca="1">IF($H264="","",IF($Q264="x",SUM(BL$3:BN264)+SUM(BQ$3:BR264)-SUM(BS$3:BS263),0))</f>
        <v>752.72000000000116</v>
      </c>
      <c r="BT264" s="25">
        <f t="shared" ca="1" si="300"/>
        <v>187020.66</v>
      </c>
      <c r="BU264" s="25">
        <f t="shared" ca="1" si="263"/>
        <v>186690.2</v>
      </c>
      <c r="BV264" s="7"/>
      <c r="BY264" s="7"/>
      <c r="CB264" s="131">
        <f t="shared" si="248"/>
        <v>261</v>
      </c>
      <c r="CC264" s="132">
        <f t="shared" ca="1" si="301"/>
        <v>0</v>
      </c>
      <c r="CD264" s="133">
        <f t="shared" ca="1" si="264"/>
        <v>246392.71125393466</v>
      </c>
      <c r="CE264" s="133">
        <f t="shared" ca="1" si="302"/>
        <v>102.46</v>
      </c>
      <c r="CF264" s="133">
        <f t="shared" ca="1" si="303"/>
        <v>246290.25</v>
      </c>
      <c r="CG264" s="133">
        <f t="shared" ca="1" si="304"/>
        <v>0</v>
      </c>
      <c r="CH264" s="133">
        <f ca="1">IF($H264="","",IF(MONTH($H264)=MONTH($C$4)-1,MAX(0,(CG264-SUM(N253:N264)+SUM(O253:O264))-(VLOOKUP(CB264-12,$CB$3:$CH263,6,FALSE))),0)*0.25)</f>
        <v>0</v>
      </c>
      <c r="CI264" s="133">
        <f ca="1">IF($H264="","",CG264-SUM($CH$4:$CH264))</f>
        <v>-34938.067740353836</v>
      </c>
      <c r="CK264" s="133">
        <f ca="1">IF($H264="","",SUM($N$4:$N264)+$CK$3)</f>
        <v>100000</v>
      </c>
      <c r="CL264" s="133">
        <f ca="1">IF($H264="","",SUM($O$4:$O264))</f>
        <v>0</v>
      </c>
      <c r="CM264" s="133">
        <f t="shared" ca="1" si="247"/>
        <v>0</v>
      </c>
      <c r="CN264" s="133">
        <f ca="1">IF($H264="","",ROUND(IF(MONTH($H264)=MONTH($C$4)-1,BT264*(1+CC264)-SUM($CM$4:$CM264),0),2))</f>
        <v>0</v>
      </c>
      <c r="CZ264" s="132">
        <f t="shared" ca="1" si="265"/>
        <v>126700</v>
      </c>
    </row>
    <row r="265" spans="6:104" x14ac:dyDescent="0.2">
      <c r="F265" s="3">
        <v>262</v>
      </c>
      <c r="G265" s="3">
        <f t="shared" si="266"/>
        <v>22</v>
      </c>
      <c r="H265" s="8">
        <f t="shared" ca="1" si="305"/>
        <v>51713</v>
      </c>
      <c r="I265" s="6">
        <f t="shared" ca="1" si="249"/>
        <v>54</v>
      </c>
      <c r="J265" s="6" t="str">
        <f t="shared" ca="1" si="250"/>
        <v/>
      </c>
      <c r="K265" s="7"/>
      <c r="L265" s="6">
        <f ca="1">IF($H265="","",IF($J265="",VLOOKUP($I265,Sterbetafeln!$A$4:$I$124,$D$10,FALSE),MAX(0.0005,VLOOKUP($I265,Sterbetafeln!$A$4:$I$124,$D$10,FALSE)*VLOOKUP($J265,Sterbetafeln!$A$4:$I$124,$D$13,FALSE))))</f>
        <v>4.5129999999999997E-3</v>
      </c>
      <c r="M265" s="78">
        <f ca="1">SUM($O$3:$O265)</f>
        <v>0</v>
      </c>
      <c r="N265" s="25">
        <f t="shared" ca="1" si="267"/>
        <v>0</v>
      </c>
      <c r="O265" s="25">
        <f t="shared" ca="1" si="268"/>
        <v>0</v>
      </c>
      <c r="P265" s="25">
        <f t="shared" ca="1" si="269"/>
        <v>0</v>
      </c>
      <c r="Q265" s="7" t="str">
        <f t="shared" ca="1" si="270"/>
        <v/>
      </c>
      <c r="R265" s="25">
        <f t="shared" ca="1" si="251"/>
        <v>0</v>
      </c>
      <c r="S265" s="25">
        <f ca="1">SUM(R$3:R265)</f>
        <v>0</v>
      </c>
      <c r="T265" s="25">
        <f t="shared" ca="1" si="271"/>
        <v>62756.63</v>
      </c>
      <c r="U265" s="25">
        <f t="shared" ca="1" si="252"/>
        <v>39.22</v>
      </c>
      <c r="V265" s="25">
        <f t="shared" ca="1" si="272"/>
        <v>0</v>
      </c>
      <c r="W265" s="25">
        <f t="shared" ca="1" si="253"/>
        <v>41.84</v>
      </c>
      <c r="X265" s="25">
        <f t="shared" ca="1" si="273"/>
        <v>126700</v>
      </c>
      <c r="Y265" s="25">
        <f t="shared" ca="1" si="254"/>
        <v>63943.37</v>
      </c>
      <c r="Z265" s="25">
        <f t="shared" ca="1" si="274"/>
        <v>24.05</v>
      </c>
      <c r="AA265" s="25">
        <f t="shared" ca="1" si="275"/>
        <v>3.14</v>
      </c>
      <c r="AB265" s="25">
        <f ca="1">IF($H265="","",IF($Q265="x",SUM(U$3:W265)+SUM(Z$3:AA265)-SUM(AB$3:AB264),0))</f>
        <v>0</v>
      </c>
      <c r="AC265" s="25">
        <f t="shared" ca="1" si="276"/>
        <v>62756.63</v>
      </c>
      <c r="AD265" s="25">
        <f t="shared" ca="1" si="255"/>
        <v>62612.57</v>
      </c>
      <c r="AE265" s="7"/>
      <c r="AF265" s="25">
        <f t="shared" ca="1" si="277"/>
        <v>0</v>
      </c>
      <c r="AG265" s="25">
        <f ca="1">SUM(AF$3:AF265)</f>
        <v>0</v>
      </c>
      <c r="AH265" s="25">
        <f t="shared" ca="1" si="278"/>
        <v>122784.43454210841</v>
      </c>
      <c r="AI265" s="25">
        <f t="shared" ca="1" si="256"/>
        <v>76.739999999999995</v>
      </c>
      <c r="AJ265" s="25">
        <f t="shared" ca="1" si="279"/>
        <v>0</v>
      </c>
      <c r="AK265" s="25">
        <f t="shared" ca="1" si="257"/>
        <v>81.86</v>
      </c>
      <c r="AL265" s="25">
        <f t="shared" ca="1" si="280"/>
        <v>126700</v>
      </c>
      <c r="AM265" s="25">
        <f t="shared" ca="1" si="258"/>
        <v>3915.57</v>
      </c>
      <c r="AN265" s="25">
        <f t="shared" ca="1" si="281"/>
        <v>1.47</v>
      </c>
      <c r="AO265" s="25">
        <f t="shared" ca="1" si="282"/>
        <v>6.14</v>
      </c>
      <c r="AP265" s="25">
        <f ca="1">IF($H265="","",IF($Q265="x",SUM(AI$3:AK265)+SUM(AN$3:AO265)-SUM(AP$3:AP264),0))</f>
        <v>0</v>
      </c>
      <c r="AQ265" s="25">
        <f t="shared" ca="1" si="283"/>
        <v>122784.43</v>
      </c>
      <c r="AR265" s="25">
        <f t="shared" ca="1" si="259"/>
        <v>122550.33</v>
      </c>
      <c r="AS265" s="7"/>
      <c r="AT265" s="25">
        <f t="shared" ca="1" si="284"/>
        <v>0</v>
      </c>
      <c r="AU265" s="25">
        <f ca="1">SUM(AT$3:AT265)</f>
        <v>0</v>
      </c>
      <c r="AV265" s="25">
        <f t="shared" ca="1" si="285"/>
        <v>231126.0984151341</v>
      </c>
      <c r="AW265" s="25">
        <f t="shared" ca="1" si="260"/>
        <v>144.44999999999999</v>
      </c>
      <c r="AX265" s="25">
        <f t="shared" ca="1" si="286"/>
        <v>0</v>
      </c>
      <c r="AY265" s="25">
        <f t="shared" ca="1" si="287"/>
        <v>154.08000000000001</v>
      </c>
      <c r="AZ265" s="25">
        <f t="shared" ca="1" si="288"/>
        <v>231126.0984151341</v>
      </c>
      <c r="BA265" s="25">
        <f t="shared" ca="1" si="289"/>
        <v>0</v>
      </c>
      <c r="BB265" s="25">
        <f t="shared" ca="1" si="290"/>
        <v>0</v>
      </c>
      <c r="BC265" s="25">
        <f t="shared" ca="1" si="291"/>
        <v>11.56</v>
      </c>
      <c r="BD265" s="25">
        <f ca="1">IF($H265="","",IF($Q265="x",SUM(AW$3:AY265)+SUM(BB$3:BC265)-SUM(BD$3:BD264),0))</f>
        <v>0</v>
      </c>
      <c r="BE265" s="25">
        <f t="shared" ca="1" si="292"/>
        <v>231126.1</v>
      </c>
      <c r="BF265" s="25">
        <f t="shared" ca="1" si="261"/>
        <v>230729.49</v>
      </c>
      <c r="BG265" s="7"/>
      <c r="BI265" s="25">
        <f t="shared" ca="1" si="293"/>
        <v>0</v>
      </c>
      <c r="BJ265" s="25">
        <f ca="1">SUM(BI$3:BI265)</f>
        <v>0</v>
      </c>
      <c r="BK265" s="25">
        <f t="shared" ca="1" si="306"/>
        <v>187782.6053189396</v>
      </c>
      <c r="BL265" s="25">
        <f t="shared" ca="1" si="262"/>
        <v>117.36</v>
      </c>
      <c r="BM265" s="25">
        <f t="shared" ca="1" si="294"/>
        <v>0</v>
      </c>
      <c r="BN265" s="25">
        <f t="shared" ca="1" si="295"/>
        <v>125.19</v>
      </c>
      <c r="BO265" s="25">
        <f t="shared" ca="1" si="296"/>
        <v>187782.6053189396</v>
      </c>
      <c r="BP265" s="25">
        <f t="shared" ca="1" si="297"/>
        <v>0</v>
      </c>
      <c r="BQ265" s="25">
        <f t="shared" ca="1" si="298"/>
        <v>0</v>
      </c>
      <c r="BR265" s="25">
        <f t="shared" ca="1" si="299"/>
        <v>9.39</v>
      </c>
      <c r="BS265" s="25">
        <f ca="1">IF($H265="","",IF($Q265="x",SUM(BL$3:BN265)+SUM(BQ$3:BR265)-SUM(BS$3:BS264),0))</f>
        <v>0</v>
      </c>
      <c r="BT265" s="25">
        <f t="shared" ca="1" si="300"/>
        <v>187782.61</v>
      </c>
      <c r="BU265" s="25">
        <f t="shared" ca="1" si="263"/>
        <v>187451.01</v>
      </c>
      <c r="BV265" s="7"/>
      <c r="BY265" s="7"/>
      <c r="CB265" s="131">
        <f t="shared" si="248"/>
        <v>262</v>
      </c>
      <c r="CC265" s="132">
        <f t="shared" ca="1" si="301"/>
        <v>0</v>
      </c>
      <c r="CD265" s="133">
        <f t="shared" ca="1" si="264"/>
        <v>247293.66696520569</v>
      </c>
      <c r="CE265" s="133">
        <f t="shared" ca="1" si="302"/>
        <v>102.83</v>
      </c>
      <c r="CF265" s="133">
        <f t="shared" ca="1" si="303"/>
        <v>247190.84</v>
      </c>
      <c r="CG265" s="133">
        <f t="shared" ca="1" si="304"/>
        <v>0</v>
      </c>
      <c r="CH265" s="133">
        <f ca="1">IF($H265="","",IF(MONTH($H265)=MONTH($C$4)-1,MAX(0,(CG265-SUM(N254:N265)+SUM(O254:O265))-(VLOOKUP(CB265-12,$CB$3:$CH264,6,FALSE))),0)*0.25)</f>
        <v>0</v>
      </c>
      <c r="CI265" s="133">
        <f ca="1">IF($H265="","",CG265-SUM($CH$4:$CH265))</f>
        <v>-34938.067740353836</v>
      </c>
      <c r="CK265" s="133">
        <f ca="1">IF($H265="","",SUM($N$4:$N265)+$CK$3)</f>
        <v>100000</v>
      </c>
      <c r="CL265" s="133">
        <f ca="1">IF($H265="","",SUM($O$4:$O265))</f>
        <v>0</v>
      </c>
      <c r="CM265" s="133">
        <f t="shared" ca="1" si="247"/>
        <v>0</v>
      </c>
      <c r="CN265" s="133">
        <f ca="1">IF($H265="","",ROUND(IF(MONTH($H265)=MONTH($C$4)-1,BT265*(1+CC265)-SUM($CM$4:$CM265),0),2))</f>
        <v>0</v>
      </c>
      <c r="CZ265" s="132">
        <f t="shared" ca="1" si="265"/>
        <v>126700</v>
      </c>
    </row>
    <row r="266" spans="6:104" x14ac:dyDescent="0.2">
      <c r="F266" s="3">
        <v>263</v>
      </c>
      <c r="G266" s="3">
        <f t="shared" si="266"/>
        <v>22</v>
      </c>
      <c r="H266" s="8">
        <f t="shared" ca="1" si="305"/>
        <v>51744</v>
      </c>
      <c r="I266" s="6">
        <f t="shared" ca="1" si="249"/>
        <v>54</v>
      </c>
      <c r="J266" s="6" t="str">
        <f t="shared" ca="1" si="250"/>
        <v/>
      </c>
      <c r="K266" s="7"/>
      <c r="L266" s="6">
        <f ca="1">IF($H266="","",IF($J266="",VLOOKUP($I266,Sterbetafeln!$A$4:$I$124,$D$10,FALSE),MAX(0.0005,VLOOKUP($I266,Sterbetafeln!$A$4:$I$124,$D$10,FALSE)*VLOOKUP($J266,Sterbetafeln!$A$4:$I$124,$D$13,FALSE))))</f>
        <v>4.5129999999999997E-3</v>
      </c>
      <c r="M266" s="78">
        <f ca="1">SUM($O$3:$O266)</f>
        <v>0</v>
      </c>
      <c r="N266" s="25">
        <f t="shared" ca="1" si="267"/>
        <v>0</v>
      </c>
      <c r="O266" s="25">
        <f t="shared" ca="1" si="268"/>
        <v>0</v>
      </c>
      <c r="P266" s="25">
        <f t="shared" ca="1" si="269"/>
        <v>0</v>
      </c>
      <c r="Q266" s="7" t="str">
        <f t="shared" ca="1" si="270"/>
        <v/>
      </c>
      <c r="R266" s="25">
        <f t="shared" ca="1" si="251"/>
        <v>0</v>
      </c>
      <c r="S266" s="25">
        <f ca="1">SUM(R$3:R266)</f>
        <v>0</v>
      </c>
      <c r="T266" s="25">
        <f t="shared" ca="1" si="271"/>
        <v>62756.63</v>
      </c>
      <c r="U266" s="25">
        <f t="shared" ca="1" si="252"/>
        <v>39.22</v>
      </c>
      <c r="V266" s="25">
        <f t="shared" ca="1" si="272"/>
        <v>0</v>
      </c>
      <c r="W266" s="25">
        <f t="shared" ca="1" si="253"/>
        <v>41.84</v>
      </c>
      <c r="X266" s="25">
        <f t="shared" ca="1" si="273"/>
        <v>126700</v>
      </c>
      <c r="Y266" s="25">
        <f t="shared" ca="1" si="254"/>
        <v>63943.37</v>
      </c>
      <c r="Z266" s="25">
        <f t="shared" ca="1" si="274"/>
        <v>24.05</v>
      </c>
      <c r="AA266" s="25">
        <f t="shared" ca="1" si="275"/>
        <v>3.14</v>
      </c>
      <c r="AB266" s="25">
        <f ca="1">IF($H266="","",IF($Q266="x",SUM(U$3:W266)+SUM(Z$3:AA266)-SUM(AB$3:AB265),0))</f>
        <v>0</v>
      </c>
      <c r="AC266" s="25">
        <f t="shared" ca="1" si="276"/>
        <v>62756.63</v>
      </c>
      <c r="AD266" s="25">
        <f t="shared" ca="1" si="255"/>
        <v>62612.57</v>
      </c>
      <c r="AE266" s="7"/>
      <c r="AF266" s="25">
        <f t="shared" ca="1" si="277"/>
        <v>0</v>
      </c>
      <c r="AG266" s="25">
        <f ca="1">SUM(AF$3:AF266)</f>
        <v>0</v>
      </c>
      <c r="AH266" s="25">
        <f t="shared" ca="1" si="278"/>
        <v>123087.24952821853</v>
      </c>
      <c r="AI266" s="25">
        <f t="shared" ca="1" si="256"/>
        <v>76.930000000000007</v>
      </c>
      <c r="AJ266" s="25">
        <f t="shared" ca="1" si="279"/>
        <v>0</v>
      </c>
      <c r="AK266" s="25">
        <f t="shared" ca="1" si="257"/>
        <v>82.06</v>
      </c>
      <c r="AL266" s="25">
        <f t="shared" ca="1" si="280"/>
        <v>126700</v>
      </c>
      <c r="AM266" s="25">
        <f t="shared" ca="1" si="258"/>
        <v>3612.75</v>
      </c>
      <c r="AN266" s="25">
        <f t="shared" ca="1" si="281"/>
        <v>1.36</v>
      </c>
      <c r="AO266" s="25">
        <f t="shared" ca="1" si="282"/>
        <v>6.15</v>
      </c>
      <c r="AP266" s="25">
        <f ca="1">IF($H266="","",IF($Q266="x",SUM(AI$3:AK266)+SUM(AN$3:AO266)-SUM(AP$3:AP265),0))</f>
        <v>0</v>
      </c>
      <c r="AQ266" s="25">
        <f t="shared" ca="1" si="283"/>
        <v>123087.25</v>
      </c>
      <c r="AR266" s="25">
        <f t="shared" ca="1" si="259"/>
        <v>122852.69</v>
      </c>
      <c r="AS266" s="7"/>
      <c r="AT266" s="25">
        <f t="shared" ca="1" si="284"/>
        <v>0</v>
      </c>
      <c r="AU266" s="25">
        <f ca="1">SUM(AT$3:AT266)</f>
        <v>0</v>
      </c>
      <c r="AV266" s="25">
        <f t="shared" ca="1" si="285"/>
        <v>232251.11797872055</v>
      </c>
      <c r="AW266" s="25">
        <f t="shared" ca="1" si="260"/>
        <v>145.16</v>
      </c>
      <c r="AX266" s="25">
        <f t="shared" ca="1" si="286"/>
        <v>0</v>
      </c>
      <c r="AY266" s="25">
        <f t="shared" ca="1" si="287"/>
        <v>154.83000000000001</v>
      </c>
      <c r="AZ266" s="25">
        <f t="shared" ca="1" si="288"/>
        <v>232251.11797872055</v>
      </c>
      <c r="BA266" s="25">
        <f t="shared" ca="1" si="289"/>
        <v>0</v>
      </c>
      <c r="BB266" s="25">
        <f t="shared" ca="1" si="290"/>
        <v>0</v>
      </c>
      <c r="BC266" s="25">
        <f t="shared" ca="1" si="291"/>
        <v>11.61</v>
      </c>
      <c r="BD266" s="25">
        <f ca="1">IF($H266="","",IF($Q266="x",SUM(AW$3:AY266)+SUM(BB$3:BC266)-SUM(BD$3:BD265),0))</f>
        <v>0</v>
      </c>
      <c r="BE266" s="25">
        <f t="shared" ca="1" si="292"/>
        <v>232251.12</v>
      </c>
      <c r="BF266" s="25">
        <f t="shared" ca="1" si="261"/>
        <v>231852.82</v>
      </c>
      <c r="BG266" s="7"/>
      <c r="BI266" s="25">
        <f t="shared" ca="1" si="293"/>
        <v>0</v>
      </c>
      <c r="BJ266" s="25">
        <f ca="1">SUM(BI$3:BI266)</f>
        <v>0</v>
      </c>
      <c r="BK266" s="25">
        <f t="shared" ca="1" si="306"/>
        <v>188547.65959755654</v>
      </c>
      <c r="BL266" s="25">
        <f t="shared" ca="1" si="262"/>
        <v>117.84</v>
      </c>
      <c r="BM266" s="25">
        <f t="shared" ca="1" si="294"/>
        <v>0</v>
      </c>
      <c r="BN266" s="25">
        <f t="shared" ca="1" si="295"/>
        <v>125.7</v>
      </c>
      <c r="BO266" s="25">
        <f t="shared" ca="1" si="296"/>
        <v>188547.65959755654</v>
      </c>
      <c r="BP266" s="25">
        <f t="shared" ca="1" si="297"/>
        <v>0</v>
      </c>
      <c r="BQ266" s="25">
        <f t="shared" ca="1" si="298"/>
        <v>0</v>
      </c>
      <c r="BR266" s="25">
        <f t="shared" ca="1" si="299"/>
        <v>9.43</v>
      </c>
      <c r="BS266" s="25">
        <f ca="1">IF($H266="","",IF($Q266="x",SUM(BL$3:BN266)+SUM(BQ$3:BR266)-SUM(BS$3:BS265),0))</f>
        <v>0</v>
      </c>
      <c r="BT266" s="25">
        <f t="shared" ca="1" si="300"/>
        <v>188547.66</v>
      </c>
      <c r="BU266" s="25">
        <f t="shared" ca="1" si="263"/>
        <v>188214.91</v>
      </c>
      <c r="BV266" s="7"/>
      <c r="BY266" s="7"/>
      <c r="CB266" s="131">
        <f t="shared" si="248"/>
        <v>263</v>
      </c>
      <c r="CC266" s="132">
        <f t="shared" ca="1" si="301"/>
        <v>0</v>
      </c>
      <c r="CD266" s="133">
        <f t="shared" ca="1" si="264"/>
        <v>248197.92608034401</v>
      </c>
      <c r="CE266" s="133">
        <f t="shared" ca="1" si="302"/>
        <v>103.21</v>
      </c>
      <c r="CF266" s="133">
        <f t="shared" ca="1" si="303"/>
        <v>248094.72</v>
      </c>
      <c r="CG266" s="133">
        <f t="shared" ca="1" si="304"/>
        <v>0</v>
      </c>
      <c r="CH266" s="133">
        <f ca="1">IF($H266="","",IF(MONTH($H266)=MONTH($C$4)-1,MAX(0,(CG266-SUM(N255:N266)+SUM(O255:O266))-(VLOOKUP(CB266-12,$CB$3:$CH265,6,FALSE))),0)*0.25)</f>
        <v>0</v>
      </c>
      <c r="CI266" s="133">
        <f ca="1">IF($H266="","",CG266-SUM($CH$4:$CH266))</f>
        <v>-34938.067740353836</v>
      </c>
      <c r="CK266" s="133">
        <f ca="1">IF($H266="","",SUM($N$4:$N266)+$CK$3)</f>
        <v>100000</v>
      </c>
      <c r="CL266" s="133">
        <f ca="1">IF($H266="","",SUM($O$4:$O266))</f>
        <v>0</v>
      </c>
      <c r="CM266" s="133">
        <f t="shared" ca="1" si="247"/>
        <v>0</v>
      </c>
      <c r="CN266" s="133">
        <f ca="1">IF($H266="","",ROUND(IF(MONTH($H266)=MONTH($C$4)-1,BT266*(1+CC266)-SUM($CM$4:$CM266),0),2))</f>
        <v>0</v>
      </c>
      <c r="CZ266" s="132">
        <f t="shared" ca="1" si="265"/>
        <v>126700</v>
      </c>
    </row>
    <row r="267" spans="6:104" x14ac:dyDescent="0.2">
      <c r="F267" s="3">
        <v>264</v>
      </c>
      <c r="G267" s="3">
        <f t="shared" si="266"/>
        <v>22</v>
      </c>
      <c r="H267" s="8">
        <f t="shared" ca="1" si="305"/>
        <v>51774</v>
      </c>
      <c r="I267" s="6">
        <f t="shared" ca="1" si="249"/>
        <v>54</v>
      </c>
      <c r="J267" s="6" t="str">
        <f t="shared" ca="1" si="250"/>
        <v/>
      </c>
      <c r="K267" s="7"/>
      <c r="L267" s="6">
        <f ca="1">IF($H267="","",IF($J267="",VLOOKUP($I267,Sterbetafeln!$A$4:$I$124,$D$10,FALSE),MAX(0.0005,VLOOKUP($I267,Sterbetafeln!$A$4:$I$124,$D$10,FALSE)*VLOOKUP($J267,Sterbetafeln!$A$4:$I$124,$D$13,FALSE))))</f>
        <v>4.5129999999999997E-3</v>
      </c>
      <c r="M267" s="78">
        <f ca="1">SUM($O$3:$O267)</f>
        <v>0</v>
      </c>
      <c r="N267" s="25">
        <f t="shared" ca="1" si="267"/>
        <v>0</v>
      </c>
      <c r="O267" s="25">
        <f t="shared" ca="1" si="268"/>
        <v>0</v>
      </c>
      <c r="P267" s="25">
        <f t="shared" ca="1" si="269"/>
        <v>0</v>
      </c>
      <c r="Q267" s="7" t="str">
        <f t="shared" ca="1" si="270"/>
        <v>x</v>
      </c>
      <c r="R267" s="25">
        <f t="shared" ca="1" si="251"/>
        <v>0</v>
      </c>
      <c r="S267" s="25">
        <f ca="1">SUM(R$3:R267)</f>
        <v>0</v>
      </c>
      <c r="T267" s="25">
        <f t="shared" ca="1" si="271"/>
        <v>62756.63</v>
      </c>
      <c r="U267" s="25">
        <f t="shared" ca="1" si="252"/>
        <v>39.22</v>
      </c>
      <c r="V267" s="25">
        <f t="shared" ca="1" si="272"/>
        <v>0</v>
      </c>
      <c r="W267" s="25">
        <f t="shared" ca="1" si="253"/>
        <v>41.84</v>
      </c>
      <c r="X267" s="25">
        <f t="shared" ca="1" si="273"/>
        <v>126700</v>
      </c>
      <c r="Y267" s="25">
        <f t="shared" ca="1" si="254"/>
        <v>63943.37</v>
      </c>
      <c r="Z267" s="25">
        <f t="shared" ca="1" si="274"/>
        <v>24.05</v>
      </c>
      <c r="AA267" s="25">
        <f t="shared" ca="1" si="275"/>
        <v>3.14</v>
      </c>
      <c r="AB267" s="25">
        <f ca="1">IF($H267="","",IF($Q267="x",SUM(U$3:W267)+SUM(Z$3:AA267)-SUM(AB$3:AB266),0))</f>
        <v>324.75000000000364</v>
      </c>
      <c r="AC267" s="25">
        <f t="shared" ca="1" si="276"/>
        <v>62431.88</v>
      </c>
      <c r="AD267" s="25">
        <f t="shared" ca="1" si="255"/>
        <v>62288.31</v>
      </c>
      <c r="AE267" s="7"/>
      <c r="AF267" s="25">
        <f t="shared" ca="1" si="277"/>
        <v>0</v>
      </c>
      <c r="AG267" s="25">
        <f ca="1">SUM(AF$3:AF267)</f>
        <v>0</v>
      </c>
      <c r="AH267" s="25">
        <f t="shared" ca="1" si="278"/>
        <v>123390.81636403099</v>
      </c>
      <c r="AI267" s="25">
        <f t="shared" ca="1" si="256"/>
        <v>77.12</v>
      </c>
      <c r="AJ267" s="25">
        <f t="shared" ca="1" si="279"/>
        <v>0</v>
      </c>
      <c r="AK267" s="25">
        <f t="shared" ca="1" si="257"/>
        <v>82.26</v>
      </c>
      <c r="AL267" s="25">
        <f t="shared" ca="1" si="280"/>
        <v>126700</v>
      </c>
      <c r="AM267" s="25">
        <f t="shared" ca="1" si="258"/>
        <v>3309.18</v>
      </c>
      <c r="AN267" s="25">
        <f t="shared" ca="1" si="281"/>
        <v>1.24</v>
      </c>
      <c r="AO267" s="25">
        <f t="shared" ca="1" si="282"/>
        <v>6.17</v>
      </c>
      <c r="AP267" s="25">
        <f ca="1">IF($H267="","",IF($Q267="x",SUM(AI$3:AK267)+SUM(AN$3:AO267)-SUM(AP$3:AP266),0))</f>
        <v>499.50000000000728</v>
      </c>
      <c r="AQ267" s="25">
        <f t="shared" ca="1" si="283"/>
        <v>122891.32</v>
      </c>
      <c r="AR267" s="25">
        <f t="shared" ca="1" si="259"/>
        <v>122657.06</v>
      </c>
      <c r="AS267" s="7"/>
      <c r="AT267" s="25">
        <f t="shared" ca="1" si="284"/>
        <v>0</v>
      </c>
      <c r="AU267" s="25">
        <f ca="1">SUM(AT$3:AT267)</f>
        <v>0</v>
      </c>
      <c r="AV267" s="25">
        <f t="shared" ca="1" si="285"/>
        <v>233381.61407045755</v>
      </c>
      <c r="AW267" s="25">
        <f t="shared" ca="1" si="260"/>
        <v>145.86000000000001</v>
      </c>
      <c r="AX267" s="25">
        <f t="shared" ca="1" si="286"/>
        <v>0</v>
      </c>
      <c r="AY267" s="25">
        <f t="shared" ca="1" si="287"/>
        <v>155.59</v>
      </c>
      <c r="AZ267" s="25">
        <f t="shared" ca="1" si="288"/>
        <v>233381.61407045755</v>
      </c>
      <c r="BA267" s="25">
        <f t="shared" ca="1" si="289"/>
        <v>0</v>
      </c>
      <c r="BB267" s="25">
        <f t="shared" ca="1" si="290"/>
        <v>0</v>
      </c>
      <c r="BC267" s="25">
        <f t="shared" ca="1" si="291"/>
        <v>11.67</v>
      </c>
      <c r="BD267" s="25">
        <f ca="1">IF($H267="","",IF($Q267="x",SUM(AW$3:AY267)+SUM(BB$3:BC267)-SUM(BD$3:BD266),0))</f>
        <v>934.81000000000495</v>
      </c>
      <c r="BE267" s="25">
        <f t="shared" ca="1" si="292"/>
        <v>232446.8</v>
      </c>
      <c r="BF267" s="25">
        <f t="shared" ca="1" si="261"/>
        <v>232048.2</v>
      </c>
      <c r="BG267" s="7"/>
      <c r="BI267" s="25">
        <f t="shared" ca="1" si="293"/>
        <v>0</v>
      </c>
      <c r="BJ267" s="25">
        <f ca="1">SUM(BI$3:BI267)</f>
        <v>0</v>
      </c>
      <c r="BK267" s="25">
        <f t="shared" ca="1" si="306"/>
        <v>189315.82650595726</v>
      </c>
      <c r="BL267" s="25">
        <f t="shared" ca="1" si="262"/>
        <v>118.32</v>
      </c>
      <c r="BM267" s="25">
        <f t="shared" ca="1" si="294"/>
        <v>0</v>
      </c>
      <c r="BN267" s="25">
        <f t="shared" ca="1" si="295"/>
        <v>126.21</v>
      </c>
      <c r="BO267" s="25">
        <f t="shared" ca="1" si="296"/>
        <v>189315.82650595726</v>
      </c>
      <c r="BP267" s="25">
        <f t="shared" ca="1" si="297"/>
        <v>0</v>
      </c>
      <c r="BQ267" s="25">
        <f t="shared" ca="1" si="298"/>
        <v>0</v>
      </c>
      <c r="BR267" s="25">
        <f t="shared" ca="1" si="299"/>
        <v>9.4700000000000006</v>
      </c>
      <c r="BS267" s="25">
        <f ca="1">IF($H267="","",IF($Q267="x",SUM(BL$3:BN267)+SUM(BQ$3:BR267)-SUM(BS$3:BS266),0))</f>
        <v>758.90999999999622</v>
      </c>
      <c r="BT267" s="25">
        <f t="shared" ca="1" si="300"/>
        <v>188556.92</v>
      </c>
      <c r="BU267" s="25">
        <f t="shared" ca="1" si="263"/>
        <v>188224.16</v>
      </c>
      <c r="BV267" s="7"/>
      <c r="BY267" s="7"/>
      <c r="CB267" s="131">
        <f t="shared" si="248"/>
        <v>264</v>
      </c>
      <c r="CC267" s="132">
        <f t="shared" ca="1" si="301"/>
        <v>-5.0533123400283448E-3</v>
      </c>
      <c r="CD267" s="133">
        <f t="shared" ca="1" si="264"/>
        <v>249105.48859934957</v>
      </c>
      <c r="CE267" s="133">
        <f t="shared" ca="1" si="302"/>
        <v>103.58</v>
      </c>
      <c r="CF267" s="133">
        <f t="shared" ca="1" si="303"/>
        <v>249001.91</v>
      </c>
      <c r="CG267" s="133">
        <f t="shared" ca="1" si="304"/>
        <v>247743.62557550636</v>
      </c>
      <c r="CH267" s="133">
        <f ca="1">IF($H267="","",IF(MONTH($H267)=MONTH($C$4)-1,MAX(0,(CG267-SUM(N256:N267)+SUM(O256:O267))-(VLOOKUP(CB267-12,$CB$3:$CH266,6,FALSE))),0)*0.25)</f>
        <v>1997.8386535227546</v>
      </c>
      <c r="CI267" s="133">
        <f ca="1">IF($H267="","",CG267-SUM($CH$4:$CH267))</f>
        <v>210807.71918162977</v>
      </c>
      <c r="CK267" s="133">
        <f ca="1">IF($H267="","",SUM($N$4:$N267)+$CK$3)</f>
        <v>100000</v>
      </c>
      <c r="CL267" s="133">
        <f ca="1">IF($H267="","",SUM($O$4:$O267))</f>
        <v>0</v>
      </c>
      <c r="CM267" s="133">
        <f t="shared" ca="1" si="247"/>
        <v>0</v>
      </c>
      <c r="CN267" s="133">
        <f ca="1">IF($H267="","",ROUND(IF(MONTH($H267)=MONTH($C$4)-1,BT267*(1+CC267)-SUM($CM$4:$CM267),0),2))</f>
        <v>187604.08</v>
      </c>
      <c r="CZ267" s="132">
        <f t="shared" ca="1" si="265"/>
        <v>126700</v>
      </c>
    </row>
    <row r="268" spans="6:104" x14ac:dyDescent="0.2">
      <c r="F268" s="3">
        <v>265</v>
      </c>
      <c r="G268" s="3">
        <f t="shared" si="266"/>
        <v>23</v>
      </c>
      <c r="H268" s="8">
        <f t="shared" ca="1" si="305"/>
        <v>51805</v>
      </c>
      <c r="I268" s="6">
        <f t="shared" ca="1" si="249"/>
        <v>54</v>
      </c>
      <c r="J268" s="6" t="str">
        <f t="shared" ca="1" si="250"/>
        <v/>
      </c>
      <c r="K268" s="7"/>
      <c r="L268" s="6">
        <f ca="1">IF($H268="","",IF($J268="",VLOOKUP($I268,Sterbetafeln!$A$4:$I$124,$D$10,FALSE),MAX(0.0005,VLOOKUP($I268,Sterbetafeln!$A$4:$I$124,$D$10,FALSE)*VLOOKUP($J268,Sterbetafeln!$A$4:$I$124,$D$13,FALSE))))</f>
        <v>4.5129999999999997E-3</v>
      </c>
      <c r="M268" s="78">
        <f ca="1">SUM($O$3:$O268)</f>
        <v>0</v>
      </c>
      <c r="N268" s="25">
        <f t="shared" ca="1" si="267"/>
        <v>0</v>
      </c>
      <c r="O268" s="25">
        <f t="shared" ca="1" si="268"/>
        <v>0</v>
      </c>
      <c r="P268" s="25">
        <f t="shared" ca="1" si="269"/>
        <v>0</v>
      </c>
      <c r="Q268" s="7" t="str">
        <f t="shared" ca="1" si="270"/>
        <v/>
      </c>
      <c r="R268" s="25">
        <f t="shared" ca="1" si="251"/>
        <v>0</v>
      </c>
      <c r="S268" s="25">
        <f ca="1">SUM(R$3:R268)</f>
        <v>0</v>
      </c>
      <c r="T268" s="25">
        <f t="shared" ca="1" si="271"/>
        <v>62431.88</v>
      </c>
      <c r="U268" s="25">
        <f t="shared" ca="1" si="252"/>
        <v>39.020000000000003</v>
      </c>
      <c r="V268" s="25">
        <f t="shared" ca="1" si="272"/>
        <v>0</v>
      </c>
      <c r="W268" s="25">
        <f t="shared" ca="1" si="253"/>
        <v>41.62</v>
      </c>
      <c r="X268" s="25">
        <f t="shared" ca="1" si="273"/>
        <v>126700</v>
      </c>
      <c r="Y268" s="25">
        <f t="shared" ca="1" si="254"/>
        <v>64268.12</v>
      </c>
      <c r="Z268" s="25">
        <f t="shared" ca="1" si="274"/>
        <v>24.17</v>
      </c>
      <c r="AA268" s="25">
        <f t="shared" ca="1" si="275"/>
        <v>3.12</v>
      </c>
      <c r="AB268" s="25">
        <f ca="1">IF($H268="","",IF($Q268="x",SUM(U$3:W268)+SUM(Z$3:AA268)-SUM(AB$3:AB267),0))</f>
        <v>0</v>
      </c>
      <c r="AC268" s="25">
        <f t="shared" ca="1" si="276"/>
        <v>62431.88</v>
      </c>
      <c r="AD268" s="25">
        <f t="shared" ca="1" si="255"/>
        <v>62288.31</v>
      </c>
      <c r="AE268" s="7"/>
      <c r="AF268" s="25">
        <f t="shared" ca="1" si="277"/>
        <v>0</v>
      </c>
      <c r="AG268" s="25">
        <f ca="1">SUM(AF$3:AF268)</f>
        <v>0</v>
      </c>
      <c r="AH268" s="25">
        <f t="shared" ca="1" si="278"/>
        <v>123194.40314779451</v>
      </c>
      <c r="AI268" s="25">
        <f t="shared" ca="1" si="256"/>
        <v>77</v>
      </c>
      <c r="AJ268" s="25">
        <f t="shared" ca="1" si="279"/>
        <v>0</v>
      </c>
      <c r="AK268" s="25">
        <f t="shared" ca="1" si="257"/>
        <v>82.13</v>
      </c>
      <c r="AL268" s="25">
        <f t="shared" ca="1" si="280"/>
        <v>126700</v>
      </c>
      <c r="AM268" s="25">
        <f t="shared" ca="1" si="258"/>
        <v>3505.6</v>
      </c>
      <c r="AN268" s="25">
        <f t="shared" ca="1" si="281"/>
        <v>1.32</v>
      </c>
      <c r="AO268" s="25">
        <f t="shared" ca="1" si="282"/>
        <v>6.16</v>
      </c>
      <c r="AP268" s="25">
        <f ca="1">IF($H268="","",IF($Q268="x",SUM(AI$3:AK268)+SUM(AN$3:AO268)-SUM(AP$3:AP267),0))</f>
        <v>0</v>
      </c>
      <c r="AQ268" s="25">
        <f t="shared" ca="1" si="283"/>
        <v>123194.4</v>
      </c>
      <c r="AR268" s="25">
        <f t="shared" ca="1" si="259"/>
        <v>122959.67999999999</v>
      </c>
      <c r="AS268" s="7"/>
      <c r="AT268" s="25">
        <f t="shared" ca="1" si="284"/>
        <v>0</v>
      </c>
      <c r="AU268" s="25">
        <f ca="1">SUM(AT$3:AT268)</f>
        <v>0</v>
      </c>
      <c r="AV268" s="25">
        <f t="shared" ca="1" si="285"/>
        <v>233578.24655275216</v>
      </c>
      <c r="AW268" s="25">
        <f t="shared" ca="1" si="260"/>
        <v>145.99</v>
      </c>
      <c r="AX268" s="25">
        <f t="shared" ca="1" si="286"/>
        <v>0</v>
      </c>
      <c r="AY268" s="25">
        <f t="shared" ca="1" si="287"/>
        <v>155.72</v>
      </c>
      <c r="AZ268" s="25">
        <f t="shared" ca="1" si="288"/>
        <v>233578.24655275216</v>
      </c>
      <c r="BA268" s="25">
        <f t="shared" ca="1" si="289"/>
        <v>0</v>
      </c>
      <c r="BB268" s="25">
        <f t="shared" ca="1" si="290"/>
        <v>0</v>
      </c>
      <c r="BC268" s="25">
        <f t="shared" ca="1" si="291"/>
        <v>11.68</v>
      </c>
      <c r="BD268" s="25">
        <f ca="1">IF($H268="","",IF($Q268="x",SUM(AW$3:AY268)+SUM(BB$3:BC268)-SUM(BD$3:BD267),0))</f>
        <v>0</v>
      </c>
      <c r="BE268" s="25">
        <f t="shared" ca="1" si="292"/>
        <v>233578.25</v>
      </c>
      <c r="BF268" s="25">
        <f t="shared" ca="1" si="261"/>
        <v>233177.96</v>
      </c>
      <c r="BG268" s="7"/>
      <c r="BI268" s="25">
        <f t="shared" ca="1" si="293"/>
        <v>0</v>
      </c>
      <c r="BJ268" s="25">
        <f ca="1">SUM(BI$3:BI268)</f>
        <v>0</v>
      </c>
      <c r="BK268" s="25">
        <f t="shared" ca="1" si="306"/>
        <v>189325.12423234349</v>
      </c>
      <c r="BL268" s="25">
        <f t="shared" ca="1" si="262"/>
        <v>118.33</v>
      </c>
      <c r="BM268" s="25">
        <f t="shared" ca="1" si="294"/>
        <v>0</v>
      </c>
      <c r="BN268" s="25">
        <f t="shared" ca="1" si="295"/>
        <v>126.22</v>
      </c>
      <c r="BO268" s="25">
        <f t="shared" ca="1" si="296"/>
        <v>189325.12423234349</v>
      </c>
      <c r="BP268" s="25">
        <f t="shared" ca="1" si="297"/>
        <v>0</v>
      </c>
      <c r="BQ268" s="25">
        <f t="shared" ca="1" si="298"/>
        <v>0</v>
      </c>
      <c r="BR268" s="25">
        <f t="shared" ca="1" si="299"/>
        <v>9.4700000000000006</v>
      </c>
      <c r="BS268" s="25">
        <f ca="1">IF($H268="","",IF($Q268="x",SUM(BL$3:BN268)+SUM(BQ$3:BR268)-SUM(BS$3:BS267),0))</f>
        <v>0</v>
      </c>
      <c r="BT268" s="25">
        <f t="shared" ca="1" si="300"/>
        <v>189325.12</v>
      </c>
      <c r="BU268" s="25">
        <f t="shared" ca="1" si="263"/>
        <v>188991.21</v>
      </c>
      <c r="BV268" s="7"/>
      <c r="BY268" s="7"/>
      <c r="CB268" s="131">
        <f t="shared" si="248"/>
        <v>265</v>
      </c>
      <c r="CC268" s="132">
        <f t="shared" ca="1" si="301"/>
        <v>0</v>
      </c>
      <c r="CD268" s="133">
        <f t="shared" ca="1" si="264"/>
        <v>250016.37460370487</v>
      </c>
      <c r="CE268" s="133">
        <f t="shared" ca="1" si="302"/>
        <v>103.96</v>
      </c>
      <c r="CF268" s="133">
        <f t="shared" ca="1" si="303"/>
        <v>249912.41</v>
      </c>
      <c r="CG268" s="133">
        <f t="shared" ca="1" si="304"/>
        <v>0</v>
      </c>
      <c r="CH268" s="133">
        <f ca="1">IF($H268="","",IF(MONTH($H268)=MONTH($C$4)-1,MAX(0,(CG268-SUM(N257:N268)+SUM(O257:O268))-(VLOOKUP(CB268-12,$CB$3:$CH267,6,FALSE))),0)*0.25)</f>
        <v>0</v>
      </c>
      <c r="CI268" s="133">
        <f ca="1">IF($H268="","",CG268-SUM($CH$4:$CH268))</f>
        <v>-36935.90639387659</v>
      </c>
      <c r="CK268" s="133">
        <f ca="1">IF($H268="","",SUM($N$4:$N268)+$CK$3)</f>
        <v>100000</v>
      </c>
      <c r="CL268" s="133">
        <f ca="1">IF($H268="","",SUM($O$4:$O268))</f>
        <v>0</v>
      </c>
      <c r="CM268" s="133">
        <f t="shared" ca="1" si="247"/>
        <v>0</v>
      </c>
      <c r="CN268" s="133">
        <f ca="1">IF($H268="","",ROUND(IF(MONTH($H268)=MONTH($C$4)-1,BT268*(1+CC268)-SUM($CM$4:$CM268),0),2))</f>
        <v>0</v>
      </c>
      <c r="CZ268" s="132">
        <f t="shared" ca="1" si="265"/>
        <v>126700</v>
      </c>
    </row>
    <row r="269" spans="6:104" x14ac:dyDescent="0.2">
      <c r="F269" s="3">
        <v>266</v>
      </c>
      <c r="G269" s="3">
        <f t="shared" si="266"/>
        <v>23</v>
      </c>
      <c r="H269" s="8">
        <f t="shared" ca="1" si="305"/>
        <v>51835</v>
      </c>
      <c r="I269" s="6">
        <f t="shared" ca="1" si="249"/>
        <v>54</v>
      </c>
      <c r="J269" s="6" t="str">
        <f t="shared" ca="1" si="250"/>
        <v/>
      </c>
      <c r="K269" s="7"/>
      <c r="L269" s="6">
        <f ca="1">IF($H269="","",IF($J269="",VLOOKUP($I269,Sterbetafeln!$A$4:$I$124,$D$10,FALSE),MAX(0.0005,VLOOKUP($I269,Sterbetafeln!$A$4:$I$124,$D$10,FALSE)*VLOOKUP($J269,Sterbetafeln!$A$4:$I$124,$D$13,FALSE))))</f>
        <v>4.5129999999999997E-3</v>
      </c>
      <c r="M269" s="78">
        <f ca="1">SUM($O$3:$O269)</f>
        <v>0</v>
      </c>
      <c r="N269" s="25">
        <f t="shared" ca="1" si="267"/>
        <v>0</v>
      </c>
      <c r="O269" s="25">
        <f t="shared" ca="1" si="268"/>
        <v>0</v>
      </c>
      <c r="P269" s="25">
        <f t="shared" ca="1" si="269"/>
        <v>0</v>
      </c>
      <c r="Q269" s="7" t="str">
        <f t="shared" ca="1" si="270"/>
        <v/>
      </c>
      <c r="R269" s="25">
        <f t="shared" ca="1" si="251"/>
        <v>0</v>
      </c>
      <c r="S269" s="25">
        <f ca="1">SUM(R$3:R269)</f>
        <v>0</v>
      </c>
      <c r="T269" s="25">
        <f t="shared" ca="1" si="271"/>
        <v>62431.88</v>
      </c>
      <c r="U269" s="25">
        <f t="shared" ca="1" si="252"/>
        <v>39.020000000000003</v>
      </c>
      <c r="V269" s="25">
        <f t="shared" ca="1" si="272"/>
        <v>0</v>
      </c>
      <c r="W269" s="25">
        <f t="shared" ca="1" si="253"/>
        <v>41.62</v>
      </c>
      <c r="X269" s="25">
        <f t="shared" ca="1" si="273"/>
        <v>126700</v>
      </c>
      <c r="Y269" s="25">
        <f t="shared" ca="1" si="254"/>
        <v>64268.12</v>
      </c>
      <c r="Z269" s="25">
        <f t="shared" ca="1" si="274"/>
        <v>24.17</v>
      </c>
      <c r="AA269" s="25">
        <f t="shared" ca="1" si="275"/>
        <v>3.12</v>
      </c>
      <c r="AB269" s="25">
        <f ca="1">IF($H269="","",IF($Q269="x",SUM(U$3:W269)+SUM(Z$3:AA269)-SUM(AB$3:AB268),0))</f>
        <v>0</v>
      </c>
      <c r="AC269" s="25">
        <f t="shared" ca="1" si="276"/>
        <v>62431.88</v>
      </c>
      <c r="AD269" s="25">
        <f t="shared" ca="1" si="255"/>
        <v>62288.31</v>
      </c>
      <c r="AE269" s="7"/>
      <c r="AF269" s="25">
        <f t="shared" ca="1" si="277"/>
        <v>0</v>
      </c>
      <c r="AG269" s="25">
        <f ca="1">SUM(AF$3:AF269)</f>
        <v>0</v>
      </c>
      <c r="AH269" s="25">
        <f t="shared" ca="1" si="278"/>
        <v>123498.23062483709</v>
      </c>
      <c r="AI269" s="25">
        <f t="shared" ca="1" si="256"/>
        <v>77.19</v>
      </c>
      <c r="AJ269" s="25">
        <f t="shared" ca="1" si="279"/>
        <v>0</v>
      </c>
      <c r="AK269" s="25">
        <f t="shared" ca="1" si="257"/>
        <v>82.33</v>
      </c>
      <c r="AL269" s="25">
        <f t="shared" ca="1" si="280"/>
        <v>126700</v>
      </c>
      <c r="AM269" s="25">
        <f t="shared" ca="1" si="258"/>
        <v>3201.77</v>
      </c>
      <c r="AN269" s="25">
        <f t="shared" ca="1" si="281"/>
        <v>1.2</v>
      </c>
      <c r="AO269" s="25">
        <f t="shared" ca="1" si="282"/>
        <v>6.17</v>
      </c>
      <c r="AP269" s="25">
        <f ca="1">IF($H269="","",IF($Q269="x",SUM(AI$3:AK269)+SUM(AN$3:AO269)-SUM(AP$3:AP268),0))</f>
        <v>0</v>
      </c>
      <c r="AQ269" s="25">
        <f t="shared" ca="1" si="283"/>
        <v>123498.23</v>
      </c>
      <c r="AR269" s="25">
        <f t="shared" ca="1" si="259"/>
        <v>123263.06</v>
      </c>
      <c r="AS269" s="7"/>
      <c r="AT269" s="25">
        <f t="shared" ca="1" si="284"/>
        <v>0</v>
      </c>
      <c r="AU269" s="25">
        <f ca="1">SUM(AT$3:AT269)</f>
        <v>0</v>
      </c>
      <c r="AV269" s="25">
        <f t="shared" ca="1" si="285"/>
        <v>234715.20394283935</v>
      </c>
      <c r="AW269" s="25">
        <f t="shared" ca="1" si="260"/>
        <v>146.69999999999999</v>
      </c>
      <c r="AX269" s="25">
        <f t="shared" ca="1" si="286"/>
        <v>0</v>
      </c>
      <c r="AY269" s="25">
        <f t="shared" ca="1" si="287"/>
        <v>156.47999999999999</v>
      </c>
      <c r="AZ269" s="25">
        <f t="shared" ca="1" si="288"/>
        <v>234715.20394283935</v>
      </c>
      <c r="BA269" s="25">
        <f t="shared" ca="1" si="289"/>
        <v>0</v>
      </c>
      <c r="BB269" s="25">
        <f t="shared" ca="1" si="290"/>
        <v>0</v>
      </c>
      <c r="BC269" s="25">
        <f t="shared" ca="1" si="291"/>
        <v>11.74</v>
      </c>
      <c r="BD269" s="25">
        <f ca="1">IF($H269="","",IF($Q269="x",SUM(AW$3:AY269)+SUM(BB$3:BC269)-SUM(BD$3:BD268),0))</f>
        <v>0</v>
      </c>
      <c r="BE269" s="25">
        <f t="shared" ca="1" si="292"/>
        <v>234715.2</v>
      </c>
      <c r="BF269" s="25">
        <f t="shared" ca="1" si="261"/>
        <v>234313.2</v>
      </c>
      <c r="BG269" s="7"/>
      <c r="BI269" s="25">
        <f t="shared" ca="1" si="293"/>
        <v>0</v>
      </c>
      <c r="BJ269" s="25">
        <f ca="1">SUM(BI$3:BI269)</f>
        <v>0</v>
      </c>
      <c r="BK269" s="25">
        <f t="shared" ca="1" si="306"/>
        <v>190096.45397423409</v>
      </c>
      <c r="BL269" s="25">
        <f t="shared" ca="1" si="262"/>
        <v>118.81</v>
      </c>
      <c r="BM269" s="25">
        <f t="shared" ca="1" si="294"/>
        <v>0</v>
      </c>
      <c r="BN269" s="25">
        <f t="shared" ca="1" si="295"/>
        <v>126.73</v>
      </c>
      <c r="BO269" s="25">
        <f t="shared" ca="1" si="296"/>
        <v>190096.45397423409</v>
      </c>
      <c r="BP269" s="25">
        <f t="shared" ca="1" si="297"/>
        <v>0</v>
      </c>
      <c r="BQ269" s="25">
        <f t="shared" ca="1" si="298"/>
        <v>0</v>
      </c>
      <c r="BR269" s="25">
        <f t="shared" ca="1" si="299"/>
        <v>9.5</v>
      </c>
      <c r="BS269" s="25">
        <f ca="1">IF($H269="","",IF($Q269="x",SUM(BL$3:BN269)+SUM(BQ$3:BR269)-SUM(BS$3:BS268),0))</f>
        <v>0</v>
      </c>
      <c r="BT269" s="25">
        <f t="shared" ca="1" si="300"/>
        <v>190096.45</v>
      </c>
      <c r="BU269" s="25">
        <f t="shared" ca="1" si="263"/>
        <v>189761.38</v>
      </c>
      <c r="BV269" s="7"/>
      <c r="BY269" s="7"/>
      <c r="CB269" s="131">
        <f t="shared" si="248"/>
        <v>266</v>
      </c>
      <c r="CC269" s="132">
        <f t="shared" ca="1" si="301"/>
        <v>0</v>
      </c>
      <c r="CD269" s="133">
        <f t="shared" ca="1" si="264"/>
        <v>250930.58409340988</v>
      </c>
      <c r="CE269" s="133">
        <f t="shared" ca="1" si="302"/>
        <v>104.34</v>
      </c>
      <c r="CF269" s="133">
        <f t="shared" ca="1" si="303"/>
        <v>250826.23999999999</v>
      </c>
      <c r="CG269" s="133">
        <f t="shared" ca="1" si="304"/>
        <v>0</v>
      </c>
      <c r="CH269" s="133">
        <f ca="1">IF($H269="","",IF(MONTH($H269)=MONTH($C$4)-1,MAX(0,(CG269-SUM(N258:N269)+SUM(O258:O269))-(VLOOKUP(CB269-12,$CB$3:$CH268,6,FALSE))),0)*0.25)</f>
        <v>0</v>
      </c>
      <c r="CI269" s="133">
        <f ca="1">IF($H269="","",CG269-SUM($CH$4:$CH269))</f>
        <v>-36935.90639387659</v>
      </c>
      <c r="CK269" s="133">
        <f ca="1">IF($H269="","",SUM($N$4:$N269)+$CK$3)</f>
        <v>100000</v>
      </c>
      <c r="CL269" s="133">
        <f ca="1">IF($H269="","",SUM($O$4:$O269))</f>
        <v>0</v>
      </c>
      <c r="CM269" s="133">
        <f t="shared" ca="1" si="247"/>
        <v>0</v>
      </c>
      <c r="CN269" s="133">
        <f ca="1">IF($H269="","",ROUND(IF(MONTH($H269)=MONTH($C$4)-1,BT269*(1+CC269)-SUM($CM$4:$CM269),0),2))</f>
        <v>0</v>
      </c>
      <c r="CZ269" s="132">
        <f t="shared" ca="1" si="265"/>
        <v>126700</v>
      </c>
    </row>
    <row r="270" spans="6:104" x14ac:dyDescent="0.2">
      <c r="F270" s="3">
        <v>267</v>
      </c>
      <c r="G270" s="3">
        <f t="shared" si="266"/>
        <v>23</v>
      </c>
      <c r="H270" s="8">
        <f t="shared" ca="1" si="305"/>
        <v>51866</v>
      </c>
      <c r="I270" s="6">
        <f t="shared" ca="1" si="249"/>
        <v>54</v>
      </c>
      <c r="J270" s="6" t="str">
        <f t="shared" ca="1" si="250"/>
        <v/>
      </c>
      <c r="K270" s="7"/>
      <c r="L270" s="6">
        <f ca="1">IF($H270="","",IF($J270="",VLOOKUP($I270,Sterbetafeln!$A$4:$I$124,$D$10,FALSE),MAX(0.0005,VLOOKUP($I270,Sterbetafeln!$A$4:$I$124,$D$10,FALSE)*VLOOKUP($J270,Sterbetafeln!$A$4:$I$124,$D$13,FALSE))))</f>
        <v>4.5129999999999997E-3</v>
      </c>
      <c r="M270" s="78">
        <f ca="1">SUM($O$3:$O270)</f>
        <v>0</v>
      </c>
      <c r="N270" s="25">
        <f t="shared" ca="1" si="267"/>
        <v>0</v>
      </c>
      <c r="O270" s="25">
        <f t="shared" ca="1" si="268"/>
        <v>0</v>
      </c>
      <c r="P270" s="25">
        <f t="shared" ca="1" si="269"/>
        <v>0</v>
      </c>
      <c r="Q270" s="7" t="str">
        <f t="shared" ca="1" si="270"/>
        <v>x</v>
      </c>
      <c r="R270" s="25">
        <f t="shared" ca="1" si="251"/>
        <v>0</v>
      </c>
      <c r="S270" s="25">
        <f ca="1">SUM(R$3:R270)</f>
        <v>0</v>
      </c>
      <c r="T270" s="25">
        <f t="shared" ca="1" si="271"/>
        <v>62431.88</v>
      </c>
      <c r="U270" s="25">
        <f t="shared" ca="1" si="252"/>
        <v>39.020000000000003</v>
      </c>
      <c r="V270" s="25">
        <f t="shared" ca="1" si="272"/>
        <v>0</v>
      </c>
      <c r="W270" s="25">
        <f t="shared" ca="1" si="253"/>
        <v>41.62</v>
      </c>
      <c r="X270" s="25">
        <f t="shared" ca="1" si="273"/>
        <v>126700</v>
      </c>
      <c r="Y270" s="25">
        <f t="shared" ca="1" si="254"/>
        <v>64268.12</v>
      </c>
      <c r="Z270" s="25">
        <f t="shared" ca="1" si="274"/>
        <v>24.17</v>
      </c>
      <c r="AA270" s="25">
        <f t="shared" ca="1" si="275"/>
        <v>3.12</v>
      </c>
      <c r="AB270" s="25">
        <f ca="1">IF($H270="","",IF($Q270="x",SUM(U$3:W270)+SUM(Z$3:AA270)-SUM(AB$3:AB269),0))</f>
        <v>323.78999999999724</v>
      </c>
      <c r="AC270" s="25">
        <f t="shared" ca="1" si="276"/>
        <v>62108.09</v>
      </c>
      <c r="AD270" s="25">
        <f t="shared" ca="1" si="255"/>
        <v>61965</v>
      </c>
      <c r="AE270" s="7"/>
      <c r="AF270" s="25">
        <f t="shared" ca="1" si="277"/>
        <v>0</v>
      </c>
      <c r="AG270" s="25">
        <f ca="1">SUM(AF$3:AF270)</f>
        <v>0</v>
      </c>
      <c r="AH270" s="25">
        <f t="shared" ca="1" si="278"/>
        <v>123802.80995158201</v>
      </c>
      <c r="AI270" s="25">
        <f t="shared" ca="1" si="256"/>
        <v>77.38</v>
      </c>
      <c r="AJ270" s="25">
        <f t="shared" ca="1" si="279"/>
        <v>0</v>
      </c>
      <c r="AK270" s="25">
        <f t="shared" ca="1" si="257"/>
        <v>82.54</v>
      </c>
      <c r="AL270" s="25">
        <f t="shared" ca="1" si="280"/>
        <v>126700</v>
      </c>
      <c r="AM270" s="25">
        <f t="shared" ca="1" si="258"/>
        <v>2897.19</v>
      </c>
      <c r="AN270" s="25">
        <f t="shared" ca="1" si="281"/>
        <v>1.0900000000000001</v>
      </c>
      <c r="AO270" s="25">
        <f t="shared" ca="1" si="282"/>
        <v>6.19</v>
      </c>
      <c r="AP270" s="25">
        <f ca="1">IF($H270="","",IF($Q270="x",SUM(AI$3:AK270)+SUM(AN$3:AO270)-SUM(AP$3:AP269),0))</f>
        <v>500.69999999999709</v>
      </c>
      <c r="AQ270" s="25">
        <f t="shared" ca="1" si="283"/>
        <v>123302.11</v>
      </c>
      <c r="AR270" s="25">
        <f t="shared" ca="1" si="259"/>
        <v>123067.23</v>
      </c>
      <c r="AS270" s="7"/>
      <c r="AT270" s="25">
        <f t="shared" ca="1" si="284"/>
        <v>0</v>
      </c>
      <c r="AU270" s="25">
        <f ca="1">SUM(AT$3:AT270)</f>
        <v>0</v>
      </c>
      <c r="AV270" s="25">
        <f t="shared" ca="1" si="285"/>
        <v>235857.68810445463</v>
      </c>
      <c r="AW270" s="25">
        <f t="shared" ca="1" si="260"/>
        <v>147.41</v>
      </c>
      <c r="AX270" s="25">
        <f t="shared" ca="1" si="286"/>
        <v>0</v>
      </c>
      <c r="AY270" s="25">
        <f t="shared" ca="1" si="287"/>
        <v>157.24</v>
      </c>
      <c r="AZ270" s="25">
        <f t="shared" ca="1" si="288"/>
        <v>235857.68810445463</v>
      </c>
      <c r="BA270" s="25">
        <f t="shared" ca="1" si="289"/>
        <v>0</v>
      </c>
      <c r="BB270" s="25">
        <f t="shared" ca="1" si="290"/>
        <v>0</v>
      </c>
      <c r="BC270" s="25">
        <f t="shared" ca="1" si="291"/>
        <v>11.79</v>
      </c>
      <c r="BD270" s="25">
        <f ca="1">IF($H270="","",IF($Q270="x",SUM(AW$3:AY270)+SUM(BB$3:BC270)-SUM(BD$3:BD269),0))</f>
        <v>944.75</v>
      </c>
      <c r="BE270" s="25">
        <f t="shared" ca="1" si="292"/>
        <v>234912.94</v>
      </c>
      <c r="BF270" s="25">
        <f t="shared" ca="1" si="261"/>
        <v>234510.65</v>
      </c>
      <c r="BG270" s="7"/>
      <c r="BI270" s="25">
        <f t="shared" ca="1" si="293"/>
        <v>0</v>
      </c>
      <c r="BJ270" s="25">
        <f ca="1">SUM(BI$3:BI270)</f>
        <v>0</v>
      </c>
      <c r="BK270" s="25">
        <f t="shared" ca="1" si="306"/>
        <v>190870.92646813212</v>
      </c>
      <c r="BL270" s="25">
        <f t="shared" ca="1" si="262"/>
        <v>119.29</v>
      </c>
      <c r="BM270" s="25">
        <f t="shared" ca="1" si="294"/>
        <v>0</v>
      </c>
      <c r="BN270" s="25">
        <f t="shared" ca="1" si="295"/>
        <v>127.25</v>
      </c>
      <c r="BO270" s="25">
        <f t="shared" ca="1" si="296"/>
        <v>190870.92646813212</v>
      </c>
      <c r="BP270" s="25">
        <f t="shared" ca="1" si="297"/>
        <v>0</v>
      </c>
      <c r="BQ270" s="25">
        <f t="shared" ca="1" si="298"/>
        <v>0</v>
      </c>
      <c r="BR270" s="25">
        <f t="shared" ca="1" si="299"/>
        <v>9.5399999999999991</v>
      </c>
      <c r="BS270" s="25">
        <f ca="1">IF($H270="","",IF($Q270="x",SUM(BL$3:BN270)+SUM(BQ$3:BR270)-SUM(BS$3:BS269),0))</f>
        <v>765.13999999999942</v>
      </c>
      <c r="BT270" s="25">
        <f t="shared" ca="1" si="300"/>
        <v>190105.79</v>
      </c>
      <c r="BU270" s="25">
        <f t="shared" ca="1" si="263"/>
        <v>189770.71</v>
      </c>
      <c r="BV270" s="7"/>
      <c r="BY270" s="7"/>
      <c r="CB270" s="131">
        <f t="shared" si="248"/>
        <v>267</v>
      </c>
      <c r="CC270" s="132">
        <f t="shared" ca="1" si="301"/>
        <v>0</v>
      </c>
      <c r="CD270" s="133">
        <f t="shared" ca="1" si="264"/>
        <v>251848.13714994708</v>
      </c>
      <c r="CE270" s="133">
        <f t="shared" ca="1" si="302"/>
        <v>104.72</v>
      </c>
      <c r="CF270" s="133">
        <f t="shared" ca="1" si="303"/>
        <v>251743.42</v>
      </c>
      <c r="CG270" s="133">
        <f t="shared" ca="1" si="304"/>
        <v>0</v>
      </c>
      <c r="CH270" s="133">
        <f ca="1">IF($H270="","",IF(MONTH($H270)=MONTH($C$4)-1,MAX(0,(CG270-SUM(N259:N270)+SUM(O259:O270))-(VLOOKUP(CB270-12,$CB$3:$CH269,6,FALSE))),0)*0.25)</f>
        <v>0</v>
      </c>
      <c r="CI270" s="133">
        <f ca="1">IF($H270="","",CG270-SUM($CH$4:$CH270))</f>
        <v>-36935.90639387659</v>
      </c>
      <c r="CK270" s="133">
        <f ca="1">IF($H270="","",SUM($N$4:$N270)+$CK$3)</f>
        <v>100000</v>
      </c>
      <c r="CL270" s="133">
        <f ca="1">IF($H270="","",SUM($O$4:$O270))</f>
        <v>0</v>
      </c>
      <c r="CM270" s="133">
        <f t="shared" ca="1" si="247"/>
        <v>0</v>
      </c>
      <c r="CN270" s="133">
        <f ca="1">IF($H270="","",ROUND(IF(MONTH($H270)=MONTH($C$4)-1,BT270*(1+CC270)-SUM($CM$4:$CM270),0),2))</f>
        <v>0</v>
      </c>
      <c r="CZ270" s="132">
        <f t="shared" ca="1" si="265"/>
        <v>126700</v>
      </c>
    </row>
    <row r="271" spans="6:104" x14ac:dyDescent="0.2">
      <c r="F271" s="3">
        <v>268</v>
      </c>
      <c r="G271" s="3">
        <f t="shared" si="266"/>
        <v>23</v>
      </c>
      <c r="H271" s="8">
        <f t="shared" ca="1" si="305"/>
        <v>51897</v>
      </c>
      <c r="I271" s="6">
        <f t="shared" ca="1" si="249"/>
        <v>54</v>
      </c>
      <c r="J271" s="6" t="str">
        <f t="shared" ca="1" si="250"/>
        <v/>
      </c>
      <c r="K271" s="7"/>
      <c r="L271" s="6">
        <f ca="1">IF($H271="","",IF($J271="",VLOOKUP($I271,Sterbetafeln!$A$4:$I$124,$D$10,FALSE),MAX(0.0005,VLOOKUP($I271,Sterbetafeln!$A$4:$I$124,$D$10,FALSE)*VLOOKUP($J271,Sterbetafeln!$A$4:$I$124,$D$13,FALSE))))</f>
        <v>4.5129999999999997E-3</v>
      </c>
      <c r="M271" s="78">
        <f ca="1">SUM($O$3:$O271)</f>
        <v>0</v>
      </c>
      <c r="N271" s="25">
        <f t="shared" ca="1" si="267"/>
        <v>0</v>
      </c>
      <c r="O271" s="25">
        <f t="shared" ca="1" si="268"/>
        <v>0</v>
      </c>
      <c r="P271" s="25">
        <f t="shared" ca="1" si="269"/>
        <v>0</v>
      </c>
      <c r="Q271" s="7" t="str">
        <f t="shared" ca="1" si="270"/>
        <v/>
      </c>
      <c r="R271" s="25">
        <f t="shared" ca="1" si="251"/>
        <v>0</v>
      </c>
      <c r="S271" s="25">
        <f ca="1">SUM(R$3:R271)</f>
        <v>0</v>
      </c>
      <c r="T271" s="25">
        <f t="shared" ca="1" si="271"/>
        <v>62108.09</v>
      </c>
      <c r="U271" s="25">
        <f t="shared" ca="1" si="252"/>
        <v>38.82</v>
      </c>
      <c r="V271" s="25">
        <f t="shared" ca="1" si="272"/>
        <v>0</v>
      </c>
      <c r="W271" s="25">
        <f t="shared" ca="1" si="253"/>
        <v>41.41</v>
      </c>
      <c r="X271" s="25">
        <f t="shared" ca="1" si="273"/>
        <v>126700</v>
      </c>
      <c r="Y271" s="25">
        <f t="shared" ca="1" si="254"/>
        <v>64591.91</v>
      </c>
      <c r="Z271" s="25">
        <f t="shared" ca="1" si="274"/>
        <v>24.29</v>
      </c>
      <c r="AA271" s="25">
        <f t="shared" ca="1" si="275"/>
        <v>3.11</v>
      </c>
      <c r="AB271" s="25">
        <f ca="1">IF($H271="","",IF($Q271="x",SUM(U$3:W271)+SUM(Z$3:AA271)-SUM(AB$3:AB270),0))</f>
        <v>0</v>
      </c>
      <c r="AC271" s="25">
        <f t="shared" ca="1" si="276"/>
        <v>62108.09</v>
      </c>
      <c r="AD271" s="25">
        <f t="shared" ca="1" si="255"/>
        <v>61965</v>
      </c>
      <c r="AE271" s="7"/>
      <c r="AF271" s="25">
        <f t="shared" ca="1" si="277"/>
        <v>0</v>
      </c>
      <c r="AG271" s="25">
        <f ca="1">SUM(AF$3:AF271)</f>
        <v>0</v>
      </c>
      <c r="AH271" s="25">
        <f t="shared" ca="1" si="278"/>
        <v>123606.20626675426</v>
      </c>
      <c r="AI271" s="25">
        <f t="shared" ca="1" si="256"/>
        <v>77.25</v>
      </c>
      <c r="AJ271" s="25">
        <f t="shared" ca="1" si="279"/>
        <v>0</v>
      </c>
      <c r="AK271" s="25">
        <f t="shared" ca="1" si="257"/>
        <v>82.4</v>
      </c>
      <c r="AL271" s="25">
        <f t="shared" ca="1" si="280"/>
        <v>126700</v>
      </c>
      <c r="AM271" s="25">
        <f t="shared" ca="1" si="258"/>
        <v>3093.79</v>
      </c>
      <c r="AN271" s="25">
        <f t="shared" ca="1" si="281"/>
        <v>1.1599999999999999</v>
      </c>
      <c r="AO271" s="25">
        <f t="shared" ca="1" si="282"/>
        <v>6.18</v>
      </c>
      <c r="AP271" s="25">
        <f ca="1">IF($H271="","",IF($Q271="x",SUM(AI$3:AK271)+SUM(AN$3:AO271)-SUM(AP$3:AP270),0))</f>
        <v>0</v>
      </c>
      <c r="AQ271" s="25">
        <f t="shared" ca="1" si="283"/>
        <v>123606.21</v>
      </c>
      <c r="AR271" s="25">
        <f t="shared" ca="1" si="259"/>
        <v>123370.88</v>
      </c>
      <c r="AS271" s="7"/>
      <c r="AT271" s="25">
        <f t="shared" ca="1" si="284"/>
        <v>0</v>
      </c>
      <c r="AU271" s="25">
        <f ca="1">SUM(AT$3:AT271)</f>
        <v>0</v>
      </c>
      <c r="AV271" s="25">
        <f t="shared" ca="1" si="285"/>
        <v>236056.39061390341</v>
      </c>
      <c r="AW271" s="25">
        <f t="shared" ca="1" si="260"/>
        <v>147.54</v>
      </c>
      <c r="AX271" s="25">
        <f t="shared" ca="1" si="286"/>
        <v>0</v>
      </c>
      <c r="AY271" s="25">
        <f t="shared" ca="1" si="287"/>
        <v>157.37</v>
      </c>
      <c r="AZ271" s="25">
        <f t="shared" ca="1" si="288"/>
        <v>236056.39061390341</v>
      </c>
      <c r="BA271" s="25">
        <f t="shared" ca="1" si="289"/>
        <v>0</v>
      </c>
      <c r="BB271" s="25">
        <f t="shared" ca="1" si="290"/>
        <v>0</v>
      </c>
      <c r="BC271" s="25">
        <f t="shared" ca="1" si="291"/>
        <v>11.8</v>
      </c>
      <c r="BD271" s="25">
        <f ca="1">IF($H271="","",IF($Q271="x",SUM(AW$3:AY271)+SUM(BB$3:BC271)-SUM(BD$3:BD270),0))</f>
        <v>0</v>
      </c>
      <c r="BE271" s="25">
        <f t="shared" ca="1" si="292"/>
        <v>236056.39</v>
      </c>
      <c r="BF271" s="25">
        <f t="shared" ca="1" si="261"/>
        <v>235652.38</v>
      </c>
      <c r="BG271" s="7"/>
      <c r="BI271" s="25">
        <f t="shared" ca="1" si="293"/>
        <v>0</v>
      </c>
      <c r="BJ271" s="25">
        <f ca="1">SUM(BI$3:BI271)</f>
        <v>0</v>
      </c>
      <c r="BK271" s="25">
        <f t="shared" ca="1" si="306"/>
        <v>190880.30452044826</v>
      </c>
      <c r="BL271" s="25">
        <f t="shared" ca="1" si="262"/>
        <v>119.3</v>
      </c>
      <c r="BM271" s="25">
        <f t="shared" ca="1" si="294"/>
        <v>0</v>
      </c>
      <c r="BN271" s="25">
        <f t="shared" ca="1" si="295"/>
        <v>127.25</v>
      </c>
      <c r="BO271" s="25">
        <f t="shared" ca="1" si="296"/>
        <v>190880.30452044826</v>
      </c>
      <c r="BP271" s="25">
        <f t="shared" ca="1" si="297"/>
        <v>0</v>
      </c>
      <c r="BQ271" s="25">
        <f t="shared" ca="1" si="298"/>
        <v>0</v>
      </c>
      <c r="BR271" s="25">
        <f t="shared" ca="1" si="299"/>
        <v>9.5399999999999991</v>
      </c>
      <c r="BS271" s="25">
        <f ca="1">IF($H271="","",IF($Q271="x",SUM(BL$3:BN271)+SUM(BQ$3:BR271)-SUM(BS$3:BS270),0))</f>
        <v>0</v>
      </c>
      <c r="BT271" s="25">
        <f t="shared" ca="1" si="300"/>
        <v>190880.3</v>
      </c>
      <c r="BU271" s="25">
        <f t="shared" ca="1" si="263"/>
        <v>190544.05</v>
      </c>
      <c r="BV271" s="7"/>
      <c r="BY271" s="7"/>
      <c r="CB271" s="131">
        <f t="shared" si="248"/>
        <v>268</v>
      </c>
      <c r="CC271" s="132">
        <f t="shared" ca="1" si="301"/>
        <v>0</v>
      </c>
      <c r="CD271" s="133">
        <f t="shared" ca="1" si="264"/>
        <v>252769.05385479899</v>
      </c>
      <c r="CE271" s="133">
        <f t="shared" ca="1" si="302"/>
        <v>105.11</v>
      </c>
      <c r="CF271" s="133">
        <f t="shared" ca="1" si="303"/>
        <v>252663.94</v>
      </c>
      <c r="CG271" s="133">
        <f t="shared" ca="1" si="304"/>
        <v>0</v>
      </c>
      <c r="CH271" s="133">
        <f ca="1">IF($H271="","",IF(MONTH($H271)=MONTH($C$4)-1,MAX(0,(CG271-SUM(N260:N271)+SUM(O260:O271))-(VLOOKUP(CB271-12,$CB$3:$CH270,6,FALSE))),0)*0.25)</f>
        <v>0</v>
      </c>
      <c r="CI271" s="133">
        <f ca="1">IF($H271="","",CG271-SUM($CH$4:$CH271))</f>
        <v>-36935.90639387659</v>
      </c>
      <c r="CK271" s="133">
        <f ca="1">IF($H271="","",SUM($N$4:$N271)+$CK$3)</f>
        <v>100000</v>
      </c>
      <c r="CL271" s="133">
        <f ca="1">IF($H271="","",SUM($O$4:$O271))</f>
        <v>0</v>
      </c>
      <c r="CM271" s="133">
        <f t="shared" ref="CM271:CM334" ca="1" si="307">IF($H271="","",ROUND(MAX(0,((BT271-CK271+CL271)/BT271)*$BI271*0.25),2))</f>
        <v>0</v>
      </c>
      <c r="CN271" s="133">
        <f ca="1">IF($H271="","",ROUND(IF(MONTH($H271)=MONTH($C$4)-1,BT271*(1+CC271)-SUM($CM$4:$CM271),0),2))</f>
        <v>0</v>
      </c>
      <c r="CZ271" s="132">
        <f t="shared" ca="1" si="265"/>
        <v>126700</v>
      </c>
    </row>
    <row r="272" spans="6:104" x14ac:dyDescent="0.2">
      <c r="F272" s="3">
        <v>269</v>
      </c>
      <c r="G272" s="3">
        <f t="shared" si="266"/>
        <v>23</v>
      </c>
      <c r="H272" s="8">
        <f t="shared" ca="1" si="305"/>
        <v>51925</v>
      </c>
      <c r="I272" s="6">
        <f t="shared" ca="1" si="249"/>
        <v>54</v>
      </c>
      <c r="J272" s="6" t="str">
        <f t="shared" ca="1" si="250"/>
        <v/>
      </c>
      <c r="K272" s="7"/>
      <c r="L272" s="6">
        <f ca="1">IF($H272="","",IF($J272="",VLOOKUP($I272,Sterbetafeln!$A$4:$I$124,$D$10,FALSE),MAX(0.0005,VLOOKUP($I272,Sterbetafeln!$A$4:$I$124,$D$10,FALSE)*VLOOKUP($J272,Sterbetafeln!$A$4:$I$124,$D$13,FALSE))))</f>
        <v>4.5129999999999997E-3</v>
      </c>
      <c r="M272" s="78">
        <f ca="1">SUM($O$3:$O272)</f>
        <v>0</v>
      </c>
      <c r="N272" s="25">
        <f t="shared" ca="1" si="267"/>
        <v>0</v>
      </c>
      <c r="O272" s="25">
        <f t="shared" ca="1" si="268"/>
        <v>0</v>
      </c>
      <c r="P272" s="25">
        <f t="shared" ca="1" si="269"/>
        <v>0</v>
      </c>
      <c r="Q272" s="7" t="str">
        <f t="shared" ca="1" si="270"/>
        <v/>
      </c>
      <c r="R272" s="25">
        <f t="shared" ca="1" si="251"/>
        <v>0</v>
      </c>
      <c r="S272" s="25">
        <f ca="1">SUM(R$3:R272)</f>
        <v>0</v>
      </c>
      <c r="T272" s="25">
        <f t="shared" ca="1" si="271"/>
        <v>62108.09</v>
      </c>
      <c r="U272" s="25">
        <f t="shared" ca="1" si="252"/>
        <v>38.82</v>
      </c>
      <c r="V272" s="25">
        <f t="shared" ca="1" si="272"/>
        <v>0</v>
      </c>
      <c r="W272" s="25">
        <f t="shared" ca="1" si="253"/>
        <v>41.41</v>
      </c>
      <c r="X272" s="25">
        <f t="shared" ca="1" si="273"/>
        <v>126700</v>
      </c>
      <c r="Y272" s="25">
        <f t="shared" ca="1" si="254"/>
        <v>64591.91</v>
      </c>
      <c r="Z272" s="25">
        <f t="shared" ca="1" si="274"/>
        <v>24.29</v>
      </c>
      <c r="AA272" s="25">
        <f t="shared" ca="1" si="275"/>
        <v>3.11</v>
      </c>
      <c r="AB272" s="25">
        <f ca="1">IF($H272="","",IF($Q272="x",SUM(U$3:W272)+SUM(Z$3:AA272)-SUM(AB$3:AB271),0))</f>
        <v>0</v>
      </c>
      <c r="AC272" s="25">
        <f t="shared" ca="1" si="276"/>
        <v>62108.09</v>
      </c>
      <c r="AD272" s="25">
        <f t="shared" ca="1" si="255"/>
        <v>61965</v>
      </c>
      <c r="AE272" s="7"/>
      <c r="AF272" s="25">
        <f t="shared" ca="1" si="277"/>
        <v>0</v>
      </c>
      <c r="AG272" s="25">
        <f ca="1">SUM(AF$3:AF272)</f>
        <v>0</v>
      </c>
      <c r="AH272" s="25">
        <f t="shared" ca="1" si="278"/>
        <v>123911.05625939203</v>
      </c>
      <c r="AI272" s="25">
        <f t="shared" ca="1" si="256"/>
        <v>77.44</v>
      </c>
      <c r="AJ272" s="25">
        <f t="shared" ca="1" si="279"/>
        <v>0</v>
      </c>
      <c r="AK272" s="25">
        <f t="shared" ca="1" si="257"/>
        <v>82.61</v>
      </c>
      <c r="AL272" s="25">
        <f t="shared" ca="1" si="280"/>
        <v>126700</v>
      </c>
      <c r="AM272" s="25">
        <f t="shared" ca="1" si="258"/>
        <v>2788.94</v>
      </c>
      <c r="AN272" s="25">
        <f t="shared" ca="1" si="281"/>
        <v>1.05</v>
      </c>
      <c r="AO272" s="25">
        <f t="shared" ca="1" si="282"/>
        <v>6.2</v>
      </c>
      <c r="AP272" s="25">
        <f ca="1">IF($H272="","",IF($Q272="x",SUM(AI$3:AK272)+SUM(AN$3:AO272)-SUM(AP$3:AP271),0))</f>
        <v>0</v>
      </c>
      <c r="AQ272" s="25">
        <f t="shared" ca="1" si="283"/>
        <v>123911.06</v>
      </c>
      <c r="AR272" s="25">
        <f t="shared" ca="1" si="259"/>
        <v>123675.27</v>
      </c>
      <c r="AS272" s="7"/>
      <c r="AT272" s="25">
        <f t="shared" ca="1" si="284"/>
        <v>0</v>
      </c>
      <c r="AU272" s="25">
        <f ca="1">SUM(AT$3:AT272)</f>
        <v>0</v>
      </c>
      <c r="AV272" s="25">
        <f t="shared" ca="1" si="285"/>
        <v>237205.40641459735</v>
      </c>
      <c r="AW272" s="25">
        <f t="shared" ca="1" si="260"/>
        <v>148.25</v>
      </c>
      <c r="AX272" s="25">
        <f t="shared" ca="1" si="286"/>
        <v>0</v>
      </c>
      <c r="AY272" s="25">
        <f t="shared" ca="1" si="287"/>
        <v>158.13999999999999</v>
      </c>
      <c r="AZ272" s="25">
        <f t="shared" ca="1" si="288"/>
        <v>237205.40641459735</v>
      </c>
      <c r="BA272" s="25">
        <f t="shared" ca="1" si="289"/>
        <v>0</v>
      </c>
      <c r="BB272" s="25">
        <f t="shared" ca="1" si="290"/>
        <v>0</v>
      </c>
      <c r="BC272" s="25">
        <f t="shared" ca="1" si="291"/>
        <v>11.86</v>
      </c>
      <c r="BD272" s="25">
        <f ca="1">IF($H272="","",IF($Q272="x",SUM(AW$3:AY272)+SUM(BB$3:BC272)-SUM(BD$3:BD271),0))</f>
        <v>0</v>
      </c>
      <c r="BE272" s="25">
        <f t="shared" ca="1" si="292"/>
        <v>237205.41</v>
      </c>
      <c r="BF272" s="25">
        <f t="shared" ca="1" si="261"/>
        <v>236799.68</v>
      </c>
      <c r="BG272" s="7"/>
      <c r="BI272" s="25">
        <f t="shared" ca="1" si="293"/>
        <v>0</v>
      </c>
      <c r="BJ272" s="25">
        <f ca="1">SUM(BI$3:BI272)</f>
        <v>0</v>
      </c>
      <c r="BK272" s="25">
        <f t="shared" ca="1" si="306"/>
        <v>191657.96997005993</v>
      </c>
      <c r="BL272" s="25">
        <f t="shared" ca="1" si="262"/>
        <v>119.79</v>
      </c>
      <c r="BM272" s="25">
        <f t="shared" ca="1" si="294"/>
        <v>0</v>
      </c>
      <c r="BN272" s="25">
        <f t="shared" ca="1" si="295"/>
        <v>127.77</v>
      </c>
      <c r="BO272" s="25">
        <f t="shared" ca="1" si="296"/>
        <v>191657.96997005993</v>
      </c>
      <c r="BP272" s="25">
        <f t="shared" ca="1" si="297"/>
        <v>0</v>
      </c>
      <c r="BQ272" s="25">
        <f t="shared" ca="1" si="298"/>
        <v>0</v>
      </c>
      <c r="BR272" s="25">
        <f t="shared" ca="1" si="299"/>
        <v>9.58</v>
      </c>
      <c r="BS272" s="25">
        <f ca="1">IF($H272="","",IF($Q272="x",SUM(BL$3:BN272)+SUM(BQ$3:BR272)-SUM(BS$3:BS271),0))</f>
        <v>0</v>
      </c>
      <c r="BT272" s="25">
        <f t="shared" ca="1" si="300"/>
        <v>191657.97</v>
      </c>
      <c r="BU272" s="25">
        <f t="shared" ca="1" si="263"/>
        <v>191320.56</v>
      </c>
      <c r="BV272" s="7"/>
      <c r="BY272" s="7"/>
      <c r="CB272" s="131">
        <f t="shared" si="248"/>
        <v>269</v>
      </c>
      <c r="CC272" s="132">
        <f t="shared" ca="1" si="301"/>
        <v>0</v>
      </c>
      <c r="CD272" s="133">
        <f t="shared" ca="1" si="264"/>
        <v>253693.32416722432</v>
      </c>
      <c r="CE272" s="133">
        <f t="shared" ca="1" si="302"/>
        <v>105.49</v>
      </c>
      <c r="CF272" s="133">
        <f t="shared" ca="1" si="303"/>
        <v>253587.83</v>
      </c>
      <c r="CG272" s="133">
        <f t="shared" ca="1" si="304"/>
        <v>0</v>
      </c>
      <c r="CH272" s="133">
        <f ca="1">IF($H272="","",IF(MONTH($H272)=MONTH($C$4)-1,MAX(0,(CG272-SUM(N261:N272)+SUM(O261:O272))-(VLOOKUP(CB272-12,$CB$3:$CH271,6,FALSE))),0)*0.25)</f>
        <v>0</v>
      </c>
      <c r="CI272" s="133">
        <f ca="1">IF($H272="","",CG272-SUM($CH$4:$CH272))</f>
        <v>-36935.90639387659</v>
      </c>
      <c r="CK272" s="133">
        <f ca="1">IF($H272="","",SUM($N$4:$N272)+$CK$3)</f>
        <v>100000</v>
      </c>
      <c r="CL272" s="133">
        <f ca="1">IF($H272="","",SUM($O$4:$O272))</f>
        <v>0</v>
      </c>
      <c r="CM272" s="133">
        <f t="shared" ca="1" si="307"/>
        <v>0</v>
      </c>
      <c r="CN272" s="133">
        <f ca="1">IF($H272="","",ROUND(IF(MONTH($H272)=MONTH($C$4)-1,BT272*(1+CC272)-SUM($CM$4:$CM272),0),2))</f>
        <v>0</v>
      </c>
      <c r="CZ272" s="132">
        <f t="shared" ca="1" si="265"/>
        <v>126700</v>
      </c>
    </row>
    <row r="273" spans="6:104" x14ac:dyDescent="0.2">
      <c r="F273" s="3">
        <v>270</v>
      </c>
      <c r="G273" s="3">
        <f t="shared" si="266"/>
        <v>23</v>
      </c>
      <c r="H273" s="8">
        <f t="shared" ca="1" si="305"/>
        <v>51956</v>
      </c>
      <c r="I273" s="6">
        <f t="shared" ca="1" si="249"/>
        <v>54</v>
      </c>
      <c r="J273" s="6" t="str">
        <f t="shared" ca="1" si="250"/>
        <v/>
      </c>
      <c r="K273" s="7"/>
      <c r="L273" s="6">
        <f ca="1">IF($H273="","",IF($J273="",VLOOKUP($I273,Sterbetafeln!$A$4:$I$124,$D$10,FALSE),MAX(0.0005,VLOOKUP($I273,Sterbetafeln!$A$4:$I$124,$D$10,FALSE)*VLOOKUP($J273,Sterbetafeln!$A$4:$I$124,$D$13,FALSE))))</f>
        <v>4.5129999999999997E-3</v>
      </c>
      <c r="M273" s="78">
        <f ca="1">SUM($O$3:$O273)</f>
        <v>0</v>
      </c>
      <c r="N273" s="25">
        <f t="shared" ca="1" si="267"/>
        <v>0</v>
      </c>
      <c r="O273" s="25">
        <f t="shared" ca="1" si="268"/>
        <v>0</v>
      </c>
      <c r="P273" s="25">
        <f t="shared" ca="1" si="269"/>
        <v>0</v>
      </c>
      <c r="Q273" s="7" t="str">
        <f t="shared" ca="1" si="270"/>
        <v>x</v>
      </c>
      <c r="R273" s="25">
        <f t="shared" ca="1" si="251"/>
        <v>0</v>
      </c>
      <c r="S273" s="25">
        <f ca="1">SUM(R$3:R273)</f>
        <v>0</v>
      </c>
      <c r="T273" s="25">
        <f t="shared" ca="1" si="271"/>
        <v>62108.09</v>
      </c>
      <c r="U273" s="25">
        <f t="shared" ca="1" si="252"/>
        <v>38.82</v>
      </c>
      <c r="V273" s="25">
        <f t="shared" ca="1" si="272"/>
        <v>0</v>
      </c>
      <c r="W273" s="25">
        <f t="shared" ca="1" si="253"/>
        <v>41.41</v>
      </c>
      <c r="X273" s="25">
        <f t="shared" ca="1" si="273"/>
        <v>126700</v>
      </c>
      <c r="Y273" s="25">
        <f t="shared" ca="1" si="254"/>
        <v>64591.91</v>
      </c>
      <c r="Z273" s="25">
        <f t="shared" ca="1" si="274"/>
        <v>24.29</v>
      </c>
      <c r="AA273" s="25">
        <f t="shared" ca="1" si="275"/>
        <v>3.11</v>
      </c>
      <c r="AB273" s="25">
        <f ca="1">IF($H273="","",IF($Q273="x",SUM(U$3:W273)+SUM(Z$3:AA273)-SUM(AB$3:AB272),0))</f>
        <v>322.88999999999942</v>
      </c>
      <c r="AC273" s="25">
        <f t="shared" ca="1" si="276"/>
        <v>61785.2</v>
      </c>
      <c r="AD273" s="25">
        <f t="shared" ca="1" si="255"/>
        <v>61642.6</v>
      </c>
      <c r="AE273" s="7"/>
      <c r="AF273" s="25">
        <f t="shared" ca="1" si="277"/>
        <v>0</v>
      </c>
      <c r="AG273" s="25">
        <f ca="1">SUM(AF$3:AF273)</f>
        <v>0</v>
      </c>
      <c r="AH273" s="25">
        <f t="shared" ca="1" si="278"/>
        <v>124216.6581017321</v>
      </c>
      <c r="AI273" s="25">
        <f t="shared" ca="1" si="256"/>
        <v>77.64</v>
      </c>
      <c r="AJ273" s="25">
        <f t="shared" ca="1" si="279"/>
        <v>0</v>
      </c>
      <c r="AK273" s="25">
        <f t="shared" ca="1" si="257"/>
        <v>82.81</v>
      </c>
      <c r="AL273" s="25">
        <f t="shared" ca="1" si="280"/>
        <v>126700</v>
      </c>
      <c r="AM273" s="25">
        <f t="shared" ca="1" si="258"/>
        <v>2483.34</v>
      </c>
      <c r="AN273" s="25">
        <f t="shared" ca="1" si="281"/>
        <v>0.93</v>
      </c>
      <c r="AO273" s="25">
        <f t="shared" ca="1" si="282"/>
        <v>6.21</v>
      </c>
      <c r="AP273" s="25">
        <f ca="1">IF($H273="","",IF($Q273="x",SUM(AI$3:AK273)+SUM(AN$3:AO273)-SUM(AP$3:AP272),0))</f>
        <v>501.88000000000466</v>
      </c>
      <c r="AQ273" s="25">
        <f t="shared" ca="1" si="283"/>
        <v>123714.78</v>
      </c>
      <c r="AR273" s="25">
        <f t="shared" ca="1" si="259"/>
        <v>123479.28</v>
      </c>
      <c r="AS273" s="7"/>
      <c r="AT273" s="25">
        <f t="shared" ca="1" si="284"/>
        <v>0</v>
      </c>
      <c r="AU273" s="25">
        <f ca="1">SUM(AT$3:AT273)</f>
        <v>0</v>
      </c>
      <c r="AV273" s="25">
        <f t="shared" ca="1" si="285"/>
        <v>238360.01932754793</v>
      </c>
      <c r="AW273" s="25">
        <f t="shared" ca="1" si="260"/>
        <v>148.97999999999999</v>
      </c>
      <c r="AX273" s="25">
        <f t="shared" ca="1" si="286"/>
        <v>0</v>
      </c>
      <c r="AY273" s="25">
        <f t="shared" ca="1" si="287"/>
        <v>158.91</v>
      </c>
      <c r="AZ273" s="25">
        <f t="shared" ca="1" si="288"/>
        <v>238360.01932754793</v>
      </c>
      <c r="BA273" s="25">
        <f t="shared" ca="1" si="289"/>
        <v>0</v>
      </c>
      <c r="BB273" s="25">
        <f t="shared" ca="1" si="290"/>
        <v>0</v>
      </c>
      <c r="BC273" s="25">
        <f t="shared" ca="1" si="291"/>
        <v>11.92</v>
      </c>
      <c r="BD273" s="25">
        <f ca="1">IF($H273="","",IF($Q273="x",SUM(AW$3:AY273)+SUM(BB$3:BC273)-SUM(BD$3:BD272),0))</f>
        <v>954.77000000000407</v>
      </c>
      <c r="BE273" s="25">
        <f t="shared" ca="1" si="292"/>
        <v>237405.25</v>
      </c>
      <c r="BF273" s="25">
        <f t="shared" ca="1" si="261"/>
        <v>236999.22</v>
      </c>
      <c r="BG273" s="7"/>
      <c r="BI273" s="25">
        <f t="shared" ca="1" si="293"/>
        <v>0</v>
      </c>
      <c r="BJ273" s="25">
        <f ca="1">SUM(BI$3:BI273)</f>
        <v>0</v>
      </c>
      <c r="BK273" s="25">
        <f t="shared" ca="1" si="306"/>
        <v>192438.80829390275</v>
      </c>
      <c r="BL273" s="25">
        <f t="shared" ca="1" si="262"/>
        <v>120.27</v>
      </c>
      <c r="BM273" s="25">
        <f t="shared" ca="1" si="294"/>
        <v>0</v>
      </c>
      <c r="BN273" s="25">
        <f t="shared" ca="1" si="295"/>
        <v>128.29</v>
      </c>
      <c r="BO273" s="25">
        <f t="shared" ca="1" si="296"/>
        <v>192438.80829390275</v>
      </c>
      <c r="BP273" s="25">
        <f t="shared" ca="1" si="297"/>
        <v>0</v>
      </c>
      <c r="BQ273" s="25">
        <f t="shared" ca="1" si="298"/>
        <v>0</v>
      </c>
      <c r="BR273" s="25">
        <f t="shared" ca="1" si="299"/>
        <v>9.6199999999999992</v>
      </c>
      <c r="BS273" s="25">
        <f ca="1">IF($H273="","",IF($Q273="x",SUM(BL$3:BN273)+SUM(BQ$3:BR273)-SUM(BS$3:BS272),0))</f>
        <v>771.41000000000349</v>
      </c>
      <c r="BT273" s="25">
        <f t="shared" ca="1" si="300"/>
        <v>191667.4</v>
      </c>
      <c r="BU273" s="25">
        <f t="shared" ca="1" si="263"/>
        <v>191329.97</v>
      </c>
      <c r="BV273" s="7"/>
      <c r="BY273" s="7"/>
      <c r="CB273" s="131">
        <f t="shared" ref="CB273:CB321" si="308">F273</f>
        <v>270</v>
      </c>
      <c r="CC273" s="132">
        <f t="shared" ca="1" si="301"/>
        <v>0</v>
      </c>
      <c r="CD273" s="133">
        <f t="shared" ca="1" si="264"/>
        <v>254620.97820944677</v>
      </c>
      <c r="CE273" s="133">
        <f t="shared" ca="1" si="302"/>
        <v>105.88</v>
      </c>
      <c r="CF273" s="133">
        <f t="shared" ca="1" si="303"/>
        <v>254515.1</v>
      </c>
      <c r="CG273" s="133">
        <f t="shared" ca="1" si="304"/>
        <v>0</v>
      </c>
      <c r="CH273" s="133">
        <f ca="1">IF($H273="","",IF(MONTH($H273)=MONTH($C$4)-1,MAX(0,(CG273-SUM(N262:N273)+SUM(O262:O273))-(VLOOKUP(CB273-12,$CB$3:$CH272,6,FALSE))),0)*0.25)</f>
        <v>0</v>
      </c>
      <c r="CI273" s="133">
        <f ca="1">IF($H273="","",CG273-SUM($CH$4:$CH273))</f>
        <v>-36935.90639387659</v>
      </c>
      <c r="CK273" s="133">
        <f ca="1">IF($H273="","",SUM($N$4:$N273)+$CK$3)</f>
        <v>100000</v>
      </c>
      <c r="CL273" s="133">
        <f ca="1">IF($H273="","",SUM($O$4:$O273))</f>
        <v>0</v>
      </c>
      <c r="CM273" s="133">
        <f t="shared" ca="1" si="307"/>
        <v>0</v>
      </c>
      <c r="CN273" s="133">
        <f ca="1">IF($H273="","",ROUND(IF(MONTH($H273)=MONTH($C$4)-1,BT273*(1+CC273)-SUM($CM$4:$CM273),0),2))</f>
        <v>0</v>
      </c>
      <c r="CZ273" s="132">
        <f t="shared" ca="1" si="265"/>
        <v>126700</v>
      </c>
    </row>
    <row r="274" spans="6:104" x14ac:dyDescent="0.2">
      <c r="F274" s="3">
        <v>271</v>
      </c>
      <c r="G274" s="3">
        <f t="shared" si="266"/>
        <v>23</v>
      </c>
      <c r="H274" s="8">
        <f t="shared" ca="1" si="305"/>
        <v>51986</v>
      </c>
      <c r="I274" s="6">
        <f t="shared" ca="1" si="249"/>
        <v>54</v>
      </c>
      <c r="J274" s="6" t="str">
        <f t="shared" ca="1" si="250"/>
        <v/>
      </c>
      <c r="K274" s="7"/>
      <c r="L274" s="6">
        <f ca="1">IF($H274="","",IF($J274="",VLOOKUP($I274,Sterbetafeln!$A$4:$I$124,$D$10,FALSE),MAX(0.0005,VLOOKUP($I274,Sterbetafeln!$A$4:$I$124,$D$10,FALSE)*VLOOKUP($J274,Sterbetafeln!$A$4:$I$124,$D$13,FALSE))))</f>
        <v>4.5129999999999997E-3</v>
      </c>
      <c r="M274" s="78">
        <f ca="1">SUM($O$3:$O274)</f>
        <v>0</v>
      </c>
      <c r="N274" s="25">
        <f t="shared" ca="1" si="267"/>
        <v>0</v>
      </c>
      <c r="O274" s="25">
        <f t="shared" ca="1" si="268"/>
        <v>0</v>
      </c>
      <c r="P274" s="25">
        <f t="shared" ca="1" si="269"/>
        <v>0</v>
      </c>
      <c r="Q274" s="7" t="str">
        <f t="shared" ca="1" si="270"/>
        <v/>
      </c>
      <c r="R274" s="25">
        <f t="shared" ca="1" si="251"/>
        <v>0</v>
      </c>
      <c r="S274" s="25">
        <f ca="1">SUM(R$3:R274)</f>
        <v>0</v>
      </c>
      <c r="T274" s="25">
        <f t="shared" ca="1" si="271"/>
        <v>61785.2</v>
      </c>
      <c r="U274" s="25">
        <f t="shared" ca="1" si="252"/>
        <v>38.619999999999997</v>
      </c>
      <c r="V274" s="25">
        <f t="shared" ca="1" si="272"/>
        <v>0</v>
      </c>
      <c r="W274" s="25">
        <f t="shared" ca="1" si="253"/>
        <v>41.19</v>
      </c>
      <c r="X274" s="25">
        <f t="shared" ca="1" si="273"/>
        <v>126700</v>
      </c>
      <c r="Y274" s="25">
        <f t="shared" ca="1" si="254"/>
        <v>64914.8</v>
      </c>
      <c r="Z274" s="25">
        <f t="shared" ca="1" si="274"/>
        <v>24.41</v>
      </c>
      <c r="AA274" s="25">
        <f t="shared" ca="1" si="275"/>
        <v>3.09</v>
      </c>
      <c r="AB274" s="25">
        <f ca="1">IF($H274="","",IF($Q274="x",SUM(U$3:W274)+SUM(Z$3:AA274)-SUM(AB$3:AB273),0))</f>
        <v>0</v>
      </c>
      <c r="AC274" s="25">
        <f t="shared" ca="1" si="276"/>
        <v>61785.2</v>
      </c>
      <c r="AD274" s="25">
        <f t="shared" ca="1" si="255"/>
        <v>61642.6</v>
      </c>
      <c r="AE274" s="7"/>
      <c r="AF274" s="25">
        <f t="shared" ca="1" si="277"/>
        <v>0</v>
      </c>
      <c r="AG274" s="25">
        <f ca="1">SUM(AF$3:AF274)</f>
        <v>0</v>
      </c>
      <c r="AH274" s="25">
        <f t="shared" ca="1" si="278"/>
        <v>124019.8940223012</v>
      </c>
      <c r="AI274" s="25">
        <f t="shared" ca="1" si="256"/>
        <v>77.510000000000005</v>
      </c>
      <c r="AJ274" s="25">
        <f t="shared" ca="1" si="279"/>
        <v>0</v>
      </c>
      <c r="AK274" s="25">
        <f t="shared" ca="1" si="257"/>
        <v>82.68</v>
      </c>
      <c r="AL274" s="25">
        <f t="shared" ca="1" si="280"/>
        <v>126700</v>
      </c>
      <c r="AM274" s="25">
        <f t="shared" ca="1" si="258"/>
        <v>2680.11</v>
      </c>
      <c r="AN274" s="25">
        <f t="shared" ca="1" si="281"/>
        <v>1.01</v>
      </c>
      <c r="AO274" s="25">
        <f t="shared" ca="1" si="282"/>
        <v>6.2</v>
      </c>
      <c r="AP274" s="25">
        <f ca="1">IF($H274="","",IF($Q274="x",SUM(AI$3:AK274)+SUM(AN$3:AO274)-SUM(AP$3:AP273),0))</f>
        <v>0</v>
      </c>
      <c r="AQ274" s="25">
        <f t="shared" ca="1" si="283"/>
        <v>124019.89</v>
      </c>
      <c r="AR274" s="25">
        <f t="shared" ca="1" si="259"/>
        <v>123783.94</v>
      </c>
      <c r="AS274" s="7"/>
      <c r="AT274" s="25">
        <f t="shared" ca="1" si="284"/>
        <v>0</v>
      </c>
      <c r="AU274" s="25">
        <f ca="1">SUM(AT$3:AT274)</f>
        <v>0</v>
      </c>
      <c r="AV274" s="25">
        <f t="shared" ca="1" si="285"/>
        <v>238560.83205885292</v>
      </c>
      <c r="AW274" s="25">
        <f t="shared" ca="1" si="260"/>
        <v>149.1</v>
      </c>
      <c r="AX274" s="25">
        <f t="shared" ca="1" si="286"/>
        <v>0</v>
      </c>
      <c r="AY274" s="25">
        <f t="shared" ca="1" si="287"/>
        <v>159.04</v>
      </c>
      <c r="AZ274" s="25">
        <f t="shared" ca="1" si="288"/>
        <v>238560.83205885292</v>
      </c>
      <c r="BA274" s="25">
        <f t="shared" ca="1" si="289"/>
        <v>0</v>
      </c>
      <c r="BB274" s="25">
        <f t="shared" ca="1" si="290"/>
        <v>0</v>
      </c>
      <c r="BC274" s="25">
        <f t="shared" ca="1" si="291"/>
        <v>11.93</v>
      </c>
      <c r="BD274" s="25">
        <f ca="1">IF($H274="","",IF($Q274="x",SUM(AW$3:AY274)+SUM(BB$3:BC274)-SUM(BD$3:BD273),0))</f>
        <v>0</v>
      </c>
      <c r="BE274" s="25">
        <f t="shared" ca="1" si="292"/>
        <v>238560.83</v>
      </c>
      <c r="BF274" s="25">
        <f t="shared" ca="1" si="261"/>
        <v>238153.06</v>
      </c>
      <c r="BG274" s="7"/>
      <c r="BI274" s="25">
        <f t="shared" ca="1" si="293"/>
        <v>0</v>
      </c>
      <c r="BJ274" s="25">
        <f ca="1">SUM(BI$3:BI274)</f>
        <v>0</v>
      </c>
      <c r="BK274" s="25">
        <f t="shared" ca="1" si="306"/>
        <v>192448.27671289005</v>
      </c>
      <c r="BL274" s="25">
        <f t="shared" ca="1" si="262"/>
        <v>120.28</v>
      </c>
      <c r="BM274" s="25">
        <f t="shared" ca="1" si="294"/>
        <v>0</v>
      </c>
      <c r="BN274" s="25">
        <f t="shared" ca="1" si="295"/>
        <v>128.30000000000001</v>
      </c>
      <c r="BO274" s="25">
        <f t="shared" ca="1" si="296"/>
        <v>192448.27671289005</v>
      </c>
      <c r="BP274" s="25">
        <f t="shared" ca="1" si="297"/>
        <v>0</v>
      </c>
      <c r="BQ274" s="25">
        <f t="shared" ca="1" si="298"/>
        <v>0</v>
      </c>
      <c r="BR274" s="25">
        <f t="shared" ca="1" si="299"/>
        <v>9.6199999999999992</v>
      </c>
      <c r="BS274" s="25">
        <f ca="1">IF($H274="","",IF($Q274="x",SUM(BL$3:BN274)+SUM(BQ$3:BR274)-SUM(BS$3:BS273),0))</f>
        <v>0</v>
      </c>
      <c r="BT274" s="25">
        <f t="shared" ca="1" si="300"/>
        <v>192448.28</v>
      </c>
      <c r="BU274" s="25">
        <f t="shared" ca="1" si="263"/>
        <v>192109.68</v>
      </c>
      <c r="BV274" s="7"/>
      <c r="BY274" s="7"/>
      <c r="CB274" s="131">
        <f t="shared" si="308"/>
        <v>271</v>
      </c>
      <c r="CC274" s="132">
        <f t="shared" ca="1" si="301"/>
        <v>0</v>
      </c>
      <c r="CD274" s="133">
        <f t="shared" ca="1" si="264"/>
        <v>255552.02602220763</v>
      </c>
      <c r="CE274" s="133">
        <f t="shared" ca="1" si="302"/>
        <v>106.26</v>
      </c>
      <c r="CF274" s="133">
        <f t="shared" ca="1" si="303"/>
        <v>255445.77</v>
      </c>
      <c r="CG274" s="133">
        <f t="shared" ca="1" si="304"/>
        <v>0</v>
      </c>
      <c r="CH274" s="133">
        <f ca="1">IF($H274="","",IF(MONTH($H274)=MONTH($C$4)-1,MAX(0,(CG274-SUM(N263:N274)+SUM(O263:O274))-(VLOOKUP(CB274-12,$CB$3:$CH273,6,FALSE))),0)*0.25)</f>
        <v>0</v>
      </c>
      <c r="CI274" s="133">
        <f ca="1">IF($H274="","",CG274-SUM($CH$4:$CH274))</f>
        <v>-36935.90639387659</v>
      </c>
      <c r="CK274" s="133">
        <f ca="1">IF($H274="","",SUM($N$4:$N274)+$CK$3)</f>
        <v>100000</v>
      </c>
      <c r="CL274" s="133">
        <f ca="1">IF($H274="","",SUM($O$4:$O274))</f>
        <v>0</v>
      </c>
      <c r="CM274" s="133">
        <f t="shared" ca="1" si="307"/>
        <v>0</v>
      </c>
      <c r="CN274" s="133">
        <f ca="1">IF($H274="","",ROUND(IF(MONTH($H274)=MONTH($C$4)-1,BT274*(1+CC274)-SUM($CM$4:$CM274),0),2))</f>
        <v>0</v>
      </c>
      <c r="CZ274" s="132">
        <f t="shared" ca="1" si="265"/>
        <v>126700</v>
      </c>
    </row>
    <row r="275" spans="6:104" x14ac:dyDescent="0.2">
      <c r="F275" s="3">
        <v>272</v>
      </c>
      <c r="G275" s="3">
        <f t="shared" si="266"/>
        <v>23</v>
      </c>
      <c r="H275" s="8">
        <f t="shared" ca="1" si="305"/>
        <v>52017</v>
      </c>
      <c r="I275" s="6">
        <f t="shared" ca="1" si="249"/>
        <v>54</v>
      </c>
      <c r="J275" s="6" t="str">
        <f t="shared" ca="1" si="250"/>
        <v/>
      </c>
      <c r="K275" s="7"/>
      <c r="L275" s="6">
        <f ca="1">IF($H275="","",IF($J275="",VLOOKUP($I275,Sterbetafeln!$A$4:$I$124,$D$10,FALSE),MAX(0.0005,VLOOKUP($I275,Sterbetafeln!$A$4:$I$124,$D$10,FALSE)*VLOOKUP($J275,Sterbetafeln!$A$4:$I$124,$D$13,FALSE))))</f>
        <v>4.5129999999999997E-3</v>
      </c>
      <c r="M275" s="78">
        <f ca="1">SUM($O$3:$O275)</f>
        <v>0</v>
      </c>
      <c r="N275" s="25">
        <f t="shared" ca="1" si="267"/>
        <v>0</v>
      </c>
      <c r="O275" s="25">
        <f t="shared" ca="1" si="268"/>
        <v>0</v>
      </c>
      <c r="P275" s="25">
        <f t="shared" ca="1" si="269"/>
        <v>0</v>
      </c>
      <c r="Q275" s="7" t="str">
        <f t="shared" ca="1" si="270"/>
        <v/>
      </c>
      <c r="R275" s="25">
        <f t="shared" ca="1" si="251"/>
        <v>0</v>
      </c>
      <c r="S275" s="25">
        <f ca="1">SUM(R$3:R275)</f>
        <v>0</v>
      </c>
      <c r="T275" s="25">
        <f t="shared" ca="1" si="271"/>
        <v>61785.2</v>
      </c>
      <c r="U275" s="25">
        <f t="shared" ca="1" si="252"/>
        <v>38.619999999999997</v>
      </c>
      <c r="V275" s="25">
        <f t="shared" ca="1" si="272"/>
        <v>0</v>
      </c>
      <c r="W275" s="25">
        <f t="shared" ca="1" si="253"/>
        <v>41.19</v>
      </c>
      <c r="X275" s="25">
        <f t="shared" ca="1" si="273"/>
        <v>126700</v>
      </c>
      <c r="Y275" s="25">
        <f t="shared" ca="1" si="254"/>
        <v>64914.8</v>
      </c>
      <c r="Z275" s="25">
        <f t="shared" ca="1" si="274"/>
        <v>24.41</v>
      </c>
      <c r="AA275" s="25">
        <f t="shared" ca="1" si="275"/>
        <v>3.09</v>
      </c>
      <c r="AB275" s="25">
        <f ca="1">IF($H275="","",IF($Q275="x",SUM(U$3:W275)+SUM(Z$3:AA275)-SUM(AB$3:AB274),0))</f>
        <v>0</v>
      </c>
      <c r="AC275" s="25">
        <f t="shared" ca="1" si="276"/>
        <v>61785.2</v>
      </c>
      <c r="AD275" s="25">
        <f t="shared" ca="1" si="255"/>
        <v>61642.6</v>
      </c>
      <c r="AE275" s="7"/>
      <c r="AF275" s="25">
        <f t="shared" ca="1" si="277"/>
        <v>0</v>
      </c>
      <c r="AG275" s="25">
        <f ca="1">SUM(AF$3:AF275)</f>
        <v>0</v>
      </c>
      <c r="AH275" s="25">
        <f t="shared" ca="1" si="278"/>
        <v>124325.75650587142</v>
      </c>
      <c r="AI275" s="25">
        <f t="shared" ca="1" si="256"/>
        <v>77.7</v>
      </c>
      <c r="AJ275" s="25">
        <f t="shared" ca="1" si="279"/>
        <v>0</v>
      </c>
      <c r="AK275" s="25">
        <f t="shared" ca="1" si="257"/>
        <v>82.88</v>
      </c>
      <c r="AL275" s="25">
        <f t="shared" ca="1" si="280"/>
        <v>126700</v>
      </c>
      <c r="AM275" s="25">
        <f t="shared" ca="1" si="258"/>
        <v>2374.2399999999998</v>
      </c>
      <c r="AN275" s="25">
        <f t="shared" ca="1" si="281"/>
        <v>0.89</v>
      </c>
      <c r="AO275" s="25">
        <f t="shared" ca="1" si="282"/>
        <v>6.22</v>
      </c>
      <c r="AP275" s="25">
        <f ca="1">IF($H275="","",IF($Q275="x",SUM(AI$3:AK275)+SUM(AN$3:AO275)-SUM(AP$3:AP274),0))</f>
        <v>0</v>
      </c>
      <c r="AQ275" s="25">
        <f t="shared" ca="1" si="283"/>
        <v>124325.75999999999</v>
      </c>
      <c r="AR275" s="25">
        <f t="shared" ca="1" si="259"/>
        <v>124089.35</v>
      </c>
      <c r="AS275" s="7"/>
      <c r="AT275" s="25">
        <f t="shared" ca="1" si="284"/>
        <v>0</v>
      </c>
      <c r="AU275" s="25">
        <f ca="1">SUM(AT$3:AT275)</f>
        <v>0</v>
      </c>
      <c r="AV275" s="25">
        <f t="shared" ca="1" si="285"/>
        <v>239722.03690293519</v>
      </c>
      <c r="AW275" s="25">
        <f t="shared" ca="1" si="260"/>
        <v>149.83000000000001</v>
      </c>
      <c r="AX275" s="25">
        <f t="shared" ca="1" si="286"/>
        <v>0</v>
      </c>
      <c r="AY275" s="25">
        <f t="shared" ca="1" si="287"/>
        <v>159.81</v>
      </c>
      <c r="AZ275" s="25">
        <f t="shared" ca="1" si="288"/>
        <v>239722.03690293519</v>
      </c>
      <c r="BA275" s="25">
        <f t="shared" ca="1" si="289"/>
        <v>0</v>
      </c>
      <c r="BB275" s="25">
        <f t="shared" ca="1" si="290"/>
        <v>0</v>
      </c>
      <c r="BC275" s="25">
        <f t="shared" ca="1" si="291"/>
        <v>11.99</v>
      </c>
      <c r="BD275" s="25">
        <f ca="1">IF($H275="","",IF($Q275="x",SUM(AW$3:AY275)+SUM(BB$3:BC275)-SUM(BD$3:BD274),0))</f>
        <v>0</v>
      </c>
      <c r="BE275" s="25">
        <f t="shared" ca="1" si="292"/>
        <v>239722.04</v>
      </c>
      <c r="BF275" s="25">
        <f t="shared" ca="1" si="261"/>
        <v>239312.53</v>
      </c>
      <c r="BG275" s="7"/>
      <c r="BI275" s="25">
        <f t="shared" ca="1" si="293"/>
        <v>0</v>
      </c>
      <c r="BJ275" s="25">
        <f ca="1">SUM(BI$3:BI275)</f>
        <v>0</v>
      </c>
      <c r="BK275" s="25">
        <f t="shared" ca="1" si="306"/>
        <v>193232.33811467022</v>
      </c>
      <c r="BL275" s="25">
        <f t="shared" ca="1" si="262"/>
        <v>120.77</v>
      </c>
      <c r="BM275" s="25">
        <f t="shared" ca="1" si="294"/>
        <v>0</v>
      </c>
      <c r="BN275" s="25">
        <f t="shared" ca="1" si="295"/>
        <v>128.82</v>
      </c>
      <c r="BO275" s="25">
        <f t="shared" ca="1" si="296"/>
        <v>193232.33811467022</v>
      </c>
      <c r="BP275" s="25">
        <f t="shared" ca="1" si="297"/>
        <v>0</v>
      </c>
      <c r="BQ275" s="25">
        <f t="shared" ca="1" si="298"/>
        <v>0</v>
      </c>
      <c r="BR275" s="25">
        <f t="shared" ca="1" si="299"/>
        <v>9.66</v>
      </c>
      <c r="BS275" s="25">
        <f ca="1">IF($H275="","",IF($Q275="x",SUM(BL$3:BN275)+SUM(BQ$3:BR275)-SUM(BS$3:BS274),0))</f>
        <v>0</v>
      </c>
      <c r="BT275" s="25">
        <f t="shared" ca="1" si="300"/>
        <v>193232.34</v>
      </c>
      <c r="BU275" s="25">
        <f t="shared" ca="1" si="263"/>
        <v>192892.57</v>
      </c>
      <c r="BV275" s="7"/>
      <c r="BY275" s="7"/>
      <c r="CB275" s="131">
        <f t="shared" si="308"/>
        <v>272</v>
      </c>
      <c r="CC275" s="132">
        <f t="shared" ca="1" si="301"/>
        <v>0</v>
      </c>
      <c r="CD275" s="133">
        <f t="shared" ca="1" si="264"/>
        <v>256486.48768698936</v>
      </c>
      <c r="CE275" s="133">
        <f t="shared" ca="1" si="302"/>
        <v>106.65</v>
      </c>
      <c r="CF275" s="133">
        <f t="shared" ca="1" si="303"/>
        <v>256379.84</v>
      </c>
      <c r="CG275" s="133">
        <f t="shared" ca="1" si="304"/>
        <v>0</v>
      </c>
      <c r="CH275" s="133">
        <f ca="1">IF($H275="","",IF(MONTH($H275)=MONTH($C$4)-1,MAX(0,(CG275-SUM(N264:N275)+SUM(O264:O275))-(VLOOKUP(CB275-12,$CB$3:$CH274,6,FALSE))),0)*0.25)</f>
        <v>0</v>
      </c>
      <c r="CI275" s="133">
        <f ca="1">IF($H275="","",CG275-SUM($CH$4:$CH275))</f>
        <v>-36935.90639387659</v>
      </c>
      <c r="CK275" s="133">
        <f ca="1">IF($H275="","",SUM($N$4:$N275)+$CK$3)</f>
        <v>100000</v>
      </c>
      <c r="CL275" s="133">
        <f ca="1">IF($H275="","",SUM($O$4:$O275))</f>
        <v>0</v>
      </c>
      <c r="CM275" s="133">
        <f t="shared" ca="1" si="307"/>
        <v>0</v>
      </c>
      <c r="CN275" s="133">
        <f ca="1">IF($H275="","",ROUND(IF(MONTH($H275)=MONTH($C$4)-1,BT275*(1+CC275)-SUM($CM$4:$CM275),0),2))</f>
        <v>0</v>
      </c>
      <c r="CZ275" s="132">
        <f t="shared" ca="1" si="265"/>
        <v>126700</v>
      </c>
    </row>
    <row r="276" spans="6:104" x14ac:dyDescent="0.2">
      <c r="F276" s="3">
        <v>273</v>
      </c>
      <c r="G276" s="3">
        <f t="shared" si="266"/>
        <v>23</v>
      </c>
      <c r="H276" s="8">
        <f t="shared" ca="1" si="305"/>
        <v>52047</v>
      </c>
      <c r="I276" s="6">
        <f t="shared" ca="1" si="249"/>
        <v>54</v>
      </c>
      <c r="J276" s="6" t="str">
        <f t="shared" ca="1" si="250"/>
        <v/>
      </c>
      <c r="K276" s="7"/>
      <c r="L276" s="6">
        <f ca="1">IF($H276="","",IF($J276="",VLOOKUP($I276,Sterbetafeln!$A$4:$I$124,$D$10,FALSE),MAX(0.0005,VLOOKUP($I276,Sterbetafeln!$A$4:$I$124,$D$10,FALSE)*VLOOKUP($J276,Sterbetafeln!$A$4:$I$124,$D$13,FALSE))))</f>
        <v>4.5129999999999997E-3</v>
      </c>
      <c r="M276" s="78">
        <f ca="1">SUM($O$3:$O276)</f>
        <v>0</v>
      </c>
      <c r="N276" s="25">
        <f t="shared" ca="1" si="267"/>
        <v>0</v>
      </c>
      <c r="O276" s="25">
        <f t="shared" ca="1" si="268"/>
        <v>0</v>
      </c>
      <c r="P276" s="25">
        <f t="shared" ca="1" si="269"/>
        <v>0</v>
      </c>
      <c r="Q276" s="7" t="str">
        <f t="shared" ca="1" si="270"/>
        <v>x</v>
      </c>
      <c r="R276" s="25">
        <f t="shared" ca="1" si="251"/>
        <v>0</v>
      </c>
      <c r="S276" s="25">
        <f ca="1">SUM(R$3:R276)</f>
        <v>0</v>
      </c>
      <c r="T276" s="25">
        <f t="shared" ca="1" si="271"/>
        <v>61785.2</v>
      </c>
      <c r="U276" s="25">
        <f t="shared" ca="1" si="252"/>
        <v>38.619999999999997</v>
      </c>
      <c r="V276" s="25">
        <f t="shared" ca="1" si="272"/>
        <v>0</v>
      </c>
      <c r="W276" s="25">
        <f t="shared" ca="1" si="253"/>
        <v>41.19</v>
      </c>
      <c r="X276" s="25">
        <f t="shared" ca="1" si="273"/>
        <v>126700</v>
      </c>
      <c r="Y276" s="25">
        <f t="shared" ca="1" si="254"/>
        <v>64914.8</v>
      </c>
      <c r="Z276" s="25">
        <f t="shared" ca="1" si="274"/>
        <v>24.41</v>
      </c>
      <c r="AA276" s="25">
        <f t="shared" ca="1" si="275"/>
        <v>3.09</v>
      </c>
      <c r="AB276" s="25">
        <f ca="1">IF($H276="","",IF($Q276="x",SUM(U$3:W276)+SUM(Z$3:AA276)-SUM(AB$3:AB275),0))</f>
        <v>321.92999999999302</v>
      </c>
      <c r="AC276" s="25">
        <f t="shared" ca="1" si="276"/>
        <v>61463.27</v>
      </c>
      <c r="AD276" s="25">
        <f t="shared" ca="1" si="255"/>
        <v>61321.15</v>
      </c>
      <c r="AE276" s="7"/>
      <c r="AF276" s="25">
        <f t="shared" ca="1" si="277"/>
        <v>0</v>
      </c>
      <c r="AG276" s="25">
        <f ca="1">SUM(AF$3:AF276)</f>
        <v>0</v>
      </c>
      <c r="AH276" s="25">
        <f t="shared" ca="1" si="278"/>
        <v>124632.38086380668</v>
      </c>
      <c r="AI276" s="25">
        <f t="shared" ca="1" si="256"/>
        <v>77.900000000000006</v>
      </c>
      <c r="AJ276" s="25">
        <f t="shared" ca="1" si="279"/>
        <v>0</v>
      </c>
      <c r="AK276" s="25">
        <f t="shared" ca="1" si="257"/>
        <v>83.09</v>
      </c>
      <c r="AL276" s="25">
        <f t="shared" ca="1" si="280"/>
        <v>126700</v>
      </c>
      <c r="AM276" s="25">
        <f t="shared" ca="1" si="258"/>
        <v>2067.62</v>
      </c>
      <c r="AN276" s="25">
        <f t="shared" ca="1" si="281"/>
        <v>0.78</v>
      </c>
      <c r="AO276" s="25">
        <f t="shared" ca="1" si="282"/>
        <v>6.23</v>
      </c>
      <c r="AP276" s="25">
        <f ca="1">IF($H276="","",IF($Q276="x",SUM(AI$3:AK276)+SUM(AN$3:AO276)-SUM(AP$3:AP275),0))</f>
        <v>503.08999999998923</v>
      </c>
      <c r="AQ276" s="25">
        <f t="shared" ca="1" si="283"/>
        <v>124129.29</v>
      </c>
      <c r="AR276" s="25">
        <f t="shared" ca="1" si="259"/>
        <v>123893.17</v>
      </c>
      <c r="AS276" s="7"/>
      <c r="AT276" s="25">
        <f t="shared" ca="1" si="284"/>
        <v>0</v>
      </c>
      <c r="AU276" s="25">
        <f ca="1">SUM(AT$3:AT276)</f>
        <v>0</v>
      </c>
      <c r="AV276" s="25">
        <f t="shared" ca="1" si="285"/>
        <v>240888.8991513272</v>
      </c>
      <c r="AW276" s="25">
        <f t="shared" ca="1" si="260"/>
        <v>150.56</v>
      </c>
      <c r="AX276" s="25">
        <f t="shared" ca="1" si="286"/>
        <v>0</v>
      </c>
      <c r="AY276" s="25">
        <f t="shared" ca="1" si="287"/>
        <v>160.59</v>
      </c>
      <c r="AZ276" s="25">
        <f t="shared" ca="1" si="288"/>
        <v>240888.8991513272</v>
      </c>
      <c r="BA276" s="25">
        <f t="shared" ca="1" si="289"/>
        <v>0</v>
      </c>
      <c r="BB276" s="25">
        <f t="shared" ca="1" si="290"/>
        <v>0</v>
      </c>
      <c r="BC276" s="25">
        <f t="shared" ca="1" si="291"/>
        <v>12.04</v>
      </c>
      <c r="BD276" s="25">
        <f ca="1">IF($H276="","",IF($Q276="x",SUM(AW$3:AY276)+SUM(BB$3:BC276)-SUM(BD$3:BD275),0))</f>
        <v>964.88999999999214</v>
      </c>
      <c r="BE276" s="25">
        <f t="shared" ca="1" si="292"/>
        <v>239924.01</v>
      </c>
      <c r="BF276" s="25">
        <f t="shared" ca="1" si="261"/>
        <v>239514.2</v>
      </c>
      <c r="BG276" s="7"/>
      <c r="BI276" s="25">
        <f t="shared" ca="1" si="293"/>
        <v>0</v>
      </c>
      <c r="BJ276" s="25">
        <f ca="1">SUM(BI$3:BI276)</f>
        <v>0</v>
      </c>
      <c r="BK276" s="25">
        <f t="shared" ca="1" si="306"/>
        <v>194019.59247216402</v>
      </c>
      <c r="BL276" s="25">
        <f t="shared" ca="1" si="262"/>
        <v>121.26</v>
      </c>
      <c r="BM276" s="25">
        <f t="shared" ca="1" si="294"/>
        <v>0</v>
      </c>
      <c r="BN276" s="25">
        <f t="shared" ca="1" si="295"/>
        <v>129.35</v>
      </c>
      <c r="BO276" s="25">
        <f t="shared" ca="1" si="296"/>
        <v>194019.59247216402</v>
      </c>
      <c r="BP276" s="25">
        <f t="shared" ca="1" si="297"/>
        <v>0</v>
      </c>
      <c r="BQ276" s="25">
        <f t="shared" ca="1" si="298"/>
        <v>0</v>
      </c>
      <c r="BR276" s="25">
        <f t="shared" ca="1" si="299"/>
        <v>9.6999999999999993</v>
      </c>
      <c r="BS276" s="25">
        <f ca="1">IF($H276="","",IF($Q276="x",SUM(BL$3:BN276)+SUM(BQ$3:BR276)-SUM(BS$3:BS275),0))</f>
        <v>777.75999999999476</v>
      </c>
      <c r="BT276" s="25">
        <f t="shared" ca="1" si="300"/>
        <v>193241.83</v>
      </c>
      <c r="BU276" s="25">
        <f t="shared" ca="1" si="263"/>
        <v>192902.04</v>
      </c>
      <c r="BV276" s="7"/>
      <c r="BY276" s="7"/>
      <c r="CB276" s="131">
        <f t="shared" si="308"/>
        <v>273</v>
      </c>
      <c r="CC276" s="132">
        <f t="shared" ca="1" si="301"/>
        <v>0</v>
      </c>
      <c r="CD276" s="133">
        <f t="shared" ca="1" si="264"/>
        <v>257424.36320379196</v>
      </c>
      <c r="CE276" s="133">
        <f t="shared" ca="1" si="302"/>
        <v>107.04</v>
      </c>
      <c r="CF276" s="133">
        <f t="shared" ca="1" si="303"/>
        <v>257317.32</v>
      </c>
      <c r="CG276" s="133">
        <f t="shared" ca="1" si="304"/>
        <v>0</v>
      </c>
      <c r="CH276" s="133">
        <f ca="1">IF($H276="","",IF(MONTH($H276)=MONTH($C$4)-1,MAX(0,(CG276-SUM(N265:N276)+SUM(O265:O276))-(VLOOKUP(CB276-12,$CB$3:$CH275,6,FALSE))),0)*0.25)</f>
        <v>0</v>
      </c>
      <c r="CI276" s="133">
        <f ca="1">IF($H276="","",CG276-SUM($CH$4:$CH276))</f>
        <v>-36935.90639387659</v>
      </c>
      <c r="CK276" s="133">
        <f ca="1">IF($H276="","",SUM($N$4:$N276)+$CK$3)</f>
        <v>100000</v>
      </c>
      <c r="CL276" s="133">
        <f ca="1">IF($H276="","",SUM($O$4:$O276))</f>
        <v>0</v>
      </c>
      <c r="CM276" s="133">
        <f t="shared" ca="1" si="307"/>
        <v>0</v>
      </c>
      <c r="CN276" s="133">
        <f ca="1">IF($H276="","",ROUND(IF(MONTH($H276)=MONTH($C$4)-1,BT276*(1+CC276)-SUM($CM$4:$CM276),0),2))</f>
        <v>0</v>
      </c>
      <c r="CZ276" s="132">
        <f t="shared" ca="1" si="265"/>
        <v>126700</v>
      </c>
    </row>
    <row r="277" spans="6:104" x14ac:dyDescent="0.2">
      <c r="F277" s="3">
        <v>274</v>
      </c>
      <c r="G277" s="3">
        <f t="shared" si="266"/>
        <v>23</v>
      </c>
      <c r="H277" s="8">
        <f t="shared" ca="1" si="305"/>
        <v>52078</v>
      </c>
      <c r="I277" s="6">
        <f t="shared" ca="1" si="249"/>
        <v>55</v>
      </c>
      <c r="J277" s="6" t="str">
        <f t="shared" ca="1" si="250"/>
        <v/>
      </c>
      <c r="K277" s="7"/>
      <c r="L277" s="6">
        <f ca="1">IF($H277="","",IF($J277="",VLOOKUP($I277,Sterbetafeln!$A$4:$I$124,$D$10,FALSE),MAX(0.0005,VLOOKUP($I277,Sterbetafeln!$A$4:$I$124,$D$10,FALSE)*VLOOKUP($J277,Sterbetafeln!$A$4:$I$124,$D$13,FALSE))))</f>
        <v>4.9909999999999998E-3</v>
      </c>
      <c r="M277" s="78">
        <f ca="1">SUM($O$3:$O277)</f>
        <v>0</v>
      </c>
      <c r="N277" s="25">
        <f t="shared" ca="1" si="267"/>
        <v>0</v>
      </c>
      <c r="O277" s="25">
        <f t="shared" ca="1" si="268"/>
        <v>0</v>
      </c>
      <c r="P277" s="25">
        <f t="shared" ca="1" si="269"/>
        <v>0</v>
      </c>
      <c r="Q277" s="7" t="str">
        <f t="shared" ca="1" si="270"/>
        <v/>
      </c>
      <c r="R277" s="25">
        <f t="shared" ca="1" si="251"/>
        <v>0</v>
      </c>
      <c r="S277" s="25">
        <f ca="1">SUM(R$3:R277)</f>
        <v>0</v>
      </c>
      <c r="T277" s="25">
        <f t="shared" ca="1" si="271"/>
        <v>61463.27</v>
      </c>
      <c r="U277" s="25">
        <f t="shared" ca="1" si="252"/>
        <v>38.409999999999997</v>
      </c>
      <c r="V277" s="25">
        <f t="shared" ca="1" si="272"/>
        <v>0</v>
      </c>
      <c r="W277" s="25">
        <f t="shared" ca="1" si="253"/>
        <v>40.98</v>
      </c>
      <c r="X277" s="25">
        <f t="shared" ca="1" si="273"/>
        <v>126700</v>
      </c>
      <c r="Y277" s="25">
        <f t="shared" ca="1" si="254"/>
        <v>65236.73</v>
      </c>
      <c r="Z277" s="25">
        <f t="shared" ca="1" si="274"/>
        <v>27.13</v>
      </c>
      <c r="AA277" s="25">
        <f t="shared" ca="1" si="275"/>
        <v>3.07</v>
      </c>
      <c r="AB277" s="25">
        <f ca="1">IF($H277="","",IF($Q277="x",SUM(U$3:W277)+SUM(Z$3:AA277)-SUM(AB$3:AB276),0))</f>
        <v>0</v>
      </c>
      <c r="AC277" s="25">
        <f t="shared" ca="1" si="276"/>
        <v>61463.27</v>
      </c>
      <c r="AD277" s="25">
        <f t="shared" ca="1" si="255"/>
        <v>61321.15</v>
      </c>
      <c r="AE277" s="7"/>
      <c r="AF277" s="25">
        <f t="shared" ca="1" si="277"/>
        <v>0</v>
      </c>
      <c r="AG277" s="25">
        <f ca="1">SUM(AF$3:AF277)</f>
        <v>0</v>
      </c>
      <c r="AH277" s="25">
        <f t="shared" ca="1" si="278"/>
        <v>124435.42631578451</v>
      </c>
      <c r="AI277" s="25">
        <f t="shared" ca="1" si="256"/>
        <v>77.77</v>
      </c>
      <c r="AJ277" s="25">
        <f t="shared" ca="1" si="279"/>
        <v>0</v>
      </c>
      <c r="AK277" s="25">
        <f t="shared" ca="1" si="257"/>
        <v>82.96</v>
      </c>
      <c r="AL277" s="25">
        <f t="shared" ca="1" si="280"/>
        <v>126700</v>
      </c>
      <c r="AM277" s="25">
        <f t="shared" ca="1" si="258"/>
        <v>2264.5700000000002</v>
      </c>
      <c r="AN277" s="25">
        <f t="shared" ca="1" si="281"/>
        <v>0.94</v>
      </c>
      <c r="AO277" s="25">
        <f t="shared" ca="1" si="282"/>
        <v>6.22</v>
      </c>
      <c r="AP277" s="25">
        <f ca="1">IF($H277="","",IF($Q277="x",SUM(AI$3:AK277)+SUM(AN$3:AO277)-SUM(AP$3:AP276),0))</f>
        <v>0</v>
      </c>
      <c r="AQ277" s="25">
        <f t="shared" ca="1" si="283"/>
        <v>124435.43</v>
      </c>
      <c r="AR277" s="25">
        <f t="shared" ca="1" si="259"/>
        <v>124198.85</v>
      </c>
      <c r="AS277" s="7"/>
      <c r="AT277" s="25">
        <f t="shared" ca="1" si="284"/>
        <v>0</v>
      </c>
      <c r="AU277" s="25">
        <f ca="1">SUM(AT$3:AT277)</f>
        <v>0</v>
      </c>
      <c r="AV277" s="25">
        <f t="shared" ca="1" si="285"/>
        <v>241091.85225051487</v>
      </c>
      <c r="AW277" s="25">
        <f t="shared" ca="1" si="260"/>
        <v>150.68</v>
      </c>
      <c r="AX277" s="25">
        <f t="shared" ca="1" si="286"/>
        <v>0</v>
      </c>
      <c r="AY277" s="25">
        <f t="shared" ca="1" si="287"/>
        <v>160.72999999999999</v>
      </c>
      <c r="AZ277" s="25">
        <f t="shared" ca="1" si="288"/>
        <v>241091.85225051487</v>
      </c>
      <c r="BA277" s="25">
        <f t="shared" ca="1" si="289"/>
        <v>0</v>
      </c>
      <c r="BB277" s="25">
        <f t="shared" ca="1" si="290"/>
        <v>0</v>
      </c>
      <c r="BC277" s="25">
        <f t="shared" ca="1" si="291"/>
        <v>12.05</v>
      </c>
      <c r="BD277" s="25">
        <f ca="1">IF($H277="","",IF($Q277="x",SUM(AW$3:AY277)+SUM(BB$3:BC277)-SUM(BD$3:BD276),0))</f>
        <v>0</v>
      </c>
      <c r="BE277" s="25">
        <f t="shared" ca="1" si="292"/>
        <v>241091.85</v>
      </c>
      <c r="BF277" s="25">
        <f t="shared" ca="1" si="261"/>
        <v>240680.29</v>
      </c>
      <c r="BG277" s="7"/>
      <c r="BI277" s="25">
        <f t="shared" ca="1" si="293"/>
        <v>0</v>
      </c>
      <c r="BJ277" s="25">
        <f ca="1">SUM(BI$3:BI277)</f>
        <v>0</v>
      </c>
      <c r="BK277" s="25">
        <f t="shared" ca="1" si="306"/>
        <v>194029.12113559872</v>
      </c>
      <c r="BL277" s="25">
        <f t="shared" ca="1" si="262"/>
        <v>121.27</v>
      </c>
      <c r="BM277" s="25">
        <f t="shared" ca="1" si="294"/>
        <v>0</v>
      </c>
      <c r="BN277" s="25">
        <f t="shared" ca="1" si="295"/>
        <v>129.35</v>
      </c>
      <c r="BO277" s="25">
        <f t="shared" ca="1" si="296"/>
        <v>194029.12113559872</v>
      </c>
      <c r="BP277" s="25">
        <f t="shared" ca="1" si="297"/>
        <v>0</v>
      </c>
      <c r="BQ277" s="25">
        <f t="shared" ca="1" si="298"/>
        <v>0</v>
      </c>
      <c r="BR277" s="25">
        <f t="shared" ca="1" si="299"/>
        <v>9.6999999999999993</v>
      </c>
      <c r="BS277" s="25">
        <f ca="1">IF($H277="","",IF($Q277="x",SUM(BL$3:BN277)+SUM(BQ$3:BR277)-SUM(BS$3:BS276),0))</f>
        <v>0</v>
      </c>
      <c r="BT277" s="25">
        <f t="shared" ca="1" si="300"/>
        <v>194029.12</v>
      </c>
      <c r="BU277" s="25">
        <f t="shared" ca="1" si="263"/>
        <v>193688.15</v>
      </c>
      <c r="BV277" s="7"/>
      <c r="BY277" s="7"/>
      <c r="CB277" s="131">
        <f t="shared" si="308"/>
        <v>274</v>
      </c>
      <c r="CC277" s="132">
        <f t="shared" ca="1" si="301"/>
        <v>0</v>
      </c>
      <c r="CD277" s="133">
        <f t="shared" ca="1" si="264"/>
        <v>258365.66261335666</v>
      </c>
      <c r="CE277" s="133">
        <f t="shared" ca="1" si="302"/>
        <v>107.43</v>
      </c>
      <c r="CF277" s="133">
        <f t="shared" ca="1" si="303"/>
        <v>258258.23</v>
      </c>
      <c r="CG277" s="133">
        <f t="shared" ca="1" si="304"/>
        <v>0</v>
      </c>
      <c r="CH277" s="133">
        <f ca="1">IF($H277="","",IF(MONTH($H277)=MONTH($C$4)-1,MAX(0,(CG277-SUM(N266:N277)+SUM(O266:O277))-(VLOOKUP(CB277-12,$CB$3:$CH276,6,FALSE))),0)*0.25)</f>
        <v>0</v>
      </c>
      <c r="CI277" s="133">
        <f ca="1">IF($H277="","",CG277-SUM($CH$4:$CH277))</f>
        <v>-36935.90639387659</v>
      </c>
      <c r="CK277" s="133">
        <f ca="1">IF($H277="","",SUM($N$4:$N277)+$CK$3)</f>
        <v>100000</v>
      </c>
      <c r="CL277" s="133">
        <f ca="1">IF($H277="","",SUM($O$4:$O277))</f>
        <v>0</v>
      </c>
      <c r="CM277" s="133">
        <f t="shared" ca="1" si="307"/>
        <v>0</v>
      </c>
      <c r="CN277" s="133">
        <f ca="1">IF($H277="","",ROUND(IF(MONTH($H277)=MONTH($C$4)-1,BT277*(1+CC277)-SUM($CM$4:$CM277),0),2))</f>
        <v>0</v>
      </c>
      <c r="CZ277" s="132">
        <f t="shared" ca="1" si="265"/>
        <v>126700</v>
      </c>
    </row>
    <row r="278" spans="6:104" x14ac:dyDescent="0.2">
      <c r="F278" s="3">
        <v>275</v>
      </c>
      <c r="G278" s="3">
        <f t="shared" si="266"/>
        <v>23</v>
      </c>
      <c r="H278" s="8">
        <f t="shared" ca="1" si="305"/>
        <v>52109</v>
      </c>
      <c r="I278" s="6">
        <f t="shared" ca="1" si="249"/>
        <v>55</v>
      </c>
      <c r="J278" s="6" t="str">
        <f t="shared" ca="1" si="250"/>
        <v/>
      </c>
      <c r="K278" s="7"/>
      <c r="L278" s="6">
        <f ca="1">IF($H278="","",IF($J278="",VLOOKUP($I278,Sterbetafeln!$A$4:$I$124,$D$10,FALSE),MAX(0.0005,VLOOKUP($I278,Sterbetafeln!$A$4:$I$124,$D$10,FALSE)*VLOOKUP($J278,Sterbetafeln!$A$4:$I$124,$D$13,FALSE))))</f>
        <v>4.9909999999999998E-3</v>
      </c>
      <c r="M278" s="78">
        <f ca="1">SUM($O$3:$O278)</f>
        <v>0</v>
      </c>
      <c r="N278" s="25">
        <f t="shared" ca="1" si="267"/>
        <v>0</v>
      </c>
      <c r="O278" s="25">
        <f t="shared" ca="1" si="268"/>
        <v>0</v>
      </c>
      <c r="P278" s="25">
        <f t="shared" ca="1" si="269"/>
        <v>0</v>
      </c>
      <c r="Q278" s="7" t="str">
        <f t="shared" ca="1" si="270"/>
        <v/>
      </c>
      <c r="R278" s="25">
        <f t="shared" ca="1" si="251"/>
        <v>0</v>
      </c>
      <c r="S278" s="25">
        <f ca="1">SUM(R$3:R278)</f>
        <v>0</v>
      </c>
      <c r="T278" s="25">
        <f t="shared" ca="1" si="271"/>
        <v>61463.27</v>
      </c>
      <c r="U278" s="25">
        <f t="shared" ca="1" si="252"/>
        <v>38.409999999999997</v>
      </c>
      <c r="V278" s="25">
        <f t="shared" ca="1" si="272"/>
        <v>0</v>
      </c>
      <c r="W278" s="25">
        <f t="shared" ca="1" si="253"/>
        <v>40.98</v>
      </c>
      <c r="X278" s="25">
        <f t="shared" ca="1" si="273"/>
        <v>126700</v>
      </c>
      <c r="Y278" s="25">
        <f t="shared" ca="1" si="254"/>
        <v>65236.73</v>
      </c>
      <c r="Z278" s="25">
        <f t="shared" ca="1" si="274"/>
        <v>27.13</v>
      </c>
      <c r="AA278" s="25">
        <f t="shared" ca="1" si="275"/>
        <v>3.07</v>
      </c>
      <c r="AB278" s="25">
        <f ca="1">IF($H278="","",IF($Q278="x",SUM(U$3:W278)+SUM(Z$3:AA278)-SUM(AB$3:AB277),0))</f>
        <v>0</v>
      </c>
      <c r="AC278" s="25">
        <f t="shared" ca="1" si="276"/>
        <v>61463.27</v>
      </c>
      <c r="AD278" s="25">
        <f t="shared" ca="1" si="255"/>
        <v>61321.15</v>
      </c>
      <c r="AE278" s="7"/>
      <c r="AF278" s="25">
        <f t="shared" ca="1" si="277"/>
        <v>0</v>
      </c>
      <c r="AG278" s="25">
        <f ca="1">SUM(AF$3:AF278)</f>
        <v>0</v>
      </c>
      <c r="AH278" s="25">
        <f t="shared" ca="1" si="278"/>
        <v>124742.32133961261</v>
      </c>
      <c r="AI278" s="25">
        <f t="shared" ca="1" si="256"/>
        <v>77.959999999999994</v>
      </c>
      <c r="AJ278" s="25">
        <f t="shared" ca="1" si="279"/>
        <v>0</v>
      </c>
      <c r="AK278" s="25">
        <f t="shared" ca="1" si="257"/>
        <v>83.16</v>
      </c>
      <c r="AL278" s="25">
        <f t="shared" ca="1" si="280"/>
        <v>126700</v>
      </c>
      <c r="AM278" s="25">
        <f t="shared" ca="1" si="258"/>
        <v>1957.68</v>
      </c>
      <c r="AN278" s="25">
        <f t="shared" ca="1" si="281"/>
        <v>0.81</v>
      </c>
      <c r="AO278" s="25">
        <f t="shared" ca="1" si="282"/>
        <v>6.24</v>
      </c>
      <c r="AP278" s="25">
        <f ca="1">IF($H278="","",IF($Q278="x",SUM(AI$3:AK278)+SUM(AN$3:AO278)-SUM(AP$3:AP277),0))</f>
        <v>0</v>
      </c>
      <c r="AQ278" s="25">
        <f t="shared" ca="1" si="283"/>
        <v>124742.32</v>
      </c>
      <c r="AR278" s="25">
        <f t="shared" ca="1" si="259"/>
        <v>124505.28</v>
      </c>
      <c r="AS278" s="7"/>
      <c r="AT278" s="25">
        <f t="shared" ca="1" si="284"/>
        <v>0</v>
      </c>
      <c r="AU278" s="25">
        <f ca="1">SUM(AT$3:AT278)</f>
        <v>0</v>
      </c>
      <c r="AV278" s="25">
        <f t="shared" ca="1" si="285"/>
        <v>242265.37677076712</v>
      </c>
      <c r="AW278" s="25">
        <f t="shared" ca="1" si="260"/>
        <v>151.41999999999999</v>
      </c>
      <c r="AX278" s="25">
        <f t="shared" ca="1" si="286"/>
        <v>0</v>
      </c>
      <c r="AY278" s="25">
        <f t="shared" ca="1" si="287"/>
        <v>161.51</v>
      </c>
      <c r="AZ278" s="25">
        <f t="shared" ca="1" si="288"/>
        <v>242265.37677076712</v>
      </c>
      <c r="BA278" s="25">
        <f t="shared" ca="1" si="289"/>
        <v>0</v>
      </c>
      <c r="BB278" s="25">
        <f t="shared" ca="1" si="290"/>
        <v>0</v>
      </c>
      <c r="BC278" s="25">
        <f t="shared" ca="1" si="291"/>
        <v>12.11</v>
      </c>
      <c r="BD278" s="25">
        <f ca="1">IF($H278="","",IF($Q278="x",SUM(AW$3:AY278)+SUM(BB$3:BC278)-SUM(BD$3:BD277),0))</f>
        <v>0</v>
      </c>
      <c r="BE278" s="25">
        <f t="shared" ca="1" si="292"/>
        <v>242265.38</v>
      </c>
      <c r="BF278" s="25">
        <f t="shared" ca="1" si="261"/>
        <v>241852.06</v>
      </c>
      <c r="BG278" s="7"/>
      <c r="BI278" s="25">
        <f t="shared" ca="1" si="293"/>
        <v>0</v>
      </c>
      <c r="BJ278" s="25">
        <f ca="1">SUM(BI$3:BI278)</f>
        <v>0</v>
      </c>
      <c r="BK278" s="25">
        <f t="shared" ca="1" si="306"/>
        <v>194819.61865251235</v>
      </c>
      <c r="BL278" s="25">
        <f t="shared" ca="1" si="262"/>
        <v>121.76</v>
      </c>
      <c r="BM278" s="25">
        <f t="shared" ca="1" si="294"/>
        <v>0</v>
      </c>
      <c r="BN278" s="25">
        <f t="shared" ca="1" si="295"/>
        <v>129.88</v>
      </c>
      <c r="BO278" s="25">
        <f t="shared" ca="1" si="296"/>
        <v>194819.61865251235</v>
      </c>
      <c r="BP278" s="25">
        <f t="shared" ca="1" si="297"/>
        <v>0</v>
      </c>
      <c r="BQ278" s="25">
        <f t="shared" ca="1" si="298"/>
        <v>0</v>
      </c>
      <c r="BR278" s="25">
        <f t="shared" ca="1" si="299"/>
        <v>9.74</v>
      </c>
      <c r="BS278" s="25">
        <f ca="1">IF($H278="","",IF($Q278="x",SUM(BL$3:BN278)+SUM(BQ$3:BR278)-SUM(BS$3:BS277),0))</f>
        <v>0</v>
      </c>
      <c r="BT278" s="25">
        <f t="shared" ca="1" si="300"/>
        <v>194819.62</v>
      </c>
      <c r="BU278" s="25">
        <f t="shared" ca="1" si="263"/>
        <v>194477.47</v>
      </c>
      <c r="BV278" s="7"/>
      <c r="BY278" s="7"/>
      <c r="CB278" s="131">
        <f t="shared" si="308"/>
        <v>275</v>
      </c>
      <c r="CC278" s="132">
        <f t="shared" ca="1" si="301"/>
        <v>0</v>
      </c>
      <c r="CD278" s="133">
        <f t="shared" ca="1" si="264"/>
        <v>259310.40599716594</v>
      </c>
      <c r="CE278" s="133">
        <f t="shared" ca="1" si="302"/>
        <v>107.83</v>
      </c>
      <c r="CF278" s="133">
        <f t="shared" ca="1" si="303"/>
        <v>259202.58</v>
      </c>
      <c r="CG278" s="133">
        <f t="shared" ca="1" si="304"/>
        <v>0</v>
      </c>
      <c r="CH278" s="133">
        <f ca="1">IF($H278="","",IF(MONTH($H278)=MONTH($C$4)-1,MAX(0,(CG278-SUM(N267:N278)+SUM(O267:O278))-(VLOOKUP(CB278-12,$CB$3:$CH277,6,FALSE))),0)*0.25)</f>
        <v>0</v>
      </c>
      <c r="CI278" s="133">
        <f ca="1">IF($H278="","",CG278-SUM($CH$4:$CH278))</f>
        <v>-36935.90639387659</v>
      </c>
      <c r="CK278" s="133">
        <f ca="1">IF($H278="","",SUM($N$4:$N278)+$CK$3)</f>
        <v>100000</v>
      </c>
      <c r="CL278" s="133">
        <f ca="1">IF($H278="","",SUM($O$4:$O278))</f>
        <v>0</v>
      </c>
      <c r="CM278" s="133">
        <f t="shared" ca="1" si="307"/>
        <v>0</v>
      </c>
      <c r="CN278" s="133">
        <f ca="1">IF($H278="","",ROUND(IF(MONTH($H278)=MONTH($C$4)-1,BT278*(1+CC278)-SUM($CM$4:$CM278),0),2))</f>
        <v>0</v>
      </c>
      <c r="CZ278" s="132">
        <f t="shared" ca="1" si="265"/>
        <v>126700</v>
      </c>
    </row>
    <row r="279" spans="6:104" x14ac:dyDescent="0.2">
      <c r="F279" s="3">
        <v>276</v>
      </c>
      <c r="G279" s="3">
        <f t="shared" si="266"/>
        <v>23</v>
      </c>
      <c r="H279" s="8">
        <f t="shared" ca="1" si="305"/>
        <v>52139</v>
      </c>
      <c r="I279" s="6">
        <f t="shared" ca="1" si="249"/>
        <v>55</v>
      </c>
      <c r="J279" s="6" t="str">
        <f t="shared" ca="1" si="250"/>
        <v/>
      </c>
      <c r="K279" s="7"/>
      <c r="L279" s="6">
        <f ca="1">IF($H279="","",IF($J279="",VLOOKUP($I279,Sterbetafeln!$A$4:$I$124,$D$10,FALSE),MAX(0.0005,VLOOKUP($I279,Sterbetafeln!$A$4:$I$124,$D$10,FALSE)*VLOOKUP($J279,Sterbetafeln!$A$4:$I$124,$D$13,FALSE))))</f>
        <v>4.9909999999999998E-3</v>
      </c>
      <c r="M279" s="78">
        <f ca="1">SUM($O$3:$O279)</f>
        <v>0</v>
      </c>
      <c r="N279" s="25">
        <f t="shared" ca="1" si="267"/>
        <v>0</v>
      </c>
      <c r="O279" s="25">
        <f t="shared" ca="1" si="268"/>
        <v>0</v>
      </c>
      <c r="P279" s="25">
        <f t="shared" ca="1" si="269"/>
        <v>0</v>
      </c>
      <c r="Q279" s="7" t="str">
        <f t="shared" ca="1" si="270"/>
        <v>x</v>
      </c>
      <c r="R279" s="25">
        <f t="shared" ca="1" si="251"/>
        <v>0</v>
      </c>
      <c r="S279" s="25">
        <f ca="1">SUM(R$3:R279)</f>
        <v>0</v>
      </c>
      <c r="T279" s="25">
        <f t="shared" ca="1" si="271"/>
        <v>61463.27</v>
      </c>
      <c r="U279" s="25">
        <f t="shared" ca="1" si="252"/>
        <v>38.409999999999997</v>
      </c>
      <c r="V279" s="25">
        <f t="shared" ca="1" si="272"/>
        <v>0</v>
      </c>
      <c r="W279" s="25">
        <f t="shared" ca="1" si="253"/>
        <v>40.98</v>
      </c>
      <c r="X279" s="25">
        <f t="shared" ca="1" si="273"/>
        <v>126700</v>
      </c>
      <c r="Y279" s="25">
        <f t="shared" ca="1" si="254"/>
        <v>65236.73</v>
      </c>
      <c r="Z279" s="25">
        <f t="shared" ca="1" si="274"/>
        <v>27.13</v>
      </c>
      <c r="AA279" s="25">
        <f t="shared" ca="1" si="275"/>
        <v>3.07</v>
      </c>
      <c r="AB279" s="25">
        <f ca="1">IF($H279="","",IF($Q279="x",SUM(U$3:W279)+SUM(Z$3:AA279)-SUM(AB$3:AB278),0))</f>
        <v>328.77000000000044</v>
      </c>
      <c r="AC279" s="25">
        <f t="shared" ca="1" si="276"/>
        <v>61134.5</v>
      </c>
      <c r="AD279" s="25">
        <f t="shared" ca="1" si="255"/>
        <v>60992.87</v>
      </c>
      <c r="AE279" s="7"/>
      <c r="AF279" s="25">
        <f t="shared" ca="1" si="277"/>
        <v>0</v>
      </c>
      <c r="AG279" s="25">
        <f ca="1">SUM(AF$3:AF279)</f>
        <v>0</v>
      </c>
      <c r="AH279" s="25">
        <f t="shared" ca="1" si="278"/>
        <v>125049.96821314305</v>
      </c>
      <c r="AI279" s="25">
        <f t="shared" ca="1" si="256"/>
        <v>78.16</v>
      </c>
      <c r="AJ279" s="25">
        <f t="shared" ca="1" si="279"/>
        <v>0</v>
      </c>
      <c r="AK279" s="25">
        <f t="shared" ca="1" si="257"/>
        <v>83.37</v>
      </c>
      <c r="AL279" s="25">
        <f t="shared" ca="1" si="280"/>
        <v>126700</v>
      </c>
      <c r="AM279" s="25">
        <f t="shared" ca="1" si="258"/>
        <v>1650.03</v>
      </c>
      <c r="AN279" s="25">
        <f t="shared" ca="1" si="281"/>
        <v>0.69</v>
      </c>
      <c r="AO279" s="25">
        <f t="shared" ca="1" si="282"/>
        <v>6.25</v>
      </c>
      <c r="AP279" s="25">
        <f ca="1">IF($H279="","",IF($Q279="x",SUM(AI$3:AK279)+SUM(AN$3:AO279)-SUM(AP$3:AP278),0))</f>
        <v>504.53000000000611</v>
      </c>
      <c r="AQ279" s="25">
        <f t="shared" ca="1" si="283"/>
        <v>124545.44</v>
      </c>
      <c r="AR279" s="25">
        <f t="shared" ca="1" si="259"/>
        <v>124308.7</v>
      </c>
      <c r="AS279" s="7"/>
      <c r="AT279" s="25">
        <f t="shared" ca="1" si="284"/>
        <v>0</v>
      </c>
      <c r="AU279" s="25">
        <f ca="1">SUM(AT$3:AT279)</f>
        <v>0</v>
      </c>
      <c r="AV279" s="25">
        <f t="shared" ca="1" si="285"/>
        <v>243444.61898738204</v>
      </c>
      <c r="AW279" s="25">
        <f t="shared" ca="1" si="260"/>
        <v>152.15</v>
      </c>
      <c r="AX279" s="25">
        <f t="shared" ca="1" si="286"/>
        <v>0</v>
      </c>
      <c r="AY279" s="25">
        <f t="shared" ca="1" si="287"/>
        <v>162.30000000000001</v>
      </c>
      <c r="AZ279" s="25">
        <f t="shared" ca="1" si="288"/>
        <v>243444.61898738204</v>
      </c>
      <c r="BA279" s="25">
        <f t="shared" ca="1" si="289"/>
        <v>0</v>
      </c>
      <c r="BB279" s="25">
        <f t="shared" ca="1" si="290"/>
        <v>0</v>
      </c>
      <c r="BC279" s="25">
        <f t="shared" ca="1" si="291"/>
        <v>12.17</v>
      </c>
      <c r="BD279" s="25">
        <f ca="1">IF($H279="","",IF($Q279="x",SUM(AW$3:AY279)+SUM(BB$3:BC279)-SUM(BD$3:BD278),0))</f>
        <v>975.1200000000099</v>
      </c>
      <c r="BE279" s="25">
        <f t="shared" ca="1" si="292"/>
        <v>242469.5</v>
      </c>
      <c r="BF279" s="25">
        <f t="shared" ca="1" si="261"/>
        <v>242055.87</v>
      </c>
      <c r="BG279" s="7"/>
      <c r="BI279" s="25">
        <f t="shared" ca="1" si="293"/>
        <v>0</v>
      </c>
      <c r="BJ279" s="25">
        <f ca="1">SUM(BI$3:BI279)</f>
        <v>0</v>
      </c>
      <c r="BK279" s="25">
        <f t="shared" ca="1" si="306"/>
        <v>195613.33924736333</v>
      </c>
      <c r="BL279" s="25">
        <f t="shared" ca="1" si="262"/>
        <v>122.26</v>
      </c>
      <c r="BM279" s="25">
        <f t="shared" ca="1" si="294"/>
        <v>0</v>
      </c>
      <c r="BN279" s="25">
        <f t="shared" ca="1" si="295"/>
        <v>130.41</v>
      </c>
      <c r="BO279" s="25">
        <f t="shared" ca="1" si="296"/>
        <v>195613.33924736333</v>
      </c>
      <c r="BP279" s="25">
        <f t="shared" ca="1" si="297"/>
        <v>0</v>
      </c>
      <c r="BQ279" s="25">
        <f t="shared" ca="1" si="298"/>
        <v>0</v>
      </c>
      <c r="BR279" s="25">
        <f t="shared" ca="1" si="299"/>
        <v>9.7799999999999994</v>
      </c>
      <c r="BS279" s="25">
        <f ca="1">IF($H279="","",IF($Q279="x",SUM(BL$3:BN279)+SUM(BQ$3:BR279)-SUM(BS$3:BS278),0))</f>
        <v>784.15000000000146</v>
      </c>
      <c r="BT279" s="25">
        <f t="shared" ca="1" si="300"/>
        <v>194829.19</v>
      </c>
      <c r="BU279" s="25">
        <f t="shared" ca="1" si="263"/>
        <v>194487.02</v>
      </c>
      <c r="BV279" s="7"/>
      <c r="BY279" s="7"/>
      <c r="CB279" s="131">
        <f t="shared" si="308"/>
        <v>276</v>
      </c>
      <c r="CC279" s="132">
        <f t="shared" ca="1" si="301"/>
        <v>-1.7348584525998054E-2</v>
      </c>
      <c r="CD279" s="133">
        <f t="shared" ca="1" si="264"/>
        <v>260258.60339596099</v>
      </c>
      <c r="CE279" s="133">
        <f t="shared" ca="1" si="302"/>
        <v>108.22</v>
      </c>
      <c r="CF279" s="133">
        <f t="shared" ca="1" si="303"/>
        <v>260150.38</v>
      </c>
      <c r="CG279" s="133">
        <f t="shared" ca="1" si="304"/>
        <v>255637.13914309948</v>
      </c>
      <c r="CH279" s="133">
        <f ca="1">IF($H279="","",IF(MONTH($H279)=MONTH($C$4)-1,MAX(0,(CG279-SUM(N268:N279)+SUM(O268:O279))-(VLOOKUP(CB279-12,$CB$3:$CH278,6,FALSE))),0)*0.25)</f>
        <v>1973.3783918982808</v>
      </c>
      <c r="CI279" s="133">
        <f ca="1">IF($H279="","",CG279-SUM($CH$4:$CH279))</f>
        <v>216727.8543573246</v>
      </c>
      <c r="CK279" s="133">
        <f ca="1">IF($H279="","",SUM($N$4:$N279)+$CK$3)</f>
        <v>100000</v>
      </c>
      <c r="CL279" s="133">
        <f ca="1">IF($H279="","",SUM($O$4:$O279))</f>
        <v>0</v>
      </c>
      <c r="CM279" s="133">
        <f t="shared" ca="1" si="307"/>
        <v>0</v>
      </c>
      <c r="CN279" s="133">
        <f ca="1">IF($H279="","",ROUND(IF(MONTH($H279)=MONTH($C$4)-1,BT279*(1+CC279)-SUM($CM$4:$CM279),0),2))</f>
        <v>191449.18</v>
      </c>
      <c r="CZ279" s="132">
        <f t="shared" ca="1" si="265"/>
        <v>126700</v>
      </c>
    </row>
    <row r="280" spans="6:104" x14ac:dyDescent="0.2">
      <c r="F280" s="3">
        <v>277</v>
      </c>
      <c r="G280" s="3">
        <f t="shared" si="266"/>
        <v>24</v>
      </c>
      <c r="H280" s="8">
        <f t="shared" ca="1" si="305"/>
        <v>52170</v>
      </c>
      <c r="I280" s="6">
        <f t="shared" ca="1" si="249"/>
        <v>55</v>
      </c>
      <c r="J280" s="6" t="str">
        <f t="shared" ca="1" si="250"/>
        <v/>
      </c>
      <c r="K280" s="7"/>
      <c r="L280" s="6">
        <f ca="1">IF($H280="","",IF($J280="",VLOOKUP($I280,Sterbetafeln!$A$4:$I$124,$D$10,FALSE),MAX(0.0005,VLOOKUP($I280,Sterbetafeln!$A$4:$I$124,$D$10,FALSE)*VLOOKUP($J280,Sterbetafeln!$A$4:$I$124,$D$13,FALSE))))</f>
        <v>4.9909999999999998E-3</v>
      </c>
      <c r="M280" s="78">
        <f ca="1">SUM($O$3:$O280)</f>
        <v>0</v>
      </c>
      <c r="N280" s="25">
        <f t="shared" ca="1" si="267"/>
        <v>0</v>
      </c>
      <c r="O280" s="25">
        <f t="shared" ca="1" si="268"/>
        <v>0</v>
      </c>
      <c r="P280" s="25">
        <f t="shared" ca="1" si="269"/>
        <v>0</v>
      </c>
      <c r="Q280" s="7" t="str">
        <f t="shared" ca="1" si="270"/>
        <v/>
      </c>
      <c r="R280" s="25">
        <f t="shared" ca="1" si="251"/>
        <v>0</v>
      </c>
      <c r="S280" s="25">
        <f ca="1">SUM(R$3:R280)</f>
        <v>0</v>
      </c>
      <c r="T280" s="25">
        <f t="shared" ca="1" si="271"/>
        <v>61134.5</v>
      </c>
      <c r="U280" s="25">
        <f t="shared" ca="1" si="252"/>
        <v>38.21</v>
      </c>
      <c r="V280" s="25">
        <f t="shared" ca="1" si="272"/>
        <v>0</v>
      </c>
      <c r="W280" s="25">
        <f t="shared" ca="1" si="253"/>
        <v>40.76</v>
      </c>
      <c r="X280" s="25">
        <f t="shared" ca="1" si="273"/>
        <v>126700</v>
      </c>
      <c r="Y280" s="25">
        <f t="shared" ca="1" si="254"/>
        <v>65565.5</v>
      </c>
      <c r="Z280" s="25">
        <f t="shared" ca="1" si="274"/>
        <v>27.27</v>
      </c>
      <c r="AA280" s="25">
        <f t="shared" ca="1" si="275"/>
        <v>3.06</v>
      </c>
      <c r="AB280" s="25">
        <f ca="1">IF($H280="","",IF($Q280="x",SUM(U$3:W280)+SUM(Z$3:AA280)-SUM(AB$3:AB279),0))</f>
        <v>0</v>
      </c>
      <c r="AC280" s="25">
        <f t="shared" ca="1" si="276"/>
        <v>61134.5</v>
      </c>
      <c r="AD280" s="25">
        <f t="shared" ca="1" si="255"/>
        <v>60992.87</v>
      </c>
      <c r="AE280" s="7"/>
      <c r="AF280" s="25">
        <f t="shared" ca="1" si="277"/>
        <v>0</v>
      </c>
      <c r="AG280" s="25">
        <f ca="1">SUM(AF$3:AF280)</f>
        <v>0</v>
      </c>
      <c r="AH280" s="25">
        <f t="shared" ca="1" si="278"/>
        <v>124852.60265395026</v>
      </c>
      <c r="AI280" s="25">
        <f t="shared" ca="1" si="256"/>
        <v>78.03</v>
      </c>
      <c r="AJ280" s="25">
        <f t="shared" ca="1" si="279"/>
        <v>0</v>
      </c>
      <c r="AK280" s="25">
        <f t="shared" ca="1" si="257"/>
        <v>83.24</v>
      </c>
      <c r="AL280" s="25">
        <f t="shared" ca="1" si="280"/>
        <v>126700</v>
      </c>
      <c r="AM280" s="25">
        <f t="shared" ca="1" si="258"/>
        <v>1847.4</v>
      </c>
      <c r="AN280" s="25">
        <f t="shared" ca="1" si="281"/>
        <v>0.77</v>
      </c>
      <c r="AO280" s="25">
        <f t="shared" ca="1" si="282"/>
        <v>6.24</v>
      </c>
      <c r="AP280" s="25">
        <f ca="1">IF($H280="","",IF($Q280="x",SUM(AI$3:AK280)+SUM(AN$3:AO280)-SUM(AP$3:AP279),0))</f>
        <v>0</v>
      </c>
      <c r="AQ280" s="25">
        <f t="shared" ca="1" si="283"/>
        <v>124852.6</v>
      </c>
      <c r="AR280" s="25">
        <f t="shared" ca="1" si="259"/>
        <v>124615.4</v>
      </c>
      <c r="AS280" s="7"/>
      <c r="AT280" s="25">
        <f t="shared" ca="1" si="284"/>
        <v>0</v>
      </c>
      <c r="AU280" s="25">
        <f ca="1">SUM(AT$3:AT280)</f>
        <v>0</v>
      </c>
      <c r="AV280" s="25">
        <f t="shared" ca="1" si="285"/>
        <v>243649.73255180343</v>
      </c>
      <c r="AW280" s="25">
        <f t="shared" ca="1" si="260"/>
        <v>152.28</v>
      </c>
      <c r="AX280" s="25">
        <f t="shared" ca="1" si="286"/>
        <v>0</v>
      </c>
      <c r="AY280" s="25">
        <f t="shared" ca="1" si="287"/>
        <v>162.43</v>
      </c>
      <c r="AZ280" s="25">
        <f t="shared" ca="1" si="288"/>
        <v>243649.73255180343</v>
      </c>
      <c r="BA280" s="25">
        <f t="shared" ca="1" si="289"/>
        <v>0</v>
      </c>
      <c r="BB280" s="25">
        <f t="shared" ca="1" si="290"/>
        <v>0</v>
      </c>
      <c r="BC280" s="25">
        <f t="shared" ca="1" si="291"/>
        <v>12.18</v>
      </c>
      <c r="BD280" s="25">
        <f ca="1">IF($H280="","",IF($Q280="x",SUM(AW$3:AY280)+SUM(BB$3:BC280)-SUM(BD$3:BD279),0))</f>
        <v>0</v>
      </c>
      <c r="BE280" s="25">
        <f t="shared" ca="1" si="292"/>
        <v>243649.73</v>
      </c>
      <c r="BF280" s="25">
        <f t="shared" ca="1" si="261"/>
        <v>243234.33</v>
      </c>
      <c r="BG280" s="7"/>
      <c r="BI280" s="25">
        <f t="shared" ca="1" si="293"/>
        <v>0</v>
      </c>
      <c r="BJ280" s="25">
        <f ca="1">SUM(BI$3:BI280)</f>
        <v>0</v>
      </c>
      <c r="BK280" s="25">
        <f t="shared" ca="1" si="306"/>
        <v>195622.94823672794</v>
      </c>
      <c r="BL280" s="25">
        <f t="shared" ca="1" si="262"/>
        <v>122.26</v>
      </c>
      <c r="BM280" s="25">
        <f t="shared" ca="1" si="294"/>
        <v>0</v>
      </c>
      <c r="BN280" s="25">
        <f t="shared" ca="1" si="295"/>
        <v>130.41999999999999</v>
      </c>
      <c r="BO280" s="25">
        <f t="shared" ca="1" si="296"/>
        <v>195622.94823672794</v>
      </c>
      <c r="BP280" s="25">
        <f t="shared" ca="1" si="297"/>
        <v>0</v>
      </c>
      <c r="BQ280" s="25">
        <f t="shared" ca="1" si="298"/>
        <v>0</v>
      </c>
      <c r="BR280" s="25">
        <f t="shared" ca="1" si="299"/>
        <v>9.7799999999999994</v>
      </c>
      <c r="BS280" s="25">
        <f ca="1">IF($H280="","",IF($Q280="x",SUM(BL$3:BN280)+SUM(BQ$3:BR280)-SUM(BS$3:BS279),0))</f>
        <v>0</v>
      </c>
      <c r="BT280" s="25">
        <f t="shared" ca="1" si="300"/>
        <v>195622.95</v>
      </c>
      <c r="BU280" s="25">
        <f t="shared" ca="1" si="263"/>
        <v>195279.59</v>
      </c>
      <c r="BV280" s="7"/>
      <c r="BY280" s="7"/>
      <c r="CB280" s="131">
        <f t="shared" si="308"/>
        <v>277</v>
      </c>
      <c r="CC280" s="132">
        <f t="shared" ca="1" si="301"/>
        <v>0</v>
      </c>
      <c r="CD280" s="133">
        <f t="shared" ca="1" si="264"/>
        <v>261210.26485048316</v>
      </c>
      <c r="CE280" s="133">
        <f t="shared" ca="1" si="302"/>
        <v>108.62</v>
      </c>
      <c r="CF280" s="133">
        <f t="shared" ca="1" si="303"/>
        <v>261101.64</v>
      </c>
      <c r="CG280" s="133">
        <f t="shared" ca="1" si="304"/>
        <v>0</v>
      </c>
      <c r="CH280" s="133">
        <f ca="1">IF($H280="","",IF(MONTH($H280)=MONTH($C$4)-1,MAX(0,(CG280-SUM(N269:N280)+SUM(O269:O280))-(VLOOKUP(CB280-12,$CB$3:$CH279,6,FALSE))),0)*0.25)</f>
        <v>0</v>
      </c>
      <c r="CI280" s="133">
        <f ca="1">IF($H280="","",CG280-SUM($CH$4:$CH280))</f>
        <v>-38909.284785774871</v>
      </c>
      <c r="CK280" s="133">
        <f ca="1">IF($H280="","",SUM($N$4:$N280)+$CK$3)</f>
        <v>100000</v>
      </c>
      <c r="CL280" s="133">
        <f ca="1">IF($H280="","",SUM($O$4:$O280))</f>
        <v>0</v>
      </c>
      <c r="CM280" s="133">
        <f t="shared" ca="1" si="307"/>
        <v>0</v>
      </c>
      <c r="CN280" s="133">
        <f ca="1">IF($H280="","",ROUND(IF(MONTH($H280)=MONTH($C$4)-1,BT280*(1+CC280)-SUM($CM$4:$CM280),0),2))</f>
        <v>0</v>
      </c>
      <c r="CZ280" s="132">
        <f t="shared" ca="1" si="265"/>
        <v>126700</v>
      </c>
    </row>
    <row r="281" spans="6:104" x14ac:dyDescent="0.2">
      <c r="F281" s="3">
        <v>278</v>
      </c>
      <c r="G281" s="3">
        <f t="shared" si="266"/>
        <v>24</v>
      </c>
      <c r="H281" s="8">
        <f t="shared" ca="1" si="305"/>
        <v>52200</v>
      </c>
      <c r="I281" s="6">
        <f t="shared" ca="1" si="249"/>
        <v>55</v>
      </c>
      <c r="J281" s="6" t="str">
        <f t="shared" ca="1" si="250"/>
        <v/>
      </c>
      <c r="K281" s="7"/>
      <c r="L281" s="6">
        <f ca="1">IF($H281="","",IF($J281="",VLOOKUP($I281,Sterbetafeln!$A$4:$I$124,$D$10,FALSE),MAX(0.0005,VLOOKUP($I281,Sterbetafeln!$A$4:$I$124,$D$10,FALSE)*VLOOKUP($J281,Sterbetafeln!$A$4:$I$124,$D$13,FALSE))))</f>
        <v>4.9909999999999998E-3</v>
      </c>
      <c r="M281" s="78">
        <f ca="1">SUM($O$3:$O281)</f>
        <v>0</v>
      </c>
      <c r="N281" s="25">
        <f t="shared" ca="1" si="267"/>
        <v>0</v>
      </c>
      <c r="O281" s="25">
        <f t="shared" ca="1" si="268"/>
        <v>0</v>
      </c>
      <c r="P281" s="25">
        <f t="shared" ca="1" si="269"/>
        <v>0</v>
      </c>
      <c r="Q281" s="7" t="str">
        <f t="shared" ca="1" si="270"/>
        <v/>
      </c>
      <c r="R281" s="25">
        <f t="shared" ca="1" si="251"/>
        <v>0</v>
      </c>
      <c r="S281" s="25">
        <f ca="1">SUM(R$3:R281)</f>
        <v>0</v>
      </c>
      <c r="T281" s="25">
        <f t="shared" ca="1" si="271"/>
        <v>61134.5</v>
      </c>
      <c r="U281" s="25">
        <f t="shared" ca="1" si="252"/>
        <v>38.21</v>
      </c>
      <c r="V281" s="25">
        <f t="shared" ca="1" si="272"/>
        <v>0</v>
      </c>
      <c r="W281" s="25">
        <f t="shared" ca="1" si="253"/>
        <v>40.76</v>
      </c>
      <c r="X281" s="25">
        <f t="shared" ca="1" si="273"/>
        <v>126700</v>
      </c>
      <c r="Y281" s="25">
        <f t="shared" ca="1" si="254"/>
        <v>65565.5</v>
      </c>
      <c r="Z281" s="25">
        <f t="shared" ca="1" si="274"/>
        <v>27.27</v>
      </c>
      <c r="AA281" s="25">
        <f t="shared" ca="1" si="275"/>
        <v>3.06</v>
      </c>
      <c r="AB281" s="25">
        <f ca="1">IF($H281="","",IF($Q281="x",SUM(U$3:W281)+SUM(Z$3:AA281)-SUM(AB$3:AB280),0))</f>
        <v>0</v>
      </c>
      <c r="AC281" s="25">
        <f t="shared" ca="1" si="276"/>
        <v>61134.5</v>
      </c>
      <c r="AD281" s="25">
        <f t="shared" ca="1" si="255"/>
        <v>60992.87</v>
      </c>
      <c r="AE281" s="7"/>
      <c r="AF281" s="25">
        <f t="shared" ca="1" si="277"/>
        <v>0</v>
      </c>
      <c r="AG281" s="25">
        <f ca="1">SUM(AF$3:AF281)</f>
        <v>0</v>
      </c>
      <c r="AH281" s="25">
        <f t="shared" ca="1" si="278"/>
        <v>125160.52019337352</v>
      </c>
      <c r="AI281" s="25">
        <f t="shared" ca="1" si="256"/>
        <v>78.23</v>
      </c>
      <c r="AJ281" s="25">
        <f t="shared" ca="1" si="279"/>
        <v>0</v>
      </c>
      <c r="AK281" s="25">
        <f t="shared" ca="1" si="257"/>
        <v>83.44</v>
      </c>
      <c r="AL281" s="25">
        <f t="shared" ca="1" si="280"/>
        <v>126700</v>
      </c>
      <c r="AM281" s="25">
        <f t="shared" ca="1" si="258"/>
        <v>1539.48</v>
      </c>
      <c r="AN281" s="25">
        <f t="shared" ca="1" si="281"/>
        <v>0.64</v>
      </c>
      <c r="AO281" s="25">
        <f t="shared" ca="1" si="282"/>
        <v>6.26</v>
      </c>
      <c r="AP281" s="25">
        <f ca="1">IF($H281="","",IF($Q281="x",SUM(AI$3:AK281)+SUM(AN$3:AO281)-SUM(AP$3:AP280),0))</f>
        <v>0</v>
      </c>
      <c r="AQ281" s="25">
        <f t="shared" ca="1" si="283"/>
        <v>125160.52</v>
      </c>
      <c r="AR281" s="25">
        <f t="shared" ca="1" si="259"/>
        <v>124922.85</v>
      </c>
      <c r="AS281" s="7"/>
      <c r="AT281" s="25">
        <f t="shared" ca="1" si="284"/>
        <v>0</v>
      </c>
      <c r="AU281" s="25">
        <f ca="1">SUM(AT$3:AT281)</f>
        <v>0</v>
      </c>
      <c r="AV281" s="25">
        <f t="shared" ca="1" si="285"/>
        <v>244835.7073810072</v>
      </c>
      <c r="AW281" s="25">
        <f t="shared" ca="1" si="260"/>
        <v>153.02000000000001</v>
      </c>
      <c r="AX281" s="25">
        <f t="shared" ca="1" si="286"/>
        <v>0</v>
      </c>
      <c r="AY281" s="25">
        <f t="shared" ca="1" si="287"/>
        <v>163.22</v>
      </c>
      <c r="AZ281" s="25">
        <f t="shared" ca="1" si="288"/>
        <v>244835.7073810072</v>
      </c>
      <c r="BA281" s="25">
        <f t="shared" ca="1" si="289"/>
        <v>0</v>
      </c>
      <c r="BB281" s="25">
        <f t="shared" ca="1" si="290"/>
        <v>0</v>
      </c>
      <c r="BC281" s="25">
        <f t="shared" ca="1" si="291"/>
        <v>12.24</v>
      </c>
      <c r="BD281" s="25">
        <f ca="1">IF($H281="","",IF($Q281="x",SUM(AW$3:AY281)+SUM(BB$3:BC281)-SUM(BD$3:BD280),0))</f>
        <v>0</v>
      </c>
      <c r="BE281" s="25">
        <f t="shared" ca="1" si="292"/>
        <v>244835.71</v>
      </c>
      <c r="BF281" s="25">
        <f t="shared" ca="1" si="261"/>
        <v>244418.53</v>
      </c>
      <c r="BG281" s="7"/>
      <c r="BI281" s="25">
        <f t="shared" ca="1" si="293"/>
        <v>0</v>
      </c>
      <c r="BJ281" s="25">
        <f ca="1">SUM(BI$3:BI281)</f>
        <v>0</v>
      </c>
      <c r="BK281" s="25">
        <f t="shared" ca="1" si="306"/>
        <v>196419.94211322247</v>
      </c>
      <c r="BL281" s="25">
        <f t="shared" ca="1" si="262"/>
        <v>122.76</v>
      </c>
      <c r="BM281" s="25">
        <f t="shared" ca="1" si="294"/>
        <v>0</v>
      </c>
      <c r="BN281" s="25">
        <f t="shared" ca="1" si="295"/>
        <v>130.94999999999999</v>
      </c>
      <c r="BO281" s="25">
        <f t="shared" ca="1" si="296"/>
        <v>196419.94211322247</v>
      </c>
      <c r="BP281" s="25">
        <f t="shared" ca="1" si="297"/>
        <v>0</v>
      </c>
      <c r="BQ281" s="25">
        <f t="shared" ca="1" si="298"/>
        <v>0</v>
      </c>
      <c r="BR281" s="25">
        <f t="shared" ca="1" si="299"/>
        <v>9.82</v>
      </c>
      <c r="BS281" s="25">
        <f ca="1">IF($H281="","",IF($Q281="x",SUM(BL$3:BN281)+SUM(BQ$3:BR281)-SUM(BS$3:BS280),0))</f>
        <v>0</v>
      </c>
      <c r="BT281" s="25">
        <f t="shared" ca="1" si="300"/>
        <v>196419.94</v>
      </c>
      <c r="BU281" s="25">
        <f t="shared" ca="1" si="263"/>
        <v>196075.39</v>
      </c>
      <c r="BV281" s="7"/>
      <c r="BY281" s="7"/>
      <c r="CB281" s="131">
        <f t="shared" si="308"/>
        <v>278</v>
      </c>
      <c r="CC281" s="132">
        <f t="shared" ca="1" si="301"/>
        <v>0</v>
      </c>
      <c r="CD281" s="133">
        <f t="shared" ca="1" si="264"/>
        <v>262165.40040147363</v>
      </c>
      <c r="CE281" s="133">
        <f t="shared" ca="1" si="302"/>
        <v>109.01</v>
      </c>
      <c r="CF281" s="133">
        <f t="shared" ca="1" si="303"/>
        <v>262056.39</v>
      </c>
      <c r="CG281" s="133">
        <f t="shared" ca="1" si="304"/>
        <v>0</v>
      </c>
      <c r="CH281" s="133">
        <f ca="1">IF($H281="","",IF(MONTH($H281)=MONTH($C$4)-1,MAX(0,(CG281-SUM(N270:N281)+SUM(O270:O281))-(VLOOKUP(CB281-12,$CB$3:$CH280,6,FALSE))),0)*0.25)</f>
        <v>0</v>
      </c>
      <c r="CI281" s="133">
        <f ca="1">IF($H281="","",CG281-SUM($CH$4:$CH281))</f>
        <v>-38909.284785774871</v>
      </c>
      <c r="CK281" s="133">
        <f ca="1">IF($H281="","",SUM($N$4:$N281)+$CK$3)</f>
        <v>100000</v>
      </c>
      <c r="CL281" s="133">
        <f ca="1">IF($H281="","",SUM($O$4:$O281))</f>
        <v>0</v>
      </c>
      <c r="CM281" s="133">
        <f t="shared" ca="1" si="307"/>
        <v>0</v>
      </c>
      <c r="CN281" s="133">
        <f ca="1">IF($H281="","",ROUND(IF(MONTH($H281)=MONTH($C$4)-1,BT281*(1+CC281)-SUM($CM$4:$CM281),0),2))</f>
        <v>0</v>
      </c>
      <c r="CZ281" s="132">
        <f t="shared" ca="1" si="265"/>
        <v>126700</v>
      </c>
    </row>
    <row r="282" spans="6:104" x14ac:dyDescent="0.2">
      <c r="F282" s="3">
        <v>279</v>
      </c>
      <c r="G282" s="3">
        <f t="shared" si="266"/>
        <v>24</v>
      </c>
      <c r="H282" s="8">
        <f t="shared" ca="1" si="305"/>
        <v>52231</v>
      </c>
      <c r="I282" s="6">
        <f t="shared" ca="1" si="249"/>
        <v>55</v>
      </c>
      <c r="J282" s="6" t="str">
        <f t="shared" ca="1" si="250"/>
        <v/>
      </c>
      <c r="K282" s="7"/>
      <c r="L282" s="6">
        <f ca="1">IF($H282="","",IF($J282="",VLOOKUP($I282,Sterbetafeln!$A$4:$I$124,$D$10,FALSE),MAX(0.0005,VLOOKUP($I282,Sterbetafeln!$A$4:$I$124,$D$10,FALSE)*VLOOKUP($J282,Sterbetafeln!$A$4:$I$124,$D$13,FALSE))))</f>
        <v>4.9909999999999998E-3</v>
      </c>
      <c r="M282" s="78">
        <f ca="1">SUM($O$3:$O282)</f>
        <v>0</v>
      </c>
      <c r="N282" s="25">
        <f t="shared" ca="1" si="267"/>
        <v>0</v>
      </c>
      <c r="O282" s="25">
        <f t="shared" ca="1" si="268"/>
        <v>0</v>
      </c>
      <c r="P282" s="25">
        <f t="shared" ca="1" si="269"/>
        <v>0</v>
      </c>
      <c r="Q282" s="7" t="str">
        <f t="shared" ca="1" si="270"/>
        <v>x</v>
      </c>
      <c r="R282" s="25">
        <f t="shared" ca="1" si="251"/>
        <v>0</v>
      </c>
      <c r="S282" s="25">
        <f ca="1">SUM(R$3:R282)</f>
        <v>0</v>
      </c>
      <c r="T282" s="25">
        <f t="shared" ca="1" si="271"/>
        <v>61134.5</v>
      </c>
      <c r="U282" s="25">
        <f t="shared" ca="1" si="252"/>
        <v>38.21</v>
      </c>
      <c r="V282" s="25">
        <f t="shared" ca="1" si="272"/>
        <v>0</v>
      </c>
      <c r="W282" s="25">
        <f t="shared" ca="1" si="253"/>
        <v>40.76</v>
      </c>
      <c r="X282" s="25">
        <f t="shared" ca="1" si="273"/>
        <v>126700</v>
      </c>
      <c r="Y282" s="25">
        <f t="shared" ca="1" si="254"/>
        <v>65565.5</v>
      </c>
      <c r="Z282" s="25">
        <f t="shared" ca="1" si="274"/>
        <v>27.27</v>
      </c>
      <c r="AA282" s="25">
        <f t="shared" ca="1" si="275"/>
        <v>3.06</v>
      </c>
      <c r="AB282" s="25">
        <f ca="1">IF($H282="","",IF($Q282="x",SUM(U$3:W282)+SUM(Z$3:AA282)-SUM(AB$3:AB281),0))</f>
        <v>327.89999999999054</v>
      </c>
      <c r="AC282" s="25">
        <f t="shared" ca="1" si="276"/>
        <v>60806.6</v>
      </c>
      <c r="AD282" s="25">
        <f t="shared" ca="1" si="255"/>
        <v>60665.47</v>
      </c>
      <c r="AE282" s="7"/>
      <c r="AF282" s="25">
        <f t="shared" ca="1" si="277"/>
        <v>0</v>
      </c>
      <c r="AG282" s="25">
        <f ca="1">SUM(AF$3:AF282)</f>
        <v>0</v>
      </c>
      <c r="AH282" s="25">
        <f t="shared" ca="1" si="278"/>
        <v>125469.19960716182</v>
      </c>
      <c r="AI282" s="25">
        <f t="shared" ca="1" si="256"/>
        <v>78.42</v>
      </c>
      <c r="AJ282" s="25">
        <f t="shared" ca="1" si="279"/>
        <v>0</v>
      </c>
      <c r="AK282" s="25">
        <f t="shared" ca="1" si="257"/>
        <v>83.65</v>
      </c>
      <c r="AL282" s="25">
        <f t="shared" ca="1" si="280"/>
        <v>126700</v>
      </c>
      <c r="AM282" s="25">
        <f t="shared" ca="1" si="258"/>
        <v>1230.8</v>
      </c>
      <c r="AN282" s="25">
        <f t="shared" ca="1" si="281"/>
        <v>0.51</v>
      </c>
      <c r="AO282" s="25">
        <f t="shared" ca="1" si="282"/>
        <v>6.27</v>
      </c>
      <c r="AP282" s="25">
        <f ca="1">IF($H282="","",IF($Q282="x",SUM(AI$3:AK282)+SUM(AN$3:AO282)-SUM(AP$3:AP281),0))</f>
        <v>505.70000000000437</v>
      </c>
      <c r="AQ282" s="25">
        <f t="shared" ca="1" si="283"/>
        <v>124963.5</v>
      </c>
      <c r="AR282" s="25">
        <f t="shared" ca="1" si="259"/>
        <v>124726.13</v>
      </c>
      <c r="AS282" s="7"/>
      <c r="AT282" s="25">
        <f t="shared" ca="1" si="284"/>
        <v>0</v>
      </c>
      <c r="AU282" s="25">
        <f ca="1">SUM(AT$3:AT282)</f>
        <v>0</v>
      </c>
      <c r="AV282" s="25">
        <f t="shared" ca="1" si="285"/>
        <v>246027.46019862665</v>
      </c>
      <c r="AW282" s="25">
        <f t="shared" ca="1" si="260"/>
        <v>153.77000000000001</v>
      </c>
      <c r="AX282" s="25">
        <f t="shared" ca="1" si="286"/>
        <v>0</v>
      </c>
      <c r="AY282" s="25">
        <f t="shared" ca="1" si="287"/>
        <v>164.02</v>
      </c>
      <c r="AZ282" s="25">
        <f t="shared" ca="1" si="288"/>
        <v>246027.46019862665</v>
      </c>
      <c r="BA282" s="25">
        <f t="shared" ca="1" si="289"/>
        <v>0</v>
      </c>
      <c r="BB282" s="25">
        <f t="shared" ca="1" si="290"/>
        <v>0</v>
      </c>
      <c r="BC282" s="25">
        <f t="shared" ca="1" si="291"/>
        <v>12.3</v>
      </c>
      <c r="BD282" s="25">
        <f ca="1">IF($H282="","",IF($Q282="x",SUM(AW$3:AY282)+SUM(BB$3:BC282)-SUM(BD$3:BD281),0))</f>
        <v>985.45999999999185</v>
      </c>
      <c r="BE282" s="25">
        <f t="shared" ca="1" si="292"/>
        <v>245042</v>
      </c>
      <c r="BF282" s="25">
        <f t="shared" ca="1" si="261"/>
        <v>244624.51</v>
      </c>
      <c r="BG282" s="7"/>
      <c r="BI282" s="25">
        <f t="shared" ca="1" si="293"/>
        <v>0</v>
      </c>
      <c r="BJ282" s="25">
        <f ca="1">SUM(BI$3:BI282)</f>
        <v>0</v>
      </c>
      <c r="BK282" s="25">
        <f t="shared" ca="1" si="306"/>
        <v>197220.17914913679</v>
      </c>
      <c r="BL282" s="25">
        <f t="shared" ca="1" si="262"/>
        <v>123.26</v>
      </c>
      <c r="BM282" s="25">
        <f t="shared" ca="1" si="294"/>
        <v>0</v>
      </c>
      <c r="BN282" s="25">
        <f t="shared" ca="1" si="295"/>
        <v>131.47999999999999</v>
      </c>
      <c r="BO282" s="25">
        <f t="shared" ca="1" si="296"/>
        <v>197220.17914913679</v>
      </c>
      <c r="BP282" s="25">
        <f t="shared" ca="1" si="297"/>
        <v>0</v>
      </c>
      <c r="BQ282" s="25">
        <f t="shared" ca="1" si="298"/>
        <v>0</v>
      </c>
      <c r="BR282" s="25">
        <f t="shared" ca="1" si="299"/>
        <v>9.86</v>
      </c>
      <c r="BS282" s="25">
        <f ca="1">IF($H282="","",IF($Q282="x",SUM(BL$3:BN282)+SUM(BQ$3:BR282)-SUM(BS$3:BS281),0))</f>
        <v>790.59000000000378</v>
      </c>
      <c r="BT282" s="25">
        <f t="shared" ca="1" si="300"/>
        <v>196429.59</v>
      </c>
      <c r="BU282" s="25">
        <f t="shared" ca="1" si="263"/>
        <v>196085.02</v>
      </c>
      <c r="BV282" s="7"/>
      <c r="BY282" s="7"/>
      <c r="CB282" s="131">
        <f t="shared" si="308"/>
        <v>279</v>
      </c>
      <c r="CC282" s="132">
        <f t="shared" ca="1" si="301"/>
        <v>0</v>
      </c>
      <c r="CD282" s="133">
        <f t="shared" ca="1" si="264"/>
        <v>263124.04017115606</v>
      </c>
      <c r="CE282" s="133">
        <f t="shared" ca="1" si="302"/>
        <v>109.41</v>
      </c>
      <c r="CF282" s="133">
        <f t="shared" ca="1" si="303"/>
        <v>263014.63</v>
      </c>
      <c r="CG282" s="133">
        <f t="shared" ca="1" si="304"/>
        <v>0</v>
      </c>
      <c r="CH282" s="133">
        <f ca="1">IF($H282="","",IF(MONTH($H282)=MONTH($C$4)-1,MAX(0,(CG282-SUM(N271:N282)+SUM(O271:O282))-(VLOOKUP(CB282-12,$CB$3:$CH281,6,FALSE))),0)*0.25)</f>
        <v>0</v>
      </c>
      <c r="CI282" s="133">
        <f ca="1">IF($H282="","",CG282-SUM($CH$4:$CH282))</f>
        <v>-38909.284785774871</v>
      </c>
      <c r="CK282" s="133">
        <f ca="1">IF($H282="","",SUM($N$4:$N282)+$CK$3)</f>
        <v>100000</v>
      </c>
      <c r="CL282" s="133">
        <f ca="1">IF($H282="","",SUM($O$4:$O282))</f>
        <v>0</v>
      </c>
      <c r="CM282" s="133">
        <f t="shared" ca="1" si="307"/>
        <v>0</v>
      </c>
      <c r="CN282" s="133">
        <f ca="1">IF($H282="","",ROUND(IF(MONTH($H282)=MONTH($C$4)-1,BT282*(1+CC282)-SUM($CM$4:$CM282),0),2))</f>
        <v>0</v>
      </c>
      <c r="CZ282" s="132">
        <f t="shared" ca="1" si="265"/>
        <v>126700</v>
      </c>
    </row>
    <row r="283" spans="6:104" x14ac:dyDescent="0.2">
      <c r="F283" s="3">
        <v>280</v>
      </c>
      <c r="G283" s="3">
        <f t="shared" si="266"/>
        <v>24</v>
      </c>
      <c r="H283" s="8">
        <f t="shared" ca="1" si="305"/>
        <v>52262</v>
      </c>
      <c r="I283" s="6">
        <f t="shared" ca="1" si="249"/>
        <v>55</v>
      </c>
      <c r="J283" s="6" t="str">
        <f t="shared" ca="1" si="250"/>
        <v/>
      </c>
      <c r="K283" s="7"/>
      <c r="L283" s="6">
        <f ca="1">IF($H283="","",IF($J283="",VLOOKUP($I283,Sterbetafeln!$A$4:$I$124,$D$10,FALSE),MAX(0.0005,VLOOKUP($I283,Sterbetafeln!$A$4:$I$124,$D$10,FALSE)*VLOOKUP($J283,Sterbetafeln!$A$4:$I$124,$D$13,FALSE))))</f>
        <v>4.9909999999999998E-3</v>
      </c>
      <c r="M283" s="78">
        <f ca="1">SUM($O$3:$O283)</f>
        <v>0</v>
      </c>
      <c r="N283" s="25">
        <f t="shared" ca="1" si="267"/>
        <v>0</v>
      </c>
      <c r="O283" s="25">
        <f t="shared" ca="1" si="268"/>
        <v>0</v>
      </c>
      <c r="P283" s="25">
        <f t="shared" ca="1" si="269"/>
        <v>0</v>
      </c>
      <c r="Q283" s="7" t="str">
        <f t="shared" ca="1" si="270"/>
        <v/>
      </c>
      <c r="R283" s="25">
        <f t="shared" ca="1" si="251"/>
        <v>0</v>
      </c>
      <c r="S283" s="25">
        <f ca="1">SUM(R$3:R283)</f>
        <v>0</v>
      </c>
      <c r="T283" s="25">
        <f t="shared" ca="1" si="271"/>
        <v>60806.6</v>
      </c>
      <c r="U283" s="25">
        <f t="shared" ca="1" si="252"/>
        <v>38</v>
      </c>
      <c r="V283" s="25">
        <f t="shared" ca="1" si="272"/>
        <v>0</v>
      </c>
      <c r="W283" s="25">
        <f t="shared" ca="1" si="253"/>
        <v>40.54</v>
      </c>
      <c r="X283" s="25">
        <f t="shared" ca="1" si="273"/>
        <v>126700</v>
      </c>
      <c r="Y283" s="25">
        <f t="shared" ca="1" si="254"/>
        <v>65893.399999999994</v>
      </c>
      <c r="Z283" s="25">
        <f t="shared" ca="1" si="274"/>
        <v>27.41</v>
      </c>
      <c r="AA283" s="25">
        <f t="shared" ca="1" si="275"/>
        <v>3.04</v>
      </c>
      <c r="AB283" s="25">
        <f ca="1">IF($H283="","",IF($Q283="x",SUM(U$3:W283)+SUM(Z$3:AA283)-SUM(AB$3:AB282),0))</f>
        <v>0</v>
      </c>
      <c r="AC283" s="25">
        <f t="shared" ca="1" si="276"/>
        <v>60806.6</v>
      </c>
      <c r="AD283" s="25">
        <f t="shared" ca="1" si="255"/>
        <v>60665.47</v>
      </c>
      <c r="AE283" s="7"/>
      <c r="AF283" s="25">
        <f t="shared" ca="1" si="277"/>
        <v>0</v>
      </c>
      <c r="AG283" s="25">
        <f ca="1">SUM(AF$3:AF283)</f>
        <v>0</v>
      </c>
      <c r="AH283" s="25">
        <f t="shared" ca="1" si="278"/>
        <v>125271.69370269128</v>
      </c>
      <c r="AI283" s="25">
        <f t="shared" ca="1" si="256"/>
        <v>78.290000000000006</v>
      </c>
      <c r="AJ283" s="25">
        <f t="shared" ca="1" si="279"/>
        <v>0</v>
      </c>
      <c r="AK283" s="25">
        <f t="shared" ca="1" si="257"/>
        <v>83.51</v>
      </c>
      <c r="AL283" s="25">
        <f t="shared" ca="1" si="280"/>
        <v>126700</v>
      </c>
      <c r="AM283" s="25">
        <f t="shared" ca="1" si="258"/>
        <v>1428.31</v>
      </c>
      <c r="AN283" s="25">
        <f t="shared" ca="1" si="281"/>
        <v>0.59</v>
      </c>
      <c r="AO283" s="25">
        <f t="shared" ca="1" si="282"/>
        <v>6.26</v>
      </c>
      <c r="AP283" s="25">
        <f ca="1">IF($H283="","",IF($Q283="x",SUM(AI$3:AK283)+SUM(AN$3:AO283)-SUM(AP$3:AP282),0))</f>
        <v>0</v>
      </c>
      <c r="AQ283" s="25">
        <f t="shared" ca="1" si="283"/>
        <v>125271.69</v>
      </c>
      <c r="AR283" s="25">
        <f t="shared" ca="1" si="259"/>
        <v>125033.86</v>
      </c>
      <c r="AS283" s="7"/>
      <c r="AT283" s="25">
        <f t="shared" ca="1" si="284"/>
        <v>0</v>
      </c>
      <c r="AU283" s="25">
        <f ca="1">SUM(AT$3:AT283)</f>
        <v>0</v>
      </c>
      <c r="AV283" s="25">
        <f t="shared" ca="1" si="285"/>
        <v>246234.75432563279</v>
      </c>
      <c r="AW283" s="25">
        <f t="shared" ca="1" si="260"/>
        <v>153.9</v>
      </c>
      <c r="AX283" s="25">
        <f t="shared" ca="1" si="286"/>
        <v>0</v>
      </c>
      <c r="AY283" s="25">
        <f t="shared" ca="1" si="287"/>
        <v>164.16</v>
      </c>
      <c r="AZ283" s="25">
        <f t="shared" ca="1" si="288"/>
        <v>246234.75432563279</v>
      </c>
      <c r="BA283" s="25">
        <f t="shared" ca="1" si="289"/>
        <v>0</v>
      </c>
      <c r="BB283" s="25">
        <f t="shared" ca="1" si="290"/>
        <v>0</v>
      </c>
      <c r="BC283" s="25">
        <f t="shared" ca="1" si="291"/>
        <v>12.31</v>
      </c>
      <c r="BD283" s="25">
        <f ca="1">IF($H283="","",IF($Q283="x",SUM(AW$3:AY283)+SUM(BB$3:BC283)-SUM(BD$3:BD282),0))</f>
        <v>0</v>
      </c>
      <c r="BE283" s="25">
        <f t="shared" ca="1" si="292"/>
        <v>246234.75</v>
      </c>
      <c r="BF283" s="25">
        <f t="shared" ca="1" si="261"/>
        <v>245815.47</v>
      </c>
      <c r="BG283" s="7"/>
      <c r="BI283" s="25">
        <f t="shared" ca="1" si="293"/>
        <v>0</v>
      </c>
      <c r="BJ283" s="25">
        <f ca="1">SUM(BI$3:BI283)</f>
        <v>0</v>
      </c>
      <c r="BK283" s="25">
        <f t="shared" ca="1" si="306"/>
        <v>197229.86846443129</v>
      </c>
      <c r="BL283" s="25">
        <f t="shared" ca="1" si="262"/>
        <v>123.27</v>
      </c>
      <c r="BM283" s="25">
        <f t="shared" ca="1" si="294"/>
        <v>0</v>
      </c>
      <c r="BN283" s="25">
        <f t="shared" ca="1" si="295"/>
        <v>131.49</v>
      </c>
      <c r="BO283" s="25">
        <f t="shared" ca="1" si="296"/>
        <v>197229.86846443129</v>
      </c>
      <c r="BP283" s="25">
        <f t="shared" ca="1" si="297"/>
        <v>0</v>
      </c>
      <c r="BQ283" s="25">
        <f t="shared" ca="1" si="298"/>
        <v>0</v>
      </c>
      <c r="BR283" s="25">
        <f t="shared" ca="1" si="299"/>
        <v>9.86</v>
      </c>
      <c r="BS283" s="25">
        <f ca="1">IF($H283="","",IF($Q283="x",SUM(BL$3:BN283)+SUM(BQ$3:BR283)-SUM(BS$3:BS282),0))</f>
        <v>0</v>
      </c>
      <c r="BT283" s="25">
        <f t="shared" ca="1" si="300"/>
        <v>197229.87</v>
      </c>
      <c r="BU283" s="25">
        <f t="shared" ca="1" si="263"/>
        <v>196884.1</v>
      </c>
      <c r="BV283" s="7"/>
      <c r="BY283" s="7"/>
      <c r="CB283" s="131">
        <f t="shared" si="308"/>
        <v>280</v>
      </c>
      <c r="CC283" s="132">
        <f t="shared" ca="1" si="301"/>
        <v>0</v>
      </c>
      <c r="CD283" s="133">
        <f t="shared" ca="1" si="264"/>
        <v>264086.1841595305</v>
      </c>
      <c r="CE283" s="133">
        <f t="shared" ca="1" si="302"/>
        <v>109.81</v>
      </c>
      <c r="CF283" s="133">
        <f t="shared" ca="1" si="303"/>
        <v>263976.37</v>
      </c>
      <c r="CG283" s="133">
        <f t="shared" ca="1" si="304"/>
        <v>0</v>
      </c>
      <c r="CH283" s="133">
        <f ca="1">IF($H283="","",IF(MONTH($H283)=MONTH($C$4)-1,MAX(0,(CG283-SUM(N272:N283)+SUM(O272:O283))-(VLOOKUP(CB283-12,$CB$3:$CH282,6,FALSE))),0)*0.25)</f>
        <v>0</v>
      </c>
      <c r="CI283" s="133">
        <f ca="1">IF($H283="","",CG283-SUM($CH$4:$CH283))</f>
        <v>-38909.284785774871</v>
      </c>
      <c r="CK283" s="133">
        <f ca="1">IF($H283="","",SUM($N$4:$N283)+$CK$3)</f>
        <v>100000</v>
      </c>
      <c r="CL283" s="133">
        <f ca="1">IF($H283="","",SUM($O$4:$O283))</f>
        <v>0</v>
      </c>
      <c r="CM283" s="133">
        <f t="shared" ca="1" si="307"/>
        <v>0</v>
      </c>
      <c r="CN283" s="133">
        <f ca="1">IF($H283="","",ROUND(IF(MONTH($H283)=MONTH($C$4)-1,BT283*(1+CC283)-SUM($CM$4:$CM283),0),2))</f>
        <v>0</v>
      </c>
      <c r="CZ283" s="132">
        <f t="shared" ca="1" si="265"/>
        <v>126700</v>
      </c>
    </row>
    <row r="284" spans="6:104" x14ac:dyDescent="0.2">
      <c r="F284" s="3">
        <v>281</v>
      </c>
      <c r="G284" s="3">
        <f t="shared" si="266"/>
        <v>24</v>
      </c>
      <c r="H284" s="8">
        <f t="shared" ca="1" si="305"/>
        <v>52290</v>
      </c>
      <c r="I284" s="6">
        <f t="shared" ca="1" si="249"/>
        <v>55</v>
      </c>
      <c r="J284" s="6" t="str">
        <f t="shared" ca="1" si="250"/>
        <v/>
      </c>
      <c r="K284" s="7"/>
      <c r="L284" s="6">
        <f ca="1">IF($H284="","",IF($J284="",VLOOKUP($I284,Sterbetafeln!$A$4:$I$124,$D$10,FALSE),MAX(0.0005,VLOOKUP($I284,Sterbetafeln!$A$4:$I$124,$D$10,FALSE)*VLOOKUP($J284,Sterbetafeln!$A$4:$I$124,$D$13,FALSE))))</f>
        <v>4.9909999999999998E-3</v>
      </c>
      <c r="M284" s="78">
        <f ca="1">SUM($O$3:$O284)</f>
        <v>0</v>
      </c>
      <c r="N284" s="25">
        <f t="shared" ca="1" si="267"/>
        <v>0</v>
      </c>
      <c r="O284" s="25">
        <f t="shared" ca="1" si="268"/>
        <v>0</v>
      </c>
      <c r="P284" s="25">
        <f t="shared" ca="1" si="269"/>
        <v>0</v>
      </c>
      <c r="Q284" s="7" t="str">
        <f t="shared" ca="1" si="270"/>
        <v/>
      </c>
      <c r="R284" s="25">
        <f t="shared" ca="1" si="251"/>
        <v>0</v>
      </c>
      <c r="S284" s="25">
        <f ca="1">SUM(R$3:R284)</f>
        <v>0</v>
      </c>
      <c r="T284" s="25">
        <f t="shared" ca="1" si="271"/>
        <v>60806.6</v>
      </c>
      <c r="U284" s="25">
        <f t="shared" ca="1" si="252"/>
        <v>38</v>
      </c>
      <c r="V284" s="25">
        <f t="shared" ca="1" si="272"/>
        <v>0</v>
      </c>
      <c r="W284" s="25">
        <f t="shared" ca="1" si="253"/>
        <v>40.54</v>
      </c>
      <c r="X284" s="25">
        <f t="shared" ca="1" si="273"/>
        <v>126700</v>
      </c>
      <c r="Y284" s="25">
        <f t="shared" ca="1" si="254"/>
        <v>65893.399999999994</v>
      </c>
      <c r="Z284" s="25">
        <f t="shared" ca="1" si="274"/>
        <v>27.41</v>
      </c>
      <c r="AA284" s="25">
        <f t="shared" ca="1" si="275"/>
        <v>3.04</v>
      </c>
      <c r="AB284" s="25">
        <f ca="1">IF($H284="","",IF($Q284="x",SUM(U$3:W284)+SUM(Z$3:AA284)-SUM(AB$3:AB283),0))</f>
        <v>0</v>
      </c>
      <c r="AC284" s="25">
        <f t="shared" ca="1" si="276"/>
        <v>60806.6</v>
      </c>
      <c r="AD284" s="25">
        <f t="shared" ca="1" si="255"/>
        <v>60665.47</v>
      </c>
      <c r="AE284" s="7"/>
      <c r="AF284" s="25">
        <f t="shared" ca="1" si="277"/>
        <v>0</v>
      </c>
      <c r="AG284" s="25">
        <f ca="1">SUM(AF$3:AF284)</f>
        <v>0</v>
      </c>
      <c r="AH284" s="25">
        <f t="shared" ca="1" si="278"/>
        <v>125580.6437823724</v>
      </c>
      <c r="AI284" s="25">
        <f t="shared" ca="1" si="256"/>
        <v>78.489999999999995</v>
      </c>
      <c r="AJ284" s="25">
        <f t="shared" ca="1" si="279"/>
        <v>0</v>
      </c>
      <c r="AK284" s="25">
        <f t="shared" ca="1" si="257"/>
        <v>83.72</v>
      </c>
      <c r="AL284" s="25">
        <f t="shared" ca="1" si="280"/>
        <v>126700</v>
      </c>
      <c r="AM284" s="25">
        <f t="shared" ca="1" si="258"/>
        <v>1119.3599999999999</v>
      </c>
      <c r="AN284" s="25">
        <f t="shared" ca="1" si="281"/>
        <v>0.47</v>
      </c>
      <c r="AO284" s="25">
        <f t="shared" ca="1" si="282"/>
        <v>6.28</v>
      </c>
      <c r="AP284" s="25">
        <f ca="1">IF($H284="","",IF($Q284="x",SUM(AI$3:AK284)+SUM(AN$3:AO284)-SUM(AP$3:AP283),0))</f>
        <v>0</v>
      </c>
      <c r="AQ284" s="25">
        <f t="shared" ca="1" si="283"/>
        <v>125580.64</v>
      </c>
      <c r="AR284" s="25">
        <f t="shared" ca="1" si="259"/>
        <v>125342.34</v>
      </c>
      <c r="AS284" s="7"/>
      <c r="AT284" s="25">
        <f t="shared" ca="1" si="284"/>
        <v>0</v>
      </c>
      <c r="AU284" s="25">
        <f ca="1">SUM(AT$3:AT284)</f>
        <v>0</v>
      </c>
      <c r="AV284" s="25">
        <f t="shared" ca="1" si="285"/>
        <v>247433.31009656959</v>
      </c>
      <c r="AW284" s="25">
        <f t="shared" ca="1" si="260"/>
        <v>154.65</v>
      </c>
      <c r="AX284" s="25">
        <f t="shared" ca="1" si="286"/>
        <v>0</v>
      </c>
      <c r="AY284" s="25">
        <f t="shared" ca="1" si="287"/>
        <v>164.96</v>
      </c>
      <c r="AZ284" s="25">
        <f t="shared" ca="1" si="288"/>
        <v>247433.31009656959</v>
      </c>
      <c r="BA284" s="25">
        <f t="shared" ca="1" si="289"/>
        <v>0</v>
      </c>
      <c r="BB284" s="25">
        <f t="shared" ca="1" si="290"/>
        <v>0</v>
      </c>
      <c r="BC284" s="25">
        <f t="shared" ca="1" si="291"/>
        <v>12.37</v>
      </c>
      <c r="BD284" s="25">
        <f ca="1">IF($H284="","",IF($Q284="x",SUM(AW$3:AY284)+SUM(BB$3:BC284)-SUM(BD$3:BD283),0))</f>
        <v>0</v>
      </c>
      <c r="BE284" s="25">
        <f t="shared" ca="1" si="292"/>
        <v>247433.31</v>
      </c>
      <c r="BF284" s="25">
        <f t="shared" ca="1" si="261"/>
        <v>247012.24</v>
      </c>
      <c r="BG284" s="7"/>
      <c r="BI284" s="25">
        <f t="shared" ca="1" si="293"/>
        <v>0</v>
      </c>
      <c r="BJ284" s="25">
        <f ca="1">SUM(BI$3:BI284)</f>
        <v>0</v>
      </c>
      <c r="BK284" s="25">
        <f t="shared" ca="1" si="306"/>
        <v>198033.40890421288</v>
      </c>
      <c r="BL284" s="25">
        <f t="shared" ca="1" si="262"/>
        <v>123.77</v>
      </c>
      <c r="BM284" s="25">
        <f t="shared" ca="1" si="294"/>
        <v>0</v>
      </c>
      <c r="BN284" s="25">
        <f t="shared" ca="1" si="295"/>
        <v>132.02000000000001</v>
      </c>
      <c r="BO284" s="25">
        <f t="shared" ca="1" si="296"/>
        <v>198033.40890421288</v>
      </c>
      <c r="BP284" s="25">
        <f t="shared" ca="1" si="297"/>
        <v>0</v>
      </c>
      <c r="BQ284" s="25">
        <f t="shared" ca="1" si="298"/>
        <v>0</v>
      </c>
      <c r="BR284" s="25">
        <f t="shared" ca="1" si="299"/>
        <v>9.9</v>
      </c>
      <c r="BS284" s="25">
        <f ca="1">IF($H284="","",IF($Q284="x",SUM(BL$3:BN284)+SUM(BQ$3:BR284)-SUM(BS$3:BS283),0))</f>
        <v>0</v>
      </c>
      <c r="BT284" s="25">
        <f t="shared" ca="1" si="300"/>
        <v>198033.41</v>
      </c>
      <c r="BU284" s="25">
        <f t="shared" ca="1" si="263"/>
        <v>197686.43</v>
      </c>
      <c r="BV284" s="7"/>
      <c r="BY284" s="7"/>
      <c r="CB284" s="131">
        <f t="shared" si="308"/>
        <v>281</v>
      </c>
      <c r="CC284" s="132">
        <f t="shared" ca="1" si="301"/>
        <v>0</v>
      </c>
      <c r="CD284" s="133">
        <f t="shared" ca="1" si="264"/>
        <v>265051.84240733815</v>
      </c>
      <c r="CE284" s="133">
        <f t="shared" ca="1" si="302"/>
        <v>110.21</v>
      </c>
      <c r="CF284" s="133">
        <f t="shared" ca="1" si="303"/>
        <v>264941.63</v>
      </c>
      <c r="CG284" s="133">
        <f t="shared" ca="1" si="304"/>
        <v>0</v>
      </c>
      <c r="CH284" s="133">
        <f ca="1">IF($H284="","",IF(MONTH($H284)=MONTH($C$4)-1,MAX(0,(CG284-SUM(N273:N284)+SUM(O273:O284))-(VLOOKUP(CB284-12,$CB$3:$CH283,6,FALSE))),0)*0.25)</f>
        <v>0</v>
      </c>
      <c r="CI284" s="133">
        <f ca="1">IF($H284="","",CG284-SUM($CH$4:$CH284))</f>
        <v>-38909.284785774871</v>
      </c>
      <c r="CK284" s="133">
        <f ca="1">IF($H284="","",SUM($N$4:$N284)+$CK$3)</f>
        <v>100000</v>
      </c>
      <c r="CL284" s="133">
        <f ca="1">IF($H284="","",SUM($O$4:$O284))</f>
        <v>0</v>
      </c>
      <c r="CM284" s="133">
        <f t="shared" ca="1" si="307"/>
        <v>0</v>
      </c>
      <c r="CN284" s="133">
        <f ca="1">IF($H284="","",ROUND(IF(MONTH($H284)=MONTH($C$4)-1,BT284*(1+CC284)-SUM($CM$4:$CM284),0),2))</f>
        <v>0</v>
      </c>
      <c r="CZ284" s="132">
        <f t="shared" ca="1" si="265"/>
        <v>126700</v>
      </c>
    </row>
    <row r="285" spans="6:104" x14ac:dyDescent="0.2">
      <c r="F285" s="3">
        <v>282</v>
      </c>
      <c r="G285" s="3">
        <f t="shared" si="266"/>
        <v>24</v>
      </c>
      <c r="H285" s="8">
        <f t="shared" ca="1" si="305"/>
        <v>52321</v>
      </c>
      <c r="I285" s="6">
        <f t="shared" ca="1" si="249"/>
        <v>55</v>
      </c>
      <c r="J285" s="6" t="str">
        <f t="shared" ca="1" si="250"/>
        <v/>
      </c>
      <c r="K285" s="7"/>
      <c r="L285" s="6">
        <f ca="1">IF($H285="","",IF($J285="",VLOOKUP($I285,Sterbetafeln!$A$4:$I$124,$D$10,FALSE),MAX(0.0005,VLOOKUP($I285,Sterbetafeln!$A$4:$I$124,$D$10,FALSE)*VLOOKUP($J285,Sterbetafeln!$A$4:$I$124,$D$13,FALSE))))</f>
        <v>4.9909999999999998E-3</v>
      </c>
      <c r="M285" s="78">
        <f ca="1">SUM($O$3:$O285)</f>
        <v>0</v>
      </c>
      <c r="N285" s="25">
        <f t="shared" ca="1" si="267"/>
        <v>0</v>
      </c>
      <c r="O285" s="25">
        <f t="shared" ca="1" si="268"/>
        <v>0</v>
      </c>
      <c r="P285" s="25">
        <f t="shared" ca="1" si="269"/>
        <v>0</v>
      </c>
      <c r="Q285" s="7" t="str">
        <f t="shared" ca="1" si="270"/>
        <v>x</v>
      </c>
      <c r="R285" s="25">
        <f t="shared" ca="1" si="251"/>
        <v>0</v>
      </c>
      <c r="S285" s="25">
        <f ca="1">SUM(R$3:R285)</f>
        <v>0</v>
      </c>
      <c r="T285" s="25">
        <f t="shared" ca="1" si="271"/>
        <v>60806.6</v>
      </c>
      <c r="U285" s="25">
        <f t="shared" ca="1" si="252"/>
        <v>38</v>
      </c>
      <c r="V285" s="25">
        <f t="shared" ca="1" si="272"/>
        <v>0</v>
      </c>
      <c r="W285" s="25">
        <f t="shared" ca="1" si="253"/>
        <v>40.54</v>
      </c>
      <c r="X285" s="25">
        <f t="shared" ca="1" si="273"/>
        <v>126700</v>
      </c>
      <c r="Y285" s="25">
        <f t="shared" ca="1" si="254"/>
        <v>65893.399999999994</v>
      </c>
      <c r="Z285" s="25">
        <f t="shared" ca="1" si="274"/>
        <v>27.41</v>
      </c>
      <c r="AA285" s="25">
        <f t="shared" ca="1" si="275"/>
        <v>3.04</v>
      </c>
      <c r="AB285" s="25">
        <f ca="1">IF($H285="","",IF($Q285="x",SUM(U$3:W285)+SUM(Z$3:AA285)-SUM(AB$3:AB284),0))</f>
        <v>326.9700000000048</v>
      </c>
      <c r="AC285" s="25">
        <f t="shared" ca="1" si="276"/>
        <v>60479.63</v>
      </c>
      <c r="AD285" s="25">
        <f t="shared" ca="1" si="255"/>
        <v>60338.99</v>
      </c>
      <c r="AE285" s="7"/>
      <c r="AF285" s="25">
        <f t="shared" ca="1" si="277"/>
        <v>0</v>
      </c>
      <c r="AG285" s="25">
        <f ca="1">SUM(AF$3:AF285)</f>
        <v>0</v>
      </c>
      <c r="AH285" s="25">
        <f t="shared" ca="1" si="278"/>
        <v>125890.35573641855</v>
      </c>
      <c r="AI285" s="25">
        <f t="shared" ca="1" si="256"/>
        <v>78.680000000000007</v>
      </c>
      <c r="AJ285" s="25">
        <f t="shared" ca="1" si="279"/>
        <v>0</v>
      </c>
      <c r="AK285" s="25">
        <f t="shared" ca="1" si="257"/>
        <v>83.93</v>
      </c>
      <c r="AL285" s="25">
        <f t="shared" ca="1" si="280"/>
        <v>126700</v>
      </c>
      <c r="AM285" s="25">
        <f t="shared" ca="1" si="258"/>
        <v>809.64</v>
      </c>
      <c r="AN285" s="25">
        <f t="shared" ca="1" si="281"/>
        <v>0.34</v>
      </c>
      <c r="AO285" s="25">
        <f t="shared" ca="1" si="282"/>
        <v>6.29</v>
      </c>
      <c r="AP285" s="25">
        <f ca="1">IF($H285="","",IF($Q285="x",SUM(AI$3:AK285)+SUM(AN$3:AO285)-SUM(AP$3:AP284),0))</f>
        <v>506.84999999999854</v>
      </c>
      <c r="AQ285" s="25">
        <f t="shared" ca="1" si="283"/>
        <v>125383.51</v>
      </c>
      <c r="AR285" s="25">
        <f t="shared" ca="1" si="259"/>
        <v>125145.51</v>
      </c>
      <c r="AS285" s="7"/>
      <c r="AT285" s="25">
        <f t="shared" ca="1" si="284"/>
        <v>0</v>
      </c>
      <c r="AU285" s="25">
        <f ca="1">SUM(AT$3:AT285)</f>
        <v>0</v>
      </c>
      <c r="AV285" s="25">
        <f t="shared" ca="1" si="285"/>
        <v>248637.70414797519</v>
      </c>
      <c r="AW285" s="25">
        <f t="shared" ca="1" si="260"/>
        <v>155.4</v>
      </c>
      <c r="AX285" s="25">
        <f t="shared" ca="1" si="286"/>
        <v>0</v>
      </c>
      <c r="AY285" s="25">
        <f t="shared" ca="1" si="287"/>
        <v>165.76</v>
      </c>
      <c r="AZ285" s="25">
        <f t="shared" ca="1" si="288"/>
        <v>248637.70414797519</v>
      </c>
      <c r="BA285" s="25">
        <f t="shared" ca="1" si="289"/>
        <v>0</v>
      </c>
      <c r="BB285" s="25">
        <f t="shared" ca="1" si="290"/>
        <v>0</v>
      </c>
      <c r="BC285" s="25">
        <f t="shared" ca="1" si="291"/>
        <v>12.43</v>
      </c>
      <c r="BD285" s="25">
        <f ca="1">IF($H285="","",IF($Q285="x",SUM(AW$3:AY285)+SUM(BB$3:BC285)-SUM(BD$3:BD284),0))</f>
        <v>995.9400000000096</v>
      </c>
      <c r="BE285" s="25">
        <f t="shared" ca="1" si="292"/>
        <v>247641.76</v>
      </c>
      <c r="BF285" s="25">
        <f t="shared" ca="1" si="261"/>
        <v>247220.37</v>
      </c>
      <c r="BG285" s="7"/>
      <c r="BI285" s="25">
        <f t="shared" ca="1" si="293"/>
        <v>0</v>
      </c>
      <c r="BJ285" s="25">
        <f ca="1">SUM(BI$3:BI285)</f>
        <v>0</v>
      </c>
      <c r="BK285" s="25">
        <f t="shared" ca="1" si="306"/>
        <v>198840.22262563798</v>
      </c>
      <c r="BL285" s="25">
        <f t="shared" ca="1" si="262"/>
        <v>124.28</v>
      </c>
      <c r="BM285" s="25">
        <f t="shared" ca="1" si="294"/>
        <v>0</v>
      </c>
      <c r="BN285" s="25">
        <f t="shared" ca="1" si="295"/>
        <v>132.56</v>
      </c>
      <c r="BO285" s="25">
        <f t="shared" ca="1" si="296"/>
        <v>198840.22262563798</v>
      </c>
      <c r="BP285" s="25">
        <f t="shared" ca="1" si="297"/>
        <v>0</v>
      </c>
      <c r="BQ285" s="25">
        <f t="shared" ca="1" si="298"/>
        <v>0</v>
      </c>
      <c r="BR285" s="25">
        <f t="shared" ca="1" si="299"/>
        <v>9.94</v>
      </c>
      <c r="BS285" s="25">
        <f ca="1">IF($H285="","",IF($Q285="x",SUM(BL$3:BN285)+SUM(BQ$3:BR285)-SUM(BS$3:BS284),0))</f>
        <v>797.08999999998923</v>
      </c>
      <c r="BT285" s="25">
        <f t="shared" ca="1" si="300"/>
        <v>198043.13</v>
      </c>
      <c r="BU285" s="25">
        <f t="shared" ca="1" si="263"/>
        <v>197696.14</v>
      </c>
      <c r="BV285" s="7"/>
      <c r="BY285" s="7"/>
      <c r="CB285" s="131">
        <f t="shared" si="308"/>
        <v>282</v>
      </c>
      <c r="CC285" s="132">
        <f t="shared" ca="1" si="301"/>
        <v>0</v>
      </c>
      <c r="CD285" s="133">
        <f t="shared" ca="1" si="264"/>
        <v>266021.03499606159</v>
      </c>
      <c r="CE285" s="133">
        <f t="shared" ca="1" si="302"/>
        <v>110.62</v>
      </c>
      <c r="CF285" s="133">
        <f t="shared" ca="1" si="303"/>
        <v>265910.40999999997</v>
      </c>
      <c r="CG285" s="133">
        <f t="shared" ca="1" si="304"/>
        <v>0</v>
      </c>
      <c r="CH285" s="133">
        <f ca="1">IF($H285="","",IF(MONTH($H285)=MONTH($C$4)-1,MAX(0,(CG285-SUM(N274:N285)+SUM(O274:O285))-(VLOOKUP(CB285-12,$CB$3:$CH284,6,FALSE))),0)*0.25)</f>
        <v>0</v>
      </c>
      <c r="CI285" s="133">
        <f ca="1">IF($H285="","",CG285-SUM($CH$4:$CH285))</f>
        <v>-38909.284785774871</v>
      </c>
      <c r="CK285" s="133">
        <f ca="1">IF($H285="","",SUM($N$4:$N285)+$CK$3)</f>
        <v>100000</v>
      </c>
      <c r="CL285" s="133">
        <f ca="1">IF($H285="","",SUM($O$4:$O285))</f>
        <v>0</v>
      </c>
      <c r="CM285" s="133">
        <f t="shared" ca="1" si="307"/>
        <v>0</v>
      </c>
      <c r="CN285" s="133">
        <f ca="1">IF($H285="","",ROUND(IF(MONTH($H285)=MONTH($C$4)-1,BT285*(1+CC285)-SUM($CM$4:$CM285),0),2))</f>
        <v>0</v>
      </c>
      <c r="CZ285" s="132">
        <f t="shared" ca="1" si="265"/>
        <v>126700</v>
      </c>
    </row>
    <row r="286" spans="6:104" x14ac:dyDescent="0.2">
      <c r="F286" s="3">
        <v>283</v>
      </c>
      <c r="G286" s="3">
        <f t="shared" si="266"/>
        <v>24</v>
      </c>
      <c r="H286" s="8">
        <f t="shared" ca="1" si="305"/>
        <v>52351</v>
      </c>
      <c r="I286" s="6">
        <f t="shared" ca="1" si="249"/>
        <v>55</v>
      </c>
      <c r="J286" s="6" t="str">
        <f t="shared" ca="1" si="250"/>
        <v/>
      </c>
      <c r="K286" s="7"/>
      <c r="L286" s="6">
        <f ca="1">IF($H286="","",IF($J286="",VLOOKUP($I286,Sterbetafeln!$A$4:$I$124,$D$10,FALSE),MAX(0.0005,VLOOKUP($I286,Sterbetafeln!$A$4:$I$124,$D$10,FALSE)*VLOOKUP($J286,Sterbetafeln!$A$4:$I$124,$D$13,FALSE))))</f>
        <v>4.9909999999999998E-3</v>
      </c>
      <c r="M286" s="78">
        <f ca="1">SUM($O$3:$O286)</f>
        <v>0</v>
      </c>
      <c r="N286" s="25">
        <f t="shared" ca="1" si="267"/>
        <v>0</v>
      </c>
      <c r="O286" s="25">
        <f t="shared" ca="1" si="268"/>
        <v>0</v>
      </c>
      <c r="P286" s="25">
        <f t="shared" ca="1" si="269"/>
        <v>0</v>
      </c>
      <c r="Q286" s="7" t="str">
        <f t="shared" ca="1" si="270"/>
        <v/>
      </c>
      <c r="R286" s="25">
        <f t="shared" ca="1" si="251"/>
        <v>0</v>
      </c>
      <c r="S286" s="25">
        <f ca="1">SUM(R$3:R286)</f>
        <v>0</v>
      </c>
      <c r="T286" s="25">
        <f t="shared" ca="1" si="271"/>
        <v>60479.63</v>
      </c>
      <c r="U286" s="25">
        <f t="shared" ca="1" si="252"/>
        <v>37.799999999999997</v>
      </c>
      <c r="V286" s="25">
        <f t="shared" ca="1" si="272"/>
        <v>0</v>
      </c>
      <c r="W286" s="25">
        <f t="shared" ca="1" si="253"/>
        <v>40.32</v>
      </c>
      <c r="X286" s="25">
        <f t="shared" ca="1" si="273"/>
        <v>126700</v>
      </c>
      <c r="Y286" s="25">
        <f t="shared" ca="1" si="254"/>
        <v>66220.37</v>
      </c>
      <c r="Z286" s="25">
        <f t="shared" ca="1" si="274"/>
        <v>27.54</v>
      </c>
      <c r="AA286" s="25">
        <f t="shared" ca="1" si="275"/>
        <v>3.02</v>
      </c>
      <c r="AB286" s="25">
        <f ca="1">IF($H286="","",IF($Q286="x",SUM(U$3:W286)+SUM(Z$3:AA286)-SUM(AB$3:AB285),0))</f>
        <v>0</v>
      </c>
      <c r="AC286" s="25">
        <f t="shared" ca="1" si="276"/>
        <v>60479.63</v>
      </c>
      <c r="AD286" s="25">
        <f t="shared" ca="1" si="255"/>
        <v>60338.99</v>
      </c>
      <c r="AE286" s="7"/>
      <c r="AF286" s="25">
        <f t="shared" ca="1" si="277"/>
        <v>0</v>
      </c>
      <c r="AG286" s="25">
        <f ca="1">SUM(AF$3:AF286)</f>
        <v>0</v>
      </c>
      <c r="AH286" s="25">
        <f t="shared" ca="1" si="278"/>
        <v>125692.73956065833</v>
      </c>
      <c r="AI286" s="25">
        <f t="shared" ca="1" si="256"/>
        <v>78.56</v>
      </c>
      <c r="AJ286" s="25">
        <f t="shared" ca="1" si="279"/>
        <v>0</v>
      </c>
      <c r="AK286" s="25">
        <f t="shared" ca="1" si="257"/>
        <v>83.8</v>
      </c>
      <c r="AL286" s="25">
        <f t="shared" ca="1" si="280"/>
        <v>126700</v>
      </c>
      <c r="AM286" s="25">
        <f t="shared" ca="1" si="258"/>
        <v>1007.26</v>
      </c>
      <c r="AN286" s="25">
        <f t="shared" ca="1" si="281"/>
        <v>0.42</v>
      </c>
      <c r="AO286" s="25">
        <f t="shared" ca="1" si="282"/>
        <v>6.28</v>
      </c>
      <c r="AP286" s="25">
        <f ca="1">IF($H286="","",IF($Q286="x",SUM(AI$3:AK286)+SUM(AN$3:AO286)-SUM(AP$3:AP285),0))</f>
        <v>0</v>
      </c>
      <c r="AQ286" s="25">
        <f t="shared" ca="1" si="283"/>
        <v>125692.74</v>
      </c>
      <c r="AR286" s="25">
        <f t="shared" ca="1" si="259"/>
        <v>125454.28</v>
      </c>
      <c r="AS286" s="7"/>
      <c r="AT286" s="25">
        <f t="shared" ca="1" si="284"/>
        <v>0</v>
      </c>
      <c r="AU286" s="25">
        <f ca="1">SUM(AT$3:AT286)</f>
        <v>0</v>
      </c>
      <c r="AV286" s="25">
        <f t="shared" ca="1" si="285"/>
        <v>248847.16878889056</v>
      </c>
      <c r="AW286" s="25">
        <f t="shared" ca="1" si="260"/>
        <v>155.53</v>
      </c>
      <c r="AX286" s="25">
        <f t="shared" ca="1" si="286"/>
        <v>0</v>
      </c>
      <c r="AY286" s="25">
        <f t="shared" ca="1" si="287"/>
        <v>165.9</v>
      </c>
      <c r="AZ286" s="25">
        <f t="shared" ca="1" si="288"/>
        <v>248847.16878889056</v>
      </c>
      <c r="BA286" s="25">
        <f t="shared" ca="1" si="289"/>
        <v>0</v>
      </c>
      <c r="BB286" s="25">
        <f t="shared" ca="1" si="290"/>
        <v>0</v>
      </c>
      <c r="BC286" s="25">
        <f t="shared" ca="1" si="291"/>
        <v>12.44</v>
      </c>
      <c r="BD286" s="25">
        <f ca="1">IF($H286="","",IF($Q286="x",SUM(AW$3:AY286)+SUM(BB$3:BC286)-SUM(BD$3:BD285),0))</f>
        <v>0</v>
      </c>
      <c r="BE286" s="25">
        <f t="shared" ca="1" si="292"/>
        <v>248847.17</v>
      </c>
      <c r="BF286" s="25">
        <f t="shared" ca="1" si="261"/>
        <v>248423.97</v>
      </c>
      <c r="BG286" s="7"/>
      <c r="BI286" s="25">
        <f t="shared" ca="1" si="293"/>
        <v>0</v>
      </c>
      <c r="BJ286" s="25">
        <f ca="1">SUM(BI$3:BI286)</f>
        <v>0</v>
      </c>
      <c r="BK286" s="25">
        <f t="shared" ca="1" si="306"/>
        <v>198849.98222612118</v>
      </c>
      <c r="BL286" s="25">
        <f t="shared" ca="1" si="262"/>
        <v>124.28</v>
      </c>
      <c r="BM286" s="25">
        <f t="shared" ca="1" si="294"/>
        <v>0</v>
      </c>
      <c r="BN286" s="25">
        <f t="shared" ca="1" si="295"/>
        <v>132.57</v>
      </c>
      <c r="BO286" s="25">
        <f t="shared" ca="1" si="296"/>
        <v>198849.98222612118</v>
      </c>
      <c r="BP286" s="25">
        <f t="shared" ca="1" si="297"/>
        <v>0</v>
      </c>
      <c r="BQ286" s="25">
        <f t="shared" ca="1" si="298"/>
        <v>0</v>
      </c>
      <c r="BR286" s="25">
        <f t="shared" ca="1" si="299"/>
        <v>9.94</v>
      </c>
      <c r="BS286" s="25">
        <f ca="1">IF($H286="","",IF($Q286="x",SUM(BL$3:BN286)+SUM(BQ$3:BR286)-SUM(BS$3:BS285),0))</f>
        <v>0</v>
      </c>
      <c r="BT286" s="25">
        <f t="shared" ca="1" si="300"/>
        <v>198849.98</v>
      </c>
      <c r="BU286" s="25">
        <f t="shared" ca="1" si="263"/>
        <v>198501.78</v>
      </c>
      <c r="BV286" s="7"/>
      <c r="BY286" s="7"/>
      <c r="CB286" s="131">
        <f t="shared" si="308"/>
        <v>283</v>
      </c>
      <c r="CC286" s="132">
        <f t="shared" ca="1" si="301"/>
        <v>0</v>
      </c>
      <c r="CD286" s="133">
        <f t="shared" ca="1" si="264"/>
        <v>266993.76192570064</v>
      </c>
      <c r="CE286" s="133">
        <f t="shared" ca="1" si="302"/>
        <v>111.02</v>
      </c>
      <c r="CF286" s="133">
        <f t="shared" ca="1" si="303"/>
        <v>266882.74</v>
      </c>
      <c r="CG286" s="133">
        <f t="shared" ca="1" si="304"/>
        <v>0</v>
      </c>
      <c r="CH286" s="133">
        <f ca="1">IF($H286="","",IF(MONTH($H286)=MONTH($C$4)-1,MAX(0,(CG286-SUM(N275:N286)+SUM(O275:O286))-(VLOOKUP(CB286-12,$CB$3:$CH285,6,FALSE))),0)*0.25)</f>
        <v>0</v>
      </c>
      <c r="CI286" s="133">
        <f ca="1">IF($H286="","",CG286-SUM($CH$4:$CH286))</f>
        <v>-38909.284785774871</v>
      </c>
      <c r="CK286" s="133">
        <f ca="1">IF($H286="","",SUM($N$4:$N286)+$CK$3)</f>
        <v>100000</v>
      </c>
      <c r="CL286" s="133">
        <f ca="1">IF($H286="","",SUM($O$4:$O286))</f>
        <v>0</v>
      </c>
      <c r="CM286" s="133">
        <f t="shared" ca="1" si="307"/>
        <v>0</v>
      </c>
      <c r="CN286" s="133">
        <f ca="1">IF($H286="","",ROUND(IF(MONTH($H286)=MONTH($C$4)-1,BT286*(1+CC286)-SUM($CM$4:$CM286),0),2))</f>
        <v>0</v>
      </c>
      <c r="CZ286" s="132">
        <f t="shared" ca="1" si="265"/>
        <v>126700</v>
      </c>
    </row>
    <row r="287" spans="6:104" x14ac:dyDescent="0.2">
      <c r="F287" s="3">
        <v>284</v>
      </c>
      <c r="G287" s="3">
        <f t="shared" si="266"/>
        <v>24</v>
      </c>
      <c r="H287" s="8">
        <f t="shared" ca="1" si="305"/>
        <v>52382</v>
      </c>
      <c r="I287" s="6">
        <f t="shared" ca="1" si="249"/>
        <v>55</v>
      </c>
      <c r="J287" s="6" t="str">
        <f t="shared" ca="1" si="250"/>
        <v/>
      </c>
      <c r="K287" s="7"/>
      <c r="L287" s="6">
        <f ca="1">IF($H287="","",IF($J287="",VLOOKUP($I287,Sterbetafeln!$A$4:$I$124,$D$10,FALSE),MAX(0.0005,VLOOKUP($I287,Sterbetafeln!$A$4:$I$124,$D$10,FALSE)*VLOOKUP($J287,Sterbetafeln!$A$4:$I$124,$D$13,FALSE))))</f>
        <v>4.9909999999999998E-3</v>
      </c>
      <c r="M287" s="78">
        <f ca="1">SUM($O$3:$O287)</f>
        <v>0</v>
      </c>
      <c r="N287" s="25">
        <f t="shared" ca="1" si="267"/>
        <v>0</v>
      </c>
      <c r="O287" s="25">
        <f t="shared" ca="1" si="268"/>
        <v>0</v>
      </c>
      <c r="P287" s="25">
        <f t="shared" ca="1" si="269"/>
        <v>0</v>
      </c>
      <c r="Q287" s="7" t="str">
        <f t="shared" ca="1" si="270"/>
        <v/>
      </c>
      <c r="R287" s="25">
        <f t="shared" ca="1" si="251"/>
        <v>0</v>
      </c>
      <c r="S287" s="25">
        <f ca="1">SUM(R$3:R287)</f>
        <v>0</v>
      </c>
      <c r="T287" s="25">
        <f t="shared" ca="1" si="271"/>
        <v>60479.63</v>
      </c>
      <c r="U287" s="25">
        <f t="shared" ca="1" si="252"/>
        <v>37.799999999999997</v>
      </c>
      <c r="V287" s="25">
        <f t="shared" ca="1" si="272"/>
        <v>0</v>
      </c>
      <c r="W287" s="25">
        <f t="shared" ca="1" si="253"/>
        <v>40.32</v>
      </c>
      <c r="X287" s="25">
        <f t="shared" ca="1" si="273"/>
        <v>126700</v>
      </c>
      <c r="Y287" s="25">
        <f t="shared" ca="1" si="254"/>
        <v>66220.37</v>
      </c>
      <c r="Z287" s="25">
        <f t="shared" ca="1" si="274"/>
        <v>27.54</v>
      </c>
      <c r="AA287" s="25">
        <f t="shared" ca="1" si="275"/>
        <v>3.02</v>
      </c>
      <c r="AB287" s="25">
        <f ca="1">IF($H287="","",IF($Q287="x",SUM(U$3:W287)+SUM(Z$3:AA287)-SUM(AB$3:AB286),0))</f>
        <v>0</v>
      </c>
      <c r="AC287" s="25">
        <f t="shared" ca="1" si="276"/>
        <v>60479.63</v>
      </c>
      <c r="AD287" s="25">
        <f t="shared" ca="1" si="255"/>
        <v>60338.99</v>
      </c>
      <c r="AE287" s="7"/>
      <c r="AF287" s="25">
        <f t="shared" ca="1" si="277"/>
        <v>0</v>
      </c>
      <c r="AG287" s="25">
        <f ca="1">SUM(AF$3:AF287)</f>
        <v>0</v>
      </c>
      <c r="AH287" s="25">
        <f t="shared" ca="1" si="278"/>
        <v>126002.73220526004</v>
      </c>
      <c r="AI287" s="25">
        <f t="shared" ca="1" si="256"/>
        <v>78.75</v>
      </c>
      <c r="AJ287" s="25">
        <f t="shared" ca="1" si="279"/>
        <v>0</v>
      </c>
      <c r="AK287" s="25">
        <f t="shared" ca="1" si="257"/>
        <v>84</v>
      </c>
      <c r="AL287" s="25">
        <f t="shared" ca="1" si="280"/>
        <v>126700</v>
      </c>
      <c r="AM287" s="25">
        <f t="shared" ca="1" si="258"/>
        <v>697.27</v>
      </c>
      <c r="AN287" s="25">
        <f t="shared" ca="1" si="281"/>
        <v>0.28999999999999998</v>
      </c>
      <c r="AO287" s="25">
        <f t="shared" ca="1" si="282"/>
        <v>6.3</v>
      </c>
      <c r="AP287" s="25">
        <f ca="1">IF($H287="","",IF($Q287="x",SUM(AI$3:AK287)+SUM(AN$3:AO287)-SUM(AP$3:AP286),0))</f>
        <v>0</v>
      </c>
      <c r="AQ287" s="25">
        <f t="shared" ca="1" si="283"/>
        <v>126002.73</v>
      </c>
      <c r="AR287" s="25">
        <f t="shared" ca="1" si="259"/>
        <v>125763.8</v>
      </c>
      <c r="AS287" s="7"/>
      <c r="AT287" s="25">
        <f t="shared" ca="1" si="284"/>
        <v>0</v>
      </c>
      <c r="AU287" s="25">
        <f ca="1">SUM(AT$3:AT287)</f>
        <v>0</v>
      </c>
      <c r="AV287" s="25">
        <f t="shared" ca="1" si="285"/>
        <v>250058.44618301754</v>
      </c>
      <c r="AW287" s="25">
        <f t="shared" ca="1" si="260"/>
        <v>156.29</v>
      </c>
      <c r="AX287" s="25">
        <f t="shared" ca="1" si="286"/>
        <v>0</v>
      </c>
      <c r="AY287" s="25">
        <f t="shared" ca="1" si="287"/>
        <v>166.71</v>
      </c>
      <c r="AZ287" s="25">
        <f t="shared" ca="1" si="288"/>
        <v>250058.44618301754</v>
      </c>
      <c r="BA287" s="25">
        <f t="shared" ca="1" si="289"/>
        <v>0</v>
      </c>
      <c r="BB287" s="25">
        <f t="shared" ca="1" si="290"/>
        <v>0</v>
      </c>
      <c r="BC287" s="25">
        <f t="shared" ca="1" si="291"/>
        <v>12.5</v>
      </c>
      <c r="BD287" s="25">
        <f ca="1">IF($H287="","",IF($Q287="x",SUM(AW$3:AY287)+SUM(BB$3:BC287)-SUM(BD$3:BD286),0))</f>
        <v>0</v>
      </c>
      <c r="BE287" s="25">
        <f t="shared" ca="1" si="292"/>
        <v>250058.45</v>
      </c>
      <c r="BF287" s="25">
        <f t="shared" ca="1" si="261"/>
        <v>249633.44</v>
      </c>
      <c r="BG287" s="7"/>
      <c r="BI287" s="25">
        <f t="shared" ca="1" si="293"/>
        <v>0</v>
      </c>
      <c r="BJ287" s="25">
        <f ca="1">SUM(BI$3:BI287)</f>
        <v>0</v>
      </c>
      <c r="BK287" s="25">
        <f t="shared" ca="1" si="306"/>
        <v>199660.119432896</v>
      </c>
      <c r="BL287" s="25">
        <f t="shared" ca="1" si="262"/>
        <v>124.79</v>
      </c>
      <c r="BM287" s="25">
        <f t="shared" ca="1" si="294"/>
        <v>0</v>
      </c>
      <c r="BN287" s="25">
        <f t="shared" ca="1" si="295"/>
        <v>133.11000000000001</v>
      </c>
      <c r="BO287" s="25">
        <f t="shared" ca="1" si="296"/>
        <v>199660.119432896</v>
      </c>
      <c r="BP287" s="25">
        <f t="shared" ca="1" si="297"/>
        <v>0</v>
      </c>
      <c r="BQ287" s="25">
        <f t="shared" ca="1" si="298"/>
        <v>0</v>
      </c>
      <c r="BR287" s="25">
        <f t="shared" ca="1" si="299"/>
        <v>9.98</v>
      </c>
      <c r="BS287" s="25">
        <f ca="1">IF($H287="","",IF($Q287="x",SUM(BL$3:BN287)+SUM(BQ$3:BR287)-SUM(BS$3:BS286),0))</f>
        <v>0</v>
      </c>
      <c r="BT287" s="25">
        <f t="shared" ca="1" si="300"/>
        <v>199660.12</v>
      </c>
      <c r="BU287" s="25">
        <f t="shared" ca="1" si="263"/>
        <v>199310.7</v>
      </c>
      <c r="BV287" s="7"/>
      <c r="BY287" s="7"/>
      <c r="CB287" s="131">
        <f t="shared" si="308"/>
        <v>284</v>
      </c>
      <c r="CC287" s="132">
        <f t="shared" ca="1" si="301"/>
        <v>0</v>
      </c>
      <c r="CD287" s="133">
        <f t="shared" ca="1" si="264"/>
        <v>267970.05331847921</v>
      </c>
      <c r="CE287" s="133">
        <f t="shared" ca="1" si="302"/>
        <v>111.43</v>
      </c>
      <c r="CF287" s="133">
        <f t="shared" ca="1" si="303"/>
        <v>267858.62</v>
      </c>
      <c r="CG287" s="133">
        <f t="shared" ca="1" si="304"/>
        <v>0</v>
      </c>
      <c r="CH287" s="133">
        <f ca="1">IF($H287="","",IF(MONTH($H287)=MONTH($C$4)-1,MAX(0,(CG287-SUM(N276:N287)+SUM(O276:O287))-(VLOOKUP(CB287-12,$CB$3:$CH286,6,FALSE))),0)*0.25)</f>
        <v>0</v>
      </c>
      <c r="CI287" s="133">
        <f ca="1">IF($H287="","",CG287-SUM($CH$4:$CH287))</f>
        <v>-38909.284785774871</v>
      </c>
      <c r="CK287" s="133">
        <f ca="1">IF($H287="","",SUM($N$4:$N287)+$CK$3)</f>
        <v>100000</v>
      </c>
      <c r="CL287" s="133">
        <f ca="1">IF($H287="","",SUM($O$4:$O287))</f>
        <v>0</v>
      </c>
      <c r="CM287" s="133">
        <f t="shared" ca="1" si="307"/>
        <v>0</v>
      </c>
      <c r="CN287" s="133">
        <f ca="1">IF($H287="","",ROUND(IF(MONTH($H287)=MONTH($C$4)-1,BT287*(1+CC287)-SUM($CM$4:$CM287),0),2))</f>
        <v>0</v>
      </c>
      <c r="CZ287" s="132">
        <f t="shared" ca="1" si="265"/>
        <v>126700</v>
      </c>
    </row>
    <row r="288" spans="6:104" x14ac:dyDescent="0.2">
      <c r="F288" s="3">
        <v>285</v>
      </c>
      <c r="G288" s="3">
        <f t="shared" si="266"/>
        <v>24</v>
      </c>
      <c r="H288" s="8">
        <f t="shared" ca="1" si="305"/>
        <v>52412</v>
      </c>
      <c r="I288" s="6">
        <f t="shared" ca="1" si="249"/>
        <v>55</v>
      </c>
      <c r="J288" s="6" t="str">
        <f t="shared" ca="1" si="250"/>
        <v/>
      </c>
      <c r="K288" s="7"/>
      <c r="L288" s="6">
        <f ca="1">IF($H288="","",IF($J288="",VLOOKUP($I288,Sterbetafeln!$A$4:$I$124,$D$10,FALSE),MAX(0.0005,VLOOKUP($I288,Sterbetafeln!$A$4:$I$124,$D$10,FALSE)*VLOOKUP($J288,Sterbetafeln!$A$4:$I$124,$D$13,FALSE))))</f>
        <v>4.9909999999999998E-3</v>
      </c>
      <c r="M288" s="78">
        <f ca="1">SUM($O$3:$O288)</f>
        <v>0</v>
      </c>
      <c r="N288" s="25">
        <f t="shared" ca="1" si="267"/>
        <v>0</v>
      </c>
      <c r="O288" s="25">
        <f t="shared" ca="1" si="268"/>
        <v>0</v>
      </c>
      <c r="P288" s="25">
        <f t="shared" ca="1" si="269"/>
        <v>0</v>
      </c>
      <c r="Q288" s="7" t="str">
        <f t="shared" ca="1" si="270"/>
        <v>x</v>
      </c>
      <c r="R288" s="25">
        <f t="shared" ca="1" si="251"/>
        <v>0</v>
      </c>
      <c r="S288" s="25">
        <f ca="1">SUM(R$3:R288)</f>
        <v>0</v>
      </c>
      <c r="T288" s="25">
        <f t="shared" ca="1" si="271"/>
        <v>60479.63</v>
      </c>
      <c r="U288" s="25">
        <f t="shared" ca="1" si="252"/>
        <v>37.799999999999997</v>
      </c>
      <c r="V288" s="25">
        <f t="shared" ca="1" si="272"/>
        <v>0</v>
      </c>
      <c r="W288" s="25">
        <f t="shared" ca="1" si="253"/>
        <v>40.32</v>
      </c>
      <c r="X288" s="25">
        <f t="shared" ca="1" si="273"/>
        <v>126700</v>
      </c>
      <c r="Y288" s="25">
        <f t="shared" ca="1" si="254"/>
        <v>66220.37</v>
      </c>
      <c r="Z288" s="25">
        <f t="shared" ca="1" si="274"/>
        <v>27.54</v>
      </c>
      <c r="AA288" s="25">
        <f t="shared" ca="1" si="275"/>
        <v>3.02</v>
      </c>
      <c r="AB288" s="25">
        <f ca="1">IF($H288="","",IF($Q288="x",SUM(U$3:W288)+SUM(Z$3:AA288)-SUM(AB$3:AB287),0))</f>
        <v>326.03999999999724</v>
      </c>
      <c r="AC288" s="25">
        <f t="shared" ca="1" si="276"/>
        <v>60153.59</v>
      </c>
      <c r="AD288" s="25">
        <f t="shared" ca="1" si="255"/>
        <v>60013.43</v>
      </c>
      <c r="AE288" s="7"/>
      <c r="AF288" s="25">
        <f t="shared" ca="1" si="277"/>
        <v>0</v>
      </c>
      <c r="AG288" s="25">
        <f ca="1">SUM(AF$3:AF288)</f>
        <v>0</v>
      </c>
      <c r="AH288" s="25">
        <f t="shared" ca="1" si="278"/>
        <v>126313.48672422674</v>
      </c>
      <c r="AI288" s="25">
        <f t="shared" ca="1" si="256"/>
        <v>78.95</v>
      </c>
      <c r="AJ288" s="25">
        <f t="shared" ca="1" si="279"/>
        <v>0</v>
      </c>
      <c r="AK288" s="25">
        <f t="shared" ca="1" si="257"/>
        <v>84.21</v>
      </c>
      <c r="AL288" s="25">
        <f t="shared" ca="1" si="280"/>
        <v>126700</v>
      </c>
      <c r="AM288" s="25">
        <f t="shared" ca="1" si="258"/>
        <v>386.51</v>
      </c>
      <c r="AN288" s="25">
        <f t="shared" ca="1" si="281"/>
        <v>0.16</v>
      </c>
      <c r="AO288" s="25">
        <f t="shared" ca="1" si="282"/>
        <v>6.32</v>
      </c>
      <c r="AP288" s="25">
        <f ca="1">IF($H288="","",IF($Q288="x",SUM(AI$3:AK288)+SUM(AN$3:AO288)-SUM(AP$3:AP287),0))</f>
        <v>508.04000000000087</v>
      </c>
      <c r="AQ288" s="25">
        <f t="shared" ca="1" si="283"/>
        <v>125805.45</v>
      </c>
      <c r="AR288" s="25">
        <f t="shared" ca="1" si="259"/>
        <v>125566.82</v>
      </c>
      <c r="AS288" s="7"/>
      <c r="AT288" s="25">
        <f t="shared" ca="1" si="284"/>
        <v>0</v>
      </c>
      <c r="AU288" s="25">
        <f ca="1">SUM(AT$3:AT288)</f>
        <v>0</v>
      </c>
      <c r="AV288" s="25">
        <f t="shared" ca="1" si="285"/>
        <v>251275.62214966631</v>
      </c>
      <c r="AW288" s="25">
        <f t="shared" ca="1" si="260"/>
        <v>157.05000000000001</v>
      </c>
      <c r="AX288" s="25">
        <f t="shared" ca="1" si="286"/>
        <v>0</v>
      </c>
      <c r="AY288" s="25">
        <f t="shared" ca="1" si="287"/>
        <v>167.52</v>
      </c>
      <c r="AZ288" s="25">
        <f t="shared" ca="1" si="288"/>
        <v>251275.62214966631</v>
      </c>
      <c r="BA288" s="25">
        <f t="shared" ca="1" si="289"/>
        <v>0</v>
      </c>
      <c r="BB288" s="25">
        <f t="shared" ca="1" si="290"/>
        <v>0</v>
      </c>
      <c r="BC288" s="25">
        <f t="shared" ca="1" si="291"/>
        <v>12.56</v>
      </c>
      <c r="BD288" s="25">
        <f ca="1">IF($H288="","",IF($Q288="x",SUM(AW$3:AY288)+SUM(BB$3:BC288)-SUM(BD$3:BD287),0))</f>
        <v>1006.5</v>
      </c>
      <c r="BE288" s="25">
        <f t="shared" ca="1" si="292"/>
        <v>250269.12</v>
      </c>
      <c r="BF288" s="25">
        <f t="shared" ca="1" si="261"/>
        <v>249843.79</v>
      </c>
      <c r="BG288" s="7"/>
      <c r="BI288" s="25">
        <f t="shared" ca="1" si="293"/>
        <v>0</v>
      </c>
      <c r="BJ288" s="25">
        <f ca="1">SUM(BI$3:BI288)</f>
        <v>0</v>
      </c>
      <c r="BK288" s="25">
        <f t="shared" ca="1" si="306"/>
        <v>200473.56004353808</v>
      </c>
      <c r="BL288" s="25">
        <f t="shared" ca="1" si="262"/>
        <v>125.3</v>
      </c>
      <c r="BM288" s="25">
        <f t="shared" ca="1" si="294"/>
        <v>0</v>
      </c>
      <c r="BN288" s="25">
        <f t="shared" ca="1" si="295"/>
        <v>133.65</v>
      </c>
      <c r="BO288" s="25">
        <f t="shared" ca="1" si="296"/>
        <v>200473.56004353808</v>
      </c>
      <c r="BP288" s="25">
        <f t="shared" ca="1" si="297"/>
        <v>0</v>
      </c>
      <c r="BQ288" s="25">
        <f t="shared" ca="1" si="298"/>
        <v>0</v>
      </c>
      <c r="BR288" s="25">
        <f t="shared" ca="1" si="299"/>
        <v>10.02</v>
      </c>
      <c r="BS288" s="25">
        <f ca="1">IF($H288="","",IF($Q288="x",SUM(BL$3:BN288)+SUM(BQ$3:BR288)-SUM(BS$3:BS287),0))</f>
        <v>803.63999999999942</v>
      </c>
      <c r="BT288" s="25">
        <f t="shared" ca="1" si="300"/>
        <v>199669.92</v>
      </c>
      <c r="BU288" s="25">
        <f t="shared" ca="1" si="263"/>
        <v>199320.49</v>
      </c>
      <c r="BV288" s="7"/>
      <c r="BY288" s="7"/>
      <c r="CB288" s="131">
        <f t="shared" si="308"/>
        <v>285</v>
      </c>
      <c r="CC288" s="132">
        <f t="shared" ca="1" si="301"/>
        <v>0</v>
      </c>
      <c r="CD288" s="133">
        <f t="shared" ca="1" si="264"/>
        <v>268949.90917439724</v>
      </c>
      <c r="CE288" s="133">
        <f t="shared" ca="1" si="302"/>
        <v>111.84</v>
      </c>
      <c r="CF288" s="133">
        <f t="shared" ca="1" si="303"/>
        <v>268838.07</v>
      </c>
      <c r="CG288" s="133">
        <f t="shared" ca="1" si="304"/>
        <v>0</v>
      </c>
      <c r="CH288" s="133">
        <f ca="1">IF($H288="","",IF(MONTH($H288)=MONTH($C$4)-1,MAX(0,(CG288-SUM(N277:N288)+SUM(O277:O288))-(VLOOKUP(CB288-12,$CB$3:$CH287,6,FALSE))),0)*0.25)</f>
        <v>0</v>
      </c>
      <c r="CI288" s="133">
        <f ca="1">IF($H288="","",CG288-SUM($CH$4:$CH288))</f>
        <v>-38909.284785774871</v>
      </c>
      <c r="CK288" s="133">
        <f ca="1">IF($H288="","",SUM($N$4:$N288)+$CK$3)</f>
        <v>100000</v>
      </c>
      <c r="CL288" s="133">
        <f ca="1">IF($H288="","",SUM($O$4:$O288))</f>
        <v>0</v>
      </c>
      <c r="CM288" s="133">
        <f t="shared" ca="1" si="307"/>
        <v>0</v>
      </c>
      <c r="CN288" s="133">
        <f ca="1">IF($H288="","",ROUND(IF(MONTH($H288)=MONTH($C$4)-1,BT288*(1+CC288)-SUM($CM$4:$CM288),0),2))</f>
        <v>0</v>
      </c>
      <c r="CZ288" s="132">
        <f t="shared" ca="1" si="265"/>
        <v>126700</v>
      </c>
    </row>
    <row r="289" spans="6:104" x14ac:dyDescent="0.2">
      <c r="F289" s="3">
        <v>286</v>
      </c>
      <c r="G289" s="3">
        <f t="shared" si="266"/>
        <v>24</v>
      </c>
      <c r="H289" s="8">
        <f t="shared" ca="1" si="305"/>
        <v>52443</v>
      </c>
      <c r="I289" s="6">
        <f t="shared" ca="1" si="249"/>
        <v>56</v>
      </c>
      <c r="J289" s="6" t="str">
        <f t="shared" ca="1" si="250"/>
        <v/>
      </c>
      <c r="K289" s="7"/>
      <c r="L289" s="6">
        <f ca="1">IF($H289="","",IF($J289="",VLOOKUP($I289,Sterbetafeln!$A$4:$I$124,$D$10,FALSE),MAX(0.0005,VLOOKUP($I289,Sterbetafeln!$A$4:$I$124,$D$10,FALSE)*VLOOKUP($J289,Sterbetafeln!$A$4:$I$124,$D$13,FALSE))))</f>
        <v>5.5129999999999997E-3</v>
      </c>
      <c r="M289" s="78">
        <f ca="1">SUM($O$3:$O289)</f>
        <v>0</v>
      </c>
      <c r="N289" s="25">
        <f t="shared" ca="1" si="267"/>
        <v>0</v>
      </c>
      <c r="O289" s="25">
        <f t="shared" ca="1" si="268"/>
        <v>0</v>
      </c>
      <c r="P289" s="25">
        <f t="shared" ca="1" si="269"/>
        <v>0</v>
      </c>
      <c r="Q289" s="7" t="str">
        <f t="shared" ca="1" si="270"/>
        <v/>
      </c>
      <c r="R289" s="25">
        <f t="shared" ca="1" si="251"/>
        <v>0</v>
      </c>
      <c r="S289" s="25">
        <f ca="1">SUM(R$3:R289)</f>
        <v>0</v>
      </c>
      <c r="T289" s="25">
        <f t="shared" ca="1" si="271"/>
        <v>60153.59</v>
      </c>
      <c r="U289" s="25">
        <f t="shared" ca="1" si="252"/>
        <v>37.6</v>
      </c>
      <c r="V289" s="25">
        <f t="shared" ca="1" si="272"/>
        <v>0</v>
      </c>
      <c r="W289" s="25">
        <f t="shared" ca="1" si="253"/>
        <v>40.1</v>
      </c>
      <c r="X289" s="25">
        <f t="shared" ca="1" si="273"/>
        <v>126700</v>
      </c>
      <c r="Y289" s="25">
        <f t="shared" ca="1" si="254"/>
        <v>66546.41</v>
      </c>
      <c r="Z289" s="25">
        <f t="shared" ca="1" si="274"/>
        <v>30.57</v>
      </c>
      <c r="AA289" s="25">
        <f t="shared" ca="1" si="275"/>
        <v>3.01</v>
      </c>
      <c r="AB289" s="25">
        <f ca="1">IF($H289="","",IF($Q289="x",SUM(U$3:W289)+SUM(Z$3:AA289)-SUM(AB$3:AB288),0))</f>
        <v>0</v>
      </c>
      <c r="AC289" s="25">
        <f t="shared" ca="1" si="276"/>
        <v>60153.59</v>
      </c>
      <c r="AD289" s="25">
        <f t="shared" ca="1" si="255"/>
        <v>60013.43</v>
      </c>
      <c r="AE289" s="7"/>
      <c r="AF289" s="25">
        <f t="shared" ca="1" si="277"/>
        <v>0</v>
      </c>
      <c r="AG289" s="25">
        <f ca="1">SUM(AF$3:AF289)</f>
        <v>0</v>
      </c>
      <c r="AH289" s="25">
        <f t="shared" ca="1" si="278"/>
        <v>126115.72017852605</v>
      </c>
      <c r="AI289" s="25">
        <f t="shared" ca="1" si="256"/>
        <v>78.819999999999993</v>
      </c>
      <c r="AJ289" s="25">
        <f t="shared" ca="1" si="279"/>
        <v>0</v>
      </c>
      <c r="AK289" s="25">
        <f t="shared" ca="1" si="257"/>
        <v>84.08</v>
      </c>
      <c r="AL289" s="25">
        <f t="shared" ca="1" si="280"/>
        <v>126700</v>
      </c>
      <c r="AM289" s="25">
        <f t="shared" ca="1" si="258"/>
        <v>584.28</v>
      </c>
      <c r="AN289" s="25">
        <f t="shared" ca="1" si="281"/>
        <v>0.27</v>
      </c>
      <c r="AO289" s="25">
        <f t="shared" ca="1" si="282"/>
        <v>6.31</v>
      </c>
      <c r="AP289" s="25">
        <f ca="1">IF($H289="","",IF($Q289="x",SUM(AI$3:AK289)+SUM(AN$3:AO289)-SUM(AP$3:AP288),0))</f>
        <v>0</v>
      </c>
      <c r="AQ289" s="25">
        <f t="shared" ca="1" si="283"/>
        <v>126115.72</v>
      </c>
      <c r="AR289" s="25">
        <f t="shared" ca="1" si="259"/>
        <v>125876.62</v>
      </c>
      <c r="AS289" s="7"/>
      <c r="AT289" s="25">
        <f t="shared" ca="1" si="284"/>
        <v>0</v>
      </c>
      <c r="AU289" s="25">
        <f ca="1">SUM(AT$3:AT289)</f>
        <v>0</v>
      </c>
      <c r="AV289" s="25">
        <f t="shared" ca="1" si="285"/>
        <v>251487.3175965439</v>
      </c>
      <c r="AW289" s="25">
        <f t="shared" ca="1" si="260"/>
        <v>157.18</v>
      </c>
      <c r="AX289" s="25">
        <f t="shared" ca="1" si="286"/>
        <v>0</v>
      </c>
      <c r="AY289" s="25">
        <f t="shared" ca="1" si="287"/>
        <v>167.66</v>
      </c>
      <c r="AZ289" s="25">
        <f t="shared" ca="1" si="288"/>
        <v>251487.3175965439</v>
      </c>
      <c r="BA289" s="25">
        <f t="shared" ca="1" si="289"/>
        <v>0</v>
      </c>
      <c r="BB289" s="25">
        <f t="shared" ca="1" si="290"/>
        <v>0</v>
      </c>
      <c r="BC289" s="25">
        <f t="shared" ca="1" si="291"/>
        <v>12.57</v>
      </c>
      <c r="BD289" s="25">
        <f ca="1">IF($H289="","",IF($Q289="x",SUM(AW$3:AY289)+SUM(BB$3:BC289)-SUM(BD$3:BD288),0))</f>
        <v>0</v>
      </c>
      <c r="BE289" s="25">
        <f t="shared" ca="1" si="292"/>
        <v>251487.32</v>
      </c>
      <c r="BF289" s="25">
        <f t="shared" ca="1" si="261"/>
        <v>251060.16</v>
      </c>
      <c r="BG289" s="7"/>
      <c r="BI289" s="25">
        <f t="shared" ca="1" si="293"/>
        <v>0</v>
      </c>
      <c r="BJ289" s="25">
        <f ca="1">SUM(BI$3:BI289)</f>
        <v>0</v>
      </c>
      <c r="BK289" s="25">
        <f t="shared" ca="1" si="306"/>
        <v>200483.39996995119</v>
      </c>
      <c r="BL289" s="25">
        <f t="shared" ca="1" si="262"/>
        <v>125.3</v>
      </c>
      <c r="BM289" s="25">
        <f t="shared" ca="1" si="294"/>
        <v>0</v>
      </c>
      <c r="BN289" s="25">
        <f t="shared" ca="1" si="295"/>
        <v>133.66</v>
      </c>
      <c r="BO289" s="25">
        <f t="shared" ca="1" si="296"/>
        <v>200483.39996995119</v>
      </c>
      <c r="BP289" s="25">
        <f t="shared" ca="1" si="297"/>
        <v>0</v>
      </c>
      <c r="BQ289" s="25">
        <f t="shared" ca="1" si="298"/>
        <v>0</v>
      </c>
      <c r="BR289" s="25">
        <f t="shared" ca="1" si="299"/>
        <v>10.02</v>
      </c>
      <c r="BS289" s="25">
        <f ca="1">IF($H289="","",IF($Q289="x",SUM(BL$3:BN289)+SUM(BQ$3:BR289)-SUM(BS$3:BS288),0))</f>
        <v>0</v>
      </c>
      <c r="BT289" s="25">
        <f t="shared" ca="1" si="300"/>
        <v>200483.4</v>
      </c>
      <c r="BU289" s="25">
        <f t="shared" ca="1" si="263"/>
        <v>200132.75</v>
      </c>
      <c r="BV289" s="7"/>
      <c r="BY289" s="7"/>
      <c r="CB289" s="131">
        <f t="shared" si="308"/>
        <v>286</v>
      </c>
      <c r="CC289" s="132">
        <f t="shared" ca="1" si="301"/>
        <v>0</v>
      </c>
      <c r="CD289" s="133">
        <f t="shared" ca="1" si="264"/>
        <v>269933.34957493714</v>
      </c>
      <c r="CE289" s="133">
        <f t="shared" ca="1" si="302"/>
        <v>112.24</v>
      </c>
      <c r="CF289" s="133">
        <f t="shared" ca="1" si="303"/>
        <v>269821.11</v>
      </c>
      <c r="CG289" s="133">
        <f t="shared" ca="1" si="304"/>
        <v>0</v>
      </c>
      <c r="CH289" s="133">
        <f ca="1">IF($H289="","",IF(MONTH($H289)=MONTH($C$4)-1,MAX(0,(CG289-SUM(N278:N289)+SUM(O278:O289))-(VLOOKUP(CB289-12,$CB$3:$CH288,6,FALSE))),0)*0.25)</f>
        <v>0</v>
      </c>
      <c r="CI289" s="133">
        <f ca="1">IF($H289="","",CG289-SUM($CH$4:$CH289))</f>
        <v>-38909.284785774871</v>
      </c>
      <c r="CK289" s="133">
        <f ca="1">IF($H289="","",SUM($N$4:$N289)+$CK$3)</f>
        <v>100000</v>
      </c>
      <c r="CL289" s="133">
        <f ca="1">IF($H289="","",SUM($O$4:$O289))</f>
        <v>0</v>
      </c>
      <c r="CM289" s="133">
        <f t="shared" ca="1" si="307"/>
        <v>0</v>
      </c>
      <c r="CN289" s="133">
        <f ca="1">IF($H289="","",ROUND(IF(MONTH($H289)=MONTH($C$4)-1,BT289*(1+CC289)-SUM($CM$4:$CM289),0),2))</f>
        <v>0</v>
      </c>
      <c r="CZ289" s="132">
        <f t="shared" ca="1" si="265"/>
        <v>126700</v>
      </c>
    </row>
    <row r="290" spans="6:104" x14ac:dyDescent="0.2">
      <c r="F290" s="3">
        <v>287</v>
      </c>
      <c r="G290" s="3">
        <f t="shared" si="266"/>
        <v>24</v>
      </c>
      <c r="H290" s="8">
        <f t="shared" ca="1" si="305"/>
        <v>52474</v>
      </c>
      <c r="I290" s="6">
        <f t="shared" ca="1" si="249"/>
        <v>56</v>
      </c>
      <c r="J290" s="6" t="str">
        <f t="shared" ca="1" si="250"/>
        <v/>
      </c>
      <c r="K290" s="7"/>
      <c r="L290" s="6">
        <f ca="1">IF($H290="","",IF($J290="",VLOOKUP($I290,Sterbetafeln!$A$4:$I$124,$D$10,FALSE),MAX(0.0005,VLOOKUP($I290,Sterbetafeln!$A$4:$I$124,$D$10,FALSE)*VLOOKUP($J290,Sterbetafeln!$A$4:$I$124,$D$13,FALSE))))</f>
        <v>5.5129999999999997E-3</v>
      </c>
      <c r="M290" s="78">
        <f ca="1">SUM($O$3:$O290)</f>
        <v>0</v>
      </c>
      <c r="N290" s="25">
        <f t="shared" ca="1" si="267"/>
        <v>0</v>
      </c>
      <c r="O290" s="25">
        <f t="shared" ca="1" si="268"/>
        <v>0</v>
      </c>
      <c r="P290" s="25">
        <f t="shared" ca="1" si="269"/>
        <v>0</v>
      </c>
      <c r="Q290" s="7" t="str">
        <f t="shared" ca="1" si="270"/>
        <v/>
      </c>
      <c r="R290" s="25">
        <f t="shared" ca="1" si="251"/>
        <v>0</v>
      </c>
      <c r="S290" s="25">
        <f ca="1">SUM(R$3:R290)</f>
        <v>0</v>
      </c>
      <c r="T290" s="25">
        <f t="shared" ca="1" si="271"/>
        <v>60153.59</v>
      </c>
      <c r="U290" s="25">
        <f t="shared" ca="1" si="252"/>
        <v>37.6</v>
      </c>
      <c r="V290" s="25">
        <f t="shared" ca="1" si="272"/>
        <v>0</v>
      </c>
      <c r="W290" s="25">
        <f t="shared" ca="1" si="253"/>
        <v>40.1</v>
      </c>
      <c r="X290" s="25">
        <f t="shared" ca="1" si="273"/>
        <v>126700</v>
      </c>
      <c r="Y290" s="25">
        <f t="shared" ca="1" si="254"/>
        <v>66546.41</v>
      </c>
      <c r="Z290" s="25">
        <f t="shared" ca="1" si="274"/>
        <v>30.57</v>
      </c>
      <c r="AA290" s="25">
        <f t="shared" ca="1" si="275"/>
        <v>3.01</v>
      </c>
      <c r="AB290" s="25">
        <f ca="1">IF($H290="","",IF($Q290="x",SUM(U$3:W290)+SUM(Z$3:AA290)-SUM(AB$3:AB289),0))</f>
        <v>0</v>
      </c>
      <c r="AC290" s="25">
        <f t="shared" ca="1" si="276"/>
        <v>60153.59</v>
      </c>
      <c r="AD290" s="25">
        <f t="shared" ca="1" si="255"/>
        <v>60013.43</v>
      </c>
      <c r="AE290" s="7"/>
      <c r="AF290" s="25">
        <f t="shared" ca="1" si="277"/>
        <v>0</v>
      </c>
      <c r="AG290" s="25">
        <f ca="1">SUM(AF$3:AF290)</f>
        <v>0</v>
      </c>
      <c r="AH290" s="25">
        <f t="shared" ca="1" si="278"/>
        <v>126426.75538804832</v>
      </c>
      <c r="AI290" s="25">
        <f t="shared" ca="1" si="256"/>
        <v>79.02</v>
      </c>
      <c r="AJ290" s="25">
        <f t="shared" ca="1" si="279"/>
        <v>0</v>
      </c>
      <c r="AK290" s="25">
        <f t="shared" ca="1" si="257"/>
        <v>84.28</v>
      </c>
      <c r="AL290" s="25">
        <f t="shared" ca="1" si="280"/>
        <v>126700</v>
      </c>
      <c r="AM290" s="25">
        <f t="shared" ca="1" si="258"/>
        <v>273.24</v>
      </c>
      <c r="AN290" s="25">
        <f t="shared" ca="1" si="281"/>
        <v>0.13</v>
      </c>
      <c r="AO290" s="25">
        <f t="shared" ca="1" si="282"/>
        <v>6.32</v>
      </c>
      <c r="AP290" s="25">
        <f ca="1">IF($H290="","",IF($Q290="x",SUM(AI$3:AK290)+SUM(AN$3:AO290)-SUM(AP$3:AP289),0))</f>
        <v>0</v>
      </c>
      <c r="AQ290" s="25">
        <f t="shared" ca="1" si="283"/>
        <v>126426.76</v>
      </c>
      <c r="AR290" s="25">
        <f t="shared" ca="1" si="259"/>
        <v>126187.19</v>
      </c>
      <c r="AS290" s="7"/>
      <c r="AT290" s="25">
        <f t="shared" ca="1" si="284"/>
        <v>0</v>
      </c>
      <c r="AU290" s="25">
        <f ca="1">SUM(AT$3:AT290)</f>
        <v>0</v>
      </c>
      <c r="AV290" s="25">
        <f t="shared" ca="1" si="285"/>
        <v>252711.44724664261</v>
      </c>
      <c r="AW290" s="25">
        <f t="shared" ca="1" si="260"/>
        <v>157.94</v>
      </c>
      <c r="AX290" s="25">
        <f t="shared" ca="1" si="286"/>
        <v>0</v>
      </c>
      <c r="AY290" s="25">
        <f t="shared" ca="1" si="287"/>
        <v>168.47</v>
      </c>
      <c r="AZ290" s="25">
        <f t="shared" ca="1" si="288"/>
        <v>252711.44724664261</v>
      </c>
      <c r="BA290" s="25">
        <f t="shared" ca="1" si="289"/>
        <v>0</v>
      </c>
      <c r="BB290" s="25">
        <f t="shared" ca="1" si="290"/>
        <v>0</v>
      </c>
      <c r="BC290" s="25">
        <f t="shared" ca="1" si="291"/>
        <v>12.64</v>
      </c>
      <c r="BD290" s="25">
        <f ca="1">IF($H290="","",IF($Q290="x",SUM(AW$3:AY290)+SUM(BB$3:BC290)-SUM(BD$3:BD289),0))</f>
        <v>0</v>
      </c>
      <c r="BE290" s="25">
        <f t="shared" ca="1" si="292"/>
        <v>252711.45</v>
      </c>
      <c r="BF290" s="25">
        <f t="shared" ca="1" si="261"/>
        <v>252282.46</v>
      </c>
      <c r="BG290" s="7"/>
      <c r="BI290" s="25">
        <f t="shared" ca="1" si="293"/>
        <v>0</v>
      </c>
      <c r="BJ290" s="25">
        <f ca="1">SUM(BI$3:BI290)</f>
        <v>0</v>
      </c>
      <c r="BK290" s="25">
        <f t="shared" ca="1" si="306"/>
        <v>201300.19418816667</v>
      </c>
      <c r="BL290" s="25">
        <f t="shared" ca="1" si="262"/>
        <v>125.81</v>
      </c>
      <c r="BM290" s="25">
        <f t="shared" ca="1" si="294"/>
        <v>0</v>
      </c>
      <c r="BN290" s="25">
        <f t="shared" ca="1" si="295"/>
        <v>134.19999999999999</v>
      </c>
      <c r="BO290" s="25">
        <f t="shared" ca="1" si="296"/>
        <v>201300.19418816667</v>
      </c>
      <c r="BP290" s="25">
        <f t="shared" ca="1" si="297"/>
        <v>0</v>
      </c>
      <c r="BQ290" s="25">
        <f t="shared" ca="1" si="298"/>
        <v>0</v>
      </c>
      <c r="BR290" s="25">
        <f t="shared" ca="1" si="299"/>
        <v>10.07</v>
      </c>
      <c r="BS290" s="25">
        <f ca="1">IF($H290="","",IF($Q290="x",SUM(BL$3:BN290)+SUM(BQ$3:BR290)-SUM(BS$3:BS289),0))</f>
        <v>0</v>
      </c>
      <c r="BT290" s="25">
        <f t="shared" ca="1" si="300"/>
        <v>201300.19</v>
      </c>
      <c r="BU290" s="25">
        <f t="shared" ca="1" si="263"/>
        <v>200948.31</v>
      </c>
      <c r="BV290" s="7"/>
      <c r="BY290" s="7"/>
      <c r="CB290" s="131">
        <f t="shared" si="308"/>
        <v>287</v>
      </c>
      <c r="CC290" s="132">
        <f t="shared" ca="1" si="301"/>
        <v>0</v>
      </c>
      <c r="CD290" s="133">
        <f t="shared" ca="1" si="264"/>
        <v>270920.39460158139</v>
      </c>
      <c r="CE290" s="133">
        <f t="shared" ca="1" si="302"/>
        <v>112.65</v>
      </c>
      <c r="CF290" s="133">
        <f t="shared" ca="1" si="303"/>
        <v>270807.74</v>
      </c>
      <c r="CG290" s="133">
        <f t="shared" ca="1" si="304"/>
        <v>0</v>
      </c>
      <c r="CH290" s="133">
        <f ca="1">IF($H290="","",IF(MONTH($H290)=MONTH($C$4)-1,MAX(0,(CG290-SUM(N279:N290)+SUM(O279:O290))-(VLOOKUP(CB290-12,$CB$3:$CH289,6,FALSE))),0)*0.25)</f>
        <v>0</v>
      </c>
      <c r="CI290" s="133">
        <f ca="1">IF($H290="","",CG290-SUM($CH$4:$CH290))</f>
        <v>-38909.284785774871</v>
      </c>
      <c r="CK290" s="133">
        <f ca="1">IF($H290="","",SUM($N$4:$N290)+$CK$3)</f>
        <v>100000</v>
      </c>
      <c r="CL290" s="133">
        <f ca="1">IF($H290="","",SUM($O$4:$O290))</f>
        <v>0</v>
      </c>
      <c r="CM290" s="133">
        <f t="shared" ca="1" si="307"/>
        <v>0</v>
      </c>
      <c r="CN290" s="133">
        <f ca="1">IF($H290="","",ROUND(IF(MONTH($H290)=MONTH($C$4)-1,BT290*(1+CC290)-SUM($CM$4:$CM290),0),2))</f>
        <v>0</v>
      </c>
      <c r="CZ290" s="132">
        <f t="shared" ca="1" si="265"/>
        <v>126700</v>
      </c>
    </row>
    <row r="291" spans="6:104" x14ac:dyDescent="0.2">
      <c r="F291" s="3">
        <v>288</v>
      </c>
      <c r="G291" s="3">
        <f t="shared" si="266"/>
        <v>24</v>
      </c>
      <c r="H291" s="8">
        <f t="shared" ca="1" si="305"/>
        <v>52504</v>
      </c>
      <c r="I291" s="6">
        <f t="shared" ca="1" si="249"/>
        <v>56</v>
      </c>
      <c r="J291" s="6" t="str">
        <f t="shared" ca="1" si="250"/>
        <v/>
      </c>
      <c r="K291" s="7"/>
      <c r="L291" s="6">
        <f ca="1">IF($H291="","",IF($J291="",VLOOKUP($I291,Sterbetafeln!$A$4:$I$124,$D$10,FALSE),MAX(0.0005,VLOOKUP($I291,Sterbetafeln!$A$4:$I$124,$D$10,FALSE)*VLOOKUP($J291,Sterbetafeln!$A$4:$I$124,$D$13,FALSE))))</f>
        <v>5.5129999999999997E-3</v>
      </c>
      <c r="M291" s="78">
        <f ca="1">SUM($O$3:$O291)</f>
        <v>0</v>
      </c>
      <c r="N291" s="25">
        <f t="shared" ca="1" si="267"/>
        <v>0</v>
      </c>
      <c r="O291" s="25">
        <f t="shared" ca="1" si="268"/>
        <v>0</v>
      </c>
      <c r="P291" s="25">
        <f t="shared" ca="1" si="269"/>
        <v>0</v>
      </c>
      <c r="Q291" s="7" t="str">
        <f t="shared" ca="1" si="270"/>
        <v>x</v>
      </c>
      <c r="R291" s="25">
        <f t="shared" ca="1" si="251"/>
        <v>0</v>
      </c>
      <c r="S291" s="25">
        <f ca="1">SUM(R$3:R291)</f>
        <v>0</v>
      </c>
      <c r="T291" s="25">
        <f t="shared" ca="1" si="271"/>
        <v>60153.59</v>
      </c>
      <c r="U291" s="25">
        <f t="shared" ca="1" si="252"/>
        <v>37.6</v>
      </c>
      <c r="V291" s="25">
        <f t="shared" ca="1" si="272"/>
        <v>0</v>
      </c>
      <c r="W291" s="25">
        <f t="shared" ca="1" si="253"/>
        <v>40.1</v>
      </c>
      <c r="X291" s="25">
        <f t="shared" ca="1" si="273"/>
        <v>126700</v>
      </c>
      <c r="Y291" s="25">
        <f t="shared" ca="1" si="254"/>
        <v>66546.41</v>
      </c>
      <c r="Z291" s="25">
        <f t="shared" ca="1" si="274"/>
        <v>30.57</v>
      </c>
      <c r="AA291" s="25">
        <f t="shared" ca="1" si="275"/>
        <v>3.01</v>
      </c>
      <c r="AB291" s="25">
        <f ca="1">IF($H291="","",IF($Q291="x",SUM(U$3:W291)+SUM(Z$3:AA291)-SUM(AB$3:AB290),0))</f>
        <v>333.83999999998923</v>
      </c>
      <c r="AC291" s="25">
        <f t="shared" ca="1" si="276"/>
        <v>59819.75</v>
      </c>
      <c r="AD291" s="25">
        <f t="shared" ca="1" si="255"/>
        <v>59680.1</v>
      </c>
      <c r="AE291" s="7"/>
      <c r="AF291" s="25">
        <f t="shared" ca="1" si="277"/>
        <v>0</v>
      </c>
      <c r="AG291" s="25">
        <f ca="1">SUM(AF$3:AF291)</f>
        <v>0</v>
      </c>
      <c r="AH291" s="25">
        <f t="shared" ca="1" si="278"/>
        <v>126738.56249659829</v>
      </c>
      <c r="AI291" s="25">
        <f t="shared" ca="1" si="256"/>
        <v>79.209999999999994</v>
      </c>
      <c r="AJ291" s="25">
        <f t="shared" ca="1" si="279"/>
        <v>0</v>
      </c>
      <c r="AK291" s="25">
        <f t="shared" ca="1" si="257"/>
        <v>84.49</v>
      </c>
      <c r="AL291" s="25">
        <f t="shared" ca="1" si="280"/>
        <v>126738.56249659829</v>
      </c>
      <c r="AM291" s="25">
        <f t="shared" ca="1" si="258"/>
        <v>0</v>
      </c>
      <c r="AN291" s="25">
        <f t="shared" ca="1" si="281"/>
        <v>0</v>
      </c>
      <c r="AO291" s="25">
        <f t="shared" ca="1" si="282"/>
        <v>6.34</v>
      </c>
      <c r="AP291" s="25">
        <f ca="1">IF($H291="","",IF($Q291="x",SUM(AI$3:AK291)+SUM(AN$3:AO291)-SUM(AP$3:AP290),0))</f>
        <v>509.2699999999968</v>
      </c>
      <c r="AQ291" s="25">
        <f t="shared" ca="1" si="283"/>
        <v>126229.29</v>
      </c>
      <c r="AR291" s="25">
        <f t="shared" ca="1" si="259"/>
        <v>125990.02</v>
      </c>
      <c r="AS291" s="7"/>
      <c r="AT291" s="25">
        <f t="shared" ca="1" si="284"/>
        <v>0</v>
      </c>
      <c r="AU291" s="25">
        <f ca="1">SUM(AT$3:AT291)</f>
        <v>0</v>
      </c>
      <c r="AV291" s="25">
        <f t="shared" ca="1" si="285"/>
        <v>253941.53576131616</v>
      </c>
      <c r="AW291" s="25">
        <f t="shared" ca="1" si="260"/>
        <v>158.71</v>
      </c>
      <c r="AX291" s="25">
        <f t="shared" ca="1" si="286"/>
        <v>0</v>
      </c>
      <c r="AY291" s="25">
        <f t="shared" ca="1" si="287"/>
        <v>169.29</v>
      </c>
      <c r="AZ291" s="25">
        <f t="shared" ca="1" si="288"/>
        <v>253941.53576131616</v>
      </c>
      <c r="BA291" s="25">
        <f t="shared" ca="1" si="289"/>
        <v>0</v>
      </c>
      <c r="BB291" s="25">
        <f t="shared" ca="1" si="290"/>
        <v>0</v>
      </c>
      <c r="BC291" s="25">
        <f t="shared" ca="1" si="291"/>
        <v>12.7</v>
      </c>
      <c r="BD291" s="25">
        <f ca="1">IF($H291="","",IF($Q291="x",SUM(AW$3:AY291)+SUM(BB$3:BC291)-SUM(BD$3:BD290),0))</f>
        <v>1017.1600000000035</v>
      </c>
      <c r="BE291" s="25">
        <f t="shared" ca="1" si="292"/>
        <v>252924.38</v>
      </c>
      <c r="BF291" s="25">
        <f t="shared" ca="1" si="261"/>
        <v>252495.07</v>
      </c>
      <c r="BG291" s="7"/>
      <c r="BI291" s="25">
        <f t="shared" ca="1" si="293"/>
        <v>0</v>
      </c>
      <c r="BJ291" s="25">
        <f ca="1">SUM(BI$3:BI291)</f>
        <v>0</v>
      </c>
      <c r="BK291" s="25">
        <f t="shared" ca="1" si="306"/>
        <v>202120.31189173192</v>
      </c>
      <c r="BL291" s="25">
        <f t="shared" ca="1" si="262"/>
        <v>126.33</v>
      </c>
      <c r="BM291" s="25">
        <f t="shared" ca="1" si="294"/>
        <v>0</v>
      </c>
      <c r="BN291" s="25">
        <f t="shared" ca="1" si="295"/>
        <v>134.75</v>
      </c>
      <c r="BO291" s="25">
        <f t="shared" ca="1" si="296"/>
        <v>202120.31189173192</v>
      </c>
      <c r="BP291" s="25">
        <f t="shared" ca="1" si="297"/>
        <v>0</v>
      </c>
      <c r="BQ291" s="25">
        <f t="shared" ca="1" si="298"/>
        <v>0</v>
      </c>
      <c r="BR291" s="25">
        <f t="shared" ca="1" si="299"/>
        <v>10.11</v>
      </c>
      <c r="BS291" s="25">
        <f ca="1">IF($H291="","",IF($Q291="x",SUM(BL$3:BN291)+SUM(BQ$3:BR291)-SUM(BS$3:BS290),0))</f>
        <v>810.25000000000728</v>
      </c>
      <c r="BT291" s="25">
        <f t="shared" ca="1" si="300"/>
        <v>201310.06</v>
      </c>
      <c r="BU291" s="25">
        <f t="shared" ca="1" si="263"/>
        <v>200958.17</v>
      </c>
      <c r="BV291" s="7"/>
      <c r="BY291" s="7"/>
      <c r="CB291" s="131">
        <f t="shared" si="308"/>
        <v>288</v>
      </c>
      <c r="CC291" s="132">
        <f t="shared" ca="1" si="301"/>
        <v>-1.9097268487950605E-3</v>
      </c>
      <c r="CD291" s="133">
        <f t="shared" ca="1" si="264"/>
        <v>271911.04425433005</v>
      </c>
      <c r="CE291" s="133">
        <f t="shared" ca="1" si="302"/>
        <v>113.07</v>
      </c>
      <c r="CF291" s="133">
        <f t="shared" ca="1" si="303"/>
        <v>271797.96999999997</v>
      </c>
      <c r="CG291" s="133">
        <f t="shared" ca="1" si="304"/>
        <v>271278.91011924297</v>
      </c>
      <c r="CH291" s="133">
        <f ca="1">IF($H291="","",IF(MONTH($H291)=MONTH($C$4)-1,MAX(0,(CG291-SUM(N280:N291)+SUM(O280:O291))-(VLOOKUP(CB291-12,$CB$3:$CH290,6,FALSE))),0)*0.25)</f>
        <v>3910.4427440358704</v>
      </c>
      <c r="CI291" s="133">
        <f ca="1">IF($H291="","",CG291-SUM($CH$4:$CH291))</f>
        <v>228459.18258943222</v>
      </c>
      <c r="CK291" s="133">
        <f ca="1">IF($H291="","",SUM($N$4:$N291)+$CK$3)</f>
        <v>100000</v>
      </c>
      <c r="CL291" s="133">
        <f ca="1">IF($H291="","",SUM($O$4:$O291))</f>
        <v>0</v>
      </c>
      <c r="CM291" s="133">
        <f t="shared" ca="1" si="307"/>
        <v>0</v>
      </c>
      <c r="CN291" s="133">
        <f ca="1">IF($H291="","",ROUND(IF(MONTH($H291)=MONTH($C$4)-1,BT291*(1+CC291)-SUM($CM$4:$CM291),0),2))</f>
        <v>200925.61</v>
      </c>
      <c r="CZ291" s="132">
        <f t="shared" ca="1" si="265"/>
        <v>126700</v>
      </c>
    </row>
    <row r="292" spans="6:104" x14ac:dyDescent="0.2">
      <c r="F292" s="3">
        <v>289</v>
      </c>
      <c r="G292" s="3">
        <f t="shared" si="266"/>
        <v>25</v>
      </c>
      <c r="H292" s="8">
        <f t="shared" ca="1" si="305"/>
        <v>52535</v>
      </c>
      <c r="I292" s="6">
        <f t="shared" ca="1" si="249"/>
        <v>56</v>
      </c>
      <c r="J292" s="6" t="str">
        <f t="shared" ca="1" si="250"/>
        <v/>
      </c>
      <c r="K292" s="7"/>
      <c r="L292" s="6">
        <f ca="1">IF($H292="","",IF($J292="",VLOOKUP($I292,Sterbetafeln!$A$4:$I$124,$D$10,FALSE),MAX(0.0005,VLOOKUP($I292,Sterbetafeln!$A$4:$I$124,$D$10,FALSE)*VLOOKUP($J292,Sterbetafeln!$A$4:$I$124,$D$13,FALSE))))</f>
        <v>5.5129999999999997E-3</v>
      </c>
      <c r="M292" s="78">
        <f ca="1">SUM($O$3:$O292)</f>
        <v>0</v>
      </c>
      <c r="N292" s="25">
        <f t="shared" ca="1" si="267"/>
        <v>0</v>
      </c>
      <c r="O292" s="25">
        <f t="shared" ca="1" si="268"/>
        <v>0</v>
      </c>
      <c r="P292" s="25">
        <f t="shared" ca="1" si="269"/>
        <v>0</v>
      </c>
      <c r="Q292" s="7" t="str">
        <f t="shared" ca="1" si="270"/>
        <v/>
      </c>
      <c r="R292" s="25">
        <f t="shared" ca="1" si="251"/>
        <v>0</v>
      </c>
      <c r="S292" s="25">
        <f ca="1">SUM(R$3:R292)</f>
        <v>0</v>
      </c>
      <c r="T292" s="25">
        <f t="shared" ca="1" si="271"/>
        <v>59819.75</v>
      </c>
      <c r="U292" s="25">
        <f t="shared" ca="1" si="252"/>
        <v>37.39</v>
      </c>
      <c r="V292" s="25">
        <f t="shared" ca="1" si="272"/>
        <v>0</v>
      </c>
      <c r="W292" s="25">
        <f t="shared" ca="1" si="253"/>
        <v>39.880000000000003</v>
      </c>
      <c r="X292" s="25">
        <f t="shared" ca="1" si="273"/>
        <v>126700</v>
      </c>
      <c r="Y292" s="25">
        <f t="shared" ca="1" si="254"/>
        <v>66880.25</v>
      </c>
      <c r="Z292" s="25">
        <f t="shared" ca="1" si="274"/>
        <v>30.73</v>
      </c>
      <c r="AA292" s="25">
        <f t="shared" ca="1" si="275"/>
        <v>2.99</v>
      </c>
      <c r="AB292" s="25">
        <f ca="1">IF($H292="","",IF($Q292="x",SUM(U$3:W292)+SUM(Z$3:AA292)-SUM(AB$3:AB291),0))</f>
        <v>0</v>
      </c>
      <c r="AC292" s="25">
        <f t="shared" ca="1" si="276"/>
        <v>59819.75</v>
      </c>
      <c r="AD292" s="25">
        <f t="shared" ca="1" si="255"/>
        <v>59680.1</v>
      </c>
      <c r="AE292" s="7"/>
      <c r="AF292" s="25">
        <f t="shared" ca="1" si="277"/>
        <v>0</v>
      </c>
      <c r="AG292" s="25">
        <f ca="1">SUM(AF$3:AF292)</f>
        <v>0</v>
      </c>
      <c r="AH292" s="25">
        <f t="shared" ca="1" si="278"/>
        <v>126540.60548230635</v>
      </c>
      <c r="AI292" s="25">
        <f t="shared" ca="1" si="256"/>
        <v>79.09</v>
      </c>
      <c r="AJ292" s="25">
        <f t="shared" ca="1" si="279"/>
        <v>0</v>
      </c>
      <c r="AK292" s="25">
        <f t="shared" ca="1" si="257"/>
        <v>84.36</v>
      </c>
      <c r="AL292" s="25">
        <f t="shared" ca="1" si="280"/>
        <v>126700</v>
      </c>
      <c r="AM292" s="25">
        <f t="shared" ca="1" si="258"/>
        <v>159.38999999999999</v>
      </c>
      <c r="AN292" s="25">
        <f t="shared" ca="1" si="281"/>
        <v>7.0000000000000007E-2</v>
      </c>
      <c r="AO292" s="25">
        <f t="shared" ca="1" si="282"/>
        <v>6.33</v>
      </c>
      <c r="AP292" s="25">
        <f ca="1">IF($H292="","",IF($Q292="x",SUM(AI$3:AK292)+SUM(AN$3:AO292)-SUM(AP$3:AP291),0))</f>
        <v>0</v>
      </c>
      <c r="AQ292" s="25">
        <f t="shared" ca="1" si="283"/>
        <v>126540.61</v>
      </c>
      <c r="AR292" s="25">
        <f t="shared" ca="1" si="259"/>
        <v>126300.87</v>
      </c>
      <c r="AS292" s="7"/>
      <c r="AT292" s="25">
        <f t="shared" ca="1" si="284"/>
        <v>0</v>
      </c>
      <c r="AU292" s="25">
        <f ca="1">SUM(AT$3:AT292)</f>
        <v>0</v>
      </c>
      <c r="AV292" s="25">
        <f t="shared" ca="1" si="285"/>
        <v>254155.50220885806</v>
      </c>
      <c r="AW292" s="25">
        <f t="shared" ca="1" si="260"/>
        <v>158.85</v>
      </c>
      <c r="AX292" s="25">
        <f t="shared" ca="1" si="286"/>
        <v>0</v>
      </c>
      <c r="AY292" s="25">
        <f t="shared" ca="1" si="287"/>
        <v>169.44</v>
      </c>
      <c r="AZ292" s="25">
        <f t="shared" ca="1" si="288"/>
        <v>254155.50220885806</v>
      </c>
      <c r="BA292" s="25">
        <f t="shared" ca="1" si="289"/>
        <v>0</v>
      </c>
      <c r="BB292" s="25">
        <f t="shared" ca="1" si="290"/>
        <v>0</v>
      </c>
      <c r="BC292" s="25">
        <f t="shared" ca="1" si="291"/>
        <v>12.71</v>
      </c>
      <c r="BD292" s="25">
        <f ca="1">IF($H292="","",IF($Q292="x",SUM(AW$3:AY292)+SUM(BB$3:BC292)-SUM(BD$3:BD291),0))</f>
        <v>0</v>
      </c>
      <c r="BE292" s="25">
        <f t="shared" ca="1" si="292"/>
        <v>254155.5</v>
      </c>
      <c r="BF292" s="25">
        <f t="shared" ca="1" si="261"/>
        <v>253724.34</v>
      </c>
      <c r="BG292" s="7"/>
      <c r="BI292" s="25">
        <f t="shared" ca="1" si="293"/>
        <v>0</v>
      </c>
      <c r="BJ292" s="25">
        <f ca="1">SUM(BI$3:BI292)</f>
        <v>0</v>
      </c>
      <c r="BK292" s="25">
        <f t="shared" ca="1" si="306"/>
        <v>202130.22210333368</v>
      </c>
      <c r="BL292" s="25">
        <f t="shared" ca="1" si="262"/>
        <v>126.33</v>
      </c>
      <c r="BM292" s="25">
        <f t="shared" ca="1" si="294"/>
        <v>0</v>
      </c>
      <c r="BN292" s="25">
        <f t="shared" ca="1" si="295"/>
        <v>134.75</v>
      </c>
      <c r="BO292" s="25">
        <f t="shared" ca="1" si="296"/>
        <v>202130.22210333368</v>
      </c>
      <c r="BP292" s="25">
        <f t="shared" ca="1" si="297"/>
        <v>0</v>
      </c>
      <c r="BQ292" s="25">
        <f t="shared" ca="1" si="298"/>
        <v>0</v>
      </c>
      <c r="BR292" s="25">
        <f t="shared" ca="1" si="299"/>
        <v>10.11</v>
      </c>
      <c r="BS292" s="25">
        <f ca="1">IF($H292="","",IF($Q292="x",SUM(BL$3:BN292)+SUM(BQ$3:BR292)-SUM(BS$3:BS291),0))</f>
        <v>0</v>
      </c>
      <c r="BT292" s="25">
        <f t="shared" ca="1" si="300"/>
        <v>202130.22</v>
      </c>
      <c r="BU292" s="25">
        <f t="shared" ca="1" si="263"/>
        <v>201777.1</v>
      </c>
      <c r="BV292" s="7"/>
      <c r="BY292" s="7"/>
      <c r="CB292" s="131">
        <f t="shared" si="308"/>
        <v>289</v>
      </c>
      <c r="CC292" s="132">
        <f t="shared" ca="1" si="301"/>
        <v>0</v>
      </c>
      <c r="CD292" s="133">
        <f t="shared" ca="1" si="264"/>
        <v>272905.3085739243</v>
      </c>
      <c r="CE292" s="133">
        <f t="shared" ca="1" si="302"/>
        <v>113.48</v>
      </c>
      <c r="CF292" s="133">
        <f t="shared" ca="1" si="303"/>
        <v>272791.83</v>
      </c>
      <c r="CG292" s="133">
        <f t="shared" ca="1" si="304"/>
        <v>0</v>
      </c>
      <c r="CH292" s="133">
        <f ca="1">IF($H292="","",IF(MONTH($H292)=MONTH($C$4)-1,MAX(0,(CG292-SUM(N281:N292)+SUM(O281:O292))-(VLOOKUP(CB292-12,$CB$3:$CH291,6,FALSE))),0)*0.25)</f>
        <v>0</v>
      </c>
      <c r="CI292" s="133">
        <f ca="1">IF($H292="","",CG292-SUM($CH$4:$CH292))</f>
        <v>-42819.727529810742</v>
      </c>
      <c r="CK292" s="133">
        <f ca="1">IF($H292="","",SUM($N$4:$N292)+$CK$3)</f>
        <v>100000</v>
      </c>
      <c r="CL292" s="133">
        <f ca="1">IF($H292="","",SUM($O$4:$O292))</f>
        <v>0</v>
      </c>
      <c r="CM292" s="133">
        <f t="shared" ca="1" si="307"/>
        <v>0</v>
      </c>
      <c r="CN292" s="133">
        <f ca="1">IF($H292="","",ROUND(IF(MONTH($H292)=MONTH($C$4)-1,BT292*(1+CC292)-SUM($CM$4:$CM292),0),2))</f>
        <v>0</v>
      </c>
      <c r="CZ292" s="132">
        <f t="shared" ca="1" si="265"/>
        <v>126700</v>
      </c>
    </row>
    <row r="293" spans="6:104" x14ac:dyDescent="0.2">
      <c r="F293" s="3">
        <v>290</v>
      </c>
      <c r="G293" s="3">
        <f t="shared" si="266"/>
        <v>25</v>
      </c>
      <c r="H293" s="8">
        <f t="shared" ca="1" si="305"/>
        <v>52565</v>
      </c>
      <c r="I293" s="6">
        <f t="shared" ca="1" si="249"/>
        <v>56</v>
      </c>
      <c r="J293" s="6" t="str">
        <f t="shared" ca="1" si="250"/>
        <v/>
      </c>
      <c r="K293" s="7"/>
      <c r="L293" s="6">
        <f ca="1">IF($H293="","",IF($J293="",VLOOKUP($I293,Sterbetafeln!$A$4:$I$124,$D$10,FALSE),MAX(0.0005,VLOOKUP($I293,Sterbetafeln!$A$4:$I$124,$D$10,FALSE)*VLOOKUP($J293,Sterbetafeln!$A$4:$I$124,$D$13,FALSE))))</f>
        <v>5.5129999999999997E-3</v>
      </c>
      <c r="M293" s="78">
        <f ca="1">SUM($O$3:$O293)</f>
        <v>0</v>
      </c>
      <c r="N293" s="25">
        <f t="shared" ca="1" si="267"/>
        <v>0</v>
      </c>
      <c r="O293" s="25">
        <f t="shared" ca="1" si="268"/>
        <v>0</v>
      </c>
      <c r="P293" s="25">
        <f t="shared" ca="1" si="269"/>
        <v>0</v>
      </c>
      <c r="Q293" s="7" t="str">
        <f t="shared" ca="1" si="270"/>
        <v/>
      </c>
      <c r="R293" s="25">
        <f t="shared" ca="1" si="251"/>
        <v>0</v>
      </c>
      <c r="S293" s="25">
        <f ca="1">SUM(R$3:R293)</f>
        <v>0</v>
      </c>
      <c r="T293" s="25">
        <f t="shared" ca="1" si="271"/>
        <v>59819.75</v>
      </c>
      <c r="U293" s="25">
        <f t="shared" ca="1" si="252"/>
        <v>37.39</v>
      </c>
      <c r="V293" s="25">
        <f t="shared" ca="1" si="272"/>
        <v>0</v>
      </c>
      <c r="W293" s="25">
        <f t="shared" ca="1" si="253"/>
        <v>39.880000000000003</v>
      </c>
      <c r="X293" s="25">
        <f t="shared" ca="1" si="273"/>
        <v>126700</v>
      </c>
      <c r="Y293" s="25">
        <f t="shared" ca="1" si="254"/>
        <v>66880.25</v>
      </c>
      <c r="Z293" s="25">
        <f t="shared" ca="1" si="274"/>
        <v>30.73</v>
      </c>
      <c r="AA293" s="25">
        <f t="shared" ca="1" si="275"/>
        <v>2.99</v>
      </c>
      <c r="AB293" s="25">
        <f ca="1">IF($H293="","",IF($Q293="x",SUM(U$3:W293)+SUM(Z$3:AA293)-SUM(AB$3:AB292),0))</f>
        <v>0</v>
      </c>
      <c r="AC293" s="25">
        <f t="shared" ca="1" si="276"/>
        <v>59819.75</v>
      </c>
      <c r="AD293" s="25">
        <f t="shared" ca="1" si="255"/>
        <v>59680.1</v>
      </c>
      <c r="AE293" s="7"/>
      <c r="AF293" s="25">
        <f t="shared" ca="1" si="277"/>
        <v>0</v>
      </c>
      <c r="AG293" s="25">
        <f ca="1">SUM(AF$3:AF293)</f>
        <v>0</v>
      </c>
      <c r="AH293" s="25">
        <f t="shared" ca="1" si="278"/>
        <v>126852.69328141188</v>
      </c>
      <c r="AI293" s="25">
        <f t="shared" ca="1" si="256"/>
        <v>79.28</v>
      </c>
      <c r="AJ293" s="25">
        <f t="shared" ca="1" si="279"/>
        <v>0</v>
      </c>
      <c r="AK293" s="25">
        <f t="shared" ca="1" si="257"/>
        <v>84.57</v>
      </c>
      <c r="AL293" s="25">
        <f t="shared" ca="1" si="280"/>
        <v>126852.69328141188</v>
      </c>
      <c r="AM293" s="25">
        <f t="shared" ca="1" si="258"/>
        <v>0</v>
      </c>
      <c r="AN293" s="25">
        <f t="shared" ca="1" si="281"/>
        <v>0</v>
      </c>
      <c r="AO293" s="25">
        <f t="shared" ca="1" si="282"/>
        <v>6.34</v>
      </c>
      <c r="AP293" s="25">
        <f ca="1">IF($H293="","",IF($Q293="x",SUM(AI$3:AK293)+SUM(AN$3:AO293)-SUM(AP$3:AP292),0))</f>
        <v>0</v>
      </c>
      <c r="AQ293" s="25">
        <f t="shared" ca="1" si="283"/>
        <v>126852.69</v>
      </c>
      <c r="AR293" s="25">
        <f t="shared" ca="1" si="259"/>
        <v>126612.49</v>
      </c>
      <c r="AS293" s="7"/>
      <c r="AT293" s="25">
        <f t="shared" ca="1" si="284"/>
        <v>0</v>
      </c>
      <c r="AU293" s="25">
        <f ca="1">SUM(AT$3:AT293)</f>
        <v>0</v>
      </c>
      <c r="AV293" s="25">
        <f t="shared" ca="1" si="285"/>
        <v>255392.61474771003</v>
      </c>
      <c r="AW293" s="25">
        <f t="shared" ca="1" si="260"/>
        <v>159.62</v>
      </c>
      <c r="AX293" s="25">
        <f t="shared" ca="1" si="286"/>
        <v>0</v>
      </c>
      <c r="AY293" s="25">
        <f t="shared" ca="1" si="287"/>
        <v>170.26</v>
      </c>
      <c r="AZ293" s="25">
        <f t="shared" ca="1" si="288"/>
        <v>255392.61474771003</v>
      </c>
      <c r="BA293" s="25">
        <f t="shared" ca="1" si="289"/>
        <v>0</v>
      </c>
      <c r="BB293" s="25">
        <f t="shared" ca="1" si="290"/>
        <v>0</v>
      </c>
      <c r="BC293" s="25">
        <f t="shared" ca="1" si="291"/>
        <v>12.77</v>
      </c>
      <c r="BD293" s="25">
        <f ca="1">IF($H293="","",IF($Q293="x",SUM(AW$3:AY293)+SUM(BB$3:BC293)-SUM(BD$3:BD292),0))</f>
        <v>0</v>
      </c>
      <c r="BE293" s="25">
        <f t="shared" ca="1" si="292"/>
        <v>255392.61</v>
      </c>
      <c r="BF293" s="25">
        <f t="shared" ca="1" si="261"/>
        <v>254959.6</v>
      </c>
      <c r="BG293" s="7"/>
      <c r="BI293" s="25">
        <f t="shared" ca="1" si="293"/>
        <v>0</v>
      </c>
      <c r="BJ293" s="25">
        <f ca="1">SUM(BI$3:BI293)</f>
        <v>0</v>
      </c>
      <c r="BK293" s="25">
        <f t="shared" ca="1" si="306"/>
        <v>202953.72353669608</v>
      </c>
      <c r="BL293" s="25">
        <f t="shared" ca="1" si="262"/>
        <v>126.85</v>
      </c>
      <c r="BM293" s="25">
        <f t="shared" ca="1" si="294"/>
        <v>0</v>
      </c>
      <c r="BN293" s="25">
        <f t="shared" ca="1" si="295"/>
        <v>135.30000000000001</v>
      </c>
      <c r="BO293" s="25">
        <f t="shared" ca="1" si="296"/>
        <v>202953.72353669608</v>
      </c>
      <c r="BP293" s="25">
        <f t="shared" ca="1" si="297"/>
        <v>0</v>
      </c>
      <c r="BQ293" s="25">
        <f t="shared" ca="1" si="298"/>
        <v>0</v>
      </c>
      <c r="BR293" s="25">
        <f t="shared" ca="1" si="299"/>
        <v>10.15</v>
      </c>
      <c r="BS293" s="25">
        <f ca="1">IF($H293="","",IF($Q293="x",SUM(BL$3:BN293)+SUM(BQ$3:BR293)-SUM(BS$3:BS292),0))</f>
        <v>0</v>
      </c>
      <c r="BT293" s="25">
        <f t="shared" ca="1" si="300"/>
        <v>202953.72</v>
      </c>
      <c r="BU293" s="25">
        <f t="shared" ca="1" si="263"/>
        <v>202599.36</v>
      </c>
      <c r="BV293" s="7"/>
      <c r="BY293" s="7"/>
      <c r="CB293" s="131">
        <f t="shared" si="308"/>
        <v>290</v>
      </c>
      <c r="CC293" s="132">
        <f t="shared" ca="1" si="301"/>
        <v>0</v>
      </c>
      <c r="CD293" s="133">
        <f t="shared" ca="1" si="264"/>
        <v>273903.21768258797</v>
      </c>
      <c r="CE293" s="133">
        <f t="shared" ca="1" si="302"/>
        <v>113.89</v>
      </c>
      <c r="CF293" s="133">
        <f t="shared" ca="1" si="303"/>
        <v>273789.33</v>
      </c>
      <c r="CG293" s="133">
        <f t="shared" ca="1" si="304"/>
        <v>0</v>
      </c>
      <c r="CH293" s="133">
        <f ca="1">IF($H293="","",IF(MONTH($H293)=MONTH($C$4)-1,MAX(0,(CG293-SUM(N282:N293)+SUM(O282:O293))-(VLOOKUP(CB293-12,$CB$3:$CH292,6,FALSE))),0)*0.25)</f>
        <v>0</v>
      </c>
      <c r="CI293" s="133">
        <f ca="1">IF($H293="","",CG293-SUM($CH$4:$CH293))</f>
        <v>-42819.727529810742</v>
      </c>
      <c r="CK293" s="133">
        <f ca="1">IF($H293="","",SUM($N$4:$N293)+$CK$3)</f>
        <v>100000</v>
      </c>
      <c r="CL293" s="133">
        <f ca="1">IF($H293="","",SUM($O$4:$O293))</f>
        <v>0</v>
      </c>
      <c r="CM293" s="133">
        <f t="shared" ca="1" si="307"/>
        <v>0</v>
      </c>
      <c r="CN293" s="133">
        <f ca="1">IF($H293="","",ROUND(IF(MONTH($H293)=MONTH($C$4)-1,BT293*(1+CC293)-SUM($CM$4:$CM293),0),2))</f>
        <v>0</v>
      </c>
      <c r="CZ293" s="132">
        <f t="shared" ca="1" si="265"/>
        <v>126700</v>
      </c>
    </row>
    <row r="294" spans="6:104" x14ac:dyDescent="0.2">
      <c r="F294" s="3">
        <v>291</v>
      </c>
      <c r="G294" s="3">
        <f t="shared" si="266"/>
        <v>25</v>
      </c>
      <c r="H294" s="8">
        <f t="shared" ca="1" si="305"/>
        <v>52596</v>
      </c>
      <c r="I294" s="6">
        <f t="shared" ca="1" si="249"/>
        <v>56</v>
      </c>
      <c r="J294" s="6" t="str">
        <f t="shared" ca="1" si="250"/>
        <v/>
      </c>
      <c r="K294" s="7"/>
      <c r="L294" s="6">
        <f ca="1">IF($H294="","",IF($J294="",VLOOKUP($I294,Sterbetafeln!$A$4:$I$124,$D$10,FALSE),MAX(0.0005,VLOOKUP($I294,Sterbetafeln!$A$4:$I$124,$D$10,FALSE)*VLOOKUP($J294,Sterbetafeln!$A$4:$I$124,$D$13,FALSE))))</f>
        <v>5.5129999999999997E-3</v>
      </c>
      <c r="M294" s="78">
        <f ca="1">SUM($O$3:$O294)</f>
        <v>0</v>
      </c>
      <c r="N294" s="25">
        <f t="shared" ca="1" si="267"/>
        <v>0</v>
      </c>
      <c r="O294" s="25">
        <f t="shared" ca="1" si="268"/>
        <v>0</v>
      </c>
      <c r="P294" s="25">
        <f t="shared" ca="1" si="269"/>
        <v>0</v>
      </c>
      <c r="Q294" s="7" t="str">
        <f t="shared" ca="1" si="270"/>
        <v>x</v>
      </c>
      <c r="R294" s="25">
        <f t="shared" ca="1" si="251"/>
        <v>0</v>
      </c>
      <c r="S294" s="25">
        <f ca="1">SUM(R$3:R294)</f>
        <v>0</v>
      </c>
      <c r="T294" s="25">
        <f t="shared" ca="1" si="271"/>
        <v>59819.75</v>
      </c>
      <c r="U294" s="25">
        <f t="shared" ca="1" si="252"/>
        <v>37.39</v>
      </c>
      <c r="V294" s="25">
        <f t="shared" ca="1" si="272"/>
        <v>0</v>
      </c>
      <c r="W294" s="25">
        <f t="shared" ca="1" si="253"/>
        <v>39.880000000000003</v>
      </c>
      <c r="X294" s="25">
        <f t="shared" ca="1" si="273"/>
        <v>126700</v>
      </c>
      <c r="Y294" s="25">
        <f t="shared" ca="1" si="254"/>
        <v>66880.25</v>
      </c>
      <c r="Z294" s="25">
        <f t="shared" ca="1" si="274"/>
        <v>30.73</v>
      </c>
      <c r="AA294" s="25">
        <f t="shared" ca="1" si="275"/>
        <v>2.99</v>
      </c>
      <c r="AB294" s="25">
        <f ca="1">IF($H294="","",IF($Q294="x",SUM(U$3:W294)+SUM(Z$3:AA294)-SUM(AB$3:AB293),0))</f>
        <v>332.97000000000116</v>
      </c>
      <c r="AC294" s="25">
        <f t="shared" ca="1" si="276"/>
        <v>59486.78</v>
      </c>
      <c r="AD294" s="25">
        <f t="shared" ca="1" si="255"/>
        <v>59347.62</v>
      </c>
      <c r="AE294" s="7"/>
      <c r="AF294" s="25">
        <f t="shared" ca="1" si="277"/>
        <v>0</v>
      </c>
      <c r="AG294" s="25">
        <f ca="1">SUM(AF$3:AF294)</f>
        <v>0</v>
      </c>
      <c r="AH294" s="25">
        <f t="shared" ca="1" si="278"/>
        <v>127165.54295488242</v>
      </c>
      <c r="AI294" s="25">
        <f t="shared" ca="1" si="256"/>
        <v>79.48</v>
      </c>
      <c r="AJ294" s="25">
        <f t="shared" ca="1" si="279"/>
        <v>0</v>
      </c>
      <c r="AK294" s="25">
        <f t="shared" ca="1" si="257"/>
        <v>84.78</v>
      </c>
      <c r="AL294" s="25">
        <f t="shared" ca="1" si="280"/>
        <v>127165.54295488242</v>
      </c>
      <c r="AM294" s="25">
        <f t="shared" ca="1" si="258"/>
        <v>0</v>
      </c>
      <c r="AN294" s="25">
        <f t="shared" ca="1" si="281"/>
        <v>0</v>
      </c>
      <c r="AO294" s="25">
        <f t="shared" ca="1" si="282"/>
        <v>6.36</v>
      </c>
      <c r="AP294" s="25">
        <f ca="1">IF($H294="","",IF($Q294="x",SUM(AI$3:AK294)+SUM(AN$3:AO294)-SUM(AP$3:AP293),0))</f>
        <v>510.65999999999622</v>
      </c>
      <c r="AQ294" s="25">
        <f t="shared" ca="1" si="283"/>
        <v>126654.88</v>
      </c>
      <c r="AR294" s="25">
        <f t="shared" ca="1" si="259"/>
        <v>126414.97</v>
      </c>
      <c r="AS294" s="7"/>
      <c r="AT294" s="25">
        <f t="shared" ca="1" si="284"/>
        <v>0</v>
      </c>
      <c r="AU294" s="25">
        <f ca="1">SUM(AT$3:AT294)</f>
        <v>0</v>
      </c>
      <c r="AV294" s="25">
        <f t="shared" ca="1" si="285"/>
        <v>256635.74644318991</v>
      </c>
      <c r="AW294" s="25">
        <f t="shared" ca="1" si="260"/>
        <v>160.4</v>
      </c>
      <c r="AX294" s="25">
        <f t="shared" ca="1" si="286"/>
        <v>0</v>
      </c>
      <c r="AY294" s="25">
        <f t="shared" ca="1" si="287"/>
        <v>171.09</v>
      </c>
      <c r="AZ294" s="25">
        <f t="shared" ca="1" si="288"/>
        <v>256635.74644318991</v>
      </c>
      <c r="BA294" s="25">
        <f t="shared" ca="1" si="289"/>
        <v>0</v>
      </c>
      <c r="BB294" s="25">
        <f t="shared" ca="1" si="290"/>
        <v>0</v>
      </c>
      <c r="BC294" s="25">
        <f t="shared" ca="1" si="291"/>
        <v>12.83</v>
      </c>
      <c r="BD294" s="25">
        <f ca="1">IF($H294="","",IF($Q294="x",SUM(AW$3:AY294)+SUM(BB$3:BC294)-SUM(BD$3:BD293),0))</f>
        <v>1027.9700000000084</v>
      </c>
      <c r="BE294" s="25">
        <f t="shared" ca="1" si="292"/>
        <v>255607.78</v>
      </c>
      <c r="BF294" s="25">
        <f t="shared" ca="1" si="261"/>
        <v>255174.44</v>
      </c>
      <c r="BG294" s="7"/>
      <c r="BI294" s="25">
        <f t="shared" ca="1" si="293"/>
        <v>0</v>
      </c>
      <c r="BJ294" s="25">
        <f ca="1">SUM(BI$3:BI294)</f>
        <v>0</v>
      </c>
      <c r="BK294" s="25">
        <f t="shared" ca="1" si="306"/>
        <v>203780.57857763191</v>
      </c>
      <c r="BL294" s="25">
        <f t="shared" ca="1" si="262"/>
        <v>127.36</v>
      </c>
      <c r="BM294" s="25">
        <f t="shared" ca="1" si="294"/>
        <v>0</v>
      </c>
      <c r="BN294" s="25">
        <f t="shared" ca="1" si="295"/>
        <v>135.85</v>
      </c>
      <c r="BO294" s="25">
        <f t="shared" ca="1" si="296"/>
        <v>203780.57857763191</v>
      </c>
      <c r="BP294" s="25">
        <f t="shared" ca="1" si="297"/>
        <v>0</v>
      </c>
      <c r="BQ294" s="25">
        <f t="shared" ca="1" si="298"/>
        <v>0</v>
      </c>
      <c r="BR294" s="25">
        <f t="shared" ca="1" si="299"/>
        <v>10.19</v>
      </c>
      <c r="BS294" s="25">
        <f ca="1">IF($H294="","",IF($Q294="x",SUM(BL$3:BN294)+SUM(BQ$3:BR294)-SUM(BS$3:BS293),0))</f>
        <v>816.88999999999942</v>
      </c>
      <c r="BT294" s="25">
        <f t="shared" ca="1" si="300"/>
        <v>202963.69</v>
      </c>
      <c r="BU294" s="25">
        <f t="shared" ca="1" si="263"/>
        <v>202609.32</v>
      </c>
      <c r="BV294" s="7"/>
      <c r="BY294" s="7"/>
      <c r="CB294" s="131">
        <f t="shared" si="308"/>
        <v>291</v>
      </c>
      <c r="CC294" s="132">
        <f t="shared" ca="1" si="301"/>
        <v>0</v>
      </c>
      <c r="CD294" s="133">
        <f t="shared" ca="1" si="264"/>
        <v>274904.78162106214</v>
      </c>
      <c r="CE294" s="133">
        <f t="shared" ca="1" si="302"/>
        <v>114.31</v>
      </c>
      <c r="CF294" s="133">
        <f t="shared" ca="1" si="303"/>
        <v>274790.46999999997</v>
      </c>
      <c r="CG294" s="133">
        <f t="shared" ca="1" si="304"/>
        <v>0</v>
      </c>
      <c r="CH294" s="133">
        <f ca="1">IF($H294="","",IF(MONTH($H294)=MONTH($C$4)-1,MAX(0,(CG294-SUM(N283:N294)+SUM(O283:O294))-(VLOOKUP(CB294-12,$CB$3:$CH293,6,FALSE))),0)*0.25)</f>
        <v>0</v>
      </c>
      <c r="CI294" s="133">
        <f ca="1">IF($H294="","",CG294-SUM($CH$4:$CH294))</f>
        <v>-42819.727529810742</v>
      </c>
      <c r="CK294" s="133">
        <f ca="1">IF($H294="","",SUM($N$4:$N294)+$CK$3)</f>
        <v>100000</v>
      </c>
      <c r="CL294" s="133">
        <f ca="1">IF($H294="","",SUM($O$4:$O294))</f>
        <v>0</v>
      </c>
      <c r="CM294" s="133">
        <f t="shared" ca="1" si="307"/>
        <v>0</v>
      </c>
      <c r="CN294" s="133">
        <f ca="1">IF($H294="","",ROUND(IF(MONTH($H294)=MONTH($C$4)-1,BT294*(1+CC294)-SUM($CM$4:$CM294),0),2))</f>
        <v>0</v>
      </c>
      <c r="CZ294" s="132">
        <f t="shared" ca="1" si="265"/>
        <v>126700</v>
      </c>
    </row>
    <row r="295" spans="6:104" x14ac:dyDescent="0.2">
      <c r="F295" s="3">
        <v>292</v>
      </c>
      <c r="G295" s="3">
        <f t="shared" si="266"/>
        <v>25</v>
      </c>
      <c r="H295" s="8">
        <f t="shared" ca="1" si="305"/>
        <v>52627</v>
      </c>
      <c r="I295" s="6">
        <f t="shared" ca="1" si="249"/>
        <v>56</v>
      </c>
      <c r="J295" s="6" t="str">
        <f t="shared" ca="1" si="250"/>
        <v/>
      </c>
      <c r="K295" s="7"/>
      <c r="L295" s="6">
        <f ca="1">IF($H295="","",IF($J295="",VLOOKUP($I295,Sterbetafeln!$A$4:$I$124,$D$10,FALSE),MAX(0.0005,VLOOKUP($I295,Sterbetafeln!$A$4:$I$124,$D$10,FALSE)*VLOOKUP($J295,Sterbetafeln!$A$4:$I$124,$D$13,FALSE))))</f>
        <v>5.5129999999999997E-3</v>
      </c>
      <c r="M295" s="78">
        <f ca="1">SUM($O$3:$O295)</f>
        <v>0</v>
      </c>
      <c r="N295" s="25">
        <f t="shared" ca="1" si="267"/>
        <v>0</v>
      </c>
      <c r="O295" s="25">
        <f t="shared" ca="1" si="268"/>
        <v>0</v>
      </c>
      <c r="P295" s="25">
        <f t="shared" ca="1" si="269"/>
        <v>0</v>
      </c>
      <c r="Q295" s="7" t="str">
        <f t="shared" ca="1" si="270"/>
        <v/>
      </c>
      <c r="R295" s="25">
        <f t="shared" ca="1" si="251"/>
        <v>0</v>
      </c>
      <c r="S295" s="25">
        <f ca="1">SUM(R$3:R295)</f>
        <v>0</v>
      </c>
      <c r="T295" s="25">
        <f t="shared" ca="1" si="271"/>
        <v>59486.78</v>
      </c>
      <c r="U295" s="25">
        <f t="shared" ca="1" si="252"/>
        <v>37.18</v>
      </c>
      <c r="V295" s="25">
        <f t="shared" ca="1" si="272"/>
        <v>0</v>
      </c>
      <c r="W295" s="25">
        <f t="shared" ca="1" si="253"/>
        <v>39.659999999999997</v>
      </c>
      <c r="X295" s="25">
        <f t="shared" ca="1" si="273"/>
        <v>126700</v>
      </c>
      <c r="Y295" s="25">
        <f t="shared" ca="1" si="254"/>
        <v>67213.22</v>
      </c>
      <c r="Z295" s="25">
        <f t="shared" ca="1" si="274"/>
        <v>30.88</v>
      </c>
      <c r="AA295" s="25">
        <f t="shared" ca="1" si="275"/>
        <v>2.97</v>
      </c>
      <c r="AB295" s="25">
        <f ca="1">IF($H295="","",IF($Q295="x",SUM(U$3:W295)+SUM(Z$3:AA295)-SUM(AB$3:AB294),0))</f>
        <v>0</v>
      </c>
      <c r="AC295" s="25">
        <f t="shared" ca="1" si="276"/>
        <v>59486.78</v>
      </c>
      <c r="AD295" s="25">
        <f t="shared" ca="1" si="255"/>
        <v>59347.62</v>
      </c>
      <c r="AE295" s="7"/>
      <c r="AF295" s="25">
        <f t="shared" ca="1" si="277"/>
        <v>0</v>
      </c>
      <c r="AG295" s="25">
        <f ca="1">SUM(AF$3:AF295)</f>
        <v>0</v>
      </c>
      <c r="AH295" s="25">
        <f t="shared" ca="1" si="278"/>
        <v>126967.24510205876</v>
      </c>
      <c r="AI295" s="25">
        <f t="shared" ca="1" si="256"/>
        <v>79.349999999999994</v>
      </c>
      <c r="AJ295" s="25">
        <f t="shared" ca="1" si="279"/>
        <v>0</v>
      </c>
      <c r="AK295" s="25">
        <f t="shared" ca="1" si="257"/>
        <v>84.64</v>
      </c>
      <c r="AL295" s="25">
        <f t="shared" ca="1" si="280"/>
        <v>126967.24510205876</v>
      </c>
      <c r="AM295" s="25">
        <f t="shared" ca="1" si="258"/>
        <v>0</v>
      </c>
      <c r="AN295" s="25">
        <f t="shared" ca="1" si="281"/>
        <v>0</v>
      </c>
      <c r="AO295" s="25">
        <f t="shared" ca="1" si="282"/>
        <v>6.35</v>
      </c>
      <c r="AP295" s="25">
        <f ca="1">IF($H295="","",IF($Q295="x",SUM(AI$3:AK295)+SUM(AN$3:AO295)-SUM(AP$3:AP294),0))</f>
        <v>0</v>
      </c>
      <c r="AQ295" s="25">
        <f t="shared" ca="1" si="283"/>
        <v>126967.25</v>
      </c>
      <c r="AR295" s="25">
        <f t="shared" ca="1" si="259"/>
        <v>126726.87</v>
      </c>
      <c r="AS295" s="7"/>
      <c r="AT295" s="25">
        <f t="shared" ca="1" si="284"/>
        <v>0</v>
      </c>
      <c r="AU295" s="25">
        <f ca="1">SUM(AT$3:AT295)</f>
        <v>0</v>
      </c>
      <c r="AV295" s="25">
        <f t="shared" ca="1" si="285"/>
        <v>256851.96379404509</v>
      </c>
      <c r="AW295" s="25">
        <f t="shared" ca="1" si="260"/>
        <v>160.53</v>
      </c>
      <c r="AX295" s="25">
        <f t="shared" ca="1" si="286"/>
        <v>0</v>
      </c>
      <c r="AY295" s="25">
        <f t="shared" ca="1" si="287"/>
        <v>171.23</v>
      </c>
      <c r="AZ295" s="25">
        <f t="shared" ca="1" si="288"/>
        <v>256851.96379404509</v>
      </c>
      <c r="BA295" s="25">
        <f t="shared" ca="1" si="289"/>
        <v>0</v>
      </c>
      <c r="BB295" s="25">
        <f t="shared" ca="1" si="290"/>
        <v>0</v>
      </c>
      <c r="BC295" s="25">
        <f t="shared" ca="1" si="291"/>
        <v>12.84</v>
      </c>
      <c r="BD295" s="25">
        <f ca="1">IF($H295="","",IF($Q295="x",SUM(AW$3:AY295)+SUM(BB$3:BC295)-SUM(BD$3:BD294),0))</f>
        <v>0</v>
      </c>
      <c r="BE295" s="25">
        <f t="shared" ca="1" si="292"/>
        <v>256851.96</v>
      </c>
      <c r="BF295" s="25">
        <f t="shared" ca="1" si="261"/>
        <v>256416.76</v>
      </c>
      <c r="BG295" s="7"/>
      <c r="BI295" s="25">
        <f t="shared" ca="1" si="293"/>
        <v>0</v>
      </c>
      <c r="BJ295" s="25">
        <f ca="1">SUM(BI$3:BI295)</f>
        <v>0</v>
      </c>
      <c r="BK295" s="25">
        <f t="shared" ca="1" si="306"/>
        <v>203790.58919664603</v>
      </c>
      <c r="BL295" s="25">
        <f t="shared" ca="1" si="262"/>
        <v>127.37</v>
      </c>
      <c r="BM295" s="25">
        <f t="shared" ca="1" si="294"/>
        <v>0</v>
      </c>
      <c r="BN295" s="25">
        <f t="shared" ca="1" si="295"/>
        <v>135.86000000000001</v>
      </c>
      <c r="BO295" s="25">
        <f t="shared" ca="1" si="296"/>
        <v>203790.58919664603</v>
      </c>
      <c r="BP295" s="25">
        <f t="shared" ca="1" si="297"/>
        <v>0</v>
      </c>
      <c r="BQ295" s="25">
        <f t="shared" ca="1" si="298"/>
        <v>0</v>
      </c>
      <c r="BR295" s="25">
        <f t="shared" ca="1" si="299"/>
        <v>10.19</v>
      </c>
      <c r="BS295" s="25">
        <f ca="1">IF($H295="","",IF($Q295="x",SUM(BL$3:BN295)+SUM(BQ$3:BR295)-SUM(BS$3:BS294),0))</f>
        <v>0</v>
      </c>
      <c r="BT295" s="25">
        <f t="shared" ca="1" si="300"/>
        <v>203790.59</v>
      </c>
      <c r="BU295" s="25">
        <f t="shared" ca="1" si="263"/>
        <v>203434.98</v>
      </c>
      <c r="BV295" s="7"/>
      <c r="BY295" s="7"/>
      <c r="CB295" s="131">
        <f t="shared" si="308"/>
        <v>292</v>
      </c>
      <c r="CC295" s="132">
        <f t="shared" ca="1" si="301"/>
        <v>0</v>
      </c>
      <c r="CD295" s="133">
        <f t="shared" ca="1" si="264"/>
        <v>275910.00038934685</v>
      </c>
      <c r="CE295" s="133">
        <f t="shared" ca="1" si="302"/>
        <v>114.73</v>
      </c>
      <c r="CF295" s="133">
        <f t="shared" ca="1" si="303"/>
        <v>275795.27</v>
      </c>
      <c r="CG295" s="133">
        <f t="shared" ca="1" si="304"/>
        <v>0</v>
      </c>
      <c r="CH295" s="133">
        <f ca="1">IF($H295="","",IF(MONTH($H295)=MONTH($C$4)-1,MAX(0,(CG295-SUM(N284:N295)+SUM(O284:O295))-(VLOOKUP(CB295-12,$CB$3:$CH294,6,FALSE))),0)*0.25)</f>
        <v>0</v>
      </c>
      <c r="CI295" s="133">
        <f ca="1">IF($H295="","",CG295-SUM($CH$4:$CH295))</f>
        <v>-42819.727529810742</v>
      </c>
      <c r="CK295" s="133">
        <f ca="1">IF($H295="","",SUM($N$4:$N295)+$CK$3)</f>
        <v>100000</v>
      </c>
      <c r="CL295" s="133">
        <f ca="1">IF($H295="","",SUM($O$4:$O295))</f>
        <v>0</v>
      </c>
      <c r="CM295" s="133">
        <f t="shared" ca="1" si="307"/>
        <v>0</v>
      </c>
      <c r="CN295" s="133">
        <f ca="1">IF($H295="","",ROUND(IF(MONTH($H295)=MONTH($C$4)-1,BT295*(1+CC295)-SUM($CM$4:$CM295),0),2))</f>
        <v>0</v>
      </c>
      <c r="CZ295" s="132">
        <f t="shared" ca="1" si="265"/>
        <v>126700</v>
      </c>
    </row>
    <row r="296" spans="6:104" x14ac:dyDescent="0.2">
      <c r="F296" s="3">
        <v>293</v>
      </c>
      <c r="G296" s="3">
        <f t="shared" si="266"/>
        <v>25</v>
      </c>
      <c r="H296" s="8">
        <f t="shared" ca="1" si="305"/>
        <v>52656</v>
      </c>
      <c r="I296" s="6">
        <f t="shared" ca="1" si="249"/>
        <v>56</v>
      </c>
      <c r="J296" s="6" t="str">
        <f t="shared" ca="1" si="250"/>
        <v/>
      </c>
      <c r="K296" s="7"/>
      <c r="L296" s="6">
        <f ca="1">IF($H296="","",IF($J296="",VLOOKUP($I296,Sterbetafeln!$A$4:$I$124,$D$10,FALSE),MAX(0.0005,VLOOKUP($I296,Sterbetafeln!$A$4:$I$124,$D$10,FALSE)*VLOOKUP($J296,Sterbetafeln!$A$4:$I$124,$D$13,FALSE))))</f>
        <v>5.5129999999999997E-3</v>
      </c>
      <c r="M296" s="78">
        <f ca="1">SUM($O$3:$O296)</f>
        <v>0</v>
      </c>
      <c r="N296" s="25">
        <f t="shared" ca="1" si="267"/>
        <v>0</v>
      </c>
      <c r="O296" s="25">
        <f t="shared" ca="1" si="268"/>
        <v>0</v>
      </c>
      <c r="P296" s="25">
        <f t="shared" ca="1" si="269"/>
        <v>0</v>
      </c>
      <c r="Q296" s="7" t="str">
        <f t="shared" ca="1" si="270"/>
        <v/>
      </c>
      <c r="R296" s="25">
        <f t="shared" ca="1" si="251"/>
        <v>0</v>
      </c>
      <c r="S296" s="25">
        <f ca="1">SUM(R$3:R296)</f>
        <v>0</v>
      </c>
      <c r="T296" s="25">
        <f t="shared" ca="1" si="271"/>
        <v>59486.78</v>
      </c>
      <c r="U296" s="25">
        <f t="shared" ca="1" si="252"/>
        <v>37.18</v>
      </c>
      <c r="V296" s="25">
        <f t="shared" ca="1" si="272"/>
        <v>0</v>
      </c>
      <c r="W296" s="25">
        <f t="shared" ca="1" si="253"/>
        <v>39.659999999999997</v>
      </c>
      <c r="X296" s="25">
        <f t="shared" ca="1" si="273"/>
        <v>126700</v>
      </c>
      <c r="Y296" s="25">
        <f t="shared" ca="1" si="254"/>
        <v>67213.22</v>
      </c>
      <c r="Z296" s="25">
        <f t="shared" ca="1" si="274"/>
        <v>30.88</v>
      </c>
      <c r="AA296" s="25">
        <f t="shared" ca="1" si="275"/>
        <v>2.97</v>
      </c>
      <c r="AB296" s="25">
        <f ca="1">IF($H296="","",IF($Q296="x",SUM(U$3:W296)+SUM(Z$3:AA296)-SUM(AB$3:AB295),0))</f>
        <v>0</v>
      </c>
      <c r="AC296" s="25">
        <f t="shared" ca="1" si="276"/>
        <v>59486.78</v>
      </c>
      <c r="AD296" s="25">
        <f t="shared" ca="1" si="255"/>
        <v>59347.62</v>
      </c>
      <c r="AE296" s="7"/>
      <c r="AF296" s="25">
        <f t="shared" ca="1" si="277"/>
        <v>0</v>
      </c>
      <c r="AG296" s="25">
        <f ca="1">SUM(AF$3:AF296)</f>
        <v>0</v>
      </c>
      <c r="AH296" s="25">
        <f t="shared" ca="1" si="278"/>
        <v>127280.38549074753</v>
      </c>
      <c r="AI296" s="25">
        <f t="shared" ca="1" si="256"/>
        <v>79.55</v>
      </c>
      <c r="AJ296" s="25">
        <f t="shared" ca="1" si="279"/>
        <v>0</v>
      </c>
      <c r="AK296" s="25">
        <f t="shared" ca="1" si="257"/>
        <v>84.85</v>
      </c>
      <c r="AL296" s="25">
        <f t="shared" ca="1" si="280"/>
        <v>127280.38549074753</v>
      </c>
      <c r="AM296" s="25">
        <f t="shared" ca="1" si="258"/>
        <v>0</v>
      </c>
      <c r="AN296" s="25">
        <f t="shared" ca="1" si="281"/>
        <v>0</v>
      </c>
      <c r="AO296" s="25">
        <f t="shared" ca="1" si="282"/>
        <v>6.36</v>
      </c>
      <c r="AP296" s="25">
        <f ca="1">IF($H296="","",IF($Q296="x",SUM(AI$3:AK296)+SUM(AN$3:AO296)-SUM(AP$3:AP295),0))</f>
        <v>0</v>
      </c>
      <c r="AQ296" s="25">
        <f t="shared" ca="1" si="283"/>
        <v>127280.39</v>
      </c>
      <c r="AR296" s="25">
        <f t="shared" ca="1" si="259"/>
        <v>127039.54</v>
      </c>
      <c r="AS296" s="7"/>
      <c r="AT296" s="25">
        <f t="shared" ca="1" si="284"/>
        <v>0</v>
      </c>
      <c r="AU296" s="25">
        <f ca="1">SUM(AT$3:AT296)</f>
        <v>0</v>
      </c>
      <c r="AV296" s="25">
        <f t="shared" ca="1" si="285"/>
        <v>258102.19990310745</v>
      </c>
      <c r="AW296" s="25">
        <f t="shared" ca="1" si="260"/>
        <v>161.31</v>
      </c>
      <c r="AX296" s="25">
        <f t="shared" ca="1" si="286"/>
        <v>0</v>
      </c>
      <c r="AY296" s="25">
        <f t="shared" ca="1" si="287"/>
        <v>172.07</v>
      </c>
      <c r="AZ296" s="25">
        <f t="shared" ca="1" si="288"/>
        <v>258102.19990310745</v>
      </c>
      <c r="BA296" s="25">
        <f t="shared" ca="1" si="289"/>
        <v>0</v>
      </c>
      <c r="BB296" s="25">
        <f t="shared" ca="1" si="290"/>
        <v>0</v>
      </c>
      <c r="BC296" s="25">
        <f t="shared" ca="1" si="291"/>
        <v>12.91</v>
      </c>
      <c r="BD296" s="25">
        <f ca="1">IF($H296="","",IF($Q296="x",SUM(AW$3:AY296)+SUM(BB$3:BC296)-SUM(BD$3:BD295),0))</f>
        <v>0</v>
      </c>
      <c r="BE296" s="25">
        <f t="shared" ca="1" si="292"/>
        <v>258102.2</v>
      </c>
      <c r="BF296" s="25">
        <f t="shared" ca="1" si="261"/>
        <v>257665.12</v>
      </c>
      <c r="BG296" s="7"/>
      <c r="BI296" s="25">
        <f t="shared" ca="1" si="293"/>
        <v>0</v>
      </c>
      <c r="BJ296" s="25">
        <f ca="1">SUM(BI$3:BI296)</f>
        <v>0</v>
      </c>
      <c r="BK296" s="25">
        <f t="shared" ca="1" si="306"/>
        <v>204620.85808960273</v>
      </c>
      <c r="BL296" s="25">
        <f t="shared" ca="1" si="262"/>
        <v>127.89</v>
      </c>
      <c r="BM296" s="25">
        <f t="shared" ca="1" si="294"/>
        <v>0</v>
      </c>
      <c r="BN296" s="25">
        <f t="shared" ca="1" si="295"/>
        <v>136.41</v>
      </c>
      <c r="BO296" s="25">
        <f t="shared" ca="1" si="296"/>
        <v>204620.85808960273</v>
      </c>
      <c r="BP296" s="25">
        <f t="shared" ca="1" si="297"/>
        <v>0</v>
      </c>
      <c r="BQ296" s="25">
        <f t="shared" ca="1" si="298"/>
        <v>0</v>
      </c>
      <c r="BR296" s="25">
        <f t="shared" ca="1" si="299"/>
        <v>10.23</v>
      </c>
      <c r="BS296" s="25">
        <f ca="1">IF($H296="","",IF($Q296="x",SUM(BL$3:BN296)+SUM(BQ$3:BR296)-SUM(BS$3:BS295),0))</f>
        <v>0</v>
      </c>
      <c r="BT296" s="25">
        <f t="shared" ca="1" si="300"/>
        <v>204620.86</v>
      </c>
      <c r="BU296" s="25">
        <f t="shared" ca="1" si="263"/>
        <v>204264</v>
      </c>
      <c r="BV296" s="7"/>
      <c r="BY296" s="7"/>
      <c r="CB296" s="131">
        <f t="shared" si="308"/>
        <v>293</v>
      </c>
      <c r="CC296" s="132">
        <f t="shared" ca="1" si="301"/>
        <v>0</v>
      </c>
      <c r="CD296" s="133">
        <f t="shared" ca="1" si="264"/>
        <v>276918.89406892471</v>
      </c>
      <c r="CE296" s="133">
        <f t="shared" ca="1" si="302"/>
        <v>115.15</v>
      </c>
      <c r="CF296" s="133">
        <f t="shared" ca="1" si="303"/>
        <v>276803.74</v>
      </c>
      <c r="CG296" s="133">
        <f t="shared" ca="1" si="304"/>
        <v>0</v>
      </c>
      <c r="CH296" s="133">
        <f ca="1">IF($H296="","",IF(MONTH($H296)=MONTH($C$4)-1,MAX(0,(CG296-SUM(N285:N296)+SUM(O285:O296))-(VLOOKUP(CB296-12,$CB$3:$CH295,6,FALSE))),0)*0.25)</f>
        <v>0</v>
      </c>
      <c r="CI296" s="133">
        <f ca="1">IF($H296="","",CG296-SUM($CH$4:$CH296))</f>
        <v>-42819.727529810742</v>
      </c>
      <c r="CK296" s="133">
        <f ca="1">IF($H296="","",SUM($N$4:$N296)+$CK$3)</f>
        <v>100000</v>
      </c>
      <c r="CL296" s="133">
        <f ca="1">IF($H296="","",SUM($O$4:$O296))</f>
        <v>0</v>
      </c>
      <c r="CM296" s="133">
        <f t="shared" ca="1" si="307"/>
        <v>0</v>
      </c>
      <c r="CN296" s="133">
        <f ca="1">IF($H296="","",ROUND(IF(MONTH($H296)=MONTH($C$4)-1,BT296*(1+CC296)-SUM($CM$4:$CM296),0),2))</f>
        <v>0</v>
      </c>
      <c r="CZ296" s="132">
        <f t="shared" ca="1" si="265"/>
        <v>126700</v>
      </c>
    </row>
    <row r="297" spans="6:104" x14ac:dyDescent="0.2">
      <c r="F297" s="3">
        <v>294</v>
      </c>
      <c r="G297" s="3">
        <f t="shared" si="266"/>
        <v>25</v>
      </c>
      <c r="H297" s="8">
        <f t="shared" ca="1" si="305"/>
        <v>52687</v>
      </c>
      <c r="I297" s="6">
        <f t="shared" ca="1" si="249"/>
        <v>56</v>
      </c>
      <c r="J297" s="6" t="str">
        <f t="shared" ca="1" si="250"/>
        <v/>
      </c>
      <c r="K297" s="7"/>
      <c r="L297" s="6">
        <f ca="1">IF($H297="","",IF($J297="",VLOOKUP($I297,Sterbetafeln!$A$4:$I$124,$D$10,FALSE),MAX(0.0005,VLOOKUP($I297,Sterbetafeln!$A$4:$I$124,$D$10,FALSE)*VLOOKUP($J297,Sterbetafeln!$A$4:$I$124,$D$13,FALSE))))</f>
        <v>5.5129999999999997E-3</v>
      </c>
      <c r="M297" s="78">
        <f ca="1">SUM($O$3:$O297)</f>
        <v>0</v>
      </c>
      <c r="N297" s="25">
        <f t="shared" ca="1" si="267"/>
        <v>0</v>
      </c>
      <c r="O297" s="25">
        <f t="shared" ca="1" si="268"/>
        <v>0</v>
      </c>
      <c r="P297" s="25">
        <f t="shared" ca="1" si="269"/>
        <v>0</v>
      </c>
      <c r="Q297" s="7" t="str">
        <f t="shared" ca="1" si="270"/>
        <v>x</v>
      </c>
      <c r="R297" s="25">
        <f t="shared" ca="1" si="251"/>
        <v>0</v>
      </c>
      <c r="S297" s="25">
        <f ca="1">SUM(R$3:R297)</f>
        <v>0</v>
      </c>
      <c r="T297" s="25">
        <f t="shared" ca="1" si="271"/>
        <v>59486.78</v>
      </c>
      <c r="U297" s="25">
        <f t="shared" ca="1" si="252"/>
        <v>37.18</v>
      </c>
      <c r="V297" s="25">
        <f t="shared" ca="1" si="272"/>
        <v>0</v>
      </c>
      <c r="W297" s="25">
        <f t="shared" ca="1" si="253"/>
        <v>39.659999999999997</v>
      </c>
      <c r="X297" s="25">
        <f t="shared" ca="1" si="273"/>
        <v>126700</v>
      </c>
      <c r="Y297" s="25">
        <f t="shared" ca="1" si="254"/>
        <v>67213.22</v>
      </c>
      <c r="Z297" s="25">
        <f t="shared" ca="1" si="274"/>
        <v>30.88</v>
      </c>
      <c r="AA297" s="25">
        <f t="shared" ca="1" si="275"/>
        <v>2.97</v>
      </c>
      <c r="AB297" s="25">
        <f ca="1">IF($H297="","",IF($Q297="x",SUM(U$3:W297)+SUM(Z$3:AA297)-SUM(AB$3:AB296),0))</f>
        <v>332.06999999999971</v>
      </c>
      <c r="AC297" s="25">
        <f t="shared" ca="1" si="276"/>
        <v>59154.71</v>
      </c>
      <c r="AD297" s="25">
        <f t="shared" ca="1" si="255"/>
        <v>59016.05</v>
      </c>
      <c r="AE297" s="7"/>
      <c r="AF297" s="25">
        <f t="shared" ca="1" si="277"/>
        <v>0</v>
      </c>
      <c r="AG297" s="25">
        <f ca="1">SUM(AF$3:AF297)</f>
        <v>0</v>
      </c>
      <c r="AH297" s="25">
        <f t="shared" ca="1" si="278"/>
        <v>127594.29777846402</v>
      </c>
      <c r="AI297" s="25">
        <f t="shared" ca="1" si="256"/>
        <v>79.75</v>
      </c>
      <c r="AJ297" s="25">
        <f t="shared" ca="1" si="279"/>
        <v>0</v>
      </c>
      <c r="AK297" s="25">
        <f t="shared" ca="1" si="257"/>
        <v>85.06</v>
      </c>
      <c r="AL297" s="25">
        <f t="shared" ca="1" si="280"/>
        <v>127594.29777846402</v>
      </c>
      <c r="AM297" s="25">
        <f t="shared" ca="1" si="258"/>
        <v>0</v>
      </c>
      <c r="AN297" s="25">
        <f t="shared" ca="1" si="281"/>
        <v>0</v>
      </c>
      <c r="AO297" s="25">
        <f t="shared" ca="1" si="282"/>
        <v>6.38</v>
      </c>
      <c r="AP297" s="25">
        <f ca="1">IF($H297="","",IF($Q297="x",SUM(AI$3:AK297)+SUM(AN$3:AO297)-SUM(AP$3:AP296),0))</f>
        <v>512.2899999999936</v>
      </c>
      <c r="AQ297" s="25">
        <f t="shared" ca="1" si="283"/>
        <v>127082.01</v>
      </c>
      <c r="AR297" s="25">
        <f t="shared" ca="1" si="259"/>
        <v>126841.46</v>
      </c>
      <c r="AS297" s="7"/>
      <c r="AT297" s="25">
        <f t="shared" ca="1" si="284"/>
        <v>0</v>
      </c>
      <c r="AU297" s="25">
        <f ca="1">SUM(AT$3:AT297)</f>
        <v>0</v>
      </c>
      <c r="AV297" s="25">
        <f t="shared" ca="1" si="285"/>
        <v>259358.52550952628</v>
      </c>
      <c r="AW297" s="25">
        <f t="shared" ca="1" si="260"/>
        <v>162.1</v>
      </c>
      <c r="AX297" s="25">
        <f t="shared" ca="1" si="286"/>
        <v>0</v>
      </c>
      <c r="AY297" s="25">
        <f t="shared" ca="1" si="287"/>
        <v>172.91</v>
      </c>
      <c r="AZ297" s="25">
        <f t="shared" ca="1" si="288"/>
        <v>259358.52550952628</v>
      </c>
      <c r="BA297" s="25">
        <f t="shared" ca="1" si="289"/>
        <v>0</v>
      </c>
      <c r="BB297" s="25">
        <f t="shared" ca="1" si="290"/>
        <v>0</v>
      </c>
      <c r="BC297" s="25">
        <f t="shared" ca="1" si="291"/>
        <v>12.97</v>
      </c>
      <c r="BD297" s="25">
        <f ca="1">IF($H297="","",IF($Q297="x",SUM(AW$3:AY297)+SUM(BB$3:BC297)-SUM(BD$3:BD296),0))</f>
        <v>1038.8700000000026</v>
      </c>
      <c r="BE297" s="25">
        <f t="shared" ca="1" si="292"/>
        <v>258319.66</v>
      </c>
      <c r="BF297" s="25">
        <f t="shared" ca="1" si="261"/>
        <v>257882.26</v>
      </c>
      <c r="BG297" s="7"/>
      <c r="BI297" s="25">
        <f t="shared" ca="1" si="293"/>
        <v>0</v>
      </c>
      <c r="BJ297" s="25">
        <f ca="1">SUM(BI$3:BI297)</f>
        <v>0</v>
      </c>
      <c r="BK297" s="25">
        <f t="shared" ca="1" si="306"/>
        <v>205454.51071235657</v>
      </c>
      <c r="BL297" s="25">
        <f t="shared" ca="1" si="262"/>
        <v>128.41</v>
      </c>
      <c r="BM297" s="25">
        <f t="shared" ca="1" si="294"/>
        <v>0</v>
      </c>
      <c r="BN297" s="25">
        <f t="shared" ca="1" si="295"/>
        <v>136.97</v>
      </c>
      <c r="BO297" s="25">
        <f t="shared" ca="1" si="296"/>
        <v>205454.51071235657</v>
      </c>
      <c r="BP297" s="25">
        <f t="shared" ca="1" si="297"/>
        <v>0</v>
      </c>
      <c r="BQ297" s="25">
        <f t="shared" ca="1" si="298"/>
        <v>0</v>
      </c>
      <c r="BR297" s="25">
        <f t="shared" ca="1" si="299"/>
        <v>10.27</v>
      </c>
      <c r="BS297" s="25">
        <f ca="1">IF($H297="","",IF($Q297="x",SUM(BL$3:BN297)+SUM(BQ$3:BR297)-SUM(BS$3:BS296),0))</f>
        <v>823.6000000000131</v>
      </c>
      <c r="BT297" s="25">
        <f t="shared" ca="1" si="300"/>
        <v>204630.91</v>
      </c>
      <c r="BU297" s="25">
        <f t="shared" ca="1" si="263"/>
        <v>204274.04</v>
      </c>
      <c r="BV297" s="7"/>
      <c r="BY297" s="7"/>
      <c r="CB297" s="131">
        <f t="shared" si="308"/>
        <v>294</v>
      </c>
      <c r="CC297" s="132">
        <f t="shared" ca="1" si="301"/>
        <v>0</v>
      </c>
      <c r="CD297" s="133">
        <f t="shared" ca="1" si="264"/>
        <v>277931.47270053683</v>
      </c>
      <c r="CE297" s="133">
        <f t="shared" ca="1" si="302"/>
        <v>115.57</v>
      </c>
      <c r="CF297" s="133">
        <f t="shared" ca="1" si="303"/>
        <v>277815.90000000002</v>
      </c>
      <c r="CG297" s="133">
        <f t="shared" ca="1" si="304"/>
        <v>0</v>
      </c>
      <c r="CH297" s="133">
        <f ca="1">IF($H297="","",IF(MONTH($H297)=MONTH($C$4)-1,MAX(0,(CG297-SUM(N286:N297)+SUM(O286:O297))-(VLOOKUP(CB297-12,$CB$3:$CH296,6,FALSE))),0)*0.25)</f>
        <v>0</v>
      </c>
      <c r="CI297" s="133">
        <f ca="1">IF($H297="","",CG297-SUM($CH$4:$CH297))</f>
        <v>-42819.727529810742</v>
      </c>
      <c r="CK297" s="133">
        <f ca="1">IF($H297="","",SUM($N$4:$N297)+$CK$3)</f>
        <v>100000</v>
      </c>
      <c r="CL297" s="133">
        <f ca="1">IF($H297="","",SUM($O$4:$O297))</f>
        <v>0</v>
      </c>
      <c r="CM297" s="133">
        <f t="shared" ca="1" si="307"/>
        <v>0</v>
      </c>
      <c r="CN297" s="133">
        <f ca="1">IF($H297="","",ROUND(IF(MONTH($H297)=MONTH($C$4)-1,BT297*(1+CC297)-SUM($CM$4:$CM297),0),2))</f>
        <v>0</v>
      </c>
      <c r="CZ297" s="132">
        <f t="shared" ca="1" si="265"/>
        <v>126700</v>
      </c>
    </row>
    <row r="298" spans="6:104" x14ac:dyDescent="0.2">
      <c r="F298" s="3">
        <v>295</v>
      </c>
      <c r="G298" s="3">
        <f t="shared" si="266"/>
        <v>25</v>
      </c>
      <c r="H298" s="8">
        <f t="shared" ca="1" si="305"/>
        <v>52717</v>
      </c>
      <c r="I298" s="6">
        <f t="shared" ca="1" si="249"/>
        <v>56</v>
      </c>
      <c r="J298" s="6" t="str">
        <f t="shared" ca="1" si="250"/>
        <v/>
      </c>
      <c r="K298" s="7"/>
      <c r="L298" s="6">
        <f ca="1">IF($H298="","",IF($J298="",VLOOKUP($I298,Sterbetafeln!$A$4:$I$124,$D$10,FALSE),MAX(0.0005,VLOOKUP($I298,Sterbetafeln!$A$4:$I$124,$D$10,FALSE)*VLOOKUP($J298,Sterbetafeln!$A$4:$I$124,$D$13,FALSE))))</f>
        <v>5.5129999999999997E-3</v>
      </c>
      <c r="M298" s="78">
        <f ca="1">SUM($O$3:$O298)</f>
        <v>0</v>
      </c>
      <c r="N298" s="25">
        <f t="shared" ca="1" si="267"/>
        <v>0</v>
      </c>
      <c r="O298" s="25">
        <f t="shared" ca="1" si="268"/>
        <v>0</v>
      </c>
      <c r="P298" s="25">
        <f t="shared" ca="1" si="269"/>
        <v>0</v>
      </c>
      <c r="Q298" s="7" t="str">
        <f t="shared" ca="1" si="270"/>
        <v/>
      </c>
      <c r="R298" s="25">
        <f t="shared" ca="1" si="251"/>
        <v>0</v>
      </c>
      <c r="S298" s="25">
        <f ca="1">SUM(R$3:R298)</f>
        <v>0</v>
      </c>
      <c r="T298" s="25">
        <f t="shared" ca="1" si="271"/>
        <v>59154.71</v>
      </c>
      <c r="U298" s="25">
        <f t="shared" ca="1" si="252"/>
        <v>36.97</v>
      </c>
      <c r="V298" s="25">
        <f t="shared" ca="1" si="272"/>
        <v>0</v>
      </c>
      <c r="W298" s="25">
        <f t="shared" ca="1" si="253"/>
        <v>39.44</v>
      </c>
      <c r="X298" s="25">
        <f t="shared" ca="1" si="273"/>
        <v>126700</v>
      </c>
      <c r="Y298" s="25">
        <f t="shared" ca="1" si="254"/>
        <v>67545.289999999994</v>
      </c>
      <c r="Z298" s="25">
        <f t="shared" ca="1" si="274"/>
        <v>31.03</v>
      </c>
      <c r="AA298" s="25">
        <f t="shared" ca="1" si="275"/>
        <v>2.96</v>
      </c>
      <c r="AB298" s="25">
        <f ca="1">IF($H298="","",IF($Q298="x",SUM(U$3:W298)+SUM(Z$3:AA298)-SUM(AB$3:AB297),0))</f>
        <v>0</v>
      </c>
      <c r="AC298" s="25">
        <f t="shared" ca="1" si="276"/>
        <v>59154.71</v>
      </c>
      <c r="AD298" s="25">
        <f t="shared" ca="1" si="255"/>
        <v>59016.05</v>
      </c>
      <c r="AE298" s="7"/>
      <c r="AF298" s="25">
        <f t="shared" ca="1" si="277"/>
        <v>0</v>
      </c>
      <c r="AG298" s="25">
        <f ca="1">SUM(AF$3:AF298)</f>
        <v>0</v>
      </c>
      <c r="AH298" s="25">
        <f t="shared" ca="1" si="278"/>
        <v>127395.42851986659</v>
      </c>
      <c r="AI298" s="25">
        <f t="shared" ca="1" si="256"/>
        <v>79.62</v>
      </c>
      <c r="AJ298" s="25">
        <f t="shared" ca="1" si="279"/>
        <v>0</v>
      </c>
      <c r="AK298" s="25">
        <f t="shared" ca="1" si="257"/>
        <v>84.93</v>
      </c>
      <c r="AL298" s="25">
        <f t="shared" ca="1" si="280"/>
        <v>127395.42851986659</v>
      </c>
      <c r="AM298" s="25">
        <f t="shared" ca="1" si="258"/>
        <v>0</v>
      </c>
      <c r="AN298" s="25">
        <f t="shared" ca="1" si="281"/>
        <v>0</v>
      </c>
      <c r="AO298" s="25">
        <f t="shared" ca="1" si="282"/>
        <v>6.37</v>
      </c>
      <c r="AP298" s="25">
        <f ca="1">IF($H298="","",IF($Q298="x",SUM(AI$3:AK298)+SUM(AN$3:AO298)-SUM(AP$3:AP297),0))</f>
        <v>0</v>
      </c>
      <c r="AQ298" s="25">
        <f t="shared" ca="1" si="283"/>
        <v>127395.43</v>
      </c>
      <c r="AR298" s="25">
        <f t="shared" ca="1" si="259"/>
        <v>127154.41</v>
      </c>
      <c r="AS298" s="7"/>
      <c r="AT298" s="25">
        <f t="shared" ca="1" si="284"/>
        <v>0</v>
      </c>
      <c r="AU298" s="25">
        <f ca="1">SUM(AT$3:AT298)</f>
        <v>0</v>
      </c>
      <c r="AV298" s="25">
        <f t="shared" ca="1" si="285"/>
        <v>259577.04400707223</v>
      </c>
      <c r="AW298" s="25">
        <f t="shared" ca="1" si="260"/>
        <v>162.24</v>
      </c>
      <c r="AX298" s="25">
        <f t="shared" ca="1" si="286"/>
        <v>0</v>
      </c>
      <c r="AY298" s="25">
        <f t="shared" ca="1" si="287"/>
        <v>173.05</v>
      </c>
      <c r="AZ298" s="25">
        <f t="shared" ca="1" si="288"/>
        <v>259577.04400707223</v>
      </c>
      <c r="BA298" s="25">
        <f t="shared" ca="1" si="289"/>
        <v>0</v>
      </c>
      <c r="BB298" s="25">
        <f t="shared" ca="1" si="290"/>
        <v>0</v>
      </c>
      <c r="BC298" s="25">
        <f t="shared" ca="1" si="291"/>
        <v>12.98</v>
      </c>
      <c r="BD298" s="25">
        <f ca="1">IF($H298="","",IF($Q298="x",SUM(AW$3:AY298)+SUM(BB$3:BC298)-SUM(BD$3:BD297),0))</f>
        <v>0</v>
      </c>
      <c r="BE298" s="25">
        <f t="shared" ca="1" si="292"/>
        <v>259577.04</v>
      </c>
      <c r="BF298" s="25">
        <f t="shared" ca="1" si="261"/>
        <v>259137.75</v>
      </c>
      <c r="BG298" s="7"/>
      <c r="BI298" s="25">
        <f t="shared" ca="1" si="293"/>
        <v>0</v>
      </c>
      <c r="BJ298" s="25">
        <f ca="1">SUM(BI$3:BI298)</f>
        <v>0</v>
      </c>
      <c r="BK298" s="25">
        <f t="shared" ca="1" si="306"/>
        <v>205464.60165730061</v>
      </c>
      <c r="BL298" s="25">
        <f t="shared" ca="1" si="262"/>
        <v>128.41999999999999</v>
      </c>
      <c r="BM298" s="25">
        <f t="shared" ca="1" si="294"/>
        <v>0</v>
      </c>
      <c r="BN298" s="25">
        <f t="shared" ca="1" si="295"/>
        <v>136.97999999999999</v>
      </c>
      <c r="BO298" s="25">
        <f t="shared" ca="1" si="296"/>
        <v>205464.60165730061</v>
      </c>
      <c r="BP298" s="25">
        <f t="shared" ca="1" si="297"/>
        <v>0</v>
      </c>
      <c r="BQ298" s="25">
        <f t="shared" ca="1" si="298"/>
        <v>0</v>
      </c>
      <c r="BR298" s="25">
        <f t="shared" ca="1" si="299"/>
        <v>10.27</v>
      </c>
      <c r="BS298" s="25">
        <f ca="1">IF($H298="","",IF($Q298="x",SUM(BL$3:BN298)+SUM(BQ$3:BR298)-SUM(BS$3:BS297),0))</f>
        <v>0</v>
      </c>
      <c r="BT298" s="25">
        <f t="shared" ca="1" si="300"/>
        <v>205464.6</v>
      </c>
      <c r="BU298" s="25">
        <f t="shared" ca="1" si="263"/>
        <v>205106.48</v>
      </c>
      <c r="BV298" s="7"/>
      <c r="BY298" s="7"/>
      <c r="CB298" s="131">
        <f t="shared" si="308"/>
        <v>295</v>
      </c>
      <c r="CC298" s="132">
        <f t="shared" ca="1" si="301"/>
        <v>0</v>
      </c>
      <c r="CD298" s="133">
        <f t="shared" ca="1" si="264"/>
        <v>278947.7563656657</v>
      </c>
      <c r="CE298" s="133">
        <f t="shared" ca="1" si="302"/>
        <v>115.99</v>
      </c>
      <c r="CF298" s="133">
        <f t="shared" ca="1" si="303"/>
        <v>278831.77</v>
      </c>
      <c r="CG298" s="133">
        <f t="shared" ca="1" si="304"/>
        <v>0</v>
      </c>
      <c r="CH298" s="133">
        <f ca="1">IF($H298="","",IF(MONTH($H298)=MONTH($C$4)-1,MAX(0,(CG298-SUM(N287:N298)+SUM(O287:O298))-(VLOOKUP(CB298-12,$CB$3:$CH297,6,FALSE))),0)*0.25)</f>
        <v>0</v>
      </c>
      <c r="CI298" s="133">
        <f ca="1">IF($H298="","",CG298-SUM($CH$4:$CH298))</f>
        <v>-42819.727529810742</v>
      </c>
      <c r="CK298" s="133">
        <f ca="1">IF($H298="","",SUM($N$4:$N298)+$CK$3)</f>
        <v>100000</v>
      </c>
      <c r="CL298" s="133">
        <f ca="1">IF($H298="","",SUM($O$4:$O298))</f>
        <v>0</v>
      </c>
      <c r="CM298" s="133">
        <f t="shared" ca="1" si="307"/>
        <v>0</v>
      </c>
      <c r="CN298" s="133">
        <f ca="1">IF($H298="","",ROUND(IF(MONTH($H298)=MONTH($C$4)-1,BT298*(1+CC298)-SUM($CM$4:$CM298),0),2))</f>
        <v>0</v>
      </c>
      <c r="CZ298" s="132">
        <f t="shared" ca="1" si="265"/>
        <v>126700</v>
      </c>
    </row>
    <row r="299" spans="6:104" x14ac:dyDescent="0.2">
      <c r="F299" s="3">
        <v>296</v>
      </c>
      <c r="G299" s="3">
        <f t="shared" si="266"/>
        <v>25</v>
      </c>
      <c r="H299" s="8">
        <f t="shared" ca="1" si="305"/>
        <v>52748</v>
      </c>
      <c r="I299" s="6">
        <f t="shared" ca="1" si="249"/>
        <v>56</v>
      </c>
      <c r="J299" s="6" t="str">
        <f t="shared" ca="1" si="250"/>
        <v/>
      </c>
      <c r="K299" s="7"/>
      <c r="L299" s="6">
        <f ca="1">IF($H299="","",IF($J299="",VLOOKUP($I299,Sterbetafeln!$A$4:$I$124,$D$10,FALSE),MAX(0.0005,VLOOKUP($I299,Sterbetafeln!$A$4:$I$124,$D$10,FALSE)*VLOOKUP($J299,Sterbetafeln!$A$4:$I$124,$D$13,FALSE))))</f>
        <v>5.5129999999999997E-3</v>
      </c>
      <c r="M299" s="78">
        <f ca="1">SUM($O$3:$O299)</f>
        <v>0</v>
      </c>
      <c r="N299" s="25">
        <f t="shared" ca="1" si="267"/>
        <v>0</v>
      </c>
      <c r="O299" s="25">
        <f t="shared" ca="1" si="268"/>
        <v>0</v>
      </c>
      <c r="P299" s="25">
        <f t="shared" ca="1" si="269"/>
        <v>0</v>
      </c>
      <c r="Q299" s="7" t="str">
        <f t="shared" ca="1" si="270"/>
        <v/>
      </c>
      <c r="R299" s="25">
        <f t="shared" ca="1" si="251"/>
        <v>0</v>
      </c>
      <c r="S299" s="25">
        <f ca="1">SUM(R$3:R299)</f>
        <v>0</v>
      </c>
      <c r="T299" s="25">
        <f t="shared" ca="1" si="271"/>
        <v>59154.71</v>
      </c>
      <c r="U299" s="25">
        <f t="shared" ca="1" si="252"/>
        <v>36.97</v>
      </c>
      <c r="V299" s="25">
        <f t="shared" ca="1" si="272"/>
        <v>0</v>
      </c>
      <c r="W299" s="25">
        <f t="shared" ca="1" si="253"/>
        <v>39.44</v>
      </c>
      <c r="X299" s="25">
        <f t="shared" ca="1" si="273"/>
        <v>126700</v>
      </c>
      <c r="Y299" s="25">
        <f t="shared" ca="1" si="254"/>
        <v>67545.289999999994</v>
      </c>
      <c r="Z299" s="25">
        <f t="shared" ca="1" si="274"/>
        <v>31.03</v>
      </c>
      <c r="AA299" s="25">
        <f t="shared" ca="1" si="275"/>
        <v>2.96</v>
      </c>
      <c r="AB299" s="25">
        <f ca="1">IF($H299="","",IF($Q299="x",SUM(U$3:W299)+SUM(Z$3:AA299)-SUM(AB$3:AB298),0))</f>
        <v>0</v>
      </c>
      <c r="AC299" s="25">
        <f t="shared" ca="1" si="276"/>
        <v>59154.71</v>
      </c>
      <c r="AD299" s="25">
        <f t="shared" ca="1" si="255"/>
        <v>59016.05</v>
      </c>
      <c r="AE299" s="7"/>
      <c r="AF299" s="25">
        <f t="shared" ca="1" si="277"/>
        <v>0</v>
      </c>
      <c r="AG299" s="25">
        <f ca="1">SUM(AF$3:AF299)</f>
        <v>0</v>
      </c>
      <c r="AH299" s="25">
        <f t="shared" ca="1" si="278"/>
        <v>127709.62149813863</v>
      </c>
      <c r="AI299" s="25">
        <f t="shared" ca="1" si="256"/>
        <v>79.819999999999993</v>
      </c>
      <c r="AJ299" s="25">
        <f t="shared" ca="1" si="279"/>
        <v>0</v>
      </c>
      <c r="AK299" s="25">
        <f t="shared" ca="1" si="257"/>
        <v>85.14</v>
      </c>
      <c r="AL299" s="25">
        <f t="shared" ca="1" si="280"/>
        <v>127709.62149813863</v>
      </c>
      <c r="AM299" s="25">
        <f t="shared" ca="1" si="258"/>
        <v>0</v>
      </c>
      <c r="AN299" s="25">
        <f t="shared" ca="1" si="281"/>
        <v>0</v>
      </c>
      <c r="AO299" s="25">
        <f t="shared" ca="1" si="282"/>
        <v>6.39</v>
      </c>
      <c r="AP299" s="25">
        <f ca="1">IF($H299="","",IF($Q299="x",SUM(AI$3:AK299)+SUM(AN$3:AO299)-SUM(AP$3:AP298),0))</f>
        <v>0</v>
      </c>
      <c r="AQ299" s="25">
        <f t="shared" ca="1" si="283"/>
        <v>127709.62</v>
      </c>
      <c r="AR299" s="25">
        <f t="shared" ca="1" si="259"/>
        <v>127468.13</v>
      </c>
      <c r="AS299" s="7"/>
      <c r="AT299" s="25">
        <f t="shared" ca="1" si="284"/>
        <v>0</v>
      </c>
      <c r="AU299" s="25">
        <f ca="1">SUM(AT$3:AT299)</f>
        <v>0</v>
      </c>
      <c r="AV299" s="25">
        <f t="shared" ca="1" si="285"/>
        <v>260840.5443678021</v>
      </c>
      <c r="AW299" s="25">
        <f t="shared" ca="1" si="260"/>
        <v>163.03</v>
      </c>
      <c r="AX299" s="25">
        <f t="shared" ca="1" si="286"/>
        <v>0</v>
      </c>
      <c r="AY299" s="25">
        <f t="shared" ca="1" si="287"/>
        <v>173.89</v>
      </c>
      <c r="AZ299" s="25">
        <f t="shared" ca="1" si="288"/>
        <v>260840.5443678021</v>
      </c>
      <c r="BA299" s="25">
        <f t="shared" ca="1" si="289"/>
        <v>0</v>
      </c>
      <c r="BB299" s="25">
        <f t="shared" ca="1" si="290"/>
        <v>0</v>
      </c>
      <c r="BC299" s="25">
        <f t="shared" ca="1" si="291"/>
        <v>13.04</v>
      </c>
      <c r="BD299" s="25">
        <f ca="1">IF($H299="","",IF($Q299="x",SUM(AW$3:AY299)+SUM(BB$3:BC299)-SUM(BD$3:BD298),0))</f>
        <v>0</v>
      </c>
      <c r="BE299" s="25">
        <f t="shared" ca="1" si="292"/>
        <v>260840.54</v>
      </c>
      <c r="BF299" s="25">
        <f t="shared" ca="1" si="261"/>
        <v>260399.35</v>
      </c>
      <c r="BG299" s="7"/>
      <c r="BI299" s="25">
        <f t="shared" ca="1" si="293"/>
        <v>0</v>
      </c>
      <c r="BJ299" s="25">
        <f ca="1">SUM(BI$3:BI299)</f>
        <v>0</v>
      </c>
      <c r="BK299" s="25">
        <f t="shared" ca="1" si="306"/>
        <v>206301.68821355779</v>
      </c>
      <c r="BL299" s="25">
        <f t="shared" ca="1" si="262"/>
        <v>128.94</v>
      </c>
      <c r="BM299" s="25">
        <f t="shared" ca="1" si="294"/>
        <v>0</v>
      </c>
      <c r="BN299" s="25">
        <f t="shared" ca="1" si="295"/>
        <v>137.53</v>
      </c>
      <c r="BO299" s="25">
        <f t="shared" ca="1" si="296"/>
        <v>206301.68821355779</v>
      </c>
      <c r="BP299" s="25">
        <f t="shared" ca="1" si="297"/>
        <v>0</v>
      </c>
      <c r="BQ299" s="25">
        <f t="shared" ca="1" si="298"/>
        <v>0</v>
      </c>
      <c r="BR299" s="25">
        <f t="shared" ca="1" si="299"/>
        <v>10.32</v>
      </c>
      <c r="BS299" s="25">
        <f ca="1">IF($H299="","",IF($Q299="x",SUM(BL$3:BN299)+SUM(BQ$3:BR299)-SUM(BS$3:BS298),0))</f>
        <v>0</v>
      </c>
      <c r="BT299" s="25">
        <f t="shared" ca="1" si="300"/>
        <v>206301.69</v>
      </c>
      <c r="BU299" s="25">
        <f t="shared" ca="1" si="263"/>
        <v>205942.31</v>
      </c>
      <c r="BV299" s="7"/>
      <c r="BY299" s="7"/>
      <c r="CB299" s="131">
        <f t="shared" si="308"/>
        <v>296</v>
      </c>
      <c r="CC299" s="132">
        <f t="shared" ca="1" si="301"/>
        <v>0</v>
      </c>
      <c r="CD299" s="133">
        <f t="shared" ca="1" si="264"/>
        <v>279967.76514579379</v>
      </c>
      <c r="CE299" s="133">
        <f t="shared" ca="1" si="302"/>
        <v>116.42</v>
      </c>
      <c r="CF299" s="133">
        <f t="shared" ca="1" si="303"/>
        <v>279851.34999999998</v>
      </c>
      <c r="CG299" s="133">
        <f t="shared" ca="1" si="304"/>
        <v>0</v>
      </c>
      <c r="CH299" s="133">
        <f ca="1">IF($H299="","",IF(MONTH($H299)=MONTH($C$4)-1,MAX(0,(CG299-SUM(N288:N299)+SUM(O288:O299))-(VLOOKUP(CB299-12,$CB$3:$CH298,6,FALSE))),0)*0.25)</f>
        <v>0</v>
      </c>
      <c r="CI299" s="133">
        <f ca="1">IF($H299="","",CG299-SUM($CH$4:$CH299))</f>
        <v>-42819.727529810742</v>
      </c>
      <c r="CK299" s="133">
        <f ca="1">IF($H299="","",SUM($N$4:$N299)+$CK$3)</f>
        <v>100000</v>
      </c>
      <c r="CL299" s="133">
        <f ca="1">IF($H299="","",SUM($O$4:$O299))</f>
        <v>0</v>
      </c>
      <c r="CM299" s="133">
        <f t="shared" ca="1" si="307"/>
        <v>0</v>
      </c>
      <c r="CN299" s="133">
        <f ca="1">IF($H299="","",ROUND(IF(MONTH($H299)=MONTH($C$4)-1,BT299*(1+CC299)-SUM($CM$4:$CM299),0),2))</f>
        <v>0</v>
      </c>
      <c r="CZ299" s="132">
        <f t="shared" ca="1" si="265"/>
        <v>126700</v>
      </c>
    </row>
    <row r="300" spans="6:104" x14ac:dyDescent="0.2">
      <c r="F300" s="3">
        <v>297</v>
      </c>
      <c r="G300" s="3">
        <f t="shared" si="266"/>
        <v>25</v>
      </c>
      <c r="H300" s="8">
        <f t="shared" ca="1" si="305"/>
        <v>52778</v>
      </c>
      <c r="I300" s="6">
        <f t="shared" ca="1" si="249"/>
        <v>56</v>
      </c>
      <c r="J300" s="6" t="str">
        <f t="shared" ca="1" si="250"/>
        <v/>
      </c>
      <c r="K300" s="7"/>
      <c r="L300" s="6">
        <f ca="1">IF($H300="","",IF($J300="",VLOOKUP($I300,Sterbetafeln!$A$4:$I$124,$D$10,FALSE),MAX(0.0005,VLOOKUP($I300,Sterbetafeln!$A$4:$I$124,$D$10,FALSE)*VLOOKUP($J300,Sterbetafeln!$A$4:$I$124,$D$13,FALSE))))</f>
        <v>5.5129999999999997E-3</v>
      </c>
      <c r="M300" s="78">
        <f ca="1">SUM($O$3:$O300)</f>
        <v>0</v>
      </c>
      <c r="N300" s="25">
        <f t="shared" ca="1" si="267"/>
        <v>0</v>
      </c>
      <c r="O300" s="25">
        <f t="shared" ca="1" si="268"/>
        <v>0</v>
      </c>
      <c r="P300" s="25">
        <f t="shared" ca="1" si="269"/>
        <v>0</v>
      </c>
      <c r="Q300" s="7" t="str">
        <f t="shared" ca="1" si="270"/>
        <v>x</v>
      </c>
      <c r="R300" s="25">
        <f t="shared" ca="1" si="251"/>
        <v>0</v>
      </c>
      <c r="S300" s="25">
        <f ca="1">SUM(R$3:R300)</f>
        <v>0</v>
      </c>
      <c r="T300" s="25">
        <f t="shared" ca="1" si="271"/>
        <v>59154.71</v>
      </c>
      <c r="U300" s="25">
        <f t="shared" ca="1" si="252"/>
        <v>36.97</v>
      </c>
      <c r="V300" s="25">
        <f t="shared" ca="1" si="272"/>
        <v>0</v>
      </c>
      <c r="W300" s="25">
        <f t="shared" ca="1" si="253"/>
        <v>39.44</v>
      </c>
      <c r="X300" s="25">
        <f t="shared" ca="1" si="273"/>
        <v>126700</v>
      </c>
      <c r="Y300" s="25">
        <f t="shared" ca="1" si="254"/>
        <v>67545.289999999994</v>
      </c>
      <c r="Z300" s="25">
        <f t="shared" ca="1" si="274"/>
        <v>31.03</v>
      </c>
      <c r="AA300" s="25">
        <f t="shared" ca="1" si="275"/>
        <v>2.96</v>
      </c>
      <c r="AB300" s="25">
        <f ca="1">IF($H300="","",IF($Q300="x",SUM(U$3:W300)+SUM(Z$3:AA300)-SUM(AB$3:AB299),0))</f>
        <v>331.20000000000437</v>
      </c>
      <c r="AC300" s="25">
        <f t="shared" ca="1" si="276"/>
        <v>58823.51</v>
      </c>
      <c r="AD300" s="25">
        <f t="shared" ca="1" si="255"/>
        <v>58685.35</v>
      </c>
      <c r="AE300" s="7"/>
      <c r="AF300" s="25">
        <f t="shared" ca="1" si="277"/>
        <v>0</v>
      </c>
      <c r="AG300" s="25">
        <f ca="1">SUM(AF$3:AF300)</f>
        <v>0</v>
      </c>
      <c r="AH300" s="25">
        <f t="shared" ca="1" si="278"/>
        <v>128024.58637543839</v>
      </c>
      <c r="AI300" s="25">
        <f t="shared" ca="1" si="256"/>
        <v>80.02</v>
      </c>
      <c r="AJ300" s="25">
        <f t="shared" ca="1" si="279"/>
        <v>0</v>
      </c>
      <c r="AK300" s="25">
        <f t="shared" ca="1" si="257"/>
        <v>85.35</v>
      </c>
      <c r="AL300" s="25">
        <f t="shared" ca="1" si="280"/>
        <v>128024.58637543839</v>
      </c>
      <c r="AM300" s="25">
        <f t="shared" ca="1" si="258"/>
        <v>0</v>
      </c>
      <c r="AN300" s="25">
        <f t="shared" ca="1" si="281"/>
        <v>0</v>
      </c>
      <c r="AO300" s="25">
        <f t="shared" ca="1" si="282"/>
        <v>6.4</v>
      </c>
      <c r="AP300" s="25">
        <f ca="1">IF($H300="","",IF($Q300="x",SUM(AI$3:AK300)+SUM(AN$3:AO300)-SUM(AP$3:AP299),0))</f>
        <v>514.04000000000087</v>
      </c>
      <c r="AQ300" s="25">
        <f t="shared" ca="1" si="283"/>
        <v>127510.55</v>
      </c>
      <c r="AR300" s="25">
        <f t="shared" ca="1" si="259"/>
        <v>127269.36</v>
      </c>
      <c r="AS300" s="7"/>
      <c r="AT300" s="25">
        <f t="shared" ca="1" si="284"/>
        <v>0</v>
      </c>
      <c r="AU300" s="25">
        <f ca="1">SUM(AT$3:AT300)</f>
        <v>0</v>
      </c>
      <c r="AV300" s="25">
        <f t="shared" ca="1" si="285"/>
        <v>262110.19451794139</v>
      </c>
      <c r="AW300" s="25">
        <f t="shared" ca="1" si="260"/>
        <v>163.82</v>
      </c>
      <c r="AX300" s="25">
        <f t="shared" ca="1" si="286"/>
        <v>0</v>
      </c>
      <c r="AY300" s="25">
        <f t="shared" ca="1" si="287"/>
        <v>174.74</v>
      </c>
      <c r="AZ300" s="25">
        <f t="shared" ca="1" si="288"/>
        <v>262110.19451794139</v>
      </c>
      <c r="BA300" s="25">
        <f t="shared" ca="1" si="289"/>
        <v>0</v>
      </c>
      <c r="BB300" s="25">
        <f t="shared" ca="1" si="290"/>
        <v>0</v>
      </c>
      <c r="BC300" s="25">
        <f t="shared" ca="1" si="291"/>
        <v>13.11</v>
      </c>
      <c r="BD300" s="25">
        <f ca="1">IF($H300="","",IF($Q300="x",SUM(AW$3:AY300)+SUM(BB$3:BC300)-SUM(BD$3:BD299),0))</f>
        <v>1049.8999999999942</v>
      </c>
      <c r="BE300" s="25">
        <f t="shared" ca="1" si="292"/>
        <v>261060.29</v>
      </c>
      <c r="BF300" s="25">
        <f t="shared" ca="1" si="261"/>
        <v>260618.77</v>
      </c>
      <c r="BG300" s="7"/>
      <c r="BI300" s="25">
        <f t="shared" ca="1" si="293"/>
        <v>0</v>
      </c>
      <c r="BJ300" s="25">
        <f ca="1">SUM(BI$3:BI300)</f>
        <v>0</v>
      </c>
      <c r="BK300" s="25">
        <f t="shared" ca="1" si="306"/>
        <v>207142.18862183584</v>
      </c>
      <c r="BL300" s="25">
        <f t="shared" ca="1" si="262"/>
        <v>129.46</v>
      </c>
      <c r="BM300" s="25">
        <f t="shared" ca="1" si="294"/>
        <v>0</v>
      </c>
      <c r="BN300" s="25">
        <f t="shared" ca="1" si="295"/>
        <v>138.09</v>
      </c>
      <c r="BO300" s="25">
        <f t="shared" ca="1" si="296"/>
        <v>207142.18862183584</v>
      </c>
      <c r="BP300" s="25">
        <f t="shared" ca="1" si="297"/>
        <v>0</v>
      </c>
      <c r="BQ300" s="25">
        <f t="shared" ca="1" si="298"/>
        <v>0</v>
      </c>
      <c r="BR300" s="25">
        <f t="shared" ca="1" si="299"/>
        <v>10.36</v>
      </c>
      <c r="BS300" s="25">
        <f ca="1">IF($H300="","",IF($Q300="x",SUM(BL$3:BN300)+SUM(BQ$3:BR300)-SUM(BS$3:BS299),0))</f>
        <v>830.36999999999534</v>
      </c>
      <c r="BT300" s="25">
        <f t="shared" ca="1" si="300"/>
        <v>206311.82</v>
      </c>
      <c r="BU300" s="25">
        <f t="shared" ca="1" si="263"/>
        <v>205952.43</v>
      </c>
      <c r="BV300" s="7"/>
      <c r="BY300" s="7"/>
      <c r="CB300" s="131">
        <f t="shared" si="308"/>
        <v>297</v>
      </c>
      <c r="CC300" s="132">
        <f t="shared" ca="1" si="301"/>
        <v>0</v>
      </c>
      <c r="CD300" s="133">
        <f t="shared" ca="1" si="264"/>
        <v>280991.4990409211</v>
      </c>
      <c r="CE300" s="133">
        <f t="shared" ca="1" si="302"/>
        <v>116.84</v>
      </c>
      <c r="CF300" s="133">
        <f t="shared" ca="1" si="303"/>
        <v>280874.65999999997</v>
      </c>
      <c r="CG300" s="133">
        <f t="shared" ca="1" si="304"/>
        <v>0</v>
      </c>
      <c r="CH300" s="133">
        <f ca="1">IF($H300="","",IF(MONTH($H300)=MONTH($C$4)-1,MAX(0,(CG300-SUM(N289:N300)+SUM(O289:O300))-(VLOOKUP(CB300-12,$CB$3:$CH299,6,FALSE))),0)*0.25)</f>
        <v>0</v>
      </c>
      <c r="CI300" s="133">
        <f ca="1">IF($H300="","",CG300-SUM($CH$4:$CH300))</f>
        <v>-42819.727529810742</v>
      </c>
      <c r="CK300" s="133">
        <f ca="1">IF($H300="","",SUM($N$4:$N300)+$CK$3)</f>
        <v>100000</v>
      </c>
      <c r="CL300" s="133">
        <f ca="1">IF($H300="","",SUM($O$4:$O300))</f>
        <v>0</v>
      </c>
      <c r="CM300" s="133">
        <f t="shared" ca="1" si="307"/>
        <v>0</v>
      </c>
      <c r="CN300" s="133">
        <f ca="1">IF($H300="","",ROUND(IF(MONTH($H300)=MONTH($C$4)-1,BT300*(1+CC300)-SUM($CM$4:$CM300),0),2))</f>
        <v>0</v>
      </c>
      <c r="CZ300" s="132">
        <f t="shared" ca="1" si="265"/>
        <v>126700</v>
      </c>
    </row>
    <row r="301" spans="6:104" x14ac:dyDescent="0.2">
      <c r="F301" s="3">
        <v>298</v>
      </c>
      <c r="G301" s="3">
        <f t="shared" si="266"/>
        <v>25</v>
      </c>
      <c r="H301" s="8">
        <f t="shared" ca="1" si="305"/>
        <v>52809</v>
      </c>
      <c r="I301" s="6">
        <f t="shared" ca="1" si="249"/>
        <v>57</v>
      </c>
      <c r="J301" s="6" t="str">
        <f t="shared" ca="1" si="250"/>
        <v/>
      </c>
      <c r="K301" s="7"/>
      <c r="L301" s="6">
        <f ca="1">IF($H301="","",IF($J301="",VLOOKUP($I301,Sterbetafeln!$A$4:$I$124,$D$10,FALSE),MAX(0.0005,VLOOKUP($I301,Sterbetafeln!$A$4:$I$124,$D$10,FALSE)*VLOOKUP($J301,Sterbetafeln!$A$4:$I$124,$D$13,FALSE))))</f>
        <v>6.0819999999999997E-3</v>
      </c>
      <c r="M301" s="78">
        <f ca="1">SUM($O$3:$O301)</f>
        <v>0</v>
      </c>
      <c r="N301" s="25">
        <f t="shared" ca="1" si="267"/>
        <v>0</v>
      </c>
      <c r="O301" s="25">
        <f t="shared" ca="1" si="268"/>
        <v>0</v>
      </c>
      <c r="P301" s="25">
        <f t="shared" ca="1" si="269"/>
        <v>0</v>
      </c>
      <c r="Q301" s="7" t="str">
        <f t="shared" ca="1" si="270"/>
        <v/>
      </c>
      <c r="R301" s="25">
        <f t="shared" ca="1" si="251"/>
        <v>0</v>
      </c>
      <c r="S301" s="25">
        <f ca="1">SUM(R$3:R301)</f>
        <v>0</v>
      </c>
      <c r="T301" s="25">
        <f t="shared" ca="1" si="271"/>
        <v>58823.51</v>
      </c>
      <c r="U301" s="25">
        <f t="shared" ca="1" si="252"/>
        <v>36.76</v>
      </c>
      <c r="V301" s="25">
        <f t="shared" ca="1" si="272"/>
        <v>0</v>
      </c>
      <c r="W301" s="25">
        <f t="shared" ca="1" si="253"/>
        <v>39.22</v>
      </c>
      <c r="X301" s="25">
        <f t="shared" ca="1" si="273"/>
        <v>126700</v>
      </c>
      <c r="Y301" s="25">
        <f t="shared" ca="1" si="254"/>
        <v>67876.490000000005</v>
      </c>
      <c r="Z301" s="25">
        <f t="shared" ca="1" si="274"/>
        <v>34.4</v>
      </c>
      <c r="AA301" s="25">
        <f t="shared" ca="1" si="275"/>
        <v>2.94</v>
      </c>
      <c r="AB301" s="25">
        <f ca="1">IF($H301="","",IF($Q301="x",SUM(U$3:W301)+SUM(Z$3:AA301)-SUM(AB$3:AB300),0))</f>
        <v>0</v>
      </c>
      <c r="AC301" s="25">
        <f t="shared" ca="1" si="276"/>
        <v>58823.51</v>
      </c>
      <c r="AD301" s="25">
        <f t="shared" ca="1" si="255"/>
        <v>58685.35</v>
      </c>
      <c r="AE301" s="7"/>
      <c r="AF301" s="25">
        <f t="shared" ca="1" si="277"/>
        <v>0</v>
      </c>
      <c r="AG301" s="25">
        <f ca="1">SUM(AF$3:AF301)</f>
        <v>0</v>
      </c>
      <c r="AH301" s="25">
        <f t="shared" ca="1" si="278"/>
        <v>127825.02541511483</v>
      </c>
      <c r="AI301" s="25">
        <f t="shared" ca="1" si="256"/>
        <v>79.89</v>
      </c>
      <c r="AJ301" s="25">
        <f t="shared" ca="1" si="279"/>
        <v>0</v>
      </c>
      <c r="AK301" s="25">
        <f t="shared" ca="1" si="257"/>
        <v>85.22</v>
      </c>
      <c r="AL301" s="25">
        <f t="shared" ca="1" si="280"/>
        <v>127825.02541511483</v>
      </c>
      <c r="AM301" s="25">
        <f t="shared" ca="1" si="258"/>
        <v>0</v>
      </c>
      <c r="AN301" s="25">
        <f t="shared" ca="1" si="281"/>
        <v>0</v>
      </c>
      <c r="AO301" s="25">
        <f t="shared" ca="1" si="282"/>
        <v>6.39</v>
      </c>
      <c r="AP301" s="25">
        <f ca="1">IF($H301="","",IF($Q301="x",SUM(AI$3:AK301)+SUM(AN$3:AO301)-SUM(AP$3:AP300),0))</f>
        <v>0</v>
      </c>
      <c r="AQ301" s="25">
        <f t="shared" ca="1" si="283"/>
        <v>127825.03</v>
      </c>
      <c r="AR301" s="25">
        <f t="shared" ca="1" si="259"/>
        <v>127583.37</v>
      </c>
      <c r="AS301" s="7"/>
      <c r="AT301" s="25">
        <f t="shared" ca="1" si="284"/>
        <v>0</v>
      </c>
      <c r="AU301" s="25">
        <f ca="1">SUM(AT$3:AT301)</f>
        <v>0</v>
      </c>
      <c r="AV301" s="25">
        <f t="shared" ca="1" si="285"/>
        <v>262331.01416217815</v>
      </c>
      <c r="AW301" s="25">
        <f t="shared" ca="1" si="260"/>
        <v>163.96</v>
      </c>
      <c r="AX301" s="25">
        <f t="shared" ca="1" si="286"/>
        <v>0</v>
      </c>
      <c r="AY301" s="25">
        <f t="shared" ca="1" si="287"/>
        <v>174.89</v>
      </c>
      <c r="AZ301" s="25">
        <f t="shared" ca="1" si="288"/>
        <v>262331.01416217815</v>
      </c>
      <c r="BA301" s="25">
        <f t="shared" ca="1" si="289"/>
        <v>0</v>
      </c>
      <c r="BB301" s="25">
        <f t="shared" ca="1" si="290"/>
        <v>0</v>
      </c>
      <c r="BC301" s="25">
        <f t="shared" ca="1" si="291"/>
        <v>13.12</v>
      </c>
      <c r="BD301" s="25">
        <f ca="1">IF($H301="","",IF($Q301="x",SUM(AW$3:AY301)+SUM(BB$3:BC301)-SUM(BD$3:BD300),0))</f>
        <v>0</v>
      </c>
      <c r="BE301" s="25">
        <f t="shared" ca="1" si="292"/>
        <v>262331.01</v>
      </c>
      <c r="BF301" s="25">
        <f t="shared" ca="1" si="261"/>
        <v>261887.59</v>
      </c>
      <c r="BG301" s="7"/>
      <c r="BI301" s="25">
        <f t="shared" ca="1" si="293"/>
        <v>0</v>
      </c>
      <c r="BJ301" s="25">
        <f ca="1">SUM(BI$3:BI301)</f>
        <v>0</v>
      </c>
      <c r="BK301" s="25">
        <f t="shared" ca="1" si="306"/>
        <v>207152.35989270979</v>
      </c>
      <c r="BL301" s="25">
        <f t="shared" ca="1" si="262"/>
        <v>129.47</v>
      </c>
      <c r="BM301" s="25">
        <f t="shared" ca="1" si="294"/>
        <v>0</v>
      </c>
      <c r="BN301" s="25">
        <f t="shared" ca="1" si="295"/>
        <v>138.1</v>
      </c>
      <c r="BO301" s="25">
        <f t="shared" ca="1" si="296"/>
        <v>207152.35989270979</v>
      </c>
      <c r="BP301" s="25">
        <f t="shared" ca="1" si="297"/>
        <v>0</v>
      </c>
      <c r="BQ301" s="25">
        <f t="shared" ca="1" si="298"/>
        <v>0</v>
      </c>
      <c r="BR301" s="25">
        <f t="shared" ca="1" si="299"/>
        <v>10.36</v>
      </c>
      <c r="BS301" s="25">
        <f ca="1">IF($H301="","",IF($Q301="x",SUM(BL$3:BN301)+SUM(BQ$3:BR301)-SUM(BS$3:BS300),0))</f>
        <v>0</v>
      </c>
      <c r="BT301" s="25">
        <f t="shared" ca="1" si="300"/>
        <v>207152.36</v>
      </c>
      <c r="BU301" s="25">
        <f t="shared" ca="1" si="263"/>
        <v>206791.71</v>
      </c>
      <c r="BV301" s="7"/>
      <c r="BY301" s="7"/>
      <c r="CB301" s="131">
        <f t="shared" si="308"/>
        <v>298</v>
      </c>
      <c r="CC301" s="132">
        <f t="shared" ca="1" si="301"/>
        <v>0</v>
      </c>
      <c r="CD301" s="133">
        <f t="shared" ca="1" si="264"/>
        <v>282018.97813253012</v>
      </c>
      <c r="CE301" s="133">
        <f t="shared" ca="1" si="302"/>
        <v>117.27</v>
      </c>
      <c r="CF301" s="133">
        <f t="shared" ca="1" si="303"/>
        <v>281901.71000000002</v>
      </c>
      <c r="CG301" s="133">
        <f t="shared" ca="1" si="304"/>
        <v>0</v>
      </c>
      <c r="CH301" s="133">
        <f ca="1">IF($H301="","",IF(MONTH($H301)=MONTH($C$4)-1,MAX(0,(CG301-SUM(N290:N301)+SUM(O290:O301))-(VLOOKUP(CB301-12,$CB$3:$CH300,6,FALSE))),0)*0.25)</f>
        <v>0</v>
      </c>
      <c r="CI301" s="133">
        <f ca="1">IF($H301="","",CG301-SUM($CH$4:$CH301))</f>
        <v>-42819.727529810742</v>
      </c>
      <c r="CK301" s="133">
        <f ca="1">IF($H301="","",SUM($N$4:$N301)+$CK$3)</f>
        <v>100000</v>
      </c>
      <c r="CL301" s="133">
        <f ca="1">IF($H301="","",SUM($O$4:$O301))</f>
        <v>0</v>
      </c>
      <c r="CM301" s="133">
        <f t="shared" ca="1" si="307"/>
        <v>0</v>
      </c>
      <c r="CN301" s="133">
        <f ca="1">IF($H301="","",ROUND(IF(MONTH($H301)=MONTH($C$4)-1,BT301*(1+CC301)-SUM($CM$4:$CM301),0),2))</f>
        <v>0</v>
      </c>
      <c r="CZ301" s="132">
        <f t="shared" ca="1" si="265"/>
        <v>126700</v>
      </c>
    </row>
    <row r="302" spans="6:104" x14ac:dyDescent="0.2">
      <c r="F302" s="3">
        <v>299</v>
      </c>
      <c r="G302" s="3">
        <f t="shared" si="266"/>
        <v>25</v>
      </c>
      <c r="H302" s="8">
        <f t="shared" ca="1" si="305"/>
        <v>52840</v>
      </c>
      <c r="I302" s="6">
        <f t="shared" ca="1" si="249"/>
        <v>57</v>
      </c>
      <c r="J302" s="6" t="str">
        <f t="shared" ca="1" si="250"/>
        <v/>
      </c>
      <c r="K302" s="7"/>
      <c r="L302" s="6">
        <f ca="1">IF($H302="","",IF($J302="",VLOOKUP($I302,Sterbetafeln!$A$4:$I$124,$D$10,FALSE),MAX(0.0005,VLOOKUP($I302,Sterbetafeln!$A$4:$I$124,$D$10,FALSE)*VLOOKUP($J302,Sterbetafeln!$A$4:$I$124,$D$13,FALSE))))</f>
        <v>6.0819999999999997E-3</v>
      </c>
      <c r="M302" s="78">
        <f ca="1">SUM($O$3:$O302)</f>
        <v>0</v>
      </c>
      <c r="N302" s="25">
        <f t="shared" ca="1" si="267"/>
        <v>0</v>
      </c>
      <c r="O302" s="25">
        <f t="shared" ca="1" si="268"/>
        <v>0</v>
      </c>
      <c r="P302" s="25">
        <f t="shared" ca="1" si="269"/>
        <v>0</v>
      </c>
      <c r="Q302" s="7" t="str">
        <f t="shared" ca="1" si="270"/>
        <v/>
      </c>
      <c r="R302" s="25">
        <f t="shared" ca="1" si="251"/>
        <v>0</v>
      </c>
      <c r="S302" s="25">
        <f ca="1">SUM(R$3:R302)</f>
        <v>0</v>
      </c>
      <c r="T302" s="25">
        <f t="shared" ca="1" si="271"/>
        <v>58823.51</v>
      </c>
      <c r="U302" s="25">
        <f t="shared" ca="1" si="252"/>
        <v>36.76</v>
      </c>
      <c r="V302" s="25">
        <f t="shared" ca="1" si="272"/>
        <v>0</v>
      </c>
      <c r="W302" s="25">
        <f t="shared" ca="1" si="253"/>
        <v>39.22</v>
      </c>
      <c r="X302" s="25">
        <f t="shared" ca="1" si="273"/>
        <v>126700</v>
      </c>
      <c r="Y302" s="25">
        <f t="shared" ca="1" si="254"/>
        <v>67876.490000000005</v>
      </c>
      <c r="Z302" s="25">
        <f t="shared" ca="1" si="274"/>
        <v>34.4</v>
      </c>
      <c r="AA302" s="25">
        <f t="shared" ca="1" si="275"/>
        <v>2.94</v>
      </c>
      <c r="AB302" s="25">
        <f ca="1">IF($H302="","",IF($Q302="x",SUM(U$3:W302)+SUM(Z$3:AA302)-SUM(AB$3:AB301),0))</f>
        <v>0</v>
      </c>
      <c r="AC302" s="25">
        <f t="shared" ca="1" si="276"/>
        <v>58823.51</v>
      </c>
      <c r="AD302" s="25">
        <f t="shared" ca="1" si="255"/>
        <v>58685.35</v>
      </c>
      <c r="AE302" s="7"/>
      <c r="AF302" s="25">
        <f t="shared" ca="1" si="277"/>
        <v>0</v>
      </c>
      <c r="AG302" s="25">
        <f ca="1">SUM(AF$3:AF302)</f>
        <v>0</v>
      </c>
      <c r="AH302" s="25">
        <f t="shared" ca="1" si="278"/>
        <v>128140.28100763282</v>
      </c>
      <c r="AI302" s="25">
        <f t="shared" ca="1" si="256"/>
        <v>80.09</v>
      </c>
      <c r="AJ302" s="25">
        <f t="shared" ca="1" si="279"/>
        <v>0</v>
      </c>
      <c r="AK302" s="25">
        <f t="shared" ca="1" si="257"/>
        <v>85.43</v>
      </c>
      <c r="AL302" s="25">
        <f t="shared" ca="1" si="280"/>
        <v>128140.28100763282</v>
      </c>
      <c r="AM302" s="25">
        <f t="shared" ca="1" si="258"/>
        <v>0</v>
      </c>
      <c r="AN302" s="25">
        <f t="shared" ca="1" si="281"/>
        <v>0</v>
      </c>
      <c r="AO302" s="25">
        <f t="shared" ca="1" si="282"/>
        <v>6.41</v>
      </c>
      <c r="AP302" s="25">
        <f ca="1">IF($H302="","",IF($Q302="x",SUM(AI$3:AK302)+SUM(AN$3:AO302)-SUM(AP$3:AP301),0))</f>
        <v>0</v>
      </c>
      <c r="AQ302" s="25">
        <f t="shared" ca="1" si="283"/>
        <v>128140.28</v>
      </c>
      <c r="AR302" s="25">
        <f t="shared" ca="1" si="259"/>
        <v>127898.14</v>
      </c>
      <c r="AS302" s="7"/>
      <c r="AT302" s="25">
        <f t="shared" ca="1" si="284"/>
        <v>0</v>
      </c>
      <c r="AU302" s="25">
        <f ca="1">SUM(AT$3:AT302)</f>
        <v>0</v>
      </c>
      <c r="AV302" s="25">
        <f t="shared" ca="1" si="285"/>
        <v>263607.91945603251</v>
      </c>
      <c r="AW302" s="25">
        <f t="shared" ca="1" si="260"/>
        <v>164.75</v>
      </c>
      <c r="AX302" s="25">
        <f t="shared" ca="1" si="286"/>
        <v>0</v>
      </c>
      <c r="AY302" s="25">
        <f t="shared" ca="1" si="287"/>
        <v>175.74</v>
      </c>
      <c r="AZ302" s="25">
        <f t="shared" ca="1" si="288"/>
        <v>263607.91945603251</v>
      </c>
      <c r="BA302" s="25">
        <f t="shared" ca="1" si="289"/>
        <v>0</v>
      </c>
      <c r="BB302" s="25">
        <f t="shared" ca="1" si="290"/>
        <v>0</v>
      </c>
      <c r="BC302" s="25">
        <f t="shared" ca="1" si="291"/>
        <v>13.18</v>
      </c>
      <c r="BD302" s="25">
        <f ca="1">IF($H302="","",IF($Q302="x",SUM(AW$3:AY302)+SUM(BB$3:BC302)-SUM(BD$3:BD301),0))</f>
        <v>0</v>
      </c>
      <c r="BE302" s="25">
        <f t="shared" ca="1" si="292"/>
        <v>263607.92</v>
      </c>
      <c r="BF302" s="25">
        <f t="shared" ca="1" si="261"/>
        <v>263162.58</v>
      </c>
      <c r="BG302" s="7"/>
      <c r="BI302" s="25">
        <f t="shared" ca="1" si="293"/>
        <v>0</v>
      </c>
      <c r="BJ302" s="25">
        <f ca="1">SUM(BI$3:BI302)</f>
        <v>0</v>
      </c>
      <c r="BK302" s="25">
        <f t="shared" ca="1" si="306"/>
        <v>207996.32435671487</v>
      </c>
      <c r="BL302" s="25">
        <f t="shared" ca="1" si="262"/>
        <v>130</v>
      </c>
      <c r="BM302" s="25">
        <f t="shared" ca="1" si="294"/>
        <v>0</v>
      </c>
      <c r="BN302" s="25">
        <f t="shared" ca="1" si="295"/>
        <v>138.66</v>
      </c>
      <c r="BO302" s="25">
        <f t="shared" ca="1" si="296"/>
        <v>207996.32435671487</v>
      </c>
      <c r="BP302" s="25">
        <f t="shared" ca="1" si="297"/>
        <v>0</v>
      </c>
      <c r="BQ302" s="25">
        <f t="shared" ca="1" si="298"/>
        <v>0</v>
      </c>
      <c r="BR302" s="25">
        <f t="shared" ca="1" si="299"/>
        <v>10.4</v>
      </c>
      <c r="BS302" s="25">
        <f ca="1">IF($H302="","",IF($Q302="x",SUM(BL$3:BN302)+SUM(BQ$3:BR302)-SUM(BS$3:BS301),0))</f>
        <v>0</v>
      </c>
      <c r="BT302" s="25">
        <f t="shared" ca="1" si="300"/>
        <v>207996.32</v>
      </c>
      <c r="BU302" s="25">
        <f t="shared" ca="1" si="263"/>
        <v>207634.4</v>
      </c>
      <c r="BV302" s="7"/>
      <c r="BY302" s="7"/>
      <c r="CB302" s="131">
        <f t="shared" si="308"/>
        <v>299</v>
      </c>
      <c r="CC302" s="132">
        <f t="shared" ca="1" si="301"/>
        <v>0</v>
      </c>
      <c r="CD302" s="133">
        <f t="shared" ca="1" si="264"/>
        <v>283050.21246136219</v>
      </c>
      <c r="CE302" s="133">
        <f t="shared" ca="1" si="302"/>
        <v>117.7</v>
      </c>
      <c r="CF302" s="133">
        <f t="shared" ca="1" si="303"/>
        <v>282932.51</v>
      </c>
      <c r="CG302" s="133">
        <f t="shared" ca="1" si="304"/>
        <v>0</v>
      </c>
      <c r="CH302" s="133">
        <f ca="1">IF($H302="","",IF(MONTH($H302)=MONTH($C$4)-1,MAX(0,(CG302-SUM(N291:N302)+SUM(O291:O302))-(VLOOKUP(CB302-12,$CB$3:$CH301,6,FALSE))),0)*0.25)</f>
        <v>0</v>
      </c>
      <c r="CI302" s="133">
        <f ca="1">IF($H302="","",CG302-SUM($CH$4:$CH302))</f>
        <v>-42819.727529810742</v>
      </c>
      <c r="CK302" s="133">
        <f ca="1">IF($H302="","",SUM($N$4:$N302)+$CK$3)</f>
        <v>100000</v>
      </c>
      <c r="CL302" s="133">
        <f ca="1">IF($H302="","",SUM($O$4:$O302))</f>
        <v>0</v>
      </c>
      <c r="CM302" s="133">
        <f t="shared" ca="1" si="307"/>
        <v>0</v>
      </c>
      <c r="CN302" s="133">
        <f ca="1">IF($H302="","",ROUND(IF(MONTH($H302)=MONTH($C$4)-1,BT302*(1+CC302)-SUM($CM$4:$CM302),0),2))</f>
        <v>0</v>
      </c>
      <c r="CZ302" s="132">
        <f t="shared" ca="1" si="265"/>
        <v>126700</v>
      </c>
    </row>
    <row r="303" spans="6:104" x14ac:dyDescent="0.2">
      <c r="F303" s="3">
        <v>300</v>
      </c>
      <c r="G303" s="3">
        <f t="shared" si="266"/>
        <v>25</v>
      </c>
      <c r="H303" s="8">
        <f t="shared" ca="1" si="305"/>
        <v>52870</v>
      </c>
      <c r="I303" s="6">
        <f t="shared" ca="1" si="249"/>
        <v>57</v>
      </c>
      <c r="J303" s="6" t="str">
        <f t="shared" ca="1" si="250"/>
        <v/>
      </c>
      <c r="K303" s="7"/>
      <c r="L303" s="6">
        <f ca="1">IF($H303="","",IF($J303="",VLOOKUP($I303,Sterbetafeln!$A$4:$I$124,$D$10,FALSE),MAX(0.0005,VLOOKUP($I303,Sterbetafeln!$A$4:$I$124,$D$10,FALSE)*VLOOKUP($J303,Sterbetafeln!$A$4:$I$124,$D$13,FALSE))))</f>
        <v>6.0819999999999997E-3</v>
      </c>
      <c r="M303" s="78">
        <f ca="1">SUM($O$3:$O303)</f>
        <v>0</v>
      </c>
      <c r="N303" s="25">
        <f t="shared" ca="1" si="267"/>
        <v>0</v>
      </c>
      <c r="O303" s="25">
        <f t="shared" ca="1" si="268"/>
        <v>0</v>
      </c>
      <c r="P303" s="25">
        <f t="shared" ca="1" si="269"/>
        <v>0</v>
      </c>
      <c r="Q303" s="7" t="str">
        <f t="shared" ca="1" si="270"/>
        <v>x</v>
      </c>
      <c r="R303" s="25">
        <f t="shared" ref="R303:R324" ca="1" si="309">IF($H303="","",IF(MIN($O303+$P303,AC302+$N303)&gt;=$O303+$P303,$O303,AC302))</f>
        <v>0</v>
      </c>
      <c r="S303" s="25">
        <f ca="1">SUM(R$3:R303)</f>
        <v>0</v>
      </c>
      <c r="T303" s="25">
        <f t="shared" ca="1" si="271"/>
        <v>58823.51</v>
      </c>
      <c r="U303" s="25">
        <f t="shared" ca="1" si="252"/>
        <v>36.76</v>
      </c>
      <c r="V303" s="25">
        <f t="shared" ca="1" si="272"/>
        <v>0</v>
      </c>
      <c r="W303" s="25">
        <f t="shared" ca="1" si="253"/>
        <v>39.22</v>
      </c>
      <c r="X303" s="25">
        <f t="shared" ca="1" si="273"/>
        <v>126700</v>
      </c>
      <c r="Y303" s="25">
        <f t="shared" ca="1" si="254"/>
        <v>67876.490000000005</v>
      </c>
      <c r="Z303" s="25">
        <f t="shared" ca="1" si="274"/>
        <v>34.4</v>
      </c>
      <c r="AA303" s="25">
        <f t="shared" ca="1" si="275"/>
        <v>2.94</v>
      </c>
      <c r="AB303" s="25">
        <f ca="1">IF($H303="","",IF($Q303="x",SUM(U$3:W303)+SUM(Z$3:AA303)-SUM(AB$3:AB302),0))</f>
        <v>339.95999999999185</v>
      </c>
      <c r="AC303" s="25">
        <f t="shared" ca="1" si="276"/>
        <v>58483.55</v>
      </c>
      <c r="AD303" s="25">
        <f t="shared" ca="1" si="255"/>
        <v>58345.9</v>
      </c>
      <c r="AE303" s="7"/>
      <c r="AF303" s="25">
        <f t="shared" ca="1" si="277"/>
        <v>0</v>
      </c>
      <c r="AG303" s="25">
        <f ca="1">SUM(AF$3:AF303)</f>
        <v>0</v>
      </c>
      <c r="AH303" s="25">
        <f t="shared" ca="1" si="278"/>
        <v>128456.30849917853</v>
      </c>
      <c r="AI303" s="25">
        <f t="shared" ca="1" si="256"/>
        <v>80.290000000000006</v>
      </c>
      <c r="AJ303" s="25">
        <f t="shared" ca="1" si="279"/>
        <v>0</v>
      </c>
      <c r="AK303" s="25">
        <f t="shared" ca="1" si="257"/>
        <v>85.64</v>
      </c>
      <c r="AL303" s="25">
        <f t="shared" ca="1" si="280"/>
        <v>128456.30849917853</v>
      </c>
      <c r="AM303" s="25">
        <f t="shared" ca="1" si="258"/>
        <v>0</v>
      </c>
      <c r="AN303" s="25">
        <f t="shared" ca="1" si="281"/>
        <v>0</v>
      </c>
      <c r="AO303" s="25">
        <f t="shared" ca="1" si="282"/>
        <v>6.42</v>
      </c>
      <c r="AP303" s="25">
        <f ca="1">IF($H303="","",IF($Q303="x",SUM(AI$3:AK303)+SUM(AN$3:AO303)-SUM(AP$3:AP302),0))</f>
        <v>515.77999999999884</v>
      </c>
      <c r="AQ303" s="25">
        <f t="shared" ca="1" si="283"/>
        <v>127940.53</v>
      </c>
      <c r="AR303" s="25">
        <f t="shared" ca="1" si="259"/>
        <v>127698.69</v>
      </c>
      <c r="AS303" s="7"/>
      <c r="AT303" s="25">
        <f t="shared" ca="1" si="284"/>
        <v>0</v>
      </c>
      <c r="AU303" s="25">
        <f ca="1">SUM(AT$3:AT303)</f>
        <v>0</v>
      </c>
      <c r="AV303" s="25">
        <f t="shared" ca="1" si="285"/>
        <v>264891.04488002491</v>
      </c>
      <c r="AW303" s="25">
        <f t="shared" ca="1" si="260"/>
        <v>165.56</v>
      </c>
      <c r="AX303" s="25">
        <f t="shared" ca="1" si="286"/>
        <v>0</v>
      </c>
      <c r="AY303" s="25">
        <f t="shared" ca="1" si="287"/>
        <v>176.59</v>
      </c>
      <c r="AZ303" s="25">
        <f t="shared" ca="1" si="288"/>
        <v>264891.04488002491</v>
      </c>
      <c r="BA303" s="25">
        <f t="shared" ca="1" si="289"/>
        <v>0</v>
      </c>
      <c r="BB303" s="25">
        <f t="shared" ca="1" si="290"/>
        <v>0</v>
      </c>
      <c r="BC303" s="25">
        <f t="shared" ca="1" si="291"/>
        <v>13.24</v>
      </c>
      <c r="BD303" s="25">
        <f ca="1">IF($H303="","",IF($Q303="x",SUM(AW$3:AY303)+SUM(BB$3:BC303)-SUM(BD$3:BD302),0))</f>
        <v>1061.0299999999843</v>
      </c>
      <c r="BE303" s="25">
        <f t="shared" ca="1" si="292"/>
        <v>263830.01</v>
      </c>
      <c r="BF303" s="25">
        <f t="shared" ca="1" si="261"/>
        <v>263384.34000000003</v>
      </c>
      <c r="BG303" s="7"/>
      <c r="BI303" s="25">
        <f t="shared" ca="1" si="293"/>
        <v>0</v>
      </c>
      <c r="BJ303" s="25">
        <f ca="1">SUM(BI$3:BI303)</f>
        <v>0</v>
      </c>
      <c r="BK303" s="25">
        <f t="shared" ca="1" si="306"/>
        <v>208843.72275422333</v>
      </c>
      <c r="BL303" s="25">
        <f t="shared" ca="1" si="262"/>
        <v>130.53</v>
      </c>
      <c r="BM303" s="25">
        <f t="shared" ca="1" si="294"/>
        <v>0</v>
      </c>
      <c r="BN303" s="25">
        <f t="shared" ca="1" si="295"/>
        <v>139.22999999999999</v>
      </c>
      <c r="BO303" s="25">
        <f t="shared" ca="1" si="296"/>
        <v>208843.72275422333</v>
      </c>
      <c r="BP303" s="25">
        <f t="shared" ca="1" si="297"/>
        <v>0</v>
      </c>
      <c r="BQ303" s="25">
        <f t="shared" ca="1" si="298"/>
        <v>0</v>
      </c>
      <c r="BR303" s="25">
        <f t="shared" ca="1" si="299"/>
        <v>10.44</v>
      </c>
      <c r="BS303" s="25">
        <f ca="1">IF($H303="","",IF($Q303="x",SUM(BL$3:BN303)+SUM(BQ$3:BR303)-SUM(BS$3:BS302),0))</f>
        <v>837.1900000000096</v>
      </c>
      <c r="BT303" s="25">
        <f t="shared" ca="1" si="300"/>
        <v>208006.53</v>
      </c>
      <c r="BU303" s="25">
        <f t="shared" ca="1" si="263"/>
        <v>207644.6</v>
      </c>
      <c r="BV303" s="7"/>
      <c r="BY303" s="7"/>
      <c r="CB303" s="131">
        <f t="shared" si="308"/>
        <v>300</v>
      </c>
      <c r="CC303" s="132">
        <f t="shared" ca="1" si="301"/>
        <v>2.554038696685575E-2</v>
      </c>
      <c r="CD303" s="133">
        <f t="shared" ca="1" si="264"/>
        <v>284085.21206815832</v>
      </c>
      <c r="CE303" s="133">
        <f t="shared" ca="1" si="302"/>
        <v>118.13</v>
      </c>
      <c r="CF303" s="133">
        <f t="shared" ca="1" si="303"/>
        <v>283967.08</v>
      </c>
      <c r="CG303" s="133">
        <f t="shared" ca="1" si="304"/>
        <v>291219.70910904813</v>
      </c>
      <c r="CH303" s="133">
        <f ca="1">IF($H303="","",IF(MONTH($H303)=MONTH($C$4)-1,MAX(0,(CG303-SUM(N292:N303)+SUM(O292:O303))-(VLOOKUP(CB303-12,$CB$3:$CH302,6,FALSE))),0)*0.25)</f>
        <v>4985.19974745129</v>
      </c>
      <c r="CI303" s="133">
        <f ca="1">IF($H303="","",CG303-SUM($CH$4:$CH303))</f>
        <v>243414.78183178609</v>
      </c>
      <c r="CK303" s="133">
        <f ca="1">IF($H303="","",SUM($N$4:$N303)+$CK$3)</f>
        <v>100000</v>
      </c>
      <c r="CL303" s="133">
        <f ca="1">IF($H303="","",SUM($O$4:$O303))</f>
        <v>0</v>
      </c>
      <c r="CM303" s="133">
        <f t="shared" ca="1" si="307"/>
        <v>0</v>
      </c>
      <c r="CN303" s="133">
        <f ca="1">IF($H303="","",ROUND(IF(MONTH($H303)=MONTH($C$4)-1,BT303*(1+CC303)-SUM($CM$4:$CM303),0),2))</f>
        <v>213319.1</v>
      </c>
      <c r="CZ303" s="132">
        <f t="shared" ca="1" si="265"/>
        <v>126700</v>
      </c>
    </row>
    <row r="304" spans="6:104" x14ac:dyDescent="0.2">
      <c r="F304" s="3">
        <v>301</v>
      </c>
      <c r="G304" s="3">
        <f t="shared" si="266"/>
        <v>26</v>
      </c>
      <c r="H304" s="8" t="str">
        <f t="shared" ca="1" si="305"/>
        <v/>
      </c>
      <c r="I304" s="6" t="str">
        <f t="shared" ca="1" si="249"/>
        <v/>
      </c>
      <c r="J304" s="6" t="str">
        <f t="shared" ca="1" si="250"/>
        <v/>
      </c>
      <c r="K304" s="7"/>
      <c r="L304" s="6" t="str">
        <f ca="1">IF($H304="","",IF($J304="",VLOOKUP($I304,Sterbetafeln!$A$4:$I$124,$D$10,FALSE),MAX(0.0005,VLOOKUP($I304,Sterbetafeln!$A$4:$I$124,$D$10,FALSE)*VLOOKUP($J304,Sterbetafeln!$A$4:$I$124,$D$13,FALSE))))</f>
        <v/>
      </c>
      <c r="M304" s="78">
        <f ca="1">SUM($O$3:$O304)</f>
        <v>0</v>
      </c>
      <c r="N304" s="25" t="str">
        <f t="shared" ca="1" si="267"/>
        <v/>
      </c>
      <c r="O304" s="25" t="str">
        <f t="shared" ca="1" si="268"/>
        <v/>
      </c>
      <c r="P304" s="25" t="str">
        <f t="shared" ca="1" si="269"/>
        <v/>
      </c>
      <c r="Q304" s="7" t="str">
        <f t="shared" ca="1" si="270"/>
        <v/>
      </c>
      <c r="R304" s="25" t="str">
        <f t="shared" ca="1" si="309"/>
        <v/>
      </c>
      <c r="S304" s="25">
        <f ca="1">SUM(R$3:R304)</f>
        <v>0</v>
      </c>
      <c r="T304" s="25" t="str">
        <f t="shared" ca="1" si="271"/>
        <v/>
      </c>
      <c r="U304" s="25" t="str">
        <f t="shared" ca="1" si="252"/>
        <v/>
      </c>
      <c r="V304" s="25" t="str">
        <f t="shared" ca="1" si="272"/>
        <v/>
      </c>
      <c r="W304" s="25" t="str">
        <f t="shared" ca="1" si="253"/>
        <v/>
      </c>
      <c r="X304" s="25" t="str">
        <f t="shared" ca="1" si="273"/>
        <v/>
      </c>
      <c r="Y304" s="25" t="str">
        <f t="shared" ca="1" si="254"/>
        <v/>
      </c>
      <c r="Z304" s="25" t="str">
        <f t="shared" ca="1" si="274"/>
        <v/>
      </c>
      <c r="AA304" s="25" t="str">
        <f t="shared" ca="1" si="275"/>
        <v/>
      </c>
      <c r="AB304" s="25" t="str">
        <f ca="1">IF($H304="","",IF($Q304="x",SUM(U$3:W304)+SUM(Z$3:AA304)-SUM(AB$3:AB303),0))</f>
        <v/>
      </c>
      <c r="AC304" s="25" t="str">
        <f t="shared" ca="1" si="276"/>
        <v/>
      </c>
      <c r="AD304" s="25" t="str">
        <f t="shared" ca="1" si="255"/>
        <v/>
      </c>
      <c r="AE304" s="7"/>
      <c r="AF304" s="25" t="str">
        <f t="shared" ca="1" si="277"/>
        <v/>
      </c>
      <c r="AG304" s="25">
        <f ca="1">SUM(AF$3:AF304)</f>
        <v>0</v>
      </c>
      <c r="AH304" s="25" t="str">
        <f t="shared" ca="1" si="278"/>
        <v/>
      </c>
      <c r="AI304" s="25" t="str">
        <f t="shared" ca="1" si="256"/>
        <v/>
      </c>
      <c r="AJ304" s="25" t="str">
        <f t="shared" ca="1" si="279"/>
        <v/>
      </c>
      <c r="AK304" s="25" t="str">
        <f t="shared" ca="1" si="257"/>
        <v/>
      </c>
      <c r="AL304" s="25" t="str">
        <f t="shared" ca="1" si="280"/>
        <v/>
      </c>
      <c r="AM304" s="25" t="str">
        <f t="shared" ca="1" si="258"/>
        <v/>
      </c>
      <c r="AN304" s="25" t="str">
        <f t="shared" ca="1" si="281"/>
        <v/>
      </c>
      <c r="AO304" s="25" t="str">
        <f t="shared" ca="1" si="282"/>
        <v/>
      </c>
      <c r="AP304" s="25" t="str">
        <f ca="1">IF($H304="","",IF($Q304="x",SUM(AI$3:AK304)+SUM(AN$3:AO304)-SUM(AP$3:AP303),0))</f>
        <v/>
      </c>
      <c r="AQ304" s="25" t="str">
        <f t="shared" ca="1" si="283"/>
        <v/>
      </c>
      <c r="AR304" s="25" t="str">
        <f t="shared" ca="1" si="259"/>
        <v/>
      </c>
      <c r="AS304" s="7"/>
      <c r="AT304" s="25" t="str">
        <f t="shared" ca="1" si="284"/>
        <v/>
      </c>
      <c r="AU304" s="25">
        <f ca="1">SUM(AT$3:AT304)</f>
        <v>0</v>
      </c>
      <c r="AV304" s="25" t="str">
        <f t="shared" ca="1" si="285"/>
        <v/>
      </c>
      <c r="AW304" s="25" t="str">
        <f t="shared" ca="1" si="260"/>
        <v/>
      </c>
      <c r="AX304" s="25" t="str">
        <f t="shared" ca="1" si="286"/>
        <v/>
      </c>
      <c r="AY304" s="25" t="str">
        <f t="shared" ca="1" si="287"/>
        <v/>
      </c>
      <c r="AZ304" s="25" t="str">
        <f t="shared" ca="1" si="288"/>
        <v/>
      </c>
      <c r="BA304" s="25" t="str">
        <f t="shared" ca="1" si="289"/>
        <v/>
      </c>
      <c r="BB304" s="25" t="str">
        <f t="shared" ca="1" si="290"/>
        <v/>
      </c>
      <c r="BC304" s="25" t="str">
        <f t="shared" ca="1" si="291"/>
        <v/>
      </c>
      <c r="BD304" s="25" t="str">
        <f ca="1">IF($H304="","",IF($Q304="x",SUM(AW$3:AY304)+SUM(BB$3:BC304)-SUM(BD$3:BD303),0))</f>
        <v/>
      </c>
      <c r="BE304" s="25" t="str">
        <f t="shared" ca="1" si="292"/>
        <v/>
      </c>
      <c r="BF304" s="25" t="str">
        <f t="shared" ca="1" si="261"/>
        <v/>
      </c>
      <c r="BG304" s="7"/>
      <c r="BI304" s="25" t="str">
        <f t="shared" ca="1" si="293"/>
        <v/>
      </c>
      <c r="BJ304" s="25">
        <f ca="1">SUM(BI$3:BI304)</f>
        <v>0</v>
      </c>
      <c r="BK304" s="25" t="str">
        <f t="shared" ca="1" si="306"/>
        <v/>
      </c>
      <c r="BL304" s="25" t="str">
        <f t="shared" ca="1" si="262"/>
        <v/>
      </c>
      <c r="BM304" s="25" t="str">
        <f t="shared" ca="1" si="294"/>
        <v/>
      </c>
      <c r="BN304" s="25" t="str">
        <f t="shared" ca="1" si="295"/>
        <v/>
      </c>
      <c r="BO304" s="25" t="str">
        <f t="shared" ca="1" si="296"/>
        <v/>
      </c>
      <c r="BP304" s="25" t="str">
        <f t="shared" ca="1" si="297"/>
        <v/>
      </c>
      <c r="BQ304" s="25" t="str">
        <f t="shared" ca="1" si="298"/>
        <v/>
      </c>
      <c r="BR304" s="25" t="str">
        <f t="shared" ca="1" si="299"/>
        <v/>
      </c>
      <c r="BS304" s="25" t="str">
        <f ca="1">IF($H304="","",IF($Q304="x",SUM(BL$3:BN304)+SUM(BQ$3:BR304)-SUM(BS$3:BS303),0))</f>
        <v/>
      </c>
      <c r="BT304" s="25" t="str">
        <f t="shared" ca="1" si="300"/>
        <v/>
      </c>
      <c r="BU304" s="25" t="str">
        <f t="shared" ca="1" si="263"/>
        <v/>
      </c>
      <c r="BV304" s="7"/>
      <c r="BY304" s="7"/>
      <c r="CB304" s="131">
        <f t="shared" si="308"/>
        <v>301</v>
      </c>
      <c r="CC304" s="132" t="str">
        <f t="shared" ca="1" si="301"/>
        <v/>
      </c>
      <c r="CD304" s="133" t="str">
        <f t="shared" ref="CD304:CD321" ca="1" si="310">IF($H304="","",MAX(0,(CF303+($N304-$O304)*0.95)*((1+$C$37)^(1/12))))</f>
        <v/>
      </c>
      <c r="CE304" s="133" t="str">
        <f t="shared" ca="1" si="302"/>
        <v/>
      </c>
      <c r="CF304" s="133" t="str">
        <f t="shared" ref="CF304:CF321" ca="1" si="311">IF($H304="","",ROUND(CD304-CE304,2))</f>
        <v/>
      </c>
      <c r="CG304" s="133" t="str">
        <f t="shared" ca="1" si="304"/>
        <v/>
      </c>
      <c r="CH304" s="133" t="str">
        <f ca="1">IF($H304="","",IF(MONTH($H304)=MONTH($C$4)-1,MAX(0,(CG304-SUM(N293:N304)+SUM(O293:O304))-(VLOOKUP(CB304-12,$CB$3:$CH303,6,FALSE))),0)*0.25)</f>
        <v/>
      </c>
      <c r="CI304" s="133" t="str">
        <f ca="1">IF($H304="","",CG304-SUM($CH$4:$CH304))</f>
        <v/>
      </c>
      <c r="CK304" s="133" t="str">
        <f ca="1">IF($H304="","",SUM($N$4:$N304)+$CK$3)</f>
        <v/>
      </c>
      <c r="CL304" s="133" t="str">
        <f ca="1">IF($H304="","",SUM($O$4:$O304))</f>
        <v/>
      </c>
      <c r="CM304" s="133" t="str">
        <f t="shared" ca="1" si="307"/>
        <v/>
      </c>
      <c r="CN304" s="133" t="str">
        <f ca="1">IF($H304="","",ROUND(IF(MONTH($H304)=MONTH($C$4)-1,BT304*(1+CC304)-SUM($CM$4:$CM304),0),2))</f>
        <v/>
      </c>
      <c r="CZ304" s="132" t="str">
        <f t="shared" ca="1" si="265"/>
        <v/>
      </c>
    </row>
    <row r="305" spans="6:104" x14ac:dyDescent="0.2">
      <c r="F305" s="3">
        <v>302</v>
      </c>
      <c r="G305" s="3">
        <f t="shared" si="266"/>
        <v>26</v>
      </c>
      <c r="H305" s="8" t="str">
        <f t="shared" ca="1" si="305"/>
        <v/>
      </c>
      <c r="I305" s="6" t="str">
        <f t="shared" ca="1" si="249"/>
        <v/>
      </c>
      <c r="J305" s="6" t="str">
        <f t="shared" ca="1" si="250"/>
        <v/>
      </c>
      <c r="K305" s="7"/>
      <c r="L305" s="6" t="str">
        <f ca="1">IF($H305="","",IF($J305="",VLOOKUP($I305,Sterbetafeln!$A$4:$I$124,$D$10,FALSE),MAX(0.0005,VLOOKUP($I305,Sterbetafeln!$A$4:$I$124,$D$10,FALSE)*VLOOKUP($J305,Sterbetafeln!$A$4:$I$124,$D$13,FALSE))))</f>
        <v/>
      </c>
      <c r="M305" s="78">
        <f ca="1">SUM($O$3:$O305)</f>
        <v>0</v>
      </c>
      <c r="N305" s="25" t="str">
        <f t="shared" ca="1" si="267"/>
        <v/>
      </c>
      <c r="O305" s="25" t="str">
        <f t="shared" ca="1" si="268"/>
        <v/>
      </c>
      <c r="P305" s="25" t="str">
        <f t="shared" ca="1" si="269"/>
        <v/>
      </c>
      <c r="Q305" s="7" t="str">
        <f t="shared" ca="1" si="270"/>
        <v/>
      </c>
      <c r="R305" s="25" t="str">
        <f t="shared" ca="1" si="309"/>
        <v/>
      </c>
      <c r="S305" s="25">
        <f ca="1">SUM(R$3:R305)</f>
        <v>0</v>
      </c>
      <c r="T305" s="25" t="str">
        <f t="shared" ca="1" si="271"/>
        <v/>
      </c>
      <c r="U305" s="25" t="str">
        <f t="shared" ca="1" si="252"/>
        <v/>
      </c>
      <c r="V305" s="25" t="str">
        <f t="shared" ca="1" si="272"/>
        <v/>
      </c>
      <c r="W305" s="25" t="str">
        <f t="shared" ca="1" si="253"/>
        <v/>
      </c>
      <c r="X305" s="25" t="str">
        <f t="shared" ca="1" si="273"/>
        <v/>
      </c>
      <c r="Y305" s="25" t="str">
        <f t="shared" ca="1" si="254"/>
        <v/>
      </c>
      <c r="Z305" s="25" t="str">
        <f t="shared" ca="1" si="274"/>
        <v/>
      </c>
      <c r="AA305" s="25" t="str">
        <f t="shared" ca="1" si="275"/>
        <v/>
      </c>
      <c r="AB305" s="25" t="str">
        <f ca="1">IF($H305="","",IF($Q305="x",SUM(U$3:W305)+SUM(Z$3:AA305)-SUM(AB$3:AB304),0))</f>
        <v/>
      </c>
      <c r="AC305" s="25" t="str">
        <f t="shared" ca="1" si="276"/>
        <v/>
      </c>
      <c r="AD305" s="25" t="str">
        <f t="shared" ca="1" si="255"/>
        <v/>
      </c>
      <c r="AE305" s="7"/>
      <c r="AF305" s="25" t="str">
        <f t="shared" ca="1" si="277"/>
        <v/>
      </c>
      <c r="AG305" s="25">
        <f ca="1">SUM(AF$3:AF305)</f>
        <v>0</v>
      </c>
      <c r="AH305" s="25" t="str">
        <f t="shared" ca="1" si="278"/>
        <v/>
      </c>
      <c r="AI305" s="25" t="str">
        <f t="shared" ca="1" si="256"/>
        <v/>
      </c>
      <c r="AJ305" s="25" t="str">
        <f t="shared" ca="1" si="279"/>
        <v/>
      </c>
      <c r="AK305" s="25" t="str">
        <f t="shared" ca="1" si="257"/>
        <v/>
      </c>
      <c r="AL305" s="25" t="str">
        <f t="shared" ca="1" si="280"/>
        <v/>
      </c>
      <c r="AM305" s="25" t="str">
        <f t="shared" ca="1" si="258"/>
        <v/>
      </c>
      <c r="AN305" s="25" t="str">
        <f t="shared" ca="1" si="281"/>
        <v/>
      </c>
      <c r="AO305" s="25" t="str">
        <f t="shared" ca="1" si="282"/>
        <v/>
      </c>
      <c r="AP305" s="25" t="str">
        <f ca="1">IF($H305="","",IF($Q305="x",SUM(AI$3:AK305)+SUM(AN$3:AO305)-SUM(AP$3:AP304),0))</f>
        <v/>
      </c>
      <c r="AQ305" s="25" t="str">
        <f t="shared" ca="1" si="283"/>
        <v/>
      </c>
      <c r="AR305" s="25" t="str">
        <f t="shared" ca="1" si="259"/>
        <v/>
      </c>
      <c r="AS305" s="7"/>
      <c r="AT305" s="25" t="str">
        <f t="shared" ca="1" si="284"/>
        <v/>
      </c>
      <c r="AU305" s="25">
        <f ca="1">SUM(AT$3:AT305)</f>
        <v>0</v>
      </c>
      <c r="AV305" s="25" t="str">
        <f t="shared" ca="1" si="285"/>
        <v/>
      </c>
      <c r="AW305" s="25" t="str">
        <f t="shared" ca="1" si="260"/>
        <v/>
      </c>
      <c r="AX305" s="25" t="str">
        <f t="shared" ca="1" si="286"/>
        <v/>
      </c>
      <c r="AY305" s="25" t="str">
        <f t="shared" ca="1" si="287"/>
        <v/>
      </c>
      <c r="AZ305" s="25" t="str">
        <f t="shared" ca="1" si="288"/>
        <v/>
      </c>
      <c r="BA305" s="25" t="str">
        <f t="shared" ca="1" si="289"/>
        <v/>
      </c>
      <c r="BB305" s="25" t="str">
        <f t="shared" ca="1" si="290"/>
        <v/>
      </c>
      <c r="BC305" s="25" t="str">
        <f t="shared" ca="1" si="291"/>
        <v/>
      </c>
      <c r="BD305" s="25" t="str">
        <f ca="1">IF($H305="","",IF($Q305="x",SUM(AW$3:AY305)+SUM(BB$3:BC305)-SUM(BD$3:BD304),0))</f>
        <v/>
      </c>
      <c r="BE305" s="25" t="str">
        <f t="shared" ca="1" si="292"/>
        <v/>
      </c>
      <c r="BF305" s="25" t="str">
        <f t="shared" ca="1" si="261"/>
        <v/>
      </c>
      <c r="BG305" s="7"/>
      <c r="BI305" s="25" t="str">
        <f t="shared" ca="1" si="293"/>
        <v/>
      </c>
      <c r="BJ305" s="25">
        <f ca="1">SUM(BI$3:BI305)</f>
        <v>0</v>
      </c>
      <c r="BK305" s="25" t="str">
        <f t="shared" ca="1" si="306"/>
        <v/>
      </c>
      <c r="BL305" s="25" t="str">
        <f t="shared" ca="1" si="262"/>
        <v/>
      </c>
      <c r="BM305" s="25" t="str">
        <f t="shared" ca="1" si="294"/>
        <v/>
      </c>
      <c r="BN305" s="25" t="str">
        <f t="shared" ca="1" si="295"/>
        <v/>
      </c>
      <c r="BO305" s="25" t="str">
        <f t="shared" ca="1" si="296"/>
        <v/>
      </c>
      <c r="BP305" s="25" t="str">
        <f t="shared" ca="1" si="297"/>
        <v/>
      </c>
      <c r="BQ305" s="25" t="str">
        <f t="shared" ca="1" si="298"/>
        <v/>
      </c>
      <c r="BR305" s="25" t="str">
        <f t="shared" ca="1" si="299"/>
        <v/>
      </c>
      <c r="BS305" s="25" t="str">
        <f ca="1">IF($H305="","",IF($Q305="x",SUM(BL$3:BN305)+SUM(BQ$3:BR305)-SUM(BS$3:BS304),0))</f>
        <v/>
      </c>
      <c r="BT305" s="25" t="str">
        <f t="shared" ca="1" si="300"/>
        <v/>
      </c>
      <c r="BU305" s="25" t="str">
        <f t="shared" ca="1" si="263"/>
        <v/>
      </c>
      <c r="BV305" s="7"/>
      <c r="BY305" s="7"/>
      <c r="CB305" s="131">
        <f t="shared" si="308"/>
        <v>302</v>
      </c>
      <c r="CC305" s="132" t="str">
        <f t="shared" ca="1" si="301"/>
        <v/>
      </c>
      <c r="CD305" s="133" t="str">
        <f t="shared" ca="1" si="310"/>
        <v/>
      </c>
      <c r="CE305" s="133" t="str">
        <f t="shared" ca="1" si="302"/>
        <v/>
      </c>
      <c r="CF305" s="133" t="str">
        <f t="shared" ca="1" si="311"/>
        <v/>
      </c>
      <c r="CG305" s="133" t="str">
        <f t="shared" ca="1" si="304"/>
        <v/>
      </c>
      <c r="CH305" s="133" t="str">
        <f ca="1">IF($H305="","",IF(MONTH($H305)=MONTH($C$4)-1,MAX(0,(CG305-SUM(N294:N305)+SUM(O294:O305))-(VLOOKUP(CB305-12,$CB$3:$CH304,6,FALSE))),0)*0.25)</f>
        <v/>
      </c>
      <c r="CI305" s="133" t="str">
        <f ca="1">IF($H305="","",CG305-SUM($CH$4:$CH305))</f>
        <v/>
      </c>
      <c r="CK305" s="133" t="str">
        <f ca="1">IF($H305="","",SUM($N$4:$N305)+$CK$3)</f>
        <v/>
      </c>
      <c r="CL305" s="133" t="str">
        <f ca="1">IF($H305="","",SUM($O$4:$O305))</f>
        <v/>
      </c>
      <c r="CM305" s="133" t="str">
        <f t="shared" ca="1" si="307"/>
        <v/>
      </c>
      <c r="CN305" s="133" t="str">
        <f ca="1">IF($H305="","",ROUND(IF(MONTH($H305)=MONTH($C$4)-1,BT305*(1+CC305)-SUM($CM$4:$CM305),0),2))</f>
        <v/>
      </c>
      <c r="CZ305" s="132" t="str">
        <f t="shared" ca="1" si="265"/>
        <v/>
      </c>
    </row>
    <row r="306" spans="6:104" x14ac:dyDescent="0.2">
      <c r="F306" s="3">
        <v>303</v>
      </c>
      <c r="G306" s="3">
        <f t="shared" si="266"/>
        <v>26</v>
      </c>
      <c r="H306" s="8" t="str">
        <f t="shared" ca="1" si="305"/>
        <v/>
      </c>
      <c r="I306" s="6" t="str">
        <f t="shared" ca="1" si="249"/>
        <v/>
      </c>
      <c r="J306" s="6" t="str">
        <f t="shared" ca="1" si="250"/>
        <v/>
      </c>
      <c r="K306" s="7"/>
      <c r="L306" s="6" t="str">
        <f ca="1">IF($H306="","",IF($J306="",VLOOKUP($I306,Sterbetafeln!$A$4:$I$124,$D$10,FALSE),MAX(0.0005,VLOOKUP($I306,Sterbetafeln!$A$4:$I$124,$D$10,FALSE)*VLOOKUP($J306,Sterbetafeln!$A$4:$I$124,$D$13,FALSE))))</f>
        <v/>
      </c>
      <c r="M306" s="78">
        <f ca="1">SUM($O$3:$O306)</f>
        <v>0</v>
      </c>
      <c r="N306" s="25" t="str">
        <f t="shared" ca="1" si="267"/>
        <v/>
      </c>
      <c r="O306" s="25" t="str">
        <f t="shared" ca="1" si="268"/>
        <v/>
      </c>
      <c r="P306" s="25" t="str">
        <f t="shared" ca="1" si="269"/>
        <v/>
      </c>
      <c r="Q306" s="7" t="str">
        <f t="shared" ca="1" si="270"/>
        <v/>
      </c>
      <c r="R306" s="25" t="str">
        <f t="shared" ca="1" si="309"/>
        <v/>
      </c>
      <c r="S306" s="25">
        <f ca="1">SUM(R$3:R306)</f>
        <v>0</v>
      </c>
      <c r="T306" s="25" t="str">
        <f t="shared" ca="1" si="271"/>
        <v/>
      </c>
      <c r="U306" s="25" t="str">
        <f t="shared" ca="1" si="252"/>
        <v/>
      </c>
      <c r="V306" s="25" t="str">
        <f t="shared" ca="1" si="272"/>
        <v/>
      </c>
      <c r="W306" s="25" t="str">
        <f t="shared" ca="1" si="253"/>
        <v/>
      </c>
      <c r="X306" s="25" t="str">
        <f t="shared" ca="1" si="273"/>
        <v/>
      </c>
      <c r="Y306" s="25" t="str">
        <f t="shared" ca="1" si="254"/>
        <v/>
      </c>
      <c r="Z306" s="25" t="str">
        <f t="shared" ca="1" si="274"/>
        <v/>
      </c>
      <c r="AA306" s="25" t="str">
        <f t="shared" ca="1" si="275"/>
        <v/>
      </c>
      <c r="AB306" s="25" t="str">
        <f ca="1">IF($H306="","",IF($Q306="x",SUM(U$3:W306)+SUM(Z$3:AA306)-SUM(AB$3:AB305),0))</f>
        <v/>
      </c>
      <c r="AC306" s="25" t="str">
        <f t="shared" ca="1" si="276"/>
        <v/>
      </c>
      <c r="AD306" s="25" t="str">
        <f t="shared" ca="1" si="255"/>
        <v/>
      </c>
      <c r="AE306" s="7"/>
      <c r="AF306" s="25" t="str">
        <f t="shared" ca="1" si="277"/>
        <v/>
      </c>
      <c r="AG306" s="25">
        <f ca="1">SUM(AF$3:AF306)</f>
        <v>0</v>
      </c>
      <c r="AH306" s="25" t="str">
        <f t="shared" ca="1" si="278"/>
        <v/>
      </c>
      <c r="AI306" s="25" t="str">
        <f t="shared" ca="1" si="256"/>
        <v/>
      </c>
      <c r="AJ306" s="25" t="str">
        <f t="shared" ca="1" si="279"/>
        <v/>
      </c>
      <c r="AK306" s="25" t="str">
        <f t="shared" ca="1" si="257"/>
        <v/>
      </c>
      <c r="AL306" s="25" t="str">
        <f t="shared" ca="1" si="280"/>
        <v/>
      </c>
      <c r="AM306" s="25" t="str">
        <f t="shared" ca="1" si="258"/>
        <v/>
      </c>
      <c r="AN306" s="25" t="str">
        <f t="shared" ca="1" si="281"/>
        <v/>
      </c>
      <c r="AO306" s="25" t="str">
        <f t="shared" ca="1" si="282"/>
        <v/>
      </c>
      <c r="AP306" s="25" t="str">
        <f ca="1">IF($H306="","",IF($Q306="x",SUM(AI$3:AK306)+SUM(AN$3:AO306)-SUM(AP$3:AP305),0))</f>
        <v/>
      </c>
      <c r="AQ306" s="25" t="str">
        <f t="shared" ca="1" si="283"/>
        <v/>
      </c>
      <c r="AR306" s="25" t="str">
        <f t="shared" ca="1" si="259"/>
        <v/>
      </c>
      <c r="AS306" s="7"/>
      <c r="AT306" s="25" t="str">
        <f t="shared" ca="1" si="284"/>
        <v/>
      </c>
      <c r="AU306" s="25">
        <f ca="1">SUM(AT$3:AT306)</f>
        <v>0</v>
      </c>
      <c r="AV306" s="25" t="str">
        <f t="shared" ca="1" si="285"/>
        <v/>
      </c>
      <c r="AW306" s="25" t="str">
        <f t="shared" ca="1" si="260"/>
        <v/>
      </c>
      <c r="AX306" s="25" t="str">
        <f t="shared" ca="1" si="286"/>
        <v/>
      </c>
      <c r="AY306" s="25" t="str">
        <f t="shared" ca="1" si="287"/>
        <v/>
      </c>
      <c r="AZ306" s="25" t="str">
        <f t="shared" ca="1" si="288"/>
        <v/>
      </c>
      <c r="BA306" s="25" t="str">
        <f t="shared" ca="1" si="289"/>
        <v/>
      </c>
      <c r="BB306" s="25" t="str">
        <f t="shared" ca="1" si="290"/>
        <v/>
      </c>
      <c r="BC306" s="25" t="str">
        <f t="shared" ca="1" si="291"/>
        <v/>
      </c>
      <c r="BD306" s="25" t="str">
        <f ca="1">IF($H306="","",IF($Q306="x",SUM(AW$3:AY306)+SUM(BB$3:BC306)-SUM(BD$3:BD305),0))</f>
        <v/>
      </c>
      <c r="BE306" s="25" t="str">
        <f t="shared" ca="1" si="292"/>
        <v/>
      </c>
      <c r="BF306" s="25" t="str">
        <f t="shared" ca="1" si="261"/>
        <v/>
      </c>
      <c r="BG306" s="7"/>
      <c r="BI306" s="25" t="str">
        <f t="shared" ca="1" si="293"/>
        <v/>
      </c>
      <c r="BJ306" s="25">
        <f ca="1">SUM(BI$3:BI306)</f>
        <v>0</v>
      </c>
      <c r="BK306" s="25" t="str">
        <f t="shared" ca="1" si="306"/>
        <v/>
      </c>
      <c r="BL306" s="25" t="str">
        <f t="shared" ca="1" si="262"/>
        <v/>
      </c>
      <c r="BM306" s="25" t="str">
        <f t="shared" ca="1" si="294"/>
        <v/>
      </c>
      <c r="BN306" s="25" t="str">
        <f t="shared" ca="1" si="295"/>
        <v/>
      </c>
      <c r="BO306" s="25" t="str">
        <f t="shared" ca="1" si="296"/>
        <v/>
      </c>
      <c r="BP306" s="25" t="str">
        <f t="shared" ca="1" si="297"/>
        <v/>
      </c>
      <c r="BQ306" s="25" t="str">
        <f t="shared" ca="1" si="298"/>
        <v/>
      </c>
      <c r="BR306" s="25" t="str">
        <f t="shared" ca="1" si="299"/>
        <v/>
      </c>
      <c r="BS306" s="25" t="str">
        <f ca="1">IF($H306="","",IF($Q306="x",SUM(BL$3:BN306)+SUM(BQ$3:BR306)-SUM(BS$3:BS305),0))</f>
        <v/>
      </c>
      <c r="BT306" s="25" t="str">
        <f t="shared" ca="1" si="300"/>
        <v/>
      </c>
      <c r="BU306" s="25" t="str">
        <f t="shared" ca="1" si="263"/>
        <v/>
      </c>
      <c r="BV306" s="7"/>
      <c r="BY306" s="7"/>
      <c r="CB306" s="131">
        <f t="shared" si="308"/>
        <v>303</v>
      </c>
      <c r="CC306" s="132" t="str">
        <f t="shared" ca="1" si="301"/>
        <v/>
      </c>
      <c r="CD306" s="133" t="str">
        <f t="shared" ca="1" si="310"/>
        <v/>
      </c>
      <c r="CE306" s="133" t="str">
        <f t="shared" ca="1" si="302"/>
        <v/>
      </c>
      <c r="CF306" s="133" t="str">
        <f t="shared" ca="1" si="311"/>
        <v/>
      </c>
      <c r="CG306" s="133" t="str">
        <f t="shared" ca="1" si="304"/>
        <v/>
      </c>
      <c r="CH306" s="133" t="str">
        <f ca="1">IF($H306="","",IF(MONTH($H306)=MONTH($C$4)-1,MAX(0,(CG306-SUM(N295:N306)+SUM(O295:O306))-(VLOOKUP(CB306-12,$CB$3:$CH305,6,FALSE))),0)*0.25)</f>
        <v/>
      </c>
      <c r="CI306" s="133" t="str">
        <f ca="1">IF($H306="","",CG306-SUM($CH$4:$CH306))</f>
        <v/>
      </c>
      <c r="CK306" s="133" t="str">
        <f ca="1">IF($H306="","",SUM($N$4:$N306)+$CK$3)</f>
        <v/>
      </c>
      <c r="CL306" s="133" t="str">
        <f ca="1">IF($H306="","",SUM($O$4:$O306))</f>
        <v/>
      </c>
      <c r="CM306" s="133" t="str">
        <f t="shared" ca="1" si="307"/>
        <v/>
      </c>
      <c r="CN306" s="133" t="str">
        <f ca="1">IF($H306="","",ROUND(IF(MONTH($H306)=MONTH($C$4)-1,BT306*(1+CC306)-SUM($CM$4:$CM306),0),2))</f>
        <v/>
      </c>
      <c r="CZ306" s="132" t="str">
        <f t="shared" ca="1" si="265"/>
        <v/>
      </c>
    </row>
    <row r="307" spans="6:104" x14ac:dyDescent="0.2">
      <c r="F307" s="3">
        <v>304</v>
      </c>
      <c r="G307" s="3">
        <f t="shared" si="266"/>
        <v>26</v>
      </c>
      <c r="H307" s="8" t="str">
        <f t="shared" ca="1" si="305"/>
        <v/>
      </c>
      <c r="I307" s="6" t="str">
        <f t="shared" ca="1" si="249"/>
        <v/>
      </c>
      <c r="J307" s="6" t="str">
        <f t="shared" ca="1" si="250"/>
        <v/>
      </c>
      <c r="K307" s="7"/>
      <c r="L307" s="6" t="str">
        <f ca="1">IF($H307="","",IF($J307="",VLOOKUP($I307,Sterbetafeln!$A$4:$I$124,$D$10,FALSE),MAX(0.0005,VLOOKUP($I307,Sterbetafeln!$A$4:$I$124,$D$10,FALSE)*VLOOKUP($J307,Sterbetafeln!$A$4:$I$124,$D$13,FALSE))))</f>
        <v/>
      </c>
      <c r="M307" s="78">
        <f ca="1">SUM($O$3:$O307)</f>
        <v>0</v>
      </c>
      <c r="N307" s="25" t="str">
        <f t="shared" ca="1" si="267"/>
        <v/>
      </c>
      <c r="O307" s="25" t="str">
        <f t="shared" ca="1" si="268"/>
        <v/>
      </c>
      <c r="P307" s="25" t="str">
        <f t="shared" ca="1" si="269"/>
        <v/>
      </c>
      <c r="Q307" s="7" t="str">
        <f t="shared" ca="1" si="270"/>
        <v/>
      </c>
      <c r="R307" s="25" t="str">
        <f t="shared" ca="1" si="309"/>
        <v/>
      </c>
      <c r="S307" s="25">
        <f ca="1">SUM(R$3:R307)</f>
        <v>0</v>
      </c>
      <c r="T307" s="25" t="str">
        <f t="shared" ca="1" si="271"/>
        <v/>
      </c>
      <c r="U307" s="25" t="str">
        <f t="shared" ca="1" si="252"/>
        <v/>
      </c>
      <c r="V307" s="25" t="str">
        <f t="shared" ca="1" si="272"/>
        <v/>
      </c>
      <c r="W307" s="25" t="str">
        <f t="shared" ca="1" si="253"/>
        <v/>
      </c>
      <c r="X307" s="25" t="str">
        <f t="shared" ca="1" si="273"/>
        <v/>
      </c>
      <c r="Y307" s="25" t="str">
        <f t="shared" ca="1" si="254"/>
        <v/>
      </c>
      <c r="Z307" s="25" t="str">
        <f t="shared" ca="1" si="274"/>
        <v/>
      </c>
      <c r="AA307" s="25" t="str">
        <f t="shared" ca="1" si="275"/>
        <v/>
      </c>
      <c r="AB307" s="25" t="str">
        <f ca="1">IF($H307="","",IF($Q307="x",SUM(U$3:W307)+SUM(Z$3:AA307)-SUM(AB$3:AB306),0))</f>
        <v/>
      </c>
      <c r="AC307" s="25" t="str">
        <f t="shared" ca="1" si="276"/>
        <v/>
      </c>
      <c r="AD307" s="25" t="str">
        <f t="shared" ca="1" si="255"/>
        <v/>
      </c>
      <c r="AE307" s="7"/>
      <c r="AF307" s="25" t="str">
        <f t="shared" ca="1" si="277"/>
        <v/>
      </c>
      <c r="AG307" s="25">
        <f ca="1">SUM(AF$3:AF307)</f>
        <v>0</v>
      </c>
      <c r="AH307" s="25" t="str">
        <f t="shared" ca="1" si="278"/>
        <v/>
      </c>
      <c r="AI307" s="25" t="str">
        <f t="shared" ca="1" si="256"/>
        <v/>
      </c>
      <c r="AJ307" s="25" t="str">
        <f t="shared" ca="1" si="279"/>
        <v/>
      </c>
      <c r="AK307" s="25" t="str">
        <f t="shared" ca="1" si="257"/>
        <v/>
      </c>
      <c r="AL307" s="25" t="str">
        <f t="shared" ca="1" si="280"/>
        <v/>
      </c>
      <c r="AM307" s="25" t="str">
        <f t="shared" ca="1" si="258"/>
        <v/>
      </c>
      <c r="AN307" s="25" t="str">
        <f t="shared" ca="1" si="281"/>
        <v/>
      </c>
      <c r="AO307" s="25" t="str">
        <f t="shared" ca="1" si="282"/>
        <v/>
      </c>
      <c r="AP307" s="25" t="str">
        <f ca="1">IF($H307="","",IF($Q307="x",SUM(AI$3:AK307)+SUM(AN$3:AO307)-SUM(AP$3:AP306),0))</f>
        <v/>
      </c>
      <c r="AQ307" s="25" t="str">
        <f t="shared" ca="1" si="283"/>
        <v/>
      </c>
      <c r="AR307" s="25" t="str">
        <f t="shared" ca="1" si="259"/>
        <v/>
      </c>
      <c r="AS307" s="7"/>
      <c r="AT307" s="25" t="str">
        <f t="shared" ca="1" si="284"/>
        <v/>
      </c>
      <c r="AU307" s="25">
        <f ca="1">SUM(AT$3:AT307)</f>
        <v>0</v>
      </c>
      <c r="AV307" s="25" t="str">
        <f t="shared" ca="1" si="285"/>
        <v/>
      </c>
      <c r="AW307" s="25" t="str">
        <f t="shared" ca="1" si="260"/>
        <v/>
      </c>
      <c r="AX307" s="25" t="str">
        <f t="shared" ca="1" si="286"/>
        <v/>
      </c>
      <c r="AY307" s="25" t="str">
        <f t="shared" ca="1" si="287"/>
        <v/>
      </c>
      <c r="AZ307" s="25" t="str">
        <f t="shared" ca="1" si="288"/>
        <v/>
      </c>
      <c r="BA307" s="25" t="str">
        <f t="shared" ca="1" si="289"/>
        <v/>
      </c>
      <c r="BB307" s="25" t="str">
        <f t="shared" ca="1" si="290"/>
        <v/>
      </c>
      <c r="BC307" s="25" t="str">
        <f t="shared" ca="1" si="291"/>
        <v/>
      </c>
      <c r="BD307" s="25" t="str">
        <f ca="1">IF($H307="","",IF($Q307="x",SUM(AW$3:AY307)+SUM(BB$3:BC307)-SUM(BD$3:BD306),0))</f>
        <v/>
      </c>
      <c r="BE307" s="25" t="str">
        <f t="shared" ca="1" si="292"/>
        <v/>
      </c>
      <c r="BF307" s="25" t="str">
        <f t="shared" ca="1" si="261"/>
        <v/>
      </c>
      <c r="BG307" s="7"/>
      <c r="BI307" s="25" t="str">
        <f t="shared" ca="1" si="293"/>
        <v/>
      </c>
      <c r="BJ307" s="25">
        <f ca="1">SUM(BI$3:BI307)</f>
        <v>0</v>
      </c>
      <c r="BK307" s="25" t="str">
        <f t="shared" ca="1" si="306"/>
        <v/>
      </c>
      <c r="BL307" s="25" t="str">
        <f t="shared" ca="1" si="262"/>
        <v/>
      </c>
      <c r="BM307" s="25" t="str">
        <f t="shared" ca="1" si="294"/>
        <v/>
      </c>
      <c r="BN307" s="25" t="str">
        <f t="shared" ca="1" si="295"/>
        <v/>
      </c>
      <c r="BO307" s="25" t="str">
        <f t="shared" ca="1" si="296"/>
        <v/>
      </c>
      <c r="BP307" s="25" t="str">
        <f t="shared" ca="1" si="297"/>
        <v/>
      </c>
      <c r="BQ307" s="25" t="str">
        <f t="shared" ca="1" si="298"/>
        <v/>
      </c>
      <c r="BR307" s="25" t="str">
        <f t="shared" ca="1" si="299"/>
        <v/>
      </c>
      <c r="BS307" s="25" t="str">
        <f ca="1">IF($H307="","",IF($Q307="x",SUM(BL$3:BN307)+SUM(BQ$3:BR307)-SUM(BS$3:BS306),0))</f>
        <v/>
      </c>
      <c r="BT307" s="25" t="str">
        <f t="shared" ca="1" si="300"/>
        <v/>
      </c>
      <c r="BU307" s="25" t="str">
        <f t="shared" ca="1" si="263"/>
        <v/>
      </c>
      <c r="BV307" s="7"/>
      <c r="BY307" s="7"/>
      <c r="CB307" s="131">
        <f t="shared" si="308"/>
        <v>304</v>
      </c>
      <c r="CC307" s="132" t="str">
        <f t="shared" ca="1" si="301"/>
        <v/>
      </c>
      <c r="CD307" s="133" t="str">
        <f t="shared" ca="1" si="310"/>
        <v/>
      </c>
      <c r="CE307" s="133" t="str">
        <f t="shared" ca="1" si="302"/>
        <v/>
      </c>
      <c r="CF307" s="133" t="str">
        <f t="shared" ca="1" si="311"/>
        <v/>
      </c>
      <c r="CG307" s="133" t="str">
        <f t="shared" ca="1" si="304"/>
        <v/>
      </c>
      <c r="CH307" s="133" t="str">
        <f ca="1">IF($H307="","",IF(MONTH($H307)=MONTH($C$4)-1,MAX(0,(CG307-SUM(N296:N307)+SUM(O296:O307))-(VLOOKUP(CB307-12,$CB$3:$CH306,6,FALSE))),0)*0.25)</f>
        <v/>
      </c>
      <c r="CI307" s="133" t="str">
        <f ca="1">IF($H307="","",CG307-SUM($CH$4:$CH307))</f>
        <v/>
      </c>
      <c r="CK307" s="133" t="str">
        <f ca="1">IF($H307="","",SUM($N$4:$N307)+$CK$3)</f>
        <v/>
      </c>
      <c r="CL307" s="133" t="str">
        <f ca="1">IF($H307="","",SUM($O$4:$O307))</f>
        <v/>
      </c>
      <c r="CM307" s="133" t="str">
        <f t="shared" ca="1" si="307"/>
        <v/>
      </c>
      <c r="CN307" s="133" t="str">
        <f ca="1">IF($H307="","",ROUND(IF(MONTH($H307)=MONTH($C$4)-1,BT307*(1+CC307)-SUM($CM$4:$CM307),0),2))</f>
        <v/>
      </c>
      <c r="CZ307" s="132" t="str">
        <f t="shared" ca="1" si="265"/>
        <v/>
      </c>
    </row>
    <row r="308" spans="6:104" x14ac:dyDescent="0.2">
      <c r="F308" s="3">
        <v>305</v>
      </c>
      <c r="G308" s="3">
        <f t="shared" si="266"/>
        <v>26</v>
      </c>
      <c r="H308" s="8" t="str">
        <f t="shared" ca="1" si="305"/>
        <v/>
      </c>
      <c r="I308" s="6" t="str">
        <f t="shared" ca="1" si="249"/>
        <v/>
      </c>
      <c r="J308" s="6" t="str">
        <f t="shared" ca="1" si="250"/>
        <v/>
      </c>
      <c r="K308" s="7"/>
      <c r="L308" s="6" t="str">
        <f ca="1">IF($H308="","",IF($J308="",VLOOKUP($I308,Sterbetafeln!$A$4:$I$124,$D$10,FALSE),MAX(0.0005,VLOOKUP($I308,Sterbetafeln!$A$4:$I$124,$D$10,FALSE)*VLOOKUP($J308,Sterbetafeln!$A$4:$I$124,$D$13,FALSE))))</f>
        <v/>
      </c>
      <c r="M308" s="78">
        <f ca="1">SUM($O$3:$O308)</f>
        <v>0</v>
      </c>
      <c r="N308" s="25" t="str">
        <f t="shared" ca="1" si="267"/>
        <v/>
      </c>
      <c r="O308" s="25" t="str">
        <f t="shared" ca="1" si="268"/>
        <v/>
      </c>
      <c r="P308" s="25" t="str">
        <f t="shared" ca="1" si="269"/>
        <v/>
      </c>
      <c r="Q308" s="7" t="str">
        <f t="shared" ca="1" si="270"/>
        <v/>
      </c>
      <c r="R308" s="25" t="str">
        <f t="shared" ca="1" si="309"/>
        <v/>
      </c>
      <c r="S308" s="25">
        <f ca="1">SUM(R$3:R308)</f>
        <v>0</v>
      </c>
      <c r="T308" s="25" t="str">
        <f t="shared" ca="1" si="271"/>
        <v/>
      </c>
      <c r="U308" s="25" t="str">
        <f t="shared" ca="1" si="252"/>
        <v/>
      </c>
      <c r="V308" s="25" t="str">
        <f t="shared" ca="1" si="272"/>
        <v/>
      </c>
      <c r="W308" s="25" t="str">
        <f t="shared" ca="1" si="253"/>
        <v/>
      </c>
      <c r="X308" s="25" t="str">
        <f t="shared" ca="1" si="273"/>
        <v/>
      </c>
      <c r="Y308" s="25" t="str">
        <f t="shared" ca="1" si="254"/>
        <v/>
      </c>
      <c r="Z308" s="25" t="str">
        <f t="shared" ca="1" si="274"/>
        <v/>
      </c>
      <c r="AA308" s="25" t="str">
        <f t="shared" ca="1" si="275"/>
        <v/>
      </c>
      <c r="AB308" s="25" t="str">
        <f ca="1">IF($H308="","",IF($Q308="x",SUM(U$3:W308)+SUM(Z$3:AA308)-SUM(AB$3:AB307),0))</f>
        <v/>
      </c>
      <c r="AC308" s="25" t="str">
        <f t="shared" ca="1" si="276"/>
        <v/>
      </c>
      <c r="AD308" s="25" t="str">
        <f t="shared" ca="1" si="255"/>
        <v/>
      </c>
      <c r="AE308" s="7"/>
      <c r="AF308" s="25" t="str">
        <f t="shared" ca="1" si="277"/>
        <v/>
      </c>
      <c r="AG308" s="25">
        <f ca="1">SUM(AF$3:AF308)</f>
        <v>0</v>
      </c>
      <c r="AH308" s="25" t="str">
        <f t="shared" ca="1" si="278"/>
        <v/>
      </c>
      <c r="AI308" s="25" t="str">
        <f t="shared" ca="1" si="256"/>
        <v/>
      </c>
      <c r="AJ308" s="25" t="str">
        <f t="shared" ca="1" si="279"/>
        <v/>
      </c>
      <c r="AK308" s="25" t="str">
        <f t="shared" ca="1" si="257"/>
        <v/>
      </c>
      <c r="AL308" s="25" t="str">
        <f t="shared" ca="1" si="280"/>
        <v/>
      </c>
      <c r="AM308" s="25" t="str">
        <f t="shared" ca="1" si="258"/>
        <v/>
      </c>
      <c r="AN308" s="25" t="str">
        <f t="shared" ca="1" si="281"/>
        <v/>
      </c>
      <c r="AO308" s="25" t="str">
        <f t="shared" ca="1" si="282"/>
        <v/>
      </c>
      <c r="AP308" s="25" t="str">
        <f ca="1">IF($H308="","",IF($Q308="x",SUM(AI$3:AK308)+SUM(AN$3:AO308)-SUM(AP$3:AP307),0))</f>
        <v/>
      </c>
      <c r="AQ308" s="25" t="str">
        <f t="shared" ca="1" si="283"/>
        <v/>
      </c>
      <c r="AR308" s="25" t="str">
        <f t="shared" ca="1" si="259"/>
        <v/>
      </c>
      <c r="AS308" s="7"/>
      <c r="AT308" s="25" t="str">
        <f t="shared" ca="1" si="284"/>
        <v/>
      </c>
      <c r="AU308" s="25">
        <f ca="1">SUM(AT$3:AT308)</f>
        <v>0</v>
      </c>
      <c r="AV308" s="25" t="str">
        <f t="shared" ca="1" si="285"/>
        <v/>
      </c>
      <c r="AW308" s="25" t="str">
        <f t="shared" ca="1" si="260"/>
        <v/>
      </c>
      <c r="AX308" s="25" t="str">
        <f t="shared" ca="1" si="286"/>
        <v/>
      </c>
      <c r="AY308" s="25" t="str">
        <f t="shared" ca="1" si="287"/>
        <v/>
      </c>
      <c r="AZ308" s="25" t="str">
        <f t="shared" ca="1" si="288"/>
        <v/>
      </c>
      <c r="BA308" s="25" t="str">
        <f t="shared" ca="1" si="289"/>
        <v/>
      </c>
      <c r="BB308" s="25" t="str">
        <f t="shared" ca="1" si="290"/>
        <v/>
      </c>
      <c r="BC308" s="25" t="str">
        <f t="shared" ca="1" si="291"/>
        <v/>
      </c>
      <c r="BD308" s="25" t="str">
        <f ca="1">IF($H308="","",IF($Q308="x",SUM(AW$3:AY308)+SUM(BB$3:BC308)-SUM(BD$3:BD307),0))</f>
        <v/>
      </c>
      <c r="BE308" s="25" t="str">
        <f t="shared" ca="1" si="292"/>
        <v/>
      </c>
      <c r="BF308" s="25" t="str">
        <f t="shared" ca="1" si="261"/>
        <v/>
      </c>
      <c r="BG308" s="7"/>
      <c r="BI308" s="25" t="str">
        <f t="shared" ca="1" si="293"/>
        <v/>
      </c>
      <c r="BJ308" s="25">
        <f ca="1">SUM(BI$3:BI308)</f>
        <v>0</v>
      </c>
      <c r="BK308" s="25" t="str">
        <f t="shared" ca="1" si="306"/>
        <v/>
      </c>
      <c r="BL308" s="25" t="str">
        <f t="shared" ca="1" si="262"/>
        <v/>
      </c>
      <c r="BM308" s="25" t="str">
        <f t="shared" ca="1" si="294"/>
        <v/>
      </c>
      <c r="BN308" s="25" t="str">
        <f t="shared" ca="1" si="295"/>
        <v/>
      </c>
      <c r="BO308" s="25" t="str">
        <f t="shared" ca="1" si="296"/>
        <v/>
      </c>
      <c r="BP308" s="25" t="str">
        <f t="shared" ca="1" si="297"/>
        <v/>
      </c>
      <c r="BQ308" s="25" t="str">
        <f t="shared" ca="1" si="298"/>
        <v/>
      </c>
      <c r="BR308" s="25" t="str">
        <f t="shared" ca="1" si="299"/>
        <v/>
      </c>
      <c r="BS308" s="25" t="str">
        <f ca="1">IF($H308="","",IF($Q308="x",SUM(BL$3:BN308)+SUM(BQ$3:BR308)-SUM(BS$3:BS307),0))</f>
        <v/>
      </c>
      <c r="BT308" s="25" t="str">
        <f t="shared" ca="1" si="300"/>
        <v/>
      </c>
      <c r="BU308" s="25" t="str">
        <f t="shared" ca="1" si="263"/>
        <v/>
      </c>
      <c r="BV308" s="7"/>
      <c r="BY308" s="7"/>
      <c r="CB308" s="131">
        <f t="shared" si="308"/>
        <v>305</v>
      </c>
      <c r="CC308" s="132" t="str">
        <f t="shared" ca="1" si="301"/>
        <v/>
      </c>
      <c r="CD308" s="133" t="str">
        <f t="shared" ca="1" si="310"/>
        <v/>
      </c>
      <c r="CE308" s="133" t="str">
        <f t="shared" ca="1" si="302"/>
        <v/>
      </c>
      <c r="CF308" s="133" t="str">
        <f t="shared" ca="1" si="311"/>
        <v/>
      </c>
      <c r="CG308" s="133" t="str">
        <f t="shared" ca="1" si="304"/>
        <v/>
      </c>
      <c r="CH308" s="133" t="str">
        <f ca="1">IF($H308="","",IF(MONTH($H308)=MONTH($C$4)-1,MAX(0,(CG308-SUM(N297:N308)+SUM(O297:O308))-(VLOOKUP(CB308-12,$CB$3:$CH307,6,FALSE))),0)*0.25)</f>
        <v/>
      </c>
      <c r="CI308" s="133" t="str">
        <f ca="1">IF($H308="","",CG308-SUM($CH$4:$CH308))</f>
        <v/>
      </c>
      <c r="CK308" s="133" t="str">
        <f ca="1">IF($H308="","",SUM($N$4:$N308)+$CK$3)</f>
        <v/>
      </c>
      <c r="CL308" s="133" t="str">
        <f ca="1">IF($H308="","",SUM($O$4:$O308))</f>
        <v/>
      </c>
      <c r="CM308" s="133" t="str">
        <f t="shared" ca="1" si="307"/>
        <v/>
      </c>
      <c r="CN308" s="133" t="str">
        <f ca="1">IF($H308="","",ROUND(IF(MONTH($H308)=MONTH($C$4)-1,BT308*(1+CC308)-SUM($CM$4:$CM308),0),2))</f>
        <v/>
      </c>
      <c r="CZ308" s="132" t="str">
        <f t="shared" ca="1" si="265"/>
        <v/>
      </c>
    </row>
    <row r="309" spans="6:104" x14ac:dyDescent="0.2">
      <c r="F309" s="3">
        <v>306</v>
      </c>
      <c r="G309" s="3">
        <f t="shared" si="266"/>
        <v>26</v>
      </c>
      <c r="H309" s="8" t="str">
        <f t="shared" ca="1" si="305"/>
        <v/>
      </c>
      <c r="I309" s="6" t="str">
        <f t="shared" ca="1" si="249"/>
        <v/>
      </c>
      <c r="J309" s="6" t="str">
        <f t="shared" ca="1" si="250"/>
        <v/>
      </c>
      <c r="K309" s="7"/>
      <c r="L309" s="6" t="str">
        <f ca="1">IF($H309="","",IF($J309="",VLOOKUP($I309,Sterbetafeln!$A$4:$I$124,$D$10,FALSE),MAX(0.0005,VLOOKUP($I309,Sterbetafeln!$A$4:$I$124,$D$10,FALSE)*VLOOKUP($J309,Sterbetafeln!$A$4:$I$124,$D$13,FALSE))))</f>
        <v/>
      </c>
      <c r="M309" s="78">
        <f ca="1">SUM($O$3:$O309)</f>
        <v>0</v>
      </c>
      <c r="N309" s="25" t="str">
        <f t="shared" ca="1" si="267"/>
        <v/>
      </c>
      <c r="O309" s="25" t="str">
        <f t="shared" ca="1" si="268"/>
        <v/>
      </c>
      <c r="P309" s="25" t="str">
        <f t="shared" ca="1" si="269"/>
        <v/>
      </c>
      <c r="Q309" s="7" t="str">
        <f t="shared" ca="1" si="270"/>
        <v/>
      </c>
      <c r="R309" s="25" t="str">
        <f t="shared" ca="1" si="309"/>
        <v/>
      </c>
      <c r="S309" s="25">
        <f ca="1">SUM(R$3:R309)</f>
        <v>0</v>
      </c>
      <c r="T309" s="25" t="str">
        <f t="shared" ca="1" si="271"/>
        <v/>
      </c>
      <c r="U309" s="25" t="str">
        <f t="shared" ca="1" si="252"/>
        <v/>
      </c>
      <c r="V309" s="25" t="str">
        <f t="shared" ca="1" si="272"/>
        <v/>
      </c>
      <c r="W309" s="25" t="str">
        <f t="shared" ca="1" si="253"/>
        <v/>
      </c>
      <c r="X309" s="25" t="str">
        <f t="shared" ca="1" si="273"/>
        <v/>
      </c>
      <c r="Y309" s="25" t="str">
        <f t="shared" ca="1" si="254"/>
        <v/>
      </c>
      <c r="Z309" s="25" t="str">
        <f t="shared" ca="1" si="274"/>
        <v/>
      </c>
      <c r="AA309" s="25" t="str">
        <f t="shared" ca="1" si="275"/>
        <v/>
      </c>
      <c r="AB309" s="25" t="str">
        <f ca="1">IF($H309="","",IF($Q309="x",SUM(U$3:W309)+SUM(Z$3:AA309)-SUM(AB$3:AB308),0))</f>
        <v/>
      </c>
      <c r="AC309" s="25" t="str">
        <f t="shared" ca="1" si="276"/>
        <v/>
      </c>
      <c r="AD309" s="25" t="str">
        <f t="shared" ca="1" si="255"/>
        <v/>
      </c>
      <c r="AE309" s="7"/>
      <c r="AF309" s="25" t="str">
        <f t="shared" ca="1" si="277"/>
        <v/>
      </c>
      <c r="AG309" s="25">
        <f ca="1">SUM(AF$3:AF309)</f>
        <v>0</v>
      </c>
      <c r="AH309" s="25" t="str">
        <f t="shared" ca="1" si="278"/>
        <v/>
      </c>
      <c r="AI309" s="25" t="str">
        <f t="shared" ca="1" si="256"/>
        <v/>
      </c>
      <c r="AJ309" s="25" t="str">
        <f t="shared" ca="1" si="279"/>
        <v/>
      </c>
      <c r="AK309" s="25" t="str">
        <f t="shared" ca="1" si="257"/>
        <v/>
      </c>
      <c r="AL309" s="25" t="str">
        <f t="shared" ca="1" si="280"/>
        <v/>
      </c>
      <c r="AM309" s="25" t="str">
        <f t="shared" ca="1" si="258"/>
        <v/>
      </c>
      <c r="AN309" s="25" t="str">
        <f t="shared" ca="1" si="281"/>
        <v/>
      </c>
      <c r="AO309" s="25" t="str">
        <f t="shared" ca="1" si="282"/>
        <v/>
      </c>
      <c r="AP309" s="25" t="str">
        <f ca="1">IF($H309="","",IF($Q309="x",SUM(AI$3:AK309)+SUM(AN$3:AO309)-SUM(AP$3:AP308),0))</f>
        <v/>
      </c>
      <c r="AQ309" s="25" t="str">
        <f t="shared" ca="1" si="283"/>
        <v/>
      </c>
      <c r="AR309" s="25" t="str">
        <f t="shared" ca="1" si="259"/>
        <v/>
      </c>
      <c r="AS309" s="7"/>
      <c r="AT309" s="25" t="str">
        <f t="shared" ca="1" si="284"/>
        <v/>
      </c>
      <c r="AU309" s="25">
        <f ca="1">SUM(AT$3:AT309)</f>
        <v>0</v>
      </c>
      <c r="AV309" s="25" t="str">
        <f t="shared" ca="1" si="285"/>
        <v/>
      </c>
      <c r="AW309" s="25" t="str">
        <f t="shared" ca="1" si="260"/>
        <v/>
      </c>
      <c r="AX309" s="25" t="str">
        <f t="shared" ca="1" si="286"/>
        <v/>
      </c>
      <c r="AY309" s="25" t="str">
        <f t="shared" ca="1" si="287"/>
        <v/>
      </c>
      <c r="AZ309" s="25" t="str">
        <f t="shared" ca="1" si="288"/>
        <v/>
      </c>
      <c r="BA309" s="25" t="str">
        <f t="shared" ca="1" si="289"/>
        <v/>
      </c>
      <c r="BB309" s="25" t="str">
        <f t="shared" ca="1" si="290"/>
        <v/>
      </c>
      <c r="BC309" s="25" t="str">
        <f t="shared" ca="1" si="291"/>
        <v/>
      </c>
      <c r="BD309" s="25" t="str">
        <f ca="1">IF($H309="","",IF($Q309="x",SUM(AW$3:AY309)+SUM(BB$3:BC309)-SUM(BD$3:BD308),0))</f>
        <v/>
      </c>
      <c r="BE309" s="25" t="str">
        <f t="shared" ca="1" si="292"/>
        <v/>
      </c>
      <c r="BF309" s="25" t="str">
        <f t="shared" ca="1" si="261"/>
        <v/>
      </c>
      <c r="BG309" s="7"/>
      <c r="BI309" s="25" t="str">
        <f t="shared" ca="1" si="293"/>
        <v/>
      </c>
      <c r="BJ309" s="25">
        <f ca="1">SUM(BI$3:BI309)</f>
        <v>0</v>
      </c>
      <c r="BK309" s="25" t="str">
        <f t="shared" ca="1" si="306"/>
        <v/>
      </c>
      <c r="BL309" s="25" t="str">
        <f t="shared" ca="1" si="262"/>
        <v/>
      </c>
      <c r="BM309" s="25" t="str">
        <f t="shared" ca="1" si="294"/>
        <v/>
      </c>
      <c r="BN309" s="25" t="str">
        <f t="shared" ca="1" si="295"/>
        <v/>
      </c>
      <c r="BO309" s="25" t="str">
        <f t="shared" ca="1" si="296"/>
        <v/>
      </c>
      <c r="BP309" s="25" t="str">
        <f t="shared" ca="1" si="297"/>
        <v/>
      </c>
      <c r="BQ309" s="25" t="str">
        <f t="shared" ca="1" si="298"/>
        <v/>
      </c>
      <c r="BR309" s="25" t="str">
        <f t="shared" ca="1" si="299"/>
        <v/>
      </c>
      <c r="BS309" s="25" t="str">
        <f ca="1">IF($H309="","",IF($Q309="x",SUM(BL$3:BN309)+SUM(BQ$3:BR309)-SUM(BS$3:BS308),0))</f>
        <v/>
      </c>
      <c r="BT309" s="25" t="str">
        <f t="shared" ca="1" si="300"/>
        <v/>
      </c>
      <c r="BU309" s="25" t="str">
        <f t="shared" ca="1" si="263"/>
        <v/>
      </c>
      <c r="BV309" s="7"/>
      <c r="BY309" s="7"/>
      <c r="CB309" s="131">
        <f t="shared" si="308"/>
        <v>306</v>
      </c>
      <c r="CC309" s="132" t="str">
        <f t="shared" ca="1" si="301"/>
        <v/>
      </c>
      <c r="CD309" s="133" t="str">
        <f t="shared" ca="1" si="310"/>
        <v/>
      </c>
      <c r="CE309" s="133" t="str">
        <f t="shared" ca="1" si="302"/>
        <v/>
      </c>
      <c r="CF309" s="133" t="str">
        <f t="shared" ca="1" si="311"/>
        <v/>
      </c>
      <c r="CG309" s="133" t="str">
        <f t="shared" ca="1" si="304"/>
        <v/>
      </c>
      <c r="CH309" s="133" t="str">
        <f ca="1">IF($H309="","",IF(MONTH($H309)=MONTH($C$4)-1,MAX(0,(CG309-SUM(N298:N309)+SUM(O298:O309))-(VLOOKUP(CB309-12,$CB$3:$CH308,6,FALSE))),0)*0.25)</f>
        <v/>
      </c>
      <c r="CI309" s="133" t="str">
        <f ca="1">IF($H309="","",CG309-SUM($CH$4:$CH309))</f>
        <v/>
      </c>
      <c r="CK309" s="133" t="str">
        <f ca="1">IF($H309="","",SUM($N$4:$N309)+$CK$3)</f>
        <v/>
      </c>
      <c r="CL309" s="133" t="str">
        <f ca="1">IF($H309="","",SUM($O$4:$O309))</f>
        <v/>
      </c>
      <c r="CM309" s="133" t="str">
        <f t="shared" ca="1" si="307"/>
        <v/>
      </c>
      <c r="CN309" s="133" t="str">
        <f ca="1">IF($H309="","",ROUND(IF(MONTH($H309)=MONTH($C$4)-1,BT309*(1+CC309)-SUM($CM$4:$CM309),0),2))</f>
        <v/>
      </c>
      <c r="CZ309" s="132" t="str">
        <f t="shared" ca="1" si="265"/>
        <v/>
      </c>
    </row>
    <row r="310" spans="6:104" x14ac:dyDescent="0.2">
      <c r="F310" s="3">
        <v>307</v>
      </c>
      <c r="G310" s="3">
        <f t="shared" si="266"/>
        <v>26</v>
      </c>
      <c r="H310" s="8" t="str">
        <f t="shared" ca="1" si="305"/>
        <v/>
      </c>
      <c r="I310" s="6" t="str">
        <f t="shared" ca="1" si="249"/>
        <v/>
      </c>
      <c r="J310" s="6" t="str">
        <f t="shared" ca="1" si="250"/>
        <v/>
      </c>
      <c r="K310" s="7"/>
      <c r="L310" s="6" t="str">
        <f ca="1">IF($H310="","",IF($J310="",VLOOKUP($I310,Sterbetafeln!$A$4:$I$124,$D$10,FALSE),MAX(0.0005,VLOOKUP($I310,Sterbetafeln!$A$4:$I$124,$D$10,FALSE)*VLOOKUP($J310,Sterbetafeln!$A$4:$I$124,$D$13,FALSE))))</f>
        <v/>
      </c>
      <c r="M310" s="78">
        <f ca="1">SUM($O$3:$O310)</f>
        <v>0</v>
      </c>
      <c r="N310" s="25" t="str">
        <f t="shared" ca="1" si="267"/>
        <v/>
      </c>
      <c r="O310" s="25" t="str">
        <f t="shared" ca="1" si="268"/>
        <v/>
      </c>
      <c r="P310" s="25" t="str">
        <f t="shared" ca="1" si="269"/>
        <v/>
      </c>
      <c r="Q310" s="7" t="str">
        <f t="shared" ca="1" si="270"/>
        <v/>
      </c>
      <c r="R310" s="25" t="str">
        <f t="shared" ca="1" si="309"/>
        <v/>
      </c>
      <c r="S310" s="25">
        <f ca="1">SUM(R$3:R310)</f>
        <v>0</v>
      </c>
      <c r="T310" s="25" t="str">
        <f t="shared" ca="1" si="271"/>
        <v/>
      </c>
      <c r="U310" s="25" t="str">
        <f t="shared" ca="1" si="252"/>
        <v/>
      </c>
      <c r="V310" s="25" t="str">
        <f t="shared" ca="1" si="272"/>
        <v/>
      </c>
      <c r="W310" s="25" t="str">
        <f t="shared" ca="1" si="253"/>
        <v/>
      </c>
      <c r="X310" s="25" t="str">
        <f t="shared" ca="1" si="273"/>
        <v/>
      </c>
      <c r="Y310" s="25" t="str">
        <f t="shared" ca="1" si="254"/>
        <v/>
      </c>
      <c r="Z310" s="25" t="str">
        <f t="shared" ca="1" si="274"/>
        <v/>
      </c>
      <c r="AA310" s="25" t="str">
        <f t="shared" ca="1" si="275"/>
        <v/>
      </c>
      <c r="AB310" s="25" t="str">
        <f ca="1">IF($H310="","",IF($Q310="x",SUM(U$3:W310)+SUM(Z$3:AA310)-SUM(AB$3:AB309),0))</f>
        <v/>
      </c>
      <c r="AC310" s="25" t="str">
        <f t="shared" ca="1" si="276"/>
        <v/>
      </c>
      <c r="AD310" s="25" t="str">
        <f t="shared" ca="1" si="255"/>
        <v/>
      </c>
      <c r="AE310" s="7"/>
      <c r="AF310" s="25" t="str">
        <f t="shared" ca="1" si="277"/>
        <v/>
      </c>
      <c r="AG310" s="25">
        <f ca="1">SUM(AF$3:AF310)</f>
        <v>0</v>
      </c>
      <c r="AH310" s="25" t="str">
        <f t="shared" ca="1" si="278"/>
        <v/>
      </c>
      <c r="AI310" s="25" t="str">
        <f t="shared" ca="1" si="256"/>
        <v/>
      </c>
      <c r="AJ310" s="25" t="str">
        <f t="shared" ca="1" si="279"/>
        <v/>
      </c>
      <c r="AK310" s="25" t="str">
        <f t="shared" ca="1" si="257"/>
        <v/>
      </c>
      <c r="AL310" s="25" t="str">
        <f t="shared" ca="1" si="280"/>
        <v/>
      </c>
      <c r="AM310" s="25" t="str">
        <f t="shared" ca="1" si="258"/>
        <v/>
      </c>
      <c r="AN310" s="25" t="str">
        <f t="shared" ca="1" si="281"/>
        <v/>
      </c>
      <c r="AO310" s="25" t="str">
        <f t="shared" ca="1" si="282"/>
        <v/>
      </c>
      <c r="AP310" s="25" t="str">
        <f ca="1">IF($H310="","",IF($Q310="x",SUM(AI$3:AK310)+SUM(AN$3:AO310)-SUM(AP$3:AP309),0))</f>
        <v/>
      </c>
      <c r="AQ310" s="25" t="str">
        <f t="shared" ca="1" si="283"/>
        <v/>
      </c>
      <c r="AR310" s="25" t="str">
        <f t="shared" ca="1" si="259"/>
        <v/>
      </c>
      <c r="AS310" s="7"/>
      <c r="AT310" s="25" t="str">
        <f t="shared" ca="1" si="284"/>
        <v/>
      </c>
      <c r="AU310" s="25">
        <f ca="1">SUM(AT$3:AT310)</f>
        <v>0</v>
      </c>
      <c r="AV310" s="25" t="str">
        <f t="shared" ca="1" si="285"/>
        <v/>
      </c>
      <c r="AW310" s="25" t="str">
        <f t="shared" ca="1" si="260"/>
        <v/>
      </c>
      <c r="AX310" s="25" t="str">
        <f t="shared" ca="1" si="286"/>
        <v/>
      </c>
      <c r="AY310" s="25" t="str">
        <f t="shared" ca="1" si="287"/>
        <v/>
      </c>
      <c r="AZ310" s="25" t="str">
        <f t="shared" ca="1" si="288"/>
        <v/>
      </c>
      <c r="BA310" s="25" t="str">
        <f t="shared" ca="1" si="289"/>
        <v/>
      </c>
      <c r="BB310" s="25" t="str">
        <f t="shared" ca="1" si="290"/>
        <v/>
      </c>
      <c r="BC310" s="25" t="str">
        <f t="shared" ca="1" si="291"/>
        <v/>
      </c>
      <c r="BD310" s="25" t="str">
        <f ca="1">IF($H310="","",IF($Q310="x",SUM(AW$3:AY310)+SUM(BB$3:BC310)-SUM(BD$3:BD309),0))</f>
        <v/>
      </c>
      <c r="BE310" s="25" t="str">
        <f t="shared" ca="1" si="292"/>
        <v/>
      </c>
      <c r="BF310" s="25" t="str">
        <f t="shared" ca="1" si="261"/>
        <v/>
      </c>
      <c r="BG310" s="7"/>
      <c r="BI310" s="25" t="str">
        <f t="shared" ca="1" si="293"/>
        <v/>
      </c>
      <c r="BJ310" s="25">
        <f ca="1">SUM(BI$3:BI310)</f>
        <v>0</v>
      </c>
      <c r="BK310" s="25" t="str">
        <f t="shared" ca="1" si="306"/>
        <v/>
      </c>
      <c r="BL310" s="25" t="str">
        <f t="shared" ca="1" si="262"/>
        <v/>
      </c>
      <c r="BM310" s="25" t="str">
        <f t="shared" ca="1" si="294"/>
        <v/>
      </c>
      <c r="BN310" s="25" t="str">
        <f t="shared" ca="1" si="295"/>
        <v/>
      </c>
      <c r="BO310" s="25" t="str">
        <f t="shared" ca="1" si="296"/>
        <v/>
      </c>
      <c r="BP310" s="25" t="str">
        <f t="shared" ca="1" si="297"/>
        <v/>
      </c>
      <c r="BQ310" s="25" t="str">
        <f t="shared" ca="1" si="298"/>
        <v/>
      </c>
      <c r="BR310" s="25" t="str">
        <f t="shared" ca="1" si="299"/>
        <v/>
      </c>
      <c r="BS310" s="25" t="str">
        <f ca="1">IF($H310="","",IF($Q310="x",SUM(BL$3:BN310)+SUM(BQ$3:BR310)-SUM(BS$3:BS309),0))</f>
        <v/>
      </c>
      <c r="BT310" s="25" t="str">
        <f t="shared" ca="1" si="300"/>
        <v/>
      </c>
      <c r="BU310" s="25" t="str">
        <f t="shared" ca="1" si="263"/>
        <v/>
      </c>
      <c r="BV310" s="7"/>
      <c r="BY310" s="7"/>
      <c r="CB310" s="131">
        <f t="shared" si="308"/>
        <v>307</v>
      </c>
      <c r="CC310" s="132" t="str">
        <f t="shared" ca="1" si="301"/>
        <v/>
      </c>
      <c r="CD310" s="133" t="str">
        <f t="shared" ca="1" si="310"/>
        <v/>
      </c>
      <c r="CE310" s="133" t="str">
        <f t="shared" ca="1" si="302"/>
        <v/>
      </c>
      <c r="CF310" s="133" t="str">
        <f t="shared" ca="1" si="311"/>
        <v/>
      </c>
      <c r="CG310" s="133" t="str">
        <f t="shared" ca="1" si="304"/>
        <v/>
      </c>
      <c r="CH310" s="133" t="str">
        <f ca="1">IF($H310="","",IF(MONTH($H310)=MONTH($C$4)-1,MAX(0,(CG310-SUM(N299:N310)+SUM(O299:O310))-(VLOOKUP(CB310-12,$CB$3:$CH309,6,FALSE))),0)*0.25)</f>
        <v/>
      </c>
      <c r="CI310" s="133" t="str">
        <f ca="1">IF($H310="","",CG310-SUM($CH$4:$CH310))</f>
        <v/>
      </c>
      <c r="CK310" s="133" t="str">
        <f ca="1">IF($H310="","",SUM($N$4:$N310)+$CK$3)</f>
        <v/>
      </c>
      <c r="CL310" s="133" t="str">
        <f ca="1">IF($H310="","",SUM($O$4:$O310))</f>
        <v/>
      </c>
      <c r="CM310" s="133" t="str">
        <f t="shared" ca="1" si="307"/>
        <v/>
      </c>
      <c r="CN310" s="133" t="str">
        <f ca="1">IF($H310="","",ROUND(IF(MONTH($H310)=MONTH($C$4)-1,BT310*(1+CC310)-SUM($CM$4:$CM310),0),2))</f>
        <v/>
      </c>
      <c r="CZ310" s="132" t="str">
        <f t="shared" ca="1" si="265"/>
        <v/>
      </c>
    </row>
    <row r="311" spans="6:104" x14ac:dyDescent="0.2">
      <c r="F311" s="3">
        <v>308</v>
      </c>
      <c r="G311" s="3">
        <f t="shared" si="266"/>
        <v>26</v>
      </c>
      <c r="H311" s="8" t="str">
        <f t="shared" ca="1" si="305"/>
        <v/>
      </c>
      <c r="I311" s="6" t="str">
        <f t="shared" ca="1" si="249"/>
        <v/>
      </c>
      <c r="J311" s="6" t="str">
        <f t="shared" ca="1" si="250"/>
        <v/>
      </c>
      <c r="K311" s="7"/>
      <c r="L311" s="6" t="str">
        <f ca="1">IF($H311="","",IF($J311="",VLOOKUP($I311,Sterbetafeln!$A$4:$I$124,$D$10,FALSE),MAX(0.0005,VLOOKUP($I311,Sterbetafeln!$A$4:$I$124,$D$10,FALSE)*VLOOKUP($J311,Sterbetafeln!$A$4:$I$124,$D$13,FALSE))))</f>
        <v/>
      </c>
      <c r="M311" s="78">
        <f ca="1">SUM($O$3:$O311)</f>
        <v>0</v>
      </c>
      <c r="N311" s="25" t="str">
        <f t="shared" ca="1" si="267"/>
        <v/>
      </c>
      <c r="O311" s="25" t="str">
        <f t="shared" ca="1" si="268"/>
        <v/>
      </c>
      <c r="P311" s="25" t="str">
        <f t="shared" ca="1" si="269"/>
        <v/>
      </c>
      <c r="Q311" s="7" t="str">
        <f t="shared" ca="1" si="270"/>
        <v/>
      </c>
      <c r="R311" s="25" t="str">
        <f t="shared" ca="1" si="309"/>
        <v/>
      </c>
      <c r="S311" s="25">
        <f ca="1">SUM(R$3:R311)</f>
        <v>0</v>
      </c>
      <c r="T311" s="25" t="str">
        <f t="shared" ca="1" si="271"/>
        <v/>
      </c>
      <c r="U311" s="25" t="str">
        <f t="shared" ca="1" si="252"/>
        <v/>
      </c>
      <c r="V311" s="25" t="str">
        <f t="shared" ca="1" si="272"/>
        <v/>
      </c>
      <c r="W311" s="25" t="str">
        <f t="shared" ca="1" si="253"/>
        <v/>
      </c>
      <c r="X311" s="25" t="str">
        <f t="shared" ca="1" si="273"/>
        <v/>
      </c>
      <c r="Y311" s="25" t="str">
        <f t="shared" ca="1" si="254"/>
        <v/>
      </c>
      <c r="Z311" s="25" t="str">
        <f t="shared" ca="1" si="274"/>
        <v/>
      </c>
      <c r="AA311" s="25" t="str">
        <f t="shared" ca="1" si="275"/>
        <v/>
      </c>
      <c r="AB311" s="25" t="str">
        <f ca="1">IF($H311="","",IF($Q311="x",SUM(U$3:W311)+SUM(Z$3:AA311)-SUM(AB$3:AB310),0))</f>
        <v/>
      </c>
      <c r="AC311" s="25" t="str">
        <f t="shared" ca="1" si="276"/>
        <v/>
      </c>
      <c r="AD311" s="25" t="str">
        <f t="shared" ca="1" si="255"/>
        <v/>
      </c>
      <c r="AE311" s="7"/>
      <c r="AF311" s="25" t="str">
        <f t="shared" ca="1" si="277"/>
        <v/>
      </c>
      <c r="AG311" s="25">
        <f ca="1">SUM(AF$3:AF311)</f>
        <v>0</v>
      </c>
      <c r="AH311" s="25" t="str">
        <f t="shared" ca="1" si="278"/>
        <v/>
      </c>
      <c r="AI311" s="25" t="str">
        <f t="shared" ca="1" si="256"/>
        <v/>
      </c>
      <c r="AJ311" s="25" t="str">
        <f t="shared" ca="1" si="279"/>
        <v/>
      </c>
      <c r="AK311" s="25" t="str">
        <f t="shared" ca="1" si="257"/>
        <v/>
      </c>
      <c r="AL311" s="25" t="str">
        <f t="shared" ca="1" si="280"/>
        <v/>
      </c>
      <c r="AM311" s="25" t="str">
        <f t="shared" ca="1" si="258"/>
        <v/>
      </c>
      <c r="AN311" s="25" t="str">
        <f t="shared" ca="1" si="281"/>
        <v/>
      </c>
      <c r="AO311" s="25" t="str">
        <f t="shared" ca="1" si="282"/>
        <v/>
      </c>
      <c r="AP311" s="25" t="str">
        <f ca="1">IF($H311="","",IF($Q311="x",SUM(AI$3:AK311)+SUM(AN$3:AO311)-SUM(AP$3:AP310),0))</f>
        <v/>
      </c>
      <c r="AQ311" s="25" t="str">
        <f t="shared" ca="1" si="283"/>
        <v/>
      </c>
      <c r="AR311" s="25" t="str">
        <f t="shared" ca="1" si="259"/>
        <v/>
      </c>
      <c r="AS311" s="7"/>
      <c r="AT311" s="25" t="str">
        <f t="shared" ca="1" si="284"/>
        <v/>
      </c>
      <c r="AU311" s="25">
        <f ca="1">SUM(AT$3:AT311)</f>
        <v>0</v>
      </c>
      <c r="AV311" s="25" t="str">
        <f t="shared" ca="1" si="285"/>
        <v/>
      </c>
      <c r="AW311" s="25" t="str">
        <f t="shared" ca="1" si="260"/>
        <v/>
      </c>
      <c r="AX311" s="25" t="str">
        <f t="shared" ca="1" si="286"/>
        <v/>
      </c>
      <c r="AY311" s="25" t="str">
        <f t="shared" ca="1" si="287"/>
        <v/>
      </c>
      <c r="AZ311" s="25" t="str">
        <f t="shared" ca="1" si="288"/>
        <v/>
      </c>
      <c r="BA311" s="25" t="str">
        <f t="shared" ca="1" si="289"/>
        <v/>
      </c>
      <c r="BB311" s="25" t="str">
        <f t="shared" ca="1" si="290"/>
        <v/>
      </c>
      <c r="BC311" s="25" t="str">
        <f t="shared" ca="1" si="291"/>
        <v/>
      </c>
      <c r="BD311" s="25" t="str">
        <f ca="1">IF($H311="","",IF($Q311="x",SUM(AW$3:AY311)+SUM(BB$3:BC311)-SUM(BD$3:BD310),0))</f>
        <v/>
      </c>
      <c r="BE311" s="25" t="str">
        <f t="shared" ca="1" si="292"/>
        <v/>
      </c>
      <c r="BF311" s="25" t="str">
        <f t="shared" ca="1" si="261"/>
        <v/>
      </c>
      <c r="BG311" s="7"/>
      <c r="BI311" s="25" t="str">
        <f t="shared" ca="1" si="293"/>
        <v/>
      </c>
      <c r="BJ311" s="25">
        <f ca="1">SUM(BI$3:BI311)</f>
        <v>0</v>
      </c>
      <c r="BK311" s="25" t="str">
        <f t="shared" ca="1" si="306"/>
        <v/>
      </c>
      <c r="BL311" s="25" t="str">
        <f t="shared" ca="1" si="262"/>
        <v/>
      </c>
      <c r="BM311" s="25" t="str">
        <f t="shared" ca="1" si="294"/>
        <v/>
      </c>
      <c r="BN311" s="25" t="str">
        <f t="shared" ca="1" si="295"/>
        <v/>
      </c>
      <c r="BO311" s="25" t="str">
        <f t="shared" ca="1" si="296"/>
        <v/>
      </c>
      <c r="BP311" s="25" t="str">
        <f t="shared" ca="1" si="297"/>
        <v/>
      </c>
      <c r="BQ311" s="25" t="str">
        <f t="shared" ca="1" si="298"/>
        <v/>
      </c>
      <c r="BR311" s="25" t="str">
        <f t="shared" ca="1" si="299"/>
        <v/>
      </c>
      <c r="BS311" s="25" t="str">
        <f ca="1">IF($H311="","",IF($Q311="x",SUM(BL$3:BN311)+SUM(BQ$3:BR311)-SUM(BS$3:BS310),0))</f>
        <v/>
      </c>
      <c r="BT311" s="25" t="str">
        <f t="shared" ca="1" si="300"/>
        <v/>
      </c>
      <c r="BU311" s="25" t="str">
        <f t="shared" ca="1" si="263"/>
        <v/>
      </c>
      <c r="BV311" s="7"/>
      <c r="BY311" s="7"/>
      <c r="CB311" s="131">
        <f t="shared" si="308"/>
        <v>308</v>
      </c>
      <c r="CC311" s="132" t="str">
        <f t="shared" ca="1" si="301"/>
        <v/>
      </c>
      <c r="CD311" s="133" t="str">
        <f t="shared" ca="1" si="310"/>
        <v/>
      </c>
      <c r="CE311" s="133" t="str">
        <f t="shared" ca="1" si="302"/>
        <v/>
      </c>
      <c r="CF311" s="133" t="str">
        <f t="shared" ca="1" si="311"/>
        <v/>
      </c>
      <c r="CG311" s="133" t="str">
        <f t="shared" ca="1" si="304"/>
        <v/>
      </c>
      <c r="CH311" s="133" t="str">
        <f ca="1">IF($H311="","",IF(MONTH($H311)=MONTH($C$4)-1,MAX(0,(CG311-SUM(N300:N311)+SUM(O300:O311))-(VLOOKUP(CB311-12,$CB$3:$CH310,6,FALSE))),0)*0.25)</f>
        <v/>
      </c>
      <c r="CI311" s="133" t="str">
        <f ca="1">IF($H311="","",CG311-SUM($CH$4:$CH311))</f>
        <v/>
      </c>
      <c r="CK311" s="133" t="str">
        <f ca="1">IF($H311="","",SUM($N$4:$N311)+$CK$3)</f>
        <v/>
      </c>
      <c r="CL311" s="133" t="str">
        <f ca="1">IF($H311="","",SUM($O$4:$O311))</f>
        <v/>
      </c>
      <c r="CM311" s="133" t="str">
        <f t="shared" ca="1" si="307"/>
        <v/>
      </c>
      <c r="CN311" s="133" t="str">
        <f ca="1">IF($H311="","",ROUND(IF(MONTH($H311)=MONTH($C$4)-1,BT311*(1+CC311)-SUM($CM$4:$CM311),0),2))</f>
        <v/>
      </c>
      <c r="CZ311" s="132" t="str">
        <f t="shared" ca="1" si="265"/>
        <v/>
      </c>
    </row>
    <row r="312" spans="6:104" x14ac:dyDescent="0.2">
      <c r="F312" s="3">
        <v>309</v>
      </c>
      <c r="G312" s="3">
        <f t="shared" si="266"/>
        <v>26</v>
      </c>
      <c r="H312" s="8" t="str">
        <f t="shared" ca="1" si="305"/>
        <v/>
      </c>
      <c r="I312" s="6" t="str">
        <f t="shared" ca="1" si="249"/>
        <v/>
      </c>
      <c r="J312" s="6" t="str">
        <f t="shared" ca="1" si="250"/>
        <v/>
      </c>
      <c r="K312" s="7"/>
      <c r="L312" s="6" t="str">
        <f ca="1">IF($H312="","",IF($J312="",VLOOKUP($I312,Sterbetafeln!$A$4:$I$124,$D$10,FALSE),MAX(0.0005,VLOOKUP($I312,Sterbetafeln!$A$4:$I$124,$D$10,FALSE)*VLOOKUP($J312,Sterbetafeln!$A$4:$I$124,$D$13,FALSE))))</f>
        <v/>
      </c>
      <c r="M312" s="78">
        <f ca="1">SUM($O$3:$O312)</f>
        <v>0</v>
      </c>
      <c r="N312" s="25" t="str">
        <f t="shared" ca="1" si="267"/>
        <v/>
      </c>
      <c r="O312" s="25" t="str">
        <f t="shared" ca="1" si="268"/>
        <v/>
      </c>
      <c r="P312" s="25" t="str">
        <f t="shared" ca="1" si="269"/>
        <v/>
      </c>
      <c r="Q312" s="7" t="str">
        <f t="shared" ca="1" si="270"/>
        <v/>
      </c>
      <c r="R312" s="25" t="str">
        <f t="shared" ca="1" si="309"/>
        <v/>
      </c>
      <c r="S312" s="25">
        <f ca="1">SUM(R$3:R312)</f>
        <v>0</v>
      </c>
      <c r="T312" s="25" t="str">
        <f t="shared" ca="1" si="271"/>
        <v/>
      </c>
      <c r="U312" s="25" t="str">
        <f t="shared" ca="1" si="252"/>
        <v/>
      </c>
      <c r="V312" s="25" t="str">
        <f t="shared" ca="1" si="272"/>
        <v/>
      </c>
      <c r="W312" s="25" t="str">
        <f t="shared" ca="1" si="253"/>
        <v/>
      </c>
      <c r="X312" s="25" t="str">
        <f t="shared" ca="1" si="273"/>
        <v/>
      </c>
      <c r="Y312" s="25" t="str">
        <f t="shared" ca="1" si="254"/>
        <v/>
      </c>
      <c r="Z312" s="25" t="str">
        <f t="shared" ca="1" si="274"/>
        <v/>
      </c>
      <c r="AA312" s="25" t="str">
        <f t="shared" ca="1" si="275"/>
        <v/>
      </c>
      <c r="AB312" s="25" t="str">
        <f ca="1">IF($H312="","",IF($Q312="x",SUM(U$3:W312)+SUM(Z$3:AA312)-SUM(AB$3:AB311),0))</f>
        <v/>
      </c>
      <c r="AC312" s="25" t="str">
        <f t="shared" ca="1" si="276"/>
        <v/>
      </c>
      <c r="AD312" s="25" t="str">
        <f t="shared" ca="1" si="255"/>
        <v/>
      </c>
      <c r="AE312" s="7"/>
      <c r="AF312" s="25" t="str">
        <f t="shared" ca="1" si="277"/>
        <v/>
      </c>
      <c r="AG312" s="25">
        <f ca="1">SUM(AF$3:AF312)</f>
        <v>0</v>
      </c>
      <c r="AH312" s="25" t="str">
        <f t="shared" ca="1" si="278"/>
        <v/>
      </c>
      <c r="AI312" s="25" t="str">
        <f t="shared" ca="1" si="256"/>
        <v/>
      </c>
      <c r="AJ312" s="25" t="str">
        <f t="shared" ca="1" si="279"/>
        <v/>
      </c>
      <c r="AK312" s="25" t="str">
        <f t="shared" ca="1" si="257"/>
        <v/>
      </c>
      <c r="AL312" s="25" t="str">
        <f t="shared" ca="1" si="280"/>
        <v/>
      </c>
      <c r="AM312" s="25" t="str">
        <f t="shared" ca="1" si="258"/>
        <v/>
      </c>
      <c r="AN312" s="25" t="str">
        <f t="shared" ca="1" si="281"/>
        <v/>
      </c>
      <c r="AO312" s="25" t="str">
        <f t="shared" ca="1" si="282"/>
        <v/>
      </c>
      <c r="AP312" s="25" t="str">
        <f ca="1">IF($H312="","",IF($Q312="x",SUM(AI$3:AK312)+SUM(AN$3:AO312)-SUM(AP$3:AP311),0))</f>
        <v/>
      </c>
      <c r="AQ312" s="25" t="str">
        <f t="shared" ca="1" si="283"/>
        <v/>
      </c>
      <c r="AR312" s="25" t="str">
        <f t="shared" ca="1" si="259"/>
        <v/>
      </c>
      <c r="AS312" s="7"/>
      <c r="AT312" s="25" t="str">
        <f t="shared" ca="1" si="284"/>
        <v/>
      </c>
      <c r="AU312" s="25">
        <f ca="1">SUM(AT$3:AT312)</f>
        <v>0</v>
      </c>
      <c r="AV312" s="25" t="str">
        <f t="shared" ca="1" si="285"/>
        <v/>
      </c>
      <c r="AW312" s="25" t="str">
        <f t="shared" ca="1" si="260"/>
        <v/>
      </c>
      <c r="AX312" s="25" t="str">
        <f t="shared" ca="1" si="286"/>
        <v/>
      </c>
      <c r="AY312" s="25" t="str">
        <f t="shared" ca="1" si="287"/>
        <v/>
      </c>
      <c r="AZ312" s="25" t="str">
        <f t="shared" ca="1" si="288"/>
        <v/>
      </c>
      <c r="BA312" s="25" t="str">
        <f t="shared" ca="1" si="289"/>
        <v/>
      </c>
      <c r="BB312" s="25" t="str">
        <f t="shared" ca="1" si="290"/>
        <v/>
      </c>
      <c r="BC312" s="25" t="str">
        <f t="shared" ca="1" si="291"/>
        <v/>
      </c>
      <c r="BD312" s="25" t="str">
        <f ca="1">IF($H312="","",IF($Q312="x",SUM(AW$3:AY312)+SUM(BB$3:BC312)-SUM(BD$3:BD311),0))</f>
        <v/>
      </c>
      <c r="BE312" s="25" t="str">
        <f t="shared" ca="1" si="292"/>
        <v/>
      </c>
      <c r="BF312" s="25" t="str">
        <f t="shared" ca="1" si="261"/>
        <v/>
      </c>
      <c r="BG312" s="7"/>
      <c r="BI312" s="25" t="str">
        <f t="shared" ca="1" si="293"/>
        <v/>
      </c>
      <c r="BJ312" s="25">
        <f ca="1">SUM(BI$3:BI312)</f>
        <v>0</v>
      </c>
      <c r="BK312" s="25" t="str">
        <f t="shared" ca="1" si="306"/>
        <v/>
      </c>
      <c r="BL312" s="25" t="str">
        <f t="shared" ca="1" si="262"/>
        <v/>
      </c>
      <c r="BM312" s="25" t="str">
        <f t="shared" ca="1" si="294"/>
        <v/>
      </c>
      <c r="BN312" s="25" t="str">
        <f t="shared" ca="1" si="295"/>
        <v/>
      </c>
      <c r="BO312" s="25" t="str">
        <f t="shared" ca="1" si="296"/>
        <v/>
      </c>
      <c r="BP312" s="25" t="str">
        <f t="shared" ca="1" si="297"/>
        <v/>
      </c>
      <c r="BQ312" s="25" t="str">
        <f t="shared" ca="1" si="298"/>
        <v/>
      </c>
      <c r="BR312" s="25" t="str">
        <f t="shared" ca="1" si="299"/>
        <v/>
      </c>
      <c r="BS312" s="25" t="str">
        <f ca="1">IF($H312="","",IF($Q312="x",SUM(BL$3:BN312)+SUM(BQ$3:BR312)-SUM(BS$3:BS311),0))</f>
        <v/>
      </c>
      <c r="BT312" s="25" t="str">
        <f t="shared" ca="1" si="300"/>
        <v/>
      </c>
      <c r="BU312" s="25" t="str">
        <f t="shared" ca="1" si="263"/>
        <v/>
      </c>
      <c r="BV312" s="7"/>
      <c r="BY312" s="7"/>
      <c r="CB312" s="131">
        <f t="shared" si="308"/>
        <v>309</v>
      </c>
      <c r="CC312" s="132" t="str">
        <f t="shared" ca="1" si="301"/>
        <v/>
      </c>
      <c r="CD312" s="133" t="str">
        <f t="shared" ca="1" si="310"/>
        <v/>
      </c>
      <c r="CE312" s="133" t="str">
        <f t="shared" ca="1" si="302"/>
        <v/>
      </c>
      <c r="CF312" s="133" t="str">
        <f t="shared" ca="1" si="311"/>
        <v/>
      </c>
      <c r="CG312" s="133" t="str">
        <f t="shared" ca="1" si="304"/>
        <v/>
      </c>
      <c r="CH312" s="133" t="str">
        <f ca="1">IF($H312="","",IF(MONTH($H312)=MONTH($C$4)-1,MAX(0,(CG312-SUM(N301:N312)+SUM(O301:O312))-(VLOOKUP(CB312-12,$CB$3:$CH311,6,FALSE))),0)*0.25)</f>
        <v/>
      </c>
      <c r="CI312" s="133" t="str">
        <f ca="1">IF($H312="","",CG312-SUM($CH$4:$CH312))</f>
        <v/>
      </c>
      <c r="CK312" s="133" t="str">
        <f ca="1">IF($H312="","",SUM($N$4:$N312)+$CK$3)</f>
        <v/>
      </c>
      <c r="CL312" s="133" t="str">
        <f ca="1">IF($H312="","",SUM($O$4:$O312))</f>
        <v/>
      </c>
      <c r="CM312" s="133" t="str">
        <f t="shared" ca="1" si="307"/>
        <v/>
      </c>
      <c r="CN312" s="133" t="str">
        <f ca="1">IF($H312="","",ROUND(IF(MONTH($H312)=MONTH($C$4)-1,BT312*(1+CC312)-SUM($CM$4:$CM312),0),2))</f>
        <v/>
      </c>
      <c r="CZ312" s="132" t="str">
        <f t="shared" ca="1" si="265"/>
        <v/>
      </c>
    </row>
    <row r="313" spans="6:104" x14ac:dyDescent="0.2">
      <c r="F313" s="3">
        <v>310</v>
      </c>
      <c r="G313" s="3">
        <f t="shared" si="266"/>
        <v>26</v>
      </c>
      <c r="H313" s="8" t="str">
        <f t="shared" ca="1" si="305"/>
        <v/>
      </c>
      <c r="I313" s="6" t="str">
        <f t="shared" ca="1" si="249"/>
        <v/>
      </c>
      <c r="J313" s="6" t="str">
        <f t="shared" ca="1" si="250"/>
        <v/>
      </c>
      <c r="K313" s="7"/>
      <c r="L313" s="6" t="str">
        <f ca="1">IF($H313="","",IF($J313="",VLOOKUP($I313,Sterbetafeln!$A$4:$I$124,$D$10,FALSE),MAX(0.0005,VLOOKUP($I313,Sterbetafeln!$A$4:$I$124,$D$10,FALSE)*VLOOKUP($J313,Sterbetafeln!$A$4:$I$124,$D$13,FALSE))))</f>
        <v/>
      </c>
      <c r="M313" s="78">
        <f ca="1">SUM($O$3:$O313)</f>
        <v>0</v>
      </c>
      <c r="N313" s="25" t="str">
        <f t="shared" ca="1" si="267"/>
        <v/>
      </c>
      <c r="O313" s="25" t="str">
        <f t="shared" ca="1" si="268"/>
        <v/>
      </c>
      <c r="P313" s="25" t="str">
        <f t="shared" ca="1" si="269"/>
        <v/>
      </c>
      <c r="Q313" s="7" t="str">
        <f t="shared" ca="1" si="270"/>
        <v/>
      </c>
      <c r="R313" s="25" t="str">
        <f t="shared" ca="1" si="309"/>
        <v/>
      </c>
      <c r="S313" s="25">
        <f ca="1">SUM(R$3:R313)</f>
        <v>0</v>
      </c>
      <c r="T313" s="25" t="str">
        <f t="shared" ca="1" si="271"/>
        <v/>
      </c>
      <c r="U313" s="25" t="str">
        <f t="shared" ca="1" si="252"/>
        <v/>
      </c>
      <c r="V313" s="25" t="str">
        <f t="shared" ca="1" si="272"/>
        <v/>
      </c>
      <c r="W313" s="25" t="str">
        <f t="shared" ca="1" si="253"/>
        <v/>
      </c>
      <c r="X313" s="25" t="str">
        <f t="shared" ca="1" si="273"/>
        <v/>
      </c>
      <c r="Y313" s="25" t="str">
        <f t="shared" ca="1" si="254"/>
        <v/>
      </c>
      <c r="Z313" s="25" t="str">
        <f t="shared" ca="1" si="274"/>
        <v/>
      </c>
      <c r="AA313" s="25" t="str">
        <f t="shared" ca="1" si="275"/>
        <v/>
      </c>
      <c r="AB313" s="25" t="str">
        <f ca="1">IF($H313="","",IF($Q313="x",SUM(U$3:W313)+SUM(Z$3:AA313)-SUM(AB$3:AB312),0))</f>
        <v/>
      </c>
      <c r="AC313" s="25" t="str">
        <f t="shared" ca="1" si="276"/>
        <v/>
      </c>
      <c r="AD313" s="25" t="str">
        <f t="shared" ca="1" si="255"/>
        <v/>
      </c>
      <c r="AE313" s="7"/>
      <c r="AF313" s="25" t="str">
        <f t="shared" ca="1" si="277"/>
        <v/>
      </c>
      <c r="AG313" s="25">
        <f ca="1">SUM(AF$3:AF313)</f>
        <v>0</v>
      </c>
      <c r="AH313" s="25" t="str">
        <f t="shared" ca="1" si="278"/>
        <v/>
      </c>
      <c r="AI313" s="25" t="str">
        <f t="shared" ca="1" si="256"/>
        <v/>
      </c>
      <c r="AJ313" s="25" t="str">
        <f t="shared" ca="1" si="279"/>
        <v/>
      </c>
      <c r="AK313" s="25" t="str">
        <f t="shared" ca="1" si="257"/>
        <v/>
      </c>
      <c r="AL313" s="25" t="str">
        <f t="shared" ca="1" si="280"/>
        <v/>
      </c>
      <c r="AM313" s="25" t="str">
        <f t="shared" ca="1" si="258"/>
        <v/>
      </c>
      <c r="AN313" s="25" t="str">
        <f t="shared" ca="1" si="281"/>
        <v/>
      </c>
      <c r="AO313" s="25" t="str">
        <f t="shared" ca="1" si="282"/>
        <v/>
      </c>
      <c r="AP313" s="25" t="str">
        <f ca="1">IF($H313="","",IF($Q313="x",SUM(AI$3:AK313)+SUM(AN$3:AO313)-SUM(AP$3:AP312),0))</f>
        <v/>
      </c>
      <c r="AQ313" s="25" t="str">
        <f t="shared" ca="1" si="283"/>
        <v/>
      </c>
      <c r="AR313" s="25" t="str">
        <f t="shared" ca="1" si="259"/>
        <v/>
      </c>
      <c r="AS313" s="7"/>
      <c r="AT313" s="25" t="str">
        <f t="shared" ca="1" si="284"/>
        <v/>
      </c>
      <c r="AU313" s="25">
        <f ca="1">SUM(AT$3:AT313)</f>
        <v>0</v>
      </c>
      <c r="AV313" s="25" t="str">
        <f t="shared" ca="1" si="285"/>
        <v/>
      </c>
      <c r="AW313" s="25" t="str">
        <f t="shared" ca="1" si="260"/>
        <v/>
      </c>
      <c r="AX313" s="25" t="str">
        <f t="shared" ca="1" si="286"/>
        <v/>
      </c>
      <c r="AY313" s="25" t="str">
        <f t="shared" ca="1" si="287"/>
        <v/>
      </c>
      <c r="AZ313" s="25" t="str">
        <f t="shared" ca="1" si="288"/>
        <v/>
      </c>
      <c r="BA313" s="25" t="str">
        <f t="shared" ca="1" si="289"/>
        <v/>
      </c>
      <c r="BB313" s="25" t="str">
        <f t="shared" ca="1" si="290"/>
        <v/>
      </c>
      <c r="BC313" s="25" t="str">
        <f t="shared" ca="1" si="291"/>
        <v/>
      </c>
      <c r="BD313" s="25" t="str">
        <f ca="1">IF($H313="","",IF($Q313="x",SUM(AW$3:AY313)+SUM(BB$3:BC313)-SUM(BD$3:BD312),0))</f>
        <v/>
      </c>
      <c r="BE313" s="25" t="str">
        <f t="shared" ca="1" si="292"/>
        <v/>
      </c>
      <c r="BF313" s="25" t="str">
        <f t="shared" ca="1" si="261"/>
        <v/>
      </c>
      <c r="BG313" s="7"/>
      <c r="BI313" s="25" t="str">
        <f t="shared" ca="1" si="293"/>
        <v/>
      </c>
      <c r="BJ313" s="25">
        <f ca="1">SUM(BI$3:BI313)</f>
        <v>0</v>
      </c>
      <c r="BK313" s="25" t="str">
        <f t="shared" ca="1" si="306"/>
        <v/>
      </c>
      <c r="BL313" s="25" t="str">
        <f t="shared" ca="1" si="262"/>
        <v/>
      </c>
      <c r="BM313" s="25" t="str">
        <f t="shared" ca="1" si="294"/>
        <v/>
      </c>
      <c r="BN313" s="25" t="str">
        <f t="shared" ca="1" si="295"/>
        <v/>
      </c>
      <c r="BO313" s="25" t="str">
        <f t="shared" ca="1" si="296"/>
        <v/>
      </c>
      <c r="BP313" s="25" t="str">
        <f t="shared" ca="1" si="297"/>
        <v/>
      </c>
      <c r="BQ313" s="25" t="str">
        <f t="shared" ca="1" si="298"/>
        <v/>
      </c>
      <c r="BR313" s="25" t="str">
        <f t="shared" ca="1" si="299"/>
        <v/>
      </c>
      <c r="BS313" s="25" t="str">
        <f ca="1">IF($H313="","",IF($Q313="x",SUM(BL$3:BN313)+SUM(BQ$3:BR313)-SUM(BS$3:BS312),0))</f>
        <v/>
      </c>
      <c r="BT313" s="25" t="str">
        <f t="shared" ca="1" si="300"/>
        <v/>
      </c>
      <c r="BU313" s="25" t="str">
        <f t="shared" ca="1" si="263"/>
        <v/>
      </c>
      <c r="BV313" s="7"/>
      <c r="BY313" s="7"/>
      <c r="CB313" s="131">
        <f t="shared" si="308"/>
        <v>310</v>
      </c>
      <c r="CC313" s="132" t="str">
        <f t="shared" ca="1" si="301"/>
        <v/>
      </c>
      <c r="CD313" s="133" t="str">
        <f t="shared" ca="1" si="310"/>
        <v/>
      </c>
      <c r="CE313" s="133" t="str">
        <f t="shared" ca="1" si="302"/>
        <v/>
      </c>
      <c r="CF313" s="133" t="str">
        <f t="shared" ca="1" si="311"/>
        <v/>
      </c>
      <c r="CG313" s="133" t="str">
        <f t="shared" ca="1" si="304"/>
        <v/>
      </c>
      <c r="CH313" s="133" t="str">
        <f ca="1">IF($H313="","",IF(MONTH($H313)=MONTH($C$4)-1,MAX(0,(CG313-SUM(N302:N313)+SUM(O302:O313))-(VLOOKUP(CB313-12,$CB$3:$CH312,6,FALSE))),0)*0.25)</f>
        <v/>
      </c>
      <c r="CI313" s="133" t="str">
        <f ca="1">IF($H313="","",CG313-SUM($CH$4:$CH313))</f>
        <v/>
      </c>
      <c r="CK313" s="133" t="str">
        <f ca="1">IF($H313="","",SUM($N$4:$N313)+$CK$3)</f>
        <v/>
      </c>
      <c r="CL313" s="133" t="str">
        <f ca="1">IF($H313="","",SUM($O$4:$O313))</f>
        <v/>
      </c>
      <c r="CM313" s="133" t="str">
        <f t="shared" ca="1" si="307"/>
        <v/>
      </c>
      <c r="CN313" s="133" t="str">
        <f ca="1">IF($H313="","",ROUND(IF(MONTH($H313)=MONTH($C$4)-1,BT313*(1+CC313)-SUM($CM$4:$CM313),0),2))</f>
        <v/>
      </c>
      <c r="CZ313" s="132" t="str">
        <f t="shared" ca="1" si="265"/>
        <v/>
      </c>
    </row>
    <row r="314" spans="6:104" x14ac:dyDescent="0.2">
      <c r="F314" s="3">
        <v>311</v>
      </c>
      <c r="G314" s="3">
        <f t="shared" si="266"/>
        <v>26</v>
      </c>
      <c r="H314" s="8" t="str">
        <f t="shared" ca="1" si="305"/>
        <v/>
      </c>
      <c r="I314" s="6" t="str">
        <f t="shared" ca="1" si="249"/>
        <v/>
      </c>
      <c r="J314" s="6" t="str">
        <f t="shared" ca="1" si="250"/>
        <v/>
      </c>
      <c r="K314" s="7"/>
      <c r="L314" s="6" t="str">
        <f ca="1">IF($H314="","",IF($J314="",VLOOKUP($I314,Sterbetafeln!$A$4:$I$124,$D$10,FALSE),MAX(0.0005,VLOOKUP($I314,Sterbetafeln!$A$4:$I$124,$D$10,FALSE)*VLOOKUP($J314,Sterbetafeln!$A$4:$I$124,$D$13,FALSE))))</f>
        <v/>
      </c>
      <c r="M314" s="78">
        <f ca="1">SUM($O$3:$O314)</f>
        <v>0</v>
      </c>
      <c r="N314" s="25" t="str">
        <f t="shared" ca="1" si="267"/>
        <v/>
      </c>
      <c r="O314" s="25" t="str">
        <f t="shared" ca="1" si="268"/>
        <v/>
      </c>
      <c r="P314" s="25" t="str">
        <f t="shared" ca="1" si="269"/>
        <v/>
      </c>
      <c r="Q314" s="7" t="str">
        <f t="shared" ca="1" si="270"/>
        <v/>
      </c>
      <c r="R314" s="25" t="str">
        <f t="shared" ca="1" si="309"/>
        <v/>
      </c>
      <c r="S314" s="25">
        <f ca="1">SUM(R$3:R314)</f>
        <v>0</v>
      </c>
      <c r="T314" s="25" t="str">
        <f t="shared" ca="1" si="271"/>
        <v/>
      </c>
      <c r="U314" s="25" t="str">
        <f t="shared" ca="1" si="252"/>
        <v/>
      </c>
      <c r="V314" s="25" t="str">
        <f t="shared" ca="1" si="272"/>
        <v/>
      </c>
      <c r="W314" s="25" t="str">
        <f t="shared" ca="1" si="253"/>
        <v/>
      </c>
      <c r="X314" s="25" t="str">
        <f t="shared" ca="1" si="273"/>
        <v/>
      </c>
      <c r="Y314" s="25" t="str">
        <f t="shared" ca="1" si="254"/>
        <v/>
      </c>
      <c r="Z314" s="25" t="str">
        <f t="shared" ca="1" si="274"/>
        <v/>
      </c>
      <c r="AA314" s="25" t="str">
        <f t="shared" ca="1" si="275"/>
        <v/>
      </c>
      <c r="AB314" s="25" t="str">
        <f ca="1">IF($H314="","",IF($Q314="x",SUM(U$3:W314)+SUM(Z$3:AA314)-SUM(AB$3:AB313),0))</f>
        <v/>
      </c>
      <c r="AC314" s="25" t="str">
        <f t="shared" ca="1" si="276"/>
        <v/>
      </c>
      <c r="AD314" s="25" t="str">
        <f t="shared" ca="1" si="255"/>
        <v/>
      </c>
      <c r="AE314" s="7"/>
      <c r="AF314" s="25" t="str">
        <f t="shared" ca="1" si="277"/>
        <v/>
      </c>
      <c r="AG314" s="25">
        <f ca="1">SUM(AF$3:AF314)</f>
        <v>0</v>
      </c>
      <c r="AH314" s="25" t="str">
        <f t="shared" ca="1" si="278"/>
        <v/>
      </c>
      <c r="AI314" s="25" t="str">
        <f t="shared" ca="1" si="256"/>
        <v/>
      </c>
      <c r="AJ314" s="25" t="str">
        <f t="shared" ca="1" si="279"/>
        <v/>
      </c>
      <c r="AK314" s="25" t="str">
        <f t="shared" ca="1" si="257"/>
        <v/>
      </c>
      <c r="AL314" s="25" t="str">
        <f t="shared" ca="1" si="280"/>
        <v/>
      </c>
      <c r="AM314" s="25" t="str">
        <f t="shared" ca="1" si="258"/>
        <v/>
      </c>
      <c r="AN314" s="25" t="str">
        <f t="shared" ca="1" si="281"/>
        <v/>
      </c>
      <c r="AO314" s="25" t="str">
        <f t="shared" ca="1" si="282"/>
        <v/>
      </c>
      <c r="AP314" s="25" t="str">
        <f ca="1">IF($H314="","",IF($Q314="x",SUM(AI$3:AK314)+SUM(AN$3:AO314)-SUM(AP$3:AP313),0))</f>
        <v/>
      </c>
      <c r="AQ314" s="25" t="str">
        <f t="shared" ca="1" si="283"/>
        <v/>
      </c>
      <c r="AR314" s="25" t="str">
        <f t="shared" ca="1" si="259"/>
        <v/>
      </c>
      <c r="AS314" s="7"/>
      <c r="AT314" s="25" t="str">
        <f t="shared" ca="1" si="284"/>
        <v/>
      </c>
      <c r="AU314" s="25">
        <f ca="1">SUM(AT$3:AT314)</f>
        <v>0</v>
      </c>
      <c r="AV314" s="25" t="str">
        <f t="shared" ca="1" si="285"/>
        <v/>
      </c>
      <c r="AW314" s="25" t="str">
        <f t="shared" ca="1" si="260"/>
        <v/>
      </c>
      <c r="AX314" s="25" t="str">
        <f t="shared" ca="1" si="286"/>
        <v/>
      </c>
      <c r="AY314" s="25" t="str">
        <f t="shared" ca="1" si="287"/>
        <v/>
      </c>
      <c r="AZ314" s="25" t="str">
        <f t="shared" ca="1" si="288"/>
        <v/>
      </c>
      <c r="BA314" s="25" t="str">
        <f t="shared" ca="1" si="289"/>
        <v/>
      </c>
      <c r="BB314" s="25" t="str">
        <f t="shared" ca="1" si="290"/>
        <v/>
      </c>
      <c r="BC314" s="25" t="str">
        <f t="shared" ca="1" si="291"/>
        <v/>
      </c>
      <c r="BD314" s="25" t="str">
        <f ca="1">IF($H314="","",IF($Q314="x",SUM(AW$3:AY314)+SUM(BB$3:BC314)-SUM(BD$3:BD313),0))</f>
        <v/>
      </c>
      <c r="BE314" s="25" t="str">
        <f t="shared" ca="1" si="292"/>
        <v/>
      </c>
      <c r="BF314" s="25" t="str">
        <f t="shared" ca="1" si="261"/>
        <v/>
      </c>
      <c r="BG314" s="7"/>
      <c r="BI314" s="25" t="str">
        <f t="shared" ca="1" si="293"/>
        <v/>
      </c>
      <c r="BJ314" s="25">
        <f ca="1">SUM(BI$3:BI314)</f>
        <v>0</v>
      </c>
      <c r="BK314" s="25" t="str">
        <f t="shared" ca="1" si="306"/>
        <v/>
      </c>
      <c r="BL314" s="25" t="str">
        <f t="shared" ca="1" si="262"/>
        <v/>
      </c>
      <c r="BM314" s="25" t="str">
        <f t="shared" ca="1" si="294"/>
        <v/>
      </c>
      <c r="BN314" s="25" t="str">
        <f t="shared" ca="1" si="295"/>
        <v/>
      </c>
      <c r="BO314" s="25" t="str">
        <f t="shared" ca="1" si="296"/>
        <v/>
      </c>
      <c r="BP314" s="25" t="str">
        <f t="shared" ca="1" si="297"/>
        <v/>
      </c>
      <c r="BQ314" s="25" t="str">
        <f t="shared" ca="1" si="298"/>
        <v/>
      </c>
      <c r="BR314" s="25" t="str">
        <f t="shared" ca="1" si="299"/>
        <v/>
      </c>
      <c r="BS314" s="25" t="str">
        <f ca="1">IF($H314="","",IF($Q314="x",SUM(BL$3:BN314)+SUM(BQ$3:BR314)-SUM(BS$3:BS313),0))</f>
        <v/>
      </c>
      <c r="BT314" s="25" t="str">
        <f t="shared" ca="1" si="300"/>
        <v/>
      </c>
      <c r="BU314" s="25" t="str">
        <f t="shared" ca="1" si="263"/>
        <v/>
      </c>
      <c r="BV314" s="7"/>
      <c r="BY314" s="7"/>
      <c r="CB314" s="131">
        <f t="shared" si="308"/>
        <v>311</v>
      </c>
      <c r="CC314" s="132" t="str">
        <f t="shared" ca="1" si="301"/>
        <v/>
      </c>
      <c r="CD314" s="133" t="str">
        <f t="shared" ca="1" si="310"/>
        <v/>
      </c>
      <c r="CE314" s="133" t="str">
        <f t="shared" ca="1" si="302"/>
        <v/>
      </c>
      <c r="CF314" s="133" t="str">
        <f t="shared" ca="1" si="311"/>
        <v/>
      </c>
      <c r="CG314" s="133" t="str">
        <f t="shared" ca="1" si="304"/>
        <v/>
      </c>
      <c r="CH314" s="133" t="str">
        <f ca="1">IF($H314="","",IF(MONTH($H314)=MONTH($C$4)-1,MAX(0,(CG314-SUM(N303:N314)+SUM(O303:O314))-(VLOOKUP(CB314-12,$CB$3:$CH313,6,FALSE))),0)*0.25)</f>
        <v/>
      </c>
      <c r="CI314" s="133" t="str">
        <f ca="1">IF($H314="","",CG314-SUM($CH$4:$CH314))</f>
        <v/>
      </c>
      <c r="CK314" s="133" t="str">
        <f ca="1">IF($H314="","",SUM($N$4:$N314)+$CK$3)</f>
        <v/>
      </c>
      <c r="CL314" s="133" t="str">
        <f ca="1">IF($H314="","",SUM($O$4:$O314))</f>
        <v/>
      </c>
      <c r="CM314" s="133" t="str">
        <f t="shared" ca="1" si="307"/>
        <v/>
      </c>
      <c r="CN314" s="133" t="str">
        <f ca="1">IF($H314="","",ROUND(IF(MONTH($H314)=MONTH($C$4)-1,BT314*(1+CC314)-SUM($CM$4:$CM314),0),2))</f>
        <v/>
      </c>
      <c r="CZ314" s="132" t="str">
        <f t="shared" ca="1" si="265"/>
        <v/>
      </c>
    </row>
    <row r="315" spans="6:104" x14ac:dyDescent="0.2">
      <c r="F315" s="3">
        <v>312</v>
      </c>
      <c r="G315" s="3">
        <f t="shared" si="266"/>
        <v>26</v>
      </c>
      <c r="H315" s="8" t="str">
        <f t="shared" ca="1" si="305"/>
        <v/>
      </c>
      <c r="I315" s="6" t="str">
        <f t="shared" ca="1" si="249"/>
        <v/>
      </c>
      <c r="J315" s="6" t="str">
        <f t="shared" ca="1" si="250"/>
        <v/>
      </c>
      <c r="K315" s="7"/>
      <c r="L315" s="6" t="str">
        <f ca="1">IF($H315="","",IF($J315="",VLOOKUP($I315,Sterbetafeln!$A$4:$I$124,$D$10,FALSE),MAX(0.0005,VLOOKUP($I315,Sterbetafeln!$A$4:$I$124,$D$10,FALSE)*VLOOKUP($J315,Sterbetafeln!$A$4:$I$124,$D$13,FALSE))))</f>
        <v/>
      </c>
      <c r="M315" s="78">
        <f ca="1">SUM($O$3:$O315)</f>
        <v>0</v>
      </c>
      <c r="N315" s="25" t="str">
        <f t="shared" ca="1" si="267"/>
        <v/>
      </c>
      <c r="O315" s="25" t="str">
        <f t="shared" ca="1" si="268"/>
        <v/>
      </c>
      <c r="P315" s="25" t="str">
        <f t="shared" ca="1" si="269"/>
        <v/>
      </c>
      <c r="Q315" s="7" t="str">
        <f t="shared" ca="1" si="270"/>
        <v/>
      </c>
      <c r="R315" s="25" t="str">
        <f t="shared" ca="1" si="309"/>
        <v/>
      </c>
      <c r="S315" s="25">
        <f ca="1">SUM(R$3:R315)</f>
        <v>0</v>
      </c>
      <c r="T315" s="25" t="str">
        <f t="shared" ca="1" si="271"/>
        <v/>
      </c>
      <c r="U315" s="25" t="str">
        <f t="shared" ca="1" si="252"/>
        <v/>
      </c>
      <c r="V315" s="25" t="str">
        <f t="shared" ca="1" si="272"/>
        <v/>
      </c>
      <c r="W315" s="25" t="str">
        <f t="shared" ca="1" si="253"/>
        <v/>
      </c>
      <c r="X315" s="25" t="str">
        <f t="shared" ca="1" si="273"/>
        <v/>
      </c>
      <c r="Y315" s="25" t="str">
        <f t="shared" ca="1" si="254"/>
        <v/>
      </c>
      <c r="Z315" s="25" t="str">
        <f t="shared" ca="1" si="274"/>
        <v/>
      </c>
      <c r="AA315" s="25" t="str">
        <f t="shared" ca="1" si="275"/>
        <v/>
      </c>
      <c r="AB315" s="25" t="str">
        <f ca="1">IF($H315="","",IF($Q315="x",SUM(U$3:W315)+SUM(Z$3:AA315)-SUM(AB$3:AB314),0))</f>
        <v/>
      </c>
      <c r="AC315" s="25" t="str">
        <f t="shared" ca="1" si="276"/>
        <v/>
      </c>
      <c r="AD315" s="25" t="str">
        <f t="shared" ca="1" si="255"/>
        <v/>
      </c>
      <c r="AE315" s="7"/>
      <c r="AF315" s="25" t="str">
        <f t="shared" ca="1" si="277"/>
        <v/>
      </c>
      <c r="AG315" s="25">
        <f ca="1">SUM(AF$3:AF315)</f>
        <v>0</v>
      </c>
      <c r="AH315" s="25" t="str">
        <f t="shared" ca="1" si="278"/>
        <v/>
      </c>
      <c r="AI315" s="25" t="str">
        <f t="shared" ca="1" si="256"/>
        <v/>
      </c>
      <c r="AJ315" s="25" t="str">
        <f t="shared" ca="1" si="279"/>
        <v/>
      </c>
      <c r="AK315" s="25" t="str">
        <f t="shared" ca="1" si="257"/>
        <v/>
      </c>
      <c r="AL315" s="25" t="str">
        <f t="shared" ca="1" si="280"/>
        <v/>
      </c>
      <c r="AM315" s="25" t="str">
        <f t="shared" ca="1" si="258"/>
        <v/>
      </c>
      <c r="AN315" s="25" t="str">
        <f t="shared" ca="1" si="281"/>
        <v/>
      </c>
      <c r="AO315" s="25" t="str">
        <f t="shared" ca="1" si="282"/>
        <v/>
      </c>
      <c r="AP315" s="25" t="str">
        <f ca="1">IF($H315="","",IF($Q315="x",SUM(AI$3:AK315)+SUM(AN$3:AO315)-SUM(AP$3:AP314),0))</f>
        <v/>
      </c>
      <c r="AQ315" s="25" t="str">
        <f t="shared" ca="1" si="283"/>
        <v/>
      </c>
      <c r="AR315" s="25" t="str">
        <f t="shared" ca="1" si="259"/>
        <v/>
      </c>
      <c r="AS315" s="7"/>
      <c r="AT315" s="25" t="str">
        <f t="shared" ca="1" si="284"/>
        <v/>
      </c>
      <c r="AU315" s="25">
        <f ca="1">SUM(AT$3:AT315)</f>
        <v>0</v>
      </c>
      <c r="AV315" s="25" t="str">
        <f t="shared" ca="1" si="285"/>
        <v/>
      </c>
      <c r="AW315" s="25" t="str">
        <f t="shared" ca="1" si="260"/>
        <v/>
      </c>
      <c r="AX315" s="25" t="str">
        <f t="shared" ca="1" si="286"/>
        <v/>
      </c>
      <c r="AY315" s="25" t="str">
        <f t="shared" ca="1" si="287"/>
        <v/>
      </c>
      <c r="AZ315" s="25" t="str">
        <f t="shared" ca="1" si="288"/>
        <v/>
      </c>
      <c r="BA315" s="25" t="str">
        <f t="shared" ca="1" si="289"/>
        <v/>
      </c>
      <c r="BB315" s="25" t="str">
        <f t="shared" ca="1" si="290"/>
        <v/>
      </c>
      <c r="BC315" s="25" t="str">
        <f t="shared" ca="1" si="291"/>
        <v/>
      </c>
      <c r="BD315" s="25" t="str">
        <f ca="1">IF($H315="","",IF($Q315="x",SUM(AW$3:AY315)+SUM(BB$3:BC315)-SUM(BD$3:BD314),0))</f>
        <v/>
      </c>
      <c r="BE315" s="25" t="str">
        <f t="shared" ca="1" si="292"/>
        <v/>
      </c>
      <c r="BF315" s="25" t="str">
        <f t="shared" ca="1" si="261"/>
        <v/>
      </c>
      <c r="BG315" s="7"/>
      <c r="BI315" s="25" t="str">
        <f t="shared" ca="1" si="293"/>
        <v/>
      </c>
      <c r="BJ315" s="25">
        <f ca="1">SUM(BI$3:BI315)</f>
        <v>0</v>
      </c>
      <c r="BK315" s="25" t="str">
        <f t="shared" ca="1" si="306"/>
        <v/>
      </c>
      <c r="BL315" s="25" t="str">
        <f t="shared" ca="1" si="262"/>
        <v/>
      </c>
      <c r="BM315" s="25" t="str">
        <f t="shared" ca="1" si="294"/>
        <v/>
      </c>
      <c r="BN315" s="25" t="str">
        <f t="shared" ca="1" si="295"/>
        <v/>
      </c>
      <c r="BO315" s="25" t="str">
        <f t="shared" ca="1" si="296"/>
        <v/>
      </c>
      <c r="BP315" s="25" t="str">
        <f t="shared" ca="1" si="297"/>
        <v/>
      </c>
      <c r="BQ315" s="25" t="str">
        <f t="shared" ca="1" si="298"/>
        <v/>
      </c>
      <c r="BR315" s="25" t="str">
        <f t="shared" ca="1" si="299"/>
        <v/>
      </c>
      <c r="BS315" s="25" t="str">
        <f ca="1">IF($H315="","",IF($Q315="x",SUM(BL$3:BN315)+SUM(BQ$3:BR315)-SUM(BS$3:BS314),0))</f>
        <v/>
      </c>
      <c r="BT315" s="25" t="str">
        <f t="shared" ca="1" si="300"/>
        <v/>
      </c>
      <c r="BU315" s="25" t="str">
        <f t="shared" ca="1" si="263"/>
        <v/>
      </c>
      <c r="BV315" s="7"/>
      <c r="BY315" s="7"/>
      <c r="CB315" s="131">
        <f t="shared" si="308"/>
        <v>312</v>
      </c>
      <c r="CC315" s="132" t="str">
        <f t="shared" ca="1" si="301"/>
        <v/>
      </c>
      <c r="CD315" s="133" t="str">
        <f t="shared" ca="1" si="310"/>
        <v/>
      </c>
      <c r="CE315" s="133" t="str">
        <f t="shared" ca="1" si="302"/>
        <v/>
      </c>
      <c r="CF315" s="133" t="str">
        <f t="shared" ca="1" si="311"/>
        <v/>
      </c>
      <c r="CG315" s="133" t="str">
        <f t="shared" ca="1" si="304"/>
        <v/>
      </c>
      <c r="CH315" s="133" t="str">
        <f ca="1">IF($H315="","",IF(MONTH($H315)=MONTH($C$4)-1,MAX(0,(CG315-SUM(N304:N315)+SUM(O304:O315))-(VLOOKUP(CB315-12,$CB$3:$CH314,6,FALSE))),0)*0.25)</f>
        <v/>
      </c>
      <c r="CI315" s="133" t="str">
        <f ca="1">IF($H315="","",CG315-SUM($CH$4:$CH315))</f>
        <v/>
      </c>
      <c r="CK315" s="133" t="str">
        <f ca="1">IF($H315="","",SUM($N$4:$N315)+$CK$3)</f>
        <v/>
      </c>
      <c r="CL315" s="133" t="str">
        <f ca="1">IF($H315="","",SUM($O$4:$O315))</f>
        <v/>
      </c>
      <c r="CM315" s="133" t="str">
        <f t="shared" ca="1" si="307"/>
        <v/>
      </c>
      <c r="CN315" s="133" t="str">
        <f ca="1">IF($H315="","",ROUND(IF(MONTH($H315)=MONTH($C$4)-1,BT315*(1+CC315)-SUM($CM$4:$CM315),0),2))</f>
        <v/>
      </c>
      <c r="CZ315" s="132" t="str">
        <f t="shared" ca="1" si="265"/>
        <v/>
      </c>
    </row>
    <row r="316" spans="6:104" x14ac:dyDescent="0.2">
      <c r="F316" s="3">
        <v>313</v>
      </c>
      <c r="G316" s="3">
        <f t="shared" si="266"/>
        <v>27</v>
      </c>
      <c r="H316" s="8" t="str">
        <f t="shared" ca="1" si="305"/>
        <v/>
      </c>
      <c r="I316" s="6" t="str">
        <f t="shared" ca="1" si="249"/>
        <v/>
      </c>
      <c r="J316" s="6" t="str">
        <f t="shared" ca="1" si="250"/>
        <v/>
      </c>
      <c r="K316" s="7"/>
      <c r="L316" s="6" t="str">
        <f ca="1">IF($H316="","",IF($J316="",VLOOKUP($I316,Sterbetafeln!$A$4:$I$124,$D$10,FALSE),MAX(0.0005,VLOOKUP($I316,Sterbetafeln!$A$4:$I$124,$D$10,FALSE)*VLOOKUP($J316,Sterbetafeln!$A$4:$I$124,$D$13,FALSE))))</f>
        <v/>
      </c>
      <c r="M316" s="78">
        <f ca="1">SUM($O$3:$O316)</f>
        <v>0</v>
      </c>
      <c r="N316" s="25" t="str">
        <f t="shared" ca="1" si="267"/>
        <v/>
      </c>
      <c r="O316" s="25" t="str">
        <f t="shared" ca="1" si="268"/>
        <v/>
      </c>
      <c r="P316" s="25" t="str">
        <f t="shared" ca="1" si="269"/>
        <v/>
      </c>
      <c r="Q316" s="7" t="str">
        <f t="shared" ca="1" si="270"/>
        <v/>
      </c>
      <c r="R316" s="25" t="str">
        <f t="shared" ca="1" si="309"/>
        <v/>
      </c>
      <c r="S316" s="25">
        <f ca="1">SUM(R$3:R316)</f>
        <v>0</v>
      </c>
      <c r="T316" s="25" t="str">
        <f t="shared" ca="1" si="271"/>
        <v/>
      </c>
      <c r="U316" s="25" t="str">
        <f t="shared" ca="1" si="252"/>
        <v/>
      </c>
      <c r="V316" s="25" t="str">
        <f t="shared" ca="1" si="272"/>
        <v/>
      </c>
      <c r="W316" s="25" t="str">
        <f t="shared" ca="1" si="253"/>
        <v/>
      </c>
      <c r="X316" s="25" t="str">
        <f t="shared" ca="1" si="273"/>
        <v/>
      </c>
      <c r="Y316" s="25" t="str">
        <f t="shared" ca="1" si="254"/>
        <v/>
      </c>
      <c r="Z316" s="25" t="str">
        <f t="shared" ca="1" si="274"/>
        <v/>
      </c>
      <c r="AA316" s="25" t="str">
        <f t="shared" ca="1" si="275"/>
        <v/>
      </c>
      <c r="AB316" s="25" t="str">
        <f ca="1">IF($H316="","",IF($Q316="x",SUM(U$3:W316)+SUM(Z$3:AA316)-SUM(AB$3:AB315),0))</f>
        <v/>
      </c>
      <c r="AC316" s="25" t="str">
        <f t="shared" ca="1" si="276"/>
        <v/>
      </c>
      <c r="AD316" s="25" t="str">
        <f t="shared" ca="1" si="255"/>
        <v/>
      </c>
      <c r="AE316" s="7"/>
      <c r="AF316" s="25" t="str">
        <f t="shared" ca="1" si="277"/>
        <v/>
      </c>
      <c r="AG316" s="25">
        <f ca="1">SUM(AF$3:AF316)</f>
        <v>0</v>
      </c>
      <c r="AH316" s="25" t="str">
        <f t="shared" ca="1" si="278"/>
        <v/>
      </c>
      <c r="AI316" s="25" t="str">
        <f t="shared" ca="1" si="256"/>
        <v/>
      </c>
      <c r="AJ316" s="25" t="str">
        <f t="shared" ca="1" si="279"/>
        <v/>
      </c>
      <c r="AK316" s="25" t="str">
        <f t="shared" ca="1" si="257"/>
        <v/>
      </c>
      <c r="AL316" s="25" t="str">
        <f t="shared" ca="1" si="280"/>
        <v/>
      </c>
      <c r="AM316" s="25" t="str">
        <f t="shared" ca="1" si="258"/>
        <v/>
      </c>
      <c r="AN316" s="25" t="str">
        <f t="shared" ca="1" si="281"/>
        <v/>
      </c>
      <c r="AO316" s="25" t="str">
        <f t="shared" ca="1" si="282"/>
        <v/>
      </c>
      <c r="AP316" s="25" t="str">
        <f ca="1">IF($H316="","",IF($Q316="x",SUM(AI$3:AK316)+SUM(AN$3:AO316)-SUM(AP$3:AP315),0))</f>
        <v/>
      </c>
      <c r="AQ316" s="25" t="str">
        <f t="shared" ca="1" si="283"/>
        <v/>
      </c>
      <c r="AR316" s="25" t="str">
        <f t="shared" ca="1" si="259"/>
        <v/>
      </c>
      <c r="AS316" s="7"/>
      <c r="AT316" s="25" t="str">
        <f t="shared" ca="1" si="284"/>
        <v/>
      </c>
      <c r="AU316" s="25">
        <f ca="1">SUM(AT$3:AT316)</f>
        <v>0</v>
      </c>
      <c r="AV316" s="25" t="str">
        <f t="shared" ca="1" si="285"/>
        <v/>
      </c>
      <c r="AW316" s="25" t="str">
        <f t="shared" ca="1" si="260"/>
        <v/>
      </c>
      <c r="AX316" s="25" t="str">
        <f t="shared" ca="1" si="286"/>
        <v/>
      </c>
      <c r="AY316" s="25" t="str">
        <f t="shared" ca="1" si="287"/>
        <v/>
      </c>
      <c r="AZ316" s="25" t="str">
        <f t="shared" ca="1" si="288"/>
        <v/>
      </c>
      <c r="BA316" s="25" t="str">
        <f t="shared" ca="1" si="289"/>
        <v/>
      </c>
      <c r="BB316" s="25" t="str">
        <f t="shared" ca="1" si="290"/>
        <v/>
      </c>
      <c r="BC316" s="25" t="str">
        <f t="shared" ca="1" si="291"/>
        <v/>
      </c>
      <c r="BD316" s="25" t="str">
        <f ca="1">IF($H316="","",IF($Q316="x",SUM(AW$3:AY316)+SUM(BB$3:BC316)-SUM(BD$3:BD315),0))</f>
        <v/>
      </c>
      <c r="BE316" s="25" t="str">
        <f t="shared" ca="1" si="292"/>
        <v/>
      </c>
      <c r="BF316" s="25" t="str">
        <f t="shared" ca="1" si="261"/>
        <v/>
      </c>
      <c r="BG316" s="7"/>
      <c r="BI316" s="25" t="str">
        <f t="shared" ca="1" si="293"/>
        <v/>
      </c>
      <c r="BJ316" s="25">
        <f ca="1">SUM(BI$3:BI316)</f>
        <v>0</v>
      </c>
      <c r="BK316" s="25" t="str">
        <f t="shared" ca="1" si="306"/>
        <v/>
      </c>
      <c r="BL316" s="25" t="str">
        <f t="shared" ca="1" si="262"/>
        <v/>
      </c>
      <c r="BM316" s="25" t="str">
        <f t="shared" ca="1" si="294"/>
        <v/>
      </c>
      <c r="BN316" s="25" t="str">
        <f t="shared" ca="1" si="295"/>
        <v/>
      </c>
      <c r="BO316" s="25" t="str">
        <f t="shared" ca="1" si="296"/>
        <v/>
      </c>
      <c r="BP316" s="25" t="str">
        <f t="shared" ca="1" si="297"/>
        <v/>
      </c>
      <c r="BQ316" s="25" t="str">
        <f t="shared" ca="1" si="298"/>
        <v/>
      </c>
      <c r="BR316" s="25" t="str">
        <f t="shared" ca="1" si="299"/>
        <v/>
      </c>
      <c r="BS316" s="25" t="str">
        <f ca="1">IF($H316="","",IF($Q316="x",SUM(BL$3:BN316)+SUM(BQ$3:BR316)-SUM(BS$3:BS315),0))</f>
        <v/>
      </c>
      <c r="BT316" s="25" t="str">
        <f t="shared" ca="1" si="300"/>
        <v/>
      </c>
      <c r="BU316" s="25" t="str">
        <f t="shared" ca="1" si="263"/>
        <v/>
      </c>
      <c r="BV316" s="7"/>
      <c r="BY316" s="7"/>
      <c r="CB316" s="131">
        <f t="shared" si="308"/>
        <v>313</v>
      </c>
      <c r="CC316" s="132" t="str">
        <f t="shared" ca="1" si="301"/>
        <v/>
      </c>
      <c r="CD316" s="133" t="str">
        <f t="shared" ca="1" si="310"/>
        <v/>
      </c>
      <c r="CE316" s="133" t="str">
        <f t="shared" ca="1" si="302"/>
        <v/>
      </c>
      <c r="CF316" s="133" t="str">
        <f t="shared" ca="1" si="311"/>
        <v/>
      </c>
      <c r="CG316" s="133" t="str">
        <f t="shared" ca="1" si="304"/>
        <v/>
      </c>
      <c r="CH316" s="133" t="str">
        <f ca="1">IF($H316="","",IF(MONTH($H316)=MONTH($C$4)-1,MAX(0,(CG316-SUM(N305:N316)+SUM(O305:O316))-(VLOOKUP(CB316-12,$CB$3:$CH315,6,FALSE))),0)*0.25)</f>
        <v/>
      </c>
      <c r="CI316" s="133" t="str">
        <f ca="1">IF($H316="","",CG316-SUM($CH$4:$CH316))</f>
        <v/>
      </c>
      <c r="CK316" s="133" t="str">
        <f ca="1">IF($H316="","",SUM($N$4:$N316)+$CK$3)</f>
        <v/>
      </c>
      <c r="CL316" s="133" t="str">
        <f ca="1">IF($H316="","",SUM($O$4:$O316))</f>
        <v/>
      </c>
      <c r="CM316" s="133" t="str">
        <f t="shared" ca="1" si="307"/>
        <v/>
      </c>
      <c r="CN316" s="133" t="str">
        <f ca="1">IF($H316="","",ROUND(IF(MONTH($H316)=MONTH($C$4)-1,BT316*(1+CC316)-SUM($CM$4:$CM316),0),2))</f>
        <v/>
      </c>
      <c r="CZ316" s="132" t="str">
        <f t="shared" ca="1" si="265"/>
        <v/>
      </c>
    </row>
    <row r="317" spans="6:104" x14ac:dyDescent="0.2">
      <c r="F317" s="3">
        <v>314</v>
      </c>
      <c r="G317" s="3">
        <f t="shared" si="266"/>
        <v>27</v>
      </c>
      <c r="H317" s="8" t="str">
        <f t="shared" ca="1" si="305"/>
        <v/>
      </c>
      <c r="I317" s="6" t="str">
        <f t="shared" ca="1" si="249"/>
        <v/>
      </c>
      <c r="J317" s="6" t="str">
        <f t="shared" ca="1" si="250"/>
        <v/>
      </c>
      <c r="K317" s="7"/>
      <c r="L317" s="6" t="str">
        <f ca="1">IF($H317="","",IF($J317="",VLOOKUP($I317,Sterbetafeln!$A$4:$I$124,$D$10,FALSE),MAX(0.0005,VLOOKUP($I317,Sterbetafeln!$A$4:$I$124,$D$10,FALSE)*VLOOKUP($J317,Sterbetafeln!$A$4:$I$124,$D$13,FALSE))))</f>
        <v/>
      </c>
      <c r="M317" s="78">
        <f ca="1">SUM($O$3:$O317)</f>
        <v>0</v>
      </c>
      <c r="N317" s="25" t="str">
        <f t="shared" ca="1" si="267"/>
        <v/>
      </c>
      <c r="O317" s="25" t="str">
        <f t="shared" ca="1" si="268"/>
        <v/>
      </c>
      <c r="P317" s="25" t="str">
        <f t="shared" ca="1" si="269"/>
        <v/>
      </c>
      <c r="Q317" s="7" t="str">
        <f t="shared" ca="1" si="270"/>
        <v/>
      </c>
      <c r="R317" s="25" t="str">
        <f t="shared" ca="1" si="309"/>
        <v/>
      </c>
      <c r="S317" s="25">
        <f ca="1">SUM(R$3:R317)</f>
        <v>0</v>
      </c>
      <c r="T317" s="25" t="str">
        <f t="shared" ca="1" si="271"/>
        <v/>
      </c>
      <c r="U317" s="25" t="str">
        <f t="shared" ca="1" si="252"/>
        <v/>
      </c>
      <c r="V317" s="25" t="str">
        <f t="shared" ca="1" si="272"/>
        <v/>
      </c>
      <c r="W317" s="25" t="str">
        <f t="shared" ca="1" si="253"/>
        <v/>
      </c>
      <c r="X317" s="25" t="str">
        <f t="shared" ca="1" si="273"/>
        <v/>
      </c>
      <c r="Y317" s="25" t="str">
        <f t="shared" ca="1" si="254"/>
        <v/>
      </c>
      <c r="Z317" s="25" t="str">
        <f t="shared" ca="1" si="274"/>
        <v/>
      </c>
      <c r="AA317" s="25" t="str">
        <f t="shared" ca="1" si="275"/>
        <v/>
      </c>
      <c r="AB317" s="25" t="str">
        <f ca="1">IF($H317="","",IF($Q317="x",SUM(U$3:W317)+SUM(Z$3:AA317)-SUM(AB$3:AB316),0))</f>
        <v/>
      </c>
      <c r="AC317" s="25" t="str">
        <f t="shared" ca="1" si="276"/>
        <v/>
      </c>
      <c r="AD317" s="25" t="str">
        <f t="shared" ca="1" si="255"/>
        <v/>
      </c>
      <c r="AE317" s="7"/>
      <c r="AF317" s="25" t="str">
        <f t="shared" ca="1" si="277"/>
        <v/>
      </c>
      <c r="AG317" s="25">
        <f ca="1">SUM(AF$3:AF317)</f>
        <v>0</v>
      </c>
      <c r="AH317" s="25" t="str">
        <f t="shared" ca="1" si="278"/>
        <v/>
      </c>
      <c r="AI317" s="25" t="str">
        <f t="shared" ca="1" si="256"/>
        <v/>
      </c>
      <c r="AJ317" s="25" t="str">
        <f t="shared" ca="1" si="279"/>
        <v/>
      </c>
      <c r="AK317" s="25" t="str">
        <f t="shared" ca="1" si="257"/>
        <v/>
      </c>
      <c r="AL317" s="25" t="str">
        <f t="shared" ca="1" si="280"/>
        <v/>
      </c>
      <c r="AM317" s="25" t="str">
        <f t="shared" ca="1" si="258"/>
        <v/>
      </c>
      <c r="AN317" s="25" t="str">
        <f t="shared" ca="1" si="281"/>
        <v/>
      </c>
      <c r="AO317" s="25" t="str">
        <f t="shared" ca="1" si="282"/>
        <v/>
      </c>
      <c r="AP317" s="25" t="str">
        <f ca="1">IF($H317="","",IF($Q317="x",SUM(AI$3:AK317)+SUM(AN$3:AO317)-SUM(AP$3:AP316),0))</f>
        <v/>
      </c>
      <c r="AQ317" s="25" t="str">
        <f t="shared" ca="1" si="283"/>
        <v/>
      </c>
      <c r="AR317" s="25" t="str">
        <f t="shared" ca="1" si="259"/>
        <v/>
      </c>
      <c r="AS317" s="7"/>
      <c r="AT317" s="25" t="str">
        <f t="shared" ca="1" si="284"/>
        <v/>
      </c>
      <c r="AU317" s="25">
        <f ca="1">SUM(AT$3:AT317)</f>
        <v>0</v>
      </c>
      <c r="AV317" s="25" t="str">
        <f t="shared" ca="1" si="285"/>
        <v/>
      </c>
      <c r="AW317" s="25" t="str">
        <f t="shared" ca="1" si="260"/>
        <v/>
      </c>
      <c r="AX317" s="25" t="str">
        <f t="shared" ca="1" si="286"/>
        <v/>
      </c>
      <c r="AY317" s="25" t="str">
        <f t="shared" ca="1" si="287"/>
        <v/>
      </c>
      <c r="AZ317" s="25" t="str">
        <f t="shared" ca="1" si="288"/>
        <v/>
      </c>
      <c r="BA317" s="25" t="str">
        <f t="shared" ca="1" si="289"/>
        <v/>
      </c>
      <c r="BB317" s="25" t="str">
        <f t="shared" ca="1" si="290"/>
        <v/>
      </c>
      <c r="BC317" s="25" t="str">
        <f t="shared" ca="1" si="291"/>
        <v/>
      </c>
      <c r="BD317" s="25" t="str">
        <f ca="1">IF($H317="","",IF($Q317="x",SUM(AW$3:AY317)+SUM(BB$3:BC317)-SUM(BD$3:BD316),0))</f>
        <v/>
      </c>
      <c r="BE317" s="25" t="str">
        <f t="shared" ca="1" si="292"/>
        <v/>
      </c>
      <c r="BF317" s="25" t="str">
        <f t="shared" ca="1" si="261"/>
        <v/>
      </c>
      <c r="BG317" s="7"/>
      <c r="BI317" s="25" t="str">
        <f t="shared" ca="1" si="293"/>
        <v/>
      </c>
      <c r="BJ317" s="25">
        <f ca="1">SUM(BI$3:BI317)</f>
        <v>0</v>
      </c>
      <c r="BK317" s="25" t="str">
        <f t="shared" ca="1" si="306"/>
        <v/>
      </c>
      <c r="BL317" s="25" t="str">
        <f t="shared" ca="1" si="262"/>
        <v/>
      </c>
      <c r="BM317" s="25" t="str">
        <f t="shared" ca="1" si="294"/>
        <v/>
      </c>
      <c r="BN317" s="25" t="str">
        <f t="shared" ca="1" si="295"/>
        <v/>
      </c>
      <c r="BO317" s="25" t="str">
        <f t="shared" ca="1" si="296"/>
        <v/>
      </c>
      <c r="BP317" s="25" t="str">
        <f t="shared" ca="1" si="297"/>
        <v/>
      </c>
      <c r="BQ317" s="25" t="str">
        <f t="shared" ca="1" si="298"/>
        <v/>
      </c>
      <c r="BR317" s="25" t="str">
        <f t="shared" ca="1" si="299"/>
        <v/>
      </c>
      <c r="BS317" s="25" t="str">
        <f ca="1">IF($H317="","",IF($Q317="x",SUM(BL$3:BN317)+SUM(BQ$3:BR317)-SUM(BS$3:BS316),0))</f>
        <v/>
      </c>
      <c r="BT317" s="25" t="str">
        <f t="shared" ca="1" si="300"/>
        <v/>
      </c>
      <c r="BU317" s="25" t="str">
        <f t="shared" ca="1" si="263"/>
        <v/>
      </c>
      <c r="BV317" s="7"/>
      <c r="BY317" s="7"/>
      <c r="CB317" s="131">
        <f t="shared" si="308"/>
        <v>314</v>
      </c>
      <c r="CC317" s="132" t="str">
        <f t="shared" ca="1" si="301"/>
        <v/>
      </c>
      <c r="CD317" s="133" t="str">
        <f t="shared" ca="1" si="310"/>
        <v/>
      </c>
      <c r="CE317" s="133" t="str">
        <f t="shared" ca="1" si="302"/>
        <v/>
      </c>
      <c r="CF317" s="133" t="str">
        <f t="shared" ca="1" si="311"/>
        <v/>
      </c>
      <c r="CG317" s="133" t="str">
        <f t="shared" ca="1" si="304"/>
        <v/>
      </c>
      <c r="CH317" s="133" t="str">
        <f ca="1">IF($H317="","",IF(MONTH($H317)=MONTH($C$4)-1,MAX(0,(CG317-SUM(N306:N317)+SUM(O306:O317))-(VLOOKUP(CB317-12,$CB$3:$CH316,6,FALSE))),0)*0.25)</f>
        <v/>
      </c>
      <c r="CI317" s="133" t="str">
        <f ca="1">IF($H317="","",CG317-SUM($CH$4:$CH317))</f>
        <v/>
      </c>
      <c r="CK317" s="133" t="str">
        <f ca="1">IF($H317="","",SUM($N$4:$N317)+$CK$3)</f>
        <v/>
      </c>
      <c r="CL317" s="133" t="str">
        <f ca="1">IF($H317="","",SUM($O$4:$O317))</f>
        <v/>
      </c>
      <c r="CM317" s="133" t="str">
        <f t="shared" ca="1" si="307"/>
        <v/>
      </c>
      <c r="CN317" s="133" t="str">
        <f ca="1">IF($H317="","",ROUND(IF(MONTH($H317)=MONTH($C$4)-1,BT317*(1+CC317)-SUM($CM$4:$CM317),0),2))</f>
        <v/>
      </c>
      <c r="CZ317" s="132" t="str">
        <f t="shared" ca="1" si="265"/>
        <v/>
      </c>
    </row>
    <row r="318" spans="6:104" x14ac:dyDescent="0.2">
      <c r="F318" s="3">
        <v>315</v>
      </c>
      <c r="G318" s="3">
        <f t="shared" si="266"/>
        <v>27</v>
      </c>
      <c r="H318" s="8" t="str">
        <f t="shared" ca="1" si="305"/>
        <v/>
      </c>
      <c r="I318" s="6" t="str">
        <f t="shared" ca="1" si="249"/>
        <v/>
      </c>
      <c r="J318" s="6" t="str">
        <f t="shared" ca="1" si="250"/>
        <v/>
      </c>
      <c r="K318" s="7"/>
      <c r="L318" s="6" t="str">
        <f ca="1">IF($H318="","",IF($J318="",VLOOKUP($I318,Sterbetafeln!$A$4:$I$124,$D$10,FALSE),MAX(0.0005,VLOOKUP($I318,Sterbetafeln!$A$4:$I$124,$D$10,FALSE)*VLOOKUP($J318,Sterbetafeln!$A$4:$I$124,$D$13,FALSE))))</f>
        <v/>
      </c>
      <c r="M318" s="78">
        <f ca="1">SUM($O$3:$O318)</f>
        <v>0</v>
      </c>
      <c r="N318" s="25" t="str">
        <f t="shared" ca="1" si="267"/>
        <v/>
      </c>
      <c r="O318" s="25" t="str">
        <f t="shared" ca="1" si="268"/>
        <v/>
      </c>
      <c r="P318" s="25" t="str">
        <f t="shared" ca="1" si="269"/>
        <v/>
      </c>
      <c r="Q318" s="7" t="str">
        <f t="shared" ca="1" si="270"/>
        <v/>
      </c>
      <c r="R318" s="25" t="str">
        <f t="shared" ca="1" si="309"/>
        <v/>
      </c>
      <c r="S318" s="25">
        <f ca="1">SUM(R$3:R318)</f>
        <v>0</v>
      </c>
      <c r="T318" s="25" t="str">
        <f t="shared" ca="1" si="271"/>
        <v/>
      </c>
      <c r="U318" s="25" t="str">
        <f t="shared" ca="1" si="252"/>
        <v/>
      </c>
      <c r="V318" s="25" t="str">
        <f t="shared" ca="1" si="272"/>
        <v/>
      </c>
      <c r="W318" s="25" t="str">
        <f t="shared" ca="1" si="253"/>
        <v/>
      </c>
      <c r="X318" s="25" t="str">
        <f t="shared" ca="1" si="273"/>
        <v/>
      </c>
      <c r="Y318" s="25" t="str">
        <f t="shared" ca="1" si="254"/>
        <v/>
      </c>
      <c r="Z318" s="25" t="str">
        <f t="shared" ca="1" si="274"/>
        <v/>
      </c>
      <c r="AA318" s="25" t="str">
        <f t="shared" ca="1" si="275"/>
        <v/>
      </c>
      <c r="AB318" s="25" t="str">
        <f ca="1">IF($H318="","",IF($Q318="x",SUM(U$3:W318)+SUM(Z$3:AA318)-SUM(AB$3:AB317),0))</f>
        <v/>
      </c>
      <c r="AC318" s="25" t="str">
        <f t="shared" ca="1" si="276"/>
        <v/>
      </c>
      <c r="AD318" s="25" t="str">
        <f t="shared" ca="1" si="255"/>
        <v/>
      </c>
      <c r="AE318" s="7"/>
      <c r="AF318" s="25" t="str">
        <f t="shared" ca="1" si="277"/>
        <v/>
      </c>
      <c r="AG318" s="25">
        <f ca="1">SUM(AF$3:AF318)</f>
        <v>0</v>
      </c>
      <c r="AH318" s="25" t="str">
        <f t="shared" ca="1" si="278"/>
        <v/>
      </c>
      <c r="AI318" s="25" t="str">
        <f t="shared" ca="1" si="256"/>
        <v/>
      </c>
      <c r="AJ318" s="25" t="str">
        <f t="shared" ca="1" si="279"/>
        <v/>
      </c>
      <c r="AK318" s="25" t="str">
        <f t="shared" ca="1" si="257"/>
        <v/>
      </c>
      <c r="AL318" s="25" t="str">
        <f t="shared" ca="1" si="280"/>
        <v/>
      </c>
      <c r="AM318" s="25" t="str">
        <f t="shared" ca="1" si="258"/>
        <v/>
      </c>
      <c r="AN318" s="25" t="str">
        <f t="shared" ca="1" si="281"/>
        <v/>
      </c>
      <c r="AO318" s="25" t="str">
        <f t="shared" ca="1" si="282"/>
        <v/>
      </c>
      <c r="AP318" s="25" t="str">
        <f ca="1">IF($H318="","",IF($Q318="x",SUM(AI$3:AK318)+SUM(AN$3:AO318)-SUM(AP$3:AP317),0))</f>
        <v/>
      </c>
      <c r="AQ318" s="25" t="str">
        <f t="shared" ca="1" si="283"/>
        <v/>
      </c>
      <c r="AR318" s="25" t="str">
        <f t="shared" ca="1" si="259"/>
        <v/>
      </c>
      <c r="AS318" s="7"/>
      <c r="AT318" s="25" t="str">
        <f t="shared" ca="1" si="284"/>
        <v/>
      </c>
      <c r="AU318" s="25">
        <f ca="1">SUM(AT$3:AT318)</f>
        <v>0</v>
      </c>
      <c r="AV318" s="25" t="str">
        <f t="shared" ca="1" si="285"/>
        <v/>
      </c>
      <c r="AW318" s="25" t="str">
        <f t="shared" ca="1" si="260"/>
        <v/>
      </c>
      <c r="AX318" s="25" t="str">
        <f t="shared" ca="1" si="286"/>
        <v/>
      </c>
      <c r="AY318" s="25" t="str">
        <f t="shared" ca="1" si="287"/>
        <v/>
      </c>
      <c r="AZ318" s="25" t="str">
        <f t="shared" ca="1" si="288"/>
        <v/>
      </c>
      <c r="BA318" s="25" t="str">
        <f t="shared" ca="1" si="289"/>
        <v/>
      </c>
      <c r="BB318" s="25" t="str">
        <f t="shared" ca="1" si="290"/>
        <v/>
      </c>
      <c r="BC318" s="25" t="str">
        <f t="shared" ca="1" si="291"/>
        <v/>
      </c>
      <c r="BD318" s="25" t="str">
        <f ca="1">IF($H318="","",IF($Q318="x",SUM(AW$3:AY318)+SUM(BB$3:BC318)-SUM(BD$3:BD317),0))</f>
        <v/>
      </c>
      <c r="BE318" s="25" t="str">
        <f t="shared" ca="1" si="292"/>
        <v/>
      </c>
      <c r="BF318" s="25" t="str">
        <f t="shared" ca="1" si="261"/>
        <v/>
      </c>
      <c r="BG318" s="7"/>
      <c r="BI318" s="25" t="str">
        <f t="shared" ca="1" si="293"/>
        <v/>
      </c>
      <c r="BJ318" s="25">
        <f ca="1">SUM(BI$3:BI318)</f>
        <v>0</v>
      </c>
      <c r="BK318" s="25" t="str">
        <f t="shared" ca="1" si="306"/>
        <v/>
      </c>
      <c r="BL318" s="25" t="str">
        <f t="shared" ca="1" si="262"/>
        <v/>
      </c>
      <c r="BM318" s="25" t="str">
        <f t="shared" ca="1" si="294"/>
        <v/>
      </c>
      <c r="BN318" s="25" t="str">
        <f t="shared" ca="1" si="295"/>
        <v/>
      </c>
      <c r="BO318" s="25" t="str">
        <f t="shared" ca="1" si="296"/>
        <v/>
      </c>
      <c r="BP318" s="25" t="str">
        <f t="shared" ca="1" si="297"/>
        <v/>
      </c>
      <c r="BQ318" s="25" t="str">
        <f t="shared" ca="1" si="298"/>
        <v/>
      </c>
      <c r="BR318" s="25" t="str">
        <f t="shared" ca="1" si="299"/>
        <v/>
      </c>
      <c r="BS318" s="25" t="str">
        <f ca="1">IF($H318="","",IF($Q318="x",SUM(BL$3:BN318)+SUM(BQ$3:BR318)-SUM(BS$3:BS317),0))</f>
        <v/>
      </c>
      <c r="BT318" s="25" t="str">
        <f t="shared" ca="1" si="300"/>
        <v/>
      </c>
      <c r="BU318" s="25" t="str">
        <f t="shared" ca="1" si="263"/>
        <v/>
      </c>
      <c r="BV318" s="7"/>
      <c r="BY318" s="7"/>
      <c r="CB318" s="131">
        <f t="shared" si="308"/>
        <v>315</v>
      </c>
      <c r="CC318" s="132" t="str">
        <f t="shared" ca="1" si="301"/>
        <v/>
      </c>
      <c r="CD318" s="133" t="str">
        <f t="shared" ca="1" si="310"/>
        <v/>
      </c>
      <c r="CE318" s="133" t="str">
        <f t="shared" ca="1" si="302"/>
        <v/>
      </c>
      <c r="CF318" s="133" t="str">
        <f t="shared" ca="1" si="311"/>
        <v/>
      </c>
      <c r="CG318" s="133" t="str">
        <f t="shared" ca="1" si="304"/>
        <v/>
      </c>
      <c r="CH318" s="133" t="str">
        <f ca="1">IF($H318="","",IF(MONTH($H318)=MONTH($C$4)-1,MAX(0,(CG318-SUM(N307:N318)+SUM(O307:O318))-(VLOOKUP(CB318-12,$CB$3:$CH317,6,FALSE))),0)*0.25)</f>
        <v/>
      </c>
      <c r="CI318" s="133" t="str">
        <f ca="1">IF($H318="","",CG318-SUM($CH$4:$CH318))</f>
        <v/>
      </c>
      <c r="CK318" s="133" t="str">
        <f ca="1">IF($H318="","",SUM($N$4:$N318)+$CK$3)</f>
        <v/>
      </c>
      <c r="CL318" s="133" t="str">
        <f ca="1">IF($H318="","",SUM($O$4:$O318))</f>
        <v/>
      </c>
      <c r="CM318" s="133" t="str">
        <f t="shared" ca="1" si="307"/>
        <v/>
      </c>
      <c r="CN318" s="133" t="str">
        <f ca="1">IF($H318="","",ROUND(IF(MONTH($H318)=MONTH($C$4)-1,BT318*(1+CC318)-SUM($CM$4:$CM318),0),2))</f>
        <v/>
      </c>
      <c r="CZ318" s="132" t="str">
        <f t="shared" ca="1" si="265"/>
        <v/>
      </c>
    </row>
    <row r="319" spans="6:104" x14ac:dyDescent="0.2">
      <c r="F319" s="3">
        <v>316</v>
      </c>
      <c r="G319" s="3">
        <f t="shared" si="266"/>
        <v>27</v>
      </c>
      <c r="H319" s="8" t="str">
        <f t="shared" ca="1" si="305"/>
        <v/>
      </c>
      <c r="I319" s="6" t="str">
        <f t="shared" ca="1" si="249"/>
        <v/>
      </c>
      <c r="J319" s="6" t="str">
        <f t="shared" ca="1" si="250"/>
        <v/>
      </c>
      <c r="K319" s="7"/>
      <c r="L319" s="6" t="str">
        <f ca="1">IF($H319="","",IF($J319="",VLOOKUP($I319,Sterbetafeln!$A$4:$I$124,$D$10,FALSE),MAX(0.0005,VLOOKUP($I319,Sterbetafeln!$A$4:$I$124,$D$10,FALSE)*VLOOKUP($J319,Sterbetafeln!$A$4:$I$124,$D$13,FALSE))))</f>
        <v/>
      </c>
      <c r="M319" s="78">
        <f ca="1">SUM($O$3:$O319)</f>
        <v>0</v>
      </c>
      <c r="N319" s="25" t="str">
        <f t="shared" ca="1" si="267"/>
        <v/>
      </c>
      <c r="O319" s="25" t="str">
        <f t="shared" ca="1" si="268"/>
        <v/>
      </c>
      <c r="P319" s="25" t="str">
        <f t="shared" ca="1" si="269"/>
        <v/>
      </c>
      <c r="Q319" s="7" t="str">
        <f t="shared" ca="1" si="270"/>
        <v/>
      </c>
      <c r="R319" s="25" t="str">
        <f t="shared" ca="1" si="309"/>
        <v/>
      </c>
      <c r="S319" s="25">
        <f ca="1">SUM(R$3:R319)</f>
        <v>0</v>
      </c>
      <c r="T319" s="25" t="str">
        <f t="shared" ca="1" si="271"/>
        <v/>
      </c>
      <c r="U319" s="25" t="str">
        <f t="shared" ca="1" si="252"/>
        <v/>
      </c>
      <c r="V319" s="25" t="str">
        <f t="shared" ca="1" si="272"/>
        <v/>
      </c>
      <c r="W319" s="25" t="str">
        <f t="shared" ca="1" si="253"/>
        <v/>
      </c>
      <c r="X319" s="25" t="str">
        <f t="shared" ca="1" si="273"/>
        <v/>
      </c>
      <c r="Y319" s="25" t="str">
        <f t="shared" ca="1" si="254"/>
        <v/>
      </c>
      <c r="Z319" s="25" t="str">
        <f t="shared" ca="1" si="274"/>
        <v/>
      </c>
      <c r="AA319" s="25" t="str">
        <f t="shared" ca="1" si="275"/>
        <v/>
      </c>
      <c r="AB319" s="25" t="str">
        <f ca="1">IF($H319="","",IF($Q319="x",SUM(U$3:W319)+SUM(Z$3:AA319)-SUM(AB$3:AB318),0))</f>
        <v/>
      </c>
      <c r="AC319" s="25" t="str">
        <f t="shared" ca="1" si="276"/>
        <v/>
      </c>
      <c r="AD319" s="25" t="str">
        <f t="shared" ca="1" si="255"/>
        <v/>
      </c>
      <c r="AE319" s="7"/>
      <c r="AF319" s="25" t="str">
        <f t="shared" ca="1" si="277"/>
        <v/>
      </c>
      <c r="AG319" s="25">
        <f ca="1">SUM(AF$3:AF319)</f>
        <v>0</v>
      </c>
      <c r="AH319" s="25" t="str">
        <f t="shared" ca="1" si="278"/>
        <v/>
      </c>
      <c r="AI319" s="25" t="str">
        <f t="shared" ca="1" si="256"/>
        <v/>
      </c>
      <c r="AJ319" s="25" t="str">
        <f t="shared" ca="1" si="279"/>
        <v/>
      </c>
      <c r="AK319" s="25" t="str">
        <f t="shared" ca="1" si="257"/>
        <v/>
      </c>
      <c r="AL319" s="25" t="str">
        <f t="shared" ca="1" si="280"/>
        <v/>
      </c>
      <c r="AM319" s="25" t="str">
        <f t="shared" ca="1" si="258"/>
        <v/>
      </c>
      <c r="AN319" s="25" t="str">
        <f t="shared" ca="1" si="281"/>
        <v/>
      </c>
      <c r="AO319" s="25" t="str">
        <f t="shared" ca="1" si="282"/>
        <v/>
      </c>
      <c r="AP319" s="25" t="str">
        <f ca="1">IF($H319="","",IF($Q319="x",SUM(AI$3:AK319)+SUM(AN$3:AO319)-SUM(AP$3:AP318),0))</f>
        <v/>
      </c>
      <c r="AQ319" s="25" t="str">
        <f t="shared" ca="1" si="283"/>
        <v/>
      </c>
      <c r="AR319" s="25" t="str">
        <f t="shared" ca="1" si="259"/>
        <v/>
      </c>
      <c r="AS319" s="7"/>
      <c r="AT319" s="25" t="str">
        <f t="shared" ca="1" si="284"/>
        <v/>
      </c>
      <c r="AU319" s="25">
        <f ca="1">SUM(AT$3:AT319)</f>
        <v>0</v>
      </c>
      <c r="AV319" s="25" t="str">
        <f t="shared" ca="1" si="285"/>
        <v/>
      </c>
      <c r="AW319" s="25" t="str">
        <f t="shared" ca="1" si="260"/>
        <v/>
      </c>
      <c r="AX319" s="25" t="str">
        <f t="shared" ca="1" si="286"/>
        <v/>
      </c>
      <c r="AY319" s="25" t="str">
        <f t="shared" ca="1" si="287"/>
        <v/>
      </c>
      <c r="AZ319" s="25" t="str">
        <f t="shared" ca="1" si="288"/>
        <v/>
      </c>
      <c r="BA319" s="25" t="str">
        <f t="shared" ca="1" si="289"/>
        <v/>
      </c>
      <c r="BB319" s="25" t="str">
        <f t="shared" ca="1" si="290"/>
        <v/>
      </c>
      <c r="BC319" s="25" t="str">
        <f t="shared" ca="1" si="291"/>
        <v/>
      </c>
      <c r="BD319" s="25" t="str">
        <f ca="1">IF($H319="","",IF($Q319="x",SUM(AW$3:AY319)+SUM(BB$3:BC319)-SUM(BD$3:BD318),0))</f>
        <v/>
      </c>
      <c r="BE319" s="25" t="str">
        <f t="shared" ca="1" si="292"/>
        <v/>
      </c>
      <c r="BF319" s="25" t="str">
        <f t="shared" ca="1" si="261"/>
        <v/>
      </c>
      <c r="BG319" s="7"/>
      <c r="BI319" s="25" t="str">
        <f t="shared" ca="1" si="293"/>
        <v/>
      </c>
      <c r="BJ319" s="25">
        <f ca="1">SUM(BI$3:BI319)</f>
        <v>0</v>
      </c>
      <c r="BK319" s="25" t="str">
        <f t="shared" ca="1" si="306"/>
        <v/>
      </c>
      <c r="BL319" s="25" t="str">
        <f t="shared" ca="1" si="262"/>
        <v/>
      </c>
      <c r="BM319" s="25" t="str">
        <f t="shared" ca="1" si="294"/>
        <v/>
      </c>
      <c r="BN319" s="25" t="str">
        <f t="shared" ca="1" si="295"/>
        <v/>
      </c>
      <c r="BO319" s="25" t="str">
        <f t="shared" ca="1" si="296"/>
        <v/>
      </c>
      <c r="BP319" s="25" t="str">
        <f t="shared" ca="1" si="297"/>
        <v/>
      </c>
      <c r="BQ319" s="25" t="str">
        <f t="shared" ca="1" si="298"/>
        <v/>
      </c>
      <c r="BR319" s="25" t="str">
        <f t="shared" ca="1" si="299"/>
        <v/>
      </c>
      <c r="BS319" s="25" t="str">
        <f ca="1">IF($H319="","",IF($Q319="x",SUM(BL$3:BN319)+SUM(BQ$3:BR319)-SUM(BS$3:BS318),0))</f>
        <v/>
      </c>
      <c r="BT319" s="25" t="str">
        <f t="shared" ca="1" si="300"/>
        <v/>
      </c>
      <c r="BU319" s="25" t="str">
        <f t="shared" ca="1" si="263"/>
        <v/>
      </c>
      <c r="BV319" s="7"/>
      <c r="BY319" s="7"/>
      <c r="CB319" s="131">
        <f t="shared" si="308"/>
        <v>316</v>
      </c>
      <c r="CC319" s="132" t="str">
        <f t="shared" ca="1" si="301"/>
        <v/>
      </c>
      <c r="CD319" s="133" t="str">
        <f t="shared" ca="1" si="310"/>
        <v/>
      </c>
      <c r="CE319" s="133" t="str">
        <f t="shared" ca="1" si="302"/>
        <v/>
      </c>
      <c r="CF319" s="133" t="str">
        <f t="shared" ca="1" si="311"/>
        <v/>
      </c>
      <c r="CG319" s="133" t="str">
        <f t="shared" ca="1" si="304"/>
        <v/>
      </c>
      <c r="CH319" s="133" t="str">
        <f ca="1">IF($H319="","",IF(MONTH($H319)=MONTH($C$4)-1,MAX(0,(CG319-SUM(N308:N319)+SUM(O308:O319))-(VLOOKUP(CB319-12,$CB$3:$CH318,6,FALSE))),0)*0.25)</f>
        <v/>
      </c>
      <c r="CI319" s="133" t="str">
        <f ca="1">IF($H319="","",CG319-SUM($CH$4:$CH319))</f>
        <v/>
      </c>
      <c r="CK319" s="133" t="str">
        <f ca="1">IF($H319="","",SUM($N$4:$N319)+$CK$3)</f>
        <v/>
      </c>
      <c r="CL319" s="133" t="str">
        <f ca="1">IF($H319="","",SUM($O$4:$O319))</f>
        <v/>
      </c>
      <c r="CM319" s="133" t="str">
        <f t="shared" ca="1" si="307"/>
        <v/>
      </c>
      <c r="CN319" s="133" t="str">
        <f ca="1">IF($H319="","",ROUND(IF(MONTH($H319)=MONTH($C$4)-1,BT319*(1+CC319)-SUM($CM$4:$CM319),0),2))</f>
        <v/>
      </c>
      <c r="CZ319" s="132" t="str">
        <f t="shared" ca="1" si="265"/>
        <v/>
      </c>
    </row>
    <row r="320" spans="6:104" x14ac:dyDescent="0.2">
      <c r="F320" s="3">
        <v>317</v>
      </c>
      <c r="G320" s="3">
        <f t="shared" si="266"/>
        <v>27</v>
      </c>
      <c r="H320" s="8" t="str">
        <f t="shared" ca="1" si="305"/>
        <v/>
      </c>
      <c r="I320" s="6" t="str">
        <f t="shared" ca="1" si="249"/>
        <v/>
      </c>
      <c r="J320" s="6" t="str">
        <f t="shared" ca="1" si="250"/>
        <v/>
      </c>
      <c r="K320" s="7"/>
      <c r="L320" s="6" t="str">
        <f ca="1">IF($H320="","",IF($J320="",VLOOKUP($I320,Sterbetafeln!$A$4:$I$124,$D$10,FALSE),MAX(0.0005,VLOOKUP($I320,Sterbetafeln!$A$4:$I$124,$D$10,FALSE)*VLOOKUP($J320,Sterbetafeln!$A$4:$I$124,$D$13,FALSE))))</f>
        <v/>
      </c>
      <c r="M320" s="78">
        <f ca="1">SUM($O$3:$O320)</f>
        <v>0</v>
      </c>
      <c r="N320" s="25" t="str">
        <f t="shared" ca="1" si="267"/>
        <v/>
      </c>
      <c r="O320" s="25" t="str">
        <f t="shared" ca="1" si="268"/>
        <v/>
      </c>
      <c r="P320" s="25" t="str">
        <f t="shared" ca="1" si="269"/>
        <v/>
      </c>
      <c r="Q320" s="7" t="str">
        <f t="shared" ca="1" si="270"/>
        <v/>
      </c>
      <c r="R320" s="25" t="str">
        <f t="shared" ca="1" si="309"/>
        <v/>
      </c>
      <c r="S320" s="25">
        <f ca="1">SUM(R$3:R320)</f>
        <v>0</v>
      </c>
      <c r="T320" s="25" t="str">
        <f t="shared" ca="1" si="271"/>
        <v/>
      </c>
      <c r="U320" s="25" t="str">
        <f t="shared" ca="1" si="252"/>
        <v/>
      </c>
      <c r="V320" s="25" t="str">
        <f t="shared" ca="1" si="272"/>
        <v/>
      </c>
      <c r="W320" s="25" t="str">
        <f t="shared" ca="1" si="253"/>
        <v/>
      </c>
      <c r="X320" s="25" t="str">
        <f t="shared" ca="1" si="273"/>
        <v/>
      </c>
      <c r="Y320" s="25" t="str">
        <f t="shared" ca="1" si="254"/>
        <v/>
      </c>
      <c r="Z320" s="25" t="str">
        <f t="shared" ca="1" si="274"/>
        <v/>
      </c>
      <c r="AA320" s="25" t="str">
        <f t="shared" ca="1" si="275"/>
        <v/>
      </c>
      <c r="AB320" s="25" t="str">
        <f ca="1">IF($H320="","",IF($Q320="x",SUM(U$3:W320)+SUM(Z$3:AA320)-SUM(AB$3:AB319),0))</f>
        <v/>
      </c>
      <c r="AC320" s="25" t="str">
        <f t="shared" ca="1" si="276"/>
        <v/>
      </c>
      <c r="AD320" s="25" t="str">
        <f t="shared" ca="1" si="255"/>
        <v/>
      </c>
      <c r="AE320" s="7"/>
      <c r="AF320" s="25" t="str">
        <f t="shared" ca="1" si="277"/>
        <v/>
      </c>
      <c r="AG320" s="25">
        <f ca="1">SUM(AF$3:AF320)</f>
        <v>0</v>
      </c>
      <c r="AH320" s="25" t="str">
        <f t="shared" ca="1" si="278"/>
        <v/>
      </c>
      <c r="AI320" s="25" t="str">
        <f t="shared" ca="1" si="256"/>
        <v/>
      </c>
      <c r="AJ320" s="25" t="str">
        <f t="shared" ca="1" si="279"/>
        <v/>
      </c>
      <c r="AK320" s="25" t="str">
        <f t="shared" ca="1" si="257"/>
        <v/>
      </c>
      <c r="AL320" s="25" t="str">
        <f t="shared" ca="1" si="280"/>
        <v/>
      </c>
      <c r="AM320" s="25" t="str">
        <f t="shared" ca="1" si="258"/>
        <v/>
      </c>
      <c r="AN320" s="25" t="str">
        <f t="shared" ca="1" si="281"/>
        <v/>
      </c>
      <c r="AO320" s="25" t="str">
        <f t="shared" ca="1" si="282"/>
        <v/>
      </c>
      <c r="AP320" s="25" t="str">
        <f ca="1">IF($H320="","",IF($Q320="x",SUM(AI$3:AK320)+SUM(AN$3:AO320)-SUM(AP$3:AP319),0))</f>
        <v/>
      </c>
      <c r="AQ320" s="25" t="str">
        <f t="shared" ca="1" si="283"/>
        <v/>
      </c>
      <c r="AR320" s="25" t="str">
        <f t="shared" ca="1" si="259"/>
        <v/>
      </c>
      <c r="AS320" s="7"/>
      <c r="AT320" s="25" t="str">
        <f t="shared" ca="1" si="284"/>
        <v/>
      </c>
      <c r="AU320" s="25">
        <f ca="1">SUM(AT$3:AT320)</f>
        <v>0</v>
      </c>
      <c r="AV320" s="25" t="str">
        <f t="shared" ca="1" si="285"/>
        <v/>
      </c>
      <c r="AW320" s="25" t="str">
        <f t="shared" ca="1" si="260"/>
        <v/>
      </c>
      <c r="AX320" s="25" t="str">
        <f t="shared" ca="1" si="286"/>
        <v/>
      </c>
      <c r="AY320" s="25" t="str">
        <f t="shared" ca="1" si="287"/>
        <v/>
      </c>
      <c r="AZ320" s="25" t="str">
        <f t="shared" ca="1" si="288"/>
        <v/>
      </c>
      <c r="BA320" s="25" t="str">
        <f t="shared" ca="1" si="289"/>
        <v/>
      </c>
      <c r="BB320" s="25" t="str">
        <f t="shared" ca="1" si="290"/>
        <v/>
      </c>
      <c r="BC320" s="25" t="str">
        <f t="shared" ca="1" si="291"/>
        <v/>
      </c>
      <c r="BD320" s="25" t="str">
        <f ca="1">IF($H320="","",IF($Q320="x",SUM(AW$3:AY320)+SUM(BB$3:BC320)-SUM(BD$3:BD319),0))</f>
        <v/>
      </c>
      <c r="BE320" s="25" t="str">
        <f t="shared" ca="1" si="292"/>
        <v/>
      </c>
      <c r="BF320" s="25" t="str">
        <f t="shared" ca="1" si="261"/>
        <v/>
      </c>
      <c r="BG320" s="7"/>
      <c r="BI320" s="25" t="str">
        <f t="shared" ca="1" si="293"/>
        <v/>
      </c>
      <c r="BJ320" s="25">
        <f ca="1">SUM(BI$3:BI320)</f>
        <v>0</v>
      </c>
      <c r="BK320" s="25" t="str">
        <f t="shared" ca="1" si="306"/>
        <v/>
      </c>
      <c r="BL320" s="25" t="str">
        <f t="shared" ca="1" si="262"/>
        <v/>
      </c>
      <c r="BM320" s="25" t="str">
        <f t="shared" ca="1" si="294"/>
        <v/>
      </c>
      <c r="BN320" s="25" t="str">
        <f t="shared" ca="1" si="295"/>
        <v/>
      </c>
      <c r="BO320" s="25" t="str">
        <f t="shared" ca="1" si="296"/>
        <v/>
      </c>
      <c r="BP320" s="25" t="str">
        <f t="shared" ca="1" si="297"/>
        <v/>
      </c>
      <c r="BQ320" s="25" t="str">
        <f t="shared" ca="1" si="298"/>
        <v/>
      </c>
      <c r="BR320" s="25" t="str">
        <f t="shared" ca="1" si="299"/>
        <v/>
      </c>
      <c r="BS320" s="25" t="str">
        <f ca="1">IF($H320="","",IF($Q320="x",SUM(BL$3:BN320)+SUM(BQ$3:BR320)-SUM(BS$3:BS319),0))</f>
        <v/>
      </c>
      <c r="BT320" s="25" t="str">
        <f t="shared" ca="1" si="300"/>
        <v/>
      </c>
      <c r="BU320" s="25" t="str">
        <f t="shared" ca="1" si="263"/>
        <v/>
      </c>
      <c r="BV320" s="7"/>
      <c r="BY320" s="7"/>
      <c r="CB320" s="131">
        <f t="shared" si="308"/>
        <v>317</v>
      </c>
      <c r="CC320" s="132" t="str">
        <f t="shared" ca="1" si="301"/>
        <v/>
      </c>
      <c r="CD320" s="133" t="str">
        <f t="shared" ca="1" si="310"/>
        <v/>
      </c>
      <c r="CE320" s="133" t="str">
        <f t="shared" ca="1" si="302"/>
        <v/>
      </c>
      <c r="CF320" s="133" t="str">
        <f t="shared" ca="1" si="311"/>
        <v/>
      </c>
      <c r="CG320" s="133" t="str">
        <f t="shared" ca="1" si="304"/>
        <v/>
      </c>
      <c r="CH320" s="133" t="str">
        <f ca="1">IF($H320="","",IF(MONTH($H320)=MONTH($C$4)-1,MAX(0,(CG320-SUM(N309:N320)+SUM(O309:O320))-(VLOOKUP(CB320-12,$CB$3:$CH319,6,FALSE))),0)*0.25)</f>
        <v/>
      </c>
      <c r="CI320" s="133" t="str">
        <f ca="1">IF($H320="","",CG320-SUM($CH$4:$CH320))</f>
        <v/>
      </c>
      <c r="CK320" s="133" t="str">
        <f ca="1">IF($H320="","",SUM($N$4:$N320)+$CK$3)</f>
        <v/>
      </c>
      <c r="CL320" s="133" t="str">
        <f ca="1">IF($H320="","",SUM($O$4:$O320))</f>
        <v/>
      </c>
      <c r="CM320" s="133" t="str">
        <f t="shared" ca="1" si="307"/>
        <v/>
      </c>
      <c r="CN320" s="133" t="str">
        <f ca="1">IF($H320="","",ROUND(IF(MONTH($H320)=MONTH($C$4)-1,BT320*(1+CC320)-SUM($CM$4:$CM320),0),2))</f>
        <v/>
      </c>
      <c r="CZ320" s="132" t="str">
        <f t="shared" ca="1" si="265"/>
        <v/>
      </c>
    </row>
    <row r="321" spans="6:104" x14ac:dyDescent="0.2">
      <c r="F321" s="3">
        <v>318</v>
      </c>
      <c r="G321" s="3">
        <f t="shared" si="266"/>
        <v>27</v>
      </c>
      <c r="H321" s="8" t="str">
        <f t="shared" ca="1" si="305"/>
        <v/>
      </c>
      <c r="I321" s="6" t="str">
        <f t="shared" ca="1" si="249"/>
        <v/>
      </c>
      <c r="J321" s="6" t="str">
        <f t="shared" ca="1" si="250"/>
        <v/>
      </c>
      <c r="K321" s="7"/>
      <c r="L321" s="6" t="str">
        <f ca="1">IF($H321="","",IF($J321="",VLOOKUP($I321,Sterbetafeln!$A$4:$I$124,$D$10,FALSE),MAX(0.0005,VLOOKUP($I321,Sterbetafeln!$A$4:$I$124,$D$10,FALSE)*VLOOKUP($J321,Sterbetafeln!$A$4:$I$124,$D$13,FALSE))))</f>
        <v/>
      </c>
      <c r="M321" s="78">
        <f ca="1">SUM($O$3:$O321)</f>
        <v>0</v>
      </c>
      <c r="N321" s="25" t="str">
        <f t="shared" ca="1" si="267"/>
        <v/>
      </c>
      <c r="O321" s="25" t="str">
        <f t="shared" ca="1" si="268"/>
        <v/>
      </c>
      <c r="P321" s="25" t="str">
        <f t="shared" ca="1" si="269"/>
        <v/>
      </c>
      <c r="Q321" s="7" t="str">
        <f t="shared" ca="1" si="270"/>
        <v/>
      </c>
      <c r="R321" s="25" t="str">
        <f t="shared" ca="1" si="309"/>
        <v/>
      </c>
      <c r="S321" s="25">
        <f ca="1">SUM(R$3:R321)</f>
        <v>0</v>
      </c>
      <c r="T321" s="25" t="str">
        <f t="shared" ca="1" si="271"/>
        <v/>
      </c>
      <c r="U321" s="25" t="str">
        <f t="shared" ca="1" si="252"/>
        <v/>
      </c>
      <c r="V321" s="25" t="str">
        <f t="shared" ca="1" si="272"/>
        <v/>
      </c>
      <c r="W321" s="25" t="str">
        <f t="shared" ca="1" si="253"/>
        <v/>
      </c>
      <c r="X321" s="25" t="str">
        <f t="shared" ca="1" si="273"/>
        <v/>
      </c>
      <c r="Y321" s="25" t="str">
        <f t="shared" ca="1" si="254"/>
        <v/>
      </c>
      <c r="Z321" s="25" t="str">
        <f t="shared" ca="1" si="274"/>
        <v/>
      </c>
      <c r="AA321" s="25" t="str">
        <f t="shared" ca="1" si="275"/>
        <v/>
      </c>
      <c r="AB321" s="25" t="str">
        <f ca="1">IF($H321="","",IF($Q321="x",SUM(U$3:W321)+SUM(Z$3:AA321)-SUM(AB$3:AB320),0))</f>
        <v/>
      </c>
      <c r="AC321" s="25" t="str">
        <f t="shared" ca="1" si="276"/>
        <v/>
      </c>
      <c r="AD321" s="25" t="str">
        <f t="shared" ca="1" si="255"/>
        <v/>
      </c>
      <c r="AE321" s="7"/>
      <c r="AF321" s="25" t="str">
        <f t="shared" ca="1" si="277"/>
        <v/>
      </c>
      <c r="AG321" s="25">
        <f ca="1">SUM(AF$3:AF321)</f>
        <v>0</v>
      </c>
      <c r="AH321" s="25" t="str">
        <f t="shared" ca="1" si="278"/>
        <v/>
      </c>
      <c r="AI321" s="25" t="str">
        <f t="shared" ca="1" si="256"/>
        <v/>
      </c>
      <c r="AJ321" s="25" t="str">
        <f t="shared" ca="1" si="279"/>
        <v/>
      </c>
      <c r="AK321" s="25" t="str">
        <f t="shared" ca="1" si="257"/>
        <v/>
      </c>
      <c r="AL321" s="25" t="str">
        <f t="shared" ca="1" si="280"/>
        <v/>
      </c>
      <c r="AM321" s="25" t="str">
        <f t="shared" ca="1" si="258"/>
        <v/>
      </c>
      <c r="AN321" s="25" t="str">
        <f t="shared" ca="1" si="281"/>
        <v/>
      </c>
      <c r="AO321" s="25" t="str">
        <f t="shared" ca="1" si="282"/>
        <v/>
      </c>
      <c r="AP321" s="25" t="str">
        <f ca="1">IF($H321="","",IF($Q321="x",SUM(AI$3:AK321)+SUM(AN$3:AO321)-SUM(AP$3:AP320),0))</f>
        <v/>
      </c>
      <c r="AQ321" s="25" t="str">
        <f t="shared" ca="1" si="283"/>
        <v/>
      </c>
      <c r="AR321" s="25" t="str">
        <f t="shared" ca="1" si="259"/>
        <v/>
      </c>
      <c r="AS321" s="7"/>
      <c r="AT321" s="25" t="str">
        <f t="shared" ca="1" si="284"/>
        <v/>
      </c>
      <c r="AU321" s="25">
        <f ca="1">SUM(AT$3:AT321)</f>
        <v>0</v>
      </c>
      <c r="AV321" s="25" t="str">
        <f t="shared" ca="1" si="285"/>
        <v/>
      </c>
      <c r="AW321" s="25" t="str">
        <f t="shared" ca="1" si="260"/>
        <v/>
      </c>
      <c r="AX321" s="25" t="str">
        <f t="shared" ca="1" si="286"/>
        <v/>
      </c>
      <c r="AY321" s="25" t="str">
        <f t="shared" ca="1" si="287"/>
        <v/>
      </c>
      <c r="AZ321" s="25" t="str">
        <f t="shared" ca="1" si="288"/>
        <v/>
      </c>
      <c r="BA321" s="25" t="str">
        <f t="shared" ca="1" si="289"/>
        <v/>
      </c>
      <c r="BB321" s="25" t="str">
        <f t="shared" ca="1" si="290"/>
        <v/>
      </c>
      <c r="BC321" s="25" t="str">
        <f t="shared" ca="1" si="291"/>
        <v/>
      </c>
      <c r="BD321" s="25" t="str">
        <f ca="1">IF($H321="","",IF($Q321="x",SUM(AW$3:AY321)+SUM(BB$3:BC321)-SUM(BD$3:BD320),0))</f>
        <v/>
      </c>
      <c r="BE321" s="25" t="str">
        <f t="shared" ca="1" si="292"/>
        <v/>
      </c>
      <c r="BF321" s="25" t="str">
        <f t="shared" ca="1" si="261"/>
        <v/>
      </c>
      <c r="BG321" s="7"/>
      <c r="BI321" s="25" t="str">
        <f t="shared" ca="1" si="293"/>
        <v/>
      </c>
      <c r="BJ321" s="25">
        <f ca="1">SUM(BI$3:BI321)</f>
        <v>0</v>
      </c>
      <c r="BK321" s="25" t="str">
        <f t="shared" ca="1" si="306"/>
        <v/>
      </c>
      <c r="BL321" s="25" t="str">
        <f t="shared" ca="1" si="262"/>
        <v/>
      </c>
      <c r="BM321" s="25" t="str">
        <f t="shared" ca="1" si="294"/>
        <v/>
      </c>
      <c r="BN321" s="25" t="str">
        <f t="shared" ca="1" si="295"/>
        <v/>
      </c>
      <c r="BO321" s="25" t="str">
        <f t="shared" ca="1" si="296"/>
        <v/>
      </c>
      <c r="BP321" s="25" t="str">
        <f t="shared" ca="1" si="297"/>
        <v/>
      </c>
      <c r="BQ321" s="25" t="str">
        <f t="shared" ca="1" si="298"/>
        <v/>
      </c>
      <c r="BR321" s="25" t="str">
        <f t="shared" ca="1" si="299"/>
        <v/>
      </c>
      <c r="BS321" s="25" t="str">
        <f ca="1">IF($H321="","",IF($Q321="x",SUM(BL$3:BN321)+SUM(BQ$3:BR321)-SUM(BS$3:BS320),0))</f>
        <v/>
      </c>
      <c r="BT321" s="25" t="str">
        <f t="shared" ca="1" si="300"/>
        <v/>
      </c>
      <c r="BU321" s="25" t="str">
        <f t="shared" ca="1" si="263"/>
        <v/>
      </c>
      <c r="BV321" s="7"/>
      <c r="BY321" s="7"/>
      <c r="CB321" s="131">
        <f t="shared" si="308"/>
        <v>318</v>
      </c>
      <c r="CC321" s="132" t="str">
        <f t="shared" ca="1" si="301"/>
        <v/>
      </c>
      <c r="CD321" s="133" t="str">
        <f t="shared" ca="1" si="310"/>
        <v/>
      </c>
      <c r="CE321" s="133" t="str">
        <f t="shared" ca="1" si="302"/>
        <v/>
      </c>
      <c r="CF321" s="133" t="str">
        <f t="shared" ca="1" si="311"/>
        <v/>
      </c>
      <c r="CG321" s="133" t="str">
        <f t="shared" ca="1" si="304"/>
        <v/>
      </c>
      <c r="CH321" s="133" t="str">
        <f ca="1">IF($H321="","",IF(MONTH($H321)=MONTH($C$4)-1,MAX(0,(CG321-SUM(N310:N321)+SUM(O310:O321))-(VLOOKUP(CB321-12,$CB$3:$CH320,6,FALSE))),0)*0.25)</f>
        <v/>
      </c>
      <c r="CI321" s="133" t="str">
        <f ca="1">IF($H321="","",CG321-SUM($CH$4:$CH321))</f>
        <v/>
      </c>
      <c r="CK321" s="133" t="str">
        <f ca="1">IF($H321="","",SUM($N$4:$N321)+$CK$3)</f>
        <v/>
      </c>
      <c r="CL321" s="133" t="str">
        <f ca="1">IF($H321="","",SUM($O$4:$O321))</f>
        <v/>
      </c>
      <c r="CM321" s="133" t="str">
        <f t="shared" ca="1" si="307"/>
        <v/>
      </c>
      <c r="CN321" s="133" t="str">
        <f ca="1">IF($H321="","",ROUND(IF(MONTH($H321)=MONTH($C$4)-1,BT321*(1+CC321)-SUM($CM$4:$CM321),0),2))</f>
        <v/>
      </c>
      <c r="CZ321" s="132" t="str">
        <f t="shared" ca="1" si="265"/>
        <v/>
      </c>
    </row>
    <row r="322" spans="6:104" x14ac:dyDescent="0.2">
      <c r="F322" s="3">
        <v>319</v>
      </c>
      <c r="G322" s="3">
        <f t="shared" si="266"/>
        <v>27</v>
      </c>
      <c r="H322" s="8" t="str">
        <f t="shared" ca="1" si="305"/>
        <v/>
      </c>
      <c r="I322" s="6" t="str">
        <f t="shared" ca="1" si="249"/>
        <v/>
      </c>
      <c r="J322" s="6" t="str">
        <f t="shared" ca="1" si="250"/>
        <v/>
      </c>
      <c r="K322" s="7"/>
      <c r="L322" s="6" t="str">
        <f ca="1">IF($H322="","",IF($J322="",VLOOKUP($I322,Sterbetafeln!$A$4:$I$124,$D$10,FALSE),MAX(0.0005,VLOOKUP($I322,Sterbetafeln!$A$4:$I$124,$D$10,FALSE)*VLOOKUP($J322,Sterbetafeln!$A$4:$I$124,$D$13,FALSE))))</f>
        <v/>
      </c>
      <c r="M322" s="78">
        <f ca="1">SUM($O$3:$O322)</f>
        <v>0</v>
      </c>
      <c r="N322" s="25" t="str">
        <f t="shared" ca="1" si="267"/>
        <v/>
      </c>
      <c r="O322" s="25" t="str">
        <f t="shared" ca="1" si="268"/>
        <v/>
      </c>
      <c r="P322" s="25" t="str">
        <f t="shared" ca="1" si="269"/>
        <v/>
      </c>
      <c r="Q322" s="7" t="str">
        <f t="shared" ca="1" si="270"/>
        <v/>
      </c>
      <c r="R322" s="25" t="str">
        <f t="shared" ca="1" si="309"/>
        <v/>
      </c>
      <c r="S322" s="25">
        <f ca="1">SUM(R$3:R322)</f>
        <v>0</v>
      </c>
      <c r="T322" s="25" t="str">
        <f t="shared" ca="1" si="271"/>
        <v/>
      </c>
      <c r="U322" s="25" t="str">
        <f t="shared" ca="1" si="252"/>
        <v/>
      </c>
      <c r="V322" s="25" t="str">
        <f t="shared" ca="1" si="272"/>
        <v/>
      </c>
      <c r="W322" s="25" t="str">
        <f t="shared" ca="1" si="253"/>
        <v/>
      </c>
      <c r="X322" s="25" t="str">
        <f t="shared" ca="1" si="273"/>
        <v/>
      </c>
      <c r="Y322" s="25" t="str">
        <f t="shared" ca="1" si="254"/>
        <v/>
      </c>
      <c r="Z322" s="25" t="str">
        <f t="shared" ca="1" si="274"/>
        <v/>
      </c>
      <c r="AA322" s="25" t="str">
        <f t="shared" ca="1" si="275"/>
        <v/>
      </c>
      <c r="AB322" s="25" t="str">
        <f ca="1">IF($H322="","",IF($Q322="x",SUM(U$3:W322)+SUM(Z$3:AA322)-SUM(AB$3:AB321),0))</f>
        <v/>
      </c>
      <c r="AC322" s="25" t="str">
        <f t="shared" ca="1" si="276"/>
        <v/>
      </c>
      <c r="AD322" s="25" t="str">
        <f t="shared" ca="1" si="255"/>
        <v/>
      </c>
      <c r="AE322" s="7"/>
      <c r="AF322" s="25" t="str">
        <f t="shared" ca="1" si="277"/>
        <v/>
      </c>
      <c r="AG322" s="25">
        <f ca="1">SUM(AF$3:AF322)</f>
        <v>0</v>
      </c>
      <c r="AH322" s="25" t="str">
        <f t="shared" ca="1" si="278"/>
        <v/>
      </c>
      <c r="AI322" s="25" t="str">
        <f t="shared" ca="1" si="256"/>
        <v/>
      </c>
      <c r="AJ322" s="25" t="str">
        <f t="shared" ca="1" si="279"/>
        <v/>
      </c>
      <c r="AK322" s="25" t="str">
        <f t="shared" ca="1" si="257"/>
        <v/>
      </c>
      <c r="AL322" s="25" t="str">
        <f t="shared" ca="1" si="280"/>
        <v/>
      </c>
      <c r="AM322" s="25" t="str">
        <f t="shared" ca="1" si="258"/>
        <v/>
      </c>
      <c r="AN322" s="25" t="str">
        <f t="shared" ca="1" si="281"/>
        <v/>
      </c>
      <c r="AO322" s="25" t="str">
        <f t="shared" ca="1" si="282"/>
        <v/>
      </c>
      <c r="AP322" s="25" t="str">
        <f ca="1">IF($H322="","",IF($Q322="x",SUM(AI$3:AK322)+SUM(AN$3:AO322)-SUM(AP$3:AP321),0))</f>
        <v/>
      </c>
      <c r="AQ322" s="25" t="str">
        <f t="shared" ca="1" si="283"/>
        <v/>
      </c>
      <c r="AR322" s="25" t="str">
        <f t="shared" ca="1" si="259"/>
        <v/>
      </c>
      <c r="AS322" s="7"/>
      <c r="AT322" s="25" t="str">
        <f t="shared" ca="1" si="284"/>
        <v/>
      </c>
      <c r="AU322" s="25">
        <f ca="1">SUM(AT$3:AT322)</f>
        <v>0</v>
      </c>
      <c r="AV322" s="25" t="str">
        <f t="shared" ca="1" si="285"/>
        <v/>
      </c>
      <c r="AW322" s="25" t="str">
        <f t="shared" ca="1" si="260"/>
        <v/>
      </c>
      <c r="AX322" s="25" t="str">
        <f t="shared" ca="1" si="286"/>
        <v/>
      </c>
      <c r="AY322" s="25" t="str">
        <f t="shared" ca="1" si="287"/>
        <v/>
      </c>
      <c r="AZ322" s="25" t="str">
        <f t="shared" ca="1" si="288"/>
        <v/>
      </c>
      <c r="BA322" s="25" t="str">
        <f t="shared" ca="1" si="289"/>
        <v/>
      </c>
      <c r="BB322" s="25" t="str">
        <f t="shared" ca="1" si="290"/>
        <v/>
      </c>
      <c r="BC322" s="25" t="str">
        <f t="shared" ca="1" si="291"/>
        <v/>
      </c>
      <c r="BD322" s="25" t="str">
        <f ca="1">IF($H322="","",IF($Q322="x",SUM(AW$3:AY322)+SUM(BB$3:BC322)-SUM(BD$3:BD321),0))</f>
        <v/>
      </c>
      <c r="BE322" s="25" t="str">
        <f t="shared" ca="1" si="292"/>
        <v/>
      </c>
      <c r="BF322" s="25" t="str">
        <f t="shared" ca="1" si="261"/>
        <v/>
      </c>
      <c r="BG322" s="7"/>
      <c r="BI322" s="25" t="str">
        <f t="shared" ca="1" si="293"/>
        <v/>
      </c>
      <c r="BJ322" s="25">
        <f ca="1">SUM(BI$3:BI322)</f>
        <v>0</v>
      </c>
      <c r="BK322" s="25" t="str">
        <f t="shared" ca="1" si="306"/>
        <v/>
      </c>
      <c r="BL322" s="25" t="str">
        <f t="shared" ca="1" si="262"/>
        <v/>
      </c>
      <c r="BM322" s="25" t="str">
        <f t="shared" ca="1" si="294"/>
        <v/>
      </c>
      <c r="BN322" s="25" t="str">
        <f t="shared" ca="1" si="295"/>
        <v/>
      </c>
      <c r="BO322" s="25" t="str">
        <f t="shared" ca="1" si="296"/>
        <v/>
      </c>
      <c r="BP322" s="25" t="str">
        <f t="shared" ca="1" si="297"/>
        <v/>
      </c>
      <c r="BQ322" s="25" t="str">
        <f t="shared" ca="1" si="298"/>
        <v/>
      </c>
      <c r="BR322" s="25" t="str">
        <f t="shared" ca="1" si="299"/>
        <v/>
      </c>
      <c r="BS322" s="25" t="str">
        <f ca="1">IF($H322="","",IF($Q322="x",SUM(BL$3:BN322)+SUM(BQ$3:BR322)-SUM(BS$3:BS321),0))</f>
        <v/>
      </c>
      <c r="BT322" s="25" t="str">
        <f t="shared" ca="1" si="300"/>
        <v/>
      </c>
      <c r="BU322" s="25" t="str">
        <f t="shared" ca="1" si="263"/>
        <v/>
      </c>
      <c r="BV322" s="7"/>
      <c r="BY322" s="7"/>
      <c r="CB322" s="131">
        <f t="shared" ref="CB322:CB385" si="312">F322</f>
        <v>319</v>
      </c>
      <c r="CC322" s="132" t="str">
        <f t="shared" ca="1" si="301"/>
        <v/>
      </c>
      <c r="CD322" s="133" t="str">
        <f t="shared" ref="CD322:CD385" ca="1" si="313">IF($H322="","",MAX(0,(CF321+($N322-$O322)*0.95)*((1+$C$37)^(1/12))))</f>
        <v/>
      </c>
      <c r="CE322" s="133" t="str">
        <f t="shared" ca="1" si="302"/>
        <v/>
      </c>
      <c r="CF322" s="133" t="str">
        <f t="shared" ref="CF322:CF385" ca="1" si="314">IF($H322="","",ROUND(CD322-CE322,2))</f>
        <v/>
      </c>
      <c r="CG322" s="133" t="str">
        <f t="shared" ca="1" si="304"/>
        <v/>
      </c>
      <c r="CH322" s="133" t="str">
        <f ca="1">IF($H322="","",IF(MONTH($H322)=MONTH($C$4)-1,MAX(0,(CG322-SUM(N311:N322)+SUM(O311:O322))-(VLOOKUP(CB322-12,$CB$3:$CH321,6,FALSE))),0)*0.25)</f>
        <v/>
      </c>
      <c r="CI322" s="133" t="str">
        <f ca="1">IF($H322="","",CG322-SUM($CH$4:$CH322))</f>
        <v/>
      </c>
      <c r="CK322" s="133" t="str">
        <f ca="1">IF($H322="","",SUM($N$4:$N322)+$CK$3)</f>
        <v/>
      </c>
      <c r="CL322" s="133" t="str">
        <f ca="1">IF($H322="","",SUM($O$4:$O322))</f>
        <v/>
      </c>
      <c r="CM322" s="133" t="str">
        <f t="shared" ca="1" si="307"/>
        <v/>
      </c>
      <c r="CN322" s="133" t="str">
        <f ca="1">IF($H322="","",ROUND(IF(MONTH($H322)=MONTH($C$4)-1,BT322*(1+CC322)-SUM($CM$4:$CM322),0),2))</f>
        <v/>
      </c>
      <c r="CZ322" s="132" t="str">
        <f t="shared" ca="1" si="265"/>
        <v/>
      </c>
    </row>
    <row r="323" spans="6:104" x14ac:dyDescent="0.2">
      <c r="F323" s="3">
        <v>320</v>
      </c>
      <c r="G323" s="3">
        <f t="shared" si="266"/>
        <v>27</v>
      </c>
      <c r="H323" s="8" t="str">
        <f t="shared" ca="1" si="305"/>
        <v/>
      </c>
      <c r="I323" s="6" t="str">
        <f t="shared" ref="I323:I386" ca="1" si="315">IF($H323="","",ROUND(DAYS360($C$10,$H323)/360,0))</f>
        <v/>
      </c>
      <c r="J323" s="6" t="str">
        <f t="shared" ca="1" si="250"/>
        <v/>
      </c>
      <c r="K323" s="7"/>
      <c r="L323" s="6" t="str">
        <f ca="1">IF($H323="","",IF($J323="",VLOOKUP($I323,Sterbetafeln!$A$4:$I$124,$D$10,FALSE),MAX(0.0005,VLOOKUP($I323,Sterbetafeln!$A$4:$I$124,$D$10,FALSE)*VLOOKUP($J323,Sterbetafeln!$A$4:$I$124,$D$13,FALSE))))</f>
        <v/>
      </c>
      <c r="M323" s="78">
        <f ca="1">SUM($O$3:$O323)</f>
        <v>0</v>
      </c>
      <c r="N323" s="25" t="str">
        <f t="shared" ca="1" si="267"/>
        <v/>
      </c>
      <c r="O323" s="25" t="str">
        <f t="shared" ca="1" si="268"/>
        <v/>
      </c>
      <c r="P323" s="25" t="str">
        <f t="shared" ca="1" si="269"/>
        <v/>
      </c>
      <c r="Q323" s="7" t="str">
        <f t="shared" ca="1" si="270"/>
        <v/>
      </c>
      <c r="R323" s="25" t="str">
        <f t="shared" ca="1" si="309"/>
        <v/>
      </c>
      <c r="S323" s="25">
        <f ca="1">SUM(R$3:R323)</f>
        <v>0</v>
      </c>
      <c r="T323" s="25" t="str">
        <f t="shared" ca="1" si="271"/>
        <v/>
      </c>
      <c r="U323" s="25" t="str">
        <f t="shared" ca="1" si="252"/>
        <v/>
      </c>
      <c r="V323" s="25" t="str">
        <f t="shared" ca="1" si="272"/>
        <v/>
      </c>
      <c r="W323" s="25" t="str">
        <f t="shared" ca="1" si="253"/>
        <v/>
      </c>
      <c r="X323" s="25" t="str">
        <f t="shared" ca="1" si="273"/>
        <v/>
      </c>
      <c r="Y323" s="25" t="str">
        <f t="shared" ca="1" si="254"/>
        <v/>
      </c>
      <c r="Z323" s="25" t="str">
        <f t="shared" ca="1" si="274"/>
        <v/>
      </c>
      <c r="AA323" s="25" t="str">
        <f t="shared" ca="1" si="275"/>
        <v/>
      </c>
      <c r="AB323" s="25" t="str">
        <f ca="1">IF($H323="","",IF($Q323="x",SUM(U$3:W323)+SUM(Z$3:AA323)-SUM(AB$3:AB322),0))</f>
        <v/>
      </c>
      <c r="AC323" s="25" t="str">
        <f t="shared" ca="1" si="276"/>
        <v/>
      </c>
      <c r="AD323" s="25" t="str">
        <f t="shared" ca="1" si="255"/>
        <v/>
      </c>
      <c r="AE323" s="7"/>
      <c r="AF323" s="25" t="str">
        <f t="shared" ca="1" si="277"/>
        <v/>
      </c>
      <c r="AG323" s="25">
        <f ca="1">SUM(AF$3:AF323)</f>
        <v>0</v>
      </c>
      <c r="AH323" s="25" t="str">
        <f t="shared" ca="1" si="278"/>
        <v/>
      </c>
      <c r="AI323" s="25" t="str">
        <f t="shared" ca="1" si="256"/>
        <v/>
      </c>
      <c r="AJ323" s="25" t="str">
        <f t="shared" ca="1" si="279"/>
        <v/>
      </c>
      <c r="AK323" s="25" t="str">
        <f t="shared" ca="1" si="257"/>
        <v/>
      </c>
      <c r="AL323" s="25" t="str">
        <f t="shared" ca="1" si="280"/>
        <v/>
      </c>
      <c r="AM323" s="25" t="str">
        <f t="shared" ca="1" si="258"/>
        <v/>
      </c>
      <c r="AN323" s="25" t="str">
        <f t="shared" ca="1" si="281"/>
        <v/>
      </c>
      <c r="AO323" s="25" t="str">
        <f t="shared" ca="1" si="282"/>
        <v/>
      </c>
      <c r="AP323" s="25" t="str">
        <f ca="1">IF($H323="","",IF($Q323="x",SUM(AI$3:AK323)+SUM(AN$3:AO323)-SUM(AP$3:AP322),0))</f>
        <v/>
      </c>
      <c r="AQ323" s="25" t="str">
        <f t="shared" ca="1" si="283"/>
        <v/>
      </c>
      <c r="AR323" s="25" t="str">
        <f t="shared" ca="1" si="259"/>
        <v/>
      </c>
      <c r="AS323" s="7"/>
      <c r="AT323" s="25" t="str">
        <f t="shared" ca="1" si="284"/>
        <v/>
      </c>
      <c r="AU323" s="25">
        <f ca="1">SUM(AT$3:AT323)</f>
        <v>0</v>
      </c>
      <c r="AV323" s="25" t="str">
        <f t="shared" ca="1" si="285"/>
        <v/>
      </c>
      <c r="AW323" s="25" t="str">
        <f t="shared" ca="1" si="260"/>
        <v/>
      </c>
      <c r="AX323" s="25" t="str">
        <f t="shared" ca="1" si="286"/>
        <v/>
      </c>
      <c r="AY323" s="25" t="str">
        <f t="shared" ca="1" si="287"/>
        <v/>
      </c>
      <c r="AZ323" s="25" t="str">
        <f t="shared" ca="1" si="288"/>
        <v/>
      </c>
      <c r="BA323" s="25" t="str">
        <f t="shared" ca="1" si="289"/>
        <v/>
      </c>
      <c r="BB323" s="25" t="str">
        <f t="shared" ca="1" si="290"/>
        <v/>
      </c>
      <c r="BC323" s="25" t="str">
        <f t="shared" ca="1" si="291"/>
        <v/>
      </c>
      <c r="BD323" s="25" t="str">
        <f ca="1">IF($H323="","",IF($Q323="x",SUM(AW$3:AY323)+SUM(BB$3:BC323)-SUM(BD$3:BD322),0))</f>
        <v/>
      </c>
      <c r="BE323" s="25" t="str">
        <f t="shared" ca="1" si="292"/>
        <v/>
      </c>
      <c r="BF323" s="25" t="str">
        <f t="shared" ca="1" si="261"/>
        <v/>
      </c>
      <c r="BG323" s="7"/>
      <c r="BI323" s="25" t="str">
        <f t="shared" ca="1" si="293"/>
        <v/>
      </c>
      <c r="BJ323" s="25">
        <f ca="1">SUM(BI$3:BI323)</f>
        <v>0</v>
      </c>
      <c r="BK323" s="25" t="str">
        <f t="shared" ca="1" si="306"/>
        <v/>
      </c>
      <c r="BL323" s="25" t="str">
        <f t="shared" ca="1" si="262"/>
        <v/>
      </c>
      <c r="BM323" s="25" t="str">
        <f t="shared" ca="1" si="294"/>
        <v/>
      </c>
      <c r="BN323" s="25" t="str">
        <f t="shared" ca="1" si="295"/>
        <v/>
      </c>
      <c r="BO323" s="25" t="str">
        <f t="shared" ca="1" si="296"/>
        <v/>
      </c>
      <c r="BP323" s="25" t="str">
        <f t="shared" ca="1" si="297"/>
        <v/>
      </c>
      <c r="BQ323" s="25" t="str">
        <f t="shared" ca="1" si="298"/>
        <v/>
      </c>
      <c r="BR323" s="25" t="str">
        <f t="shared" ca="1" si="299"/>
        <v/>
      </c>
      <c r="BS323" s="25" t="str">
        <f ca="1">IF($H323="","",IF($Q323="x",SUM(BL$3:BN323)+SUM(BQ$3:BR323)-SUM(BS$3:BS322),0))</f>
        <v/>
      </c>
      <c r="BT323" s="25" t="str">
        <f t="shared" ca="1" si="300"/>
        <v/>
      </c>
      <c r="BU323" s="25" t="str">
        <f t="shared" ca="1" si="263"/>
        <v/>
      </c>
      <c r="BV323" s="7"/>
      <c r="BY323" s="7"/>
      <c r="CB323" s="131">
        <f t="shared" si="312"/>
        <v>320</v>
      </c>
      <c r="CC323" s="132" t="str">
        <f t="shared" ca="1" si="301"/>
        <v/>
      </c>
      <c r="CD323" s="133" t="str">
        <f t="shared" ca="1" si="313"/>
        <v/>
      </c>
      <c r="CE323" s="133" t="str">
        <f t="shared" ca="1" si="302"/>
        <v/>
      </c>
      <c r="CF323" s="133" t="str">
        <f t="shared" ca="1" si="314"/>
        <v/>
      </c>
      <c r="CG323" s="133" t="str">
        <f t="shared" ca="1" si="304"/>
        <v/>
      </c>
      <c r="CH323" s="133" t="str">
        <f ca="1">IF($H323="","",IF(MONTH($H323)=MONTH($C$4)-1,MAX(0,(CG323-SUM(N312:N323)+SUM(O312:O323))-(VLOOKUP(CB323-12,$CB$3:$CH322,6,FALSE))),0)*0.25)</f>
        <v/>
      </c>
      <c r="CI323" s="133" t="str">
        <f ca="1">IF($H323="","",CG323-SUM($CH$4:$CH323))</f>
        <v/>
      </c>
      <c r="CK323" s="133" t="str">
        <f ca="1">IF($H323="","",SUM($N$4:$N323)+$CK$3)</f>
        <v/>
      </c>
      <c r="CL323" s="133" t="str">
        <f ca="1">IF($H323="","",SUM($O$4:$O323))</f>
        <v/>
      </c>
      <c r="CM323" s="133" t="str">
        <f t="shared" ca="1" si="307"/>
        <v/>
      </c>
      <c r="CN323" s="133" t="str">
        <f ca="1">IF($H323="","",ROUND(IF(MONTH($H323)=MONTH($C$4)-1,BT323*(1+CC323)-SUM($CM$4:$CM323),0),2))</f>
        <v/>
      </c>
      <c r="CZ323" s="132" t="str">
        <f t="shared" ca="1" si="265"/>
        <v/>
      </c>
    </row>
    <row r="324" spans="6:104" x14ac:dyDescent="0.2">
      <c r="F324" s="3">
        <v>321</v>
      </c>
      <c r="G324" s="3">
        <f t="shared" si="266"/>
        <v>27</v>
      </c>
      <c r="H324" s="8" t="str">
        <f t="shared" ca="1" si="305"/>
        <v/>
      </c>
      <c r="I324" s="6" t="str">
        <f t="shared" ca="1" si="315"/>
        <v/>
      </c>
      <c r="J324" s="6" t="str">
        <f t="shared" ref="J324:J387" ca="1" si="316">IF($H324="","",IF(OR($C$13="",$C$14=""),"",ROUND(DAYS360($C$13,$H324)/360,0)))</f>
        <v/>
      </c>
      <c r="K324" s="7"/>
      <c r="L324" s="6" t="str">
        <f ca="1">IF($H324="","",IF($J324="",VLOOKUP($I324,Sterbetafeln!$A$4:$I$124,$D$10,FALSE),MAX(0.0005,VLOOKUP($I324,Sterbetafeln!$A$4:$I$124,$D$10,FALSE)*VLOOKUP($J324,Sterbetafeln!$A$4:$I$124,$D$13,FALSE))))</f>
        <v/>
      </c>
      <c r="M324" s="78">
        <f ca="1">SUM($O$3:$O324)</f>
        <v>0</v>
      </c>
      <c r="N324" s="25" t="str">
        <f t="shared" ca="1" si="267"/>
        <v/>
      </c>
      <c r="O324" s="25" t="str">
        <f t="shared" ca="1" si="268"/>
        <v/>
      </c>
      <c r="P324" s="25" t="str">
        <f t="shared" ca="1" si="269"/>
        <v/>
      </c>
      <c r="Q324" s="7" t="str">
        <f t="shared" ca="1" si="270"/>
        <v/>
      </c>
      <c r="R324" s="25" t="str">
        <f t="shared" ca="1" si="309"/>
        <v/>
      </c>
      <c r="S324" s="25">
        <f ca="1">SUM(R$3:R324)</f>
        <v>0</v>
      </c>
      <c r="T324" s="25" t="str">
        <f t="shared" ca="1" si="271"/>
        <v/>
      </c>
      <c r="U324" s="25" t="str">
        <f t="shared" ref="U324:U387" ca="1" si="317">IF($H324="","",ROUND(MAX(T324*$C$25,$C$26)/12,2))</f>
        <v/>
      </c>
      <c r="V324" s="25" t="str">
        <f t="shared" ca="1" si="272"/>
        <v/>
      </c>
      <c r="W324" s="25" t="str">
        <f t="shared" ref="W324:W387" ca="1" si="318">IF($H324="","",ROUND((T324*$C$28)/12,2))</f>
        <v/>
      </c>
      <c r="X324" s="25" t="str">
        <f t="shared" ca="1" si="273"/>
        <v/>
      </c>
      <c r="Y324" s="25" t="str">
        <f t="shared" ref="Y324:Y387" ca="1" si="319">IF($H324="","",ROUND(X324-T324,2))</f>
        <v/>
      </c>
      <c r="Z324" s="25" t="str">
        <f t="shared" ca="1" si="274"/>
        <v/>
      </c>
      <c r="AA324" s="25" t="str">
        <f t="shared" ca="1" si="275"/>
        <v/>
      </c>
      <c r="AB324" s="25" t="str">
        <f ca="1">IF($H324="","",IF($Q324="x",SUM(U$3:W324)+SUM(Z$3:AA324)-SUM(AB$3:AB323),0))</f>
        <v/>
      </c>
      <c r="AC324" s="25" t="str">
        <f t="shared" ca="1" si="276"/>
        <v/>
      </c>
      <c r="AD324" s="25" t="str">
        <f t="shared" ref="AD324:AD387" ca="1" si="320">IF($H324="","",ROUND(MAX(0,AC324-$C$31+$BW324)*$C$86,2))</f>
        <v/>
      </c>
      <c r="AE324" s="7"/>
      <c r="AF324" s="25" t="str">
        <f t="shared" ca="1" si="277"/>
        <v/>
      </c>
      <c r="AG324" s="25">
        <f ca="1">SUM(AF$3:AF324)</f>
        <v>0</v>
      </c>
      <c r="AH324" s="25" t="str">
        <f t="shared" ca="1" si="278"/>
        <v/>
      </c>
      <c r="AI324" s="25" t="str">
        <f t="shared" ref="AI324:AI387" ca="1" si="321">IF($H324="","",ROUND(MAX(AH324*$C$25,$C$26)/12,2))</f>
        <v/>
      </c>
      <c r="AJ324" s="25" t="str">
        <f t="shared" ca="1" si="279"/>
        <v/>
      </c>
      <c r="AK324" s="25" t="str">
        <f t="shared" ref="AK324:AK387" ca="1" si="322">IF($H324="","",ROUND((AH324*$C$28)/12,2))</f>
        <v/>
      </c>
      <c r="AL324" s="25" t="str">
        <f t="shared" ca="1" si="280"/>
        <v/>
      </c>
      <c r="AM324" s="25" t="str">
        <f t="shared" ref="AM324:AM387" ca="1" si="323">IF($H324="","",ROUND(AL324-AH324,2))</f>
        <v/>
      </c>
      <c r="AN324" s="25" t="str">
        <f t="shared" ca="1" si="281"/>
        <v/>
      </c>
      <c r="AO324" s="25" t="str">
        <f t="shared" ca="1" si="282"/>
        <v/>
      </c>
      <c r="AP324" s="25" t="str">
        <f ca="1">IF($H324="","",IF($Q324="x",SUM(AI$3:AK324)+SUM(AN$3:AO324)-SUM(AP$3:AP323),0))</f>
        <v/>
      </c>
      <c r="AQ324" s="25" t="str">
        <f t="shared" ca="1" si="283"/>
        <v/>
      </c>
      <c r="AR324" s="25" t="str">
        <f t="shared" ref="AR324:AR387" ca="1" si="324">IF($H324="","",ROUND(MAX(0,AQ324-$C$31+$BW324)*$C$86,2))</f>
        <v/>
      </c>
      <c r="AS324" s="7"/>
      <c r="AT324" s="25" t="str">
        <f t="shared" ca="1" si="284"/>
        <v/>
      </c>
      <c r="AU324" s="25">
        <f ca="1">SUM(AT$3:AT324)</f>
        <v>0</v>
      </c>
      <c r="AV324" s="25" t="str">
        <f t="shared" ca="1" si="285"/>
        <v/>
      </c>
      <c r="AW324" s="25" t="str">
        <f t="shared" ref="AW324:AW387" ca="1" si="325">IF($H324="","",ROUND(MAX(AV324*$C$25,$C$26)/12,2))</f>
        <v/>
      </c>
      <c r="AX324" s="25" t="str">
        <f t="shared" ca="1" si="286"/>
        <v/>
      </c>
      <c r="AY324" s="25" t="str">
        <f t="shared" ca="1" si="287"/>
        <v/>
      </c>
      <c r="AZ324" s="25" t="str">
        <f t="shared" ca="1" si="288"/>
        <v/>
      </c>
      <c r="BA324" s="25" t="str">
        <f t="shared" ca="1" si="289"/>
        <v/>
      </c>
      <c r="BB324" s="25" t="str">
        <f t="shared" ca="1" si="290"/>
        <v/>
      </c>
      <c r="BC324" s="25" t="str">
        <f t="shared" ca="1" si="291"/>
        <v/>
      </c>
      <c r="BD324" s="25" t="str">
        <f ca="1">IF($H324="","",IF($Q324="x",SUM(AW$3:AY324)+SUM(BB$3:BC324)-SUM(BD$3:BD323),0))</f>
        <v/>
      </c>
      <c r="BE324" s="25" t="str">
        <f t="shared" ca="1" si="292"/>
        <v/>
      </c>
      <c r="BF324" s="25" t="str">
        <f t="shared" ref="BF324:BF387" ca="1" si="326">IF($H324="","",ROUND(MAX(0,BE324-$C$31+$BW324)*$C$86,2))</f>
        <v/>
      </c>
      <c r="BG324" s="7"/>
      <c r="BI324" s="25" t="str">
        <f t="shared" ca="1" si="293"/>
        <v/>
      </c>
      <c r="BJ324" s="25">
        <f ca="1">SUM(BI$3:BI324)</f>
        <v>0</v>
      </c>
      <c r="BK324" s="25" t="str">
        <f t="shared" ca="1" si="306"/>
        <v/>
      </c>
      <c r="BL324" s="25" t="str">
        <f t="shared" ref="BL324:BL387" ca="1" si="327">IF($H324="","",ROUND(MAX(BK324*$C$25,$C$26)/12,2))</f>
        <v/>
      </c>
      <c r="BM324" s="25" t="str">
        <f t="shared" ca="1" si="294"/>
        <v/>
      </c>
      <c r="BN324" s="25" t="str">
        <f t="shared" ca="1" si="295"/>
        <v/>
      </c>
      <c r="BO324" s="25" t="str">
        <f t="shared" ca="1" si="296"/>
        <v/>
      </c>
      <c r="BP324" s="25" t="str">
        <f t="shared" ca="1" si="297"/>
        <v/>
      </c>
      <c r="BQ324" s="25" t="str">
        <f t="shared" ca="1" si="298"/>
        <v/>
      </c>
      <c r="BR324" s="25" t="str">
        <f t="shared" ca="1" si="299"/>
        <v/>
      </c>
      <c r="BS324" s="25" t="str">
        <f ca="1">IF($H324="","",IF($Q324="x",SUM(BL$3:BN324)+SUM(BQ$3:BR324)-SUM(BS$3:BS323),0))</f>
        <v/>
      </c>
      <c r="BT324" s="25" t="str">
        <f t="shared" ca="1" si="300"/>
        <v/>
      </c>
      <c r="BU324" s="25" t="str">
        <f t="shared" ref="BU324:BU387" ca="1" si="328">IF($H324="","",ROUND(MAX(0,BT324-$C$31+$BW324)*$C$86,2))</f>
        <v/>
      </c>
      <c r="BV324" s="7"/>
      <c r="BY324" s="7"/>
      <c r="CB324" s="131">
        <f t="shared" si="312"/>
        <v>321</v>
      </c>
      <c r="CC324" s="132" t="str">
        <f t="shared" ca="1" si="301"/>
        <v/>
      </c>
      <c r="CD324" s="133" t="str">
        <f t="shared" ca="1" si="313"/>
        <v/>
      </c>
      <c r="CE324" s="133" t="str">
        <f t="shared" ca="1" si="302"/>
        <v/>
      </c>
      <c r="CF324" s="133" t="str">
        <f t="shared" ca="1" si="314"/>
        <v/>
      </c>
      <c r="CG324" s="133" t="str">
        <f t="shared" ca="1" si="304"/>
        <v/>
      </c>
      <c r="CH324" s="133" t="str">
        <f ca="1">IF($H324="","",IF(MONTH($H324)=MONTH($C$4)-1,MAX(0,(CG324-SUM(N313:N324)+SUM(O313:O324))-(VLOOKUP(CB324-12,$CB$3:$CH323,6,FALSE))),0)*0.25)</f>
        <v/>
      </c>
      <c r="CI324" s="133" t="str">
        <f ca="1">IF($H324="","",CG324-SUM($CH$4:$CH324))</f>
        <v/>
      </c>
      <c r="CK324" s="133" t="str">
        <f ca="1">IF($H324="","",SUM($N$4:$N324)+$CK$3)</f>
        <v/>
      </c>
      <c r="CL324" s="133" t="str">
        <f ca="1">IF($H324="","",SUM($O$4:$O324))</f>
        <v/>
      </c>
      <c r="CM324" s="133" t="str">
        <f t="shared" ca="1" si="307"/>
        <v/>
      </c>
      <c r="CN324" s="133" t="str">
        <f ca="1">IF($H324="","",ROUND(IF(MONTH($H324)=MONTH($C$4)-1,BT324*(1+CC324)-SUM($CM$4:$CM324),0),2))</f>
        <v/>
      </c>
      <c r="CZ324" s="132" t="str">
        <f t="shared" ref="CZ324:CZ387" ca="1" si="329">IF($H324="","",IF($C$30="FLEX",IF($G325&gt;5,ROUND(((($C$5-$G325+1)/($C$5-5)*($C$29-1))+1),4),1),ROUND($C$29,4)))</f>
        <v/>
      </c>
    </row>
    <row r="325" spans="6:104" x14ac:dyDescent="0.2">
      <c r="F325" s="3">
        <v>322</v>
      </c>
      <c r="G325" s="3">
        <f t="shared" ref="G325:G388" si="330">ROUNDDOWN((F325-1)/12+1,0)</f>
        <v>27</v>
      </c>
      <c r="H325" s="8" t="str">
        <f t="shared" ca="1" si="305"/>
        <v/>
      </c>
      <c r="I325" s="6" t="str">
        <f t="shared" ca="1" si="315"/>
        <v/>
      </c>
      <c r="J325" s="6" t="str">
        <f t="shared" ca="1" si="316"/>
        <v/>
      </c>
      <c r="K325" s="7"/>
      <c r="L325" s="6" t="str">
        <f ca="1">IF($H325="","",IF($J325="",VLOOKUP($I325,Sterbetafeln!$A$4:$I$124,$D$10,FALSE),MAX(0.0005,VLOOKUP($I325,Sterbetafeln!$A$4:$I$124,$D$10,FALSE)*VLOOKUP($J325,Sterbetafeln!$A$4:$I$124,$D$13,FALSE))))</f>
        <v/>
      </c>
      <c r="M325" s="78">
        <f ca="1">SUM($O$3:$O325)</f>
        <v>0</v>
      </c>
      <c r="N325" s="25" t="str">
        <f t="shared" ref="N325:N388" ca="1" si="331">IF($H325="","",IF($C$59-1=$H324,$C$60,0)+IF($C$66-1=$H324,$C$67,0)+IF($C$73-1=$H324,$C$74,0))</f>
        <v/>
      </c>
      <c r="O325" s="25" t="str">
        <f t="shared" ref="O325:O388" ca="1" si="332">IF($H325="","",IF($C$53-1=$H324,$C$54,0)+IF($C$55-1=$H324,$C$56,0)+IF($C$57-1=$H324,$C$58,0)+IF(AND($H325&gt;$C$50,$H324&lt;$C$51,MOD($F325,$D$49)=0),$C$48,0))</f>
        <v/>
      </c>
      <c r="P325" s="25" t="str">
        <f t="shared" ref="P325:P388" ca="1" si="333">IF($H325="","",IF($C$59-1=$H324,$C$60-$C$65,0)+IF($C$66-1=$H324,$C$67-$C$72,0)+IF($C$73-1=$H324,$C$74-$C$79,0)+IF($O325&gt;0,$C$32,0))</f>
        <v/>
      </c>
      <c r="Q325" s="7" t="str">
        <f t="shared" ref="Q325:Q388" ca="1" si="334">IF($H325="","",IF($H326="","x",IF(MONTH($H325)=3,"x",IF(MONTH($H325)=6,"x",IF(MONTH($H325)=9,"x",IF(MONTH($H325)=12,"x",""))))))</f>
        <v/>
      </c>
      <c r="R325" s="25" t="str">
        <f t="shared" ref="R325:R388" ca="1" si="335">IF($H325="","",IF(MIN($O325+$P325,AC324+$N325)&gt;=$O325+$P325,$O325,AC324))</f>
        <v/>
      </c>
      <c r="S325" s="25">
        <f ca="1">SUM(R$3:R325)</f>
        <v>0</v>
      </c>
      <c r="T325" s="25" t="str">
        <f t="shared" ref="T325:T388" ca="1" si="336">IF($H325="","",MAX(0,(AC324+$N325-$O325-$P325)*((1+$C$34)^(1/12))))</f>
        <v/>
      </c>
      <c r="U325" s="25" t="str">
        <f t="shared" ca="1" si="317"/>
        <v/>
      </c>
      <c r="V325" s="25" t="str">
        <f t="shared" ref="V325:V388" ca="1" si="337">IF($H325="","",ROUND($C$27/12,2))</f>
        <v/>
      </c>
      <c r="W325" s="25" t="str">
        <f t="shared" ca="1" si="318"/>
        <v/>
      </c>
      <c r="X325" s="25" t="str">
        <f t="shared" ref="X325:X388" ca="1" si="338">IF($H325="","",MAX($C$29,T325))</f>
        <v/>
      </c>
      <c r="Y325" s="25" t="str">
        <f t="shared" ca="1" si="319"/>
        <v/>
      </c>
      <c r="Z325" s="25" t="str">
        <f t="shared" ref="Z325:Z388" ca="1" si="339">IF($H325="","",ROUND((Y325*$L325)/12,2))</f>
        <v/>
      </c>
      <c r="AA325" s="25" t="str">
        <f t="shared" ref="AA325:AA388" ca="1" si="340">IF($H325="","",ROUND(IF($N325&gt;0,MIN($C$82,MAX($N325*$C$83,$C$81)),0)+IF($O325&gt;0,MIN($C$82,MAX($O325*$C$83,$C$81)),0)+(T325*$C$84)/12,2))</f>
        <v/>
      </c>
      <c r="AB325" s="25" t="str">
        <f ca="1">IF($H325="","",IF($Q325="x",SUM(U$3:W325)+SUM(Z$3:AA325)-SUM(AB$3:AB324),0))</f>
        <v/>
      </c>
      <c r="AC325" s="25" t="str">
        <f t="shared" ref="AC325:AC388" ca="1" si="341">IF($H325="","",MAX(0,ROUND(T325-AB325,2)))</f>
        <v/>
      </c>
      <c r="AD325" s="25" t="str">
        <f t="shared" ca="1" si="320"/>
        <v/>
      </c>
      <c r="AE325" s="7"/>
      <c r="AF325" s="25" t="str">
        <f t="shared" ref="AF325:AF388" ca="1" si="342">IF($H325="","",IF(MIN($O325+$P325,AQ324+$N325)&gt;=$O325+$P325,$O325,AQ324))</f>
        <v/>
      </c>
      <c r="AG325" s="25">
        <f ca="1">SUM(AF$3:AF325)</f>
        <v>0</v>
      </c>
      <c r="AH325" s="25" t="str">
        <f t="shared" ref="AH325:AH388" ca="1" si="343">IF($H325="","",MAX(0,(AQ324+$N325-$O325-$P325)*((1+$C$35)^(1/12))))</f>
        <v/>
      </c>
      <c r="AI325" s="25" t="str">
        <f t="shared" ca="1" si="321"/>
        <v/>
      </c>
      <c r="AJ325" s="25" t="str">
        <f t="shared" ref="AJ325:AJ388" ca="1" si="344">IF($H325="","",ROUND($C$27/12,2))</f>
        <v/>
      </c>
      <c r="AK325" s="25" t="str">
        <f t="shared" ca="1" si="322"/>
        <v/>
      </c>
      <c r="AL325" s="25" t="str">
        <f t="shared" ref="AL325:AL388" ca="1" si="345">IF($H325="","",MAX($C$29,AH325))</f>
        <v/>
      </c>
      <c r="AM325" s="25" t="str">
        <f t="shared" ca="1" si="323"/>
        <v/>
      </c>
      <c r="AN325" s="25" t="str">
        <f t="shared" ref="AN325:AN388" ca="1" si="346">IF($H325="","",ROUND((AM325*$L325)/12,2))</f>
        <v/>
      </c>
      <c r="AO325" s="25" t="str">
        <f t="shared" ref="AO325:AO388" ca="1" si="347">IF($H325="","",ROUND(IF($N325&gt;0,MIN($C$82,MAX($N325*$C$83,$C$81)),0)+IF($O325&gt;0,MIN($C$82,MAX($O325*$C$83,$C$81)),0)+(AH325*$C$84)/12,2))</f>
        <v/>
      </c>
      <c r="AP325" s="25" t="str">
        <f ca="1">IF($H325="","",IF($Q325="x",SUM(AI$3:AK325)+SUM(AN$3:AO325)-SUM(AP$3:AP324),0))</f>
        <v/>
      </c>
      <c r="AQ325" s="25" t="str">
        <f t="shared" ref="AQ325:AQ388" ca="1" si="348">IF($H325="","",MAX(0,ROUND(AH325-AP325,2)))</f>
        <v/>
      </c>
      <c r="AR325" s="25" t="str">
        <f t="shared" ca="1" si="324"/>
        <v/>
      </c>
      <c r="AS325" s="7"/>
      <c r="AT325" s="25" t="str">
        <f t="shared" ref="AT325:AT388" ca="1" si="349">IF($H325="","",IF(MIN($O325+$P325,BE324+$N325)&gt;=$O325+$P325,$O325,BE324))</f>
        <v/>
      </c>
      <c r="AU325" s="25">
        <f ca="1">SUM(AT$3:AT325)</f>
        <v>0</v>
      </c>
      <c r="AV325" s="25" t="str">
        <f t="shared" ref="AV325:AV388" ca="1" si="350">IF($H325="","",MAX(0,(BE324+$N325-$O325-$P325)*((1+$C$36)^(1/12))))</f>
        <v/>
      </c>
      <c r="AW325" s="25" t="str">
        <f t="shared" ca="1" si="325"/>
        <v/>
      </c>
      <c r="AX325" s="25" t="str">
        <f t="shared" ref="AX325:AX388" ca="1" si="351">IF($H325="","",ROUND($C$27/12,2))</f>
        <v/>
      </c>
      <c r="AY325" s="25" t="str">
        <f t="shared" ref="AY325:AY388" ca="1" si="352">IF($H325="","",ROUND((AV325*$C$28)/12,2))</f>
        <v/>
      </c>
      <c r="AZ325" s="25" t="str">
        <f t="shared" ref="AZ325:AZ388" ca="1" si="353">IF($H325="","",MAX($C$29,AV325))</f>
        <v/>
      </c>
      <c r="BA325" s="25" t="str">
        <f t="shared" ref="BA325:BA388" ca="1" si="354">IF($H325="","",ROUND(AZ325-AV325,2))</f>
        <v/>
      </c>
      <c r="BB325" s="25" t="str">
        <f t="shared" ref="BB325:BB388" ca="1" si="355">IF($H325="","",ROUND((BA325*$L325)/12,2))</f>
        <v/>
      </c>
      <c r="BC325" s="25" t="str">
        <f t="shared" ref="BC325:BC388" ca="1" si="356">IF($H325="","",ROUND(IF($N325&gt;0,MIN($C$82,MAX($N325*$C$83,$C$81)),0)+IF($O325&gt;0,MIN($C$82,MAX($O325*$C$83,$C$81)),0)+(AV325*$C$84)/12,2))</f>
        <v/>
      </c>
      <c r="BD325" s="25" t="str">
        <f ca="1">IF($H325="","",IF($Q325="x",SUM(AW$3:AY325)+SUM(BB$3:BC325)-SUM(BD$3:BD324),0))</f>
        <v/>
      </c>
      <c r="BE325" s="25" t="str">
        <f t="shared" ref="BE325:BE388" ca="1" si="357">IF($H325="","",MAX(0,ROUND(AV325-BD325,2)))</f>
        <v/>
      </c>
      <c r="BF325" s="25" t="str">
        <f t="shared" ca="1" si="326"/>
        <v/>
      </c>
      <c r="BG325" s="7"/>
      <c r="BI325" s="25" t="str">
        <f t="shared" ref="BI325:BI388" ca="1" si="358">IF($H325="","",IF(MIN($O325+$P325,BT324+$N325)&gt;=$O325+$P325,$O325,BT324))</f>
        <v/>
      </c>
      <c r="BJ325" s="25">
        <f ca="1">SUM(BI$3:BI325)</f>
        <v>0</v>
      </c>
      <c r="BK325" s="25" t="str">
        <f t="shared" ca="1" si="306"/>
        <v/>
      </c>
      <c r="BL325" s="25" t="str">
        <f t="shared" ca="1" si="327"/>
        <v/>
      </c>
      <c r="BM325" s="25" t="str">
        <f t="shared" ref="BM325:BM388" ca="1" si="359">IF($H325="","",ROUND($C$27/12,2))</f>
        <v/>
      </c>
      <c r="BN325" s="25" t="str">
        <f t="shared" ref="BN325:BN388" ca="1" si="360">IF($H325="","",ROUND((BK325*$C$28)/12,2))</f>
        <v/>
      </c>
      <c r="BO325" s="25" t="str">
        <f t="shared" ref="BO325:BO388" ca="1" si="361">IF($H325="","",MAX($C$29,BK325))</f>
        <v/>
      </c>
      <c r="BP325" s="25" t="str">
        <f t="shared" ref="BP325:BP388" ca="1" si="362">IF($H325="","",ROUND(BO325-BK325,2))</f>
        <v/>
      </c>
      <c r="BQ325" s="25" t="str">
        <f t="shared" ref="BQ325:BQ388" ca="1" si="363">IF($H325="","",ROUND((BP325*$L325)/12,2))</f>
        <v/>
      </c>
      <c r="BR325" s="25" t="str">
        <f t="shared" ref="BR325:BR388" ca="1" si="364">IF($H325="","",ROUND(IF($N325&gt;0,MIN($C$82,MAX($N325*$C$83,$C$81)),0)+IF($O325&gt;0,MIN($C$82,MAX($O325*$C$83,$C$81)),0)+(BK325*$C$84)/12,2))</f>
        <v/>
      </c>
      <c r="BS325" s="25" t="str">
        <f ca="1">IF($H325="","",IF($Q325="x",SUM(BL$3:BN325)+SUM(BQ$3:BR325)-SUM(BS$3:BS324),0))</f>
        <v/>
      </c>
      <c r="BT325" s="25" t="str">
        <f t="shared" ref="BT325:BT388" ca="1" si="365">IF($H325="","",MAX(0,ROUND(BK325-BS325,2)))</f>
        <v/>
      </c>
      <c r="BU325" s="25" t="str">
        <f t="shared" ca="1" si="328"/>
        <v/>
      </c>
      <c r="BV325" s="7"/>
      <c r="BY325" s="7"/>
      <c r="CB325" s="131">
        <f t="shared" si="312"/>
        <v>322</v>
      </c>
      <c r="CC325" s="132" t="str">
        <f t="shared" ref="CC325:CC388" ca="1" si="366">IF($H325="","",IF(MONTH($H325)=MONTH($C$4)-1,IF(RAND()&gt;0.5,1,-1)*RAND()/$CO$5,0))</f>
        <v/>
      </c>
      <c r="CD325" s="133" t="str">
        <f t="shared" ca="1" si="313"/>
        <v/>
      </c>
      <c r="CE325" s="133" t="str">
        <f t="shared" ref="CE325:CE388" ca="1" si="367">IF($H325="","",ROUND((((CF324+CD325)/2)*0.005)/12,2))</f>
        <v/>
      </c>
      <c r="CF325" s="133" t="str">
        <f t="shared" ca="1" si="314"/>
        <v/>
      </c>
      <c r="CG325" s="133" t="str">
        <f t="shared" ref="CG325:CG388" ca="1" si="368">IF($H325="","",IF(MONTH($H325)=MONTH($C$4)-1,CF325*(1+CC325),0))</f>
        <v/>
      </c>
      <c r="CH325" s="133" t="str">
        <f ca="1">IF($H325="","",IF(MONTH($H325)=MONTH($C$4)-1,MAX(0,(CG325-SUM(N314:N325)+SUM(O314:O325))-(VLOOKUP(CB325-12,$CB$3:$CH324,6,FALSE))),0)*0.25)</f>
        <v/>
      </c>
      <c r="CI325" s="133" t="str">
        <f ca="1">IF($H325="","",CG325-SUM($CH$4:$CH325))</f>
        <v/>
      </c>
      <c r="CK325" s="133" t="str">
        <f ca="1">IF($H325="","",SUM($N$4:$N325)+$CK$3)</f>
        <v/>
      </c>
      <c r="CL325" s="133" t="str">
        <f ca="1">IF($H325="","",SUM($O$4:$O325))</f>
        <v/>
      </c>
      <c r="CM325" s="133" t="str">
        <f t="shared" ca="1" si="307"/>
        <v/>
      </c>
      <c r="CN325" s="133" t="str">
        <f ca="1">IF($H325="","",ROUND(IF(MONTH($H325)=MONTH($C$4)-1,BT325*(1+CC325)-SUM($CM$4:$CM325),0),2))</f>
        <v/>
      </c>
      <c r="CZ325" s="132" t="str">
        <f t="shared" ca="1" si="329"/>
        <v/>
      </c>
    </row>
    <row r="326" spans="6:104" x14ac:dyDescent="0.2">
      <c r="F326" s="3">
        <v>323</v>
      </c>
      <c r="G326" s="3">
        <f t="shared" si="330"/>
        <v>27</v>
      </c>
      <c r="H326" s="8" t="str">
        <f t="shared" ref="H326:H389" ca="1" si="369">IF(OR($G326&gt;$C$5,$H325=""),"",DATE(YEAR($H$4),MONTH($H$4)+$F326,1)-1)</f>
        <v/>
      </c>
      <c r="I326" s="6" t="str">
        <f t="shared" ca="1" si="315"/>
        <v/>
      </c>
      <c r="J326" s="6" t="str">
        <f t="shared" ca="1" si="316"/>
        <v/>
      </c>
      <c r="K326" s="7"/>
      <c r="L326" s="6" t="str">
        <f ca="1">IF($H326="","",IF($J326="",VLOOKUP($I326,Sterbetafeln!$A$4:$I$124,$D$10,FALSE),MAX(0.0005,VLOOKUP($I326,Sterbetafeln!$A$4:$I$124,$D$10,FALSE)*VLOOKUP($J326,Sterbetafeln!$A$4:$I$124,$D$13,FALSE))))</f>
        <v/>
      </c>
      <c r="M326" s="78">
        <f ca="1">SUM($O$3:$O326)</f>
        <v>0</v>
      </c>
      <c r="N326" s="25" t="str">
        <f t="shared" ca="1" si="331"/>
        <v/>
      </c>
      <c r="O326" s="25" t="str">
        <f t="shared" ca="1" si="332"/>
        <v/>
      </c>
      <c r="P326" s="25" t="str">
        <f t="shared" ca="1" si="333"/>
        <v/>
      </c>
      <c r="Q326" s="7" t="str">
        <f t="shared" ca="1" si="334"/>
        <v/>
      </c>
      <c r="R326" s="25" t="str">
        <f t="shared" ca="1" si="335"/>
        <v/>
      </c>
      <c r="S326" s="25">
        <f ca="1">SUM(R$3:R326)</f>
        <v>0</v>
      </c>
      <c r="T326" s="25" t="str">
        <f t="shared" ca="1" si="336"/>
        <v/>
      </c>
      <c r="U326" s="25" t="str">
        <f t="shared" ca="1" si="317"/>
        <v/>
      </c>
      <c r="V326" s="25" t="str">
        <f t="shared" ca="1" si="337"/>
        <v/>
      </c>
      <c r="W326" s="25" t="str">
        <f t="shared" ca="1" si="318"/>
        <v/>
      </c>
      <c r="X326" s="25" t="str">
        <f t="shared" ca="1" si="338"/>
        <v/>
      </c>
      <c r="Y326" s="25" t="str">
        <f t="shared" ca="1" si="319"/>
        <v/>
      </c>
      <c r="Z326" s="25" t="str">
        <f t="shared" ca="1" si="339"/>
        <v/>
      </c>
      <c r="AA326" s="25" t="str">
        <f t="shared" ca="1" si="340"/>
        <v/>
      </c>
      <c r="AB326" s="25" t="str">
        <f ca="1">IF($H326="","",IF($Q326="x",SUM(U$3:W326)+SUM(Z$3:AA326)-SUM(AB$3:AB325),0))</f>
        <v/>
      </c>
      <c r="AC326" s="25" t="str">
        <f t="shared" ca="1" si="341"/>
        <v/>
      </c>
      <c r="AD326" s="25" t="str">
        <f t="shared" ca="1" si="320"/>
        <v/>
      </c>
      <c r="AE326" s="7"/>
      <c r="AF326" s="25" t="str">
        <f t="shared" ca="1" si="342"/>
        <v/>
      </c>
      <c r="AG326" s="25">
        <f ca="1">SUM(AF$3:AF326)</f>
        <v>0</v>
      </c>
      <c r="AH326" s="25" t="str">
        <f t="shared" ca="1" si="343"/>
        <v/>
      </c>
      <c r="AI326" s="25" t="str">
        <f t="shared" ca="1" si="321"/>
        <v/>
      </c>
      <c r="AJ326" s="25" t="str">
        <f t="shared" ca="1" si="344"/>
        <v/>
      </c>
      <c r="AK326" s="25" t="str">
        <f t="shared" ca="1" si="322"/>
        <v/>
      </c>
      <c r="AL326" s="25" t="str">
        <f t="shared" ca="1" si="345"/>
        <v/>
      </c>
      <c r="AM326" s="25" t="str">
        <f t="shared" ca="1" si="323"/>
        <v/>
      </c>
      <c r="AN326" s="25" t="str">
        <f t="shared" ca="1" si="346"/>
        <v/>
      </c>
      <c r="AO326" s="25" t="str">
        <f t="shared" ca="1" si="347"/>
        <v/>
      </c>
      <c r="AP326" s="25" t="str">
        <f ca="1">IF($H326="","",IF($Q326="x",SUM(AI$3:AK326)+SUM(AN$3:AO326)-SUM(AP$3:AP325),0))</f>
        <v/>
      </c>
      <c r="AQ326" s="25" t="str">
        <f t="shared" ca="1" si="348"/>
        <v/>
      </c>
      <c r="AR326" s="25" t="str">
        <f t="shared" ca="1" si="324"/>
        <v/>
      </c>
      <c r="AS326" s="7"/>
      <c r="AT326" s="25" t="str">
        <f t="shared" ca="1" si="349"/>
        <v/>
      </c>
      <c r="AU326" s="25">
        <f ca="1">SUM(AT$3:AT326)</f>
        <v>0</v>
      </c>
      <c r="AV326" s="25" t="str">
        <f t="shared" ca="1" si="350"/>
        <v/>
      </c>
      <c r="AW326" s="25" t="str">
        <f t="shared" ca="1" si="325"/>
        <v/>
      </c>
      <c r="AX326" s="25" t="str">
        <f t="shared" ca="1" si="351"/>
        <v/>
      </c>
      <c r="AY326" s="25" t="str">
        <f t="shared" ca="1" si="352"/>
        <v/>
      </c>
      <c r="AZ326" s="25" t="str">
        <f t="shared" ca="1" si="353"/>
        <v/>
      </c>
      <c r="BA326" s="25" t="str">
        <f t="shared" ca="1" si="354"/>
        <v/>
      </c>
      <c r="BB326" s="25" t="str">
        <f t="shared" ca="1" si="355"/>
        <v/>
      </c>
      <c r="BC326" s="25" t="str">
        <f t="shared" ca="1" si="356"/>
        <v/>
      </c>
      <c r="BD326" s="25" t="str">
        <f ca="1">IF($H326="","",IF($Q326="x",SUM(AW$3:AY326)+SUM(BB$3:BC326)-SUM(BD$3:BD325),0))</f>
        <v/>
      </c>
      <c r="BE326" s="25" t="str">
        <f t="shared" ca="1" si="357"/>
        <v/>
      </c>
      <c r="BF326" s="25" t="str">
        <f t="shared" ca="1" si="326"/>
        <v/>
      </c>
      <c r="BG326" s="7"/>
      <c r="BI326" s="25" t="str">
        <f t="shared" ca="1" si="358"/>
        <v/>
      </c>
      <c r="BJ326" s="25">
        <f ca="1">SUM(BI$3:BI326)</f>
        <v>0</v>
      </c>
      <c r="BK326" s="25" t="str">
        <f t="shared" ref="BK326:BK389" ca="1" si="370">IF($H326="","",MAX(0,(BT325+$N326-$O326-$P326)*((1+$C$37)^(1/12))))</f>
        <v/>
      </c>
      <c r="BL326" s="25" t="str">
        <f t="shared" ca="1" si="327"/>
        <v/>
      </c>
      <c r="BM326" s="25" t="str">
        <f t="shared" ca="1" si="359"/>
        <v/>
      </c>
      <c r="BN326" s="25" t="str">
        <f t="shared" ca="1" si="360"/>
        <v/>
      </c>
      <c r="BO326" s="25" t="str">
        <f t="shared" ca="1" si="361"/>
        <v/>
      </c>
      <c r="BP326" s="25" t="str">
        <f t="shared" ca="1" si="362"/>
        <v/>
      </c>
      <c r="BQ326" s="25" t="str">
        <f t="shared" ca="1" si="363"/>
        <v/>
      </c>
      <c r="BR326" s="25" t="str">
        <f t="shared" ca="1" si="364"/>
        <v/>
      </c>
      <c r="BS326" s="25" t="str">
        <f ca="1">IF($H326="","",IF($Q326="x",SUM(BL$3:BN326)+SUM(BQ$3:BR326)-SUM(BS$3:BS325),0))</f>
        <v/>
      </c>
      <c r="BT326" s="25" t="str">
        <f t="shared" ca="1" si="365"/>
        <v/>
      </c>
      <c r="BU326" s="25" t="str">
        <f t="shared" ca="1" si="328"/>
        <v/>
      </c>
      <c r="BV326" s="7"/>
      <c r="BY326" s="7"/>
      <c r="CB326" s="131">
        <f t="shared" si="312"/>
        <v>323</v>
      </c>
      <c r="CC326" s="132" t="str">
        <f t="shared" ca="1" si="366"/>
        <v/>
      </c>
      <c r="CD326" s="133" t="str">
        <f t="shared" ca="1" si="313"/>
        <v/>
      </c>
      <c r="CE326" s="133" t="str">
        <f t="shared" ca="1" si="367"/>
        <v/>
      </c>
      <c r="CF326" s="133" t="str">
        <f t="shared" ca="1" si="314"/>
        <v/>
      </c>
      <c r="CG326" s="133" t="str">
        <f t="shared" ca="1" si="368"/>
        <v/>
      </c>
      <c r="CH326" s="133" t="str">
        <f ca="1">IF($H326="","",IF(MONTH($H326)=MONTH($C$4)-1,MAX(0,(CG326-SUM(N315:N326)+SUM(O315:O326))-(VLOOKUP(CB326-12,$CB$3:$CH325,6,FALSE))),0)*0.25)</f>
        <v/>
      </c>
      <c r="CI326" s="133" t="str">
        <f ca="1">IF($H326="","",CG326-SUM($CH$4:$CH326))</f>
        <v/>
      </c>
      <c r="CK326" s="133" t="str">
        <f ca="1">IF($H326="","",SUM($N$4:$N326)+$CK$3)</f>
        <v/>
      </c>
      <c r="CL326" s="133" t="str">
        <f ca="1">IF($H326="","",SUM($O$4:$O326))</f>
        <v/>
      </c>
      <c r="CM326" s="133" t="str">
        <f t="shared" ca="1" si="307"/>
        <v/>
      </c>
      <c r="CN326" s="133" t="str">
        <f ca="1">IF($H326="","",ROUND(IF(MONTH($H326)=MONTH($C$4)-1,BT326*(1+CC326)-SUM($CM$4:$CM326),0),2))</f>
        <v/>
      </c>
      <c r="CZ326" s="132" t="str">
        <f t="shared" ca="1" si="329"/>
        <v/>
      </c>
    </row>
    <row r="327" spans="6:104" x14ac:dyDescent="0.2">
      <c r="F327" s="3">
        <v>324</v>
      </c>
      <c r="G327" s="3">
        <f t="shared" si="330"/>
        <v>27</v>
      </c>
      <c r="H327" s="8" t="str">
        <f t="shared" ca="1" si="369"/>
        <v/>
      </c>
      <c r="I327" s="6" t="str">
        <f t="shared" ca="1" si="315"/>
        <v/>
      </c>
      <c r="J327" s="6" t="str">
        <f t="shared" ca="1" si="316"/>
        <v/>
      </c>
      <c r="K327" s="7"/>
      <c r="L327" s="6" t="str">
        <f ca="1">IF($H327="","",IF($J327="",VLOOKUP($I327,Sterbetafeln!$A$4:$I$124,$D$10,FALSE),MAX(0.0005,VLOOKUP($I327,Sterbetafeln!$A$4:$I$124,$D$10,FALSE)*VLOOKUP($J327,Sterbetafeln!$A$4:$I$124,$D$13,FALSE))))</f>
        <v/>
      </c>
      <c r="M327" s="78">
        <f ca="1">SUM($O$3:$O327)</f>
        <v>0</v>
      </c>
      <c r="N327" s="25" t="str">
        <f t="shared" ca="1" si="331"/>
        <v/>
      </c>
      <c r="O327" s="25" t="str">
        <f t="shared" ca="1" si="332"/>
        <v/>
      </c>
      <c r="P327" s="25" t="str">
        <f t="shared" ca="1" si="333"/>
        <v/>
      </c>
      <c r="Q327" s="7" t="str">
        <f t="shared" ca="1" si="334"/>
        <v/>
      </c>
      <c r="R327" s="25" t="str">
        <f t="shared" ca="1" si="335"/>
        <v/>
      </c>
      <c r="S327" s="25">
        <f ca="1">SUM(R$3:R327)</f>
        <v>0</v>
      </c>
      <c r="T327" s="25" t="str">
        <f t="shared" ca="1" si="336"/>
        <v/>
      </c>
      <c r="U327" s="25" t="str">
        <f t="shared" ca="1" si="317"/>
        <v/>
      </c>
      <c r="V327" s="25" t="str">
        <f t="shared" ca="1" si="337"/>
        <v/>
      </c>
      <c r="W327" s="25" t="str">
        <f t="shared" ca="1" si="318"/>
        <v/>
      </c>
      <c r="X327" s="25" t="str">
        <f t="shared" ca="1" si="338"/>
        <v/>
      </c>
      <c r="Y327" s="25" t="str">
        <f t="shared" ca="1" si="319"/>
        <v/>
      </c>
      <c r="Z327" s="25" t="str">
        <f t="shared" ca="1" si="339"/>
        <v/>
      </c>
      <c r="AA327" s="25" t="str">
        <f t="shared" ca="1" si="340"/>
        <v/>
      </c>
      <c r="AB327" s="25" t="str">
        <f ca="1">IF($H327="","",IF($Q327="x",SUM(U$3:W327)+SUM(Z$3:AA327)-SUM(AB$3:AB326),0))</f>
        <v/>
      </c>
      <c r="AC327" s="25" t="str">
        <f t="shared" ca="1" si="341"/>
        <v/>
      </c>
      <c r="AD327" s="25" t="str">
        <f t="shared" ca="1" si="320"/>
        <v/>
      </c>
      <c r="AE327" s="7"/>
      <c r="AF327" s="25" t="str">
        <f t="shared" ca="1" si="342"/>
        <v/>
      </c>
      <c r="AG327" s="25">
        <f ca="1">SUM(AF$3:AF327)</f>
        <v>0</v>
      </c>
      <c r="AH327" s="25" t="str">
        <f t="shared" ca="1" si="343"/>
        <v/>
      </c>
      <c r="AI327" s="25" t="str">
        <f t="shared" ca="1" si="321"/>
        <v/>
      </c>
      <c r="AJ327" s="25" t="str">
        <f t="shared" ca="1" si="344"/>
        <v/>
      </c>
      <c r="AK327" s="25" t="str">
        <f t="shared" ca="1" si="322"/>
        <v/>
      </c>
      <c r="AL327" s="25" t="str">
        <f t="shared" ca="1" si="345"/>
        <v/>
      </c>
      <c r="AM327" s="25" t="str">
        <f t="shared" ca="1" si="323"/>
        <v/>
      </c>
      <c r="AN327" s="25" t="str">
        <f t="shared" ca="1" si="346"/>
        <v/>
      </c>
      <c r="AO327" s="25" t="str">
        <f t="shared" ca="1" si="347"/>
        <v/>
      </c>
      <c r="AP327" s="25" t="str">
        <f ca="1">IF($H327="","",IF($Q327="x",SUM(AI$3:AK327)+SUM(AN$3:AO327)-SUM(AP$3:AP326),0))</f>
        <v/>
      </c>
      <c r="AQ327" s="25" t="str">
        <f t="shared" ca="1" si="348"/>
        <v/>
      </c>
      <c r="AR327" s="25" t="str">
        <f t="shared" ca="1" si="324"/>
        <v/>
      </c>
      <c r="AS327" s="7"/>
      <c r="AT327" s="25" t="str">
        <f t="shared" ca="1" si="349"/>
        <v/>
      </c>
      <c r="AU327" s="25">
        <f ca="1">SUM(AT$3:AT327)</f>
        <v>0</v>
      </c>
      <c r="AV327" s="25" t="str">
        <f t="shared" ca="1" si="350"/>
        <v/>
      </c>
      <c r="AW327" s="25" t="str">
        <f t="shared" ca="1" si="325"/>
        <v/>
      </c>
      <c r="AX327" s="25" t="str">
        <f t="shared" ca="1" si="351"/>
        <v/>
      </c>
      <c r="AY327" s="25" t="str">
        <f t="shared" ca="1" si="352"/>
        <v/>
      </c>
      <c r="AZ327" s="25" t="str">
        <f t="shared" ca="1" si="353"/>
        <v/>
      </c>
      <c r="BA327" s="25" t="str">
        <f t="shared" ca="1" si="354"/>
        <v/>
      </c>
      <c r="BB327" s="25" t="str">
        <f t="shared" ca="1" si="355"/>
        <v/>
      </c>
      <c r="BC327" s="25" t="str">
        <f t="shared" ca="1" si="356"/>
        <v/>
      </c>
      <c r="BD327" s="25" t="str">
        <f ca="1">IF($H327="","",IF($Q327="x",SUM(AW$3:AY327)+SUM(BB$3:BC327)-SUM(BD$3:BD326),0))</f>
        <v/>
      </c>
      <c r="BE327" s="25" t="str">
        <f t="shared" ca="1" si="357"/>
        <v/>
      </c>
      <c r="BF327" s="25" t="str">
        <f t="shared" ca="1" si="326"/>
        <v/>
      </c>
      <c r="BG327" s="7"/>
      <c r="BI327" s="25" t="str">
        <f t="shared" ca="1" si="358"/>
        <v/>
      </c>
      <c r="BJ327" s="25">
        <f ca="1">SUM(BI$3:BI327)</f>
        <v>0</v>
      </c>
      <c r="BK327" s="25" t="str">
        <f t="shared" ca="1" si="370"/>
        <v/>
      </c>
      <c r="BL327" s="25" t="str">
        <f t="shared" ca="1" si="327"/>
        <v/>
      </c>
      <c r="BM327" s="25" t="str">
        <f t="shared" ca="1" si="359"/>
        <v/>
      </c>
      <c r="BN327" s="25" t="str">
        <f t="shared" ca="1" si="360"/>
        <v/>
      </c>
      <c r="BO327" s="25" t="str">
        <f t="shared" ca="1" si="361"/>
        <v/>
      </c>
      <c r="BP327" s="25" t="str">
        <f t="shared" ca="1" si="362"/>
        <v/>
      </c>
      <c r="BQ327" s="25" t="str">
        <f t="shared" ca="1" si="363"/>
        <v/>
      </c>
      <c r="BR327" s="25" t="str">
        <f t="shared" ca="1" si="364"/>
        <v/>
      </c>
      <c r="BS327" s="25" t="str">
        <f ca="1">IF($H327="","",IF($Q327="x",SUM(BL$3:BN327)+SUM(BQ$3:BR327)-SUM(BS$3:BS326),0))</f>
        <v/>
      </c>
      <c r="BT327" s="25" t="str">
        <f t="shared" ca="1" si="365"/>
        <v/>
      </c>
      <c r="BU327" s="25" t="str">
        <f t="shared" ca="1" si="328"/>
        <v/>
      </c>
      <c r="BV327" s="7"/>
      <c r="BY327" s="7"/>
      <c r="CB327" s="131">
        <f t="shared" si="312"/>
        <v>324</v>
      </c>
      <c r="CC327" s="132" t="str">
        <f t="shared" ca="1" si="366"/>
        <v/>
      </c>
      <c r="CD327" s="133" t="str">
        <f t="shared" ca="1" si="313"/>
        <v/>
      </c>
      <c r="CE327" s="133" t="str">
        <f t="shared" ca="1" si="367"/>
        <v/>
      </c>
      <c r="CF327" s="133" t="str">
        <f t="shared" ca="1" si="314"/>
        <v/>
      </c>
      <c r="CG327" s="133" t="str">
        <f t="shared" ca="1" si="368"/>
        <v/>
      </c>
      <c r="CH327" s="133" t="str">
        <f ca="1">IF($H327="","",IF(MONTH($H327)=MONTH($C$4)-1,MAX(0,(CG327-SUM(N316:N327)+SUM(O316:O327))-(VLOOKUP(CB327-12,$CB$3:$CH326,6,FALSE))),0)*0.25)</f>
        <v/>
      </c>
      <c r="CI327" s="133" t="str">
        <f ca="1">IF($H327="","",CG327-SUM($CH$4:$CH327))</f>
        <v/>
      </c>
      <c r="CK327" s="133" t="str">
        <f ca="1">IF($H327="","",SUM($N$4:$N327)+$CK$3)</f>
        <v/>
      </c>
      <c r="CL327" s="133" t="str">
        <f ca="1">IF($H327="","",SUM($O$4:$O327))</f>
        <v/>
      </c>
      <c r="CM327" s="133" t="str">
        <f t="shared" ca="1" si="307"/>
        <v/>
      </c>
      <c r="CN327" s="133" t="str">
        <f ca="1">IF($H327="","",ROUND(IF(MONTH($H327)=MONTH($C$4)-1,BT327*(1+CC327)-SUM($CM$4:$CM327),0),2))</f>
        <v/>
      </c>
      <c r="CZ327" s="132" t="str">
        <f t="shared" ca="1" si="329"/>
        <v/>
      </c>
    </row>
    <row r="328" spans="6:104" x14ac:dyDescent="0.2">
      <c r="F328" s="3">
        <v>325</v>
      </c>
      <c r="G328" s="3">
        <f t="shared" si="330"/>
        <v>28</v>
      </c>
      <c r="H328" s="8" t="str">
        <f t="shared" ca="1" si="369"/>
        <v/>
      </c>
      <c r="I328" s="6" t="str">
        <f t="shared" ca="1" si="315"/>
        <v/>
      </c>
      <c r="J328" s="6" t="str">
        <f t="shared" ca="1" si="316"/>
        <v/>
      </c>
      <c r="K328" s="7"/>
      <c r="L328" s="6" t="str">
        <f ca="1">IF($H328="","",IF($J328="",VLOOKUP($I328,Sterbetafeln!$A$4:$I$124,$D$10,FALSE),MAX(0.0005,VLOOKUP($I328,Sterbetafeln!$A$4:$I$124,$D$10,FALSE)*VLOOKUP($J328,Sterbetafeln!$A$4:$I$124,$D$13,FALSE))))</f>
        <v/>
      </c>
      <c r="M328" s="78">
        <f ca="1">SUM($O$3:$O328)</f>
        <v>0</v>
      </c>
      <c r="N328" s="25" t="str">
        <f t="shared" ca="1" si="331"/>
        <v/>
      </c>
      <c r="O328" s="25" t="str">
        <f t="shared" ca="1" si="332"/>
        <v/>
      </c>
      <c r="P328" s="25" t="str">
        <f t="shared" ca="1" si="333"/>
        <v/>
      </c>
      <c r="Q328" s="7" t="str">
        <f t="shared" ca="1" si="334"/>
        <v/>
      </c>
      <c r="R328" s="25" t="str">
        <f t="shared" ca="1" si="335"/>
        <v/>
      </c>
      <c r="S328" s="25">
        <f ca="1">SUM(R$3:R328)</f>
        <v>0</v>
      </c>
      <c r="T328" s="25" t="str">
        <f t="shared" ca="1" si="336"/>
        <v/>
      </c>
      <c r="U328" s="25" t="str">
        <f t="shared" ca="1" si="317"/>
        <v/>
      </c>
      <c r="V328" s="25" t="str">
        <f t="shared" ca="1" si="337"/>
        <v/>
      </c>
      <c r="W328" s="25" t="str">
        <f t="shared" ca="1" si="318"/>
        <v/>
      </c>
      <c r="X328" s="25" t="str">
        <f t="shared" ca="1" si="338"/>
        <v/>
      </c>
      <c r="Y328" s="25" t="str">
        <f t="shared" ca="1" si="319"/>
        <v/>
      </c>
      <c r="Z328" s="25" t="str">
        <f t="shared" ca="1" si="339"/>
        <v/>
      </c>
      <c r="AA328" s="25" t="str">
        <f t="shared" ca="1" si="340"/>
        <v/>
      </c>
      <c r="AB328" s="25" t="str">
        <f ca="1">IF($H328="","",IF($Q328="x",SUM(U$3:W328)+SUM(Z$3:AA328)-SUM(AB$3:AB327),0))</f>
        <v/>
      </c>
      <c r="AC328" s="25" t="str">
        <f t="shared" ca="1" si="341"/>
        <v/>
      </c>
      <c r="AD328" s="25" t="str">
        <f t="shared" ca="1" si="320"/>
        <v/>
      </c>
      <c r="AE328" s="7"/>
      <c r="AF328" s="25" t="str">
        <f t="shared" ca="1" si="342"/>
        <v/>
      </c>
      <c r="AG328" s="25">
        <f ca="1">SUM(AF$3:AF328)</f>
        <v>0</v>
      </c>
      <c r="AH328" s="25" t="str">
        <f t="shared" ca="1" si="343"/>
        <v/>
      </c>
      <c r="AI328" s="25" t="str">
        <f t="shared" ca="1" si="321"/>
        <v/>
      </c>
      <c r="AJ328" s="25" t="str">
        <f t="shared" ca="1" si="344"/>
        <v/>
      </c>
      <c r="AK328" s="25" t="str">
        <f t="shared" ca="1" si="322"/>
        <v/>
      </c>
      <c r="AL328" s="25" t="str">
        <f t="shared" ca="1" si="345"/>
        <v/>
      </c>
      <c r="AM328" s="25" t="str">
        <f t="shared" ca="1" si="323"/>
        <v/>
      </c>
      <c r="AN328" s="25" t="str">
        <f t="shared" ca="1" si="346"/>
        <v/>
      </c>
      <c r="AO328" s="25" t="str">
        <f t="shared" ca="1" si="347"/>
        <v/>
      </c>
      <c r="AP328" s="25" t="str">
        <f ca="1">IF($H328="","",IF($Q328="x",SUM(AI$3:AK328)+SUM(AN$3:AO328)-SUM(AP$3:AP327),0))</f>
        <v/>
      </c>
      <c r="AQ328" s="25" t="str">
        <f t="shared" ca="1" si="348"/>
        <v/>
      </c>
      <c r="AR328" s="25" t="str">
        <f t="shared" ca="1" si="324"/>
        <v/>
      </c>
      <c r="AS328" s="7"/>
      <c r="AT328" s="25" t="str">
        <f t="shared" ca="1" si="349"/>
        <v/>
      </c>
      <c r="AU328" s="25">
        <f ca="1">SUM(AT$3:AT328)</f>
        <v>0</v>
      </c>
      <c r="AV328" s="25" t="str">
        <f t="shared" ca="1" si="350"/>
        <v/>
      </c>
      <c r="AW328" s="25" t="str">
        <f t="shared" ca="1" si="325"/>
        <v/>
      </c>
      <c r="AX328" s="25" t="str">
        <f t="shared" ca="1" si="351"/>
        <v/>
      </c>
      <c r="AY328" s="25" t="str">
        <f t="shared" ca="1" si="352"/>
        <v/>
      </c>
      <c r="AZ328" s="25" t="str">
        <f t="shared" ca="1" si="353"/>
        <v/>
      </c>
      <c r="BA328" s="25" t="str">
        <f t="shared" ca="1" si="354"/>
        <v/>
      </c>
      <c r="BB328" s="25" t="str">
        <f t="shared" ca="1" si="355"/>
        <v/>
      </c>
      <c r="BC328" s="25" t="str">
        <f t="shared" ca="1" si="356"/>
        <v/>
      </c>
      <c r="BD328" s="25" t="str">
        <f ca="1">IF($H328="","",IF($Q328="x",SUM(AW$3:AY328)+SUM(BB$3:BC328)-SUM(BD$3:BD327),0))</f>
        <v/>
      </c>
      <c r="BE328" s="25" t="str">
        <f t="shared" ca="1" si="357"/>
        <v/>
      </c>
      <c r="BF328" s="25" t="str">
        <f t="shared" ca="1" si="326"/>
        <v/>
      </c>
      <c r="BG328" s="7"/>
      <c r="BI328" s="25" t="str">
        <f t="shared" ca="1" si="358"/>
        <v/>
      </c>
      <c r="BJ328" s="25">
        <f ca="1">SUM(BI$3:BI328)</f>
        <v>0</v>
      </c>
      <c r="BK328" s="25" t="str">
        <f t="shared" ca="1" si="370"/>
        <v/>
      </c>
      <c r="BL328" s="25" t="str">
        <f t="shared" ca="1" si="327"/>
        <v/>
      </c>
      <c r="BM328" s="25" t="str">
        <f t="shared" ca="1" si="359"/>
        <v/>
      </c>
      <c r="BN328" s="25" t="str">
        <f t="shared" ca="1" si="360"/>
        <v/>
      </c>
      <c r="BO328" s="25" t="str">
        <f t="shared" ca="1" si="361"/>
        <v/>
      </c>
      <c r="BP328" s="25" t="str">
        <f t="shared" ca="1" si="362"/>
        <v/>
      </c>
      <c r="BQ328" s="25" t="str">
        <f t="shared" ca="1" si="363"/>
        <v/>
      </c>
      <c r="BR328" s="25" t="str">
        <f t="shared" ca="1" si="364"/>
        <v/>
      </c>
      <c r="BS328" s="25" t="str">
        <f ca="1">IF($H328="","",IF($Q328="x",SUM(BL$3:BN328)+SUM(BQ$3:BR328)-SUM(BS$3:BS327),0))</f>
        <v/>
      </c>
      <c r="BT328" s="25" t="str">
        <f t="shared" ca="1" si="365"/>
        <v/>
      </c>
      <c r="BU328" s="25" t="str">
        <f t="shared" ca="1" si="328"/>
        <v/>
      </c>
      <c r="BV328" s="7"/>
      <c r="BY328" s="7"/>
      <c r="CB328" s="131">
        <f t="shared" si="312"/>
        <v>325</v>
      </c>
      <c r="CC328" s="132" t="str">
        <f t="shared" ca="1" si="366"/>
        <v/>
      </c>
      <c r="CD328" s="133" t="str">
        <f t="shared" ca="1" si="313"/>
        <v/>
      </c>
      <c r="CE328" s="133" t="str">
        <f t="shared" ca="1" si="367"/>
        <v/>
      </c>
      <c r="CF328" s="133" t="str">
        <f t="shared" ca="1" si="314"/>
        <v/>
      </c>
      <c r="CG328" s="133" t="str">
        <f t="shared" ca="1" si="368"/>
        <v/>
      </c>
      <c r="CH328" s="133" t="str">
        <f ca="1">IF($H328="","",IF(MONTH($H328)=MONTH($C$4)-1,MAX(0,(CG328-SUM(N317:N328)+SUM(O317:O328))-(VLOOKUP(CB328-12,$CB$3:$CH327,6,FALSE))),0)*0.25)</f>
        <v/>
      </c>
      <c r="CI328" s="133" t="str">
        <f ca="1">IF($H328="","",CG328-SUM($CH$4:$CH328))</f>
        <v/>
      </c>
      <c r="CK328" s="133" t="str">
        <f ca="1">IF($H328="","",SUM($N$4:$N328)+$CK$3)</f>
        <v/>
      </c>
      <c r="CL328" s="133" t="str">
        <f ca="1">IF($H328="","",SUM($O$4:$O328))</f>
        <v/>
      </c>
      <c r="CM328" s="133" t="str">
        <f t="shared" ca="1" si="307"/>
        <v/>
      </c>
      <c r="CN328" s="133" t="str">
        <f ca="1">IF($H328="","",ROUND(IF(MONTH($H328)=MONTH($C$4)-1,BT328*(1+CC328)-SUM($CM$4:$CM328),0),2))</f>
        <v/>
      </c>
      <c r="CZ328" s="132" t="str">
        <f t="shared" ca="1" si="329"/>
        <v/>
      </c>
    </row>
    <row r="329" spans="6:104" x14ac:dyDescent="0.2">
      <c r="F329" s="3">
        <v>326</v>
      </c>
      <c r="G329" s="3">
        <f t="shared" si="330"/>
        <v>28</v>
      </c>
      <c r="H329" s="8" t="str">
        <f t="shared" ca="1" si="369"/>
        <v/>
      </c>
      <c r="I329" s="6" t="str">
        <f t="shared" ca="1" si="315"/>
        <v/>
      </c>
      <c r="J329" s="6" t="str">
        <f t="shared" ca="1" si="316"/>
        <v/>
      </c>
      <c r="K329" s="7"/>
      <c r="L329" s="6" t="str">
        <f ca="1">IF($H329="","",IF($J329="",VLOOKUP($I329,Sterbetafeln!$A$4:$I$124,$D$10,FALSE),MAX(0.0005,VLOOKUP($I329,Sterbetafeln!$A$4:$I$124,$D$10,FALSE)*VLOOKUP($J329,Sterbetafeln!$A$4:$I$124,$D$13,FALSE))))</f>
        <v/>
      </c>
      <c r="M329" s="78">
        <f ca="1">SUM($O$3:$O329)</f>
        <v>0</v>
      </c>
      <c r="N329" s="25" t="str">
        <f t="shared" ca="1" si="331"/>
        <v/>
      </c>
      <c r="O329" s="25" t="str">
        <f t="shared" ca="1" si="332"/>
        <v/>
      </c>
      <c r="P329" s="25" t="str">
        <f t="shared" ca="1" si="333"/>
        <v/>
      </c>
      <c r="Q329" s="7" t="str">
        <f t="shared" ca="1" si="334"/>
        <v/>
      </c>
      <c r="R329" s="25" t="str">
        <f t="shared" ca="1" si="335"/>
        <v/>
      </c>
      <c r="S329" s="25">
        <f ca="1">SUM(R$3:R329)</f>
        <v>0</v>
      </c>
      <c r="T329" s="25" t="str">
        <f t="shared" ca="1" si="336"/>
        <v/>
      </c>
      <c r="U329" s="25" t="str">
        <f t="shared" ca="1" si="317"/>
        <v/>
      </c>
      <c r="V329" s="25" t="str">
        <f t="shared" ca="1" si="337"/>
        <v/>
      </c>
      <c r="W329" s="25" t="str">
        <f t="shared" ca="1" si="318"/>
        <v/>
      </c>
      <c r="X329" s="25" t="str">
        <f t="shared" ca="1" si="338"/>
        <v/>
      </c>
      <c r="Y329" s="25" t="str">
        <f t="shared" ca="1" si="319"/>
        <v/>
      </c>
      <c r="Z329" s="25" t="str">
        <f t="shared" ca="1" si="339"/>
        <v/>
      </c>
      <c r="AA329" s="25" t="str">
        <f t="shared" ca="1" si="340"/>
        <v/>
      </c>
      <c r="AB329" s="25" t="str">
        <f ca="1">IF($H329="","",IF($Q329="x",SUM(U$3:W329)+SUM(Z$3:AA329)-SUM(AB$3:AB328),0))</f>
        <v/>
      </c>
      <c r="AC329" s="25" t="str">
        <f t="shared" ca="1" si="341"/>
        <v/>
      </c>
      <c r="AD329" s="25" t="str">
        <f t="shared" ca="1" si="320"/>
        <v/>
      </c>
      <c r="AE329" s="7"/>
      <c r="AF329" s="25" t="str">
        <f t="shared" ca="1" si="342"/>
        <v/>
      </c>
      <c r="AG329" s="25">
        <f ca="1">SUM(AF$3:AF329)</f>
        <v>0</v>
      </c>
      <c r="AH329" s="25" t="str">
        <f t="shared" ca="1" si="343"/>
        <v/>
      </c>
      <c r="AI329" s="25" t="str">
        <f t="shared" ca="1" si="321"/>
        <v/>
      </c>
      <c r="AJ329" s="25" t="str">
        <f t="shared" ca="1" si="344"/>
        <v/>
      </c>
      <c r="AK329" s="25" t="str">
        <f t="shared" ca="1" si="322"/>
        <v/>
      </c>
      <c r="AL329" s="25" t="str">
        <f t="shared" ca="1" si="345"/>
        <v/>
      </c>
      <c r="AM329" s="25" t="str">
        <f t="shared" ca="1" si="323"/>
        <v/>
      </c>
      <c r="AN329" s="25" t="str">
        <f t="shared" ca="1" si="346"/>
        <v/>
      </c>
      <c r="AO329" s="25" t="str">
        <f t="shared" ca="1" si="347"/>
        <v/>
      </c>
      <c r="AP329" s="25" t="str">
        <f ca="1">IF($H329="","",IF($Q329="x",SUM(AI$3:AK329)+SUM(AN$3:AO329)-SUM(AP$3:AP328),0))</f>
        <v/>
      </c>
      <c r="AQ329" s="25" t="str">
        <f t="shared" ca="1" si="348"/>
        <v/>
      </c>
      <c r="AR329" s="25" t="str">
        <f t="shared" ca="1" si="324"/>
        <v/>
      </c>
      <c r="AS329" s="7"/>
      <c r="AT329" s="25" t="str">
        <f t="shared" ca="1" si="349"/>
        <v/>
      </c>
      <c r="AU329" s="25">
        <f ca="1">SUM(AT$3:AT329)</f>
        <v>0</v>
      </c>
      <c r="AV329" s="25" t="str">
        <f t="shared" ca="1" si="350"/>
        <v/>
      </c>
      <c r="AW329" s="25" t="str">
        <f t="shared" ca="1" si="325"/>
        <v/>
      </c>
      <c r="AX329" s="25" t="str">
        <f t="shared" ca="1" si="351"/>
        <v/>
      </c>
      <c r="AY329" s="25" t="str">
        <f t="shared" ca="1" si="352"/>
        <v/>
      </c>
      <c r="AZ329" s="25" t="str">
        <f t="shared" ca="1" si="353"/>
        <v/>
      </c>
      <c r="BA329" s="25" t="str">
        <f t="shared" ca="1" si="354"/>
        <v/>
      </c>
      <c r="BB329" s="25" t="str">
        <f t="shared" ca="1" si="355"/>
        <v/>
      </c>
      <c r="BC329" s="25" t="str">
        <f t="shared" ca="1" si="356"/>
        <v/>
      </c>
      <c r="BD329" s="25" t="str">
        <f ca="1">IF($H329="","",IF($Q329="x",SUM(AW$3:AY329)+SUM(BB$3:BC329)-SUM(BD$3:BD328),0))</f>
        <v/>
      </c>
      <c r="BE329" s="25" t="str">
        <f t="shared" ca="1" si="357"/>
        <v/>
      </c>
      <c r="BF329" s="25" t="str">
        <f t="shared" ca="1" si="326"/>
        <v/>
      </c>
      <c r="BG329" s="7"/>
      <c r="BI329" s="25" t="str">
        <f t="shared" ca="1" si="358"/>
        <v/>
      </c>
      <c r="BJ329" s="25">
        <f ca="1">SUM(BI$3:BI329)</f>
        <v>0</v>
      </c>
      <c r="BK329" s="25" t="str">
        <f t="shared" ca="1" si="370"/>
        <v/>
      </c>
      <c r="BL329" s="25" t="str">
        <f t="shared" ca="1" si="327"/>
        <v/>
      </c>
      <c r="BM329" s="25" t="str">
        <f t="shared" ca="1" si="359"/>
        <v/>
      </c>
      <c r="BN329" s="25" t="str">
        <f t="shared" ca="1" si="360"/>
        <v/>
      </c>
      <c r="BO329" s="25" t="str">
        <f t="shared" ca="1" si="361"/>
        <v/>
      </c>
      <c r="BP329" s="25" t="str">
        <f t="shared" ca="1" si="362"/>
        <v/>
      </c>
      <c r="BQ329" s="25" t="str">
        <f t="shared" ca="1" si="363"/>
        <v/>
      </c>
      <c r="BR329" s="25" t="str">
        <f t="shared" ca="1" si="364"/>
        <v/>
      </c>
      <c r="BS329" s="25" t="str">
        <f ca="1">IF($H329="","",IF($Q329="x",SUM(BL$3:BN329)+SUM(BQ$3:BR329)-SUM(BS$3:BS328),0))</f>
        <v/>
      </c>
      <c r="BT329" s="25" t="str">
        <f t="shared" ca="1" si="365"/>
        <v/>
      </c>
      <c r="BU329" s="25" t="str">
        <f t="shared" ca="1" si="328"/>
        <v/>
      </c>
      <c r="BV329" s="7"/>
      <c r="BY329" s="7"/>
      <c r="CB329" s="131">
        <f t="shared" si="312"/>
        <v>326</v>
      </c>
      <c r="CC329" s="132" t="str">
        <f t="shared" ca="1" si="366"/>
        <v/>
      </c>
      <c r="CD329" s="133" t="str">
        <f t="shared" ca="1" si="313"/>
        <v/>
      </c>
      <c r="CE329" s="133" t="str">
        <f t="shared" ca="1" si="367"/>
        <v/>
      </c>
      <c r="CF329" s="133" t="str">
        <f t="shared" ca="1" si="314"/>
        <v/>
      </c>
      <c r="CG329" s="133" t="str">
        <f t="shared" ca="1" si="368"/>
        <v/>
      </c>
      <c r="CH329" s="133" t="str">
        <f ca="1">IF($H329="","",IF(MONTH($H329)=MONTH($C$4)-1,MAX(0,(CG329-SUM(N318:N329)+SUM(O318:O329))-(VLOOKUP(CB329-12,$CB$3:$CH328,6,FALSE))),0)*0.25)</f>
        <v/>
      </c>
      <c r="CI329" s="133" t="str">
        <f ca="1">IF($H329="","",CG329-SUM($CH$4:$CH329))</f>
        <v/>
      </c>
      <c r="CK329" s="133" t="str">
        <f ca="1">IF($H329="","",SUM($N$4:$N329)+$CK$3)</f>
        <v/>
      </c>
      <c r="CL329" s="133" t="str">
        <f ca="1">IF($H329="","",SUM($O$4:$O329))</f>
        <v/>
      </c>
      <c r="CM329" s="133" t="str">
        <f t="shared" ca="1" si="307"/>
        <v/>
      </c>
      <c r="CN329" s="133" t="str">
        <f ca="1">IF($H329="","",ROUND(IF(MONTH($H329)=MONTH($C$4)-1,BT329*(1+CC329)-SUM($CM$4:$CM329),0),2))</f>
        <v/>
      </c>
      <c r="CZ329" s="132" t="str">
        <f t="shared" ca="1" si="329"/>
        <v/>
      </c>
    </row>
    <row r="330" spans="6:104" x14ac:dyDescent="0.2">
      <c r="F330" s="3">
        <v>327</v>
      </c>
      <c r="G330" s="3">
        <f t="shared" si="330"/>
        <v>28</v>
      </c>
      <c r="H330" s="8" t="str">
        <f t="shared" ca="1" si="369"/>
        <v/>
      </c>
      <c r="I330" s="6" t="str">
        <f t="shared" ca="1" si="315"/>
        <v/>
      </c>
      <c r="J330" s="6" t="str">
        <f t="shared" ca="1" si="316"/>
        <v/>
      </c>
      <c r="K330" s="7"/>
      <c r="L330" s="6" t="str">
        <f ca="1">IF($H330="","",IF($J330="",VLOOKUP($I330,Sterbetafeln!$A$4:$I$124,$D$10,FALSE),MAX(0.0005,VLOOKUP($I330,Sterbetafeln!$A$4:$I$124,$D$10,FALSE)*VLOOKUP($J330,Sterbetafeln!$A$4:$I$124,$D$13,FALSE))))</f>
        <v/>
      </c>
      <c r="M330" s="78">
        <f ca="1">SUM($O$3:$O330)</f>
        <v>0</v>
      </c>
      <c r="N330" s="25" t="str">
        <f t="shared" ca="1" si="331"/>
        <v/>
      </c>
      <c r="O330" s="25" t="str">
        <f t="shared" ca="1" si="332"/>
        <v/>
      </c>
      <c r="P330" s="25" t="str">
        <f t="shared" ca="1" si="333"/>
        <v/>
      </c>
      <c r="Q330" s="7" t="str">
        <f t="shared" ca="1" si="334"/>
        <v/>
      </c>
      <c r="R330" s="25" t="str">
        <f t="shared" ca="1" si="335"/>
        <v/>
      </c>
      <c r="S330" s="25">
        <f ca="1">SUM(R$3:R330)</f>
        <v>0</v>
      </c>
      <c r="T330" s="25" t="str">
        <f t="shared" ca="1" si="336"/>
        <v/>
      </c>
      <c r="U330" s="25" t="str">
        <f t="shared" ca="1" si="317"/>
        <v/>
      </c>
      <c r="V330" s="25" t="str">
        <f t="shared" ca="1" si="337"/>
        <v/>
      </c>
      <c r="W330" s="25" t="str">
        <f t="shared" ca="1" si="318"/>
        <v/>
      </c>
      <c r="X330" s="25" t="str">
        <f t="shared" ca="1" si="338"/>
        <v/>
      </c>
      <c r="Y330" s="25" t="str">
        <f t="shared" ca="1" si="319"/>
        <v/>
      </c>
      <c r="Z330" s="25" t="str">
        <f t="shared" ca="1" si="339"/>
        <v/>
      </c>
      <c r="AA330" s="25" t="str">
        <f t="shared" ca="1" si="340"/>
        <v/>
      </c>
      <c r="AB330" s="25" t="str">
        <f ca="1">IF($H330="","",IF($Q330="x",SUM(U$3:W330)+SUM(Z$3:AA330)-SUM(AB$3:AB329),0))</f>
        <v/>
      </c>
      <c r="AC330" s="25" t="str">
        <f t="shared" ca="1" si="341"/>
        <v/>
      </c>
      <c r="AD330" s="25" t="str">
        <f t="shared" ca="1" si="320"/>
        <v/>
      </c>
      <c r="AE330" s="7"/>
      <c r="AF330" s="25" t="str">
        <f t="shared" ca="1" si="342"/>
        <v/>
      </c>
      <c r="AG330" s="25">
        <f ca="1">SUM(AF$3:AF330)</f>
        <v>0</v>
      </c>
      <c r="AH330" s="25" t="str">
        <f t="shared" ca="1" si="343"/>
        <v/>
      </c>
      <c r="AI330" s="25" t="str">
        <f t="shared" ca="1" si="321"/>
        <v/>
      </c>
      <c r="AJ330" s="25" t="str">
        <f t="shared" ca="1" si="344"/>
        <v/>
      </c>
      <c r="AK330" s="25" t="str">
        <f t="shared" ca="1" si="322"/>
        <v/>
      </c>
      <c r="AL330" s="25" t="str">
        <f t="shared" ca="1" si="345"/>
        <v/>
      </c>
      <c r="AM330" s="25" t="str">
        <f t="shared" ca="1" si="323"/>
        <v/>
      </c>
      <c r="AN330" s="25" t="str">
        <f t="shared" ca="1" si="346"/>
        <v/>
      </c>
      <c r="AO330" s="25" t="str">
        <f t="shared" ca="1" si="347"/>
        <v/>
      </c>
      <c r="AP330" s="25" t="str">
        <f ca="1">IF($H330="","",IF($Q330="x",SUM(AI$3:AK330)+SUM(AN$3:AO330)-SUM(AP$3:AP329),0))</f>
        <v/>
      </c>
      <c r="AQ330" s="25" t="str">
        <f t="shared" ca="1" si="348"/>
        <v/>
      </c>
      <c r="AR330" s="25" t="str">
        <f t="shared" ca="1" si="324"/>
        <v/>
      </c>
      <c r="AS330" s="7"/>
      <c r="AT330" s="25" t="str">
        <f t="shared" ca="1" si="349"/>
        <v/>
      </c>
      <c r="AU330" s="25">
        <f ca="1">SUM(AT$3:AT330)</f>
        <v>0</v>
      </c>
      <c r="AV330" s="25" t="str">
        <f t="shared" ca="1" si="350"/>
        <v/>
      </c>
      <c r="AW330" s="25" t="str">
        <f t="shared" ca="1" si="325"/>
        <v/>
      </c>
      <c r="AX330" s="25" t="str">
        <f t="shared" ca="1" si="351"/>
        <v/>
      </c>
      <c r="AY330" s="25" t="str">
        <f t="shared" ca="1" si="352"/>
        <v/>
      </c>
      <c r="AZ330" s="25" t="str">
        <f t="shared" ca="1" si="353"/>
        <v/>
      </c>
      <c r="BA330" s="25" t="str">
        <f t="shared" ca="1" si="354"/>
        <v/>
      </c>
      <c r="BB330" s="25" t="str">
        <f t="shared" ca="1" si="355"/>
        <v/>
      </c>
      <c r="BC330" s="25" t="str">
        <f t="shared" ca="1" si="356"/>
        <v/>
      </c>
      <c r="BD330" s="25" t="str">
        <f ca="1">IF($H330="","",IF($Q330="x",SUM(AW$3:AY330)+SUM(BB$3:BC330)-SUM(BD$3:BD329),0))</f>
        <v/>
      </c>
      <c r="BE330" s="25" t="str">
        <f t="shared" ca="1" si="357"/>
        <v/>
      </c>
      <c r="BF330" s="25" t="str">
        <f t="shared" ca="1" si="326"/>
        <v/>
      </c>
      <c r="BG330" s="7"/>
      <c r="BI330" s="25" t="str">
        <f t="shared" ca="1" si="358"/>
        <v/>
      </c>
      <c r="BJ330" s="25">
        <f ca="1">SUM(BI$3:BI330)</f>
        <v>0</v>
      </c>
      <c r="BK330" s="25" t="str">
        <f t="shared" ca="1" si="370"/>
        <v/>
      </c>
      <c r="BL330" s="25" t="str">
        <f t="shared" ca="1" si="327"/>
        <v/>
      </c>
      <c r="BM330" s="25" t="str">
        <f t="shared" ca="1" si="359"/>
        <v/>
      </c>
      <c r="BN330" s="25" t="str">
        <f t="shared" ca="1" si="360"/>
        <v/>
      </c>
      <c r="BO330" s="25" t="str">
        <f t="shared" ca="1" si="361"/>
        <v/>
      </c>
      <c r="BP330" s="25" t="str">
        <f t="shared" ca="1" si="362"/>
        <v/>
      </c>
      <c r="BQ330" s="25" t="str">
        <f t="shared" ca="1" si="363"/>
        <v/>
      </c>
      <c r="BR330" s="25" t="str">
        <f t="shared" ca="1" si="364"/>
        <v/>
      </c>
      <c r="BS330" s="25" t="str">
        <f ca="1">IF($H330="","",IF($Q330="x",SUM(BL$3:BN330)+SUM(BQ$3:BR330)-SUM(BS$3:BS329),0))</f>
        <v/>
      </c>
      <c r="BT330" s="25" t="str">
        <f t="shared" ca="1" si="365"/>
        <v/>
      </c>
      <c r="BU330" s="25" t="str">
        <f t="shared" ca="1" si="328"/>
        <v/>
      </c>
      <c r="BV330" s="7"/>
      <c r="BY330" s="7"/>
      <c r="CB330" s="131">
        <f t="shared" si="312"/>
        <v>327</v>
      </c>
      <c r="CC330" s="132" t="str">
        <f t="shared" ca="1" si="366"/>
        <v/>
      </c>
      <c r="CD330" s="133" t="str">
        <f t="shared" ca="1" si="313"/>
        <v/>
      </c>
      <c r="CE330" s="133" t="str">
        <f t="shared" ca="1" si="367"/>
        <v/>
      </c>
      <c r="CF330" s="133" t="str">
        <f t="shared" ca="1" si="314"/>
        <v/>
      </c>
      <c r="CG330" s="133" t="str">
        <f t="shared" ca="1" si="368"/>
        <v/>
      </c>
      <c r="CH330" s="133" t="str">
        <f ca="1">IF($H330="","",IF(MONTH($H330)=MONTH($C$4)-1,MAX(0,(CG330-SUM(N319:N330)+SUM(O319:O330))-(VLOOKUP(CB330-12,$CB$3:$CH329,6,FALSE))),0)*0.25)</f>
        <v/>
      </c>
      <c r="CI330" s="133" t="str">
        <f ca="1">IF($H330="","",CG330-SUM($CH$4:$CH330))</f>
        <v/>
      </c>
      <c r="CK330" s="133" t="str">
        <f ca="1">IF($H330="","",SUM($N$4:$N330)+$CK$3)</f>
        <v/>
      </c>
      <c r="CL330" s="133" t="str">
        <f ca="1">IF($H330="","",SUM($O$4:$O330))</f>
        <v/>
      </c>
      <c r="CM330" s="133" t="str">
        <f t="shared" ca="1" si="307"/>
        <v/>
      </c>
      <c r="CN330" s="133" t="str">
        <f ca="1">IF($H330="","",ROUND(IF(MONTH($H330)=MONTH($C$4)-1,BT330*(1+CC330)-SUM($CM$4:$CM330),0),2))</f>
        <v/>
      </c>
      <c r="CZ330" s="132" t="str">
        <f t="shared" ca="1" si="329"/>
        <v/>
      </c>
    </row>
    <row r="331" spans="6:104" x14ac:dyDescent="0.2">
      <c r="F331" s="3">
        <v>328</v>
      </c>
      <c r="G331" s="3">
        <f t="shared" si="330"/>
        <v>28</v>
      </c>
      <c r="H331" s="8" t="str">
        <f t="shared" ca="1" si="369"/>
        <v/>
      </c>
      <c r="I331" s="6" t="str">
        <f t="shared" ca="1" si="315"/>
        <v/>
      </c>
      <c r="J331" s="6" t="str">
        <f t="shared" ca="1" si="316"/>
        <v/>
      </c>
      <c r="K331" s="7"/>
      <c r="L331" s="6" t="str">
        <f ca="1">IF($H331="","",IF($J331="",VLOOKUP($I331,Sterbetafeln!$A$4:$I$124,$D$10,FALSE),MAX(0.0005,VLOOKUP($I331,Sterbetafeln!$A$4:$I$124,$D$10,FALSE)*VLOOKUP($J331,Sterbetafeln!$A$4:$I$124,$D$13,FALSE))))</f>
        <v/>
      </c>
      <c r="M331" s="78">
        <f ca="1">SUM($O$3:$O331)</f>
        <v>0</v>
      </c>
      <c r="N331" s="25" t="str">
        <f t="shared" ca="1" si="331"/>
        <v/>
      </c>
      <c r="O331" s="25" t="str">
        <f t="shared" ca="1" si="332"/>
        <v/>
      </c>
      <c r="P331" s="25" t="str">
        <f t="shared" ca="1" si="333"/>
        <v/>
      </c>
      <c r="Q331" s="7" t="str">
        <f t="shared" ca="1" si="334"/>
        <v/>
      </c>
      <c r="R331" s="25" t="str">
        <f t="shared" ca="1" si="335"/>
        <v/>
      </c>
      <c r="S331" s="25">
        <f ca="1">SUM(R$3:R331)</f>
        <v>0</v>
      </c>
      <c r="T331" s="25" t="str">
        <f t="shared" ca="1" si="336"/>
        <v/>
      </c>
      <c r="U331" s="25" t="str">
        <f t="shared" ca="1" si="317"/>
        <v/>
      </c>
      <c r="V331" s="25" t="str">
        <f t="shared" ca="1" si="337"/>
        <v/>
      </c>
      <c r="W331" s="25" t="str">
        <f t="shared" ca="1" si="318"/>
        <v/>
      </c>
      <c r="X331" s="25" t="str">
        <f t="shared" ca="1" si="338"/>
        <v/>
      </c>
      <c r="Y331" s="25" t="str">
        <f t="shared" ca="1" si="319"/>
        <v/>
      </c>
      <c r="Z331" s="25" t="str">
        <f t="shared" ca="1" si="339"/>
        <v/>
      </c>
      <c r="AA331" s="25" t="str">
        <f t="shared" ca="1" si="340"/>
        <v/>
      </c>
      <c r="AB331" s="25" t="str">
        <f ca="1">IF($H331="","",IF($Q331="x",SUM(U$3:W331)+SUM(Z$3:AA331)-SUM(AB$3:AB330),0))</f>
        <v/>
      </c>
      <c r="AC331" s="25" t="str">
        <f t="shared" ca="1" si="341"/>
        <v/>
      </c>
      <c r="AD331" s="25" t="str">
        <f t="shared" ca="1" si="320"/>
        <v/>
      </c>
      <c r="AE331" s="7"/>
      <c r="AF331" s="25" t="str">
        <f t="shared" ca="1" si="342"/>
        <v/>
      </c>
      <c r="AG331" s="25">
        <f ca="1">SUM(AF$3:AF331)</f>
        <v>0</v>
      </c>
      <c r="AH331" s="25" t="str">
        <f t="shared" ca="1" si="343"/>
        <v/>
      </c>
      <c r="AI331" s="25" t="str">
        <f t="shared" ca="1" si="321"/>
        <v/>
      </c>
      <c r="AJ331" s="25" t="str">
        <f t="shared" ca="1" si="344"/>
        <v/>
      </c>
      <c r="AK331" s="25" t="str">
        <f t="shared" ca="1" si="322"/>
        <v/>
      </c>
      <c r="AL331" s="25" t="str">
        <f t="shared" ca="1" si="345"/>
        <v/>
      </c>
      <c r="AM331" s="25" t="str">
        <f t="shared" ca="1" si="323"/>
        <v/>
      </c>
      <c r="AN331" s="25" t="str">
        <f t="shared" ca="1" si="346"/>
        <v/>
      </c>
      <c r="AO331" s="25" t="str">
        <f t="shared" ca="1" si="347"/>
        <v/>
      </c>
      <c r="AP331" s="25" t="str">
        <f ca="1">IF($H331="","",IF($Q331="x",SUM(AI$3:AK331)+SUM(AN$3:AO331)-SUM(AP$3:AP330),0))</f>
        <v/>
      </c>
      <c r="AQ331" s="25" t="str">
        <f t="shared" ca="1" si="348"/>
        <v/>
      </c>
      <c r="AR331" s="25" t="str">
        <f t="shared" ca="1" si="324"/>
        <v/>
      </c>
      <c r="AS331" s="7"/>
      <c r="AT331" s="25" t="str">
        <f t="shared" ca="1" si="349"/>
        <v/>
      </c>
      <c r="AU331" s="25">
        <f ca="1">SUM(AT$3:AT331)</f>
        <v>0</v>
      </c>
      <c r="AV331" s="25" t="str">
        <f t="shared" ca="1" si="350"/>
        <v/>
      </c>
      <c r="AW331" s="25" t="str">
        <f t="shared" ca="1" si="325"/>
        <v/>
      </c>
      <c r="AX331" s="25" t="str">
        <f t="shared" ca="1" si="351"/>
        <v/>
      </c>
      <c r="AY331" s="25" t="str">
        <f t="shared" ca="1" si="352"/>
        <v/>
      </c>
      <c r="AZ331" s="25" t="str">
        <f t="shared" ca="1" si="353"/>
        <v/>
      </c>
      <c r="BA331" s="25" t="str">
        <f t="shared" ca="1" si="354"/>
        <v/>
      </c>
      <c r="BB331" s="25" t="str">
        <f t="shared" ca="1" si="355"/>
        <v/>
      </c>
      <c r="BC331" s="25" t="str">
        <f t="shared" ca="1" si="356"/>
        <v/>
      </c>
      <c r="BD331" s="25" t="str">
        <f ca="1">IF($H331="","",IF($Q331="x",SUM(AW$3:AY331)+SUM(BB$3:BC331)-SUM(BD$3:BD330),0))</f>
        <v/>
      </c>
      <c r="BE331" s="25" t="str">
        <f t="shared" ca="1" si="357"/>
        <v/>
      </c>
      <c r="BF331" s="25" t="str">
        <f t="shared" ca="1" si="326"/>
        <v/>
      </c>
      <c r="BG331" s="7"/>
      <c r="BI331" s="25" t="str">
        <f t="shared" ca="1" si="358"/>
        <v/>
      </c>
      <c r="BJ331" s="25">
        <f ca="1">SUM(BI$3:BI331)</f>
        <v>0</v>
      </c>
      <c r="BK331" s="25" t="str">
        <f t="shared" ca="1" si="370"/>
        <v/>
      </c>
      <c r="BL331" s="25" t="str">
        <f t="shared" ca="1" si="327"/>
        <v/>
      </c>
      <c r="BM331" s="25" t="str">
        <f t="shared" ca="1" si="359"/>
        <v/>
      </c>
      <c r="BN331" s="25" t="str">
        <f t="shared" ca="1" si="360"/>
        <v/>
      </c>
      <c r="BO331" s="25" t="str">
        <f t="shared" ca="1" si="361"/>
        <v/>
      </c>
      <c r="BP331" s="25" t="str">
        <f t="shared" ca="1" si="362"/>
        <v/>
      </c>
      <c r="BQ331" s="25" t="str">
        <f t="shared" ca="1" si="363"/>
        <v/>
      </c>
      <c r="BR331" s="25" t="str">
        <f t="shared" ca="1" si="364"/>
        <v/>
      </c>
      <c r="BS331" s="25" t="str">
        <f ca="1">IF($H331="","",IF($Q331="x",SUM(BL$3:BN331)+SUM(BQ$3:BR331)-SUM(BS$3:BS330),0))</f>
        <v/>
      </c>
      <c r="BT331" s="25" t="str">
        <f t="shared" ca="1" si="365"/>
        <v/>
      </c>
      <c r="BU331" s="25" t="str">
        <f t="shared" ca="1" si="328"/>
        <v/>
      </c>
      <c r="BV331" s="7"/>
      <c r="BY331" s="7"/>
      <c r="CB331" s="131">
        <f t="shared" si="312"/>
        <v>328</v>
      </c>
      <c r="CC331" s="132" t="str">
        <f t="shared" ca="1" si="366"/>
        <v/>
      </c>
      <c r="CD331" s="133" t="str">
        <f t="shared" ca="1" si="313"/>
        <v/>
      </c>
      <c r="CE331" s="133" t="str">
        <f t="shared" ca="1" si="367"/>
        <v/>
      </c>
      <c r="CF331" s="133" t="str">
        <f t="shared" ca="1" si="314"/>
        <v/>
      </c>
      <c r="CG331" s="133" t="str">
        <f t="shared" ca="1" si="368"/>
        <v/>
      </c>
      <c r="CH331" s="133" t="str">
        <f ca="1">IF($H331="","",IF(MONTH($H331)=MONTH($C$4)-1,MAX(0,(CG331-SUM(N320:N331)+SUM(O320:O331))-(VLOOKUP(CB331-12,$CB$3:$CH330,6,FALSE))),0)*0.25)</f>
        <v/>
      </c>
      <c r="CI331" s="133" t="str">
        <f ca="1">IF($H331="","",CG331-SUM($CH$4:$CH331))</f>
        <v/>
      </c>
      <c r="CK331" s="133" t="str">
        <f ca="1">IF($H331="","",SUM($N$4:$N331)+$CK$3)</f>
        <v/>
      </c>
      <c r="CL331" s="133" t="str">
        <f ca="1">IF($H331="","",SUM($O$4:$O331))</f>
        <v/>
      </c>
      <c r="CM331" s="133" t="str">
        <f t="shared" ca="1" si="307"/>
        <v/>
      </c>
      <c r="CN331" s="133" t="str">
        <f ca="1">IF($H331="","",ROUND(IF(MONTH($H331)=MONTH($C$4)-1,BT331*(1+CC331)-SUM($CM$4:$CM331),0),2))</f>
        <v/>
      </c>
      <c r="CZ331" s="132" t="str">
        <f t="shared" ca="1" si="329"/>
        <v/>
      </c>
    </row>
    <row r="332" spans="6:104" x14ac:dyDescent="0.2">
      <c r="F332" s="3">
        <v>329</v>
      </c>
      <c r="G332" s="3">
        <f t="shared" si="330"/>
        <v>28</v>
      </c>
      <c r="H332" s="8" t="str">
        <f t="shared" ca="1" si="369"/>
        <v/>
      </c>
      <c r="I332" s="6" t="str">
        <f t="shared" ca="1" si="315"/>
        <v/>
      </c>
      <c r="J332" s="6" t="str">
        <f t="shared" ca="1" si="316"/>
        <v/>
      </c>
      <c r="K332" s="7"/>
      <c r="L332" s="6" t="str">
        <f ca="1">IF($H332="","",IF($J332="",VLOOKUP($I332,Sterbetafeln!$A$4:$I$124,$D$10,FALSE),MAX(0.0005,VLOOKUP($I332,Sterbetafeln!$A$4:$I$124,$D$10,FALSE)*VLOOKUP($J332,Sterbetafeln!$A$4:$I$124,$D$13,FALSE))))</f>
        <v/>
      </c>
      <c r="M332" s="78">
        <f ca="1">SUM($O$3:$O332)</f>
        <v>0</v>
      </c>
      <c r="N332" s="25" t="str">
        <f t="shared" ca="1" si="331"/>
        <v/>
      </c>
      <c r="O332" s="25" t="str">
        <f t="shared" ca="1" si="332"/>
        <v/>
      </c>
      <c r="P332" s="25" t="str">
        <f t="shared" ca="1" si="333"/>
        <v/>
      </c>
      <c r="Q332" s="7" t="str">
        <f t="shared" ca="1" si="334"/>
        <v/>
      </c>
      <c r="R332" s="25" t="str">
        <f t="shared" ca="1" si="335"/>
        <v/>
      </c>
      <c r="S332" s="25">
        <f ca="1">SUM(R$3:R332)</f>
        <v>0</v>
      </c>
      <c r="T332" s="25" t="str">
        <f t="shared" ca="1" si="336"/>
        <v/>
      </c>
      <c r="U332" s="25" t="str">
        <f t="shared" ca="1" si="317"/>
        <v/>
      </c>
      <c r="V332" s="25" t="str">
        <f t="shared" ca="1" si="337"/>
        <v/>
      </c>
      <c r="W332" s="25" t="str">
        <f t="shared" ca="1" si="318"/>
        <v/>
      </c>
      <c r="X332" s="25" t="str">
        <f t="shared" ca="1" si="338"/>
        <v/>
      </c>
      <c r="Y332" s="25" t="str">
        <f t="shared" ca="1" si="319"/>
        <v/>
      </c>
      <c r="Z332" s="25" t="str">
        <f t="shared" ca="1" si="339"/>
        <v/>
      </c>
      <c r="AA332" s="25" t="str">
        <f t="shared" ca="1" si="340"/>
        <v/>
      </c>
      <c r="AB332" s="25" t="str">
        <f ca="1">IF($H332="","",IF($Q332="x",SUM(U$3:W332)+SUM(Z$3:AA332)-SUM(AB$3:AB331),0))</f>
        <v/>
      </c>
      <c r="AC332" s="25" t="str">
        <f t="shared" ca="1" si="341"/>
        <v/>
      </c>
      <c r="AD332" s="25" t="str">
        <f t="shared" ca="1" si="320"/>
        <v/>
      </c>
      <c r="AE332" s="7"/>
      <c r="AF332" s="25" t="str">
        <f t="shared" ca="1" si="342"/>
        <v/>
      </c>
      <c r="AG332" s="25">
        <f ca="1">SUM(AF$3:AF332)</f>
        <v>0</v>
      </c>
      <c r="AH332" s="25" t="str">
        <f t="shared" ca="1" si="343"/>
        <v/>
      </c>
      <c r="AI332" s="25" t="str">
        <f t="shared" ca="1" si="321"/>
        <v/>
      </c>
      <c r="AJ332" s="25" t="str">
        <f t="shared" ca="1" si="344"/>
        <v/>
      </c>
      <c r="AK332" s="25" t="str">
        <f t="shared" ca="1" si="322"/>
        <v/>
      </c>
      <c r="AL332" s="25" t="str">
        <f t="shared" ca="1" si="345"/>
        <v/>
      </c>
      <c r="AM332" s="25" t="str">
        <f t="shared" ca="1" si="323"/>
        <v/>
      </c>
      <c r="AN332" s="25" t="str">
        <f t="shared" ca="1" si="346"/>
        <v/>
      </c>
      <c r="AO332" s="25" t="str">
        <f t="shared" ca="1" si="347"/>
        <v/>
      </c>
      <c r="AP332" s="25" t="str">
        <f ca="1">IF($H332="","",IF($Q332="x",SUM(AI$3:AK332)+SUM(AN$3:AO332)-SUM(AP$3:AP331),0))</f>
        <v/>
      </c>
      <c r="AQ332" s="25" t="str">
        <f t="shared" ca="1" si="348"/>
        <v/>
      </c>
      <c r="AR332" s="25" t="str">
        <f t="shared" ca="1" si="324"/>
        <v/>
      </c>
      <c r="AS332" s="7"/>
      <c r="AT332" s="25" t="str">
        <f t="shared" ca="1" si="349"/>
        <v/>
      </c>
      <c r="AU332" s="25">
        <f ca="1">SUM(AT$3:AT332)</f>
        <v>0</v>
      </c>
      <c r="AV332" s="25" t="str">
        <f t="shared" ca="1" si="350"/>
        <v/>
      </c>
      <c r="AW332" s="25" t="str">
        <f t="shared" ca="1" si="325"/>
        <v/>
      </c>
      <c r="AX332" s="25" t="str">
        <f t="shared" ca="1" si="351"/>
        <v/>
      </c>
      <c r="AY332" s="25" t="str">
        <f t="shared" ca="1" si="352"/>
        <v/>
      </c>
      <c r="AZ332" s="25" t="str">
        <f t="shared" ca="1" si="353"/>
        <v/>
      </c>
      <c r="BA332" s="25" t="str">
        <f t="shared" ca="1" si="354"/>
        <v/>
      </c>
      <c r="BB332" s="25" t="str">
        <f t="shared" ca="1" si="355"/>
        <v/>
      </c>
      <c r="BC332" s="25" t="str">
        <f t="shared" ca="1" si="356"/>
        <v/>
      </c>
      <c r="BD332" s="25" t="str">
        <f ca="1">IF($H332="","",IF($Q332="x",SUM(AW$3:AY332)+SUM(BB$3:BC332)-SUM(BD$3:BD331),0))</f>
        <v/>
      </c>
      <c r="BE332" s="25" t="str">
        <f t="shared" ca="1" si="357"/>
        <v/>
      </c>
      <c r="BF332" s="25" t="str">
        <f t="shared" ca="1" si="326"/>
        <v/>
      </c>
      <c r="BG332" s="7"/>
      <c r="BI332" s="25" t="str">
        <f t="shared" ca="1" si="358"/>
        <v/>
      </c>
      <c r="BJ332" s="25">
        <f ca="1">SUM(BI$3:BI332)</f>
        <v>0</v>
      </c>
      <c r="BK332" s="25" t="str">
        <f t="shared" ca="1" si="370"/>
        <v/>
      </c>
      <c r="BL332" s="25" t="str">
        <f t="shared" ca="1" si="327"/>
        <v/>
      </c>
      <c r="BM332" s="25" t="str">
        <f t="shared" ca="1" si="359"/>
        <v/>
      </c>
      <c r="BN332" s="25" t="str">
        <f t="shared" ca="1" si="360"/>
        <v/>
      </c>
      <c r="BO332" s="25" t="str">
        <f t="shared" ca="1" si="361"/>
        <v/>
      </c>
      <c r="BP332" s="25" t="str">
        <f t="shared" ca="1" si="362"/>
        <v/>
      </c>
      <c r="BQ332" s="25" t="str">
        <f t="shared" ca="1" si="363"/>
        <v/>
      </c>
      <c r="BR332" s="25" t="str">
        <f t="shared" ca="1" si="364"/>
        <v/>
      </c>
      <c r="BS332" s="25" t="str">
        <f ca="1">IF($H332="","",IF($Q332="x",SUM(BL$3:BN332)+SUM(BQ$3:BR332)-SUM(BS$3:BS331),0))</f>
        <v/>
      </c>
      <c r="BT332" s="25" t="str">
        <f t="shared" ca="1" si="365"/>
        <v/>
      </c>
      <c r="BU332" s="25" t="str">
        <f t="shared" ca="1" si="328"/>
        <v/>
      </c>
      <c r="BV332" s="7"/>
      <c r="BY332" s="7"/>
      <c r="CB332" s="131">
        <f t="shared" si="312"/>
        <v>329</v>
      </c>
      <c r="CC332" s="132" t="str">
        <f t="shared" ca="1" si="366"/>
        <v/>
      </c>
      <c r="CD332" s="133" t="str">
        <f t="shared" ca="1" si="313"/>
        <v/>
      </c>
      <c r="CE332" s="133" t="str">
        <f t="shared" ca="1" si="367"/>
        <v/>
      </c>
      <c r="CF332" s="133" t="str">
        <f t="shared" ca="1" si="314"/>
        <v/>
      </c>
      <c r="CG332" s="133" t="str">
        <f t="shared" ca="1" si="368"/>
        <v/>
      </c>
      <c r="CH332" s="133" t="str">
        <f ca="1">IF($H332="","",IF(MONTH($H332)=MONTH($C$4)-1,MAX(0,(CG332-SUM(N321:N332)+SUM(O321:O332))-(VLOOKUP(CB332-12,$CB$3:$CH331,6,FALSE))),0)*0.25)</f>
        <v/>
      </c>
      <c r="CI332" s="133" t="str">
        <f ca="1">IF($H332="","",CG332-SUM($CH$4:$CH332))</f>
        <v/>
      </c>
      <c r="CK332" s="133" t="str">
        <f ca="1">IF($H332="","",SUM($N$4:$N332)+$CK$3)</f>
        <v/>
      </c>
      <c r="CL332" s="133" t="str">
        <f ca="1">IF($H332="","",SUM($O$4:$O332))</f>
        <v/>
      </c>
      <c r="CM332" s="133" t="str">
        <f t="shared" ca="1" si="307"/>
        <v/>
      </c>
      <c r="CN332" s="133" t="str">
        <f ca="1">IF($H332="","",ROUND(IF(MONTH($H332)=MONTH($C$4)-1,BT332*(1+CC332)-SUM($CM$4:$CM332),0),2))</f>
        <v/>
      </c>
      <c r="CZ332" s="132" t="str">
        <f t="shared" ca="1" si="329"/>
        <v/>
      </c>
    </row>
    <row r="333" spans="6:104" x14ac:dyDescent="0.2">
      <c r="F333" s="3">
        <v>330</v>
      </c>
      <c r="G333" s="3">
        <f t="shared" si="330"/>
        <v>28</v>
      </c>
      <c r="H333" s="8" t="str">
        <f t="shared" ca="1" si="369"/>
        <v/>
      </c>
      <c r="I333" s="6" t="str">
        <f t="shared" ca="1" si="315"/>
        <v/>
      </c>
      <c r="J333" s="6" t="str">
        <f t="shared" ca="1" si="316"/>
        <v/>
      </c>
      <c r="K333" s="7"/>
      <c r="L333" s="6" t="str">
        <f ca="1">IF($H333="","",IF($J333="",VLOOKUP($I333,Sterbetafeln!$A$4:$I$124,$D$10,FALSE),MAX(0.0005,VLOOKUP($I333,Sterbetafeln!$A$4:$I$124,$D$10,FALSE)*VLOOKUP($J333,Sterbetafeln!$A$4:$I$124,$D$13,FALSE))))</f>
        <v/>
      </c>
      <c r="M333" s="78">
        <f ca="1">SUM($O$3:$O333)</f>
        <v>0</v>
      </c>
      <c r="N333" s="25" t="str">
        <f t="shared" ca="1" si="331"/>
        <v/>
      </c>
      <c r="O333" s="25" t="str">
        <f t="shared" ca="1" si="332"/>
        <v/>
      </c>
      <c r="P333" s="25" t="str">
        <f t="shared" ca="1" si="333"/>
        <v/>
      </c>
      <c r="Q333" s="7" t="str">
        <f t="shared" ca="1" si="334"/>
        <v/>
      </c>
      <c r="R333" s="25" t="str">
        <f t="shared" ca="1" si="335"/>
        <v/>
      </c>
      <c r="S333" s="25">
        <f ca="1">SUM(R$3:R333)</f>
        <v>0</v>
      </c>
      <c r="T333" s="25" t="str">
        <f t="shared" ca="1" si="336"/>
        <v/>
      </c>
      <c r="U333" s="25" t="str">
        <f t="shared" ca="1" si="317"/>
        <v/>
      </c>
      <c r="V333" s="25" t="str">
        <f t="shared" ca="1" si="337"/>
        <v/>
      </c>
      <c r="W333" s="25" t="str">
        <f t="shared" ca="1" si="318"/>
        <v/>
      </c>
      <c r="X333" s="25" t="str">
        <f t="shared" ca="1" si="338"/>
        <v/>
      </c>
      <c r="Y333" s="25" t="str">
        <f t="shared" ca="1" si="319"/>
        <v/>
      </c>
      <c r="Z333" s="25" t="str">
        <f t="shared" ca="1" si="339"/>
        <v/>
      </c>
      <c r="AA333" s="25" t="str">
        <f t="shared" ca="1" si="340"/>
        <v/>
      </c>
      <c r="AB333" s="25" t="str">
        <f ca="1">IF($H333="","",IF($Q333="x",SUM(U$3:W333)+SUM(Z$3:AA333)-SUM(AB$3:AB332),0))</f>
        <v/>
      </c>
      <c r="AC333" s="25" t="str">
        <f t="shared" ca="1" si="341"/>
        <v/>
      </c>
      <c r="AD333" s="25" t="str">
        <f t="shared" ca="1" si="320"/>
        <v/>
      </c>
      <c r="AE333" s="7"/>
      <c r="AF333" s="25" t="str">
        <f t="shared" ca="1" si="342"/>
        <v/>
      </c>
      <c r="AG333" s="25">
        <f ca="1">SUM(AF$3:AF333)</f>
        <v>0</v>
      </c>
      <c r="AH333" s="25" t="str">
        <f t="shared" ca="1" si="343"/>
        <v/>
      </c>
      <c r="AI333" s="25" t="str">
        <f t="shared" ca="1" si="321"/>
        <v/>
      </c>
      <c r="AJ333" s="25" t="str">
        <f t="shared" ca="1" si="344"/>
        <v/>
      </c>
      <c r="AK333" s="25" t="str">
        <f t="shared" ca="1" si="322"/>
        <v/>
      </c>
      <c r="AL333" s="25" t="str">
        <f t="shared" ca="1" si="345"/>
        <v/>
      </c>
      <c r="AM333" s="25" t="str">
        <f t="shared" ca="1" si="323"/>
        <v/>
      </c>
      <c r="AN333" s="25" t="str">
        <f t="shared" ca="1" si="346"/>
        <v/>
      </c>
      <c r="AO333" s="25" t="str">
        <f t="shared" ca="1" si="347"/>
        <v/>
      </c>
      <c r="AP333" s="25" t="str">
        <f ca="1">IF($H333="","",IF($Q333="x",SUM(AI$3:AK333)+SUM(AN$3:AO333)-SUM(AP$3:AP332),0))</f>
        <v/>
      </c>
      <c r="AQ333" s="25" t="str">
        <f t="shared" ca="1" si="348"/>
        <v/>
      </c>
      <c r="AR333" s="25" t="str">
        <f t="shared" ca="1" si="324"/>
        <v/>
      </c>
      <c r="AS333" s="7"/>
      <c r="AT333" s="25" t="str">
        <f t="shared" ca="1" si="349"/>
        <v/>
      </c>
      <c r="AU333" s="25">
        <f ca="1">SUM(AT$3:AT333)</f>
        <v>0</v>
      </c>
      <c r="AV333" s="25" t="str">
        <f t="shared" ca="1" si="350"/>
        <v/>
      </c>
      <c r="AW333" s="25" t="str">
        <f t="shared" ca="1" si="325"/>
        <v/>
      </c>
      <c r="AX333" s="25" t="str">
        <f t="shared" ca="1" si="351"/>
        <v/>
      </c>
      <c r="AY333" s="25" t="str">
        <f t="shared" ca="1" si="352"/>
        <v/>
      </c>
      <c r="AZ333" s="25" t="str">
        <f t="shared" ca="1" si="353"/>
        <v/>
      </c>
      <c r="BA333" s="25" t="str">
        <f t="shared" ca="1" si="354"/>
        <v/>
      </c>
      <c r="BB333" s="25" t="str">
        <f t="shared" ca="1" si="355"/>
        <v/>
      </c>
      <c r="BC333" s="25" t="str">
        <f t="shared" ca="1" si="356"/>
        <v/>
      </c>
      <c r="BD333" s="25" t="str">
        <f ca="1">IF($H333="","",IF($Q333="x",SUM(AW$3:AY333)+SUM(BB$3:BC333)-SUM(BD$3:BD332),0))</f>
        <v/>
      </c>
      <c r="BE333" s="25" t="str">
        <f t="shared" ca="1" si="357"/>
        <v/>
      </c>
      <c r="BF333" s="25" t="str">
        <f t="shared" ca="1" si="326"/>
        <v/>
      </c>
      <c r="BG333" s="7"/>
      <c r="BI333" s="25" t="str">
        <f t="shared" ca="1" si="358"/>
        <v/>
      </c>
      <c r="BJ333" s="25">
        <f ca="1">SUM(BI$3:BI333)</f>
        <v>0</v>
      </c>
      <c r="BK333" s="25" t="str">
        <f t="shared" ca="1" si="370"/>
        <v/>
      </c>
      <c r="BL333" s="25" t="str">
        <f t="shared" ca="1" si="327"/>
        <v/>
      </c>
      <c r="BM333" s="25" t="str">
        <f t="shared" ca="1" si="359"/>
        <v/>
      </c>
      <c r="BN333" s="25" t="str">
        <f t="shared" ca="1" si="360"/>
        <v/>
      </c>
      <c r="BO333" s="25" t="str">
        <f t="shared" ca="1" si="361"/>
        <v/>
      </c>
      <c r="BP333" s="25" t="str">
        <f t="shared" ca="1" si="362"/>
        <v/>
      </c>
      <c r="BQ333" s="25" t="str">
        <f t="shared" ca="1" si="363"/>
        <v/>
      </c>
      <c r="BR333" s="25" t="str">
        <f t="shared" ca="1" si="364"/>
        <v/>
      </c>
      <c r="BS333" s="25" t="str">
        <f ca="1">IF($H333="","",IF($Q333="x",SUM(BL$3:BN333)+SUM(BQ$3:BR333)-SUM(BS$3:BS332),0))</f>
        <v/>
      </c>
      <c r="BT333" s="25" t="str">
        <f t="shared" ca="1" si="365"/>
        <v/>
      </c>
      <c r="BU333" s="25" t="str">
        <f t="shared" ca="1" si="328"/>
        <v/>
      </c>
      <c r="BV333" s="7"/>
      <c r="BY333" s="7"/>
      <c r="CB333" s="131">
        <f t="shared" si="312"/>
        <v>330</v>
      </c>
      <c r="CC333" s="132" t="str">
        <f t="shared" ca="1" si="366"/>
        <v/>
      </c>
      <c r="CD333" s="133" t="str">
        <f t="shared" ca="1" si="313"/>
        <v/>
      </c>
      <c r="CE333" s="133" t="str">
        <f t="shared" ca="1" si="367"/>
        <v/>
      </c>
      <c r="CF333" s="133" t="str">
        <f t="shared" ca="1" si="314"/>
        <v/>
      </c>
      <c r="CG333" s="133" t="str">
        <f t="shared" ca="1" si="368"/>
        <v/>
      </c>
      <c r="CH333" s="133" t="str">
        <f ca="1">IF($H333="","",IF(MONTH($H333)=MONTH($C$4)-1,MAX(0,(CG333-SUM(N322:N333)+SUM(O322:O333))-(VLOOKUP(CB333-12,$CB$3:$CH332,6,FALSE))),0)*0.25)</f>
        <v/>
      </c>
      <c r="CI333" s="133" t="str">
        <f ca="1">IF($H333="","",CG333-SUM($CH$4:$CH333))</f>
        <v/>
      </c>
      <c r="CK333" s="133" t="str">
        <f ca="1">IF($H333="","",SUM($N$4:$N333)+$CK$3)</f>
        <v/>
      </c>
      <c r="CL333" s="133" t="str">
        <f ca="1">IF($H333="","",SUM($O$4:$O333))</f>
        <v/>
      </c>
      <c r="CM333" s="133" t="str">
        <f t="shared" ca="1" si="307"/>
        <v/>
      </c>
      <c r="CN333" s="133" t="str">
        <f ca="1">IF($H333="","",ROUND(IF(MONTH($H333)=MONTH($C$4)-1,BT333*(1+CC333)-SUM($CM$4:$CM333),0),2))</f>
        <v/>
      </c>
      <c r="CZ333" s="132" t="str">
        <f t="shared" ca="1" si="329"/>
        <v/>
      </c>
    </row>
    <row r="334" spans="6:104" x14ac:dyDescent="0.2">
      <c r="F334" s="3">
        <v>331</v>
      </c>
      <c r="G334" s="3">
        <f t="shared" si="330"/>
        <v>28</v>
      </c>
      <c r="H334" s="8" t="str">
        <f t="shared" ca="1" si="369"/>
        <v/>
      </c>
      <c r="I334" s="6" t="str">
        <f t="shared" ca="1" si="315"/>
        <v/>
      </c>
      <c r="J334" s="6" t="str">
        <f t="shared" ca="1" si="316"/>
        <v/>
      </c>
      <c r="K334" s="7"/>
      <c r="L334" s="6" t="str">
        <f ca="1">IF($H334="","",IF($J334="",VLOOKUP($I334,Sterbetafeln!$A$4:$I$124,$D$10,FALSE),MAX(0.0005,VLOOKUP($I334,Sterbetafeln!$A$4:$I$124,$D$10,FALSE)*VLOOKUP($J334,Sterbetafeln!$A$4:$I$124,$D$13,FALSE))))</f>
        <v/>
      </c>
      <c r="M334" s="78">
        <f ca="1">SUM($O$3:$O334)</f>
        <v>0</v>
      </c>
      <c r="N334" s="25" t="str">
        <f t="shared" ca="1" si="331"/>
        <v/>
      </c>
      <c r="O334" s="25" t="str">
        <f t="shared" ca="1" si="332"/>
        <v/>
      </c>
      <c r="P334" s="25" t="str">
        <f t="shared" ca="1" si="333"/>
        <v/>
      </c>
      <c r="Q334" s="7" t="str">
        <f t="shared" ca="1" si="334"/>
        <v/>
      </c>
      <c r="R334" s="25" t="str">
        <f t="shared" ca="1" si="335"/>
        <v/>
      </c>
      <c r="S334" s="25">
        <f ca="1">SUM(R$3:R334)</f>
        <v>0</v>
      </c>
      <c r="T334" s="25" t="str">
        <f t="shared" ca="1" si="336"/>
        <v/>
      </c>
      <c r="U334" s="25" t="str">
        <f t="shared" ca="1" si="317"/>
        <v/>
      </c>
      <c r="V334" s="25" t="str">
        <f t="shared" ca="1" si="337"/>
        <v/>
      </c>
      <c r="W334" s="25" t="str">
        <f t="shared" ca="1" si="318"/>
        <v/>
      </c>
      <c r="X334" s="25" t="str">
        <f t="shared" ca="1" si="338"/>
        <v/>
      </c>
      <c r="Y334" s="25" t="str">
        <f t="shared" ca="1" si="319"/>
        <v/>
      </c>
      <c r="Z334" s="25" t="str">
        <f t="shared" ca="1" si="339"/>
        <v/>
      </c>
      <c r="AA334" s="25" t="str">
        <f t="shared" ca="1" si="340"/>
        <v/>
      </c>
      <c r="AB334" s="25" t="str">
        <f ca="1">IF($H334="","",IF($Q334="x",SUM(U$3:W334)+SUM(Z$3:AA334)-SUM(AB$3:AB333),0))</f>
        <v/>
      </c>
      <c r="AC334" s="25" t="str">
        <f t="shared" ca="1" si="341"/>
        <v/>
      </c>
      <c r="AD334" s="25" t="str">
        <f t="shared" ca="1" si="320"/>
        <v/>
      </c>
      <c r="AE334" s="7"/>
      <c r="AF334" s="25" t="str">
        <f t="shared" ca="1" si="342"/>
        <v/>
      </c>
      <c r="AG334" s="25">
        <f ca="1">SUM(AF$3:AF334)</f>
        <v>0</v>
      </c>
      <c r="AH334" s="25" t="str">
        <f t="shared" ca="1" si="343"/>
        <v/>
      </c>
      <c r="AI334" s="25" t="str">
        <f t="shared" ca="1" si="321"/>
        <v/>
      </c>
      <c r="AJ334" s="25" t="str">
        <f t="shared" ca="1" si="344"/>
        <v/>
      </c>
      <c r="AK334" s="25" t="str">
        <f t="shared" ca="1" si="322"/>
        <v/>
      </c>
      <c r="AL334" s="25" t="str">
        <f t="shared" ca="1" si="345"/>
        <v/>
      </c>
      <c r="AM334" s="25" t="str">
        <f t="shared" ca="1" si="323"/>
        <v/>
      </c>
      <c r="AN334" s="25" t="str">
        <f t="shared" ca="1" si="346"/>
        <v/>
      </c>
      <c r="AO334" s="25" t="str">
        <f t="shared" ca="1" si="347"/>
        <v/>
      </c>
      <c r="AP334" s="25" t="str">
        <f ca="1">IF($H334="","",IF($Q334="x",SUM(AI$3:AK334)+SUM(AN$3:AO334)-SUM(AP$3:AP333),0))</f>
        <v/>
      </c>
      <c r="AQ334" s="25" t="str">
        <f t="shared" ca="1" si="348"/>
        <v/>
      </c>
      <c r="AR334" s="25" t="str">
        <f t="shared" ca="1" si="324"/>
        <v/>
      </c>
      <c r="AS334" s="7"/>
      <c r="AT334" s="25" t="str">
        <f t="shared" ca="1" si="349"/>
        <v/>
      </c>
      <c r="AU334" s="25">
        <f ca="1">SUM(AT$3:AT334)</f>
        <v>0</v>
      </c>
      <c r="AV334" s="25" t="str">
        <f t="shared" ca="1" si="350"/>
        <v/>
      </c>
      <c r="AW334" s="25" t="str">
        <f t="shared" ca="1" si="325"/>
        <v/>
      </c>
      <c r="AX334" s="25" t="str">
        <f t="shared" ca="1" si="351"/>
        <v/>
      </c>
      <c r="AY334" s="25" t="str">
        <f t="shared" ca="1" si="352"/>
        <v/>
      </c>
      <c r="AZ334" s="25" t="str">
        <f t="shared" ca="1" si="353"/>
        <v/>
      </c>
      <c r="BA334" s="25" t="str">
        <f t="shared" ca="1" si="354"/>
        <v/>
      </c>
      <c r="BB334" s="25" t="str">
        <f t="shared" ca="1" si="355"/>
        <v/>
      </c>
      <c r="BC334" s="25" t="str">
        <f t="shared" ca="1" si="356"/>
        <v/>
      </c>
      <c r="BD334" s="25" t="str">
        <f ca="1">IF($H334="","",IF($Q334="x",SUM(AW$3:AY334)+SUM(BB$3:BC334)-SUM(BD$3:BD333),0))</f>
        <v/>
      </c>
      <c r="BE334" s="25" t="str">
        <f t="shared" ca="1" si="357"/>
        <v/>
      </c>
      <c r="BF334" s="25" t="str">
        <f t="shared" ca="1" si="326"/>
        <v/>
      </c>
      <c r="BG334" s="7"/>
      <c r="BI334" s="25" t="str">
        <f t="shared" ca="1" si="358"/>
        <v/>
      </c>
      <c r="BJ334" s="25">
        <f ca="1">SUM(BI$3:BI334)</f>
        <v>0</v>
      </c>
      <c r="BK334" s="25" t="str">
        <f t="shared" ca="1" si="370"/>
        <v/>
      </c>
      <c r="BL334" s="25" t="str">
        <f t="shared" ca="1" si="327"/>
        <v/>
      </c>
      <c r="BM334" s="25" t="str">
        <f t="shared" ca="1" si="359"/>
        <v/>
      </c>
      <c r="BN334" s="25" t="str">
        <f t="shared" ca="1" si="360"/>
        <v/>
      </c>
      <c r="BO334" s="25" t="str">
        <f t="shared" ca="1" si="361"/>
        <v/>
      </c>
      <c r="BP334" s="25" t="str">
        <f t="shared" ca="1" si="362"/>
        <v/>
      </c>
      <c r="BQ334" s="25" t="str">
        <f t="shared" ca="1" si="363"/>
        <v/>
      </c>
      <c r="BR334" s="25" t="str">
        <f t="shared" ca="1" si="364"/>
        <v/>
      </c>
      <c r="BS334" s="25" t="str">
        <f ca="1">IF($H334="","",IF($Q334="x",SUM(BL$3:BN334)+SUM(BQ$3:BR334)-SUM(BS$3:BS333),0))</f>
        <v/>
      </c>
      <c r="BT334" s="25" t="str">
        <f t="shared" ca="1" si="365"/>
        <v/>
      </c>
      <c r="BU334" s="25" t="str">
        <f t="shared" ca="1" si="328"/>
        <v/>
      </c>
      <c r="BV334" s="7"/>
      <c r="BY334" s="7"/>
      <c r="CB334" s="131">
        <f t="shared" si="312"/>
        <v>331</v>
      </c>
      <c r="CC334" s="132" t="str">
        <f t="shared" ca="1" si="366"/>
        <v/>
      </c>
      <c r="CD334" s="133" t="str">
        <f t="shared" ca="1" si="313"/>
        <v/>
      </c>
      <c r="CE334" s="133" t="str">
        <f t="shared" ca="1" si="367"/>
        <v/>
      </c>
      <c r="CF334" s="133" t="str">
        <f t="shared" ca="1" si="314"/>
        <v/>
      </c>
      <c r="CG334" s="133" t="str">
        <f t="shared" ca="1" si="368"/>
        <v/>
      </c>
      <c r="CH334" s="133" t="str">
        <f ca="1">IF($H334="","",IF(MONTH($H334)=MONTH($C$4)-1,MAX(0,(CG334-SUM(N323:N334)+SUM(O323:O334))-(VLOOKUP(CB334-12,$CB$3:$CH333,6,FALSE))),0)*0.25)</f>
        <v/>
      </c>
      <c r="CI334" s="133" t="str">
        <f ca="1">IF($H334="","",CG334-SUM($CH$4:$CH334))</f>
        <v/>
      </c>
      <c r="CK334" s="133" t="str">
        <f ca="1">IF($H334="","",SUM($N$4:$N334)+$CK$3)</f>
        <v/>
      </c>
      <c r="CL334" s="133" t="str">
        <f ca="1">IF($H334="","",SUM($O$4:$O334))</f>
        <v/>
      </c>
      <c r="CM334" s="133" t="str">
        <f t="shared" ca="1" si="307"/>
        <v/>
      </c>
      <c r="CN334" s="133" t="str">
        <f ca="1">IF($H334="","",ROUND(IF(MONTH($H334)=MONTH($C$4)-1,BT334*(1+CC334)-SUM($CM$4:$CM334),0),2))</f>
        <v/>
      </c>
      <c r="CZ334" s="132" t="str">
        <f t="shared" ca="1" si="329"/>
        <v/>
      </c>
    </row>
    <row r="335" spans="6:104" x14ac:dyDescent="0.2">
      <c r="F335" s="3">
        <v>332</v>
      </c>
      <c r="G335" s="3">
        <f t="shared" si="330"/>
        <v>28</v>
      </c>
      <c r="H335" s="8" t="str">
        <f t="shared" ca="1" si="369"/>
        <v/>
      </c>
      <c r="I335" s="6" t="str">
        <f t="shared" ca="1" si="315"/>
        <v/>
      </c>
      <c r="J335" s="6" t="str">
        <f t="shared" ca="1" si="316"/>
        <v/>
      </c>
      <c r="K335" s="7"/>
      <c r="L335" s="6" t="str">
        <f ca="1">IF($H335="","",IF($J335="",VLOOKUP($I335,Sterbetafeln!$A$4:$I$124,$D$10,FALSE),MAX(0.0005,VLOOKUP($I335,Sterbetafeln!$A$4:$I$124,$D$10,FALSE)*VLOOKUP($J335,Sterbetafeln!$A$4:$I$124,$D$13,FALSE))))</f>
        <v/>
      </c>
      <c r="M335" s="78">
        <f ca="1">SUM($O$3:$O335)</f>
        <v>0</v>
      </c>
      <c r="N335" s="25" t="str">
        <f t="shared" ca="1" si="331"/>
        <v/>
      </c>
      <c r="O335" s="25" t="str">
        <f t="shared" ca="1" si="332"/>
        <v/>
      </c>
      <c r="P335" s="25" t="str">
        <f t="shared" ca="1" si="333"/>
        <v/>
      </c>
      <c r="Q335" s="7" t="str">
        <f t="shared" ca="1" si="334"/>
        <v/>
      </c>
      <c r="R335" s="25" t="str">
        <f t="shared" ca="1" si="335"/>
        <v/>
      </c>
      <c r="S335" s="25">
        <f ca="1">SUM(R$3:R335)</f>
        <v>0</v>
      </c>
      <c r="T335" s="25" t="str">
        <f t="shared" ca="1" si="336"/>
        <v/>
      </c>
      <c r="U335" s="25" t="str">
        <f t="shared" ca="1" si="317"/>
        <v/>
      </c>
      <c r="V335" s="25" t="str">
        <f t="shared" ca="1" si="337"/>
        <v/>
      </c>
      <c r="W335" s="25" t="str">
        <f t="shared" ca="1" si="318"/>
        <v/>
      </c>
      <c r="X335" s="25" t="str">
        <f t="shared" ca="1" si="338"/>
        <v/>
      </c>
      <c r="Y335" s="25" t="str">
        <f t="shared" ca="1" si="319"/>
        <v/>
      </c>
      <c r="Z335" s="25" t="str">
        <f t="shared" ca="1" si="339"/>
        <v/>
      </c>
      <c r="AA335" s="25" t="str">
        <f t="shared" ca="1" si="340"/>
        <v/>
      </c>
      <c r="AB335" s="25" t="str">
        <f ca="1">IF($H335="","",IF($Q335="x",SUM(U$3:W335)+SUM(Z$3:AA335)-SUM(AB$3:AB334),0))</f>
        <v/>
      </c>
      <c r="AC335" s="25" t="str">
        <f t="shared" ca="1" si="341"/>
        <v/>
      </c>
      <c r="AD335" s="25" t="str">
        <f t="shared" ca="1" si="320"/>
        <v/>
      </c>
      <c r="AE335" s="7"/>
      <c r="AF335" s="25" t="str">
        <f t="shared" ca="1" si="342"/>
        <v/>
      </c>
      <c r="AG335" s="25">
        <f ca="1">SUM(AF$3:AF335)</f>
        <v>0</v>
      </c>
      <c r="AH335" s="25" t="str">
        <f t="shared" ca="1" si="343"/>
        <v/>
      </c>
      <c r="AI335" s="25" t="str">
        <f t="shared" ca="1" si="321"/>
        <v/>
      </c>
      <c r="AJ335" s="25" t="str">
        <f t="shared" ca="1" si="344"/>
        <v/>
      </c>
      <c r="AK335" s="25" t="str">
        <f t="shared" ca="1" si="322"/>
        <v/>
      </c>
      <c r="AL335" s="25" t="str">
        <f t="shared" ca="1" si="345"/>
        <v/>
      </c>
      <c r="AM335" s="25" t="str">
        <f t="shared" ca="1" si="323"/>
        <v/>
      </c>
      <c r="AN335" s="25" t="str">
        <f t="shared" ca="1" si="346"/>
        <v/>
      </c>
      <c r="AO335" s="25" t="str">
        <f t="shared" ca="1" si="347"/>
        <v/>
      </c>
      <c r="AP335" s="25" t="str">
        <f ca="1">IF($H335="","",IF($Q335="x",SUM(AI$3:AK335)+SUM(AN$3:AO335)-SUM(AP$3:AP334),0))</f>
        <v/>
      </c>
      <c r="AQ335" s="25" t="str">
        <f t="shared" ca="1" si="348"/>
        <v/>
      </c>
      <c r="AR335" s="25" t="str">
        <f t="shared" ca="1" si="324"/>
        <v/>
      </c>
      <c r="AS335" s="7"/>
      <c r="AT335" s="25" t="str">
        <f t="shared" ca="1" si="349"/>
        <v/>
      </c>
      <c r="AU335" s="25">
        <f ca="1">SUM(AT$3:AT335)</f>
        <v>0</v>
      </c>
      <c r="AV335" s="25" t="str">
        <f t="shared" ca="1" si="350"/>
        <v/>
      </c>
      <c r="AW335" s="25" t="str">
        <f t="shared" ca="1" si="325"/>
        <v/>
      </c>
      <c r="AX335" s="25" t="str">
        <f t="shared" ca="1" si="351"/>
        <v/>
      </c>
      <c r="AY335" s="25" t="str">
        <f t="shared" ca="1" si="352"/>
        <v/>
      </c>
      <c r="AZ335" s="25" t="str">
        <f t="shared" ca="1" si="353"/>
        <v/>
      </c>
      <c r="BA335" s="25" t="str">
        <f t="shared" ca="1" si="354"/>
        <v/>
      </c>
      <c r="BB335" s="25" t="str">
        <f t="shared" ca="1" si="355"/>
        <v/>
      </c>
      <c r="BC335" s="25" t="str">
        <f t="shared" ca="1" si="356"/>
        <v/>
      </c>
      <c r="BD335" s="25" t="str">
        <f ca="1">IF($H335="","",IF($Q335="x",SUM(AW$3:AY335)+SUM(BB$3:BC335)-SUM(BD$3:BD334),0))</f>
        <v/>
      </c>
      <c r="BE335" s="25" t="str">
        <f t="shared" ca="1" si="357"/>
        <v/>
      </c>
      <c r="BF335" s="25" t="str">
        <f t="shared" ca="1" si="326"/>
        <v/>
      </c>
      <c r="BG335" s="7"/>
      <c r="BI335" s="25" t="str">
        <f t="shared" ca="1" si="358"/>
        <v/>
      </c>
      <c r="BJ335" s="25">
        <f ca="1">SUM(BI$3:BI335)</f>
        <v>0</v>
      </c>
      <c r="BK335" s="25" t="str">
        <f t="shared" ca="1" si="370"/>
        <v/>
      </c>
      <c r="BL335" s="25" t="str">
        <f t="shared" ca="1" si="327"/>
        <v/>
      </c>
      <c r="BM335" s="25" t="str">
        <f t="shared" ca="1" si="359"/>
        <v/>
      </c>
      <c r="BN335" s="25" t="str">
        <f t="shared" ca="1" si="360"/>
        <v/>
      </c>
      <c r="BO335" s="25" t="str">
        <f t="shared" ca="1" si="361"/>
        <v/>
      </c>
      <c r="BP335" s="25" t="str">
        <f t="shared" ca="1" si="362"/>
        <v/>
      </c>
      <c r="BQ335" s="25" t="str">
        <f t="shared" ca="1" si="363"/>
        <v/>
      </c>
      <c r="BR335" s="25" t="str">
        <f t="shared" ca="1" si="364"/>
        <v/>
      </c>
      <c r="BS335" s="25" t="str">
        <f ca="1">IF($H335="","",IF($Q335="x",SUM(BL$3:BN335)+SUM(BQ$3:BR335)-SUM(BS$3:BS334),0))</f>
        <v/>
      </c>
      <c r="BT335" s="25" t="str">
        <f t="shared" ca="1" si="365"/>
        <v/>
      </c>
      <c r="BU335" s="25" t="str">
        <f t="shared" ca="1" si="328"/>
        <v/>
      </c>
      <c r="BV335" s="7"/>
      <c r="BY335" s="7"/>
      <c r="CB335" s="131">
        <f t="shared" si="312"/>
        <v>332</v>
      </c>
      <c r="CC335" s="132" t="str">
        <f t="shared" ca="1" si="366"/>
        <v/>
      </c>
      <c r="CD335" s="133" t="str">
        <f t="shared" ca="1" si="313"/>
        <v/>
      </c>
      <c r="CE335" s="133" t="str">
        <f t="shared" ca="1" si="367"/>
        <v/>
      </c>
      <c r="CF335" s="133" t="str">
        <f t="shared" ca="1" si="314"/>
        <v/>
      </c>
      <c r="CG335" s="133" t="str">
        <f t="shared" ca="1" si="368"/>
        <v/>
      </c>
      <c r="CH335" s="133" t="str">
        <f ca="1">IF($H335="","",IF(MONTH($H335)=MONTH($C$4)-1,MAX(0,(CG335-SUM(N324:N335)+SUM(O324:O335))-(VLOOKUP(CB335-12,$CB$3:$CH334,6,FALSE))),0)*0.25)</f>
        <v/>
      </c>
      <c r="CI335" s="133" t="str">
        <f ca="1">IF($H335="","",CG335-SUM($CH$4:$CH335))</f>
        <v/>
      </c>
      <c r="CK335" s="133" t="str">
        <f ca="1">IF($H335="","",SUM($N$4:$N335)+$CK$3)</f>
        <v/>
      </c>
      <c r="CL335" s="133" t="str">
        <f ca="1">IF($H335="","",SUM($O$4:$O335))</f>
        <v/>
      </c>
      <c r="CM335" s="133" t="str">
        <f t="shared" ref="CM335:CM398" ca="1" si="371">IF($H335="","",ROUND(MAX(0,((BT335-CK335+CL335)/BT335)*$BI335*0.25),2))</f>
        <v/>
      </c>
      <c r="CN335" s="133" t="str">
        <f ca="1">IF($H335="","",ROUND(IF(MONTH($H335)=MONTH($C$4)-1,BT335*(1+CC335)-SUM($CM$4:$CM335),0),2))</f>
        <v/>
      </c>
      <c r="CZ335" s="132" t="str">
        <f t="shared" ca="1" si="329"/>
        <v/>
      </c>
    </row>
    <row r="336" spans="6:104" x14ac:dyDescent="0.2">
      <c r="F336" s="3">
        <v>333</v>
      </c>
      <c r="G336" s="3">
        <f t="shared" si="330"/>
        <v>28</v>
      </c>
      <c r="H336" s="8" t="str">
        <f t="shared" ca="1" si="369"/>
        <v/>
      </c>
      <c r="I336" s="6" t="str">
        <f t="shared" ca="1" si="315"/>
        <v/>
      </c>
      <c r="J336" s="6" t="str">
        <f t="shared" ca="1" si="316"/>
        <v/>
      </c>
      <c r="K336" s="7"/>
      <c r="L336" s="6" t="str">
        <f ca="1">IF($H336="","",IF($J336="",VLOOKUP($I336,Sterbetafeln!$A$4:$I$124,$D$10,FALSE),MAX(0.0005,VLOOKUP($I336,Sterbetafeln!$A$4:$I$124,$D$10,FALSE)*VLOOKUP($J336,Sterbetafeln!$A$4:$I$124,$D$13,FALSE))))</f>
        <v/>
      </c>
      <c r="M336" s="78">
        <f ca="1">SUM($O$3:$O336)</f>
        <v>0</v>
      </c>
      <c r="N336" s="25" t="str">
        <f t="shared" ca="1" si="331"/>
        <v/>
      </c>
      <c r="O336" s="25" t="str">
        <f t="shared" ca="1" si="332"/>
        <v/>
      </c>
      <c r="P336" s="25" t="str">
        <f t="shared" ca="1" si="333"/>
        <v/>
      </c>
      <c r="Q336" s="7" t="str">
        <f t="shared" ca="1" si="334"/>
        <v/>
      </c>
      <c r="R336" s="25" t="str">
        <f t="shared" ca="1" si="335"/>
        <v/>
      </c>
      <c r="S336" s="25">
        <f ca="1">SUM(R$3:R336)</f>
        <v>0</v>
      </c>
      <c r="T336" s="25" t="str">
        <f t="shared" ca="1" si="336"/>
        <v/>
      </c>
      <c r="U336" s="25" t="str">
        <f t="shared" ca="1" si="317"/>
        <v/>
      </c>
      <c r="V336" s="25" t="str">
        <f t="shared" ca="1" si="337"/>
        <v/>
      </c>
      <c r="W336" s="25" t="str">
        <f t="shared" ca="1" si="318"/>
        <v/>
      </c>
      <c r="X336" s="25" t="str">
        <f t="shared" ca="1" si="338"/>
        <v/>
      </c>
      <c r="Y336" s="25" t="str">
        <f t="shared" ca="1" si="319"/>
        <v/>
      </c>
      <c r="Z336" s="25" t="str">
        <f t="shared" ca="1" si="339"/>
        <v/>
      </c>
      <c r="AA336" s="25" t="str">
        <f t="shared" ca="1" si="340"/>
        <v/>
      </c>
      <c r="AB336" s="25" t="str">
        <f ca="1">IF($H336="","",IF($Q336="x",SUM(U$3:W336)+SUM(Z$3:AA336)-SUM(AB$3:AB335),0))</f>
        <v/>
      </c>
      <c r="AC336" s="25" t="str">
        <f t="shared" ca="1" si="341"/>
        <v/>
      </c>
      <c r="AD336" s="25" t="str">
        <f t="shared" ca="1" si="320"/>
        <v/>
      </c>
      <c r="AE336" s="7"/>
      <c r="AF336" s="25" t="str">
        <f t="shared" ca="1" si="342"/>
        <v/>
      </c>
      <c r="AG336" s="25">
        <f ca="1">SUM(AF$3:AF336)</f>
        <v>0</v>
      </c>
      <c r="AH336" s="25" t="str">
        <f t="shared" ca="1" si="343"/>
        <v/>
      </c>
      <c r="AI336" s="25" t="str">
        <f t="shared" ca="1" si="321"/>
        <v/>
      </c>
      <c r="AJ336" s="25" t="str">
        <f t="shared" ca="1" si="344"/>
        <v/>
      </c>
      <c r="AK336" s="25" t="str">
        <f t="shared" ca="1" si="322"/>
        <v/>
      </c>
      <c r="AL336" s="25" t="str">
        <f t="shared" ca="1" si="345"/>
        <v/>
      </c>
      <c r="AM336" s="25" t="str">
        <f t="shared" ca="1" si="323"/>
        <v/>
      </c>
      <c r="AN336" s="25" t="str">
        <f t="shared" ca="1" si="346"/>
        <v/>
      </c>
      <c r="AO336" s="25" t="str">
        <f t="shared" ca="1" si="347"/>
        <v/>
      </c>
      <c r="AP336" s="25" t="str">
        <f ca="1">IF($H336="","",IF($Q336="x",SUM(AI$3:AK336)+SUM(AN$3:AO336)-SUM(AP$3:AP335),0))</f>
        <v/>
      </c>
      <c r="AQ336" s="25" t="str">
        <f t="shared" ca="1" si="348"/>
        <v/>
      </c>
      <c r="AR336" s="25" t="str">
        <f t="shared" ca="1" si="324"/>
        <v/>
      </c>
      <c r="AS336" s="7"/>
      <c r="AT336" s="25" t="str">
        <f t="shared" ca="1" si="349"/>
        <v/>
      </c>
      <c r="AU336" s="25">
        <f ca="1">SUM(AT$3:AT336)</f>
        <v>0</v>
      </c>
      <c r="AV336" s="25" t="str">
        <f t="shared" ca="1" si="350"/>
        <v/>
      </c>
      <c r="AW336" s="25" t="str">
        <f t="shared" ca="1" si="325"/>
        <v/>
      </c>
      <c r="AX336" s="25" t="str">
        <f t="shared" ca="1" si="351"/>
        <v/>
      </c>
      <c r="AY336" s="25" t="str">
        <f t="shared" ca="1" si="352"/>
        <v/>
      </c>
      <c r="AZ336" s="25" t="str">
        <f t="shared" ca="1" si="353"/>
        <v/>
      </c>
      <c r="BA336" s="25" t="str">
        <f t="shared" ca="1" si="354"/>
        <v/>
      </c>
      <c r="BB336" s="25" t="str">
        <f t="shared" ca="1" si="355"/>
        <v/>
      </c>
      <c r="BC336" s="25" t="str">
        <f t="shared" ca="1" si="356"/>
        <v/>
      </c>
      <c r="BD336" s="25" t="str">
        <f ca="1">IF($H336="","",IF($Q336="x",SUM(AW$3:AY336)+SUM(BB$3:BC336)-SUM(BD$3:BD335),0))</f>
        <v/>
      </c>
      <c r="BE336" s="25" t="str">
        <f t="shared" ca="1" si="357"/>
        <v/>
      </c>
      <c r="BF336" s="25" t="str">
        <f t="shared" ca="1" si="326"/>
        <v/>
      </c>
      <c r="BG336" s="7"/>
      <c r="BI336" s="25" t="str">
        <f t="shared" ca="1" si="358"/>
        <v/>
      </c>
      <c r="BJ336" s="25">
        <f ca="1">SUM(BI$3:BI336)</f>
        <v>0</v>
      </c>
      <c r="BK336" s="25" t="str">
        <f t="shared" ca="1" si="370"/>
        <v/>
      </c>
      <c r="BL336" s="25" t="str">
        <f t="shared" ca="1" si="327"/>
        <v/>
      </c>
      <c r="BM336" s="25" t="str">
        <f t="shared" ca="1" si="359"/>
        <v/>
      </c>
      <c r="BN336" s="25" t="str">
        <f t="shared" ca="1" si="360"/>
        <v/>
      </c>
      <c r="BO336" s="25" t="str">
        <f t="shared" ca="1" si="361"/>
        <v/>
      </c>
      <c r="BP336" s="25" t="str">
        <f t="shared" ca="1" si="362"/>
        <v/>
      </c>
      <c r="BQ336" s="25" t="str">
        <f t="shared" ca="1" si="363"/>
        <v/>
      </c>
      <c r="BR336" s="25" t="str">
        <f t="shared" ca="1" si="364"/>
        <v/>
      </c>
      <c r="BS336" s="25" t="str">
        <f ca="1">IF($H336="","",IF($Q336="x",SUM(BL$3:BN336)+SUM(BQ$3:BR336)-SUM(BS$3:BS335),0))</f>
        <v/>
      </c>
      <c r="BT336" s="25" t="str">
        <f t="shared" ca="1" si="365"/>
        <v/>
      </c>
      <c r="BU336" s="25" t="str">
        <f t="shared" ca="1" si="328"/>
        <v/>
      </c>
      <c r="BV336" s="7"/>
      <c r="BY336" s="7"/>
      <c r="CB336" s="131">
        <f t="shared" si="312"/>
        <v>333</v>
      </c>
      <c r="CC336" s="132" t="str">
        <f t="shared" ca="1" si="366"/>
        <v/>
      </c>
      <c r="CD336" s="133" t="str">
        <f t="shared" ca="1" si="313"/>
        <v/>
      </c>
      <c r="CE336" s="133" t="str">
        <f t="shared" ca="1" si="367"/>
        <v/>
      </c>
      <c r="CF336" s="133" t="str">
        <f t="shared" ca="1" si="314"/>
        <v/>
      </c>
      <c r="CG336" s="133" t="str">
        <f t="shared" ca="1" si="368"/>
        <v/>
      </c>
      <c r="CH336" s="133" t="str">
        <f ca="1">IF($H336="","",IF(MONTH($H336)=MONTH($C$4)-1,MAX(0,(CG336-SUM(N325:N336)+SUM(O325:O336))-(VLOOKUP(CB336-12,$CB$3:$CH335,6,FALSE))),0)*0.25)</f>
        <v/>
      </c>
      <c r="CI336" s="133" t="str">
        <f ca="1">IF($H336="","",CG336-SUM($CH$4:$CH336))</f>
        <v/>
      </c>
      <c r="CK336" s="133" t="str">
        <f ca="1">IF($H336="","",SUM($N$4:$N336)+$CK$3)</f>
        <v/>
      </c>
      <c r="CL336" s="133" t="str">
        <f ca="1">IF($H336="","",SUM($O$4:$O336))</f>
        <v/>
      </c>
      <c r="CM336" s="133" t="str">
        <f t="shared" ca="1" si="371"/>
        <v/>
      </c>
      <c r="CN336" s="133" t="str">
        <f ca="1">IF($H336="","",ROUND(IF(MONTH($H336)=MONTH($C$4)-1,BT336*(1+CC336)-SUM($CM$4:$CM336),0),2))</f>
        <v/>
      </c>
      <c r="CZ336" s="132" t="str">
        <f t="shared" ca="1" si="329"/>
        <v/>
      </c>
    </row>
    <row r="337" spans="6:104" x14ac:dyDescent="0.2">
      <c r="F337" s="3">
        <v>334</v>
      </c>
      <c r="G337" s="3">
        <f t="shared" si="330"/>
        <v>28</v>
      </c>
      <c r="H337" s="8" t="str">
        <f t="shared" ca="1" si="369"/>
        <v/>
      </c>
      <c r="I337" s="6" t="str">
        <f t="shared" ca="1" si="315"/>
        <v/>
      </c>
      <c r="J337" s="6" t="str">
        <f t="shared" ca="1" si="316"/>
        <v/>
      </c>
      <c r="K337" s="7"/>
      <c r="L337" s="6" t="str">
        <f ca="1">IF($H337="","",IF($J337="",VLOOKUP($I337,Sterbetafeln!$A$4:$I$124,$D$10,FALSE),MAX(0.0005,VLOOKUP($I337,Sterbetafeln!$A$4:$I$124,$D$10,FALSE)*VLOOKUP($J337,Sterbetafeln!$A$4:$I$124,$D$13,FALSE))))</f>
        <v/>
      </c>
      <c r="M337" s="78">
        <f ca="1">SUM($O$3:$O337)</f>
        <v>0</v>
      </c>
      <c r="N337" s="25" t="str">
        <f t="shared" ca="1" si="331"/>
        <v/>
      </c>
      <c r="O337" s="25" t="str">
        <f t="shared" ca="1" si="332"/>
        <v/>
      </c>
      <c r="P337" s="25" t="str">
        <f t="shared" ca="1" si="333"/>
        <v/>
      </c>
      <c r="Q337" s="7" t="str">
        <f t="shared" ca="1" si="334"/>
        <v/>
      </c>
      <c r="R337" s="25" t="str">
        <f t="shared" ca="1" si="335"/>
        <v/>
      </c>
      <c r="S337" s="25">
        <f ca="1">SUM(R$3:R337)</f>
        <v>0</v>
      </c>
      <c r="T337" s="25" t="str">
        <f t="shared" ca="1" si="336"/>
        <v/>
      </c>
      <c r="U337" s="25" t="str">
        <f t="shared" ca="1" si="317"/>
        <v/>
      </c>
      <c r="V337" s="25" t="str">
        <f t="shared" ca="1" si="337"/>
        <v/>
      </c>
      <c r="W337" s="25" t="str">
        <f t="shared" ca="1" si="318"/>
        <v/>
      </c>
      <c r="X337" s="25" t="str">
        <f t="shared" ca="1" si="338"/>
        <v/>
      </c>
      <c r="Y337" s="25" t="str">
        <f t="shared" ca="1" si="319"/>
        <v/>
      </c>
      <c r="Z337" s="25" t="str">
        <f t="shared" ca="1" si="339"/>
        <v/>
      </c>
      <c r="AA337" s="25" t="str">
        <f t="shared" ca="1" si="340"/>
        <v/>
      </c>
      <c r="AB337" s="25" t="str">
        <f ca="1">IF($H337="","",IF($Q337="x",SUM(U$3:W337)+SUM(Z$3:AA337)-SUM(AB$3:AB336),0))</f>
        <v/>
      </c>
      <c r="AC337" s="25" t="str">
        <f t="shared" ca="1" si="341"/>
        <v/>
      </c>
      <c r="AD337" s="25" t="str">
        <f t="shared" ca="1" si="320"/>
        <v/>
      </c>
      <c r="AE337" s="7"/>
      <c r="AF337" s="25" t="str">
        <f t="shared" ca="1" si="342"/>
        <v/>
      </c>
      <c r="AG337" s="25">
        <f ca="1">SUM(AF$3:AF337)</f>
        <v>0</v>
      </c>
      <c r="AH337" s="25" t="str">
        <f t="shared" ca="1" si="343"/>
        <v/>
      </c>
      <c r="AI337" s="25" t="str">
        <f t="shared" ca="1" si="321"/>
        <v/>
      </c>
      <c r="AJ337" s="25" t="str">
        <f t="shared" ca="1" si="344"/>
        <v/>
      </c>
      <c r="AK337" s="25" t="str">
        <f t="shared" ca="1" si="322"/>
        <v/>
      </c>
      <c r="AL337" s="25" t="str">
        <f t="shared" ca="1" si="345"/>
        <v/>
      </c>
      <c r="AM337" s="25" t="str">
        <f t="shared" ca="1" si="323"/>
        <v/>
      </c>
      <c r="AN337" s="25" t="str">
        <f t="shared" ca="1" si="346"/>
        <v/>
      </c>
      <c r="AO337" s="25" t="str">
        <f t="shared" ca="1" si="347"/>
        <v/>
      </c>
      <c r="AP337" s="25" t="str">
        <f ca="1">IF($H337="","",IF($Q337="x",SUM(AI$3:AK337)+SUM(AN$3:AO337)-SUM(AP$3:AP336),0))</f>
        <v/>
      </c>
      <c r="AQ337" s="25" t="str">
        <f t="shared" ca="1" si="348"/>
        <v/>
      </c>
      <c r="AR337" s="25" t="str">
        <f t="shared" ca="1" si="324"/>
        <v/>
      </c>
      <c r="AS337" s="7"/>
      <c r="AT337" s="25" t="str">
        <f t="shared" ca="1" si="349"/>
        <v/>
      </c>
      <c r="AU337" s="25">
        <f ca="1">SUM(AT$3:AT337)</f>
        <v>0</v>
      </c>
      <c r="AV337" s="25" t="str">
        <f t="shared" ca="1" si="350"/>
        <v/>
      </c>
      <c r="AW337" s="25" t="str">
        <f t="shared" ca="1" si="325"/>
        <v/>
      </c>
      <c r="AX337" s="25" t="str">
        <f t="shared" ca="1" si="351"/>
        <v/>
      </c>
      <c r="AY337" s="25" t="str">
        <f t="shared" ca="1" si="352"/>
        <v/>
      </c>
      <c r="AZ337" s="25" t="str">
        <f t="shared" ca="1" si="353"/>
        <v/>
      </c>
      <c r="BA337" s="25" t="str">
        <f t="shared" ca="1" si="354"/>
        <v/>
      </c>
      <c r="BB337" s="25" t="str">
        <f t="shared" ca="1" si="355"/>
        <v/>
      </c>
      <c r="BC337" s="25" t="str">
        <f t="shared" ca="1" si="356"/>
        <v/>
      </c>
      <c r="BD337" s="25" t="str">
        <f ca="1">IF($H337="","",IF($Q337="x",SUM(AW$3:AY337)+SUM(BB$3:BC337)-SUM(BD$3:BD336),0))</f>
        <v/>
      </c>
      <c r="BE337" s="25" t="str">
        <f t="shared" ca="1" si="357"/>
        <v/>
      </c>
      <c r="BF337" s="25" t="str">
        <f t="shared" ca="1" si="326"/>
        <v/>
      </c>
      <c r="BG337" s="7"/>
      <c r="BI337" s="25" t="str">
        <f t="shared" ca="1" si="358"/>
        <v/>
      </c>
      <c r="BJ337" s="25">
        <f ca="1">SUM(BI$3:BI337)</f>
        <v>0</v>
      </c>
      <c r="BK337" s="25" t="str">
        <f t="shared" ca="1" si="370"/>
        <v/>
      </c>
      <c r="BL337" s="25" t="str">
        <f t="shared" ca="1" si="327"/>
        <v/>
      </c>
      <c r="BM337" s="25" t="str">
        <f t="shared" ca="1" si="359"/>
        <v/>
      </c>
      <c r="BN337" s="25" t="str">
        <f t="shared" ca="1" si="360"/>
        <v/>
      </c>
      <c r="BO337" s="25" t="str">
        <f t="shared" ca="1" si="361"/>
        <v/>
      </c>
      <c r="BP337" s="25" t="str">
        <f t="shared" ca="1" si="362"/>
        <v/>
      </c>
      <c r="BQ337" s="25" t="str">
        <f t="shared" ca="1" si="363"/>
        <v/>
      </c>
      <c r="BR337" s="25" t="str">
        <f t="shared" ca="1" si="364"/>
        <v/>
      </c>
      <c r="BS337" s="25" t="str">
        <f ca="1">IF($H337="","",IF($Q337="x",SUM(BL$3:BN337)+SUM(BQ$3:BR337)-SUM(BS$3:BS336),0))</f>
        <v/>
      </c>
      <c r="BT337" s="25" t="str">
        <f t="shared" ca="1" si="365"/>
        <v/>
      </c>
      <c r="BU337" s="25" t="str">
        <f t="shared" ca="1" si="328"/>
        <v/>
      </c>
      <c r="BV337" s="7"/>
      <c r="BY337" s="7"/>
      <c r="CB337" s="131">
        <f t="shared" si="312"/>
        <v>334</v>
      </c>
      <c r="CC337" s="132" t="str">
        <f t="shared" ca="1" si="366"/>
        <v/>
      </c>
      <c r="CD337" s="133" t="str">
        <f t="shared" ca="1" si="313"/>
        <v/>
      </c>
      <c r="CE337" s="133" t="str">
        <f t="shared" ca="1" si="367"/>
        <v/>
      </c>
      <c r="CF337" s="133" t="str">
        <f t="shared" ca="1" si="314"/>
        <v/>
      </c>
      <c r="CG337" s="133" t="str">
        <f t="shared" ca="1" si="368"/>
        <v/>
      </c>
      <c r="CH337" s="133" t="str">
        <f ca="1">IF($H337="","",IF(MONTH($H337)=MONTH($C$4)-1,MAX(0,(CG337-SUM(N326:N337)+SUM(O326:O337))-(VLOOKUP(CB337-12,$CB$3:$CH336,6,FALSE))),0)*0.25)</f>
        <v/>
      </c>
      <c r="CI337" s="133" t="str">
        <f ca="1">IF($H337="","",CG337-SUM($CH$4:$CH337))</f>
        <v/>
      </c>
      <c r="CK337" s="133" t="str">
        <f ca="1">IF($H337="","",SUM($N$4:$N337)+$CK$3)</f>
        <v/>
      </c>
      <c r="CL337" s="133" t="str">
        <f ca="1">IF($H337="","",SUM($O$4:$O337))</f>
        <v/>
      </c>
      <c r="CM337" s="133" t="str">
        <f t="shared" ca="1" si="371"/>
        <v/>
      </c>
      <c r="CN337" s="133" t="str">
        <f ca="1">IF($H337="","",ROUND(IF(MONTH($H337)=MONTH($C$4)-1,BT337*(1+CC337)-SUM($CM$4:$CM337),0),2))</f>
        <v/>
      </c>
      <c r="CZ337" s="132" t="str">
        <f t="shared" ca="1" si="329"/>
        <v/>
      </c>
    </row>
    <row r="338" spans="6:104" x14ac:dyDescent="0.2">
      <c r="F338" s="3">
        <v>335</v>
      </c>
      <c r="G338" s="3">
        <f t="shared" si="330"/>
        <v>28</v>
      </c>
      <c r="H338" s="8" t="str">
        <f t="shared" ca="1" si="369"/>
        <v/>
      </c>
      <c r="I338" s="6" t="str">
        <f t="shared" ca="1" si="315"/>
        <v/>
      </c>
      <c r="J338" s="6" t="str">
        <f t="shared" ca="1" si="316"/>
        <v/>
      </c>
      <c r="K338" s="7"/>
      <c r="L338" s="6" t="str">
        <f ca="1">IF($H338="","",IF($J338="",VLOOKUP($I338,Sterbetafeln!$A$4:$I$124,$D$10,FALSE),MAX(0.0005,VLOOKUP($I338,Sterbetafeln!$A$4:$I$124,$D$10,FALSE)*VLOOKUP($J338,Sterbetafeln!$A$4:$I$124,$D$13,FALSE))))</f>
        <v/>
      </c>
      <c r="M338" s="78">
        <f ca="1">SUM($O$3:$O338)</f>
        <v>0</v>
      </c>
      <c r="N338" s="25" t="str">
        <f t="shared" ca="1" si="331"/>
        <v/>
      </c>
      <c r="O338" s="25" t="str">
        <f t="shared" ca="1" si="332"/>
        <v/>
      </c>
      <c r="P338" s="25" t="str">
        <f t="shared" ca="1" si="333"/>
        <v/>
      </c>
      <c r="Q338" s="7" t="str">
        <f t="shared" ca="1" si="334"/>
        <v/>
      </c>
      <c r="R338" s="25" t="str">
        <f t="shared" ca="1" si="335"/>
        <v/>
      </c>
      <c r="S338" s="25">
        <f ca="1">SUM(R$3:R338)</f>
        <v>0</v>
      </c>
      <c r="T338" s="25" t="str">
        <f t="shared" ca="1" si="336"/>
        <v/>
      </c>
      <c r="U338" s="25" t="str">
        <f t="shared" ca="1" si="317"/>
        <v/>
      </c>
      <c r="V338" s="25" t="str">
        <f t="shared" ca="1" si="337"/>
        <v/>
      </c>
      <c r="W338" s="25" t="str">
        <f t="shared" ca="1" si="318"/>
        <v/>
      </c>
      <c r="X338" s="25" t="str">
        <f t="shared" ca="1" si="338"/>
        <v/>
      </c>
      <c r="Y338" s="25" t="str">
        <f t="shared" ca="1" si="319"/>
        <v/>
      </c>
      <c r="Z338" s="25" t="str">
        <f t="shared" ca="1" si="339"/>
        <v/>
      </c>
      <c r="AA338" s="25" t="str">
        <f t="shared" ca="1" si="340"/>
        <v/>
      </c>
      <c r="AB338" s="25" t="str">
        <f ca="1">IF($H338="","",IF($Q338="x",SUM(U$3:W338)+SUM(Z$3:AA338)-SUM(AB$3:AB337),0))</f>
        <v/>
      </c>
      <c r="AC338" s="25" t="str">
        <f t="shared" ca="1" si="341"/>
        <v/>
      </c>
      <c r="AD338" s="25" t="str">
        <f t="shared" ca="1" si="320"/>
        <v/>
      </c>
      <c r="AE338" s="7"/>
      <c r="AF338" s="25" t="str">
        <f t="shared" ca="1" si="342"/>
        <v/>
      </c>
      <c r="AG338" s="25">
        <f ca="1">SUM(AF$3:AF338)</f>
        <v>0</v>
      </c>
      <c r="AH338" s="25" t="str">
        <f t="shared" ca="1" si="343"/>
        <v/>
      </c>
      <c r="AI338" s="25" t="str">
        <f t="shared" ca="1" si="321"/>
        <v/>
      </c>
      <c r="AJ338" s="25" t="str">
        <f t="shared" ca="1" si="344"/>
        <v/>
      </c>
      <c r="AK338" s="25" t="str">
        <f t="shared" ca="1" si="322"/>
        <v/>
      </c>
      <c r="AL338" s="25" t="str">
        <f t="shared" ca="1" si="345"/>
        <v/>
      </c>
      <c r="AM338" s="25" t="str">
        <f t="shared" ca="1" si="323"/>
        <v/>
      </c>
      <c r="AN338" s="25" t="str">
        <f t="shared" ca="1" si="346"/>
        <v/>
      </c>
      <c r="AO338" s="25" t="str">
        <f t="shared" ca="1" si="347"/>
        <v/>
      </c>
      <c r="AP338" s="25" t="str">
        <f ca="1">IF($H338="","",IF($Q338="x",SUM(AI$3:AK338)+SUM(AN$3:AO338)-SUM(AP$3:AP337),0))</f>
        <v/>
      </c>
      <c r="AQ338" s="25" t="str">
        <f t="shared" ca="1" si="348"/>
        <v/>
      </c>
      <c r="AR338" s="25" t="str">
        <f t="shared" ca="1" si="324"/>
        <v/>
      </c>
      <c r="AS338" s="7"/>
      <c r="AT338" s="25" t="str">
        <f t="shared" ca="1" si="349"/>
        <v/>
      </c>
      <c r="AU338" s="25">
        <f ca="1">SUM(AT$3:AT338)</f>
        <v>0</v>
      </c>
      <c r="AV338" s="25" t="str">
        <f t="shared" ca="1" si="350"/>
        <v/>
      </c>
      <c r="AW338" s="25" t="str">
        <f t="shared" ca="1" si="325"/>
        <v/>
      </c>
      <c r="AX338" s="25" t="str">
        <f t="shared" ca="1" si="351"/>
        <v/>
      </c>
      <c r="AY338" s="25" t="str">
        <f t="shared" ca="1" si="352"/>
        <v/>
      </c>
      <c r="AZ338" s="25" t="str">
        <f t="shared" ca="1" si="353"/>
        <v/>
      </c>
      <c r="BA338" s="25" t="str">
        <f t="shared" ca="1" si="354"/>
        <v/>
      </c>
      <c r="BB338" s="25" t="str">
        <f t="shared" ca="1" si="355"/>
        <v/>
      </c>
      <c r="BC338" s="25" t="str">
        <f t="shared" ca="1" si="356"/>
        <v/>
      </c>
      <c r="BD338" s="25" t="str">
        <f ca="1">IF($H338="","",IF($Q338="x",SUM(AW$3:AY338)+SUM(BB$3:BC338)-SUM(BD$3:BD337),0))</f>
        <v/>
      </c>
      <c r="BE338" s="25" t="str">
        <f t="shared" ca="1" si="357"/>
        <v/>
      </c>
      <c r="BF338" s="25" t="str">
        <f t="shared" ca="1" si="326"/>
        <v/>
      </c>
      <c r="BG338" s="7"/>
      <c r="BI338" s="25" t="str">
        <f t="shared" ca="1" si="358"/>
        <v/>
      </c>
      <c r="BJ338" s="25">
        <f ca="1">SUM(BI$3:BI338)</f>
        <v>0</v>
      </c>
      <c r="BK338" s="25" t="str">
        <f t="shared" ca="1" si="370"/>
        <v/>
      </c>
      <c r="BL338" s="25" t="str">
        <f t="shared" ca="1" si="327"/>
        <v/>
      </c>
      <c r="BM338" s="25" t="str">
        <f t="shared" ca="1" si="359"/>
        <v/>
      </c>
      <c r="BN338" s="25" t="str">
        <f t="shared" ca="1" si="360"/>
        <v/>
      </c>
      <c r="BO338" s="25" t="str">
        <f t="shared" ca="1" si="361"/>
        <v/>
      </c>
      <c r="BP338" s="25" t="str">
        <f t="shared" ca="1" si="362"/>
        <v/>
      </c>
      <c r="BQ338" s="25" t="str">
        <f t="shared" ca="1" si="363"/>
        <v/>
      </c>
      <c r="BR338" s="25" t="str">
        <f t="shared" ca="1" si="364"/>
        <v/>
      </c>
      <c r="BS338" s="25" t="str">
        <f ca="1">IF($H338="","",IF($Q338="x",SUM(BL$3:BN338)+SUM(BQ$3:BR338)-SUM(BS$3:BS337),0))</f>
        <v/>
      </c>
      <c r="BT338" s="25" t="str">
        <f t="shared" ca="1" si="365"/>
        <v/>
      </c>
      <c r="BU338" s="25" t="str">
        <f t="shared" ca="1" si="328"/>
        <v/>
      </c>
      <c r="BV338" s="7"/>
      <c r="BY338" s="7"/>
      <c r="CB338" s="131">
        <f t="shared" si="312"/>
        <v>335</v>
      </c>
      <c r="CC338" s="132" t="str">
        <f t="shared" ca="1" si="366"/>
        <v/>
      </c>
      <c r="CD338" s="133" t="str">
        <f t="shared" ca="1" si="313"/>
        <v/>
      </c>
      <c r="CE338" s="133" t="str">
        <f t="shared" ca="1" si="367"/>
        <v/>
      </c>
      <c r="CF338" s="133" t="str">
        <f t="shared" ca="1" si="314"/>
        <v/>
      </c>
      <c r="CG338" s="133" t="str">
        <f t="shared" ca="1" si="368"/>
        <v/>
      </c>
      <c r="CH338" s="133" t="str">
        <f ca="1">IF($H338="","",IF(MONTH($H338)=MONTH($C$4)-1,MAX(0,(CG338-SUM(N327:N338)+SUM(O327:O338))-(VLOOKUP(CB338-12,$CB$3:$CH337,6,FALSE))),0)*0.25)</f>
        <v/>
      </c>
      <c r="CI338" s="133" t="str">
        <f ca="1">IF($H338="","",CG338-SUM($CH$4:$CH338))</f>
        <v/>
      </c>
      <c r="CK338" s="133" t="str">
        <f ca="1">IF($H338="","",SUM($N$4:$N338)+$CK$3)</f>
        <v/>
      </c>
      <c r="CL338" s="133" t="str">
        <f ca="1">IF($H338="","",SUM($O$4:$O338))</f>
        <v/>
      </c>
      <c r="CM338" s="133" t="str">
        <f t="shared" ca="1" si="371"/>
        <v/>
      </c>
      <c r="CN338" s="133" t="str">
        <f ca="1">IF($H338="","",ROUND(IF(MONTH($H338)=MONTH($C$4)-1,BT338*(1+CC338)-SUM($CM$4:$CM338),0),2))</f>
        <v/>
      </c>
      <c r="CZ338" s="132" t="str">
        <f t="shared" ca="1" si="329"/>
        <v/>
      </c>
    </row>
    <row r="339" spans="6:104" x14ac:dyDescent="0.2">
      <c r="F339" s="3">
        <v>336</v>
      </c>
      <c r="G339" s="3">
        <f t="shared" si="330"/>
        <v>28</v>
      </c>
      <c r="H339" s="8" t="str">
        <f t="shared" ca="1" si="369"/>
        <v/>
      </c>
      <c r="I339" s="6" t="str">
        <f t="shared" ca="1" si="315"/>
        <v/>
      </c>
      <c r="J339" s="6" t="str">
        <f t="shared" ca="1" si="316"/>
        <v/>
      </c>
      <c r="K339" s="7"/>
      <c r="L339" s="6" t="str">
        <f ca="1">IF($H339="","",IF($J339="",VLOOKUP($I339,Sterbetafeln!$A$4:$I$124,$D$10,FALSE),MAX(0.0005,VLOOKUP($I339,Sterbetafeln!$A$4:$I$124,$D$10,FALSE)*VLOOKUP($J339,Sterbetafeln!$A$4:$I$124,$D$13,FALSE))))</f>
        <v/>
      </c>
      <c r="M339" s="78">
        <f ca="1">SUM($O$3:$O339)</f>
        <v>0</v>
      </c>
      <c r="N339" s="25" t="str">
        <f t="shared" ca="1" si="331"/>
        <v/>
      </c>
      <c r="O339" s="25" t="str">
        <f t="shared" ca="1" si="332"/>
        <v/>
      </c>
      <c r="P339" s="25" t="str">
        <f t="shared" ca="1" si="333"/>
        <v/>
      </c>
      <c r="Q339" s="7" t="str">
        <f t="shared" ca="1" si="334"/>
        <v/>
      </c>
      <c r="R339" s="25" t="str">
        <f t="shared" ca="1" si="335"/>
        <v/>
      </c>
      <c r="S339" s="25">
        <f ca="1">SUM(R$3:R339)</f>
        <v>0</v>
      </c>
      <c r="T339" s="25" t="str">
        <f t="shared" ca="1" si="336"/>
        <v/>
      </c>
      <c r="U339" s="25" t="str">
        <f t="shared" ca="1" si="317"/>
        <v/>
      </c>
      <c r="V339" s="25" t="str">
        <f t="shared" ca="1" si="337"/>
        <v/>
      </c>
      <c r="W339" s="25" t="str">
        <f t="shared" ca="1" si="318"/>
        <v/>
      </c>
      <c r="X339" s="25" t="str">
        <f t="shared" ca="1" si="338"/>
        <v/>
      </c>
      <c r="Y339" s="25" t="str">
        <f t="shared" ca="1" si="319"/>
        <v/>
      </c>
      <c r="Z339" s="25" t="str">
        <f t="shared" ca="1" si="339"/>
        <v/>
      </c>
      <c r="AA339" s="25" t="str">
        <f t="shared" ca="1" si="340"/>
        <v/>
      </c>
      <c r="AB339" s="25" t="str">
        <f ca="1">IF($H339="","",IF($Q339="x",SUM(U$3:W339)+SUM(Z$3:AA339)-SUM(AB$3:AB338),0))</f>
        <v/>
      </c>
      <c r="AC339" s="25" t="str">
        <f t="shared" ca="1" si="341"/>
        <v/>
      </c>
      <c r="AD339" s="25" t="str">
        <f t="shared" ca="1" si="320"/>
        <v/>
      </c>
      <c r="AE339" s="7"/>
      <c r="AF339" s="25" t="str">
        <f t="shared" ca="1" si="342"/>
        <v/>
      </c>
      <c r="AG339" s="25">
        <f ca="1">SUM(AF$3:AF339)</f>
        <v>0</v>
      </c>
      <c r="AH339" s="25" t="str">
        <f t="shared" ca="1" si="343"/>
        <v/>
      </c>
      <c r="AI339" s="25" t="str">
        <f t="shared" ca="1" si="321"/>
        <v/>
      </c>
      <c r="AJ339" s="25" t="str">
        <f t="shared" ca="1" si="344"/>
        <v/>
      </c>
      <c r="AK339" s="25" t="str">
        <f t="shared" ca="1" si="322"/>
        <v/>
      </c>
      <c r="AL339" s="25" t="str">
        <f t="shared" ca="1" si="345"/>
        <v/>
      </c>
      <c r="AM339" s="25" t="str">
        <f t="shared" ca="1" si="323"/>
        <v/>
      </c>
      <c r="AN339" s="25" t="str">
        <f t="shared" ca="1" si="346"/>
        <v/>
      </c>
      <c r="AO339" s="25" t="str">
        <f t="shared" ca="1" si="347"/>
        <v/>
      </c>
      <c r="AP339" s="25" t="str">
        <f ca="1">IF($H339="","",IF($Q339="x",SUM(AI$3:AK339)+SUM(AN$3:AO339)-SUM(AP$3:AP338),0))</f>
        <v/>
      </c>
      <c r="AQ339" s="25" t="str">
        <f t="shared" ca="1" si="348"/>
        <v/>
      </c>
      <c r="AR339" s="25" t="str">
        <f t="shared" ca="1" si="324"/>
        <v/>
      </c>
      <c r="AS339" s="7"/>
      <c r="AT339" s="25" t="str">
        <f t="shared" ca="1" si="349"/>
        <v/>
      </c>
      <c r="AU339" s="25">
        <f ca="1">SUM(AT$3:AT339)</f>
        <v>0</v>
      </c>
      <c r="AV339" s="25" t="str">
        <f t="shared" ca="1" si="350"/>
        <v/>
      </c>
      <c r="AW339" s="25" t="str">
        <f t="shared" ca="1" si="325"/>
        <v/>
      </c>
      <c r="AX339" s="25" t="str">
        <f t="shared" ca="1" si="351"/>
        <v/>
      </c>
      <c r="AY339" s="25" t="str">
        <f t="shared" ca="1" si="352"/>
        <v/>
      </c>
      <c r="AZ339" s="25" t="str">
        <f t="shared" ca="1" si="353"/>
        <v/>
      </c>
      <c r="BA339" s="25" t="str">
        <f t="shared" ca="1" si="354"/>
        <v/>
      </c>
      <c r="BB339" s="25" t="str">
        <f t="shared" ca="1" si="355"/>
        <v/>
      </c>
      <c r="BC339" s="25" t="str">
        <f t="shared" ca="1" si="356"/>
        <v/>
      </c>
      <c r="BD339" s="25" t="str">
        <f ca="1">IF($H339="","",IF($Q339="x",SUM(AW$3:AY339)+SUM(BB$3:BC339)-SUM(BD$3:BD338),0))</f>
        <v/>
      </c>
      <c r="BE339" s="25" t="str">
        <f t="shared" ca="1" si="357"/>
        <v/>
      </c>
      <c r="BF339" s="25" t="str">
        <f t="shared" ca="1" si="326"/>
        <v/>
      </c>
      <c r="BG339" s="7"/>
      <c r="BI339" s="25" t="str">
        <f t="shared" ca="1" si="358"/>
        <v/>
      </c>
      <c r="BJ339" s="25">
        <f ca="1">SUM(BI$3:BI339)</f>
        <v>0</v>
      </c>
      <c r="BK339" s="25" t="str">
        <f t="shared" ca="1" si="370"/>
        <v/>
      </c>
      <c r="BL339" s="25" t="str">
        <f t="shared" ca="1" si="327"/>
        <v/>
      </c>
      <c r="BM339" s="25" t="str">
        <f t="shared" ca="1" si="359"/>
        <v/>
      </c>
      <c r="BN339" s="25" t="str">
        <f t="shared" ca="1" si="360"/>
        <v/>
      </c>
      <c r="BO339" s="25" t="str">
        <f t="shared" ca="1" si="361"/>
        <v/>
      </c>
      <c r="BP339" s="25" t="str">
        <f t="shared" ca="1" si="362"/>
        <v/>
      </c>
      <c r="BQ339" s="25" t="str">
        <f t="shared" ca="1" si="363"/>
        <v/>
      </c>
      <c r="BR339" s="25" t="str">
        <f t="shared" ca="1" si="364"/>
        <v/>
      </c>
      <c r="BS339" s="25" t="str">
        <f ca="1">IF($H339="","",IF($Q339="x",SUM(BL$3:BN339)+SUM(BQ$3:BR339)-SUM(BS$3:BS338),0))</f>
        <v/>
      </c>
      <c r="BT339" s="25" t="str">
        <f t="shared" ca="1" si="365"/>
        <v/>
      </c>
      <c r="BU339" s="25" t="str">
        <f t="shared" ca="1" si="328"/>
        <v/>
      </c>
      <c r="BV339" s="7"/>
      <c r="BY339" s="7"/>
      <c r="CB339" s="131">
        <f t="shared" si="312"/>
        <v>336</v>
      </c>
      <c r="CC339" s="132" t="str">
        <f t="shared" ca="1" si="366"/>
        <v/>
      </c>
      <c r="CD339" s="133" t="str">
        <f t="shared" ca="1" si="313"/>
        <v/>
      </c>
      <c r="CE339" s="133" t="str">
        <f t="shared" ca="1" si="367"/>
        <v/>
      </c>
      <c r="CF339" s="133" t="str">
        <f t="shared" ca="1" si="314"/>
        <v/>
      </c>
      <c r="CG339" s="133" t="str">
        <f t="shared" ca="1" si="368"/>
        <v/>
      </c>
      <c r="CH339" s="133" t="str">
        <f ca="1">IF($H339="","",IF(MONTH($H339)=MONTH($C$4)-1,MAX(0,(CG339-SUM(N328:N339)+SUM(O328:O339))-(VLOOKUP(CB339-12,$CB$3:$CH338,6,FALSE))),0)*0.25)</f>
        <v/>
      </c>
      <c r="CI339" s="133" t="str">
        <f ca="1">IF($H339="","",CG339-SUM($CH$4:$CH339))</f>
        <v/>
      </c>
      <c r="CK339" s="133" t="str">
        <f ca="1">IF($H339="","",SUM($N$4:$N339)+$CK$3)</f>
        <v/>
      </c>
      <c r="CL339" s="133" t="str">
        <f ca="1">IF($H339="","",SUM($O$4:$O339))</f>
        <v/>
      </c>
      <c r="CM339" s="133" t="str">
        <f t="shared" ca="1" si="371"/>
        <v/>
      </c>
      <c r="CN339" s="133" t="str">
        <f ca="1">IF($H339="","",ROUND(IF(MONTH($H339)=MONTH($C$4)-1,BT339*(1+CC339)-SUM($CM$4:$CM339),0),2))</f>
        <v/>
      </c>
      <c r="CZ339" s="132" t="str">
        <f t="shared" ca="1" si="329"/>
        <v/>
      </c>
    </row>
    <row r="340" spans="6:104" x14ac:dyDescent="0.2">
      <c r="F340" s="3">
        <v>337</v>
      </c>
      <c r="G340" s="3">
        <f t="shared" si="330"/>
        <v>29</v>
      </c>
      <c r="H340" s="8" t="str">
        <f t="shared" ca="1" si="369"/>
        <v/>
      </c>
      <c r="I340" s="6" t="str">
        <f t="shared" ca="1" si="315"/>
        <v/>
      </c>
      <c r="J340" s="6" t="str">
        <f t="shared" ca="1" si="316"/>
        <v/>
      </c>
      <c r="K340" s="7"/>
      <c r="L340" s="6" t="str">
        <f ca="1">IF($H340="","",IF($J340="",VLOOKUP($I340,Sterbetafeln!$A$4:$I$124,$D$10,FALSE),MAX(0.0005,VLOOKUP($I340,Sterbetafeln!$A$4:$I$124,$D$10,FALSE)*VLOOKUP($J340,Sterbetafeln!$A$4:$I$124,$D$13,FALSE))))</f>
        <v/>
      </c>
      <c r="M340" s="78">
        <f ca="1">SUM($O$3:$O340)</f>
        <v>0</v>
      </c>
      <c r="N340" s="25" t="str">
        <f t="shared" ca="1" si="331"/>
        <v/>
      </c>
      <c r="O340" s="25" t="str">
        <f t="shared" ca="1" si="332"/>
        <v/>
      </c>
      <c r="P340" s="25" t="str">
        <f t="shared" ca="1" si="333"/>
        <v/>
      </c>
      <c r="Q340" s="7" t="str">
        <f t="shared" ca="1" si="334"/>
        <v/>
      </c>
      <c r="R340" s="25" t="str">
        <f t="shared" ca="1" si="335"/>
        <v/>
      </c>
      <c r="S340" s="25">
        <f ca="1">SUM(R$3:R340)</f>
        <v>0</v>
      </c>
      <c r="T340" s="25" t="str">
        <f t="shared" ca="1" si="336"/>
        <v/>
      </c>
      <c r="U340" s="25" t="str">
        <f t="shared" ca="1" si="317"/>
        <v/>
      </c>
      <c r="V340" s="25" t="str">
        <f t="shared" ca="1" si="337"/>
        <v/>
      </c>
      <c r="W340" s="25" t="str">
        <f t="shared" ca="1" si="318"/>
        <v/>
      </c>
      <c r="X340" s="25" t="str">
        <f t="shared" ca="1" si="338"/>
        <v/>
      </c>
      <c r="Y340" s="25" t="str">
        <f t="shared" ca="1" si="319"/>
        <v/>
      </c>
      <c r="Z340" s="25" t="str">
        <f t="shared" ca="1" si="339"/>
        <v/>
      </c>
      <c r="AA340" s="25" t="str">
        <f t="shared" ca="1" si="340"/>
        <v/>
      </c>
      <c r="AB340" s="25" t="str">
        <f ca="1">IF($H340="","",IF($Q340="x",SUM(U$3:W340)+SUM(Z$3:AA340)-SUM(AB$3:AB339),0))</f>
        <v/>
      </c>
      <c r="AC340" s="25" t="str">
        <f t="shared" ca="1" si="341"/>
        <v/>
      </c>
      <c r="AD340" s="25" t="str">
        <f t="shared" ca="1" si="320"/>
        <v/>
      </c>
      <c r="AE340" s="7"/>
      <c r="AF340" s="25" t="str">
        <f t="shared" ca="1" si="342"/>
        <v/>
      </c>
      <c r="AG340" s="25">
        <f ca="1">SUM(AF$3:AF340)</f>
        <v>0</v>
      </c>
      <c r="AH340" s="25" t="str">
        <f t="shared" ca="1" si="343"/>
        <v/>
      </c>
      <c r="AI340" s="25" t="str">
        <f t="shared" ca="1" si="321"/>
        <v/>
      </c>
      <c r="AJ340" s="25" t="str">
        <f t="shared" ca="1" si="344"/>
        <v/>
      </c>
      <c r="AK340" s="25" t="str">
        <f t="shared" ca="1" si="322"/>
        <v/>
      </c>
      <c r="AL340" s="25" t="str">
        <f t="shared" ca="1" si="345"/>
        <v/>
      </c>
      <c r="AM340" s="25" t="str">
        <f t="shared" ca="1" si="323"/>
        <v/>
      </c>
      <c r="AN340" s="25" t="str">
        <f t="shared" ca="1" si="346"/>
        <v/>
      </c>
      <c r="AO340" s="25" t="str">
        <f t="shared" ca="1" si="347"/>
        <v/>
      </c>
      <c r="AP340" s="25" t="str">
        <f ca="1">IF($H340="","",IF($Q340="x",SUM(AI$3:AK340)+SUM(AN$3:AO340)-SUM(AP$3:AP339),0))</f>
        <v/>
      </c>
      <c r="AQ340" s="25" t="str">
        <f t="shared" ca="1" si="348"/>
        <v/>
      </c>
      <c r="AR340" s="25" t="str">
        <f t="shared" ca="1" si="324"/>
        <v/>
      </c>
      <c r="AS340" s="7"/>
      <c r="AT340" s="25" t="str">
        <f t="shared" ca="1" si="349"/>
        <v/>
      </c>
      <c r="AU340" s="25">
        <f ca="1">SUM(AT$3:AT340)</f>
        <v>0</v>
      </c>
      <c r="AV340" s="25" t="str">
        <f t="shared" ca="1" si="350"/>
        <v/>
      </c>
      <c r="AW340" s="25" t="str">
        <f t="shared" ca="1" si="325"/>
        <v/>
      </c>
      <c r="AX340" s="25" t="str">
        <f t="shared" ca="1" si="351"/>
        <v/>
      </c>
      <c r="AY340" s="25" t="str">
        <f t="shared" ca="1" si="352"/>
        <v/>
      </c>
      <c r="AZ340" s="25" t="str">
        <f t="shared" ca="1" si="353"/>
        <v/>
      </c>
      <c r="BA340" s="25" t="str">
        <f t="shared" ca="1" si="354"/>
        <v/>
      </c>
      <c r="BB340" s="25" t="str">
        <f t="shared" ca="1" si="355"/>
        <v/>
      </c>
      <c r="BC340" s="25" t="str">
        <f t="shared" ca="1" si="356"/>
        <v/>
      </c>
      <c r="BD340" s="25" t="str">
        <f ca="1">IF($H340="","",IF($Q340="x",SUM(AW$3:AY340)+SUM(BB$3:BC340)-SUM(BD$3:BD339),0))</f>
        <v/>
      </c>
      <c r="BE340" s="25" t="str">
        <f t="shared" ca="1" si="357"/>
        <v/>
      </c>
      <c r="BF340" s="25" t="str">
        <f t="shared" ca="1" si="326"/>
        <v/>
      </c>
      <c r="BG340" s="7"/>
      <c r="BI340" s="25" t="str">
        <f t="shared" ca="1" si="358"/>
        <v/>
      </c>
      <c r="BJ340" s="25">
        <f ca="1">SUM(BI$3:BI340)</f>
        <v>0</v>
      </c>
      <c r="BK340" s="25" t="str">
        <f t="shared" ca="1" si="370"/>
        <v/>
      </c>
      <c r="BL340" s="25" t="str">
        <f t="shared" ca="1" si="327"/>
        <v/>
      </c>
      <c r="BM340" s="25" t="str">
        <f t="shared" ca="1" si="359"/>
        <v/>
      </c>
      <c r="BN340" s="25" t="str">
        <f t="shared" ca="1" si="360"/>
        <v/>
      </c>
      <c r="BO340" s="25" t="str">
        <f t="shared" ca="1" si="361"/>
        <v/>
      </c>
      <c r="BP340" s="25" t="str">
        <f t="shared" ca="1" si="362"/>
        <v/>
      </c>
      <c r="BQ340" s="25" t="str">
        <f t="shared" ca="1" si="363"/>
        <v/>
      </c>
      <c r="BR340" s="25" t="str">
        <f t="shared" ca="1" si="364"/>
        <v/>
      </c>
      <c r="BS340" s="25" t="str">
        <f ca="1">IF($H340="","",IF($Q340="x",SUM(BL$3:BN340)+SUM(BQ$3:BR340)-SUM(BS$3:BS339),0))</f>
        <v/>
      </c>
      <c r="BT340" s="25" t="str">
        <f t="shared" ca="1" si="365"/>
        <v/>
      </c>
      <c r="BU340" s="25" t="str">
        <f t="shared" ca="1" si="328"/>
        <v/>
      </c>
      <c r="BV340" s="7"/>
      <c r="BY340" s="7"/>
      <c r="CB340" s="131">
        <f t="shared" si="312"/>
        <v>337</v>
      </c>
      <c r="CC340" s="132" t="str">
        <f t="shared" ca="1" si="366"/>
        <v/>
      </c>
      <c r="CD340" s="133" t="str">
        <f t="shared" ca="1" si="313"/>
        <v/>
      </c>
      <c r="CE340" s="133" t="str">
        <f t="shared" ca="1" si="367"/>
        <v/>
      </c>
      <c r="CF340" s="133" t="str">
        <f t="shared" ca="1" si="314"/>
        <v/>
      </c>
      <c r="CG340" s="133" t="str">
        <f t="shared" ca="1" si="368"/>
        <v/>
      </c>
      <c r="CH340" s="133" t="str">
        <f ca="1">IF($H340="","",IF(MONTH($H340)=MONTH($C$4)-1,MAX(0,(CG340-SUM(N329:N340)+SUM(O329:O340))-(VLOOKUP(CB340-12,$CB$3:$CH339,6,FALSE))),0)*0.25)</f>
        <v/>
      </c>
      <c r="CI340" s="133" t="str">
        <f ca="1">IF($H340="","",CG340-SUM($CH$4:$CH340))</f>
        <v/>
      </c>
      <c r="CK340" s="133" t="str">
        <f ca="1">IF($H340="","",SUM($N$4:$N340)+$CK$3)</f>
        <v/>
      </c>
      <c r="CL340" s="133" t="str">
        <f ca="1">IF($H340="","",SUM($O$4:$O340))</f>
        <v/>
      </c>
      <c r="CM340" s="133" t="str">
        <f t="shared" ca="1" si="371"/>
        <v/>
      </c>
      <c r="CN340" s="133" t="str">
        <f ca="1">IF($H340="","",ROUND(IF(MONTH($H340)=MONTH($C$4)-1,BT340*(1+CC340)-SUM($CM$4:$CM340),0),2))</f>
        <v/>
      </c>
      <c r="CZ340" s="132" t="str">
        <f t="shared" ca="1" si="329"/>
        <v/>
      </c>
    </row>
    <row r="341" spans="6:104" x14ac:dyDescent="0.2">
      <c r="F341" s="3">
        <v>338</v>
      </c>
      <c r="G341" s="3">
        <f t="shared" si="330"/>
        <v>29</v>
      </c>
      <c r="H341" s="8" t="str">
        <f t="shared" ca="1" si="369"/>
        <v/>
      </c>
      <c r="I341" s="6" t="str">
        <f t="shared" ca="1" si="315"/>
        <v/>
      </c>
      <c r="J341" s="6" t="str">
        <f t="shared" ca="1" si="316"/>
        <v/>
      </c>
      <c r="K341" s="7"/>
      <c r="L341" s="6" t="str">
        <f ca="1">IF($H341="","",IF($J341="",VLOOKUP($I341,Sterbetafeln!$A$4:$I$124,$D$10,FALSE),MAX(0.0005,VLOOKUP($I341,Sterbetafeln!$A$4:$I$124,$D$10,FALSE)*VLOOKUP($J341,Sterbetafeln!$A$4:$I$124,$D$13,FALSE))))</f>
        <v/>
      </c>
      <c r="M341" s="78">
        <f ca="1">SUM($O$3:$O341)</f>
        <v>0</v>
      </c>
      <c r="N341" s="25" t="str">
        <f t="shared" ca="1" si="331"/>
        <v/>
      </c>
      <c r="O341" s="25" t="str">
        <f t="shared" ca="1" si="332"/>
        <v/>
      </c>
      <c r="P341" s="25" t="str">
        <f t="shared" ca="1" si="333"/>
        <v/>
      </c>
      <c r="Q341" s="7" t="str">
        <f t="shared" ca="1" si="334"/>
        <v/>
      </c>
      <c r="R341" s="25" t="str">
        <f t="shared" ca="1" si="335"/>
        <v/>
      </c>
      <c r="S341" s="25">
        <f ca="1">SUM(R$3:R341)</f>
        <v>0</v>
      </c>
      <c r="T341" s="25" t="str">
        <f t="shared" ca="1" si="336"/>
        <v/>
      </c>
      <c r="U341" s="25" t="str">
        <f t="shared" ca="1" si="317"/>
        <v/>
      </c>
      <c r="V341" s="25" t="str">
        <f t="shared" ca="1" si="337"/>
        <v/>
      </c>
      <c r="W341" s="25" t="str">
        <f t="shared" ca="1" si="318"/>
        <v/>
      </c>
      <c r="X341" s="25" t="str">
        <f t="shared" ca="1" si="338"/>
        <v/>
      </c>
      <c r="Y341" s="25" t="str">
        <f t="shared" ca="1" si="319"/>
        <v/>
      </c>
      <c r="Z341" s="25" t="str">
        <f t="shared" ca="1" si="339"/>
        <v/>
      </c>
      <c r="AA341" s="25" t="str">
        <f t="shared" ca="1" si="340"/>
        <v/>
      </c>
      <c r="AB341" s="25" t="str">
        <f ca="1">IF($H341="","",IF($Q341="x",SUM(U$3:W341)+SUM(Z$3:AA341)-SUM(AB$3:AB340),0))</f>
        <v/>
      </c>
      <c r="AC341" s="25" t="str">
        <f t="shared" ca="1" si="341"/>
        <v/>
      </c>
      <c r="AD341" s="25" t="str">
        <f t="shared" ca="1" si="320"/>
        <v/>
      </c>
      <c r="AE341" s="7"/>
      <c r="AF341" s="25" t="str">
        <f t="shared" ca="1" si="342"/>
        <v/>
      </c>
      <c r="AG341" s="25">
        <f ca="1">SUM(AF$3:AF341)</f>
        <v>0</v>
      </c>
      <c r="AH341" s="25" t="str">
        <f t="shared" ca="1" si="343"/>
        <v/>
      </c>
      <c r="AI341" s="25" t="str">
        <f t="shared" ca="1" si="321"/>
        <v/>
      </c>
      <c r="AJ341" s="25" t="str">
        <f t="shared" ca="1" si="344"/>
        <v/>
      </c>
      <c r="AK341" s="25" t="str">
        <f t="shared" ca="1" si="322"/>
        <v/>
      </c>
      <c r="AL341" s="25" t="str">
        <f t="shared" ca="1" si="345"/>
        <v/>
      </c>
      <c r="AM341" s="25" t="str">
        <f t="shared" ca="1" si="323"/>
        <v/>
      </c>
      <c r="AN341" s="25" t="str">
        <f t="shared" ca="1" si="346"/>
        <v/>
      </c>
      <c r="AO341" s="25" t="str">
        <f t="shared" ca="1" si="347"/>
        <v/>
      </c>
      <c r="AP341" s="25" t="str">
        <f ca="1">IF($H341="","",IF($Q341="x",SUM(AI$3:AK341)+SUM(AN$3:AO341)-SUM(AP$3:AP340),0))</f>
        <v/>
      </c>
      <c r="AQ341" s="25" t="str">
        <f t="shared" ca="1" si="348"/>
        <v/>
      </c>
      <c r="AR341" s="25" t="str">
        <f t="shared" ca="1" si="324"/>
        <v/>
      </c>
      <c r="AS341" s="7"/>
      <c r="AT341" s="25" t="str">
        <f t="shared" ca="1" si="349"/>
        <v/>
      </c>
      <c r="AU341" s="25">
        <f ca="1">SUM(AT$3:AT341)</f>
        <v>0</v>
      </c>
      <c r="AV341" s="25" t="str">
        <f t="shared" ca="1" si="350"/>
        <v/>
      </c>
      <c r="AW341" s="25" t="str">
        <f t="shared" ca="1" si="325"/>
        <v/>
      </c>
      <c r="AX341" s="25" t="str">
        <f t="shared" ca="1" si="351"/>
        <v/>
      </c>
      <c r="AY341" s="25" t="str">
        <f t="shared" ca="1" si="352"/>
        <v/>
      </c>
      <c r="AZ341" s="25" t="str">
        <f t="shared" ca="1" si="353"/>
        <v/>
      </c>
      <c r="BA341" s="25" t="str">
        <f t="shared" ca="1" si="354"/>
        <v/>
      </c>
      <c r="BB341" s="25" t="str">
        <f t="shared" ca="1" si="355"/>
        <v/>
      </c>
      <c r="BC341" s="25" t="str">
        <f t="shared" ca="1" si="356"/>
        <v/>
      </c>
      <c r="BD341" s="25" t="str">
        <f ca="1">IF($H341="","",IF($Q341="x",SUM(AW$3:AY341)+SUM(BB$3:BC341)-SUM(BD$3:BD340),0))</f>
        <v/>
      </c>
      <c r="BE341" s="25" t="str">
        <f t="shared" ca="1" si="357"/>
        <v/>
      </c>
      <c r="BF341" s="25" t="str">
        <f t="shared" ca="1" si="326"/>
        <v/>
      </c>
      <c r="BG341" s="7"/>
      <c r="BI341" s="25" t="str">
        <f t="shared" ca="1" si="358"/>
        <v/>
      </c>
      <c r="BJ341" s="25">
        <f ca="1">SUM(BI$3:BI341)</f>
        <v>0</v>
      </c>
      <c r="BK341" s="25" t="str">
        <f t="shared" ca="1" si="370"/>
        <v/>
      </c>
      <c r="BL341" s="25" t="str">
        <f t="shared" ca="1" si="327"/>
        <v/>
      </c>
      <c r="BM341" s="25" t="str">
        <f t="shared" ca="1" si="359"/>
        <v/>
      </c>
      <c r="BN341" s="25" t="str">
        <f t="shared" ca="1" si="360"/>
        <v/>
      </c>
      <c r="BO341" s="25" t="str">
        <f t="shared" ca="1" si="361"/>
        <v/>
      </c>
      <c r="BP341" s="25" t="str">
        <f t="shared" ca="1" si="362"/>
        <v/>
      </c>
      <c r="BQ341" s="25" t="str">
        <f t="shared" ca="1" si="363"/>
        <v/>
      </c>
      <c r="BR341" s="25" t="str">
        <f t="shared" ca="1" si="364"/>
        <v/>
      </c>
      <c r="BS341" s="25" t="str">
        <f ca="1">IF($H341="","",IF($Q341="x",SUM(BL$3:BN341)+SUM(BQ$3:BR341)-SUM(BS$3:BS340),0))</f>
        <v/>
      </c>
      <c r="BT341" s="25" t="str">
        <f t="shared" ca="1" si="365"/>
        <v/>
      </c>
      <c r="BU341" s="25" t="str">
        <f t="shared" ca="1" si="328"/>
        <v/>
      </c>
      <c r="BV341" s="7"/>
      <c r="BY341" s="7"/>
      <c r="CB341" s="131">
        <f t="shared" si="312"/>
        <v>338</v>
      </c>
      <c r="CC341" s="132" t="str">
        <f t="shared" ca="1" si="366"/>
        <v/>
      </c>
      <c r="CD341" s="133" t="str">
        <f t="shared" ca="1" si="313"/>
        <v/>
      </c>
      <c r="CE341" s="133" t="str">
        <f t="shared" ca="1" si="367"/>
        <v/>
      </c>
      <c r="CF341" s="133" t="str">
        <f t="shared" ca="1" si="314"/>
        <v/>
      </c>
      <c r="CG341" s="133" t="str">
        <f t="shared" ca="1" si="368"/>
        <v/>
      </c>
      <c r="CH341" s="133" t="str">
        <f ca="1">IF($H341="","",IF(MONTH($H341)=MONTH($C$4)-1,MAX(0,(CG341-SUM(N330:N341)+SUM(O330:O341))-(VLOOKUP(CB341-12,$CB$3:$CH340,6,FALSE))),0)*0.25)</f>
        <v/>
      </c>
      <c r="CI341" s="133" t="str">
        <f ca="1">IF($H341="","",CG341-SUM($CH$4:$CH341))</f>
        <v/>
      </c>
      <c r="CK341" s="133" t="str">
        <f ca="1">IF($H341="","",SUM($N$4:$N341)+$CK$3)</f>
        <v/>
      </c>
      <c r="CL341" s="133" t="str">
        <f ca="1">IF($H341="","",SUM($O$4:$O341))</f>
        <v/>
      </c>
      <c r="CM341" s="133" t="str">
        <f t="shared" ca="1" si="371"/>
        <v/>
      </c>
      <c r="CN341" s="133" t="str">
        <f ca="1">IF($H341="","",ROUND(IF(MONTH($H341)=MONTH($C$4)-1,BT341*(1+CC341)-SUM($CM$4:$CM341),0),2))</f>
        <v/>
      </c>
      <c r="CZ341" s="132" t="str">
        <f t="shared" ca="1" si="329"/>
        <v/>
      </c>
    </row>
    <row r="342" spans="6:104" x14ac:dyDescent="0.2">
      <c r="F342" s="3">
        <v>339</v>
      </c>
      <c r="G342" s="3">
        <f t="shared" si="330"/>
        <v>29</v>
      </c>
      <c r="H342" s="8" t="str">
        <f t="shared" ca="1" si="369"/>
        <v/>
      </c>
      <c r="I342" s="6" t="str">
        <f t="shared" ca="1" si="315"/>
        <v/>
      </c>
      <c r="J342" s="6" t="str">
        <f t="shared" ca="1" si="316"/>
        <v/>
      </c>
      <c r="K342" s="7"/>
      <c r="L342" s="6" t="str">
        <f ca="1">IF($H342="","",IF($J342="",VLOOKUP($I342,Sterbetafeln!$A$4:$I$124,$D$10,FALSE),MAX(0.0005,VLOOKUP($I342,Sterbetafeln!$A$4:$I$124,$D$10,FALSE)*VLOOKUP($J342,Sterbetafeln!$A$4:$I$124,$D$13,FALSE))))</f>
        <v/>
      </c>
      <c r="M342" s="78">
        <f ca="1">SUM($O$3:$O342)</f>
        <v>0</v>
      </c>
      <c r="N342" s="25" t="str">
        <f t="shared" ca="1" si="331"/>
        <v/>
      </c>
      <c r="O342" s="25" t="str">
        <f t="shared" ca="1" si="332"/>
        <v/>
      </c>
      <c r="P342" s="25" t="str">
        <f t="shared" ca="1" si="333"/>
        <v/>
      </c>
      <c r="Q342" s="7" t="str">
        <f t="shared" ca="1" si="334"/>
        <v/>
      </c>
      <c r="R342" s="25" t="str">
        <f t="shared" ca="1" si="335"/>
        <v/>
      </c>
      <c r="S342" s="25">
        <f ca="1">SUM(R$3:R342)</f>
        <v>0</v>
      </c>
      <c r="T342" s="25" t="str">
        <f t="shared" ca="1" si="336"/>
        <v/>
      </c>
      <c r="U342" s="25" t="str">
        <f t="shared" ca="1" si="317"/>
        <v/>
      </c>
      <c r="V342" s="25" t="str">
        <f t="shared" ca="1" si="337"/>
        <v/>
      </c>
      <c r="W342" s="25" t="str">
        <f t="shared" ca="1" si="318"/>
        <v/>
      </c>
      <c r="X342" s="25" t="str">
        <f t="shared" ca="1" si="338"/>
        <v/>
      </c>
      <c r="Y342" s="25" t="str">
        <f t="shared" ca="1" si="319"/>
        <v/>
      </c>
      <c r="Z342" s="25" t="str">
        <f t="shared" ca="1" si="339"/>
        <v/>
      </c>
      <c r="AA342" s="25" t="str">
        <f t="shared" ca="1" si="340"/>
        <v/>
      </c>
      <c r="AB342" s="25" t="str">
        <f ca="1">IF($H342="","",IF($Q342="x",SUM(U$3:W342)+SUM(Z$3:AA342)-SUM(AB$3:AB341),0))</f>
        <v/>
      </c>
      <c r="AC342" s="25" t="str">
        <f t="shared" ca="1" si="341"/>
        <v/>
      </c>
      <c r="AD342" s="25" t="str">
        <f t="shared" ca="1" si="320"/>
        <v/>
      </c>
      <c r="AE342" s="7"/>
      <c r="AF342" s="25" t="str">
        <f t="shared" ca="1" si="342"/>
        <v/>
      </c>
      <c r="AG342" s="25">
        <f ca="1">SUM(AF$3:AF342)</f>
        <v>0</v>
      </c>
      <c r="AH342" s="25" t="str">
        <f t="shared" ca="1" si="343"/>
        <v/>
      </c>
      <c r="AI342" s="25" t="str">
        <f t="shared" ca="1" si="321"/>
        <v/>
      </c>
      <c r="AJ342" s="25" t="str">
        <f t="shared" ca="1" si="344"/>
        <v/>
      </c>
      <c r="AK342" s="25" t="str">
        <f t="shared" ca="1" si="322"/>
        <v/>
      </c>
      <c r="AL342" s="25" t="str">
        <f t="shared" ca="1" si="345"/>
        <v/>
      </c>
      <c r="AM342" s="25" t="str">
        <f t="shared" ca="1" si="323"/>
        <v/>
      </c>
      <c r="AN342" s="25" t="str">
        <f t="shared" ca="1" si="346"/>
        <v/>
      </c>
      <c r="AO342" s="25" t="str">
        <f t="shared" ca="1" si="347"/>
        <v/>
      </c>
      <c r="AP342" s="25" t="str">
        <f ca="1">IF($H342="","",IF($Q342="x",SUM(AI$3:AK342)+SUM(AN$3:AO342)-SUM(AP$3:AP341),0))</f>
        <v/>
      </c>
      <c r="AQ342" s="25" t="str">
        <f t="shared" ca="1" si="348"/>
        <v/>
      </c>
      <c r="AR342" s="25" t="str">
        <f t="shared" ca="1" si="324"/>
        <v/>
      </c>
      <c r="AS342" s="7"/>
      <c r="AT342" s="25" t="str">
        <f t="shared" ca="1" si="349"/>
        <v/>
      </c>
      <c r="AU342" s="25">
        <f ca="1">SUM(AT$3:AT342)</f>
        <v>0</v>
      </c>
      <c r="AV342" s="25" t="str">
        <f t="shared" ca="1" si="350"/>
        <v/>
      </c>
      <c r="AW342" s="25" t="str">
        <f t="shared" ca="1" si="325"/>
        <v/>
      </c>
      <c r="AX342" s="25" t="str">
        <f t="shared" ca="1" si="351"/>
        <v/>
      </c>
      <c r="AY342" s="25" t="str">
        <f t="shared" ca="1" si="352"/>
        <v/>
      </c>
      <c r="AZ342" s="25" t="str">
        <f t="shared" ca="1" si="353"/>
        <v/>
      </c>
      <c r="BA342" s="25" t="str">
        <f t="shared" ca="1" si="354"/>
        <v/>
      </c>
      <c r="BB342" s="25" t="str">
        <f t="shared" ca="1" si="355"/>
        <v/>
      </c>
      <c r="BC342" s="25" t="str">
        <f t="shared" ca="1" si="356"/>
        <v/>
      </c>
      <c r="BD342" s="25" t="str">
        <f ca="1">IF($H342="","",IF($Q342="x",SUM(AW$3:AY342)+SUM(BB$3:BC342)-SUM(BD$3:BD341),0))</f>
        <v/>
      </c>
      <c r="BE342" s="25" t="str">
        <f t="shared" ca="1" si="357"/>
        <v/>
      </c>
      <c r="BF342" s="25" t="str">
        <f t="shared" ca="1" si="326"/>
        <v/>
      </c>
      <c r="BG342" s="7"/>
      <c r="BI342" s="25" t="str">
        <f t="shared" ca="1" si="358"/>
        <v/>
      </c>
      <c r="BJ342" s="25">
        <f ca="1">SUM(BI$3:BI342)</f>
        <v>0</v>
      </c>
      <c r="BK342" s="25" t="str">
        <f t="shared" ca="1" si="370"/>
        <v/>
      </c>
      <c r="BL342" s="25" t="str">
        <f t="shared" ca="1" si="327"/>
        <v/>
      </c>
      <c r="BM342" s="25" t="str">
        <f t="shared" ca="1" si="359"/>
        <v/>
      </c>
      <c r="BN342" s="25" t="str">
        <f t="shared" ca="1" si="360"/>
        <v/>
      </c>
      <c r="BO342" s="25" t="str">
        <f t="shared" ca="1" si="361"/>
        <v/>
      </c>
      <c r="BP342" s="25" t="str">
        <f t="shared" ca="1" si="362"/>
        <v/>
      </c>
      <c r="BQ342" s="25" t="str">
        <f t="shared" ca="1" si="363"/>
        <v/>
      </c>
      <c r="BR342" s="25" t="str">
        <f t="shared" ca="1" si="364"/>
        <v/>
      </c>
      <c r="BS342" s="25" t="str">
        <f ca="1">IF($H342="","",IF($Q342="x",SUM(BL$3:BN342)+SUM(BQ$3:BR342)-SUM(BS$3:BS341),0))</f>
        <v/>
      </c>
      <c r="BT342" s="25" t="str">
        <f t="shared" ca="1" si="365"/>
        <v/>
      </c>
      <c r="BU342" s="25" t="str">
        <f t="shared" ca="1" si="328"/>
        <v/>
      </c>
      <c r="BV342" s="7"/>
      <c r="BY342" s="7"/>
      <c r="CB342" s="131">
        <f t="shared" si="312"/>
        <v>339</v>
      </c>
      <c r="CC342" s="132" t="str">
        <f t="shared" ca="1" si="366"/>
        <v/>
      </c>
      <c r="CD342" s="133" t="str">
        <f t="shared" ca="1" si="313"/>
        <v/>
      </c>
      <c r="CE342" s="133" t="str">
        <f t="shared" ca="1" si="367"/>
        <v/>
      </c>
      <c r="CF342" s="133" t="str">
        <f t="shared" ca="1" si="314"/>
        <v/>
      </c>
      <c r="CG342" s="133" t="str">
        <f t="shared" ca="1" si="368"/>
        <v/>
      </c>
      <c r="CH342" s="133" t="str">
        <f ca="1">IF($H342="","",IF(MONTH($H342)=MONTH($C$4)-1,MAX(0,(CG342-SUM(N331:N342)+SUM(O331:O342))-(VLOOKUP(CB342-12,$CB$3:$CH341,6,FALSE))),0)*0.25)</f>
        <v/>
      </c>
      <c r="CI342" s="133" t="str">
        <f ca="1">IF($H342="","",CG342-SUM($CH$4:$CH342))</f>
        <v/>
      </c>
      <c r="CK342" s="133" t="str">
        <f ca="1">IF($H342="","",SUM($N$4:$N342)+$CK$3)</f>
        <v/>
      </c>
      <c r="CL342" s="133" t="str">
        <f ca="1">IF($H342="","",SUM($O$4:$O342))</f>
        <v/>
      </c>
      <c r="CM342" s="133" t="str">
        <f t="shared" ca="1" si="371"/>
        <v/>
      </c>
      <c r="CN342" s="133" t="str">
        <f ca="1">IF($H342="","",ROUND(IF(MONTH($H342)=MONTH($C$4)-1,BT342*(1+CC342)-SUM($CM$4:$CM342),0),2))</f>
        <v/>
      </c>
      <c r="CZ342" s="132" t="str">
        <f t="shared" ca="1" si="329"/>
        <v/>
      </c>
    </row>
    <row r="343" spans="6:104" x14ac:dyDescent="0.2">
      <c r="F343" s="3">
        <v>340</v>
      </c>
      <c r="G343" s="3">
        <f t="shared" si="330"/>
        <v>29</v>
      </c>
      <c r="H343" s="8" t="str">
        <f t="shared" ca="1" si="369"/>
        <v/>
      </c>
      <c r="I343" s="6" t="str">
        <f t="shared" ca="1" si="315"/>
        <v/>
      </c>
      <c r="J343" s="6" t="str">
        <f t="shared" ca="1" si="316"/>
        <v/>
      </c>
      <c r="K343" s="7"/>
      <c r="L343" s="6" t="str">
        <f ca="1">IF($H343="","",IF($J343="",VLOOKUP($I343,Sterbetafeln!$A$4:$I$124,$D$10,FALSE),MAX(0.0005,VLOOKUP($I343,Sterbetafeln!$A$4:$I$124,$D$10,FALSE)*VLOOKUP($J343,Sterbetafeln!$A$4:$I$124,$D$13,FALSE))))</f>
        <v/>
      </c>
      <c r="M343" s="78">
        <f ca="1">SUM($O$3:$O343)</f>
        <v>0</v>
      </c>
      <c r="N343" s="25" t="str">
        <f t="shared" ca="1" si="331"/>
        <v/>
      </c>
      <c r="O343" s="25" t="str">
        <f t="shared" ca="1" si="332"/>
        <v/>
      </c>
      <c r="P343" s="25" t="str">
        <f t="shared" ca="1" si="333"/>
        <v/>
      </c>
      <c r="Q343" s="7" t="str">
        <f t="shared" ca="1" si="334"/>
        <v/>
      </c>
      <c r="R343" s="25" t="str">
        <f t="shared" ca="1" si="335"/>
        <v/>
      </c>
      <c r="S343" s="25">
        <f ca="1">SUM(R$3:R343)</f>
        <v>0</v>
      </c>
      <c r="T343" s="25" t="str">
        <f t="shared" ca="1" si="336"/>
        <v/>
      </c>
      <c r="U343" s="25" t="str">
        <f t="shared" ca="1" si="317"/>
        <v/>
      </c>
      <c r="V343" s="25" t="str">
        <f t="shared" ca="1" si="337"/>
        <v/>
      </c>
      <c r="W343" s="25" t="str">
        <f t="shared" ca="1" si="318"/>
        <v/>
      </c>
      <c r="X343" s="25" t="str">
        <f t="shared" ca="1" si="338"/>
        <v/>
      </c>
      <c r="Y343" s="25" t="str">
        <f t="shared" ca="1" si="319"/>
        <v/>
      </c>
      <c r="Z343" s="25" t="str">
        <f t="shared" ca="1" si="339"/>
        <v/>
      </c>
      <c r="AA343" s="25" t="str">
        <f t="shared" ca="1" si="340"/>
        <v/>
      </c>
      <c r="AB343" s="25" t="str">
        <f ca="1">IF($H343="","",IF($Q343="x",SUM(U$3:W343)+SUM(Z$3:AA343)-SUM(AB$3:AB342),0))</f>
        <v/>
      </c>
      <c r="AC343" s="25" t="str">
        <f t="shared" ca="1" si="341"/>
        <v/>
      </c>
      <c r="AD343" s="25" t="str">
        <f t="shared" ca="1" si="320"/>
        <v/>
      </c>
      <c r="AE343" s="7"/>
      <c r="AF343" s="25" t="str">
        <f t="shared" ca="1" si="342"/>
        <v/>
      </c>
      <c r="AG343" s="25">
        <f ca="1">SUM(AF$3:AF343)</f>
        <v>0</v>
      </c>
      <c r="AH343" s="25" t="str">
        <f t="shared" ca="1" si="343"/>
        <v/>
      </c>
      <c r="AI343" s="25" t="str">
        <f t="shared" ca="1" si="321"/>
        <v/>
      </c>
      <c r="AJ343" s="25" t="str">
        <f t="shared" ca="1" si="344"/>
        <v/>
      </c>
      <c r="AK343" s="25" t="str">
        <f t="shared" ca="1" si="322"/>
        <v/>
      </c>
      <c r="AL343" s="25" t="str">
        <f t="shared" ca="1" si="345"/>
        <v/>
      </c>
      <c r="AM343" s="25" t="str">
        <f t="shared" ca="1" si="323"/>
        <v/>
      </c>
      <c r="AN343" s="25" t="str">
        <f t="shared" ca="1" si="346"/>
        <v/>
      </c>
      <c r="AO343" s="25" t="str">
        <f t="shared" ca="1" si="347"/>
        <v/>
      </c>
      <c r="AP343" s="25" t="str">
        <f ca="1">IF($H343="","",IF($Q343="x",SUM(AI$3:AK343)+SUM(AN$3:AO343)-SUM(AP$3:AP342),0))</f>
        <v/>
      </c>
      <c r="AQ343" s="25" t="str">
        <f t="shared" ca="1" si="348"/>
        <v/>
      </c>
      <c r="AR343" s="25" t="str">
        <f t="shared" ca="1" si="324"/>
        <v/>
      </c>
      <c r="AS343" s="7"/>
      <c r="AT343" s="25" t="str">
        <f t="shared" ca="1" si="349"/>
        <v/>
      </c>
      <c r="AU343" s="25">
        <f ca="1">SUM(AT$3:AT343)</f>
        <v>0</v>
      </c>
      <c r="AV343" s="25" t="str">
        <f t="shared" ca="1" si="350"/>
        <v/>
      </c>
      <c r="AW343" s="25" t="str">
        <f t="shared" ca="1" si="325"/>
        <v/>
      </c>
      <c r="AX343" s="25" t="str">
        <f t="shared" ca="1" si="351"/>
        <v/>
      </c>
      <c r="AY343" s="25" t="str">
        <f t="shared" ca="1" si="352"/>
        <v/>
      </c>
      <c r="AZ343" s="25" t="str">
        <f t="shared" ca="1" si="353"/>
        <v/>
      </c>
      <c r="BA343" s="25" t="str">
        <f t="shared" ca="1" si="354"/>
        <v/>
      </c>
      <c r="BB343" s="25" t="str">
        <f t="shared" ca="1" si="355"/>
        <v/>
      </c>
      <c r="BC343" s="25" t="str">
        <f t="shared" ca="1" si="356"/>
        <v/>
      </c>
      <c r="BD343" s="25" t="str">
        <f ca="1">IF($H343="","",IF($Q343="x",SUM(AW$3:AY343)+SUM(BB$3:BC343)-SUM(BD$3:BD342),0))</f>
        <v/>
      </c>
      <c r="BE343" s="25" t="str">
        <f t="shared" ca="1" si="357"/>
        <v/>
      </c>
      <c r="BF343" s="25" t="str">
        <f t="shared" ca="1" si="326"/>
        <v/>
      </c>
      <c r="BG343" s="7"/>
      <c r="BI343" s="25" t="str">
        <f t="shared" ca="1" si="358"/>
        <v/>
      </c>
      <c r="BJ343" s="25">
        <f ca="1">SUM(BI$3:BI343)</f>
        <v>0</v>
      </c>
      <c r="BK343" s="25" t="str">
        <f t="shared" ca="1" si="370"/>
        <v/>
      </c>
      <c r="BL343" s="25" t="str">
        <f t="shared" ca="1" si="327"/>
        <v/>
      </c>
      <c r="BM343" s="25" t="str">
        <f t="shared" ca="1" si="359"/>
        <v/>
      </c>
      <c r="BN343" s="25" t="str">
        <f t="shared" ca="1" si="360"/>
        <v/>
      </c>
      <c r="BO343" s="25" t="str">
        <f t="shared" ca="1" si="361"/>
        <v/>
      </c>
      <c r="BP343" s="25" t="str">
        <f t="shared" ca="1" si="362"/>
        <v/>
      </c>
      <c r="BQ343" s="25" t="str">
        <f t="shared" ca="1" si="363"/>
        <v/>
      </c>
      <c r="BR343" s="25" t="str">
        <f t="shared" ca="1" si="364"/>
        <v/>
      </c>
      <c r="BS343" s="25" t="str">
        <f ca="1">IF($H343="","",IF($Q343="x",SUM(BL$3:BN343)+SUM(BQ$3:BR343)-SUM(BS$3:BS342),0))</f>
        <v/>
      </c>
      <c r="BT343" s="25" t="str">
        <f t="shared" ca="1" si="365"/>
        <v/>
      </c>
      <c r="BU343" s="25" t="str">
        <f t="shared" ca="1" si="328"/>
        <v/>
      </c>
      <c r="BV343" s="7"/>
      <c r="BY343" s="7"/>
      <c r="CB343" s="131">
        <f t="shared" si="312"/>
        <v>340</v>
      </c>
      <c r="CC343" s="132" t="str">
        <f t="shared" ca="1" si="366"/>
        <v/>
      </c>
      <c r="CD343" s="133" t="str">
        <f t="shared" ca="1" si="313"/>
        <v/>
      </c>
      <c r="CE343" s="133" t="str">
        <f t="shared" ca="1" si="367"/>
        <v/>
      </c>
      <c r="CF343" s="133" t="str">
        <f t="shared" ca="1" si="314"/>
        <v/>
      </c>
      <c r="CG343" s="133" t="str">
        <f t="shared" ca="1" si="368"/>
        <v/>
      </c>
      <c r="CH343" s="133" t="str">
        <f ca="1">IF($H343="","",IF(MONTH($H343)=MONTH($C$4)-1,MAX(0,(CG343-SUM(N332:N343)+SUM(O332:O343))-(VLOOKUP(CB343-12,$CB$3:$CH342,6,FALSE))),0)*0.25)</f>
        <v/>
      </c>
      <c r="CI343" s="133" t="str">
        <f ca="1">IF($H343="","",CG343-SUM($CH$4:$CH343))</f>
        <v/>
      </c>
      <c r="CK343" s="133" t="str">
        <f ca="1">IF($H343="","",SUM($N$4:$N343)+$CK$3)</f>
        <v/>
      </c>
      <c r="CL343" s="133" t="str">
        <f ca="1">IF($H343="","",SUM($O$4:$O343))</f>
        <v/>
      </c>
      <c r="CM343" s="133" t="str">
        <f t="shared" ca="1" si="371"/>
        <v/>
      </c>
      <c r="CN343" s="133" t="str">
        <f ca="1">IF($H343="","",ROUND(IF(MONTH($H343)=MONTH($C$4)-1,BT343*(1+CC343)-SUM($CM$4:$CM343),0),2))</f>
        <v/>
      </c>
      <c r="CZ343" s="132" t="str">
        <f t="shared" ca="1" si="329"/>
        <v/>
      </c>
    </row>
    <row r="344" spans="6:104" x14ac:dyDescent="0.2">
      <c r="F344" s="3">
        <v>341</v>
      </c>
      <c r="G344" s="3">
        <f t="shared" si="330"/>
        <v>29</v>
      </c>
      <c r="H344" s="8" t="str">
        <f t="shared" ca="1" si="369"/>
        <v/>
      </c>
      <c r="I344" s="6" t="str">
        <f t="shared" ca="1" si="315"/>
        <v/>
      </c>
      <c r="J344" s="6" t="str">
        <f t="shared" ca="1" si="316"/>
        <v/>
      </c>
      <c r="K344" s="7"/>
      <c r="L344" s="6" t="str">
        <f ca="1">IF($H344="","",IF($J344="",VLOOKUP($I344,Sterbetafeln!$A$4:$I$124,$D$10,FALSE),MAX(0.0005,VLOOKUP($I344,Sterbetafeln!$A$4:$I$124,$D$10,FALSE)*VLOOKUP($J344,Sterbetafeln!$A$4:$I$124,$D$13,FALSE))))</f>
        <v/>
      </c>
      <c r="M344" s="78">
        <f ca="1">SUM($O$3:$O344)</f>
        <v>0</v>
      </c>
      <c r="N344" s="25" t="str">
        <f t="shared" ca="1" si="331"/>
        <v/>
      </c>
      <c r="O344" s="25" t="str">
        <f t="shared" ca="1" si="332"/>
        <v/>
      </c>
      <c r="P344" s="25" t="str">
        <f t="shared" ca="1" si="333"/>
        <v/>
      </c>
      <c r="Q344" s="7" t="str">
        <f t="shared" ca="1" si="334"/>
        <v/>
      </c>
      <c r="R344" s="25" t="str">
        <f t="shared" ca="1" si="335"/>
        <v/>
      </c>
      <c r="S344" s="25">
        <f ca="1">SUM(R$3:R344)</f>
        <v>0</v>
      </c>
      <c r="T344" s="25" t="str">
        <f t="shared" ca="1" si="336"/>
        <v/>
      </c>
      <c r="U344" s="25" t="str">
        <f t="shared" ca="1" si="317"/>
        <v/>
      </c>
      <c r="V344" s="25" t="str">
        <f t="shared" ca="1" si="337"/>
        <v/>
      </c>
      <c r="W344" s="25" t="str">
        <f t="shared" ca="1" si="318"/>
        <v/>
      </c>
      <c r="X344" s="25" t="str">
        <f t="shared" ca="1" si="338"/>
        <v/>
      </c>
      <c r="Y344" s="25" t="str">
        <f t="shared" ca="1" si="319"/>
        <v/>
      </c>
      <c r="Z344" s="25" t="str">
        <f t="shared" ca="1" si="339"/>
        <v/>
      </c>
      <c r="AA344" s="25" t="str">
        <f t="shared" ca="1" si="340"/>
        <v/>
      </c>
      <c r="AB344" s="25" t="str">
        <f ca="1">IF($H344="","",IF($Q344="x",SUM(U$3:W344)+SUM(Z$3:AA344)-SUM(AB$3:AB343),0))</f>
        <v/>
      </c>
      <c r="AC344" s="25" t="str">
        <f t="shared" ca="1" si="341"/>
        <v/>
      </c>
      <c r="AD344" s="25" t="str">
        <f t="shared" ca="1" si="320"/>
        <v/>
      </c>
      <c r="AE344" s="7"/>
      <c r="AF344" s="25" t="str">
        <f t="shared" ca="1" si="342"/>
        <v/>
      </c>
      <c r="AG344" s="25">
        <f ca="1">SUM(AF$3:AF344)</f>
        <v>0</v>
      </c>
      <c r="AH344" s="25" t="str">
        <f t="shared" ca="1" si="343"/>
        <v/>
      </c>
      <c r="AI344" s="25" t="str">
        <f t="shared" ca="1" si="321"/>
        <v/>
      </c>
      <c r="AJ344" s="25" t="str">
        <f t="shared" ca="1" si="344"/>
        <v/>
      </c>
      <c r="AK344" s="25" t="str">
        <f t="shared" ca="1" si="322"/>
        <v/>
      </c>
      <c r="AL344" s="25" t="str">
        <f t="shared" ca="1" si="345"/>
        <v/>
      </c>
      <c r="AM344" s="25" t="str">
        <f t="shared" ca="1" si="323"/>
        <v/>
      </c>
      <c r="AN344" s="25" t="str">
        <f t="shared" ca="1" si="346"/>
        <v/>
      </c>
      <c r="AO344" s="25" t="str">
        <f t="shared" ca="1" si="347"/>
        <v/>
      </c>
      <c r="AP344" s="25" t="str">
        <f ca="1">IF($H344="","",IF($Q344="x",SUM(AI$3:AK344)+SUM(AN$3:AO344)-SUM(AP$3:AP343),0))</f>
        <v/>
      </c>
      <c r="AQ344" s="25" t="str">
        <f t="shared" ca="1" si="348"/>
        <v/>
      </c>
      <c r="AR344" s="25" t="str">
        <f t="shared" ca="1" si="324"/>
        <v/>
      </c>
      <c r="AS344" s="7"/>
      <c r="AT344" s="25" t="str">
        <f t="shared" ca="1" si="349"/>
        <v/>
      </c>
      <c r="AU344" s="25">
        <f ca="1">SUM(AT$3:AT344)</f>
        <v>0</v>
      </c>
      <c r="AV344" s="25" t="str">
        <f t="shared" ca="1" si="350"/>
        <v/>
      </c>
      <c r="AW344" s="25" t="str">
        <f t="shared" ca="1" si="325"/>
        <v/>
      </c>
      <c r="AX344" s="25" t="str">
        <f t="shared" ca="1" si="351"/>
        <v/>
      </c>
      <c r="AY344" s="25" t="str">
        <f t="shared" ca="1" si="352"/>
        <v/>
      </c>
      <c r="AZ344" s="25" t="str">
        <f t="shared" ca="1" si="353"/>
        <v/>
      </c>
      <c r="BA344" s="25" t="str">
        <f t="shared" ca="1" si="354"/>
        <v/>
      </c>
      <c r="BB344" s="25" t="str">
        <f t="shared" ca="1" si="355"/>
        <v/>
      </c>
      <c r="BC344" s="25" t="str">
        <f t="shared" ca="1" si="356"/>
        <v/>
      </c>
      <c r="BD344" s="25" t="str">
        <f ca="1">IF($H344="","",IF($Q344="x",SUM(AW$3:AY344)+SUM(BB$3:BC344)-SUM(BD$3:BD343),0))</f>
        <v/>
      </c>
      <c r="BE344" s="25" t="str">
        <f t="shared" ca="1" si="357"/>
        <v/>
      </c>
      <c r="BF344" s="25" t="str">
        <f t="shared" ca="1" si="326"/>
        <v/>
      </c>
      <c r="BG344" s="7"/>
      <c r="BI344" s="25" t="str">
        <f t="shared" ca="1" si="358"/>
        <v/>
      </c>
      <c r="BJ344" s="25">
        <f ca="1">SUM(BI$3:BI344)</f>
        <v>0</v>
      </c>
      <c r="BK344" s="25" t="str">
        <f t="shared" ca="1" si="370"/>
        <v/>
      </c>
      <c r="BL344" s="25" t="str">
        <f t="shared" ca="1" si="327"/>
        <v/>
      </c>
      <c r="BM344" s="25" t="str">
        <f t="shared" ca="1" si="359"/>
        <v/>
      </c>
      <c r="BN344" s="25" t="str">
        <f t="shared" ca="1" si="360"/>
        <v/>
      </c>
      <c r="BO344" s="25" t="str">
        <f t="shared" ca="1" si="361"/>
        <v/>
      </c>
      <c r="BP344" s="25" t="str">
        <f t="shared" ca="1" si="362"/>
        <v/>
      </c>
      <c r="BQ344" s="25" t="str">
        <f t="shared" ca="1" si="363"/>
        <v/>
      </c>
      <c r="BR344" s="25" t="str">
        <f t="shared" ca="1" si="364"/>
        <v/>
      </c>
      <c r="BS344" s="25" t="str">
        <f ca="1">IF($H344="","",IF($Q344="x",SUM(BL$3:BN344)+SUM(BQ$3:BR344)-SUM(BS$3:BS343),0))</f>
        <v/>
      </c>
      <c r="BT344" s="25" t="str">
        <f t="shared" ca="1" si="365"/>
        <v/>
      </c>
      <c r="BU344" s="25" t="str">
        <f t="shared" ca="1" si="328"/>
        <v/>
      </c>
      <c r="BV344" s="7"/>
      <c r="BY344" s="7"/>
      <c r="CB344" s="131">
        <f t="shared" si="312"/>
        <v>341</v>
      </c>
      <c r="CC344" s="132" t="str">
        <f t="shared" ca="1" si="366"/>
        <v/>
      </c>
      <c r="CD344" s="133" t="str">
        <f t="shared" ca="1" si="313"/>
        <v/>
      </c>
      <c r="CE344" s="133" t="str">
        <f t="shared" ca="1" si="367"/>
        <v/>
      </c>
      <c r="CF344" s="133" t="str">
        <f t="shared" ca="1" si="314"/>
        <v/>
      </c>
      <c r="CG344" s="133" t="str">
        <f t="shared" ca="1" si="368"/>
        <v/>
      </c>
      <c r="CH344" s="133" t="str">
        <f ca="1">IF($H344="","",IF(MONTH($H344)=MONTH($C$4)-1,MAX(0,(CG344-SUM(N333:N344)+SUM(O333:O344))-(VLOOKUP(CB344-12,$CB$3:$CH343,6,FALSE))),0)*0.25)</f>
        <v/>
      </c>
      <c r="CI344" s="133" t="str">
        <f ca="1">IF($H344="","",CG344-SUM($CH$4:$CH344))</f>
        <v/>
      </c>
      <c r="CK344" s="133" t="str">
        <f ca="1">IF($H344="","",SUM($N$4:$N344)+$CK$3)</f>
        <v/>
      </c>
      <c r="CL344" s="133" t="str">
        <f ca="1">IF($H344="","",SUM($O$4:$O344))</f>
        <v/>
      </c>
      <c r="CM344" s="133" t="str">
        <f t="shared" ca="1" si="371"/>
        <v/>
      </c>
      <c r="CN344" s="133" t="str">
        <f ca="1">IF($H344="","",ROUND(IF(MONTH($H344)=MONTH($C$4)-1,BT344*(1+CC344)-SUM($CM$4:$CM344),0),2))</f>
        <v/>
      </c>
      <c r="CZ344" s="132" t="str">
        <f t="shared" ca="1" si="329"/>
        <v/>
      </c>
    </row>
    <row r="345" spans="6:104" x14ac:dyDescent="0.2">
      <c r="F345" s="3">
        <v>342</v>
      </c>
      <c r="G345" s="3">
        <f t="shared" si="330"/>
        <v>29</v>
      </c>
      <c r="H345" s="8" t="str">
        <f t="shared" ca="1" si="369"/>
        <v/>
      </c>
      <c r="I345" s="6" t="str">
        <f t="shared" ca="1" si="315"/>
        <v/>
      </c>
      <c r="J345" s="6" t="str">
        <f t="shared" ca="1" si="316"/>
        <v/>
      </c>
      <c r="K345" s="7"/>
      <c r="L345" s="6" t="str">
        <f ca="1">IF($H345="","",IF($J345="",VLOOKUP($I345,Sterbetafeln!$A$4:$I$124,$D$10,FALSE),MAX(0.0005,VLOOKUP($I345,Sterbetafeln!$A$4:$I$124,$D$10,FALSE)*VLOOKUP($J345,Sterbetafeln!$A$4:$I$124,$D$13,FALSE))))</f>
        <v/>
      </c>
      <c r="M345" s="78">
        <f ca="1">SUM($O$3:$O345)</f>
        <v>0</v>
      </c>
      <c r="N345" s="25" t="str">
        <f t="shared" ca="1" si="331"/>
        <v/>
      </c>
      <c r="O345" s="25" t="str">
        <f t="shared" ca="1" si="332"/>
        <v/>
      </c>
      <c r="P345" s="25" t="str">
        <f t="shared" ca="1" si="333"/>
        <v/>
      </c>
      <c r="Q345" s="7" t="str">
        <f t="shared" ca="1" si="334"/>
        <v/>
      </c>
      <c r="R345" s="25" t="str">
        <f t="shared" ca="1" si="335"/>
        <v/>
      </c>
      <c r="S345" s="25">
        <f ca="1">SUM(R$3:R345)</f>
        <v>0</v>
      </c>
      <c r="T345" s="25" t="str">
        <f t="shared" ca="1" si="336"/>
        <v/>
      </c>
      <c r="U345" s="25" t="str">
        <f t="shared" ca="1" si="317"/>
        <v/>
      </c>
      <c r="V345" s="25" t="str">
        <f t="shared" ca="1" si="337"/>
        <v/>
      </c>
      <c r="W345" s="25" t="str">
        <f t="shared" ca="1" si="318"/>
        <v/>
      </c>
      <c r="X345" s="25" t="str">
        <f t="shared" ca="1" si="338"/>
        <v/>
      </c>
      <c r="Y345" s="25" t="str">
        <f t="shared" ca="1" si="319"/>
        <v/>
      </c>
      <c r="Z345" s="25" t="str">
        <f t="shared" ca="1" si="339"/>
        <v/>
      </c>
      <c r="AA345" s="25" t="str">
        <f t="shared" ca="1" si="340"/>
        <v/>
      </c>
      <c r="AB345" s="25" t="str">
        <f ca="1">IF($H345="","",IF($Q345="x",SUM(U$3:W345)+SUM(Z$3:AA345)-SUM(AB$3:AB344),0))</f>
        <v/>
      </c>
      <c r="AC345" s="25" t="str">
        <f t="shared" ca="1" si="341"/>
        <v/>
      </c>
      <c r="AD345" s="25" t="str">
        <f t="shared" ca="1" si="320"/>
        <v/>
      </c>
      <c r="AE345" s="7"/>
      <c r="AF345" s="25" t="str">
        <f t="shared" ca="1" si="342"/>
        <v/>
      </c>
      <c r="AG345" s="25">
        <f ca="1">SUM(AF$3:AF345)</f>
        <v>0</v>
      </c>
      <c r="AH345" s="25" t="str">
        <f t="shared" ca="1" si="343"/>
        <v/>
      </c>
      <c r="AI345" s="25" t="str">
        <f t="shared" ca="1" si="321"/>
        <v/>
      </c>
      <c r="AJ345" s="25" t="str">
        <f t="shared" ca="1" si="344"/>
        <v/>
      </c>
      <c r="AK345" s="25" t="str">
        <f t="shared" ca="1" si="322"/>
        <v/>
      </c>
      <c r="AL345" s="25" t="str">
        <f t="shared" ca="1" si="345"/>
        <v/>
      </c>
      <c r="AM345" s="25" t="str">
        <f t="shared" ca="1" si="323"/>
        <v/>
      </c>
      <c r="AN345" s="25" t="str">
        <f t="shared" ca="1" si="346"/>
        <v/>
      </c>
      <c r="AO345" s="25" t="str">
        <f t="shared" ca="1" si="347"/>
        <v/>
      </c>
      <c r="AP345" s="25" t="str">
        <f ca="1">IF($H345="","",IF($Q345="x",SUM(AI$3:AK345)+SUM(AN$3:AO345)-SUM(AP$3:AP344),0))</f>
        <v/>
      </c>
      <c r="AQ345" s="25" t="str">
        <f t="shared" ca="1" si="348"/>
        <v/>
      </c>
      <c r="AR345" s="25" t="str">
        <f t="shared" ca="1" si="324"/>
        <v/>
      </c>
      <c r="AS345" s="7"/>
      <c r="AT345" s="25" t="str">
        <f t="shared" ca="1" si="349"/>
        <v/>
      </c>
      <c r="AU345" s="25">
        <f ca="1">SUM(AT$3:AT345)</f>
        <v>0</v>
      </c>
      <c r="AV345" s="25" t="str">
        <f t="shared" ca="1" si="350"/>
        <v/>
      </c>
      <c r="AW345" s="25" t="str">
        <f t="shared" ca="1" si="325"/>
        <v/>
      </c>
      <c r="AX345" s="25" t="str">
        <f t="shared" ca="1" si="351"/>
        <v/>
      </c>
      <c r="AY345" s="25" t="str">
        <f t="shared" ca="1" si="352"/>
        <v/>
      </c>
      <c r="AZ345" s="25" t="str">
        <f t="shared" ca="1" si="353"/>
        <v/>
      </c>
      <c r="BA345" s="25" t="str">
        <f t="shared" ca="1" si="354"/>
        <v/>
      </c>
      <c r="BB345" s="25" t="str">
        <f t="shared" ca="1" si="355"/>
        <v/>
      </c>
      <c r="BC345" s="25" t="str">
        <f t="shared" ca="1" si="356"/>
        <v/>
      </c>
      <c r="BD345" s="25" t="str">
        <f ca="1">IF($H345="","",IF($Q345="x",SUM(AW$3:AY345)+SUM(BB$3:BC345)-SUM(BD$3:BD344),0))</f>
        <v/>
      </c>
      <c r="BE345" s="25" t="str">
        <f t="shared" ca="1" si="357"/>
        <v/>
      </c>
      <c r="BF345" s="25" t="str">
        <f t="shared" ca="1" si="326"/>
        <v/>
      </c>
      <c r="BG345" s="7"/>
      <c r="BI345" s="25" t="str">
        <f t="shared" ca="1" si="358"/>
        <v/>
      </c>
      <c r="BJ345" s="25">
        <f ca="1">SUM(BI$3:BI345)</f>
        <v>0</v>
      </c>
      <c r="BK345" s="25" t="str">
        <f t="shared" ca="1" si="370"/>
        <v/>
      </c>
      <c r="BL345" s="25" t="str">
        <f t="shared" ca="1" si="327"/>
        <v/>
      </c>
      <c r="BM345" s="25" t="str">
        <f t="shared" ca="1" si="359"/>
        <v/>
      </c>
      <c r="BN345" s="25" t="str">
        <f t="shared" ca="1" si="360"/>
        <v/>
      </c>
      <c r="BO345" s="25" t="str">
        <f t="shared" ca="1" si="361"/>
        <v/>
      </c>
      <c r="BP345" s="25" t="str">
        <f t="shared" ca="1" si="362"/>
        <v/>
      </c>
      <c r="BQ345" s="25" t="str">
        <f t="shared" ca="1" si="363"/>
        <v/>
      </c>
      <c r="BR345" s="25" t="str">
        <f t="shared" ca="1" si="364"/>
        <v/>
      </c>
      <c r="BS345" s="25" t="str">
        <f ca="1">IF($H345="","",IF($Q345="x",SUM(BL$3:BN345)+SUM(BQ$3:BR345)-SUM(BS$3:BS344),0))</f>
        <v/>
      </c>
      <c r="BT345" s="25" t="str">
        <f t="shared" ca="1" si="365"/>
        <v/>
      </c>
      <c r="BU345" s="25" t="str">
        <f t="shared" ca="1" si="328"/>
        <v/>
      </c>
      <c r="BV345" s="7"/>
      <c r="BY345" s="7"/>
      <c r="CB345" s="131">
        <f t="shared" si="312"/>
        <v>342</v>
      </c>
      <c r="CC345" s="132" t="str">
        <f t="shared" ca="1" si="366"/>
        <v/>
      </c>
      <c r="CD345" s="133" t="str">
        <f t="shared" ca="1" si="313"/>
        <v/>
      </c>
      <c r="CE345" s="133" t="str">
        <f t="shared" ca="1" si="367"/>
        <v/>
      </c>
      <c r="CF345" s="133" t="str">
        <f t="shared" ca="1" si="314"/>
        <v/>
      </c>
      <c r="CG345" s="133" t="str">
        <f t="shared" ca="1" si="368"/>
        <v/>
      </c>
      <c r="CH345" s="133" t="str">
        <f ca="1">IF($H345="","",IF(MONTH($H345)=MONTH($C$4)-1,MAX(0,(CG345-SUM(N334:N345)+SUM(O334:O345))-(VLOOKUP(CB345-12,$CB$3:$CH344,6,FALSE))),0)*0.25)</f>
        <v/>
      </c>
      <c r="CI345" s="133" t="str">
        <f ca="1">IF($H345="","",CG345-SUM($CH$4:$CH345))</f>
        <v/>
      </c>
      <c r="CK345" s="133" t="str">
        <f ca="1">IF($H345="","",SUM($N$4:$N345)+$CK$3)</f>
        <v/>
      </c>
      <c r="CL345" s="133" t="str">
        <f ca="1">IF($H345="","",SUM($O$4:$O345))</f>
        <v/>
      </c>
      <c r="CM345" s="133" t="str">
        <f t="shared" ca="1" si="371"/>
        <v/>
      </c>
      <c r="CN345" s="133" t="str">
        <f ca="1">IF($H345="","",ROUND(IF(MONTH($H345)=MONTH($C$4)-1,BT345*(1+CC345)-SUM($CM$4:$CM345),0),2))</f>
        <v/>
      </c>
      <c r="CZ345" s="132" t="str">
        <f t="shared" ca="1" si="329"/>
        <v/>
      </c>
    </row>
    <row r="346" spans="6:104" x14ac:dyDescent="0.2">
      <c r="F346" s="3">
        <v>343</v>
      </c>
      <c r="G346" s="3">
        <f t="shared" si="330"/>
        <v>29</v>
      </c>
      <c r="H346" s="8" t="str">
        <f t="shared" ca="1" si="369"/>
        <v/>
      </c>
      <c r="I346" s="6" t="str">
        <f t="shared" ca="1" si="315"/>
        <v/>
      </c>
      <c r="J346" s="6" t="str">
        <f t="shared" ca="1" si="316"/>
        <v/>
      </c>
      <c r="K346" s="7"/>
      <c r="L346" s="6" t="str">
        <f ca="1">IF($H346="","",IF($J346="",VLOOKUP($I346,Sterbetafeln!$A$4:$I$124,$D$10,FALSE),MAX(0.0005,VLOOKUP($I346,Sterbetafeln!$A$4:$I$124,$D$10,FALSE)*VLOOKUP($J346,Sterbetafeln!$A$4:$I$124,$D$13,FALSE))))</f>
        <v/>
      </c>
      <c r="M346" s="78">
        <f ca="1">SUM($O$3:$O346)</f>
        <v>0</v>
      </c>
      <c r="N346" s="25" t="str">
        <f t="shared" ca="1" si="331"/>
        <v/>
      </c>
      <c r="O346" s="25" t="str">
        <f t="shared" ca="1" si="332"/>
        <v/>
      </c>
      <c r="P346" s="25" t="str">
        <f t="shared" ca="1" si="333"/>
        <v/>
      </c>
      <c r="Q346" s="7" t="str">
        <f t="shared" ca="1" si="334"/>
        <v/>
      </c>
      <c r="R346" s="25" t="str">
        <f t="shared" ca="1" si="335"/>
        <v/>
      </c>
      <c r="S346" s="25">
        <f ca="1">SUM(R$3:R346)</f>
        <v>0</v>
      </c>
      <c r="T346" s="25" t="str">
        <f t="shared" ca="1" si="336"/>
        <v/>
      </c>
      <c r="U346" s="25" t="str">
        <f t="shared" ca="1" si="317"/>
        <v/>
      </c>
      <c r="V346" s="25" t="str">
        <f t="shared" ca="1" si="337"/>
        <v/>
      </c>
      <c r="W346" s="25" t="str">
        <f t="shared" ca="1" si="318"/>
        <v/>
      </c>
      <c r="X346" s="25" t="str">
        <f t="shared" ca="1" si="338"/>
        <v/>
      </c>
      <c r="Y346" s="25" t="str">
        <f t="shared" ca="1" si="319"/>
        <v/>
      </c>
      <c r="Z346" s="25" t="str">
        <f t="shared" ca="1" si="339"/>
        <v/>
      </c>
      <c r="AA346" s="25" t="str">
        <f t="shared" ca="1" si="340"/>
        <v/>
      </c>
      <c r="AB346" s="25" t="str">
        <f ca="1">IF($H346="","",IF($Q346="x",SUM(U$3:W346)+SUM(Z$3:AA346)-SUM(AB$3:AB345),0))</f>
        <v/>
      </c>
      <c r="AC346" s="25" t="str">
        <f t="shared" ca="1" si="341"/>
        <v/>
      </c>
      <c r="AD346" s="25" t="str">
        <f t="shared" ca="1" si="320"/>
        <v/>
      </c>
      <c r="AE346" s="7"/>
      <c r="AF346" s="25" t="str">
        <f t="shared" ca="1" si="342"/>
        <v/>
      </c>
      <c r="AG346" s="25">
        <f ca="1">SUM(AF$3:AF346)</f>
        <v>0</v>
      </c>
      <c r="AH346" s="25" t="str">
        <f t="shared" ca="1" si="343"/>
        <v/>
      </c>
      <c r="AI346" s="25" t="str">
        <f t="shared" ca="1" si="321"/>
        <v/>
      </c>
      <c r="AJ346" s="25" t="str">
        <f t="shared" ca="1" si="344"/>
        <v/>
      </c>
      <c r="AK346" s="25" t="str">
        <f t="shared" ca="1" si="322"/>
        <v/>
      </c>
      <c r="AL346" s="25" t="str">
        <f t="shared" ca="1" si="345"/>
        <v/>
      </c>
      <c r="AM346" s="25" t="str">
        <f t="shared" ca="1" si="323"/>
        <v/>
      </c>
      <c r="AN346" s="25" t="str">
        <f t="shared" ca="1" si="346"/>
        <v/>
      </c>
      <c r="AO346" s="25" t="str">
        <f t="shared" ca="1" si="347"/>
        <v/>
      </c>
      <c r="AP346" s="25" t="str">
        <f ca="1">IF($H346="","",IF($Q346="x",SUM(AI$3:AK346)+SUM(AN$3:AO346)-SUM(AP$3:AP345),0))</f>
        <v/>
      </c>
      <c r="AQ346" s="25" t="str">
        <f t="shared" ca="1" si="348"/>
        <v/>
      </c>
      <c r="AR346" s="25" t="str">
        <f t="shared" ca="1" si="324"/>
        <v/>
      </c>
      <c r="AS346" s="7"/>
      <c r="AT346" s="25" t="str">
        <f t="shared" ca="1" si="349"/>
        <v/>
      </c>
      <c r="AU346" s="25">
        <f ca="1">SUM(AT$3:AT346)</f>
        <v>0</v>
      </c>
      <c r="AV346" s="25" t="str">
        <f t="shared" ca="1" si="350"/>
        <v/>
      </c>
      <c r="AW346" s="25" t="str">
        <f t="shared" ca="1" si="325"/>
        <v/>
      </c>
      <c r="AX346" s="25" t="str">
        <f t="shared" ca="1" si="351"/>
        <v/>
      </c>
      <c r="AY346" s="25" t="str">
        <f t="shared" ca="1" si="352"/>
        <v/>
      </c>
      <c r="AZ346" s="25" t="str">
        <f t="shared" ca="1" si="353"/>
        <v/>
      </c>
      <c r="BA346" s="25" t="str">
        <f t="shared" ca="1" si="354"/>
        <v/>
      </c>
      <c r="BB346" s="25" t="str">
        <f t="shared" ca="1" si="355"/>
        <v/>
      </c>
      <c r="BC346" s="25" t="str">
        <f t="shared" ca="1" si="356"/>
        <v/>
      </c>
      <c r="BD346" s="25" t="str">
        <f ca="1">IF($H346="","",IF($Q346="x",SUM(AW$3:AY346)+SUM(BB$3:BC346)-SUM(BD$3:BD345),0))</f>
        <v/>
      </c>
      <c r="BE346" s="25" t="str">
        <f t="shared" ca="1" si="357"/>
        <v/>
      </c>
      <c r="BF346" s="25" t="str">
        <f t="shared" ca="1" si="326"/>
        <v/>
      </c>
      <c r="BG346" s="7"/>
      <c r="BI346" s="25" t="str">
        <f t="shared" ca="1" si="358"/>
        <v/>
      </c>
      <c r="BJ346" s="25">
        <f ca="1">SUM(BI$3:BI346)</f>
        <v>0</v>
      </c>
      <c r="BK346" s="25" t="str">
        <f t="shared" ca="1" si="370"/>
        <v/>
      </c>
      <c r="BL346" s="25" t="str">
        <f t="shared" ca="1" si="327"/>
        <v/>
      </c>
      <c r="BM346" s="25" t="str">
        <f t="shared" ca="1" si="359"/>
        <v/>
      </c>
      <c r="BN346" s="25" t="str">
        <f t="shared" ca="1" si="360"/>
        <v/>
      </c>
      <c r="BO346" s="25" t="str">
        <f t="shared" ca="1" si="361"/>
        <v/>
      </c>
      <c r="BP346" s="25" t="str">
        <f t="shared" ca="1" si="362"/>
        <v/>
      </c>
      <c r="BQ346" s="25" t="str">
        <f t="shared" ca="1" si="363"/>
        <v/>
      </c>
      <c r="BR346" s="25" t="str">
        <f t="shared" ca="1" si="364"/>
        <v/>
      </c>
      <c r="BS346" s="25" t="str">
        <f ca="1">IF($H346="","",IF($Q346="x",SUM(BL$3:BN346)+SUM(BQ$3:BR346)-SUM(BS$3:BS345),0))</f>
        <v/>
      </c>
      <c r="BT346" s="25" t="str">
        <f t="shared" ca="1" si="365"/>
        <v/>
      </c>
      <c r="BU346" s="25" t="str">
        <f t="shared" ca="1" si="328"/>
        <v/>
      </c>
      <c r="BV346" s="7"/>
      <c r="BY346" s="7"/>
      <c r="CB346" s="131">
        <f t="shared" si="312"/>
        <v>343</v>
      </c>
      <c r="CC346" s="132" t="str">
        <f t="shared" ca="1" si="366"/>
        <v/>
      </c>
      <c r="CD346" s="133" t="str">
        <f t="shared" ca="1" si="313"/>
        <v/>
      </c>
      <c r="CE346" s="133" t="str">
        <f t="shared" ca="1" si="367"/>
        <v/>
      </c>
      <c r="CF346" s="133" t="str">
        <f t="shared" ca="1" si="314"/>
        <v/>
      </c>
      <c r="CG346" s="133" t="str">
        <f t="shared" ca="1" si="368"/>
        <v/>
      </c>
      <c r="CH346" s="133" t="str">
        <f ca="1">IF($H346="","",IF(MONTH($H346)=MONTH($C$4)-1,MAX(0,(CG346-SUM(N335:N346)+SUM(O335:O346))-(VLOOKUP(CB346-12,$CB$3:$CH345,6,FALSE))),0)*0.25)</f>
        <v/>
      </c>
      <c r="CI346" s="133" t="str">
        <f ca="1">IF($H346="","",CG346-SUM($CH$4:$CH346))</f>
        <v/>
      </c>
      <c r="CK346" s="133" t="str">
        <f ca="1">IF($H346="","",SUM($N$4:$N346)+$CK$3)</f>
        <v/>
      </c>
      <c r="CL346" s="133" t="str">
        <f ca="1">IF($H346="","",SUM($O$4:$O346))</f>
        <v/>
      </c>
      <c r="CM346" s="133" t="str">
        <f t="shared" ca="1" si="371"/>
        <v/>
      </c>
      <c r="CN346" s="133" t="str">
        <f ca="1">IF($H346="","",ROUND(IF(MONTH($H346)=MONTH($C$4)-1,BT346*(1+CC346)-SUM($CM$4:$CM346),0),2))</f>
        <v/>
      </c>
      <c r="CZ346" s="132" t="str">
        <f t="shared" ca="1" si="329"/>
        <v/>
      </c>
    </row>
    <row r="347" spans="6:104" x14ac:dyDescent="0.2">
      <c r="F347" s="3">
        <v>344</v>
      </c>
      <c r="G347" s="3">
        <f t="shared" si="330"/>
        <v>29</v>
      </c>
      <c r="H347" s="8" t="str">
        <f t="shared" ca="1" si="369"/>
        <v/>
      </c>
      <c r="I347" s="6" t="str">
        <f t="shared" ca="1" si="315"/>
        <v/>
      </c>
      <c r="J347" s="6" t="str">
        <f t="shared" ca="1" si="316"/>
        <v/>
      </c>
      <c r="K347" s="7"/>
      <c r="L347" s="6" t="str">
        <f ca="1">IF($H347="","",IF($J347="",VLOOKUP($I347,Sterbetafeln!$A$4:$I$124,$D$10,FALSE),MAX(0.0005,VLOOKUP($I347,Sterbetafeln!$A$4:$I$124,$D$10,FALSE)*VLOOKUP($J347,Sterbetafeln!$A$4:$I$124,$D$13,FALSE))))</f>
        <v/>
      </c>
      <c r="M347" s="78">
        <f ca="1">SUM($O$3:$O347)</f>
        <v>0</v>
      </c>
      <c r="N347" s="25" t="str">
        <f t="shared" ca="1" si="331"/>
        <v/>
      </c>
      <c r="O347" s="25" t="str">
        <f t="shared" ca="1" si="332"/>
        <v/>
      </c>
      <c r="P347" s="25" t="str">
        <f t="shared" ca="1" si="333"/>
        <v/>
      </c>
      <c r="Q347" s="7" t="str">
        <f t="shared" ca="1" si="334"/>
        <v/>
      </c>
      <c r="R347" s="25" t="str">
        <f t="shared" ca="1" si="335"/>
        <v/>
      </c>
      <c r="S347" s="25">
        <f ca="1">SUM(R$3:R347)</f>
        <v>0</v>
      </c>
      <c r="T347" s="25" t="str">
        <f t="shared" ca="1" si="336"/>
        <v/>
      </c>
      <c r="U347" s="25" t="str">
        <f t="shared" ca="1" si="317"/>
        <v/>
      </c>
      <c r="V347" s="25" t="str">
        <f t="shared" ca="1" si="337"/>
        <v/>
      </c>
      <c r="W347" s="25" t="str">
        <f t="shared" ca="1" si="318"/>
        <v/>
      </c>
      <c r="X347" s="25" t="str">
        <f t="shared" ca="1" si="338"/>
        <v/>
      </c>
      <c r="Y347" s="25" t="str">
        <f t="shared" ca="1" si="319"/>
        <v/>
      </c>
      <c r="Z347" s="25" t="str">
        <f t="shared" ca="1" si="339"/>
        <v/>
      </c>
      <c r="AA347" s="25" t="str">
        <f t="shared" ca="1" si="340"/>
        <v/>
      </c>
      <c r="AB347" s="25" t="str">
        <f ca="1">IF($H347="","",IF($Q347="x",SUM(U$3:W347)+SUM(Z$3:AA347)-SUM(AB$3:AB346),0))</f>
        <v/>
      </c>
      <c r="AC347" s="25" t="str">
        <f t="shared" ca="1" si="341"/>
        <v/>
      </c>
      <c r="AD347" s="25" t="str">
        <f t="shared" ca="1" si="320"/>
        <v/>
      </c>
      <c r="AE347" s="7"/>
      <c r="AF347" s="25" t="str">
        <f t="shared" ca="1" si="342"/>
        <v/>
      </c>
      <c r="AG347" s="25">
        <f ca="1">SUM(AF$3:AF347)</f>
        <v>0</v>
      </c>
      <c r="AH347" s="25" t="str">
        <f t="shared" ca="1" si="343"/>
        <v/>
      </c>
      <c r="AI347" s="25" t="str">
        <f t="shared" ca="1" si="321"/>
        <v/>
      </c>
      <c r="AJ347" s="25" t="str">
        <f t="shared" ca="1" si="344"/>
        <v/>
      </c>
      <c r="AK347" s="25" t="str">
        <f t="shared" ca="1" si="322"/>
        <v/>
      </c>
      <c r="AL347" s="25" t="str">
        <f t="shared" ca="1" si="345"/>
        <v/>
      </c>
      <c r="AM347" s="25" t="str">
        <f t="shared" ca="1" si="323"/>
        <v/>
      </c>
      <c r="AN347" s="25" t="str">
        <f t="shared" ca="1" si="346"/>
        <v/>
      </c>
      <c r="AO347" s="25" t="str">
        <f t="shared" ca="1" si="347"/>
        <v/>
      </c>
      <c r="AP347" s="25" t="str">
        <f ca="1">IF($H347="","",IF($Q347="x",SUM(AI$3:AK347)+SUM(AN$3:AO347)-SUM(AP$3:AP346),0))</f>
        <v/>
      </c>
      <c r="AQ347" s="25" t="str">
        <f t="shared" ca="1" si="348"/>
        <v/>
      </c>
      <c r="AR347" s="25" t="str">
        <f t="shared" ca="1" si="324"/>
        <v/>
      </c>
      <c r="AS347" s="7"/>
      <c r="AT347" s="25" t="str">
        <f t="shared" ca="1" si="349"/>
        <v/>
      </c>
      <c r="AU347" s="25">
        <f ca="1">SUM(AT$3:AT347)</f>
        <v>0</v>
      </c>
      <c r="AV347" s="25" t="str">
        <f t="shared" ca="1" si="350"/>
        <v/>
      </c>
      <c r="AW347" s="25" t="str">
        <f t="shared" ca="1" si="325"/>
        <v/>
      </c>
      <c r="AX347" s="25" t="str">
        <f t="shared" ca="1" si="351"/>
        <v/>
      </c>
      <c r="AY347" s="25" t="str">
        <f t="shared" ca="1" si="352"/>
        <v/>
      </c>
      <c r="AZ347" s="25" t="str">
        <f t="shared" ca="1" si="353"/>
        <v/>
      </c>
      <c r="BA347" s="25" t="str">
        <f t="shared" ca="1" si="354"/>
        <v/>
      </c>
      <c r="BB347" s="25" t="str">
        <f t="shared" ca="1" si="355"/>
        <v/>
      </c>
      <c r="BC347" s="25" t="str">
        <f t="shared" ca="1" si="356"/>
        <v/>
      </c>
      <c r="BD347" s="25" t="str">
        <f ca="1">IF($H347="","",IF($Q347="x",SUM(AW$3:AY347)+SUM(BB$3:BC347)-SUM(BD$3:BD346),0))</f>
        <v/>
      </c>
      <c r="BE347" s="25" t="str">
        <f t="shared" ca="1" si="357"/>
        <v/>
      </c>
      <c r="BF347" s="25" t="str">
        <f t="shared" ca="1" si="326"/>
        <v/>
      </c>
      <c r="BG347" s="7"/>
      <c r="BI347" s="25" t="str">
        <f t="shared" ca="1" si="358"/>
        <v/>
      </c>
      <c r="BJ347" s="25">
        <f ca="1">SUM(BI$3:BI347)</f>
        <v>0</v>
      </c>
      <c r="BK347" s="25" t="str">
        <f t="shared" ca="1" si="370"/>
        <v/>
      </c>
      <c r="BL347" s="25" t="str">
        <f t="shared" ca="1" si="327"/>
        <v/>
      </c>
      <c r="BM347" s="25" t="str">
        <f t="shared" ca="1" si="359"/>
        <v/>
      </c>
      <c r="BN347" s="25" t="str">
        <f t="shared" ca="1" si="360"/>
        <v/>
      </c>
      <c r="BO347" s="25" t="str">
        <f t="shared" ca="1" si="361"/>
        <v/>
      </c>
      <c r="BP347" s="25" t="str">
        <f t="shared" ca="1" si="362"/>
        <v/>
      </c>
      <c r="BQ347" s="25" t="str">
        <f t="shared" ca="1" si="363"/>
        <v/>
      </c>
      <c r="BR347" s="25" t="str">
        <f t="shared" ca="1" si="364"/>
        <v/>
      </c>
      <c r="BS347" s="25" t="str">
        <f ca="1">IF($H347="","",IF($Q347="x",SUM(BL$3:BN347)+SUM(BQ$3:BR347)-SUM(BS$3:BS346),0))</f>
        <v/>
      </c>
      <c r="BT347" s="25" t="str">
        <f t="shared" ca="1" si="365"/>
        <v/>
      </c>
      <c r="BU347" s="25" t="str">
        <f t="shared" ca="1" si="328"/>
        <v/>
      </c>
      <c r="BV347" s="7"/>
      <c r="BY347" s="7"/>
      <c r="CB347" s="131">
        <f t="shared" si="312"/>
        <v>344</v>
      </c>
      <c r="CC347" s="132" t="str">
        <f t="shared" ca="1" si="366"/>
        <v/>
      </c>
      <c r="CD347" s="133" t="str">
        <f t="shared" ca="1" si="313"/>
        <v/>
      </c>
      <c r="CE347" s="133" t="str">
        <f t="shared" ca="1" si="367"/>
        <v/>
      </c>
      <c r="CF347" s="133" t="str">
        <f t="shared" ca="1" si="314"/>
        <v/>
      </c>
      <c r="CG347" s="133" t="str">
        <f t="shared" ca="1" si="368"/>
        <v/>
      </c>
      <c r="CH347" s="133" t="str">
        <f ca="1">IF($H347="","",IF(MONTH($H347)=MONTH($C$4)-1,MAX(0,(CG347-SUM(N336:N347)+SUM(O336:O347))-(VLOOKUP(CB347-12,$CB$3:$CH346,6,FALSE))),0)*0.25)</f>
        <v/>
      </c>
      <c r="CI347" s="133" t="str">
        <f ca="1">IF($H347="","",CG347-SUM($CH$4:$CH347))</f>
        <v/>
      </c>
      <c r="CK347" s="133" t="str">
        <f ca="1">IF($H347="","",SUM($N$4:$N347)+$CK$3)</f>
        <v/>
      </c>
      <c r="CL347" s="133" t="str">
        <f ca="1">IF($H347="","",SUM($O$4:$O347))</f>
        <v/>
      </c>
      <c r="CM347" s="133" t="str">
        <f t="shared" ca="1" si="371"/>
        <v/>
      </c>
      <c r="CN347" s="133" t="str">
        <f ca="1">IF($H347="","",ROUND(IF(MONTH($H347)=MONTH($C$4)-1,BT347*(1+CC347)-SUM($CM$4:$CM347),0),2))</f>
        <v/>
      </c>
      <c r="CZ347" s="132" t="str">
        <f t="shared" ca="1" si="329"/>
        <v/>
      </c>
    </row>
    <row r="348" spans="6:104" x14ac:dyDescent="0.2">
      <c r="F348" s="3">
        <v>345</v>
      </c>
      <c r="G348" s="3">
        <f t="shared" si="330"/>
        <v>29</v>
      </c>
      <c r="H348" s="8" t="str">
        <f t="shared" ca="1" si="369"/>
        <v/>
      </c>
      <c r="I348" s="6" t="str">
        <f t="shared" ca="1" si="315"/>
        <v/>
      </c>
      <c r="J348" s="6" t="str">
        <f t="shared" ca="1" si="316"/>
        <v/>
      </c>
      <c r="K348" s="7"/>
      <c r="L348" s="6" t="str">
        <f ca="1">IF($H348="","",IF($J348="",VLOOKUP($I348,Sterbetafeln!$A$4:$I$124,$D$10,FALSE),MAX(0.0005,VLOOKUP($I348,Sterbetafeln!$A$4:$I$124,$D$10,FALSE)*VLOOKUP($J348,Sterbetafeln!$A$4:$I$124,$D$13,FALSE))))</f>
        <v/>
      </c>
      <c r="M348" s="78">
        <f ca="1">SUM($O$3:$O348)</f>
        <v>0</v>
      </c>
      <c r="N348" s="25" t="str">
        <f t="shared" ca="1" si="331"/>
        <v/>
      </c>
      <c r="O348" s="25" t="str">
        <f t="shared" ca="1" si="332"/>
        <v/>
      </c>
      <c r="P348" s="25" t="str">
        <f t="shared" ca="1" si="333"/>
        <v/>
      </c>
      <c r="Q348" s="7" t="str">
        <f t="shared" ca="1" si="334"/>
        <v/>
      </c>
      <c r="R348" s="25" t="str">
        <f t="shared" ca="1" si="335"/>
        <v/>
      </c>
      <c r="S348" s="25">
        <f ca="1">SUM(R$3:R348)</f>
        <v>0</v>
      </c>
      <c r="T348" s="25" t="str">
        <f t="shared" ca="1" si="336"/>
        <v/>
      </c>
      <c r="U348" s="25" t="str">
        <f t="shared" ca="1" si="317"/>
        <v/>
      </c>
      <c r="V348" s="25" t="str">
        <f t="shared" ca="1" si="337"/>
        <v/>
      </c>
      <c r="W348" s="25" t="str">
        <f t="shared" ca="1" si="318"/>
        <v/>
      </c>
      <c r="X348" s="25" t="str">
        <f t="shared" ca="1" si="338"/>
        <v/>
      </c>
      <c r="Y348" s="25" t="str">
        <f t="shared" ca="1" si="319"/>
        <v/>
      </c>
      <c r="Z348" s="25" t="str">
        <f t="shared" ca="1" si="339"/>
        <v/>
      </c>
      <c r="AA348" s="25" t="str">
        <f t="shared" ca="1" si="340"/>
        <v/>
      </c>
      <c r="AB348" s="25" t="str">
        <f ca="1">IF($H348="","",IF($Q348="x",SUM(U$3:W348)+SUM(Z$3:AA348)-SUM(AB$3:AB347),0))</f>
        <v/>
      </c>
      <c r="AC348" s="25" t="str">
        <f t="shared" ca="1" si="341"/>
        <v/>
      </c>
      <c r="AD348" s="25" t="str">
        <f t="shared" ca="1" si="320"/>
        <v/>
      </c>
      <c r="AE348" s="7"/>
      <c r="AF348" s="25" t="str">
        <f t="shared" ca="1" si="342"/>
        <v/>
      </c>
      <c r="AG348" s="25">
        <f ca="1">SUM(AF$3:AF348)</f>
        <v>0</v>
      </c>
      <c r="AH348" s="25" t="str">
        <f t="shared" ca="1" si="343"/>
        <v/>
      </c>
      <c r="AI348" s="25" t="str">
        <f t="shared" ca="1" si="321"/>
        <v/>
      </c>
      <c r="AJ348" s="25" t="str">
        <f t="shared" ca="1" si="344"/>
        <v/>
      </c>
      <c r="AK348" s="25" t="str">
        <f t="shared" ca="1" si="322"/>
        <v/>
      </c>
      <c r="AL348" s="25" t="str">
        <f t="shared" ca="1" si="345"/>
        <v/>
      </c>
      <c r="AM348" s="25" t="str">
        <f t="shared" ca="1" si="323"/>
        <v/>
      </c>
      <c r="AN348" s="25" t="str">
        <f t="shared" ca="1" si="346"/>
        <v/>
      </c>
      <c r="AO348" s="25" t="str">
        <f t="shared" ca="1" si="347"/>
        <v/>
      </c>
      <c r="AP348" s="25" t="str">
        <f ca="1">IF($H348="","",IF($Q348="x",SUM(AI$3:AK348)+SUM(AN$3:AO348)-SUM(AP$3:AP347),0))</f>
        <v/>
      </c>
      <c r="AQ348" s="25" t="str">
        <f t="shared" ca="1" si="348"/>
        <v/>
      </c>
      <c r="AR348" s="25" t="str">
        <f t="shared" ca="1" si="324"/>
        <v/>
      </c>
      <c r="AS348" s="7"/>
      <c r="AT348" s="25" t="str">
        <f t="shared" ca="1" si="349"/>
        <v/>
      </c>
      <c r="AU348" s="25">
        <f ca="1">SUM(AT$3:AT348)</f>
        <v>0</v>
      </c>
      <c r="AV348" s="25" t="str">
        <f t="shared" ca="1" si="350"/>
        <v/>
      </c>
      <c r="AW348" s="25" t="str">
        <f t="shared" ca="1" si="325"/>
        <v/>
      </c>
      <c r="AX348" s="25" t="str">
        <f t="shared" ca="1" si="351"/>
        <v/>
      </c>
      <c r="AY348" s="25" t="str">
        <f t="shared" ca="1" si="352"/>
        <v/>
      </c>
      <c r="AZ348" s="25" t="str">
        <f t="shared" ca="1" si="353"/>
        <v/>
      </c>
      <c r="BA348" s="25" t="str">
        <f t="shared" ca="1" si="354"/>
        <v/>
      </c>
      <c r="BB348" s="25" t="str">
        <f t="shared" ca="1" si="355"/>
        <v/>
      </c>
      <c r="BC348" s="25" t="str">
        <f t="shared" ca="1" si="356"/>
        <v/>
      </c>
      <c r="BD348" s="25" t="str">
        <f ca="1">IF($H348="","",IF($Q348="x",SUM(AW$3:AY348)+SUM(BB$3:BC348)-SUM(BD$3:BD347),0))</f>
        <v/>
      </c>
      <c r="BE348" s="25" t="str">
        <f t="shared" ca="1" si="357"/>
        <v/>
      </c>
      <c r="BF348" s="25" t="str">
        <f t="shared" ca="1" si="326"/>
        <v/>
      </c>
      <c r="BG348" s="7"/>
      <c r="BI348" s="25" t="str">
        <f t="shared" ca="1" si="358"/>
        <v/>
      </c>
      <c r="BJ348" s="25">
        <f ca="1">SUM(BI$3:BI348)</f>
        <v>0</v>
      </c>
      <c r="BK348" s="25" t="str">
        <f t="shared" ca="1" si="370"/>
        <v/>
      </c>
      <c r="BL348" s="25" t="str">
        <f t="shared" ca="1" si="327"/>
        <v/>
      </c>
      <c r="BM348" s="25" t="str">
        <f t="shared" ca="1" si="359"/>
        <v/>
      </c>
      <c r="BN348" s="25" t="str">
        <f t="shared" ca="1" si="360"/>
        <v/>
      </c>
      <c r="BO348" s="25" t="str">
        <f t="shared" ca="1" si="361"/>
        <v/>
      </c>
      <c r="BP348" s="25" t="str">
        <f t="shared" ca="1" si="362"/>
        <v/>
      </c>
      <c r="BQ348" s="25" t="str">
        <f t="shared" ca="1" si="363"/>
        <v/>
      </c>
      <c r="BR348" s="25" t="str">
        <f t="shared" ca="1" si="364"/>
        <v/>
      </c>
      <c r="BS348" s="25" t="str">
        <f ca="1">IF($H348="","",IF($Q348="x",SUM(BL$3:BN348)+SUM(BQ$3:BR348)-SUM(BS$3:BS347),0))</f>
        <v/>
      </c>
      <c r="BT348" s="25" t="str">
        <f t="shared" ca="1" si="365"/>
        <v/>
      </c>
      <c r="BU348" s="25" t="str">
        <f t="shared" ca="1" si="328"/>
        <v/>
      </c>
      <c r="BV348" s="7"/>
      <c r="BY348" s="7"/>
      <c r="CB348" s="131">
        <f t="shared" si="312"/>
        <v>345</v>
      </c>
      <c r="CC348" s="132" t="str">
        <f t="shared" ca="1" si="366"/>
        <v/>
      </c>
      <c r="CD348" s="133" t="str">
        <f t="shared" ca="1" si="313"/>
        <v/>
      </c>
      <c r="CE348" s="133" t="str">
        <f t="shared" ca="1" si="367"/>
        <v/>
      </c>
      <c r="CF348" s="133" t="str">
        <f t="shared" ca="1" si="314"/>
        <v/>
      </c>
      <c r="CG348" s="133" t="str">
        <f t="shared" ca="1" si="368"/>
        <v/>
      </c>
      <c r="CH348" s="133" t="str">
        <f ca="1">IF($H348="","",IF(MONTH($H348)=MONTH($C$4)-1,MAX(0,(CG348-SUM(N337:N348)+SUM(O337:O348))-(VLOOKUP(CB348-12,$CB$3:$CH347,6,FALSE))),0)*0.25)</f>
        <v/>
      </c>
      <c r="CI348" s="133" t="str">
        <f ca="1">IF($H348="","",CG348-SUM($CH$4:$CH348))</f>
        <v/>
      </c>
      <c r="CK348" s="133" t="str">
        <f ca="1">IF($H348="","",SUM($N$4:$N348)+$CK$3)</f>
        <v/>
      </c>
      <c r="CL348" s="133" t="str">
        <f ca="1">IF($H348="","",SUM($O$4:$O348))</f>
        <v/>
      </c>
      <c r="CM348" s="133" t="str">
        <f t="shared" ca="1" si="371"/>
        <v/>
      </c>
      <c r="CN348" s="133" t="str">
        <f ca="1">IF($H348="","",ROUND(IF(MONTH($H348)=MONTH($C$4)-1,BT348*(1+CC348)-SUM($CM$4:$CM348),0),2))</f>
        <v/>
      </c>
      <c r="CZ348" s="132" t="str">
        <f t="shared" ca="1" si="329"/>
        <v/>
      </c>
    </row>
    <row r="349" spans="6:104" x14ac:dyDescent="0.2">
      <c r="F349" s="3">
        <v>346</v>
      </c>
      <c r="G349" s="3">
        <f t="shared" si="330"/>
        <v>29</v>
      </c>
      <c r="H349" s="8" t="str">
        <f t="shared" ca="1" si="369"/>
        <v/>
      </c>
      <c r="I349" s="6" t="str">
        <f t="shared" ca="1" si="315"/>
        <v/>
      </c>
      <c r="J349" s="6" t="str">
        <f t="shared" ca="1" si="316"/>
        <v/>
      </c>
      <c r="K349" s="7"/>
      <c r="L349" s="6" t="str">
        <f ca="1">IF($H349="","",IF($J349="",VLOOKUP($I349,Sterbetafeln!$A$4:$I$124,$D$10,FALSE),MAX(0.0005,VLOOKUP($I349,Sterbetafeln!$A$4:$I$124,$D$10,FALSE)*VLOOKUP($J349,Sterbetafeln!$A$4:$I$124,$D$13,FALSE))))</f>
        <v/>
      </c>
      <c r="M349" s="78">
        <f ca="1">SUM($O$3:$O349)</f>
        <v>0</v>
      </c>
      <c r="N349" s="25" t="str">
        <f t="shared" ca="1" si="331"/>
        <v/>
      </c>
      <c r="O349" s="25" t="str">
        <f t="shared" ca="1" si="332"/>
        <v/>
      </c>
      <c r="P349" s="25" t="str">
        <f t="shared" ca="1" si="333"/>
        <v/>
      </c>
      <c r="Q349" s="7" t="str">
        <f t="shared" ca="1" si="334"/>
        <v/>
      </c>
      <c r="R349" s="25" t="str">
        <f t="shared" ca="1" si="335"/>
        <v/>
      </c>
      <c r="S349" s="25">
        <f ca="1">SUM(R$3:R349)</f>
        <v>0</v>
      </c>
      <c r="T349" s="25" t="str">
        <f t="shared" ca="1" si="336"/>
        <v/>
      </c>
      <c r="U349" s="25" t="str">
        <f t="shared" ca="1" si="317"/>
        <v/>
      </c>
      <c r="V349" s="25" t="str">
        <f t="shared" ca="1" si="337"/>
        <v/>
      </c>
      <c r="W349" s="25" t="str">
        <f t="shared" ca="1" si="318"/>
        <v/>
      </c>
      <c r="X349" s="25" t="str">
        <f t="shared" ca="1" si="338"/>
        <v/>
      </c>
      <c r="Y349" s="25" t="str">
        <f t="shared" ca="1" si="319"/>
        <v/>
      </c>
      <c r="Z349" s="25" t="str">
        <f t="shared" ca="1" si="339"/>
        <v/>
      </c>
      <c r="AA349" s="25" t="str">
        <f t="shared" ca="1" si="340"/>
        <v/>
      </c>
      <c r="AB349" s="25" t="str">
        <f ca="1">IF($H349="","",IF($Q349="x",SUM(U$3:W349)+SUM(Z$3:AA349)-SUM(AB$3:AB348),0))</f>
        <v/>
      </c>
      <c r="AC349" s="25" t="str">
        <f t="shared" ca="1" si="341"/>
        <v/>
      </c>
      <c r="AD349" s="25" t="str">
        <f t="shared" ca="1" si="320"/>
        <v/>
      </c>
      <c r="AE349" s="7"/>
      <c r="AF349" s="25" t="str">
        <f t="shared" ca="1" si="342"/>
        <v/>
      </c>
      <c r="AG349" s="25">
        <f ca="1">SUM(AF$3:AF349)</f>
        <v>0</v>
      </c>
      <c r="AH349" s="25" t="str">
        <f t="shared" ca="1" si="343"/>
        <v/>
      </c>
      <c r="AI349" s="25" t="str">
        <f t="shared" ca="1" si="321"/>
        <v/>
      </c>
      <c r="AJ349" s="25" t="str">
        <f t="shared" ca="1" si="344"/>
        <v/>
      </c>
      <c r="AK349" s="25" t="str">
        <f t="shared" ca="1" si="322"/>
        <v/>
      </c>
      <c r="AL349" s="25" t="str">
        <f t="shared" ca="1" si="345"/>
        <v/>
      </c>
      <c r="AM349" s="25" t="str">
        <f t="shared" ca="1" si="323"/>
        <v/>
      </c>
      <c r="AN349" s="25" t="str">
        <f t="shared" ca="1" si="346"/>
        <v/>
      </c>
      <c r="AO349" s="25" t="str">
        <f t="shared" ca="1" si="347"/>
        <v/>
      </c>
      <c r="AP349" s="25" t="str">
        <f ca="1">IF($H349="","",IF($Q349="x",SUM(AI$3:AK349)+SUM(AN$3:AO349)-SUM(AP$3:AP348),0))</f>
        <v/>
      </c>
      <c r="AQ349" s="25" t="str">
        <f t="shared" ca="1" si="348"/>
        <v/>
      </c>
      <c r="AR349" s="25" t="str">
        <f t="shared" ca="1" si="324"/>
        <v/>
      </c>
      <c r="AS349" s="7"/>
      <c r="AT349" s="25" t="str">
        <f t="shared" ca="1" si="349"/>
        <v/>
      </c>
      <c r="AU349" s="25">
        <f ca="1">SUM(AT$3:AT349)</f>
        <v>0</v>
      </c>
      <c r="AV349" s="25" t="str">
        <f t="shared" ca="1" si="350"/>
        <v/>
      </c>
      <c r="AW349" s="25" t="str">
        <f t="shared" ca="1" si="325"/>
        <v/>
      </c>
      <c r="AX349" s="25" t="str">
        <f t="shared" ca="1" si="351"/>
        <v/>
      </c>
      <c r="AY349" s="25" t="str">
        <f t="shared" ca="1" si="352"/>
        <v/>
      </c>
      <c r="AZ349" s="25" t="str">
        <f t="shared" ca="1" si="353"/>
        <v/>
      </c>
      <c r="BA349" s="25" t="str">
        <f t="shared" ca="1" si="354"/>
        <v/>
      </c>
      <c r="BB349" s="25" t="str">
        <f t="shared" ca="1" si="355"/>
        <v/>
      </c>
      <c r="BC349" s="25" t="str">
        <f t="shared" ca="1" si="356"/>
        <v/>
      </c>
      <c r="BD349" s="25" t="str">
        <f ca="1">IF($H349="","",IF($Q349="x",SUM(AW$3:AY349)+SUM(BB$3:BC349)-SUM(BD$3:BD348),0))</f>
        <v/>
      </c>
      <c r="BE349" s="25" t="str">
        <f t="shared" ca="1" si="357"/>
        <v/>
      </c>
      <c r="BF349" s="25" t="str">
        <f t="shared" ca="1" si="326"/>
        <v/>
      </c>
      <c r="BG349" s="7"/>
      <c r="BI349" s="25" t="str">
        <f t="shared" ca="1" si="358"/>
        <v/>
      </c>
      <c r="BJ349" s="25">
        <f ca="1">SUM(BI$3:BI349)</f>
        <v>0</v>
      </c>
      <c r="BK349" s="25" t="str">
        <f t="shared" ca="1" si="370"/>
        <v/>
      </c>
      <c r="BL349" s="25" t="str">
        <f t="shared" ca="1" si="327"/>
        <v/>
      </c>
      <c r="BM349" s="25" t="str">
        <f t="shared" ca="1" si="359"/>
        <v/>
      </c>
      <c r="BN349" s="25" t="str">
        <f t="shared" ca="1" si="360"/>
        <v/>
      </c>
      <c r="BO349" s="25" t="str">
        <f t="shared" ca="1" si="361"/>
        <v/>
      </c>
      <c r="BP349" s="25" t="str">
        <f t="shared" ca="1" si="362"/>
        <v/>
      </c>
      <c r="BQ349" s="25" t="str">
        <f t="shared" ca="1" si="363"/>
        <v/>
      </c>
      <c r="BR349" s="25" t="str">
        <f t="shared" ca="1" si="364"/>
        <v/>
      </c>
      <c r="BS349" s="25" t="str">
        <f ca="1">IF($H349="","",IF($Q349="x",SUM(BL$3:BN349)+SUM(BQ$3:BR349)-SUM(BS$3:BS348),0))</f>
        <v/>
      </c>
      <c r="BT349" s="25" t="str">
        <f t="shared" ca="1" si="365"/>
        <v/>
      </c>
      <c r="BU349" s="25" t="str">
        <f t="shared" ca="1" si="328"/>
        <v/>
      </c>
      <c r="BV349" s="7"/>
      <c r="BY349" s="7"/>
      <c r="CB349" s="131">
        <f t="shared" si="312"/>
        <v>346</v>
      </c>
      <c r="CC349" s="132" t="str">
        <f t="shared" ca="1" si="366"/>
        <v/>
      </c>
      <c r="CD349" s="133" t="str">
        <f t="shared" ca="1" si="313"/>
        <v/>
      </c>
      <c r="CE349" s="133" t="str">
        <f t="shared" ca="1" si="367"/>
        <v/>
      </c>
      <c r="CF349" s="133" t="str">
        <f t="shared" ca="1" si="314"/>
        <v/>
      </c>
      <c r="CG349" s="133" t="str">
        <f t="shared" ca="1" si="368"/>
        <v/>
      </c>
      <c r="CH349" s="133" t="str">
        <f ca="1">IF($H349="","",IF(MONTH($H349)=MONTH($C$4)-1,MAX(0,(CG349-SUM(N338:N349)+SUM(O338:O349))-(VLOOKUP(CB349-12,$CB$3:$CH348,6,FALSE))),0)*0.25)</f>
        <v/>
      </c>
      <c r="CI349" s="133" t="str">
        <f ca="1">IF($H349="","",CG349-SUM($CH$4:$CH349))</f>
        <v/>
      </c>
      <c r="CK349" s="133" t="str">
        <f ca="1">IF($H349="","",SUM($N$4:$N349)+$CK$3)</f>
        <v/>
      </c>
      <c r="CL349" s="133" t="str">
        <f ca="1">IF($H349="","",SUM($O$4:$O349))</f>
        <v/>
      </c>
      <c r="CM349" s="133" t="str">
        <f t="shared" ca="1" si="371"/>
        <v/>
      </c>
      <c r="CN349" s="133" t="str">
        <f ca="1">IF($H349="","",ROUND(IF(MONTH($H349)=MONTH($C$4)-1,BT349*(1+CC349)-SUM($CM$4:$CM349),0),2))</f>
        <v/>
      </c>
      <c r="CZ349" s="132" t="str">
        <f t="shared" ca="1" si="329"/>
        <v/>
      </c>
    </row>
    <row r="350" spans="6:104" x14ac:dyDescent="0.2">
      <c r="F350" s="3">
        <v>347</v>
      </c>
      <c r="G350" s="3">
        <f t="shared" si="330"/>
        <v>29</v>
      </c>
      <c r="H350" s="8" t="str">
        <f t="shared" ca="1" si="369"/>
        <v/>
      </c>
      <c r="I350" s="6" t="str">
        <f t="shared" ca="1" si="315"/>
        <v/>
      </c>
      <c r="J350" s="6" t="str">
        <f t="shared" ca="1" si="316"/>
        <v/>
      </c>
      <c r="K350" s="7"/>
      <c r="L350" s="6" t="str">
        <f ca="1">IF($H350="","",IF($J350="",VLOOKUP($I350,Sterbetafeln!$A$4:$I$124,$D$10,FALSE),MAX(0.0005,VLOOKUP($I350,Sterbetafeln!$A$4:$I$124,$D$10,FALSE)*VLOOKUP($J350,Sterbetafeln!$A$4:$I$124,$D$13,FALSE))))</f>
        <v/>
      </c>
      <c r="M350" s="78">
        <f ca="1">SUM($O$3:$O350)</f>
        <v>0</v>
      </c>
      <c r="N350" s="25" t="str">
        <f t="shared" ca="1" si="331"/>
        <v/>
      </c>
      <c r="O350" s="25" t="str">
        <f t="shared" ca="1" si="332"/>
        <v/>
      </c>
      <c r="P350" s="25" t="str">
        <f t="shared" ca="1" si="333"/>
        <v/>
      </c>
      <c r="Q350" s="7" t="str">
        <f t="shared" ca="1" si="334"/>
        <v/>
      </c>
      <c r="R350" s="25" t="str">
        <f t="shared" ca="1" si="335"/>
        <v/>
      </c>
      <c r="S350" s="25">
        <f ca="1">SUM(R$3:R350)</f>
        <v>0</v>
      </c>
      <c r="T350" s="25" t="str">
        <f t="shared" ca="1" si="336"/>
        <v/>
      </c>
      <c r="U350" s="25" t="str">
        <f t="shared" ca="1" si="317"/>
        <v/>
      </c>
      <c r="V350" s="25" t="str">
        <f t="shared" ca="1" si="337"/>
        <v/>
      </c>
      <c r="W350" s="25" t="str">
        <f t="shared" ca="1" si="318"/>
        <v/>
      </c>
      <c r="X350" s="25" t="str">
        <f t="shared" ca="1" si="338"/>
        <v/>
      </c>
      <c r="Y350" s="25" t="str">
        <f t="shared" ca="1" si="319"/>
        <v/>
      </c>
      <c r="Z350" s="25" t="str">
        <f t="shared" ca="1" si="339"/>
        <v/>
      </c>
      <c r="AA350" s="25" t="str">
        <f t="shared" ca="1" si="340"/>
        <v/>
      </c>
      <c r="AB350" s="25" t="str">
        <f ca="1">IF($H350="","",IF($Q350="x",SUM(U$3:W350)+SUM(Z$3:AA350)-SUM(AB$3:AB349),0))</f>
        <v/>
      </c>
      <c r="AC350" s="25" t="str">
        <f t="shared" ca="1" si="341"/>
        <v/>
      </c>
      <c r="AD350" s="25" t="str">
        <f t="shared" ca="1" si="320"/>
        <v/>
      </c>
      <c r="AE350" s="7"/>
      <c r="AF350" s="25" t="str">
        <f t="shared" ca="1" si="342"/>
        <v/>
      </c>
      <c r="AG350" s="25">
        <f ca="1">SUM(AF$3:AF350)</f>
        <v>0</v>
      </c>
      <c r="AH350" s="25" t="str">
        <f t="shared" ca="1" si="343"/>
        <v/>
      </c>
      <c r="AI350" s="25" t="str">
        <f t="shared" ca="1" si="321"/>
        <v/>
      </c>
      <c r="AJ350" s="25" t="str">
        <f t="shared" ca="1" si="344"/>
        <v/>
      </c>
      <c r="AK350" s="25" t="str">
        <f t="shared" ca="1" si="322"/>
        <v/>
      </c>
      <c r="AL350" s="25" t="str">
        <f t="shared" ca="1" si="345"/>
        <v/>
      </c>
      <c r="AM350" s="25" t="str">
        <f t="shared" ca="1" si="323"/>
        <v/>
      </c>
      <c r="AN350" s="25" t="str">
        <f t="shared" ca="1" si="346"/>
        <v/>
      </c>
      <c r="AO350" s="25" t="str">
        <f t="shared" ca="1" si="347"/>
        <v/>
      </c>
      <c r="AP350" s="25" t="str">
        <f ca="1">IF($H350="","",IF($Q350="x",SUM(AI$3:AK350)+SUM(AN$3:AO350)-SUM(AP$3:AP349),0))</f>
        <v/>
      </c>
      <c r="AQ350" s="25" t="str">
        <f t="shared" ca="1" si="348"/>
        <v/>
      </c>
      <c r="AR350" s="25" t="str">
        <f t="shared" ca="1" si="324"/>
        <v/>
      </c>
      <c r="AS350" s="7"/>
      <c r="AT350" s="25" t="str">
        <f t="shared" ca="1" si="349"/>
        <v/>
      </c>
      <c r="AU350" s="25">
        <f ca="1">SUM(AT$3:AT350)</f>
        <v>0</v>
      </c>
      <c r="AV350" s="25" t="str">
        <f t="shared" ca="1" si="350"/>
        <v/>
      </c>
      <c r="AW350" s="25" t="str">
        <f t="shared" ca="1" si="325"/>
        <v/>
      </c>
      <c r="AX350" s="25" t="str">
        <f t="shared" ca="1" si="351"/>
        <v/>
      </c>
      <c r="AY350" s="25" t="str">
        <f t="shared" ca="1" si="352"/>
        <v/>
      </c>
      <c r="AZ350" s="25" t="str">
        <f t="shared" ca="1" si="353"/>
        <v/>
      </c>
      <c r="BA350" s="25" t="str">
        <f t="shared" ca="1" si="354"/>
        <v/>
      </c>
      <c r="BB350" s="25" t="str">
        <f t="shared" ca="1" si="355"/>
        <v/>
      </c>
      <c r="BC350" s="25" t="str">
        <f t="shared" ca="1" si="356"/>
        <v/>
      </c>
      <c r="BD350" s="25" t="str">
        <f ca="1">IF($H350="","",IF($Q350="x",SUM(AW$3:AY350)+SUM(BB$3:BC350)-SUM(BD$3:BD349),0))</f>
        <v/>
      </c>
      <c r="BE350" s="25" t="str">
        <f t="shared" ca="1" si="357"/>
        <v/>
      </c>
      <c r="BF350" s="25" t="str">
        <f t="shared" ca="1" si="326"/>
        <v/>
      </c>
      <c r="BG350" s="7"/>
      <c r="BI350" s="25" t="str">
        <f t="shared" ca="1" si="358"/>
        <v/>
      </c>
      <c r="BJ350" s="25">
        <f ca="1">SUM(BI$3:BI350)</f>
        <v>0</v>
      </c>
      <c r="BK350" s="25" t="str">
        <f t="shared" ca="1" si="370"/>
        <v/>
      </c>
      <c r="BL350" s="25" t="str">
        <f t="shared" ca="1" si="327"/>
        <v/>
      </c>
      <c r="BM350" s="25" t="str">
        <f t="shared" ca="1" si="359"/>
        <v/>
      </c>
      <c r="BN350" s="25" t="str">
        <f t="shared" ca="1" si="360"/>
        <v/>
      </c>
      <c r="BO350" s="25" t="str">
        <f t="shared" ca="1" si="361"/>
        <v/>
      </c>
      <c r="BP350" s="25" t="str">
        <f t="shared" ca="1" si="362"/>
        <v/>
      </c>
      <c r="BQ350" s="25" t="str">
        <f t="shared" ca="1" si="363"/>
        <v/>
      </c>
      <c r="BR350" s="25" t="str">
        <f t="shared" ca="1" si="364"/>
        <v/>
      </c>
      <c r="BS350" s="25" t="str">
        <f ca="1">IF($H350="","",IF($Q350="x",SUM(BL$3:BN350)+SUM(BQ$3:BR350)-SUM(BS$3:BS349),0))</f>
        <v/>
      </c>
      <c r="BT350" s="25" t="str">
        <f t="shared" ca="1" si="365"/>
        <v/>
      </c>
      <c r="BU350" s="25" t="str">
        <f t="shared" ca="1" si="328"/>
        <v/>
      </c>
      <c r="BV350" s="7"/>
      <c r="BY350" s="7"/>
      <c r="CB350" s="131">
        <f t="shared" si="312"/>
        <v>347</v>
      </c>
      <c r="CC350" s="132" t="str">
        <f t="shared" ca="1" si="366"/>
        <v/>
      </c>
      <c r="CD350" s="133" t="str">
        <f t="shared" ca="1" si="313"/>
        <v/>
      </c>
      <c r="CE350" s="133" t="str">
        <f t="shared" ca="1" si="367"/>
        <v/>
      </c>
      <c r="CF350" s="133" t="str">
        <f t="shared" ca="1" si="314"/>
        <v/>
      </c>
      <c r="CG350" s="133" t="str">
        <f t="shared" ca="1" si="368"/>
        <v/>
      </c>
      <c r="CH350" s="133" t="str">
        <f ca="1">IF($H350="","",IF(MONTH($H350)=MONTH($C$4)-1,MAX(0,(CG350-SUM(N339:N350)+SUM(O339:O350))-(VLOOKUP(CB350-12,$CB$3:$CH349,6,FALSE))),0)*0.25)</f>
        <v/>
      </c>
      <c r="CI350" s="133" t="str">
        <f ca="1">IF($H350="","",CG350-SUM($CH$4:$CH350))</f>
        <v/>
      </c>
      <c r="CK350" s="133" t="str">
        <f ca="1">IF($H350="","",SUM($N$4:$N350)+$CK$3)</f>
        <v/>
      </c>
      <c r="CL350" s="133" t="str">
        <f ca="1">IF($H350="","",SUM($O$4:$O350))</f>
        <v/>
      </c>
      <c r="CM350" s="133" t="str">
        <f t="shared" ca="1" si="371"/>
        <v/>
      </c>
      <c r="CN350" s="133" t="str">
        <f ca="1">IF($H350="","",ROUND(IF(MONTH($H350)=MONTH($C$4)-1,BT350*(1+CC350)-SUM($CM$4:$CM350),0),2))</f>
        <v/>
      </c>
      <c r="CZ350" s="132" t="str">
        <f t="shared" ca="1" si="329"/>
        <v/>
      </c>
    </row>
    <row r="351" spans="6:104" x14ac:dyDescent="0.2">
      <c r="F351" s="3">
        <v>348</v>
      </c>
      <c r="G351" s="3">
        <f t="shared" si="330"/>
        <v>29</v>
      </c>
      <c r="H351" s="8" t="str">
        <f t="shared" ca="1" si="369"/>
        <v/>
      </c>
      <c r="I351" s="6" t="str">
        <f t="shared" ca="1" si="315"/>
        <v/>
      </c>
      <c r="J351" s="6" t="str">
        <f t="shared" ca="1" si="316"/>
        <v/>
      </c>
      <c r="K351" s="7"/>
      <c r="L351" s="6" t="str">
        <f ca="1">IF($H351="","",IF($J351="",VLOOKUP($I351,Sterbetafeln!$A$4:$I$124,$D$10,FALSE),MAX(0.0005,VLOOKUP($I351,Sterbetafeln!$A$4:$I$124,$D$10,FALSE)*VLOOKUP($J351,Sterbetafeln!$A$4:$I$124,$D$13,FALSE))))</f>
        <v/>
      </c>
      <c r="M351" s="78">
        <f ca="1">SUM($O$3:$O351)</f>
        <v>0</v>
      </c>
      <c r="N351" s="25" t="str">
        <f t="shared" ca="1" si="331"/>
        <v/>
      </c>
      <c r="O351" s="25" t="str">
        <f t="shared" ca="1" si="332"/>
        <v/>
      </c>
      <c r="P351" s="25" t="str">
        <f t="shared" ca="1" si="333"/>
        <v/>
      </c>
      <c r="Q351" s="7" t="str">
        <f t="shared" ca="1" si="334"/>
        <v/>
      </c>
      <c r="R351" s="25" t="str">
        <f t="shared" ca="1" si="335"/>
        <v/>
      </c>
      <c r="S351" s="25">
        <f ca="1">SUM(R$3:R351)</f>
        <v>0</v>
      </c>
      <c r="T351" s="25" t="str">
        <f t="shared" ca="1" si="336"/>
        <v/>
      </c>
      <c r="U351" s="25" t="str">
        <f t="shared" ca="1" si="317"/>
        <v/>
      </c>
      <c r="V351" s="25" t="str">
        <f t="shared" ca="1" si="337"/>
        <v/>
      </c>
      <c r="W351" s="25" t="str">
        <f t="shared" ca="1" si="318"/>
        <v/>
      </c>
      <c r="X351" s="25" t="str">
        <f t="shared" ca="1" si="338"/>
        <v/>
      </c>
      <c r="Y351" s="25" t="str">
        <f t="shared" ca="1" si="319"/>
        <v/>
      </c>
      <c r="Z351" s="25" t="str">
        <f t="shared" ca="1" si="339"/>
        <v/>
      </c>
      <c r="AA351" s="25" t="str">
        <f t="shared" ca="1" si="340"/>
        <v/>
      </c>
      <c r="AB351" s="25" t="str">
        <f ca="1">IF($H351="","",IF($Q351="x",SUM(U$3:W351)+SUM(Z$3:AA351)-SUM(AB$3:AB350),0))</f>
        <v/>
      </c>
      <c r="AC351" s="25" t="str">
        <f t="shared" ca="1" si="341"/>
        <v/>
      </c>
      <c r="AD351" s="25" t="str">
        <f t="shared" ca="1" si="320"/>
        <v/>
      </c>
      <c r="AE351" s="7"/>
      <c r="AF351" s="25" t="str">
        <f t="shared" ca="1" si="342"/>
        <v/>
      </c>
      <c r="AG351" s="25">
        <f ca="1">SUM(AF$3:AF351)</f>
        <v>0</v>
      </c>
      <c r="AH351" s="25" t="str">
        <f t="shared" ca="1" si="343"/>
        <v/>
      </c>
      <c r="AI351" s="25" t="str">
        <f t="shared" ca="1" si="321"/>
        <v/>
      </c>
      <c r="AJ351" s="25" t="str">
        <f t="shared" ca="1" si="344"/>
        <v/>
      </c>
      <c r="AK351" s="25" t="str">
        <f t="shared" ca="1" si="322"/>
        <v/>
      </c>
      <c r="AL351" s="25" t="str">
        <f t="shared" ca="1" si="345"/>
        <v/>
      </c>
      <c r="AM351" s="25" t="str">
        <f t="shared" ca="1" si="323"/>
        <v/>
      </c>
      <c r="AN351" s="25" t="str">
        <f t="shared" ca="1" si="346"/>
        <v/>
      </c>
      <c r="AO351" s="25" t="str">
        <f t="shared" ca="1" si="347"/>
        <v/>
      </c>
      <c r="AP351" s="25" t="str">
        <f ca="1">IF($H351="","",IF($Q351="x",SUM(AI$3:AK351)+SUM(AN$3:AO351)-SUM(AP$3:AP350),0))</f>
        <v/>
      </c>
      <c r="AQ351" s="25" t="str">
        <f t="shared" ca="1" si="348"/>
        <v/>
      </c>
      <c r="AR351" s="25" t="str">
        <f t="shared" ca="1" si="324"/>
        <v/>
      </c>
      <c r="AS351" s="7"/>
      <c r="AT351" s="25" t="str">
        <f t="shared" ca="1" si="349"/>
        <v/>
      </c>
      <c r="AU351" s="25">
        <f ca="1">SUM(AT$3:AT351)</f>
        <v>0</v>
      </c>
      <c r="AV351" s="25" t="str">
        <f t="shared" ca="1" si="350"/>
        <v/>
      </c>
      <c r="AW351" s="25" t="str">
        <f t="shared" ca="1" si="325"/>
        <v/>
      </c>
      <c r="AX351" s="25" t="str">
        <f t="shared" ca="1" si="351"/>
        <v/>
      </c>
      <c r="AY351" s="25" t="str">
        <f t="shared" ca="1" si="352"/>
        <v/>
      </c>
      <c r="AZ351" s="25" t="str">
        <f t="shared" ca="1" si="353"/>
        <v/>
      </c>
      <c r="BA351" s="25" t="str">
        <f t="shared" ca="1" si="354"/>
        <v/>
      </c>
      <c r="BB351" s="25" t="str">
        <f t="shared" ca="1" si="355"/>
        <v/>
      </c>
      <c r="BC351" s="25" t="str">
        <f t="shared" ca="1" si="356"/>
        <v/>
      </c>
      <c r="BD351" s="25" t="str">
        <f ca="1">IF($H351="","",IF($Q351="x",SUM(AW$3:AY351)+SUM(BB$3:BC351)-SUM(BD$3:BD350),0))</f>
        <v/>
      </c>
      <c r="BE351" s="25" t="str">
        <f t="shared" ca="1" si="357"/>
        <v/>
      </c>
      <c r="BF351" s="25" t="str">
        <f t="shared" ca="1" si="326"/>
        <v/>
      </c>
      <c r="BG351" s="7"/>
      <c r="BI351" s="25" t="str">
        <f t="shared" ca="1" si="358"/>
        <v/>
      </c>
      <c r="BJ351" s="25">
        <f ca="1">SUM(BI$3:BI351)</f>
        <v>0</v>
      </c>
      <c r="BK351" s="25" t="str">
        <f t="shared" ca="1" si="370"/>
        <v/>
      </c>
      <c r="BL351" s="25" t="str">
        <f t="shared" ca="1" si="327"/>
        <v/>
      </c>
      <c r="BM351" s="25" t="str">
        <f t="shared" ca="1" si="359"/>
        <v/>
      </c>
      <c r="BN351" s="25" t="str">
        <f t="shared" ca="1" si="360"/>
        <v/>
      </c>
      <c r="BO351" s="25" t="str">
        <f t="shared" ca="1" si="361"/>
        <v/>
      </c>
      <c r="BP351" s="25" t="str">
        <f t="shared" ca="1" si="362"/>
        <v/>
      </c>
      <c r="BQ351" s="25" t="str">
        <f t="shared" ca="1" si="363"/>
        <v/>
      </c>
      <c r="BR351" s="25" t="str">
        <f t="shared" ca="1" si="364"/>
        <v/>
      </c>
      <c r="BS351" s="25" t="str">
        <f ca="1">IF($H351="","",IF($Q351="x",SUM(BL$3:BN351)+SUM(BQ$3:BR351)-SUM(BS$3:BS350),0))</f>
        <v/>
      </c>
      <c r="BT351" s="25" t="str">
        <f t="shared" ca="1" si="365"/>
        <v/>
      </c>
      <c r="BU351" s="25" t="str">
        <f t="shared" ca="1" si="328"/>
        <v/>
      </c>
      <c r="BV351" s="7"/>
      <c r="BY351" s="7"/>
      <c r="CB351" s="131">
        <f t="shared" si="312"/>
        <v>348</v>
      </c>
      <c r="CC351" s="132" t="str">
        <f t="shared" ca="1" si="366"/>
        <v/>
      </c>
      <c r="CD351" s="133" t="str">
        <f t="shared" ca="1" si="313"/>
        <v/>
      </c>
      <c r="CE351" s="133" t="str">
        <f t="shared" ca="1" si="367"/>
        <v/>
      </c>
      <c r="CF351" s="133" t="str">
        <f t="shared" ca="1" si="314"/>
        <v/>
      </c>
      <c r="CG351" s="133" t="str">
        <f t="shared" ca="1" si="368"/>
        <v/>
      </c>
      <c r="CH351" s="133" t="str">
        <f ca="1">IF($H351="","",IF(MONTH($H351)=MONTH($C$4)-1,MAX(0,(CG351-SUM(N340:N351)+SUM(O340:O351))-(VLOOKUP(CB351-12,$CB$3:$CH350,6,FALSE))),0)*0.25)</f>
        <v/>
      </c>
      <c r="CI351" s="133" t="str">
        <f ca="1">IF($H351="","",CG351-SUM($CH$4:$CH351))</f>
        <v/>
      </c>
      <c r="CK351" s="133" t="str">
        <f ca="1">IF($H351="","",SUM($N$4:$N351)+$CK$3)</f>
        <v/>
      </c>
      <c r="CL351" s="133" t="str">
        <f ca="1">IF($H351="","",SUM($O$4:$O351))</f>
        <v/>
      </c>
      <c r="CM351" s="133" t="str">
        <f t="shared" ca="1" si="371"/>
        <v/>
      </c>
      <c r="CN351" s="133" t="str">
        <f ca="1">IF($H351="","",ROUND(IF(MONTH($H351)=MONTH($C$4)-1,BT351*(1+CC351)-SUM($CM$4:$CM351),0),2))</f>
        <v/>
      </c>
      <c r="CZ351" s="132" t="str">
        <f t="shared" ca="1" si="329"/>
        <v/>
      </c>
    </row>
    <row r="352" spans="6:104" x14ac:dyDescent="0.2">
      <c r="F352" s="3">
        <v>349</v>
      </c>
      <c r="G352" s="3">
        <f t="shared" si="330"/>
        <v>30</v>
      </c>
      <c r="H352" s="8" t="str">
        <f t="shared" ca="1" si="369"/>
        <v/>
      </c>
      <c r="I352" s="6" t="str">
        <f t="shared" ca="1" si="315"/>
        <v/>
      </c>
      <c r="J352" s="6" t="str">
        <f t="shared" ca="1" si="316"/>
        <v/>
      </c>
      <c r="K352" s="7"/>
      <c r="L352" s="6" t="str">
        <f ca="1">IF($H352="","",IF($J352="",VLOOKUP($I352,Sterbetafeln!$A$4:$I$124,$D$10,FALSE),MAX(0.0005,VLOOKUP($I352,Sterbetafeln!$A$4:$I$124,$D$10,FALSE)*VLOOKUP($J352,Sterbetafeln!$A$4:$I$124,$D$13,FALSE))))</f>
        <v/>
      </c>
      <c r="M352" s="78">
        <f ca="1">SUM($O$3:$O352)</f>
        <v>0</v>
      </c>
      <c r="N352" s="25" t="str">
        <f t="shared" ca="1" si="331"/>
        <v/>
      </c>
      <c r="O352" s="25" t="str">
        <f t="shared" ca="1" si="332"/>
        <v/>
      </c>
      <c r="P352" s="25" t="str">
        <f t="shared" ca="1" si="333"/>
        <v/>
      </c>
      <c r="Q352" s="7" t="str">
        <f t="shared" ca="1" si="334"/>
        <v/>
      </c>
      <c r="R352" s="25" t="str">
        <f t="shared" ca="1" si="335"/>
        <v/>
      </c>
      <c r="S352" s="25">
        <f ca="1">SUM(R$3:R352)</f>
        <v>0</v>
      </c>
      <c r="T352" s="25" t="str">
        <f t="shared" ca="1" si="336"/>
        <v/>
      </c>
      <c r="U352" s="25" t="str">
        <f t="shared" ca="1" si="317"/>
        <v/>
      </c>
      <c r="V352" s="25" t="str">
        <f t="shared" ca="1" si="337"/>
        <v/>
      </c>
      <c r="W352" s="25" t="str">
        <f t="shared" ca="1" si="318"/>
        <v/>
      </c>
      <c r="X352" s="25" t="str">
        <f t="shared" ca="1" si="338"/>
        <v/>
      </c>
      <c r="Y352" s="25" t="str">
        <f t="shared" ca="1" si="319"/>
        <v/>
      </c>
      <c r="Z352" s="25" t="str">
        <f t="shared" ca="1" si="339"/>
        <v/>
      </c>
      <c r="AA352" s="25" t="str">
        <f t="shared" ca="1" si="340"/>
        <v/>
      </c>
      <c r="AB352" s="25" t="str">
        <f ca="1">IF($H352="","",IF($Q352="x",SUM(U$3:W352)+SUM(Z$3:AA352)-SUM(AB$3:AB351),0))</f>
        <v/>
      </c>
      <c r="AC352" s="25" t="str">
        <f t="shared" ca="1" si="341"/>
        <v/>
      </c>
      <c r="AD352" s="25" t="str">
        <f t="shared" ca="1" si="320"/>
        <v/>
      </c>
      <c r="AE352" s="7"/>
      <c r="AF352" s="25" t="str">
        <f t="shared" ca="1" si="342"/>
        <v/>
      </c>
      <c r="AG352" s="25">
        <f ca="1">SUM(AF$3:AF352)</f>
        <v>0</v>
      </c>
      <c r="AH352" s="25" t="str">
        <f t="shared" ca="1" si="343"/>
        <v/>
      </c>
      <c r="AI352" s="25" t="str">
        <f t="shared" ca="1" si="321"/>
        <v/>
      </c>
      <c r="AJ352" s="25" t="str">
        <f t="shared" ca="1" si="344"/>
        <v/>
      </c>
      <c r="AK352" s="25" t="str">
        <f t="shared" ca="1" si="322"/>
        <v/>
      </c>
      <c r="AL352" s="25" t="str">
        <f t="shared" ca="1" si="345"/>
        <v/>
      </c>
      <c r="AM352" s="25" t="str">
        <f t="shared" ca="1" si="323"/>
        <v/>
      </c>
      <c r="AN352" s="25" t="str">
        <f t="shared" ca="1" si="346"/>
        <v/>
      </c>
      <c r="AO352" s="25" t="str">
        <f t="shared" ca="1" si="347"/>
        <v/>
      </c>
      <c r="AP352" s="25" t="str">
        <f ca="1">IF($H352="","",IF($Q352="x",SUM(AI$3:AK352)+SUM(AN$3:AO352)-SUM(AP$3:AP351),0))</f>
        <v/>
      </c>
      <c r="AQ352" s="25" t="str">
        <f t="shared" ca="1" si="348"/>
        <v/>
      </c>
      <c r="AR352" s="25" t="str">
        <f t="shared" ca="1" si="324"/>
        <v/>
      </c>
      <c r="AS352" s="7"/>
      <c r="AT352" s="25" t="str">
        <f t="shared" ca="1" si="349"/>
        <v/>
      </c>
      <c r="AU352" s="25">
        <f ca="1">SUM(AT$3:AT352)</f>
        <v>0</v>
      </c>
      <c r="AV352" s="25" t="str">
        <f t="shared" ca="1" si="350"/>
        <v/>
      </c>
      <c r="AW352" s="25" t="str">
        <f t="shared" ca="1" si="325"/>
        <v/>
      </c>
      <c r="AX352" s="25" t="str">
        <f t="shared" ca="1" si="351"/>
        <v/>
      </c>
      <c r="AY352" s="25" t="str">
        <f t="shared" ca="1" si="352"/>
        <v/>
      </c>
      <c r="AZ352" s="25" t="str">
        <f t="shared" ca="1" si="353"/>
        <v/>
      </c>
      <c r="BA352" s="25" t="str">
        <f t="shared" ca="1" si="354"/>
        <v/>
      </c>
      <c r="BB352" s="25" t="str">
        <f t="shared" ca="1" si="355"/>
        <v/>
      </c>
      <c r="BC352" s="25" t="str">
        <f t="shared" ca="1" si="356"/>
        <v/>
      </c>
      <c r="BD352" s="25" t="str">
        <f ca="1">IF($H352="","",IF($Q352="x",SUM(AW$3:AY352)+SUM(BB$3:BC352)-SUM(BD$3:BD351),0))</f>
        <v/>
      </c>
      <c r="BE352" s="25" t="str">
        <f t="shared" ca="1" si="357"/>
        <v/>
      </c>
      <c r="BF352" s="25" t="str">
        <f t="shared" ca="1" si="326"/>
        <v/>
      </c>
      <c r="BG352" s="7"/>
      <c r="BI352" s="25" t="str">
        <f t="shared" ca="1" si="358"/>
        <v/>
      </c>
      <c r="BJ352" s="25">
        <f ca="1">SUM(BI$3:BI352)</f>
        <v>0</v>
      </c>
      <c r="BK352" s="25" t="str">
        <f t="shared" ca="1" si="370"/>
        <v/>
      </c>
      <c r="BL352" s="25" t="str">
        <f t="shared" ca="1" si="327"/>
        <v/>
      </c>
      <c r="BM352" s="25" t="str">
        <f t="shared" ca="1" si="359"/>
        <v/>
      </c>
      <c r="BN352" s="25" t="str">
        <f t="shared" ca="1" si="360"/>
        <v/>
      </c>
      <c r="BO352" s="25" t="str">
        <f t="shared" ca="1" si="361"/>
        <v/>
      </c>
      <c r="BP352" s="25" t="str">
        <f t="shared" ca="1" si="362"/>
        <v/>
      </c>
      <c r="BQ352" s="25" t="str">
        <f t="shared" ca="1" si="363"/>
        <v/>
      </c>
      <c r="BR352" s="25" t="str">
        <f t="shared" ca="1" si="364"/>
        <v/>
      </c>
      <c r="BS352" s="25" t="str">
        <f ca="1">IF($H352="","",IF($Q352="x",SUM(BL$3:BN352)+SUM(BQ$3:BR352)-SUM(BS$3:BS351),0))</f>
        <v/>
      </c>
      <c r="BT352" s="25" t="str">
        <f t="shared" ca="1" si="365"/>
        <v/>
      </c>
      <c r="BU352" s="25" t="str">
        <f t="shared" ca="1" si="328"/>
        <v/>
      </c>
      <c r="BV352" s="7"/>
      <c r="BY352" s="7"/>
      <c r="CB352" s="131">
        <f t="shared" si="312"/>
        <v>349</v>
      </c>
      <c r="CC352" s="132" t="str">
        <f t="shared" ca="1" si="366"/>
        <v/>
      </c>
      <c r="CD352" s="133" t="str">
        <f t="shared" ca="1" si="313"/>
        <v/>
      </c>
      <c r="CE352" s="133" t="str">
        <f t="shared" ca="1" si="367"/>
        <v/>
      </c>
      <c r="CF352" s="133" t="str">
        <f t="shared" ca="1" si="314"/>
        <v/>
      </c>
      <c r="CG352" s="133" t="str">
        <f t="shared" ca="1" si="368"/>
        <v/>
      </c>
      <c r="CH352" s="133" t="str">
        <f ca="1">IF($H352="","",IF(MONTH($H352)=MONTH($C$4)-1,MAX(0,(CG352-SUM(N341:N352)+SUM(O341:O352))-(VLOOKUP(CB352-12,$CB$3:$CH351,6,FALSE))),0)*0.25)</f>
        <v/>
      </c>
      <c r="CI352" s="133" t="str">
        <f ca="1">IF($H352="","",CG352-SUM($CH$4:$CH352))</f>
        <v/>
      </c>
      <c r="CK352" s="133" t="str">
        <f ca="1">IF($H352="","",SUM($N$4:$N352)+$CK$3)</f>
        <v/>
      </c>
      <c r="CL352" s="133" t="str">
        <f ca="1">IF($H352="","",SUM($O$4:$O352))</f>
        <v/>
      </c>
      <c r="CM352" s="133" t="str">
        <f t="shared" ca="1" si="371"/>
        <v/>
      </c>
      <c r="CN352" s="133" t="str">
        <f ca="1">IF($H352="","",ROUND(IF(MONTH($H352)=MONTH($C$4)-1,BT352*(1+CC352)-SUM($CM$4:$CM352),0),2))</f>
        <v/>
      </c>
      <c r="CZ352" s="132" t="str">
        <f t="shared" ca="1" si="329"/>
        <v/>
      </c>
    </row>
    <row r="353" spans="6:104" x14ac:dyDescent="0.2">
      <c r="F353" s="3">
        <v>350</v>
      </c>
      <c r="G353" s="3">
        <f t="shared" si="330"/>
        <v>30</v>
      </c>
      <c r="H353" s="8" t="str">
        <f t="shared" ca="1" si="369"/>
        <v/>
      </c>
      <c r="I353" s="6" t="str">
        <f t="shared" ca="1" si="315"/>
        <v/>
      </c>
      <c r="J353" s="6" t="str">
        <f t="shared" ca="1" si="316"/>
        <v/>
      </c>
      <c r="K353" s="7"/>
      <c r="L353" s="6" t="str">
        <f ca="1">IF($H353="","",IF($J353="",VLOOKUP($I353,Sterbetafeln!$A$4:$I$124,$D$10,FALSE),MAX(0.0005,VLOOKUP($I353,Sterbetafeln!$A$4:$I$124,$D$10,FALSE)*VLOOKUP($J353,Sterbetafeln!$A$4:$I$124,$D$13,FALSE))))</f>
        <v/>
      </c>
      <c r="M353" s="78">
        <f ca="1">SUM($O$3:$O353)</f>
        <v>0</v>
      </c>
      <c r="N353" s="25" t="str">
        <f t="shared" ca="1" si="331"/>
        <v/>
      </c>
      <c r="O353" s="25" t="str">
        <f t="shared" ca="1" si="332"/>
        <v/>
      </c>
      <c r="P353" s="25" t="str">
        <f t="shared" ca="1" si="333"/>
        <v/>
      </c>
      <c r="Q353" s="7" t="str">
        <f t="shared" ca="1" si="334"/>
        <v/>
      </c>
      <c r="R353" s="25" t="str">
        <f t="shared" ca="1" si="335"/>
        <v/>
      </c>
      <c r="S353" s="25">
        <f ca="1">SUM(R$3:R353)</f>
        <v>0</v>
      </c>
      <c r="T353" s="25" t="str">
        <f t="shared" ca="1" si="336"/>
        <v/>
      </c>
      <c r="U353" s="25" t="str">
        <f t="shared" ca="1" si="317"/>
        <v/>
      </c>
      <c r="V353" s="25" t="str">
        <f t="shared" ca="1" si="337"/>
        <v/>
      </c>
      <c r="W353" s="25" t="str">
        <f t="shared" ca="1" si="318"/>
        <v/>
      </c>
      <c r="X353" s="25" t="str">
        <f t="shared" ca="1" si="338"/>
        <v/>
      </c>
      <c r="Y353" s="25" t="str">
        <f t="shared" ca="1" si="319"/>
        <v/>
      </c>
      <c r="Z353" s="25" t="str">
        <f t="shared" ca="1" si="339"/>
        <v/>
      </c>
      <c r="AA353" s="25" t="str">
        <f t="shared" ca="1" si="340"/>
        <v/>
      </c>
      <c r="AB353" s="25" t="str">
        <f ca="1">IF($H353="","",IF($Q353="x",SUM(U$3:W353)+SUM(Z$3:AA353)-SUM(AB$3:AB352),0))</f>
        <v/>
      </c>
      <c r="AC353" s="25" t="str">
        <f t="shared" ca="1" si="341"/>
        <v/>
      </c>
      <c r="AD353" s="25" t="str">
        <f t="shared" ca="1" si="320"/>
        <v/>
      </c>
      <c r="AE353" s="7"/>
      <c r="AF353" s="25" t="str">
        <f t="shared" ca="1" si="342"/>
        <v/>
      </c>
      <c r="AG353" s="25">
        <f ca="1">SUM(AF$3:AF353)</f>
        <v>0</v>
      </c>
      <c r="AH353" s="25" t="str">
        <f t="shared" ca="1" si="343"/>
        <v/>
      </c>
      <c r="AI353" s="25" t="str">
        <f t="shared" ca="1" si="321"/>
        <v/>
      </c>
      <c r="AJ353" s="25" t="str">
        <f t="shared" ca="1" si="344"/>
        <v/>
      </c>
      <c r="AK353" s="25" t="str">
        <f t="shared" ca="1" si="322"/>
        <v/>
      </c>
      <c r="AL353" s="25" t="str">
        <f t="shared" ca="1" si="345"/>
        <v/>
      </c>
      <c r="AM353" s="25" t="str">
        <f t="shared" ca="1" si="323"/>
        <v/>
      </c>
      <c r="AN353" s="25" t="str">
        <f t="shared" ca="1" si="346"/>
        <v/>
      </c>
      <c r="AO353" s="25" t="str">
        <f t="shared" ca="1" si="347"/>
        <v/>
      </c>
      <c r="AP353" s="25" t="str">
        <f ca="1">IF($H353="","",IF($Q353="x",SUM(AI$3:AK353)+SUM(AN$3:AO353)-SUM(AP$3:AP352),0))</f>
        <v/>
      </c>
      <c r="AQ353" s="25" t="str">
        <f t="shared" ca="1" si="348"/>
        <v/>
      </c>
      <c r="AR353" s="25" t="str">
        <f t="shared" ca="1" si="324"/>
        <v/>
      </c>
      <c r="AS353" s="7"/>
      <c r="AT353" s="25" t="str">
        <f t="shared" ca="1" si="349"/>
        <v/>
      </c>
      <c r="AU353" s="25">
        <f ca="1">SUM(AT$3:AT353)</f>
        <v>0</v>
      </c>
      <c r="AV353" s="25" t="str">
        <f t="shared" ca="1" si="350"/>
        <v/>
      </c>
      <c r="AW353" s="25" t="str">
        <f t="shared" ca="1" si="325"/>
        <v/>
      </c>
      <c r="AX353" s="25" t="str">
        <f t="shared" ca="1" si="351"/>
        <v/>
      </c>
      <c r="AY353" s="25" t="str">
        <f t="shared" ca="1" si="352"/>
        <v/>
      </c>
      <c r="AZ353" s="25" t="str">
        <f t="shared" ca="1" si="353"/>
        <v/>
      </c>
      <c r="BA353" s="25" t="str">
        <f t="shared" ca="1" si="354"/>
        <v/>
      </c>
      <c r="BB353" s="25" t="str">
        <f t="shared" ca="1" si="355"/>
        <v/>
      </c>
      <c r="BC353" s="25" t="str">
        <f t="shared" ca="1" si="356"/>
        <v/>
      </c>
      <c r="BD353" s="25" t="str">
        <f ca="1">IF($H353="","",IF($Q353="x",SUM(AW$3:AY353)+SUM(BB$3:BC353)-SUM(BD$3:BD352),0))</f>
        <v/>
      </c>
      <c r="BE353" s="25" t="str">
        <f t="shared" ca="1" si="357"/>
        <v/>
      </c>
      <c r="BF353" s="25" t="str">
        <f t="shared" ca="1" si="326"/>
        <v/>
      </c>
      <c r="BG353" s="7"/>
      <c r="BI353" s="25" t="str">
        <f t="shared" ca="1" si="358"/>
        <v/>
      </c>
      <c r="BJ353" s="25">
        <f ca="1">SUM(BI$3:BI353)</f>
        <v>0</v>
      </c>
      <c r="BK353" s="25" t="str">
        <f t="shared" ca="1" si="370"/>
        <v/>
      </c>
      <c r="BL353" s="25" t="str">
        <f t="shared" ca="1" si="327"/>
        <v/>
      </c>
      <c r="BM353" s="25" t="str">
        <f t="shared" ca="1" si="359"/>
        <v/>
      </c>
      <c r="BN353" s="25" t="str">
        <f t="shared" ca="1" si="360"/>
        <v/>
      </c>
      <c r="BO353" s="25" t="str">
        <f t="shared" ca="1" si="361"/>
        <v/>
      </c>
      <c r="BP353" s="25" t="str">
        <f t="shared" ca="1" si="362"/>
        <v/>
      </c>
      <c r="BQ353" s="25" t="str">
        <f t="shared" ca="1" si="363"/>
        <v/>
      </c>
      <c r="BR353" s="25" t="str">
        <f t="shared" ca="1" si="364"/>
        <v/>
      </c>
      <c r="BS353" s="25" t="str">
        <f ca="1">IF($H353="","",IF($Q353="x",SUM(BL$3:BN353)+SUM(BQ$3:BR353)-SUM(BS$3:BS352),0))</f>
        <v/>
      </c>
      <c r="BT353" s="25" t="str">
        <f t="shared" ca="1" si="365"/>
        <v/>
      </c>
      <c r="BU353" s="25" t="str">
        <f t="shared" ca="1" si="328"/>
        <v/>
      </c>
      <c r="BV353" s="7"/>
      <c r="BY353" s="7"/>
      <c r="CB353" s="131">
        <f t="shared" si="312"/>
        <v>350</v>
      </c>
      <c r="CC353" s="132" t="str">
        <f t="shared" ca="1" si="366"/>
        <v/>
      </c>
      <c r="CD353" s="133" t="str">
        <f t="shared" ca="1" si="313"/>
        <v/>
      </c>
      <c r="CE353" s="133" t="str">
        <f t="shared" ca="1" si="367"/>
        <v/>
      </c>
      <c r="CF353" s="133" t="str">
        <f t="shared" ca="1" si="314"/>
        <v/>
      </c>
      <c r="CG353" s="133" t="str">
        <f t="shared" ca="1" si="368"/>
        <v/>
      </c>
      <c r="CH353" s="133" t="str">
        <f ca="1">IF($H353="","",IF(MONTH($H353)=MONTH($C$4)-1,MAX(0,(CG353-SUM(N342:N353)+SUM(O342:O353))-(VLOOKUP(CB353-12,$CB$3:$CH352,6,FALSE))),0)*0.25)</f>
        <v/>
      </c>
      <c r="CI353" s="133" t="str">
        <f ca="1">IF($H353="","",CG353-SUM($CH$4:$CH353))</f>
        <v/>
      </c>
      <c r="CK353" s="133" t="str">
        <f ca="1">IF($H353="","",SUM($N$4:$N353)+$CK$3)</f>
        <v/>
      </c>
      <c r="CL353" s="133" t="str">
        <f ca="1">IF($H353="","",SUM($O$4:$O353))</f>
        <v/>
      </c>
      <c r="CM353" s="133" t="str">
        <f t="shared" ca="1" si="371"/>
        <v/>
      </c>
      <c r="CN353" s="133" t="str">
        <f ca="1">IF($H353="","",ROUND(IF(MONTH($H353)=MONTH($C$4)-1,BT353*(1+CC353)-SUM($CM$4:$CM353),0),2))</f>
        <v/>
      </c>
      <c r="CZ353" s="132" t="str">
        <f t="shared" ca="1" si="329"/>
        <v/>
      </c>
    </row>
    <row r="354" spans="6:104" x14ac:dyDescent="0.2">
      <c r="F354" s="3">
        <v>351</v>
      </c>
      <c r="G354" s="3">
        <f t="shared" si="330"/>
        <v>30</v>
      </c>
      <c r="H354" s="8" t="str">
        <f t="shared" ca="1" si="369"/>
        <v/>
      </c>
      <c r="I354" s="6" t="str">
        <f t="shared" ca="1" si="315"/>
        <v/>
      </c>
      <c r="J354" s="6" t="str">
        <f t="shared" ca="1" si="316"/>
        <v/>
      </c>
      <c r="K354" s="7"/>
      <c r="L354" s="6" t="str">
        <f ca="1">IF($H354="","",IF($J354="",VLOOKUP($I354,Sterbetafeln!$A$4:$I$124,$D$10,FALSE),MAX(0.0005,VLOOKUP($I354,Sterbetafeln!$A$4:$I$124,$D$10,FALSE)*VLOOKUP($J354,Sterbetafeln!$A$4:$I$124,$D$13,FALSE))))</f>
        <v/>
      </c>
      <c r="M354" s="78">
        <f ca="1">SUM($O$3:$O354)</f>
        <v>0</v>
      </c>
      <c r="N354" s="25" t="str">
        <f t="shared" ca="1" si="331"/>
        <v/>
      </c>
      <c r="O354" s="25" t="str">
        <f t="shared" ca="1" si="332"/>
        <v/>
      </c>
      <c r="P354" s="25" t="str">
        <f t="shared" ca="1" si="333"/>
        <v/>
      </c>
      <c r="Q354" s="7" t="str">
        <f t="shared" ca="1" si="334"/>
        <v/>
      </c>
      <c r="R354" s="25" t="str">
        <f t="shared" ca="1" si="335"/>
        <v/>
      </c>
      <c r="S354" s="25">
        <f ca="1">SUM(R$3:R354)</f>
        <v>0</v>
      </c>
      <c r="T354" s="25" t="str">
        <f t="shared" ca="1" si="336"/>
        <v/>
      </c>
      <c r="U354" s="25" t="str">
        <f t="shared" ca="1" si="317"/>
        <v/>
      </c>
      <c r="V354" s="25" t="str">
        <f t="shared" ca="1" si="337"/>
        <v/>
      </c>
      <c r="W354" s="25" t="str">
        <f t="shared" ca="1" si="318"/>
        <v/>
      </c>
      <c r="X354" s="25" t="str">
        <f t="shared" ca="1" si="338"/>
        <v/>
      </c>
      <c r="Y354" s="25" t="str">
        <f t="shared" ca="1" si="319"/>
        <v/>
      </c>
      <c r="Z354" s="25" t="str">
        <f t="shared" ca="1" si="339"/>
        <v/>
      </c>
      <c r="AA354" s="25" t="str">
        <f t="shared" ca="1" si="340"/>
        <v/>
      </c>
      <c r="AB354" s="25" t="str">
        <f ca="1">IF($H354="","",IF($Q354="x",SUM(U$3:W354)+SUM(Z$3:AA354)-SUM(AB$3:AB353),0))</f>
        <v/>
      </c>
      <c r="AC354" s="25" t="str">
        <f t="shared" ca="1" si="341"/>
        <v/>
      </c>
      <c r="AD354" s="25" t="str">
        <f t="shared" ca="1" si="320"/>
        <v/>
      </c>
      <c r="AE354" s="7"/>
      <c r="AF354" s="25" t="str">
        <f t="shared" ca="1" si="342"/>
        <v/>
      </c>
      <c r="AG354" s="25">
        <f ca="1">SUM(AF$3:AF354)</f>
        <v>0</v>
      </c>
      <c r="AH354" s="25" t="str">
        <f t="shared" ca="1" si="343"/>
        <v/>
      </c>
      <c r="AI354" s="25" t="str">
        <f t="shared" ca="1" si="321"/>
        <v/>
      </c>
      <c r="AJ354" s="25" t="str">
        <f t="shared" ca="1" si="344"/>
        <v/>
      </c>
      <c r="AK354" s="25" t="str">
        <f t="shared" ca="1" si="322"/>
        <v/>
      </c>
      <c r="AL354" s="25" t="str">
        <f t="shared" ca="1" si="345"/>
        <v/>
      </c>
      <c r="AM354" s="25" t="str">
        <f t="shared" ca="1" si="323"/>
        <v/>
      </c>
      <c r="AN354" s="25" t="str">
        <f t="shared" ca="1" si="346"/>
        <v/>
      </c>
      <c r="AO354" s="25" t="str">
        <f t="shared" ca="1" si="347"/>
        <v/>
      </c>
      <c r="AP354" s="25" t="str">
        <f ca="1">IF($H354="","",IF($Q354="x",SUM(AI$3:AK354)+SUM(AN$3:AO354)-SUM(AP$3:AP353),0))</f>
        <v/>
      </c>
      <c r="AQ354" s="25" t="str">
        <f t="shared" ca="1" si="348"/>
        <v/>
      </c>
      <c r="AR354" s="25" t="str">
        <f t="shared" ca="1" si="324"/>
        <v/>
      </c>
      <c r="AS354" s="7"/>
      <c r="AT354" s="25" t="str">
        <f t="shared" ca="1" si="349"/>
        <v/>
      </c>
      <c r="AU354" s="25">
        <f ca="1">SUM(AT$3:AT354)</f>
        <v>0</v>
      </c>
      <c r="AV354" s="25" t="str">
        <f t="shared" ca="1" si="350"/>
        <v/>
      </c>
      <c r="AW354" s="25" t="str">
        <f t="shared" ca="1" si="325"/>
        <v/>
      </c>
      <c r="AX354" s="25" t="str">
        <f t="shared" ca="1" si="351"/>
        <v/>
      </c>
      <c r="AY354" s="25" t="str">
        <f t="shared" ca="1" si="352"/>
        <v/>
      </c>
      <c r="AZ354" s="25" t="str">
        <f t="shared" ca="1" si="353"/>
        <v/>
      </c>
      <c r="BA354" s="25" t="str">
        <f t="shared" ca="1" si="354"/>
        <v/>
      </c>
      <c r="BB354" s="25" t="str">
        <f t="shared" ca="1" si="355"/>
        <v/>
      </c>
      <c r="BC354" s="25" t="str">
        <f t="shared" ca="1" si="356"/>
        <v/>
      </c>
      <c r="BD354" s="25" t="str">
        <f ca="1">IF($H354="","",IF($Q354="x",SUM(AW$3:AY354)+SUM(BB$3:BC354)-SUM(BD$3:BD353),0))</f>
        <v/>
      </c>
      <c r="BE354" s="25" t="str">
        <f t="shared" ca="1" si="357"/>
        <v/>
      </c>
      <c r="BF354" s="25" t="str">
        <f t="shared" ca="1" si="326"/>
        <v/>
      </c>
      <c r="BG354" s="7"/>
      <c r="BI354" s="25" t="str">
        <f t="shared" ca="1" si="358"/>
        <v/>
      </c>
      <c r="BJ354" s="25">
        <f ca="1">SUM(BI$3:BI354)</f>
        <v>0</v>
      </c>
      <c r="BK354" s="25" t="str">
        <f t="shared" ca="1" si="370"/>
        <v/>
      </c>
      <c r="BL354" s="25" t="str">
        <f t="shared" ca="1" si="327"/>
        <v/>
      </c>
      <c r="BM354" s="25" t="str">
        <f t="shared" ca="1" si="359"/>
        <v/>
      </c>
      <c r="BN354" s="25" t="str">
        <f t="shared" ca="1" si="360"/>
        <v/>
      </c>
      <c r="BO354" s="25" t="str">
        <f t="shared" ca="1" si="361"/>
        <v/>
      </c>
      <c r="BP354" s="25" t="str">
        <f t="shared" ca="1" si="362"/>
        <v/>
      </c>
      <c r="BQ354" s="25" t="str">
        <f t="shared" ca="1" si="363"/>
        <v/>
      </c>
      <c r="BR354" s="25" t="str">
        <f t="shared" ca="1" si="364"/>
        <v/>
      </c>
      <c r="BS354" s="25" t="str">
        <f ca="1">IF($H354="","",IF($Q354="x",SUM(BL$3:BN354)+SUM(BQ$3:BR354)-SUM(BS$3:BS353),0))</f>
        <v/>
      </c>
      <c r="BT354" s="25" t="str">
        <f t="shared" ca="1" si="365"/>
        <v/>
      </c>
      <c r="BU354" s="25" t="str">
        <f t="shared" ca="1" si="328"/>
        <v/>
      </c>
      <c r="BV354" s="7"/>
      <c r="BY354" s="7"/>
      <c r="CB354" s="131">
        <f t="shared" si="312"/>
        <v>351</v>
      </c>
      <c r="CC354" s="132" t="str">
        <f t="shared" ca="1" si="366"/>
        <v/>
      </c>
      <c r="CD354" s="133" t="str">
        <f t="shared" ca="1" si="313"/>
        <v/>
      </c>
      <c r="CE354" s="133" t="str">
        <f t="shared" ca="1" si="367"/>
        <v/>
      </c>
      <c r="CF354" s="133" t="str">
        <f t="shared" ca="1" si="314"/>
        <v/>
      </c>
      <c r="CG354" s="133" t="str">
        <f t="shared" ca="1" si="368"/>
        <v/>
      </c>
      <c r="CH354" s="133" t="str">
        <f ca="1">IF($H354="","",IF(MONTH($H354)=MONTH($C$4)-1,MAX(0,(CG354-SUM(N343:N354)+SUM(O343:O354))-(VLOOKUP(CB354-12,$CB$3:$CH353,6,FALSE))),0)*0.25)</f>
        <v/>
      </c>
      <c r="CI354" s="133" t="str">
        <f ca="1">IF($H354="","",CG354-SUM($CH$4:$CH354))</f>
        <v/>
      </c>
      <c r="CK354" s="133" t="str">
        <f ca="1">IF($H354="","",SUM($N$4:$N354)+$CK$3)</f>
        <v/>
      </c>
      <c r="CL354" s="133" t="str">
        <f ca="1">IF($H354="","",SUM($O$4:$O354))</f>
        <v/>
      </c>
      <c r="CM354" s="133" t="str">
        <f t="shared" ca="1" si="371"/>
        <v/>
      </c>
      <c r="CN354" s="133" t="str">
        <f ca="1">IF($H354="","",ROUND(IF(MONTH($H354)=MONTH($C$4)-1,BT354*(1+CC354)-SUM($CM$4:$CM354),0),2))</f>
        <v/>
      </c>
      <c r="CZ354" s="132" t="str">
        <f t="shared" ca="1" si="329"/>
        <v/>
      </c>
    </row>
    <row r="355" spans="6:104" x14ac:dyDescent="0.2">
      <c r="F355" s="3">
        <v>352</v>
      </c>
      <c r="G355" s="3">
        <f t="shared" si="330"/>
        <v>30</v>
      </c>
      <c r="H355" s="8" t="str">
        <f t="shared" ca="1" si="369"/>
        <v/>
      </c>
      <c r="I355" s="6" t="str">
        <f t="shared" ca="1" si="315"/>
        <v/>
      </c>
      <c r="J355" s="6" t="str">
        <f t="shared" ca="1" si="316"/>
        <v/>
      </c>
      <c r="K355" s="7"/>
      <c r="L355" s="6" t="str">
        <f ca="1">IF($H355="","",IF($J355="",VLOOKUP($I355,Sterbetafeln!$A$4:$I$124,$D$10,FALSE),MAX(0.0005,VLOOKUP($I355,Sterbetafeln!$A$4:$I$124,$D$10,FALSE)*VLOOKUP($J355,Sterbetafeln!$A$4:$I$124,$D$13,FALSE))))</f>
        <v/>
      </c>
      <c r="M355" s="78">
        <f ca="1">SUM($O$3:$O355)</f>
        <v>0</v>
      </c>
      <c r="N355" s="25" t="str">
        <f t="shared" ca="1" si="331"/>
        <v/>
      </c>
      <c r="O355" s="25" t="str">
        <f t="shared" ca="1" si="332"/>
        <v/>
      </c>
      <c r="P355" s="25" t="str">
        <f t="shared" ca="1" si="333"/>
        <v/>
      </c>
      <c r="Q355" s="7" t="str">
        <f t="shared" ca="1" si="334"/>
        <v/>
      </c>
      <c r="R355" s="25" t="str">
        <f t="shared" ca="1" si="335"/>
        <v/>
      </c>
      <c r="S355" s="25">
        <f ca="1">SUM(R$3:R355)</f>
        <v>0</v>
      </c>
      <c r="T355" s="25" t="str">
        <f t="shared" ca="1" si="336"/>
        <v/>
      </c>
      <c r="U355" s="25" t="str">
        <f t="shared" ca="1" si="317"/>
        <v/>
      </c>
      <c r="V355" s="25" t="str">
        <f t="shared" ca="1" si="337"/>
        <v/>
      </c>
      <c r="W355" s="25" t="str">
        <f t="shared" ca="1" si="318"/>
        <v/>
      </c>
      <c r="X355" s="25" t="str">
        <f t="shared" ca="1" si="338"/>
        <v/>
      </c>
      <c r="Y355" s="25" t="str">
        <f t="shared" ca="1" si="319"/>
        <v/>
      </c>
      <c r="Z355" s="25" t="str">
        <f t="shared" ca="1" si="339"/>
        <v/>
      </c>
      <c r="AA355" s="25" t="str">
        <f t="shared" ca="1" si="340"/>
        <v/>
      </c>
      <c r="AB355" s="25" t="str">
        <f ca="1">IF($H355="","",IF($Q355="x",SUM(U$3:W355)+SUM(Z$3:AA355)-SUM(AB$3:AB354),0))</f>
        <v/>
      </c>
      <c r="AC355" s="25" t="str">
        <f t="shared" ca="1" si="341"/>
        <v/>
      </c>
      <c r="AD355" s="25" t="str">
        <f t="shared" ca="1" si="320"/>
        <v/>
      </c>
      <c r="AE355" s="7"/>
      <c r="AF355" s="25" t="str">
        <f t="shared" ca="1" si="342"/>
        <v/>
      </c>
      <c r="AG355" s="25">
        <f ca="1">SUM(AF$3:AF355)</f>
        <v>0</v>
      </c>
      <c r="AH355" s="25" t="str">
        <f t="shared" ca="1" si="343"/>
        <v/>
      </c>
      <c r="AI355" s="25" t="str">
        <f t="shared" ca="1" si="321"/>
        <v/>
      </c>
      <c r="AJ355" s="25" t="str">
        <f t="shared" ca="1" si="344"/>
        <v/>
      </c>
      <c r="AK355" s="25" t="str">
        <f t="shared" ca="1" si="322"/>
        <v/>
      </c>
      <c r="AL355" s="25" t="str">
        <f t="shared" ca="1" si="345"/>
        <v/>
      </c>
      <c r="AM355" s="25" t="str">
        <f t="shared" ca="1" si="323"/>
        <v/>
      </c>
      <c r="AN355" s="25" t="str">
        <f t="shared" ca="1" si="346"/>
        <v/>
      </c>
      <c r="AO355" s="25" t="str">
        <f t="shared" ca="1" si="347"/>
        <v/>
      </c>
      <c r="AP355" s="25" t="str">
        <f ca="1">IF($H355="","",IF($Q355="x",SUM(AI$3:AK355)+SUM(AN$3:AO355)-SUM(AP$3:AP354),0))</f>
        <v/>
      </c>
      <c r="AQ355" s="25" t="str">
        <f t="shared" ca="1" si="348"/>
        <v/>
      </c>
      <c r="AR355" s="25" t="str">
        <f t="shared" ca="1" si="324"/>
        <v/>
      </c>
      <c r="AS355" s="7"/>
      <c r="AT355" s="25" t="str">
        <f t="shared" ca="1" si="349"/>
        <v/>
      </c>
      <c r="AU355" s="25">
        <f ca="1">SUM(AT$3:AT355)</f>
        <v>0</v>
      </c>
      <c r="AV355" s="25" t="str">
        <f t="shared" ca="1" si="350"/>
        <v/>
      </c>
      <c r="AW355" s="25" t="str">
        <f t="shared" ca="1" si="325"/>
        <v/>
      </c>
      <c r="AX355" s="25" t="str">
        <f t="shared" ca="1" si="351"/>
        <v/>
      </c>
      <c r="AY355" s="25" t="str">
        <f t="shared" ca="1" si="352"/>
        <v/>
      </c>
      <c r="AZ355" s="25" t="str">
        <f t="shared" ca="1" si="353"/>
        <v/>
      </c>
      <c r="BA355" s="25" t="str">
        <f t="shared" ca="1" si="354"/>
        <v/>
      </c>
      <c r="BB355" s="25" t="str">
        <f t="shared" ca="1" si="355"/>
        <v/>
      </c>
      <c r="BC355" s="25" t="str">
        <f t="shared" ca="1" si="356"/>
        <v/>
      </c>
      <c r="BD355" s="25" t="str">
        <f ca="1">IF($H355="","",IF($Q355="x",SUM(AW$3:AY355)+SUM(BB$3:BC355)-SUM(BD$3:BD354),0))</f>
        <v/>
      </c>
      <c r="BE355" s="25" t="str">
        <f t="shared" ca="1" si="357"/>
        <v/>
      </c>
      <c r="BF355" s="25" t="str">
        <f t="shared" ca="1" si="326"/>
        <v/>
      </c>
      <c r="BG355" s="7"/>
      <c r="BI355" s="25" t="str">
        <f t="shared" ca="1" si="358"/>
        <v/>
      </c>
      <c r="BJ355" s="25">
        <f ca="1">SUM(BI$3:BI355)</f>
        <v>0</v>
      </c>
      <c r="BK355" s="25" t="str">
        <f t="shared" ca="1" si="370"/>
        <v/>
      </c>
      <c r="BL355" s="25" t="str">
        <f t="shared" ca="1" si="327"/>
        <v/>
      </c>
      <c r="BM355" s="25" t="str">
        <f t="shared" ca="1" si="359"/>
        <v/>
      </c>
      <c r="BN355" s="25" t="str">
        <f t="shared" ca="1" si="360"/>
        <v/>
      </c>
      <c r="BO355" s="25" t="str">
        <f t="shared" ca="1" si="361"/>
        <v/>
      </c>
      <c r="BP355" s="25" t="str">
        <f t="shared" ca="1" si="362"/>
        <v/>
      </c>
      <c r="BQ355" s="25" t="str">
        <f t="shared" ca="1" si="363"/>
        <v/>
      </c>
      <c r="BR355" s="25" t="str">
        <f t="shared" ca="1" si="364"/>
        <v/>
      </c>
      <c r="BS355" s="25" t="str">
        <f ca="1">IF($H355="","",IF($Q355="x",SUM(BL$3:BN355)+SUM(BQ$3:BR355)-SUM(BS$3:BS354),0))</f>
        <v/>
      </c>
      <c r="BT355" s="25" t="str">
        <f t="shared" ca="1" si="365"/>
        <v/>
      </c>
      <c r="BU355" s="25" t="str">
        <f t="shared" ca="1" si="328"/>
        <v/>
      </c>
      <c r="BV355" s="7"/>
      <c r="BY355" s="7"/>
      <c r="CB355" s="131">
        <f t="shared" si="312"/>
        <v>352</v>
      </c>
      <c r="CC355" s="132" t="str">
        <f t="shared" ca="1" si="366"/>
        <v/>
      </c>
      <c r="CD355" s="133" t="str">
        <f t="shared" ca="1" si="313"/>
        <v/>
      </c>
      <c r="CE355" s="133" t="str">
        <f t="shared" ca="1" si="367"/>
        <v/>
      </c>
      <c r="CF355" s="133" t="str">
        <f t="shared" ca="1" si="314"/>
        <v/>
      </c>
      <c r="CG355" s="133" t="str">
        <f t="shared" ca="1" si="368"/>
        <v/>
      </c>
      <c r="CH355" s="133" t="str">
        <f ca="1">IF($H355="","",IF(MONTH($H355)=MONTH($C$4)-1,MAX(0,(CG355-SUM(N344:N355)+SUM(O344:O355))-(VLOOKUP(CB355-12,$CB$3:$CH354,6,FALSE))),0)*0.25)</f>
        <v/>
      </c>
      <c r="CI355" s="133" t="str">
        <f ca="1">IF($H355="","",CG355-SUM($CH$4:$CH355))</f>
        <v/>
      </c>
      <c r="CK355" s="133" t="str">
        <f ca="1">IF($H355="","",SUM($N$4:$N355)+$CK$3)</f>
        <v/>
      </c>
      <c r="CL355" s="133" t="str">
        <f ca="1">IF($H355="","",SUM($O$4:$O355))</f>
        <v/>
      </c>
      <c r="CM355" s="133" t="str">
        <f t="shared" ca="1" si="371"/>
        <v/>
      </c>
      <c r="CN355" s="133" t="str">
        <f ca="1">IF($H355="","",ROUND(IF(MONTH($H355)=MONTH($C$4)-1,BT355*(1+CC355)-SUM($CM$4:$CM355),0),2))</f>
        <v/>
      </c>
      <c r="CZ355" s="132" t="str">
        <f t="shared" ca="1" si="329"/>
        <v/>
      </c>
    </row>
    <row r="356" spans="6:104" x14ac:dyDescent="0.2">
      <c r="F356" s="3">
        <v>353</v>
      </c>
      <c r="G356" s="3">
        <f t="shared" si="330"/>
        <v>30</v>
      </c>
      <c r="H356" s="8" t="str">
        <f t="shared" ca="1" si="369"/>
        <v/>
      </c>
      <c r="I356" s="6" t="str">
        <f t="shared" ca="1" si="315"/>
        <v/>
      </c>
      <c r="J356" s="6" t="str">
        <f t="shared" ca="1" si="316"/>
        <v/>
      </c>
      <c r="K356" s="7"/>
      <c r="L356" s="6" t="str">
        <f ca="1">IF($H356="","",IF($J356="",VLOOKUP($I356,Sterbetafeln!$A$4:$I$124,$D$10,FALSE),MAX(0.0005,VLOOKUP($I356,Sterbetafeln!$A$4:$I$124,$D$10,FALSE)*VLOOKUP($J356,Sterbetafeln!$A$4:$I$124,$D$13,FALSE))))</f>
        <v/>
      </c>
      <c r="M356" s="78">
        <f ca="1">SUM($O$3:$O356)</f>
        <v>0</v>
      </c>
      <c r="N356" s="25" t="str">
        <f t="shared" ca="1" si="331"/>
        <v/>
      </c>
      <c r="O356" s="25" t="str">
        <f t="shared" ca="1" si="332"/>
        <v/>
      </c>
      <c r="P356" s="25" t="str">
        <f t="shared" ca="1" si="333"/>
        <v/>
      </c>
      <c r="Q356" s="7" t="str">
        <f t="shared" ca="1" si="334"/>
        <v/>
      </c>
      <c r="R356" s="25" t="str">
        <f t="shared" ca="1" si="335"/>
        <v/>
      </c>
      <c r="S356" s="25">
        <f ca="1">SUM(R$3:R356)</f>
        <v>0</v>
      </c>
      <c r="T356" s="25" t="str">
        <f t="shared" ca="1" si="336"/>
        <v/>
      </c>
      <c r="U356" s="25" t="str">
        <f t="shared" ca="1" si="317"/>
        <v/>
      </c>
      <c r="V356" s="25" t="str">
        <f t="shared" ca="1" si="337"/>
        <v/>
      </c>
      <c r="W356" s="25" t="str">
        <f t="shared" ca="1" si="318"/>
        <v/>
      </c>
      <c r="X356" s="25" t="str">
        <f t="shared" ca="1" si="338"/>
        <v/>
      </c>
      <c r="Y356" s="25" t="str">
        <f t="shared" ca="1" si="319"/>
        <v/>
      </c>
      <c r="Z356" s="25" t="str">
        <f t="shared" ca="1" si="339"/>
        <v/>
      </c>
      <c r="AA356" s="25" t="str">
        <f t="shared" ca="1" si="340"/>
        <v/>
      </c>
      <c r="AB356" s="25" t="str">
        <f ca="1">IF($H356="","",IF($Q356="x",SUM(U$3:W356)+SUM(Z$3:AA356)-SUM(AB$3:AB355),0))</f>
        <v/>
      </c>
      <c r="AC356" s="25" t="str">
        <f t="shared" ca="1" si="341"/>
        <v/>
      </c>
      <c r="AD356" s="25" t="str">
        <f t="shared" ca="1" si="320"/>
        <v/>
      </c>
      <c r="AE356" s="7"/>
      <c r="AF356" s="25" t="str">
        <f t="shared" ca="1" si="342"/>
        <v/>
      </c>
      <c r="AG356" s="25">
        <f ca="1">SUM(AF$3:AF356)</f>
        <v>0</v>
      </c>
      <c r="AH356" s="25" t="str">
        <f t="shared" ca="1" si="343"/>
        <v/>
      </c>
      <c r="AI356" s="25" t="str">
        <f t="shared" ca="1" si="321"/>
        <v/>
      </c>
      <c r="AJ356" s="25" t="str">
        <f t="shared" ca="1" si="344"/>
        <v/>
      </c>
      <c r="AK356" s="25" t="str">
        <f t="shared" ca="1" si="322"/>
        <v/>
      </c>
      <c r="AL356" s="25" t="str">
        <f t="shared" ca="1" si="345"/>
        <v/>
      </c>
      <c r="AM356" s="25" t="str">
        <f t="shared" ca="1" si="323"/>
        <v/>
      </c>
      <c r="AN356" s="25" t="str">
        <f t="shared" ca="1" si="346"/>
        <v/>
      </c>
      <c r="AO356" s="25" t="str">
        <f t="shared" ca="1" si="347"/>
        <v/>
      </c>
      <c r="AP356" s="25" t="str">
        <f ca="1">IF($H356="","",IF($Q356="x",SUM(AI$3:AK356)+SUM(AN$3:AO356)-SUM(AP$3:AP355),0))</f>
        <v/>
      </c>
      <c r="AQ356" s="25" t="str">
        <f t="shared" ca="1" si="348"/>
        <v/>
      </c>
      <c r="AR356" s="25" t="str">
        <f t="shared" ca="1" si="324"/>
        <v/>
      </c>
      <c r="AS356" s="7"/>
      <c r="AT356" s="25" t="str">
        <f t="shared" ca="1" si="349"/>
        <v/>
      </c>
      <c r="AU356" s="25">
        <f ca="1">SUM(AT$3:AT356)</f>
        <v>0</v>
      </c>
      <c r="AV356" s="25" t="str">
        <f t="shared" ca="1" si="350"/>
        <v/>
      </c>
      <c r="AW356" s="25" t="str">
        <f t="shared" ca="1" si="325"/>
        <v/>
      </c>
      <c r="AX356" s="25" t="str">
        <f t="shared" ca="1" si="351"/>
        <v/>
      </c>
      <c r="AY356" s="25" t="str">
        <f t="shared" ca="1" si="352"/>
        <v/>
      </c>
      <c r="AZ356" s="25" t="str">
        <f t="shared" ca="1" si="353"/>
        <v/>
      </c>
      <c r="BA356" s="25" t="str">
        <f t="shared" ca="1" si="354"/>
        <v/>
      </c>
      <c r="BB356" s="25" t="str">
        <f t="shared" ca="1" si="355"/>
        <v/>
      </c>
      <c r="BC356" s="25" t="str">
        <f t="shared" ca="1" si="356"/>
        <v/>
      </c>
      <c r="BD356" s="25" t="str">
        <f ca="1">IF($H356="","",IF($Q356="x",SUM(AW$3:AY356)+SUM(BB$3:BC356)-SUM(BD$3:BD355),0))</f>
        <v/>
      </c>
      <c r="BE356" s="25" t="str">
        <f t="shared" ca="1" si="357"/>
        <v/>
      </c>
      <c r="BF356" s="25" t="str">
        <f t="shared" ca="1" si="326"/>
        <v/>
      </c>
      <c r="BG356" s="7"/>
      <c r="BI356" s="25" t="str">
        <f t="shared" ca="1" si="358"/>
        <v/>
      </c>
      <c r="BJ356" s="25">
        <f ca="1">SUM(BI$3:BI356)</f>
        <v>0</v>
      </c>
      <c r="BK356" s="25" t="str">
        <f t="shared" ca="1" si="370"/>
        <v/>
      </c>
      <c r="BL356" s="25" t="str">
        <f t="shared" ca="1" si="327"/>
        <v/>
      </c>
      <c r="BM356" s="25" t="str">
        <f t="shared" ca="1" si="359"/>
        <v/>
      </c>
      <c r="BN356" s="25" t="str">
        <f t="shared" ca="1" si="360"/>
        <v/>
      </c>
      <c r="BO356" s="25" t="str">
        <f t="shared" ca="1" si="361"/>
        <v/>
      </c>
      <c r="BP356" s="25" t="str">
        <f t="shared" ca="1" si="362"/>
        <v/>
      </c>
      <c r="BQ356" s="25" t="str">
        <f t="shared" ca="1" si="363"/>
        <v/>
      </c>
      <c r="BR356" s="25" t="str">
        <f t="shared" ca="1" si="364"/>
        <v/>
      </c>
      <c r="BS356" s="25" t="str">
        <f ca="1">IF($H356="","",IF($Q356="x",SUM(BL$3:BN356)+SUM(BQ$3:BR356)-SUM(BS$3:BS355),0))</f>
        <v/>
      </c>
      <c r="BT356" s="25" t="str">
        <f t="shared" ca="1" si="365"/>
        <v/>
      </c>
      <c r="BU356" s="25" t="str">
        <f t="shared" ca="1" si="328"/>
        <v/>
      </c>
      <c r="BV356" s="7"/>
      <c r="BY356" s="7"/>
      <c r="CB356" s="131">
        <f t="shared" si="312"/>
        <v>353</v>
      </c>
      <c r="CC356" s="132" t="str">
        <f t="shared" ca="1" si="366"/>
        <v/>
      </c>
      <c r="CD356" s="133" t="str">
        <f t="shared" ca="1" si="313"/>
        <v/>
      </c>
      <c r="CE356" s="133" t="str">
        <f t="shared" ca="1" si="367"/>
        <v/>
      </c>
      <c r="CF356" s="133" t="str">
        <f t="shared" ca="1" si="314"/>
        <v/>
      </c>
      <c r="CG356" s="133" t="str">
        <f t="shared" ca="1" si="368"/>
        <v/>
      </c>
      <c r="CH356" s="133" t="str">
        <f ca="1">IF($H356="","",IF(MONTH($H356)=MONTH($C$4)-1,MAX(0,(CG356-SUM(N345:N356)+SUM(O345:O356))-(VLOOKUP(CB356-12,$CB$3:$CH355,6,FALSE))),0)*0.25)</f>
        <v/>
      </c>
      <c r="CI356" s="133" t="str">
        <f ca="1">IF($H356="","",CG356-SUM($CH$4:$CH356))</f>
        <v/>
      </c>
      <c r="CK356" s="133" t="str">
        <f ca="1">IF($H356="","",SUM($N$4:$N356)+$CK$3)</f>
        <v/>
      </c>
      <c r="CL356" s="133" t="str">
        <f ca="1">IF($H356="","",SUM($O$4:$O356))</f>
        <v/>
      </c>
      <c r="CM356" s="133" t="str">
        <f t="shared" ca="1" si="371"/>
        <v/>
      </c>
      <c r="CN356" s="133" t="str">
        <f ca="1">IF($H356="","",ROUND(IF(MONTH($H356)=MONTH($C$4)-1,BT356*(1+CC356)-SUM($CM$4:$CM356),0),2))</f>
        <v/>
      </c>
      <c r="CZ356" s="132" t="str">
        <f t="shared" ca="1" si="329"/>
        <v/>
      </c>
    </row>
    <row r="357" spans="6:104" x14ac:dyDescent="0.2">
      <c r="F357" s="3">
        <v>354</v>
      </c>
      <c r="G357" s="3">
        <f t="shared" si="330"/>
        <v>30</v>
      </c>
      <c r="H357" s="8" t="str">
        <f t="shared" ca="1" si="369"/>
        <v/>
      </c>
      <c r="I357" s="6" t="str">
        <f t="shared" ca="1" si="315"/>
        <v/>
      </c>
      <c r="J357" s="6" t="str">
        <f t="shared" ca="1" si="316"/>
        <v/>
      </c>
      <c r="K357" s="7"/>
      <c r="L357" s="6" t="str">
        <f ca="1">IF($H357="","",IF($J357="",VLOOKUP($I357,Sterbetafeln!$A$4:$I$124,$D$10,FALSE),MAX(0.0005,VLOOKUP($I357,Sterbetafeln!$A$4:$I$124,$D$10,FALSE)*VLOOKUP($J357,Sterbetafeln!$A$4:$I$124,$D$13,FALSE))))</f>
        <v/>
      </c>
      <c r="M357" s="78">
        <f ca="1">SUM($O$3:$O357)</f>
        <v>0</v>
      </c>
      <c r="N357" s="25" t="str">
        <f t="shared" ca="1" si="331"/>
        <v/>
      </c>
      <c r="O357" s="25" t="str">
        <f t="shared" ca="1" si="332"/>
        <v/>
      </c>
      <c r="P357" s="25" t="str">
        <f t="shared" ca="1" si="333"/>
        <v/>
      </c>
      <c r="Q357" s="7" t="str">
        <f t="shared" ca="1" si="334"/>
        <v/>
      </c>
      <c r="R357" s="25" t="str">
        <f t="shared" ca="1" si="335"/>
        <v/>
      </c>
      <c r="S357" s="25">
        <f ca="1">SUM(R$3:R357)</f>
        <v>0</v>
      </c>
      <c r="T357" s="25" t="str">
        <f t="shared" ca="1" si="336"/>
        <v/>
      </c>
      <c r="U357" s="25" t="str">
        <f t="shared" ca="1" si="317"/>
        <v/>
      </c>
      <c r="V357" s="25" t="str">
        <f t="shared" ca="1" si="337"/>
        <v/>
      </c>
      <c r="W357" s="25" t="str">
        <f t="shared" ca="1" si="318"/>
        <v/>
      </c>
      <c r="X357" s="25" t="str">
        <f t="shared" ca="1" si="338"/>
        <v/>
      </c>
      <c r="Y357" s="25" t="str">
        <f t="shared" ca="1" si="319"/>
        <v/>
      </c>
      <c r="Z357" s="25" t="str">
        <f t="shared" ca="1" si="339"/>
        <v/>
      </c>
      <c r="AA357" s="25" t="str">
        <f t="shared" ca="1" si="340"/>
        <v/>
      </c>
      <c r="AB357" s="25" t="str">
        <f ca="1">IF($H357="","",IF($Q357="x",SUM(U$3:W357)+SUM(Z$3:AA357)-SUM(AB$3:AB356),0))</f>
        <v/>
      </c>
      <c r="AC357" s="25" t="str">
        <f t="shared" ca="1" si="341"/>
        <v/>
      </c>
      <c r="AD357" s="25" t="str">
        <f t="shared" ca="1" si="320"/>
        <v/>
      </c>
      <c r="AE357" s="7"/>
      <c r="AF357" s="25" t="str">
        <f t="shared" ca="1" si="342"/>
        <v/>
      </c>
      <c r="AG357" s="25">
        <f ca="1">SUM(AF$3:AF357)</f>
        <v>0</v>
      </c>
      <c r="AH357" s="25" t="str">
        <f t="shared" ca="1" si="343"/>
        <v/>
      </c>
      <c r="AI357" s="25" t="str">
        <f t="shared" ca="1" si="321"/>
        <v/>
      </c>
      <c r="AJ357" s="25" t="str">
        <f t="shared" ca="1" si="344"/>
        <v/>
      </c>
      <c r="AK357" s="25" t="str">
        <f t="shared" ca="1" si="322"/>
        <v/>
      </c>
      <c r="AL357" s="25" t="str">
        <f t="shared" ca="1" si="345"/>
        <v/>
      </c>
      <c r="AM357" s="25" t="str">
        <f t="shared" ca="1" si="323"/>
        <v/>
      </c>
      <c r="AN357" s="25" t="str">
        <f t="shared" ca="1" si="346"/>
        <v/>
      </c>
      <c r="AO357" s="25" t="str">
        <f t="shared" ca="1" si="347"/>
        <v/>
      </c>
      <c r="AP357" s="25" t="str">
        <f ca="1">IF($H357="","",IF($Q357="x",SUM(AI$3:AK357)+SUM(AN$3:AO357)-SUM(AP$3:AP356),0))</f>
        <v/>
      </c>
      <c r="AQ357" s="25" t="str">
        <f t="shared" ca="1" si="348"/>
        <v/>
      </c>
      <c r="AR357" s="25" t="str">
        <f t="shared" ca="1" si="324"/>
        <v/>
      </c>
      <c r="AS357" s="7"/>
      <c r="AT357" s="25" t="str">
        <f t="shared" ca="1" si="349"/>
        <v/>
      </c>
      <c r="AU357" s="25">
        <f ca="1">SUM(AT$3:AT357)</f>
        <v>0</v>
      </c>
      <c r="AV357" s="25" t="str">
        <f t="shared" ca="1" si="350"/>
        <v/>
      </c>
      <c r="AW357" s="25" t="str">
        <f t="shared" ca="1" si="325"/>
        <v/>
      </c>
      <c r="AX357" s="25" t="str">
        <f t="shared" ca="1" si="351"/>
        <v/>
      </c>
      <c r="AY357" s="25" t="str">
        <f t="shared" ca="1" si="352"/>
        <v/>
      </c>
      <c r="AZ357" s="25" t="str">
        <f t="shared" ca="1" si="353"/>
        <v/>
      </c>
      <c r="BA357" s="25" t="str">
        <f t="shared" ca="1" si="354"/>
        <v/>
      </c>
      <c r="BB357" s="25" t="str">
        <f t="shared" ca="1" si="355"/>
        <v/>
      </c>
      <c r="BC357" s="25" t="str">
        <f t="shared" ca="1" si="356"/>
        <v/>
      </c>
      <c r="BD357" s="25" t="str">
        <f ca="1">IF($H357="","",IF($Q357="x",SUM(AW$3:AY357)+SUM(BB$3:BC357)-SUM(BD$3:BD356),0))</f>
        <v/>
      </c>
      <c r="BE357" s="25" t="str">
        <f t="shared" ca="1" si="357"/>
        <v/>
      </c>
      <c r="BF357" s="25" t="str">
        <f t="shared" ca="1" si="326"/>
        <v/>
      </c>
      <c r="BG357" s="7"/>
      <c r="BI357" s="25" t="str">
        <f t="shared" ca="1" si="358"/>
        <v/>
      </c>
      <c r="BJ357" s="25">
        <f ca="1">SUM(BI$3:BI357)</f>
        <v>0</v>
      </c>
      <c r="BK357" s="25" t="str">
        <f t="shared" ca="1" si="370"/>
        <v/>
      </c>
      <c r="BL357" s="25" t="str">
        <f t="shared" ca="1" si="327"/>
        <v/>
      </c>
      <c r="BM357" s="25" t="str">
        <f t="shared" ca="1" si="359"/>
        <v/>
      </c>
      <c r="BN357" s="25" t="str">
        <f t="shared" ca="1" si="360"/>
        <v/>
      </c>
      <c r="BO357" s="25" t="str">
        <f t="shared" ca="1" si="361"/>
        <v/>
      </c>
      <c r="BP357" s="25" t="str">
        <f t="shared" ca="1" si="362"/>
        <v/>
      </c>
      <c r="BQ357" s="25" t="str">
        <f t="shared" ca="1" si="363"/>
        <v/>
      </c>
      <c r="BR357" s="25" t="str">
        <f t="shared" ca="1" si="364"/>
        <v/>
      </c>
      <c r="BS357" s="25" t="str">
        <f ca="1">IF($H357="","",IF($Q357="x",SUM(BL$3:BN357)+SUM(BQ$3:BR357)-SUM(BS$3:BS356),0))</f>
        <v/>
      </c>
      <c r="BT357" s="25" t="str">
        <f t="shared" ca="1" si="365"/>
        <v/>
      </c>
      <c r="BU357" s="25" t="str">
        <f t="shared" ca="1" si="328"/>
        <v/>
      </c>
      <c r="BV357" s="7"/>
      <c r="BY357" s="7"/>
      <c r="CB357" s="131">
        <f t="shared" si="312"/>
        <v>354</v>
      </c>
      <c r="CC357" s="132" t="str">
        <f t="shared" ca="1" si="366"/>
        <v/>
      </c>
      <c r="CD357" s="133" t="str">
        <f t="shared" ca="1" si="313"/>
        <v/>
      </c>
      <c r="CE357" s="133" t="str">
        <f t="shared" ca="1" si="367"/>
        <v/>
      </c>
      <c r="CF357" s="133" t="str">
        <f t="shared" ca="1" si="314"/>
        <v/>
      </c>
      <c r="CG357" s="133" t="str">
        <f t="shared" ca="1" si="368"/>
        <v/>
      </c>
      <c r="CH357" s="133" t="str">
        <f ca="1">IF($H357="","",IF(MONTH($H357)=MONTH($C$4)-1,MAX(0,(CG357-SUM(N346:N357)+SUM(O346:O357))-(VLOOKUP(CB357-12,$CB$3:$CH356,6,FALSE))),0)*0.25)</f>
        <v/>
      </c>
      <c r="CI357" s="133" t="str">
        <f ca="1">IF($H357="","",CG357-SUM($CH$4:$CH357))</f>
        <v/>
      </c>
      <c r="CK357" s="133" t="str">
        <f ca="1">IF($H357="","",SUM($N$4:$N357)+$CK$3)</f>
        <v/>
      </c>
      <c r="CL357" s="133" t="str">
        <f ca="1">IF($H357="","",SUM($O$4:$O357))</f>
        <v/>
      </c>
      <c r="CM357" s="133" t="str">
        <f t="shared" ca="1" si="371"/>
        <v/>
      </c>
      <c r="CN357" s="133" t="str">
        <f ca="1">IF($H357="","",ROUND(IF(MONTH($H357)=MONTH($C$4)-1,BT357*(1+CC357)-SUM($CM$4:$CM357),0),2))</f>
        <v/>
      </c>
      <c r="CZ357" s="132" t="str">
        <f t="shared" ca="1" si="329"/>
        <v/>
      </c>
    </row>
    <row r="358" spans="6:104" x14ac:dyDescent="0.2">
      <c r="F358" s="3">
        <v>355</v>
      </c>
      <c r="G358" s="3">
        <f t="shared" si="330"/>
        <v>30</v>
      </c>
      <c r="H358" s="8" t="str">
        <f t="shared" ca="1" si="369"/>
        <v/>
      </c>
      <c r="I358" s="6" t="str">
        <f t="shared" ca="1" si="315"/>
        <v/>
      </c>
      <c r="J358" s="6" t="str">
        <f t="shared" ca="1" si="316"/>
        <v/>
      </c>
      <c r="K358" s="7"/>
      <c r="L358" s="6" t="str">
        <f ca="1">IF($H358="","",IF($J358="",VLOOKUP($I358,Sterbetafeln!$A$4:$I$124,$D$10,FALSE),MAX(0.0005,VLOOKUP($I358,Sterbetafeln!$A$4:$I$124,$D$10,FALSE)*VLOOKUP($J358,Sterbetafeln!$A$4:$I$124,$D$13,FALSE))))</f>
        <v/>
      </c>
      <c r="M358" s="78">
        <f ca="1">SUM($O$3:$O358)</f>
        <v>0</v>
      </c>
      <c r="N358" s="25" t="str">
        <f t="shared" ca="1" si="331"/>
        <v/>
      </c>
      <c r="O358" s="25" t="str">
        <f t="shared" ca="1" si="332"/>
        <v/>
      </c>
      <c r="P358" s="25" t="str">
        <f t="shared" ca="1" si="333"/>
        <v/>
      </c>
      <c r="Q358" s="7" t="str">
        <f t="shared" ca="1" si="334"/>
        <v/>
      </c>
      <c r="R358" s="25" t="str">
        <f t="shared" ca="1" si="335"/>
        <v/>
      </c>
      <c r="S358" s="25">
        <f ca="1">SUM(R$3:R358)</f>
        <v>0</v>
      </c>
      <c r="T358" s="25" t="str">
        <f t="shared" ca="1" si="336"/>
        <v/>
      </c>
      <c r="U358" s="25" t="str">
        <f t="shared" ca="1" si="317"/>
        <v/>
      </c>
      <c r="V358" s="25" t="str">
        <f t="shared" ca="1" si="337"/>
        <v/>
      </c>
      <c r="W358" s="25" t="str">
        <f t="shared" ca="1" si="318"/>
        <v/>
      </c>
      <c r="X358" s="25" t="str">
        <f t="shared" ca="1" si="338"/>
        <v/>
      </c>
      <c r="Y358" s="25" t="str">
        <f t="shared" ca="1" si="319"/>
        <v/>
      </c>
      <c r="Z358" s="25" t="str">
        <f t="shared" ca="1" si="339"/>
        <v/>
      </c>
      <c r="AA358" s="25" t="str">
        <f t="shared" ca="1" si="340"/>
        <v/>
      </c>
      <c r="AB358" s="25" t="str">
        <f ca="1">IF($H358="","",IF($Q358="x",SUM(U$3:W358)+SUM(Z$3:AA358)-SUM(AB$3:AB357),0))</f>
        <v/>
      </c>
      <c r="AC358" s="25" t="str">
        <f t="shared" ca="1" si="341"/>
        <v/>
      </c>
      <c r="AD358" s="25" t="str">
        <f t="shared" ca="1" si="320"/>
        <v/>
      </c>
      <c r="AE358" s="7"/>
      <c r="AF358" s="25" t="str">
        <f t="shared" ca="1" si="342"/>
        <v/>
      </c>
      <c r="AG358" s="25">
        <f ca="1">SUM(AF$3:AF358)</f>
        <v>0</v>
      </c>
      <c r="AH358" s="25" t="str">
        <f t="shared" ca="1" si="343"/>
        <v/>
      </c>
      <c r="AI358" s="25" t="str">
        <f t="shared" ca="1" si="321"/>
        <v/>
      </c>
      <c r="AJ358" s="25" t="str">
        <f t="shared" ca="1" si="344"/>
        <v/>
      </c>
      <c r="AK358" s="25" t="str">
        <f t="shared" ca="1" si="322"/>
        <v/>
      </c>
      <c r="AL358" s="25" t="str">
        <f t="shared" ca="1" si="345"/>
        <v/>
      </c>
      <c r="AM358" s="25" t="str">
        <f t="shared" ca="1" si="323"/>
        <v/>
      </c>
      <c r="AN358" s="25" t="str">
        <f t="shared" ca="1" si="346"/>
        <v/>
      </c>
      <c r="AO358" s="25" t="str">
        <f t="shared" ca="1" si="347"/>
        <v/>
      </c>
      <c r="AP358" s="25" t="str">
        <f ca="1">IF($H358="","",IF($Q358="x",SUM(AI$3:AK358)+SUM(AN$3:AO358)-SUM(AP$3:AP357),0))</f>
        <v/>
      </c>
      <c r="AQ358" s="25" t="str">
        <f t="shared" ca="1" si="348"/>
        <v/>
      </c>
      <c r="AR358" s="25" t="str">
        <f t="shared" ca="1" si="324"/>
        <v/>
      </c>
      <c r="AS358" s="7"/>
      <c r="AT358" s="25" t="str">
        <f t="shared" ca="1" si="349"/>
        <v/>
      </c>
      <c r="AU358" s="25">
        <f ca="1">SUM(AT$3:AT358)</f>
        <v>0</v>
      </c>
      <c r="AV358" s="25" t="str">
        <f t="shared" ca="1" si="350"/>
        <v/>
      </c>
      <c r="AW358" s="25" t="str">
        <f t="shared" ca="1" si="325"/>
        <v/>
      </c>
      <c r="AX358" s="25" t="str">
        <f t="shared" ca="1" si="351"/>
        <v/>
      </c>
      <c r="AY358" s="25" t="str">
        <f t="shared" ca="1" si="352"/>
        <v/>
      </c>
      <c r="AZ358" s="25" t="str">
        <f t="shared" ca="1" si="353"/>
        <v/>
      </c>
      <c r="BA358" s="25" t="str">
        <f t="shared" ca="1" si="354"/>
        <v/>
      </c>
      <c r="BB358" s="25" t="str">
        <f t="shared" ca="1" si="355"/>
        <v/>
      </c>
      <c r="BC358" s="25" t="str">
        <f t="shared" ca="1" si="356"/>
        <v/>
      </c>
      <c r="BD358" s="25" t="str">
        <f ca="1">IF($H358="","",IF($Q358="x",SUM(AW$3:AY358)+SUM(BB$3:BC358)-SUM(BD$3:BD357),0))</f>
        <v/>
      </c>
      <c r="BE358" s="25" t="str">
        <f t="shared" ca="1" si="357"/>
        <v/>
      </c>
      <c r="BF358" s="25" t="str">
        <f t="shared" ca="1" si="326"/>
        <v/>
      </c>
      <c r="BG358" s="7"/>
      <c r="BI358" s="25" t="str">
        <f t="shared" ca="1" si="358"/>
        <v/>
      </c>
      <c r="BJ358" s="25">
        <f ca="1">SUM(BI$3:BI358)</f>
        <v>0</v>
      </c>
      <c r="BK358" s="25" t="str">
        <f t="shared" ca="1" si="370"/>
        <v/>
      </c>
      <c r="BL358" s="25" t="str">
        <f t="shared" ca="1" si="327"/>
        <v/>
      </c>
      <c r="BM358" s="25" t="str">
        <f t="shared" ca="1" si="359"/>
        <v/>
      </c>
      <c r="BN358" s="25" t="str">
        <f t="shared" ca="1" si="360"/>
        <v/>
      </c>
      <c r="BO358" s="25" t="str">
        <f t="shared" ca="1" si="361"/>
        <v/>
      </c>
      <c r="BP358" s="25" t="str">
        <f t="shared" ca="1" si="362"/>
        <v/>
      </c>
      <c r="BQ358" s="25" t="str">
        <f t="shared" ca="1" si="363"/>
        <v/>
      </c>
      <c r="BR358" s="25" t="str">
        <f t="shared" ca="1" si="364"/>
        <v/>
      </c>
      <c r="BS358" s="25" t="str">
        <f ca="1">IF($H358="","",IF($Q358="x",SUM(BL$3:BN358)+SUM(BQ$3:BR358)-SUM(BS$3:BS357),0))</f>
        <v/>
      </c>
      <c r="BT358" s="25" t="str">
        <f t="shared" ca="1" si="365"/>
        <v/>
      </c>
      <c r="BU358" s="25" t="str">
        <f t="shared" ca="1" si="328"/>
        <v/>
      </c>
      <c r="BV358" s="7"/>
      <c r="BY358" s="7"/>
      <c r="CB358" s="131">
        <f t="shared" si="312"/>
        <v>355</v>
      </c>
      <c r="CC358" s="132" t="str">
        <f t="shared" ca="1" si="366"/>
        <v/>
      </c>
      <c r="CD358" s="133" t="str">
        <f t="shared" ca="1" si="313"/>
        <v/>
      </c>
      <c r="CE358" s="133" t="str">
        <f t="shared" ca="1" si="367"/>
        <v/>
      </c>
      <c r="CF358" s="133" t="str">
        <f t="shared" ca="1" si="314"/>
        <v/>
      </c>
      <c r="CG358" s="133" t="str">
        <f t="shared" ca="1" si="368"/>
        <v/>
      </c>
      <c r="CH358" s="133" t="str">
        <f ca="1">IF($H358="","",IF(MONTH($H358)=MONTH($C$4)-1,MAX(0,(CG358-SUM(N347:N358)+SUM(O347:O358))-(VLOOKUP(CB358-12,$CB$3:$CH357,6,FALSE))),0)*0.25)</f>
        <v/>
      </c>
      <c r="CI358" s="133" t="str">
        <f ca="1">IF($H358="","",CG358-SUM($CH$4:$CH358))</f>
        <v/>
      </c>
      <c r="CK358" s="133" t="str">
        <f ca="1">IF($H358="","",SUM($N$4:$N358)+$CK$3)</f>
        <v/>
      </c>
      <c r="CL358" s="133" t="str">
        <f ca="1">IF($H358="","",SUM($O$4:$O358))</f>
        <v/>
      </c>
      <c r="CM358" s="133" t="str">
        <f t="shared" ca="1" si="371"/>
        <v/>
      </c>
      <c r="CN358" s="133" t="str">
        <f ca="1">IF($H358="","",ROUND(IF(MONTH($H358)=MONTH($C$4)-1,BT358*(1+CC358)-SUM($CM$4:$CM358),0),2))</f>
        <v/>
      </c>
      <c r="CZ358" s="132" t="str">
        <f t="shared" ca="1" si="329"/>
        <v/>
      </c>
    </row>
    <row r="359" spans="6:104" x14ac:dyDescent="0.2">
      <c r="F359" s="3">
        <v>356</v>
      </c>
      <c r="G359" s="3">
        <f t="shared" si="330"/>
        <v>30</v>
      </c>
      <c r="H359" s="8" t="str">
        <f t="shared" ca="1" si="369"/>
        <v/>
      </c>
      <c r="I359" s="6" t="str">
        <f t="shared" ca="1" si="315"/>
        <v/>
      </c>
      <c r="J359" s="6" t="str">
        <f t="shared" ca="1" si="316"/>
        <v/>
      </c>
      <c r="K359" s="7"/>
      <c r="L359" s="6" t="str">
        <f ca="1">IF($H359="","",IF($J359="",VLOOKUP($I359,Sterbetafeln!$A$4:$I$124,$D$10,FALSE),MAX(0.0005,VLOOKUP($I359,Sterbetafeln!$A$4:$I$124,$D$10,FALSE)*VLOOKUP($J359,Sterbetafeln!$A$4:$I$124,$D$13,FALSE))))</f>
        <v/>
      </c>
      <c r="M359" s="78">
        <f ca="1">SUM($O$3:$O359)</f>
        <v>0</v>
      </c>
      <c r="N359" s="25" t="str">
        <f t="shared" ca="1" si="331"/>
        <v/>
      </c>
      <c r="O359" s="25" t="str">
        <f t="shared" ca="1" si="332"/>
        <v/>
      </c>
      <c r="P359" s="25" t="str">
        <f t="shared" ca="1" si="333"/>
        <v/>
      </c>
      <c r="Q359" s="7" t="str">
        <f t="shared" ca="1" si="334"/>
        <v/>
      </c>
      <c r="R359" s="25" t="str">
        <f t="shared" ca="1" si="335"/>
        <v/>
      </c>
      <c r="S359" s="25">
        <f ca="1">SUM(R$3:R359)</f>
        <v>0</v>
      </c>
      <c r="T359" s="25" t="str">
        <f t="shared" ca="1" si="336"/>
        <v/>
      </c>
      <c r="U359" s="25" t="str">
        <f t="shared" ca="1" si="317"/>
        <v/>
      </c>
      <c r="V359" s="25" t="str">
        <f t="shared" ca="1" si="337"/>
        <v/>
      </c>
      <c r="W359" s="25" t="str">
        <f t="shared" ca="1" si="318"/>
        <v/>
      </c>
      <c r="X359" s="25" t="str">
        <f t="shared" ca="1" si="338"/>
        <v/>
      </c>
      <c r="Y359" s="25" t="str">
        <f t="shared" ca="1" si="319"/>
        <v/>
      </c>
      <c r="Z359" s="25" t="str">
        <f t="shared" ca="1" si="339"/>
        <v/>
      </c>
      <c r="AA359" s="25" t="str">
        <f t="shared" ca="1" si="340"/>
        <v/>
      </c>
      <c r="AB359" s="25" t="str">
        <f ca="1">IF($H359="","",IF($Q359="x",SUM(U$3:W359)+SUM(Z$3:AA359)-SUM(AB$3:AB358),0))</f>
        <v/>
      </c>
      <c r="AC359" s="25" t="str">
        <f t="shared" ca="1" si="341"/>
        <v/>
      </c>
      <c r="AD359" s="25" t="str">
        <f t="shared" ca="1" si="320"/>
        <v/>
      </c>
      <c r="AE359" s="7"/>
      <c r="AF359" s="25" t="str">
        <f t="shared" ca="1" si="342"/>
        <v/>
      </c>
      <c r="AG359" s="25">
        <f ca="1">SUM(AF$3:AF359)</f>
        <v>0</v>
      </c>
      <c r="AH359" s="25" t="str">
        <f t="shared" ca="1" si="343"/>
        <v/>
      </c>
      <c r="AI359" s="25" t="str">
        <f t="shared" ca="1" si="321"/>
        <v/>
      </c>
      <c r="AJ359" s="25" t="str">
        <f t="shared" ca="1" si="344"/>
        <v/>
      </c>
      <c r="AK359" s="25" t="str">
        <f t="shared" ca="1" si="322"/>
        <v/>
      </c>
      <c r="AL359" s="25" t="str">
        <f t="shared" ca="1" si="345"/>
        <v/>
      </c>
      <c r="AM359" s="25" t="str">
        <f t="shared" ca="1" si="323"/>
        <v/>
      </c>
      <c r="AN359" s="25" t="str">
        <f t="shared" ca="1" si="346"/>
        <v/>
      </c>
      <c r="AO359" s="25" t="str">
        <f t="shared" ca="1" si="347"/>
        <v/>
      </c>
      <c r="AP359" s="25" t="str">
        <f ca="1">IF($H359="","",IF($Q359="x",SUM(AI$3:AK359)+SUM(AN$3:AO359)-SUM(AP$3:AP358),0))</f>
        <v/>
      </c>
      <c r="AQ359" s="25" t="str">
        <f t="shared" ca="1" si="348"/>
        <v/>
      </c>
      <c r="AR359" s="25" t="str">
        <f t="shared" ca="1" si="324"/>
        <v/>
      </c>
      <c r="AS359" s="7"/>
      <c r="AT359" s="25" t="str">
        <f t="shared" ca="1" si="349"/>
        <v/>
      </c>
      <c r="AU359" s="25">
        <f ca="1">SUM(AT$3:AT359)</f>
        <v>0</v>
      </c>
      <c r="AV359" s="25" t="str">
        <f t="shared" ca="1" si="350"/>
        <v/>
      </c>
      <c r="AW359" s="25" t="str">
        <f t="shared" ca="1" si="325"/>
        <v/>
      </c>
      <c r="AX359" s="25" t="str">
        <f t="shared" ca="1" si="351"/>
        <v/>
      </c>
      <c r="AY359" s="25" t="str">
        <f t="shared" ca="1" si="352"/>
        <v/>
      </c>
      <c r="AZ359" s="25" t="str">
        <f t="shared" ca="1" si="353"/>
        <v/>
      </c>
      <c r="BA359" s="25" t="str">
        <f t="shared" ca="1" si="354"/>
        <v/>
      </c>
      <c r="BB359" s="25" t="str">
        <f t="shared" ca="1" si="355"/>
        <v/>
      </c>
      <c r="BC359" s="25" t="str">
        <f t="shared" ca="1" si="356"/>
        <v/>
      </c>
      <c r="BD359" s="25" t="str">
        <f ca="1">IF($H359="","",IF($Q359="x",SUM(AW$3:AY359)+SUM(BB$3:BC359)-SUM(BD$3:BD358),0))</f>
        <v/>
      </c>
      <c r="BE359" s="25" t="str">
        <f t="shared" ca="1" si="357"/>
        <v/>
      </c>
      <c r="BF359" s="25" t="str">
        <f t="shared" ca="1" si="326"/>
        <v/>
      </c>
      <c r="BG359" s="7"/>
      <c r="BI359" s="25" t="str">
        <f t="shared" ca="1" si="358"/>
        <v/>
      </c>
      <c r="BJ359" s="25">
        <f ca="1">SUM(BI$3:BI359)</f>
        <v>0</v>
      </c>
      <c r="BK359" s="25" t="str">
        <f t="shared" ca="1" si="370"/>
        <v/>
      </c>
      <c r="BL359" s="25" t="str">
        <f t="shared" ca="1" si="327"/>
        <v/>
      </c>
      <c r="BM359" s="25" t="str">
        <f t="shared" ca="1" si="359"/>
        <v/>
      </c>
      <c r="BN359" s="25" t="str">
        <f t="shared" ca="1" si="360"/>
        <v/>
      </c>
      <c r="BO359" s="25" t="str">
        <f t="shared" ca="1" si="361"/>
        <v/>
      </c>
      <c r="BP359" s="25" t="str">
        <f t="shared" ca="1" si="362"/>
        <v/>
      </c>
      <c r="BQ359" s="25" t="str">
        <f t="shared" ca="1" si="363"/>
        <v/>
      </c>
      <c r="BR359" s="25" t="str">
        <f t="shared" ca="1" si="364"/>
        <v/>
      </c>
      <c r="BS359" s="25" t="str">
        <f ca="1">IF($H359="","",IF($Q359="x",SUM(BL$3:BN359)+SUM(BQ$3:BR359)-SUM(BS$3:BS358),0))</f>
        <v/>
      </c>
      <c r="BT359" s="25" t="str">
        <f t="shared" ca="1" si="365"/>
        <v/>
      </c>
      <c r="BU359" s="25" t="str">
        <f t="shared" ca="1" si="328"/>
        <v/>
      </c>
      <c r="BV359" s="7"/>
      <c r="BY359" s="7"/>
      <c r="CB359" s="131">
        <f t="shared" si="312"/>
        <v>356</v>
      </c>
      <c r="CC359" s="132" t="str">
        <f t="shared" ca="1" si="366"/>
        <v/>
      </c>
      <c r="CD359" s="133" t="str">
        <f t="shared" ca="1" si="313"/>
        <v/>
      </c>
      <c r="CE359" s="133" t="str">
        <f t="shared" ca="1" si="367"/>
        <v/>
      </c>
      <c r="CF359" s="133" t="str">
        <f t="shared" ca="1" si="314"/>
        <v/>
      </c>
      <c r="CG359" s="133" t="str">
        <f t="shared" ca="1" si="368"/>
        <v/>
      </c>
      <c r="CH359" s="133" t="str">
        <f ca="1">IF($H359="","",IF(MONTH($H359)=MONTH($C$4)-1,MAX(0,(CG359-SUM(N348:N359)+SUM(O348:O359))-(VLOOKUP(CB359-12,$CB$3:$CH358,6,FALSE))),0)*0.25)</f>
        <v/>
      </c>
      <c r="CI359" s="133" t="str">
        <f ca="1">IF($H359="","",CG359-SUM($CH$4:$CH359))</f>
        <v/>
      </c>
      <c r="CK359" s="133" t="str">
        <f ca="1">IF($H359="","",SUM($N$4:$N359)+$CK$3)</f>
        <v/>
      </c>
      <c r="CL359" s="133" t="str">
        <f ca="1">IF($H359="","",SUM($O$4:$O359))</f>
        <v/>
      </c>
      <c r="CM359" s="133" t="str">
        <f t="shared" ca="1" si="371"/>
        <v/>
      </c>
      <c r="CN359" s="133" t="str">
        <f ca="1">IF($H359="","",ROUND(IF(MONTH($H359)=MONTH($C$4)-1,BT359*(1+CC359)-SUM($CM$4:$CM359),0),2))</f>
        <v/>
      </c>
      <c r="CZ359" s="132" t="str">
        <f t="shared" ca="1" si="329"/>
        <v/>
      </c>
    </row>
    <row r="360" spans="6:104" x14ac:dyDescent="0.2">
      <c r="F360" s="3">
        <v>357</v>
      </c>
      <c r="G360" s="3">
        <f t="shared" si="330"/>
        <v>30</v>
      </c>
      <c r="H360" s="8" t="str">
        <f t="shared" ca="1" si="369"/>
        <v/>
      </c>
      <c r="I360" s="6" t="str">
        <f t="shared" ca="1" si="315"/>
        <v/>
      </c>
      <c r="J360" s="6" t="str">
        <f t="shared" ca="1" si="316"/>
        <v/>
      </c>
      <c r="K360" s="7"/>
      <c r="L360" s="6" t="str">
        <f ca="1">IF($H360="","",IF($J360="",VLOOKUP($I360,Sterbetafeln!$A$4:$I$124,$D$10,FALSE),MAX(0.0005,VLOOKUP($I360,Sterbetafeln!$A$4:$I$124,$D$10,FALSE)*VLOOKUP($J360,Sterbetafeln!$A$4:$I$124,$D$13,FALSE))))</f>
        <v/>
      </c>
      <c r="M360" s="78">
        <f ca="1">SUM($O$3:$O360)</f>
        <v>0</v>
      </c>
      <c r="N360" s="25" t="str">
        <f t="shared" ca="1" si="331"/>
        <v/>
      </c>
      <c r="O360" s="25" t="str">
        <f t="shared" ca="1" si="332"/>
        <v/>
      </c>
      <c r="P360" s="25" t="str">
        <f t="shared" ca="1" si="333"/>
        <v/>
      </c>
      <c r="Q360" s="7" t="str">
        <f t="shared" ca="1" si="334"/>
        <v/>
      </c>
      <c r="R360" s="25" t="str">
        <f t="shared" ca="1" si="335"/>
        <v/>
      </c>
      <c r="S360" s="25">
        <f ca="1">SUM(R$3:R360)</f>
        <v>0</v>
      </c>
      <c r="T360" s="25" t="str">
        <f t="shared" ca="1" si="336"/>
        <v/>
      </c>
      <c r="U360" s="25" t="str">
        <f t="shared" ca="1" si="317"/>
        <v/>
      </c>
      <c r="V360" s="25" t="str">
        <f t="shared" ca="1" si="337"/>
        <v/>
      </c>
      <c r="W360" s="25" t="str">
        <f t="shared" ca="1" si="318"/>
        <v/>
      </c>
      <c r="X360" s="25" t="str">
        <f t="shared" ca="1" si="338"/>
        <v/>
      </c>
      <c r="Y360" s="25" t="str">
        <f t="shared" ca="1" si="319"/>
        <v/>
      </c>
      <c r="Z360" s="25" t="str">
        <f t="shared" ca="1" si="339"/>
        <v/>
      </c>
      <c r="AA360" s="25" t="str">
        <f t="shared" ca="1" si="340"/>
        <v/>
      </c>
      <c r="AB360" s="25" t="str">
        <f ca="1">IF($H360="","",IF($Q360="x",SUM(U$3:W360)+SUM(Z$3:AA360)-SUM(AB$3:AB359),0))</f>
        <v/>
      </c>
      <c r="AC360" s="25" t="str">
        <f t="shared" ca="1" si="341"/>
        <v/>
      </c>
      <c r="AD360" s="25" t="str">
        <f t="shared" ca="1" si="320"/>
        <v/>
      </c>
      <c r="AE360" s="7"/>
      <c r="AF360" s="25" t="str">
        <f t="shared" ca="1" si="342"/>
        <v/>
      </c>
      <c r="AG360" s="25">
        <f ca="1">SUM(AF$3:AF360)</f>
        <v>0</v>
      </c>
      <c r="AH360" s="25" t="str">
        <f t="shared" ca="1" si="343"/>
        <v/>
      </c>
      <c r="AI360" s="25" t="str">
        <f t="shared" ca="1" si="321"/>
        <v/>
      </c>
      <c r="AJ360" s="25" t="str">
        <f t="shared" ca="1" si="344"/>
        <v/>
      </c>
      <c r="AK360" s="25" t="str">
        <f t="shared" ca="1" si="322"/>
        <v/>
      </c>
      <c r="AL360" s="25" t="str">
        <f t="shared" ca="1" si="345"/>
        <v/>
      </c>
      <c r="AM360" s="25" t="str">
        <f t="shared" ca="1" si="323"/>
        <v/>
      </c>
      <c r="AN360" s="25" t="str">
        <f t="shared" ca="1" si="346"/>
        <v/>
      </c>
      <c r="AO360" s="25" t="str">
        <f t="shared" ca="1" si="347"/>
        <v/>
      </c>
      <c r="AP360" s="25" t="str">
        <f ca="1">IF($H360="","",IF($Q360="x",SUM(AI$3:AK360)+SUM(AN$3:AO360)-SUM(AP$3:AP359),0))</f>
        <v/>
      </c>
      <c r="AQ360" s="25" t="str">
        <f t="shared" ca="1" si="348"/>
        <v/>
      </c>
      <c r="AR360" s="25" t="str">
        <f t="shared" ca="1" si="324"/>
        <v/>
      </c>
      <c r="AS360" s="7"/>
      <c r="AT360" s="25" t="str">
        <f t="shared" ca="1" si="349"/>
        <v/>
      </c>
      <c r="AU360" s="25">
        <f ca="1">SUM(AT$3:AT360)</f>
        <v>0</v>
      </c>
      <c r="AV360" s="25" t="str">
        <f t="shared" ca="1" si="350"/>
        <v/>
      </c>
      <c r="AW360" s="25" t="str">
        <f t="shared" ca="1" si="325"/>
        <v/>
      </c>
      <c r="AX360" s="25" t="str">
        <f t="shared" ca="1" si="351"/>
        <v/>
      </c>
      <c r="AY360" s="25" t="str">
        <f t="shared" ca="1" si="352"/>
        <v/>
      </c>
      <c r="AZ360" s="25" t="str">
        <f t="shared" ca="1" si="353"/>
        <v/>
      </c>
      <c r="BA360" s="25" t="str">
        <f t="shared" ca="1" si="354"/>
        <v/>
      </c>
      <c r="BB360" s="25" t="str">
        <f t="shared" ca="1" si="355"/>
        <v/>
      </c>
      <c r="BC360" s="25" t="str">
        <f t="shared" ca="1" si="356"/>
        <v/>
      </c>
      <c r="BD360" s="25" t="str">
        <f ca="1">IF($H360="","",IF($Q360="x",SUM(AW$3:AY360)+SUM(BB$3:BC360)-SUM(BD$3:BD359),0))</f>
        <v/>
      </c>
      <c r="BE360" s="25" t="str">
        <f t="shared" ca="1" si="357"/>
        <v/>
      </c>
      <c r="BF360" s="25" t="str">
        <f t="shared" ca="1" si="326"/>
        <v/>
      </c>
      <c r="BG360" s="7"/>
      <c r="BI360" s="25" t="str">
        <f t="shared" ca="1" si="358"/>
        <v/>
      </c>
      <c r="BJ360" s="25">
        <f ca="1">SUM(BI$3:BI360)</f>
        <v>0</v>
      </c>
      <c r="BK360" s="25" t="str">
        <f t="shared" ca="1" si="370"/>
        <v/>
      </c>
      <c r="BL360" s="25" t="str">
        <f t="shared" ca="1" si="327"/>
        <v/>
      </c>
      <c r="BM360" s="25" t="str">
        <f t="shared" ca="1" si="359"/>
        <v/>
      </c>
      <c r="BN360" s="25" t="str">
        <f t="shared" ca="1" si="360"/>
        <v/>
      </c>
      <c r="BO360" s="25" t="str">
        <f t="shared" ca="1" si="361"/>
        <v/>
      </c>
      <c r="BP360" s="25" t="str">
        <f t="shared" ca="1" si="362"/>
        <v/>
      </c>
      <c r="BQ360" s="25" t="str">
        <f t="shared" ca="1" si="363"/>
        <v/>
      </c>
      <c r="BR360" s="25" t="str">
        <f t="shared" ca="1" si="364"/>
        <v/>
      </c>
      <c r="BS360" s="25" t="str">
        <f ca="1">IF($H360="","",IF($Q360="x",SUM(BL$3:BN360)+SUM(BQ$3:BR360)-SUM(BS$3:BS359),0))</f>
        <v/>
      </c>
      <c r="BT360" s="25" t="str">
        <f t="shared" ca="1" si="365"/>
        <v/>
      </c>
      <c r="BU360" s="25" t="str">
        <f t="shared" ca="1" si="328"/>
        <v/>
      </c>
      <c r="BV360" s="7"/>
      <c r="BY360" s="7"/>
      <c r="CB360" s="131">
        <f t="shared" si="312"/>
        <v>357</v>
      </c>
      <c r="CC360" s="132" t="str">
        <f t="shared" ca="1" si="366"/>
        <v/>
      </c>
      <c r="CD360" s="133" t="str">
        <f t="shared" ca="1" si="313"/>
        <v/>
      </c>
      <c r="CE360" s="133" t="str">
        <f t="shared" ca="1" si="367"/>
        <v/>
      </c>
      <c r="CF360" s="133" t="str">
        <f t="shared" ca="1" si="314"/>
        <v/>
      </c>
      <c r="CG360" s="133" t="str">
        <f t="shared" ca="1" si="368"/>
        <v/>
      </c>
      <c r="CH360" s="133" t="str">
        <f ca="1">IF($H360="","",IF(MONTH($H360)=MONTH($C$4)-1,MAX(0,(CG360-SUM(N349:N360)+SUM(O349:O360))-(VLOOKUP(CB360-12,$CB$3:$CH359,6,FALSE))),0)*0.25)</f>
        <v/>
      </c>
      <c r="CI360" s="133" t="str">
        <f ca="1">IF($H360="","",CG360-SUM($CH$4:$CH360))</f>
        <v/>
      </c>
      <c r="CK360" s="133" t="str">
        <f ca="1">IF($H360="","",SUM($N$4:$N360)+$CK$3)</f>
        <v/>
      </c>
      <c r="CL360" s="133" t="str">
        <f ca="1">IF($H360="","",SUM($O$4:$O360))</f>
        <v/>
      </c>
      <c r="CM360" s="133" t="str">
        <f t="shared" ca="1" si="371"/>
        <v/>
      </c>
      <c r="CN360" s="133" t="str">
        <f ca="1">IF($H360="","",ROUND(IF(MONTH($H360)=MONTH($C$4)-1,BT360*(1+CC360)-SUM($CM$4:$CM360),0),2))</f>
        <v/>
      </c>
      <c r="CZ360" s="132" t="str">
        <f t="shared" ca="1" si="329"/>
        <v/>
      </c>
    </row>
    <row r="361" spans="6:104" x14ac:dyDescent="0.2">
      <c r="F361" s="3">
        <v>358</v>
      </c>
      <c r="G361" s="3">
        <f t="shared" si="330"/>
        <v>30</v>
      </c>
      <c r="H361" s="8" t="str">
        <f t="shared" ca="1" si="369"/>
        <v/>
      </c>
      <c r="I361" s="6" t="str">
        <f t="shared" ca="1" si="315"/>
        <v/>
      </c>
      <c r="J361" s="6" t="str">
        <f t="shared" ca="1" si="316"/>
        <v/>
      </c>
      <c r="K361" s="7"/>
      <c r="L361" s="6" t="str">
        <f ca="1">IF($H361="","",IF($J361="",VLOOKUP($I361,Sterbetafeln!$A$4:$I$124,$D$10,FALSE),MAX(0.0005,VLOOKUP($I361,Sterbetafeln!$A$4:$I$124,$D$10,FALSE)*VLOOKUP($J361,Sterbetafeln!$A$4:$I$124,$D$13,FALSE))))</f>
        <v/>
      </c>
      <c r="M361" s="78">
        <f ca="1">SUM($O$3:$O361)</f>
        <v>0</v>
      </c>
      <c r="N361" s="25" t="str">
        <f t="shared" ca="1" si="331"/>
        <v/>
      </c>
      <c r="O361" s="25" t="str">
        <f t="shared" ca="1" si="332"/>
        <v/>
      </c>
      <c r="P361" s="25" t="str">
        <f t="shared" ca="1" si="333"/>
        <v/>
      </c>
      <c r="Q361" s="7" t="str">
        <f t="shared" ca="1" si="334"/>
        <v/>
      </c>
      <c r="R361" s="25" t="str">
        <f t="shared" ca="1" si="335"/>
        <v/>
      </c>
      <c r="S361" s="25">
        <f ca="1">SUM(R$3:R361)</f>
        <v>0</v>
      </c>
      <c r="T361" s="25" t="str">
        <f t="shared" ca="1" si="336"/>
        <v/>
      </c>
      <c r="U361" s="25" t="str">
        <f t="shared" ca="1" si="317"/>
        <v/>
      </c>
      <c r="V361" s="25" t="str">
        <f t="shared" ca="1" si="337"/>
        <v/>
      </c>
      <c r="W361" s="25" t="str">
        <f t="shared" ca="1" si="318"/>
        <v/>
      </c>
      <c r="X361" s="25" t="str">
        <f t="shared" ca="1" si="338"/>
        <v/>
      </c>
      <c r="Y361" s="25" t="str">
        <f t="shared" ca="1" si="319"/>
        <v/>
      </c>
      <c r="Z361" s="25" t="str">
        <f t="shared" ca="1" si="339"/>
        <v/>
      </c>
      <c r="AA361" s="25" t="str">
        <f t="shared" ca="1" si="340"/>
        <v/>
      </c>
      <c r="AB361" s="25" t="str">
        <f ca="1">IF($H361="","",IF($Q361="x",SUM(U$3:W361)+SUM(Z$3:AA361)-SUM(AB$3:AB360),0))</f>
        <v/>
      </c>
      <c r="AC361" s="25" t="str">
        <f t="shared" ca="1" si="341"/>
        <v/>
      </c>
      <c r="AD361" s="25" t="str">
        <f t="shared" ca="1" si="320"/>
        <v/>
      </c>
      <c r="AE361" s="7"/>
      <c r="AF361" s="25" t="str">
        <f t="shared" ca="1" si="342"/>
        <v/>
      </c>
      <c r="AG361" s="25">
        <f ca="1">SUM(AF$3:AF361)</f>
        <v>0</v>
      </c>
      <c r="AH361" s="25" t="str">
        <f t="shared" ca="1" si="343"/>
        <v/>
      </c>
      <c r="AI361" s="25" t="str">
        <f t="shared" ca="1" si="321"/>
        <v/>
      </c>
      <c r="AJ361" s="25" t="str">
        <f t="shared" ca="1" si="344"/>
        <v/>
      </c>
      <c r="AK361" s="25" t="str">
        <f t="shared" ca="1" si="322"/>
        <v/>
      </c>
      <c r="AL361" s="25" t="str">
        <f t="shared" ca="1" si="345"/>
        <v/>
      </c>
      <c r="AM361" s="25" t="str">
        <f t="shared" ca="1" si="323"/>
        <v/>
      </c>
      <c r="AN361" s="25" t="str">
        <f t="shared" ca="1" si="346"/>
        <v/>
      </c>
      <c r="AO361" s="25" t="str">
        <f t="shared" ca="1" si="347"/>
        <v/>
      </c>
      <c r="AP361" s="25" t="str">
        <f ca="1">IF($H361="","",IF($Q361="x",SUM(AI$3:AK361)+SUM(AN$3:AO361)-SUM(AP$3:AP360),0))</f>
        <v/>
      </c>
      <c r="AQ361" s="25" t="str">
        <f t="shared" ca="1" si="348"/>
        <v/>
      </c>
      <c r="AR361" s="25" t="str">
        <f t="shared" ca="1" si="324"/>
        <v/>
      </c>
      <c r="AS361" s="7"/>
      <c r="AT361" s="25" t="str">
        <f t="shared" ca="1" si="349"/>
        <v/>
      </c>
      <c r="AU361" s="25">
        <f ca="1">SUM(AT$3:AT361)</f>
        <v>0</v>
      </c>
      <c r="AV361" s="25" t="str">
        <f t="shared" ca="1" si="350"/>
        <v/>
      </c>
      <c r="AW361" s="25" t="str">
        <f t="shared" ca="1" si="325"/>
        <v/>
      </c>
      <c r="AX361" s="25" t="str">
        <f t="shared" ca="1" si="351"/>
        <v/>
      </c>
      <c r="AY361" s="25" t="str">
        <f t="shared" ca="1" si="352"/>
        <v/>
      </c>
      <c r="AZ361" s="25" t="str">
        <f t="shared" ca="1" si="353"/>
        <v/>
      </c>
      <c r="BA361" s="25" t="str">
        <f t="shared" ca="1" si="354"/>
        <v/>
      </c>
      <c r="BB361" s="25" t="str">
        <f t="shared" ca="1" si="355"/>
        <v/>
      </c>
      <c r="BC361" s="25" t="str">
        <f t="shared" ca="1" si="356"/>
        <v/>
      </c>
      <c r="BD361" s="25" t="str">
        <f ca="1">IF($H361="","",IF($Q361="x",SUM(AW$3:AY361)+SUM(BB$3:BC361)-SUM(BD$3:BD360),0))</f>
        <v/>
      </c>
      <c r="BE361" s="25" t="str">
        <f t="shared" ca="1" si="357"/>
        <v/>
      </c>
      <c r="BF361" s="25" t="str">
        <f t="shared" ca="1" si="326"/>
        <v/>
      </c>
      <c r="BG361" s="7"/>
      <c r="BI361" s="25" t="str">
        <f t="shared" ca="1" si="358"/>
        <v/>
      </c>
      <c r="BJ361" s="25">
        <f ca="1">SUM(BI$3:BI361)</f>
        <v>0</v>
      </c>
      <c r="BK361" s="25" t="str">
        <f t="shared" ca="1" si="370"/>
        <v/>
      </c>
      <c r="BL361" s="25" t="str">
        <f t="shared" ca="1" si="327"/>
        <v/>
      </c>
      <c r="BM361" s="25" t="str">
        <f t="shared" ca="1" si="359"/>
        <v/>
      </c>
      <c r="BN361" s="25" t="str">
        <f t="shared" ca="1" si="360"/>
        <v/>
      </c>
      <c r="BO361" s="25" t="str">
        <f t="shared" ca="1" si="361"/>
        <v/>
      </c>
      <c r="BP361" s="25" t="str">
        <f t="shared" ca="1" si="362"/>
        <v/>
      </c>
      <c r="BQ361" s="25" t="str">
        <f t="shared" ca="1" si="363"/>
        <v/>
      </c>
      <c r="BR361" s="25" t="str">
        <f t="shared" ca="1" si="364"/>
        <v/>
      </c>
      <c r="BS361" s="25" t="str">
        <f ca="1">IF($H361="","",IF($Q361="x",SUM(BL$3:BN361)+SUM(BQ$3:BR361)-SUM(BS$3:BS360),0))</f>
        <v/>
      </c>
      <c r="BT361" s="25" t="str">
        <f t="shared" ca="1" si="365"/>
        <v/>
      </c>
      <c r="BU361" s="25" t="str">
        <f t="shared" ca="1" si="328"/>
        <v/>
      </c>
      <c r="BV361" s="7"/>
      <c r="BY361" s="7"/>
      <c r="CB361" s="131">
        <f t="shared" si="312"/>
        <v>358</v>
      </c>
      <c r="CC361" s="132" t="str">
        <f t="shared" ca="1" si="366"/>
        <v/>
      </c>
      <c r="CD361" s="133" t="str">
        <f t="shared" ca="1" si="313"/>
        <v/>
      </c>
      <c r="CE361" s="133" t="str">
        <f t="shared" ca="1" si="367"/>
        <v/>
      </c>
      <c r="CF361" s="133" t="str">
        <f t="shared" ca="1" si="314"/>
        <v/>
      </c>
      <c r="CG361" s="133" t="str">
        <f t="shared" ca="1" si="368"/>
        <v/>
      </c>
      <c r="CH361" s="133" t="str">
        <f ca="1">IF($H361="","",IF(MONTH($H361)=MONTH($C$4)-1,MAX(0,(CG361-SUM(N350:N361)+SUM(O350:O361))-(VLOOKUP(CB361-12,$CB$3:$CH360,6,FALSE))),0)*0.25)</f>
        <v/>
      </c>
      <c r="CI361" s="133" t="str">
        <f ca="1">IF($H361="","",CG361-SUM($CH$4:$CH361))</f>
        <v/>
      </c>
      <c r="CK361" s="133" t="str">
        <f ca="1">IF($H361="","",SUM($N$4:$N361)+$CK$3)</f>
        <v/>
      </c>
      <c r="CL361" s="133" t="str">
        <f ca="1">IF($H361="","",SUM($O$4:$O361))</f>
        <v/>
      </c>
      <c r="CM361" s="133" t="str">
        <f t="shared" ca="1" si="371"/>
        <v/>
      </c>
      <c r="CN361" s="133" t="str">
        <f ca="1">IF($H361="","",ROUND(IF(MONTH($H361)=MONTH($C$4)-1,BT361*(1+CC361)-SUM($CM$4:$CM361),0),2))</f>
        <v/>
      </c>
      <c r="CZ361" s="132" t="str">
        <f t="shared" ca="1" si="329"/>
        <v/>
      </c>
    </row>
    <row r="362" spans="6:104" x14ac:dyDescent="0.2">
      <c r="F362" s="3">
        <v>359</v>
      </c>
      <c r="G362" s="3">
        <f t="shared" si="330"/>
        <v>30</v>
      </c>
      <c r="H362" s="8" t="str">
        <f t="shared" ca="1" si="369"/>
        <v/>
      </c>
      <c r="I362" s="6" t="str">
        <f t="shared" ca="1" si="315"/>
        <v/>
      </c>
      <c r="J362" s="6" t="str">
        <f t="shared" ca="1" si="316"/>
        <v/>
      </c>
      <c r="K362" s="7"/>
      <c r="L362" s="6" t="str">
        <f ca="1">IF($H362="","",IF($J362="",VLOOKUP($I362,Sterbetafeln!$A$4:$I$124,$D$10,FALSE),MAX(0.0005,VLOOKUP($I362,Sterbetafeln!$A$4:$I$124,$D$10,FALSE)*VLOOKUP($J362,Sterbetafeln!$A$4:$I$124,$D$13,FALSE))))</f>
        <v/>
      </c>
      <c r="M362" s="78">
        <f ca="1">SUM($O$3:$O362)</f>
        <v>0</v>
      </c>
      <c r="N362" s="25" t="str">
        <f t="shared" ca="1" si="331"/>
        <v/>
      </c>
      <c r="O362" s="25" t="str">
        <f t="shared" ca="1" si="332"/>
        <v/>
      </c>
      <c r="P362" s="25" t="str">
        <f t="shared" ca="1" si="333"/>
        <v/>
      </c>
      <c r="Q362" s="7" t="str">
        <f t="shared" ca="1" si="334"/>
        <v/>
      </c>
      <c r="R362" s="25" t="str">
        <f t="shared" ca="1" si="335"/>
        <v/>
      </c>
      <c r="S362" s="25">
        <f ca="1">SUM(R$3:R362)</f>
        <v>0</v>
      </c>
      <c r="T362" s="25" t="str">
        <f t="shared" ca="1" si="336"/>
        <v/>
      </c>
      <c r="U362" s="25" t="str">
        <f t="shared" ca="1" si="317"/>
        <v/>
      </c>
      <c r="V362" s="25" t="str">
        <f t="shared" ca="1" si="337"/>
        <v/>
      </c>
      <c r="W362" s="25" t="str">
        <f t="shared" ca="1" si="318"/>
        <v/>
      </c>
      <c r="X362" s="25" t="str">
        <f t="shared" ca="1" si="338"/>
        <v/>
      </c>
      <c r="Y362" s="25" t="str">
        <f t="shared" ca="1" si="319"/>
        <v/>
      </c>
      <c r="Z362" s="25" t="str">
        <f t="shared" ca="1" si="339"/>
        <v/>
      </c>
      <c r="AA362" s="25" t="str">
        <f t="shared" ca="1" si="340"/>
        <v/>
      </c>
      <c r="AB362" s="25" t="str">
        <f ca="1">IF($H362="","",IF($Q362="x",SUM(U$3:W362)+SUM(Z$3:AA362)-SUM(AB$3:AB361),0))</f>
        <v/>
      </c>
      <c r="AC362" s="25" t="str">
        <f t="shared" ca="1" si="341"/>
        <v/>
      </c>
      <c r="AD362" s="25" t="str">
        <f t="shared" ca="1" si="320"/>
        <v/>
      </c>
      <c r="AE362" s="7"/>
      <c r="AF362" s="25" t="str">
        <f t="shared" ca="1" si="342"/>
        <v/>
      </c>
      <c r="AG362" s="25">
        <f ca="1">SUM(AF$3:AF362)</f>
        <v>0</v>
      </c>
      <c r="AH362" s="25" t="str">
        <f t="shared" ca="1" si="343"/>
        <v/>
      </c>
      <c r="AI362" s="25" t="str">
        <f t="shared" ca="1" si="321"/>
        <v/>
      </c>
      <c r="AJ362" s="25" t="str">
        <f t="shared" ca="1" si="344"/>
        <v/>
      </c>
      <c r="AK362" s="25" t="str">
        <f t="shared" ca="1" si="322"/>
        <v/>
      </c>
      <c r="AL362" s="25" t="str">
        <f t="shared" ca="1" si="345"/>
        <v/>
      </c>
      <c r="AM362" s="25" t="str">
        <f t="shared" ca="1" si="323"/>
        <v/>
      </c>
      <c r="AN362" s="25" t="str">
        <f t="shared" ca="1" si="346"/>
        <v/>
      </c>
      <c r="AO362" s="25" t="str">
        <f t="shared" ca="1" si="347"/>
        <v/>
      </c>
      <c r="AP362" s="25" t="str">
        <f ca="1">IF($H362="","",IF($Q362="x",SUM(AI$3:AK362)+SUM(AN$3:AO362)-SUM(AP$3:AP361),0))</f>
        <v/>
      </c>
      <c r="AQ362" s="25" t="str">
        <f t="shared" ca="1" si="348"/>
        <v/>
      </c>
      <c r="AR362" s="25" t="str">
        <f t="shared" ca="1" si="324"/>
        <v/>
      </c>
      <c r="AS362" s="7"/>
      <c r="AT362" s="25" t="str">
        <f t="shared" ca="1" si="349"/>
        <v/>
      </c>
      <c r="AU362" s="25">
        <f ca="1">SUM(AT$3:AT362)</f>
        <v>0</v>
      </c>
      <c r="AV362" s="25" t="str">
        <f t="shared" ca="1" si="350"/>
        <v/>
      </c>
      <c r="AW362" s="25" t="str">
        <f t="shared" ca="1" si="325"/>
        <v/>
      </c>
      <c r="AX362" s="25" t="str">
        <f t="shared" ca="1" si="351"/>
        <v/>
      </c>
      <c r="AY362" s="25" t="str">
        <f t="shared" ca="1" si="352"/>
        <v/>
      </c>
      <c r="AZ362" s="25" t="str">
        <f t="shared" ca="1" si="353"/>
        <v/>
      </c>
      <c r="BA362" s="25" t="str">
        <f t="shared" ca="1" si="354"/>
        <v/>
      </c>
      <c r="BB362" s="25" t="str">
        <f t="shared" ca="1" si="355"/>
        <v/>
      </c>
      <c r="BC362" s="25" t="str">
        <f t="shared" ca="1" si="356"/>
        <v/>
      </c>
      <c r="BD362" s="25" t="str">
        <f ca="1">IF($H362="","",IF($Q362="x",SUM(AW$3:AY362)+SUM(BB$3:BC362)-SUM(BD$3:BD361),0))</f>
        <v/>
      </c>
      <c r="BE362" s="25" t="str">
        <f t="shared" ca="1" si="357"/>
        <v/>
      </c>
      <c r="BF362" s="25" t="str">
        <f t="shared" ca="1" si="326"/>
        <v/>
      </c>
      <c r="BG362" s="7"/>
      <c r="BI362" s="25" t="str">
        <f t="shared" ca="1" si="358"/>
        <v/>
      </c>
      <c r="BJ362" s="25">
        <f ca="1">SUM(BI$3:BI362)</f>
        <v>0</v>
      </c>
      <c r="BK362" s="25" t="str">
        <f t="shared" ca="1" si="370"/>
        <v/>
      </c>
      <c r="BL362" s="25" t="str">
        <f t="shared" ca="1" si="327"/>
        <v/>
      </c>
      <c r="BM362" s="25" t="str">
        <f t="shared" ca="1" si="359"/>
        <v/>
      </c>
      <c r="BN362" s="25" t="str">
        <f t="shared" ca="1" si="360"/>
        <v/>
      </c>
      <c r="BO362" s="25" t="str">
        <f t="shared" ca="1" si="361"/>
        <v/>
      </c>
      <c r="BP362" s="25" t="str">
        <f t="shared" ca="1" si="362"/>
        <v/>
      </c>
      <c r="BQ362" s="25" t="str">
        <f t="shared" ca="1" si="363"/>
        <v/>
      </c>
      <c r="BR362" s="25" t="str">
        <f t="shared" ca="1" si="364"/>
        <v/>
      </c>
      <c r="BS362" s="25" t="str">
        <f ca="1">IF($H362="","",IF($Q362="x",SUM(BL$3:BN362)+SUM(BQ$3:BR362)-SUM(BS$3:BS361),0))</f>
        <v/>
      </c>
      <c r="BT362" s="25" t="str">
        <f t="shared" ca="1" si="365"/>
        <v/>
      </c>
      <c r="BU362" s="25" t="str">
        <f t="shared" ca="1" si="328"/>
        <v/>
      </c>
      <c r="BV362" s="7"/>
      <c r="BY362" s="7"/>
      <c r="CB362" s="131">
        <f t="shared" si="312"/>
        <v>359</v>
      </c>
      <c r="CC362" s="132" t="str">
        <f t="shared" ca="1" si="366"/>
        <v/>
      </c>
      <c r="CD362" s="133" t="str">
        <f t="shared" ca="1" si="313"/>
        <v/>
      </c>
      <c r="CE362" s="133" t="str">
        <f t="shared" ca="1" si="367"/>
        <v/>
      </c>
      <c r="CF362" s="133" t="str">
        <f t="shared" ca="1" si="314"/>
        <v/>
      </c>
      <c r="CG362" s="133" t="str">
        <f t="shared" ca="1" si="368"/>
        <v/>
      </c>
      <c r="CH362" s="133" t="str">
        <f ca="1">IF($H362="","",IF(MONTH($H362)=MONTH($C$4)-1,MAX(0,(CG362-SUM(N351:N362)+SUM(O351:O362))-(VLOOKUP(CB362-12,$CB$3:$CH361,6,FALSE))),0)*0.25)</f>
        <v/>
      </c>
      <c r="CI362" s="133" t="str">
        <f ca="1">IF($H362="","",CG362-SUM($CH$4:$CH362))</f>
        <v/>
      </c>
      <c r="CK362" s="133" t="str">
        <f ca="1">IF($H362="","",SUM($N$4:$N362)+$CK$3)</f>
        <v/>
      </c>
      <c r="CL362" s="133" t="str">
        <f ca="1">IF($H362="","",SUM($O$4:$O362))</f>
        <v/>
      </c>
      <c r="CM362" s="133" t="str">
        <f t="shared" ca="1" si="371"/>
        <v/>
      </c>
      <c r="CN362" s="133" t="str">
        <f ca="1">IF($H362="","",ROUND(IF(MONTH($H362)=MONTH($C$4)-1,BT362*(1+CC362)-SUM($CM$4:$CM362),0),2))</f>
        <v/>
      </c>
      <c r="CZ362" s="132" t="str">
        <f t="shared" ca="1" si="329"/>
        <v/>
      </c>
    </row>
    <row r="363" spans="6:104" x14ac:dyDescent="0.2">
      <c r="F363" s="3">
        <v>360</v>
      </c>
      <c r="G363" s="3">
        <f t="shared" si="330"/>
        <v>30</v>
      </c>
      <c r="H363" s="8" t="str">
        <f t="shared" ca="1" si="369"/>
        <v/>
      </c>
      <c r="I363" s="6" t="str">
        <f t="shared" ca="1" si="315"/>
        <v/>
      </c>
      <c r="J363" s="6" t="str">
        <f t="shared" ca="1" si="316"/>
        <v/>
      </c>
      <c r="K363" s="7"/>
      <c r="L363" s="6" t="str">
        <f ca="1">IF($H363="","",IF($J363="",VLOOKUP($I363,Sterbetafeln!$A$4:$I$124,$D$10,FALSE),MAX(0.0005,VLOOKUP($I363,Sterbetafeln!$A$4:$I$124,$D$10,FALSE)*VLOOKUP($J363,Sterbetafeln!$A$4:$I$124,$D$13,FALSE))))</f>
        <v/>
      </c>
      <c r="M363" s="78">
        <f ca="1">SUM($O$3:$O363)</f>
        <v>0</v>
      </c>
      <c r="N363" s="25" t="str">
        <f t="shared" ca="1" si="331"/>
        <v/>
      </c>
      <c r="O363" s="25" t="str">
        <f t="shared" ca="1" si="332"/>
        <v/>
      </c>
      <c r="P363" s="25" t="str">
        <f t="shared" ca="1" si="333"/>
        <v/>
      </c>
      <c r="Q363" s="7" t="str">
        <f t="shared" ca="1" si="334"/>
        <v/>
      </c>
      <c r="R363" s="25" t="str">
        <f t="shared" ca="1" si="335"/>
        <v/>
      </c>
      <c r="S363" s="25">
        <f ca="1">SUM(R$3:R363)</f>
        <v>0</v>
      </c>
      <c r="T363" s="25" t="str">
        <f t="shared" ca="1" si="336"/>
        <v/>
      </c>
      <c r="U363" s="25" t="str">
        <f t="shared" ca="1" si="317"/>
        <v/>
      </c>
      <c r="V363" s="25" t="str">
        <f t="shared" ca="1" si="337"/>
        <v/>
      </c>
      <c r="W363" s="25" t="str">
        <f t="shared" ca="1" si="318"/>
        <v/>
      </c>
      <c r="X363" s="25" t="str">
        <f t="shared" ca="1" si="338"/>
        <v/>
      </c>
      <c r="Y363" s="25" t="str">
        <f t="shared" ca="1" si="319"/>
        <v/>
      </c>
      <c r="Z363" s="25" t="str">
        <f t="shared" ca="1" si="339"/>
        <v/>
      </c>
      <c r="AA363" s="25" t="str">
        <f t="shared" ca="1" si="340"/>
        <v/>
      </c>
      <c r="AB363" s="25" t="str">
        <f ca="1">IF($H363="","",IF($Q363="x",SUM(U$3:W363)+SUM(Z$3:AA363)-SUM(AB$3:AB362),0))</f>
        <v/>
      </c>
      <c r="AC363" s="25" t="str">
        <f t="shared" ca="1" si="341"/>
        <v/>
      </c>
      <c r="AD363" s="25" t="str">
        <f t="shared" ca="1" si="320"/>
        <v/>
      </c>
      <c r="AE363" s="7"/>
      <c r="AF363" s="25" t="str">
        <f t="shared" ca="1" si="342"/>
        <v/>
      </c>
      <c r="AG363" s="25">
        <f ca="1">SUM(AF$3:AF363)</f>
        <v>0</v>
      </c>
      <c r="AH363" s="25" t="str">
        <f t="shared" ca="1" si="343"/>
        <v/>
      </c>
      <c r="AI363" s="25" t="str">
        <f t="shared" ca="1" si="321"/>
        <v/>
      </c>
      <c r="AJ363" s="25" t="str">
        <f t="shared" ca="1" si="344"/>
        <v/>
      </c>
      <c r="AK363" s="25" t="str">
        <f t="shared" ca="1" si="322"/>
        <v/>
      </c>
      <c r="AL363" s="25" t="str">
        <f t="shared" ca="1" si="345"/>
        <v/>
      </c>
      <c r="AM363" s="25" t="str">
        <f t="shared" ca="1" si="323"/>
        <v/>
      </c>
      <c r="AN363" s="25" t="str">
        <f t="shared" ca="1" si="346"/>
        <v/>
      </c>
      <c r="AO363" s="25" t="str">
        <f t="shared" ca="1" si="347"/>
        <v/>
      </c>
      <c r="AP363" s="25" t="str">
        <f ca="1">IF($H363="","",IF($Q363="x",SUM(AI$3:AK363)+SUM(AN$3:AO363)-SUM(AP$3:AP362),0))</f>
        <v/>
      </c>
      <c r="AQ363" s="25" t="str">
        <f t="shared" ca="1" si="348"/>
        <v/>
      </c>
      <c r="AR363" s="25" t="str">
        <f t="shared" ca="1" si="324"/>
        <v/>
      </c>
      <c r="AS363" s="7"/>
      <c r="AT363" s="25" t="str">
        <f t="shared" ca="1" si="349"/>
        <v/>
      </c>
      <c r="AU363" s="25">
        <f ca="1">SUM(AT$3:AT363)</f>
        <v>0</v>
      </c>
      <c r="AV363" s="25" t="str">
        <f t="shared" ca="1" si="350"/>
        <v/>
      </c>
      <c r="AW363" s="25" t="str">
        <f t="shared" ca="1" si="325"/>
        <v/>
      </c>
      <c r="AX363" s="25" t="str">
        <f t="shared" ca="1" si="351"/>
        <v/>
      </c>
      <c r="AY363" s="25" t="str">
        <f t="shared" ca="1" si="352"/>
        <v/>
      </c>
      <c r="AZ363" s="25" t="str">
        <f t="shared" ca="1" si="353"/>
        <v/>
      </c>
      <c r="BA363" s="25" t="str">
        <f t="shared" ca="1" si="354"/>
        <v/>
      </c>
      <c r="BB363" s="25" t="str">
        <f t="shared" ca="1" si="355"/>
        <v/>
      </c>
      <c r="BC363" s="25" t="str">
        <f t="shared" ca="1" si="356"/>
        <v/>
      </c>
      <c r="BD363" s="25" t="str">
        <f ca="1">IF($H363="","",IF($Q363="x",SUM(AW$3:AY363)+SUM(BB$3:BC363)-SUM(BD$3:BD362),0))</f>
        <v/>
      </c>
      <c r="BE363" s="25" t="str">
        <f t="shared" ca="1" si="357"/>
        <v/>
      </c>
      <c r="BF363" s="25" t="str">
        <f t="shared" ca="1" si="326"/>
        <v/>
      </c>
      <c r="BG363" s="7"/>
      <c r="BI363" s="25" t="str">
        <f t="shared" ca="1" si="358"/>
        <v/>
      </c>
      <c r="BJ363" s="25">
        <f ca="1">SUM(BI$3:BI363)</f>
        <v>0</v>
      </c>
      <c r="BK363" s="25" t="str">
        <f t="shared" ca="1" si="370"/>
        <v/>
      </c>
      <c r="BL363" s="25" t="str">
        <f t="shared" ca="1" si="327"/>
        <v/>
      </c>
      <c r="BM363" s="25" t="str">
        <f t="shared" ca="1" si="359"/>
        <v/>
      </c>
      <c r="BN363" s="25" t="str">
        <f t="shared" ca="1" si="360"/>
        <v/>
      </c>
      <c r="BO363" s="25" t="str">
        <f t="shared" ca="1" si="361"/>
        <v/>
      </c>
      <c r="BP363" s="25" t="str">
        <f t="shared" ca="1" si="362"/>
        <v/>
      </c>
      <c r="BQ363" s="25" t="str">
        <f t="shared" ca="1" si="363"/>
        <v/>
      </c>
      <c r="BR363" s="25" t="str">
        <f t="shared" ca="1" si="364"/>
        <v/>
      </c>
      <c r="BS363" s="25" t="str">
        <f ca="1">IF($H363="","",IF($Q363="x",SUM(BL$3:BN363)+SUM(BQ$3:BR363)-SUM(BS$3:BS362),0))</f>
        <v/>
      </c>
      <c r="BT363" s="25" t="str">
        <f t="shared" ca="1" si="365"/>
        <v/>
      </c>
      <c r="BU363" s="25" t="str">
        <f t="shared" ca="1" si="328"/>
        <v/>
      </c>
      <c r="BV363" s="7"/>
      <c r="BY363" s="7"/>
      <c r="CB363" s="131">
        <f t="shared" si="312"/>
        <v>360</v>
      </c>
      <c r="CC363" s="132" t="str">
        <f t="shared" ca="1" si="366"/>
        <v/>
      </c>
      <c r="CD363" s="133" t="str">
        <f t="shared" ca="1" si="313"/>
        <v/>
      </c>
      <c r="CE363" s="133" t="str">
        <f t="shared" ca="1" si="367"/>
        <v/>
      </c>
      <c r="CF363" s="133" t="str">
        <f t="shared" ca="1" si="314"/>
        <v/>
      </c>
      <c r="CG363" s="133" t="str">
        <f t="shared" ca="1" si="368"/>
        <v/>
      </c>
      <c r="CH363" s="133" t="str">
        <f ca="1">IF($H363="","",IF(MONTH($H363)=MONTH($C$4)-1,MAX(0,(CG363-SUM(N352:N363)+SUM(O352:O363))-(VLOOKUP(CB363-12,$CB$3:$CH362,6,FALSE))),0)*0.25)</f>
        <v/>
      </c>
      <c r="CI363" s="133" t="str">
        <f ca="1">IF($H363="","",CG363-SUM($CH$4:$CH363))</f>
        <v/>
      </c>
      <c r="CK363" s="133" t="str">
        <f ca="1">IF($H363="","",SUM($N$4:$N363)+$CK$3)</f>
        <v/>
      </c>
      <c r="CL363" s="133" t="str">
        <f ca="1">IF($H363="","",SUM($O$4:$O363))</f>
        <v/>
      </c>
      <c r="CM363" s="133" t="str">
        <f t="shared" ca="1" si="371"/>
        <v/>
      </c>
      <c r="CN363" s="133" t="str">
        <f ca="1">IF($H363="","",ROUND(IF(MONTH($H363)=MONTH($C$4)-1,BT363*(1+CC363)-SUM($CM$4:$CM363),0),2))</f>
        <v/>
      </c>
      <c r="CZ363" s="132" t="str">
        <f t="shared" ca="1" si="329"/>
        <v/>
      </c>
    </row>
    <row r="364" spans="6:104" x14ac:dyDescent="0.2">
      <c r="F364" s="3">
        <v>361</v>
      </c>
      <c r="G364" s="3">
        <f t="shared" si="330"/>
        <v>31</v>
      </c>
      <c r="H364" s="8" t="str">
        <f t="shared" ca="1" si="369"/>
        <v/>
      </c>
      <c r="I364" s="6" t="str">
        <f t="shared" ca="1" si="315"/>
        <v/>
      </c>
      <c r="J364" s="6" t="str">
        <f t="shared" ca="1" si="316"/>
        <v/>
      </c>
      <c r="K364" s="7"/>
      <c r="L364" s="6" t="str">
        <f ca="1">IF($H364="","",IF($J364="",VLOOKUP($I364,Sterbetafeln!$A$4:$I$124,$D$10,FALSE),MAX(0.0005,VLOOKUP($I364,Sterbetafeln!$A$4:$I$124,$D$10,FALSE)*VLOOKUP($J364,Sterbetafeln!$A$4:$I$124,$D$13,FALSE))))</f>
        <v/>
      </c>
      <c r="M364" s="78">
        <f ca="1">SUM($O$3:$O364)</f>
        <v>0</v>
      </c>
      <c r="N364" s="25" t="str">
        <f t="shared" ca="1" si="331"/>
        <v/>
      </c>
      <c r="O364" s="25" t="str">
        <f t="shared" ca="1" si="332"/>
        <v/>
      </c>
      <c r="P364" s="25" t="str">
        <f t="shared" ca="1" si="333"/>
        <v/>
      </c>
      <c r="Q364" s="7" t="str">
        <f t="shared" ca="1" si="334"/>
        <v/>
      </c>
      <c r="R364" s="25" t="str">
        <f t="shared" ca="1" si="335"/>
        <v/>
      </c>
      <c r="S364" s="25">
        <f ca="1">SUM(R$3:R364)</f>
        <v>0</v>
      </c>
      <c r="T364" s="25" t="str">
        <f t="shared" ca="1" si="336"/>
        <v/>
      </c>
      <c r="U364" s="25" t="str">
        <f t="shared" ca="1" si="317"/>
        <v/>
      </c>
      <c r="V364" s="25" t="str">
        <f t="shared" ca="1" si="337"/>
        <v/>
      </c>
      <c r="W364" s="25" t="str">
        <f t="shared" ca="1" si="318"/>
        <v/>
      </c>
      <c r="X364" s="25" t="str">
        <f t="shared" ca="1" si="338"/>
        <v/>
      </c>
      <c r="Y364" s="25" t="str">
        <f t="shared" ca="1" si="319"/>
        <v/>
      </c>
      <c r="Z364" s="25" t="str">
        <f t="shared" ca="1" si="339"/>
        <v/>
      </c>
      <c r="AA364" s="25" t="str">
        <f t="shared" ca="1" si="340"/>
        <v/>
      </c>
      <c r="AB364" s="25" t="str">
        <f ca="1">IF($H364="","",IF($Q364="x",SUM(U$3:W364)+SUM(Z$3:AA364)-SUM(AB$3:AB363),0))</f>
        <v/>
      </c>
      <c r="AC364" s="25" t="str">
        <f t="shared" ca="1" si="341"/>
        <v/>
      </c>
      <c r="AD364" s="25" t="str">
        <f t="shared" ca="1" si="320"/>
        <v/>
      </c>
      <c r="AE364" s="7"/>
      <c r="AF364" s="25" t="str">
        <f t="shared" ca="1" si="342"/>
        <v/>
      </c>
      <c r="AG364" s="25">
        <f ca="1">SUM(AF$3:AF364)</f>
        <v>0</v>
      </c>
      <c r="AH364" s="25" t="str">
        <f t="shared" ca="1" si="343"/>
        <v/>
      </c>
      <c r="AI364" s="25" t="str">
        <f t="shared" ca="1" si="321"/>
        <v/>
      </c>
      <c r="AJ364" s="25" t="str">
        <f t="shared" ca="1" si="344"/>
        <v/>
      </c>
      <c r="AK364" s="25" t="str">
        <f t="shared" ca="1" si="322"/>
        <v/>
      </c>
      <c r="AL364" s="25" t="str">
        <f t="shared" ca="1" si="345"/>
        <v/>
      </c>
      <c r="AM364" s="25" t="str">
        <f t="shared" ca="1" si="323"/>
        <v/>
      </c>
      <c r="AN364" s="25" t="str">
        <f t="shared" ca="1" si="346"/>
        <v/>
      </c>
      <c r="AO364" s="25" t="str">
        <f t="shared" ca="1" si="347"/>
        <v/>
      </c>
      <c r="AP364" s="25" t="str">
        <f ca="1">IF($H364="","",IF($Q364="x",SUM(AI$3:AK364)+SUM(AN$3:AO364)-SUM(AP$3:AP363),0))</f>
        <v/>
      </c>
      <c r="AQ364" s="25" t="str">
        <f t="shared" ca="1" si="348"/>
        <v/>
      </c>
      <c r="AR364" s="25" t="str">
        <f t="shared" ca="1" si="324"/>
        <v/>
      </c>
      <c r="AS364" s="7"/>
      <c r="AT364" s="25" t="str">
        <f t="shared" ca="1" si="349"/>
        <v/>
      </c>
      <c r="AU364" s="25">
        <f ca="1">SUM(AT$3:AT364)</f>
        <v>0</v>
      </c>
      <c r="AV364" s="25" t="str">
        <f t="shared" ca="1" si="350"/>
        <v/>
      </c>
      <c r="AW364" s="25" t="str">
        <f t="shared" ca="1" si="325"/>
        <v/>
      </c>
      <c r="AX364" s="25" t="str">
        <f t="shared" ca="1" si="351"/>
        <v/>
      </c>
      <c r="AY364" s="25" t="str">
        <f t="shared" ca="1" si="352"/>
        <v/>
      </c>
      <c r="AZ364" s="25" t="str">
        <f t="shared" ca="1" si="353"/>
        <v/>
      </c>
      <c r="BA364" s="25" t="str">
        <f t="shared" ca="1" si="354"/>
        <v/>
      </c>
      <c r="BB364" s="25" t="str">
        <f t="shared" ca="1" si="355"/>
        <v/>
      </c>
      <c r="BC364" s="25" t="str">
        <f t="shared" ca="1" si="356"/>
        <v/>
      </c>
      <c r="BD364" s="25" t="str">
        <f ca="1">IF($H364="","",IF($Q364="x",SUM(AW$3:AY364)+SUM(BB$3:BC364)-SUM(BD$3:BD363),0))</f>
        <v/>
      </c>
      <c r="BE364" s="25" t="str">
        <f t="shared" ca="1" si="357"/>
        <v/>
      </c>
      <c r="BF364" s="25" t="str">
        <f t="shared" ca="1" si="326"/>
        <v/>
      </c>
      <c r="BG364" s="7"/>
      <c r="BI364" s="25" t="str">
        <f t="shared" ca="1" si="358"/>
        <v/>
      </c>
      <c r="BJ364" s="25">
        <f ca="1">SUM(BI$3:BI364)</f>
        <v>0</v>
      </c>
      <c r="BK364" s="25" t="str">
        <f t="shared" ca="1" si="370"/>
        <v/>
      </c>
      <c r="BL364" s="25" t="str">
        <f t="shared" ca="1" si="327"/>
        <v/>
      </c>
      <c r="BM364" s="25" t="str">
        <f t="shared" ca="1" si="359"/>
        <v/>
      </c>
      <c r="BN364" s="25" t="str">
        <f t="shared" ca="1" si="360"/>
        <v/>
      </c>
      <c r="BO364" s="25" t="str">
        <f t="shared" ca="1" si="361"/>
        <v/>
      </c>
      <c r="BP364" s="25" t="str">
        <f t="shared" ca="1" si="362"/>
        <v/>
      </c>
      <c r="BQ364" s="25" t="str">
        <f t="shared" ca="1" si="363"/>
        <v/>
      </c>
      <c r="BR364" s="25" t="str">
        <f t="shared" ca="1" si="364"/>
        <v/>
      </c>
      <c r="BS364" s="25" t="str">
        <f ca="1">IF($H364="","",IF($Q364="x",SUM(BL$3:BN364)+SUM(BQ$3:BR364)-SUM(BS$3:BS363),0))</f>
        <v/>
      </c>
      <c r="BT364" s="25" t="str">
        <f t="shared" ca="1" si="365"/>
        <v/>
      </c>
      <c r="BU364" s="25" t="str">
        <f t="shared" ca="1" si="328"/>
        <v/>
      </c>
      <c r="BV364" s="7"/>
      <c r="BY364" s="7"/>
      <c r="CB364" s="131">
        <f t="shared" si="312"/>
        <v>361</v>
      </c>
      <c r="CC364" s="132" t="str">
        <f t="shared" ca="1" si="366"/>
        <v/>
      </c>
      <c r="CD364" s="133" t="str">
        <f t="shared" ca="1" si="313"/>
        <v/>
      </c>
      <c r="CE364" s="133" t="str">
        <f t="shared" ca="1" si="367"/>
        <v/>
      </c>
      <c r="CF364" s="133" t="str">
        <f t="shared" ca="1" si="314"/>
        <v/>
      </c>
      <c r="CG364" s="133" t="str">
        <f t="shared" ca="1" si="368"/>
        <v/>
      </c>
      <c r="CH364" s="133" t="str">
        <f ca="1">IF($H364="","",IF(MONTH($H364)=MONTH($C$4)-1,MAX(0,(CG364-SUM(N353:N364)+SUM(O353:O364))-(VLOOKUP(CB364-12,$CB$3:$CH363,6,FALSE))),0)*0.25)</f>
        <v/>
      </c>
      <c r="CI364" s="133" t="str">
        <f ca="1">IF($H364="","",CG364-SUM($CH$4:$CH364))</f>
        <v/>
      </c>
      <c r="CK364" s="133" t="str">
        <f ca="1">IF($H364="","",SUM($N$4:$N364)+$CK$3)</f>
        <v/>
      </c>
      <c r="CL364" s="133" t="str">
        <f ca="1">IF($H364="","",SUM($O$4:$O364))</f>
        <v/>
      </c>
      <c r="CM364" s="133" t="str">
        <f t="shared" ca="1" si="371"/>
        <v/>
      </c>
      <c r="CN364" s="133" t="str">
        <f ca="1">IF($H364="","",ROUND(IF(MONTH($H364)=MONTH($C$4)-1,BT364*(1+CC364)-SUM($CM$4:$CM364),0),2))</f>
        <v/>
      </c>
      <c r="CZ364" s="132" t="str">
        <f t="shared" ca="1" si="329"/>
        <v/>
      </c>
    </row>
    <row r="365" spans="6:104" x14ac:dyDescent="0.2">
      <c r="F365" s="3">
        <v>362</v>
      </c>
      <c r="G365" s="3">
        <f t="shared" si="330"/>
        <v>31</v>
      </c>
      <c r="H365" s="8" t="str">
        <f t="shared" ca="1" si="369"/>
        <v/>
      </c>
      <c r="I365" s="6" t="str">
        <f t="shared" ca="1" si="315"/>
        <v/>
      </c>
      <c r="J365" s="6" t="str">
        <f t="shared" ca="1" si="316"/>
        <v/>
      </c>
      <c r="K365" s="7"/>
      <c r="L365" s="6" t="str">
        <f ca="1">IF($H365="","",IF($J365="",VLOOKUP($I365,Sterbetafeln!$A$4:$I$124,$D$10,FALSE),MAX(0.0005,VLOOKUP($I365,Sterbetafeln!$A$4:$I$124,$D$10,FALSE)*VLOOKUP($J365,Sterbetafeln!$A$4:$I$124,$D$13,FALSE))))</f>
        <v/>
      </c>
      <c r="M365" s="78">
        <f ca="1">SUM($O$3:$O365)</f>
        <v>0</v>
      </c>
      <c r="N365" s="25" t="str">
        <f t="shared" ca="1" si="331"/>
        <v/>
      </c>
      <c r="O365" s="25" t="str">
        <f t="shared" ca="1" si="332"/>
        <v/>
      </c>
      <c r="P365" s="25" t="str">
        <f t="shared" ca="1" si="333"/>
        <v/>
      </c>
      <c r="Q365" s="7" t="str">
        <f t="shared" ca="1" si="334"/>
        <v/>
      </c>
      <c r="R365" s="25" t="str">
        <f t="shared" ca="1" si="335"/>
        <v/>
      </c>
      <c r="S365" s="25">
        <f ca="1">SUM(R$3:R365)</f>
        <v>0</v>
      </c>
      <c r="T365" s="25" t="str">
        <f t="shared" ca="1" si="336"/>
        <v/>
      </c>
      <c r="U365" s="25" t="str">
        <f t="shared" ca="1" si="317"/>
        <v/>
      </c>
      <c r="V365" s="25" t="str">
        <f t="shared" ca="1" si="337"/>
        <v/>
      </c>
      <c r="W365" s="25" t="str">
        <f t="shared" ca="1" si="318"/>
        <v/>
      </c>
      <c r="X365" s="25" t="str">
        <f t="shared" ca="1" si="338"/>
        <v/>
      </c>
      <c r="Y365" s="25" t="str">
        <f t="shared" ca="1" si="319"/>
        <v/>
      </c>
      <c r="Z365" s="25" t="str">
        <f t="shared" ca="1" si="339"/>
        <v/>
      </c>
      <c r="AA365" s="25" t="str">
        <f t="shared" ca="1" si="340"/>
        <v/>
      </c>
      <c r="AB365" s="25" t="str">
        <f ca="1">IF($H365="","",IF($Q365="x",SUM(U$3:W365)+SUM(Z$3:AA365)-SUM(AB$3:AB364),0))</f>
        <v/>
      </c>
      <c r="AC365" s="25" t="str">
        <f t="shared" ca="1" si="341"/>
        <v/>
      </c>
      <c r="AD365" s="25" t="str">
        <f t="shared" ca="1" si="320"/>
        <v/>
      </c>
      <c r="AE365" s="7"/>
      <c r="AF365" s="25" t="str">
        <f t="shared" ca="1" si="342"/>
        <v/>
      </c>
      <c r="AG365" s="25">
        <f ca="1">SUM(AF$3:AF365)</f>
        <v>0</v>
      </c>
      <c r="AH365" s="25" t="str">
        <f t="shared" ca="1" si="343"/>
        <v/>
      </c>
      <c r="AI365" s="25" t="str">
        <f t="shared" ca="1" si="321"/>
        <v/>
      </c>
      <c r="AJ365" s="25" t="str">
        <f t="shared" ca="1" si="344"/>
        <v/>
      </c>
      <c r="AK365" s="25" t="str">
        <f t="shared" ca="1" si="322"/>
        <v/>
      </c>
      <c r="AL365" s="25" t="str">
        <f t="shared" ca="1" si="345"/>
        <v/>
      </c>
      <c r="AM365" s="25" t="str">
        <f t="shared" ca="1" si="323"/>
        <v/>
      </c>
      <c r="AN365" s="25" t="str">
        <f t="shared" ca="1" si="346"/>
        <v/>
      </c>
      <c r="AO365" s="25" t="str">
        <f t="shared" ca="1" si="347"/>
        <v/>
      </c>
      <c r="AP365" s="25" t="str">
        <f ca="1">IF($H365="","",IF($Q365="x",SUM(AI$3:AK365)+SUM(AN$3:AO365)-SUM(AP$3:AP364),0))</f>
        <v/>
      </c>
      <c r="AQ365" s="25" t="str">
        <f t="shared" ca="1" si="348"/>
        <v/>
      </c>
      <c r="AR365" s="25" t="str">
        <f t="shared" ca="1" si="324"/>
        <v/>
      </c>
      <c r="AS365" s="7"/>
      <c r="AT365" s="25" t="str">
        <f t="shared" ca="1" si="349"/>
        <v/>
      </c>
      <c r="AU365" s="25">
        <f ca="1">SUM(AT$3:AT365)</f>
        <v>0</v>
      </c>
      <c r="AV365" s="25" t="str">
        <f t="shared" ca="1" si="350"/>
        <v/>
      </c>
      <c r="AW365" s="25" t="str">
        <f t="shared" ca="1" si="325"/>
        <v/>
      </c>
      <c r="AX365" s="25" t="str">
        <f t="shared" ca="1" si="351"/>
        <v/>
      </c>
      <c r="AY365" s="25" t="str">
        <f t="shared" ca="1" si="352"/>
        <v/>
      </c>
      <c r="AZ365" s="25" t="str">
        <f t="shared" ca="1" si="353"/>
        <v/>
      </c>
      <c r="BA365" s="25" t="str">
        <f t="shared" ca="1" si="354"/>
        <v/>
      </c>
      <c r="BB365" s="25" t="str">
        <f t="shared" ca="1" si="355"/>
        <v/>
      </c>
      <c r="BC365" s="25" t="str">
        <f t="shared" ca="1" si="356"/>
        <v/>
      </c>
      <c r="BD365" s="25" t="str">
        <f ca="1">IF($H365="","",IF($Q365="x",SUM(AW$3:AY365)+SUM(BB$3:BC365)-SUM(BD$3:BD364),0))</f>
        <v/>
      </c>
      <c r="BE365" s="25" t="str">
        <f t="shared" ca="1" si="357"/>
        <v/>
      </c>
      <c r="BF365" s="25" t="str">
        <f t="shared" ca="1" si="326"/>
        <v/>
      </c>
      <c r="BG365" s="7"/>
      <c r="BI365" s="25" t="str">
        <f t="shared" ca="1" si="358"/>
        <v/>
      </c>
      <c r="BJ365" s="25">
        <f ca="1">SUM(BI$3:BI365)</f>
        <v>0</v>
      </c>
      <c r="BK365" s="25" t="str">
        <f t="shared" ca="1" si="370"/>
        <v/>
      </c>
      <c r="BL365" s="25" t="str">
        <f t="shared" ca="1" si="327"/>
        <v/>
      </c>
      <c r="BM365" s="25" t="str">
        <f t="shared" ca="1" si="359"/>
        <v/>
      </c>
      <c r="BN365" s="25" t="str">
        <f t="shared" ca="1" si="360"/>
        <v/>
      </c>
      <c r="BO365" s="25" t="str">
        <f t="shared" ca="1" si="361"/>
        <v/>
      </c>
      <c r="BP365" s="25" t="str">
        <f t="shared" ca="1" si="362"/>
        <v/>
      </c>
      <c r="BQ365" s="25" t="str">
        <f t="shared" ca="1" si="363"/>
        <v/>
      </c>
      <c r="BR365" s="25" t="str">
        <f t="shared" ca="1" si="364"/>
        <v/>
      </c>
      <c r="BS365" s="25" t="str">
        <f ca="1">IF($H365="","",IF($Q365="x",SUM(BL$3:BN365)+SUM(BQ$3:BR365)-SUM(BS$3:BS364),0))</f>
        <v/>
      </c>
      <c r="BT365" s="25" t="str">
        <f t="shared" ca="1" si="365"/>
        <v/>
      </c>
      <c r="BU365" s="25" t="str">
        <f t="shared" ca="1" si="328"/>
        <v/>
      </c>
      <c r="BV365" s="7"/>
      <c r="BY365" s="7"/>
      <c r="CB365" s="131">
        <f t="shared" si="312"/>
        <v>362</v>
      </c>
      <c r="CC365" s="132" t="str">
        <f t="shared" ca="1" si="366"/>
        <v/>
      </c>
      <c r="CD365" s="133" t="str">
        <f t="shared" ca="1" si="313"/>
        <v/>
      </c>
      <c r="CE365" s="133" t="str">
        <f t="shared" ca="1" si="367"/>
        <v/>
      </c>
      <c r="CF365" s="133" t="str">
        <f t="shared" ca="1" si="314"/>
        <v/>
      </c>
      <c r="CG365" s="133" t="str">
        <f t="shared" ca="1" si="368"/>
        <v/>
      </c>
      <c r="CH365" s="133" t="str">
        <f ca="1">IF($H365="","",IF(MONTH($H365)=MONTH($C$4)-1,MAX(0,(CG365-SUM(N354:N365)+SUM(O354:O365))-(VLOOKUP(CB365-12,$CB$3:$CH364,6,FALSE))),0)*0.25)</f>
        <v/>
      </c>
      <c r="CI365" s="133" t="str">
        <f ca="1">IF($H365="","",CG365-SUM($CH$4:$CH365))</f>
        <v/>
      </c>
      <c r="CK365" s="133" t="str">
        <f ca="1">IF($H365="","",SUM($N$4:$N365)+$CK$3)</f>
        <v/>
      </c>
      <c r="CL365" s="133" t="str">
        <f ca="1">IF($H365="","",SUM($O$4:$O365))</f>
        <v/>
      </c>
      <c r="CM365" s="133" t="str">
        <f t="shared" ca="1" si="371"/>
        <v/>
      </c>
      <c r="CN365" s="133" t="str">
        <f ca="1">IF($H365="","",ROUND(IF(MONTH($H365)=MONTH($C$4)-1,BT365*(1+CC365)-SUM($CM$4:$CM365),0),2))</f>
        <v/>
      </c>
      <c r="CZ365" s="132" t="str">
        <f t="shared" ca="1" si="329"/>
        <v/>
      </c>
    </row>
    <row r="366" spans="6:104" x14ac:dyDescent="0.2">
      <c r="F366" s="3">
        <v>363</v>
      </c>
      <c r="G366" s="3">
        <f t="shared" si="330"/>
        <v>31</v>
      </c>
      <c r="H366" s="8" t="str">
        <f t="shared" ca="1" si="369"/>
        <v/>
      </c>
      <c r="I366" s="6" t="str">
        <f t="shared" ca="1" si="315"/>
        <v/>
      </c>
      <c r="J366" s="6" t="str">
        <f t="shared" ca="1" si="316"/>
        <v/>
      </c>
      <c r="K366" s="7"/>
      <c r="L366" s="6" t="str">
        <f ca="1">IF($H366="","",IF($J366="",VLOOKUP($I366,Sterbetafeln!$A$4:$I$124,$D$10,FALSE),MAX(0.0005,VLOOKUP($I366,Sterbetafeln!$A$4:$I$124,$D$10,FALSE)*VLOOKUP($J366,Sterbetafeln!$A$4:$I$124,$D$13,FALSE))))</f>
        <v/>
      </c>
      <c r="M366" s="78">
        <f ca="1">SUM($O$3:$O366)</f>
        <v>0</v>
      </c>
      <c r="N366" s="25" t="str">
        <f t="shared" ca="1" si="331"/>
        <v/>
      </c>
      <c r="O366" s="25" t="str">
        <f t="shared" ca="1" si="332"/>
        <v/>
      </c>
      <c r="P366" s="25" t="str">
        <f t="shared" ca="1" si="333"/>
        <v/>
      </c>
      <c r="Q366" s="7" t="str">
        <f t="shared" ca="1" si="334"/>
        <v/>
      </c>
      <c r="R366" s="25" t="str">
        <f t="shared" ca="1" si="335"/>
        <v/>
      </c>
      <c r="S366" s="25">
        <f ca="1">SUM(R$3:R366)</f>
        <v>0</v>
      </c>
      <c r="T366" s="25" t="str">
        <f t="shared" ca="1" si="336"/>
        <v/>
      </c>
      <c r="U366" s="25" t="str">
        <f t="shared" ca="1" si="317"/>
        <v/>
      </c>
      <c r="V366" s="25" t="str">
        <f t="shared" ca="1" si="337"/>
        <v/>
      </c>
      <c r="W366" s="25" t="str">
        <f t="shared" ca="1" si="318"/>
        <v/>
      </c>
      <c r="X366" s="25" t="str">
        <f t="shared" ca="1" si="338"/>
        <v/>
      </c>
      <c r="Y366" s="25" t="str">
        <f t="shared" ca="1" si="319"/>
        <v/>
      </c>
      <c r="Z366" s="25" t="str">
        <f t="shared" ca="1" si="339"/>
        <v/>
      </c>
      <c r="AA366" s="25" t="str">
        <f t="shared" ca="1" si="340"/>
        <v/>
      </c>
      <c r="AB366" s="25" t="str">
        <f ca="1">IF($H366="","",IF($Q366="x",SUM(U$3:W366)+SUM(Z$3:AA366)-SUM(AB$3:AB365),0))</f>
        <v/>
      </c>
      <c r="AC366" s="25" t="str">
        <f t="shared" ca="1" si="341"/>
        <v/>
      </c>
      <c r="AD366" s="25" t="str">
        <f t="shared" ca="1" si="320"/>
        <v/>
      </c>
      <c r="AE366" s="7"/>
      <c r="AF366" s="25" t="str">
        <f t="shared" ca="1" si="342"/>
        <v/>
      </c>
      <c r="AG366" s="25">
        <f ca="1">SUM(AF$3:AF366)</f>
        <v>0</v>
      </c>
      <c r="AH366" s="25" t="str">
        <f t="shared" ca="1" si="343"/>
        <v/>
      </c>
      <c r="AI366" s="25" t="str">
        <f t="shared" ca="1" si="321"/>
        <v/>
      </c>
      <c r="AJ366" s="25" t="str">
        <f t="shared" ca="1" si="344"/>
        <v/>
      </c>
      <c r="AK366" s="25" t="str">
        <f t="shared" ca="1" si="322"/>
        <v/>
      </c>
      <c r="AL366" s="25" t="str">
        <f t="shared" ca="1" si="345"/>
        <v/>
      </c>
      <c r="AM366" s="25" t="str">
        <f t="shared" ca="1" si="323"/>
        <v/>
      </c>
      <c r="AN366" s="25" t="str">
        <f t="shared" ca="1" si="346"/>
        <v/>
      </c>
      <c r="AO366" s="25" t="str">
        <f t="shared" ca="1" si="347"/>
        <v/>
      </c>
      <c r="AP366" s="25" t="str">
        <f ca="1">IF($H366="","",IF($Q366="x",SUM(AI$3:AK366)+SUM(AN$3:AO366)-SUM(AP$3:AP365),0))</f>
        <v/>
      </c>
      <c r="AQ366" s="25" t="str">
        <f t="shared" ca="1" si="348"/>
        <v/>
      </c>
      <c r="AR366" s="25" t="str">
        <f t="shared" ca="1" si="324"/>
        <v/>
      </c>
      <c r="AS366" s="7"/>
      <c r="AT366" s="25" t="str">
        <f t="shared" ca="1" si="349"/>
        <v/>
      </c>
      <c r="AU366" s="25">
        <f ca="1">SUM(AT$3:AT366)</f>
        <v>0</v>
      </c>
      <c r="AV366" s="25" t="str">
        <f t="shared" ca="1" si="350"/>
        <v/>
      </c>
      <c r="AW366" s="25" t="str">
        <f t="shared" ca="1" si="325"/>
        <v/>
      </c>
      <c r="AX366" s="25" t="str">
        <f t="shared" ca="1" si="351"/>
        <v/>
      </c>
      <c r="AY366" s="25" t="str">
        <f t="shared" ca="1" si="352"/>
        <v/>
      </c>
      <c r="AZ366" s="25" t="str">
        <f t="shared" ca="1" si="353"/>
        <v/>
      </c>
      <c r="BA366" s="25" t="str">
        <f t="shared" ca="1" si="354"/>
        <v/>
      </c>
      <c r="BB366" s="25" t="str">
        <f t="shared" ca="1" si="355"/>
        <v/>
      </c>
      <c r="BC366" s="25" t="str">
        <f t="shared" ca="1" si="356"/>
        <v/>
      </c>
      <c r="BD366" s="25" t="str">
        <f ca="1">IF($H366="","",IF($Q366="x",SUM(AW$3:AY366)+SUM(BB$3:BC366)-SUM(BD$3:BD365),0))</f>
        <v/>
      </c>
      <c r="BE366" s="25" t="str">
        <f t="shared" ca="1" si="357"/>
        <v/>
      </c>
      <c r="BF366" s="25" t="str">
        <f t="shared" ca="1" si="326"/>
        <v/>
      </c>
      <c r="BG366" s="7"/>
      <c r="BI366" s="25" t="str">
        <f t="shared" ca="1" si="358"/>
        <v/>
      </c>
      <c r="BJ366" s="25">
        <f ca="1">SUM(BI$3:BI366)</f>
        <v>0</v>
      </c>
      <c r="BK366" s="25" t="str">
        <f t="shared" ca="1" si="370"/>
        <v/>
      </c>
      <c r="BL366" s="25" t="str">
        <f t="shared" ca="1" si="327"/>
        <v/>
      </c>
      <c r="BM366" s="25" t="str">
        <f t="shared" ca="1" si="359"/>
        <v/>
      </c>
      <c r="BN366" s="25" t="str">
        <f t="shared" ca="1" si="360"/>
        <v/>
      </c>
      <c r="BO366" s="25" t="str">
        <f t="shared" ca="1" si="361"/>
        <v/>
      </c>
      <c r="BP366" s="25" t="str">
        <f t="shared" ca="1" si="362"/>
        <v/>
      </c>
      <c r="BQ366" s="25" t="str">
        <f t="shared" ca="1" si="363"/>
        <v/>
      </c>
      <c r="BR366" s="25" t="str">
        <f t="shared" ca="1" si="364"/>
        <v/>
      </c>
      <c r="BS366" s="25" t="str">
        <f ca="1">IF($H366="","",IF($Q366="x",SUM(BL$3:BN366)+SUM(BQ$3:BR366)-SUM(BS$3:BS365),0))</f>
        <v/>
      </c>
      <c r="BT366" s="25" t="str">
        <f t="shared" ca="1" si="365"/>
        <v/>
      </c>
      <c r="BU366" s="25" t="str">
        <f t="shared" ca="1" si="328"/>
        <v/>
      </c>
      <c r="BV366" s="7"/>
      <c r="BY366" s="7"/>
      <c r="CB366" s="131">
        <f t="shared" si="312"/>
        <v>363</v>
      </c>
      <c r="CC366" s="132" t="str">
        <f t="shared" ca="1" si="366"/>
        <v/>
      </c>
      <c r="CD366" s="133" t="str">
        <f t="shared" ca="1" si="313"/>
        <v/>
      </c>
      <c r="CE366" s="133" t="str">
        <f t="shared" ca="1" si="367"/>
        <v/>
      </c>
      <c r="CF366" s="133" t="str">
        <f t="shared" ca="1" si="314"/>
        <v/>
      </c>
      <c r="CG366" s="133" t="str">
        <f t="shared" ca="1" si="368"/>
        <v/>
      </c>
      <c r="CH366" s="133" t="str">
        <f ca="1">IF($H366="","",IF(MONTH($H366)=MONTH($C$4)-1,MAX(0,(CG366-SUM(N355:N366)+SUM(O355:O366))-(VLOOKUP(CB366-12,$CB$3:$CH365,6,FALSE))),0)*0.25)</f>
        <v/>
      </c>
      <c r="CI366" s="133" t="str">
        <f ca="1">IF($H366="","",CG366-SUM($CH$4:$CH366))</f>
        <v/>
      </c>
      <c r="CK366" s="133" t="str">
        <f ca="1">IF($H366="","",SUM($N$4:$N366)+$CK$3)</f>
        <v/>
      </c>
      <c r="CL366" s="133" t="str">
        <f ca="1">IF($H366="","",SUM($O$4:$O366))</f>
        <v/>
      </c>
      <c r="CM366" s="133" t="str">
        <f t="shared" ca="1" si="371"/>
        <v/>
      </c>
      <c r="CN366" s="133" t="str">
        <f ca="1">IF($H366="","",ROUND(IF(MONTH($H366)=MONTH($C$4)-1,BT366*(1+CC366)-SUM($CM$4:$CM366),0),2))</f>
        <v/>
      </c>
      <c r="CZ366" s="132" t="str">
        <f t="shared" ca="1" si="329"/>
        <v/>
      </c>
    </row>
    <row r="367" spans="6:104" x14ac:dyDescent="0.2">
      <c r="F367" s="3">
        <v>364</v>
      </c>
      <c r="G367" s="3">
        <f t="shared" si="330"/>
        <v>31</v>
      </c>
      <c r="H367" s="8" t="str">
        <f t="shared" ca="1" si="369"/>
        <v/>
      </c>
      <c r="I367" s="6" t="str">
        <f t="shared" ca="1" si="315"/>
        <v/>
      </c>
      <c r="J367" s="6" t="str">
        <f t="shared" ca="1" si="316"/>
        <v/>
      </c>
      <c r="K367" s="7"/>
      <c r="L367" s="6" t="str">
        <f ca="1">IF($H367="","",IF($J367="",VLOOKUP($I367,Sterbetafeln!$A$4:$I$124,$D$10,FALSE),MAX(0.0005,VLOOKUP($I367,Sterbetafeln!$A$4:$I$124,$D$10,FALSE)*VLOOKUP($J367,Sterbetafeln!$A$4:$I$124,$D$13,FALSE))))</f>
        <v/>
      </c>
      <c r="M367" s="78">
        <f ca="1">SUM($O$3:$O367)</f>
        <v>0</v>
      </c>
      <c r="N367" s="25" t="str">
        <f t="shared" ca="1" si="331"/>
        <v/>
      </c>
      <c r="O367" s="25" t="str">
        <f t="shared" ca="1" si="332"/>
        <v/>
      </c>
      <c r="P367" s="25" t="str">
        <f t="shared" ca="1" si="333"/>
        <v/>
      </c>
      <c r="Q367" s="7" t="str">
        <f t="shared" ca="1" si="334"/>
        <v/>
      </c>
      <c r="R367" s="25" t="str">
        <f t="shared" ca="1" si="335"/>
        <v/>
      </c>
      <c r="S367" s="25">
        <f ca="1">SUM(R$3:R367)</f>
        <v>0</v>
      </c>
      <c r="T367" s="25" t="str">
        <f t="shared" ca="1" si="336"/>
        <v/>
      </c>
      <c r="U367" s="25" t="str">
        <f t="shared" ca="1" si="317"/>
        <v/>
      </c>
      <c r="V367" s="25" t="str">
        <f t="shared" ca="1" si="337"/>
        <v/>
      </c>
      <c r="W367" s="25" t="str">
        <f t="shared" ca="1" si="318"/>
        <v/>
      </c>
      <c r="X367" s="25" t="str">
        <f t="shared" ca="1" si="338"/>
        <v/>
      </c>
      <c r="Y367" s="25" t="str">
        <f t="shared" ca="1" si="319"/>
        <v/>
      </c>
      <c r="Z367" s="25" t="str">
        <f t="shared" ca="1" si="339"/>
        <v/>
      </c>
      <c r="AA367" s="25" t="str">
        <f t="shared" ca="1" si="340"/>
        <v/>
      </c>
      <c r="AB367" s="25" t="str">
        <f ca="1">IF($H367="","",IF($Q367="x",SUM(U$3:W367)+SUM(Z$3:AA367)-SUM(AB$3:AB366),0))</f>
        <v/>
      </c>
      <c r="AC367" s="25" t="str">
        <f t="shared" ca="1" si="341"/>
        <v/>
      </c>
      <c r="AD367" s="25" t="str">
        <f t="shared" ca="1" si="320"/>
        <v/>
      </c>
      <c r="AE367" s="7"/>
      <c r="AF367" s="25" t="str">
        <f t="shared" ca="1" si="342"/>
        <v/>
      </c>
      <c r="AG367" s="25">
        <f ca="1">SUM(AF$3:AF367)</f>
        <v>0</v>
      </c>
      <c r="AH367" s="25" t="str">
        <f t="shared" ca="1" si="343"/>
        <v/>
      </c>
      <c r="AI367" s="25" t="str">
        <f t="shared" ca="1" si="321"/>
        <v/>
      </c>
      <c r="AJ367" s="25" t="str">
        <f t="shared" ca="1" si="344"/>
        <v/>
      </c>
      <c r="AK367" s="25" t="str">
        <f t="shared" ca="1" si="322"/>
        <v/>
      </c>
      <c r="AL367" s="25" t="str">
        <f t="shared" ca="1" si="345"/>
        <v/>
      </c>
      <c r="AM367" s="25" t="str">
        <f t="shared" ca="1" si="323"/>
        <v/>
      </c>
      <c r="AN367" s="25" t="str">
        <f t="shared" ca="1" si="346"/>
        <v/>
      </c>
      <c r="AO367" s="25" t="str">
        <f t="shared" ca="1" si="347"/>
        <v/>
      </c>
      <c r="AP367" s="25" t="str">
        <f ca="1">IF($H367="","",IF($Q367="x",SUM(AI$3:AK367)+SUM(AN$3:AO367)-SUM(AP$3:AP366),0))</f>
        <v/>
      </c>
      <c r="AQ367" s="25" t="str">
        <f t="shared" ca="1" si="348"/>
        <v/>
      </c>
      <c r="AR367" s="25" t="str">
        <f t="shared" ca="1" si="324"/>
        <v/>
      </c>
      <c r="AS367" s="7"/>
      <c r="AT367" s="25" t="str">
        <f t="shared" ca="1" si="349"/>
        <v/>
      </c>
      <c r="AU367" s="25">
        <f ca="1">SUM(AT$3:AT367)</f>
        <v>0</v>
      </c>
      <c r="AV367" s="25" t="str">
        <f t="shared" ca="1" si="350"/>
        <v/>
      </c>
      <c r="AW367" s="25" t="str">
        <f t="shared" ca="1" si="325"/>
        <v/>
      </c>
      <c r="AX367" s="25" t="str">
        <f t="shared" ca="1" si="351"/>
        <v/>
      </c>
      <c r="AY367" s="25" t="str">
        <f t="shared" ca="1" si="352"/>
        <v/>
      </c>
      <c r="AZ367" s="25" t="str">
        <f t="shared" ca="1" si="353"/>
        <v/>
      </c>
      <c r="BA367" s="25" t="str">
        <f t="shared" ca="1" si="354"/>
        <v/>
      </c>
      <c r="BB367" s="25" t="str">
        <f t="shared" ca="1" si="355"/>
        <v/>
      </c>
      <c r="BC367" s="25" t="str">
        <f t="shared" ca="1" si="356"/>
        <v/>
      </c>
      <c r="BD367" s="25" t="str">
        <f ca="1">IF($H367="","",IF($Q367="x",SUM(AW$3:AY367)+SUM(BB$3:BC367)-SUM(BD$3:BD366),0))</f>
        <v/>
      </c>
      <c r="BE367" s="25" t="str">
        <f t="shared" ca="1" si="357"/>
        <v/>
      </c>
      <c r="BF367" s="25" t="str">
        <f t="shared" ca="1" si="326"/>
        <v/>
      </c>
      <c r="BG367" s="7"/>
      <c r="BI367" s="25" t="str">
        <f t="shared" ca="1" si="358"/>
        <v/>
      </c>
      <c r="BJ367" s="25">
        <f ca="1">SUM(BI$3:BI367)</f>
        <v>0</v>
      </c>
      <c r="BK367" s="25" t="str">
        <f t="shared" ca="1" si="370"/>
        <v/>
      </c>
      <c r="BL367" s="25" t="str">
        <f t="shared" ca="1" si="327"/>
        <v/>
      </c>
      <c r="BM367" s="25" t="str">
        <f t="shared" ca="1" si="359"/>
        <v/>
      </c>
      <c r="BN367" s="25" t="str">
        <f t="shared" ca="1" si="360"/>
        <v/>
      </c>
      <c r="BO367" s="25" t="str">
        <f t="shared" ca="1" si="361"/>
        <v/>
      </c>
      <c r="BP367" s="25" t="str">
        <f t="shared" ca="1" si="362"/>
        <v/>
      </c>
      <c r="BQ367" s="25" t="str">
        <f t="shared" ca="1" si="363"/>
        <v/>
      </c>
      <c r="BR367" s="25" t="str">
        <f t="shared" ca="1" si="364"/>
        <v/>
      </c>
      <c r="BS367" s="25" t="str">
        <f ca="1">IF($H367="","",IF($Q367="x",SUM(BL$3:BN367)+SUM(BQ$3:BR367)-SUM(BS$3:BS366),0))</f>
        <v/>
      </c>
      <c r="BT367" s="25" t="str">
        <f t="shared" ca="1" si="365"/>
        <v/>
      </c>
      <c r="BU367" s="25" t="str">
        <f t="shared" ca="1" si="328"/>
        <v/>
      </c>
      <c r="BV367" s="7"/>
      <c r="BY367" s="7"/>
      <c r="CB367" s="131">
        <f t="shared" si="312"/>
        <v>364</v>
      </c>
      <c r="CC367" s="132" t="str">
        <f t="shared" ca="1" si="366"/>
        <v/>
      </c>
      <c r="CD367" s="133" t="str">
        <f t="shared" ca="1" si="313"/>
        <v/>
      </c>
      <c r="CE367" s="133" t="str">
        <f t="shared" ca="1" si="367"/>
        <v/>
      </c>
      <c r="CF367" s="133" t="str">
        <f t="shared" ca="1" si="314"/>
        <v/>
      </c>
      <c r="CG367" s="133" t="str">
        <f t="shared" ca="1" si="368"/>
        <v/>
      </c>
      <c r="CH367" s="133" t="str">
        <f ca="1">IF($H367="","",IF(MONTH($H367)=MONTH($C$4)-1,MAX(0,(CG367-SUM(N356:N367)+SUM(O356:O367))-(VLOOKUP(CB367-12,$CB$3:$CH366,6,FALSE))),0)*0.25)</f>
        <v/>
      </c>
      <c r="CI367" s="133" t="str">
        <f ca="1">IF($H367="","",CG367-SUM($CH$4:$CH367))</f>
        <v/>
      </c>
      <c r="CK367" s="133" t="str">
        <f ca="1">IF($H367="","",SUM($N$4:$N367)+$CK$3)</f>
        <v/>
      </c>
      <c r="CL367" s="133" t="str">
        <f ca="1">IF($H367="","",SUM($O$4:$O367))</f>
        <v/>
      </c>
      <c r="CM367" s="133" t="str">
        <f t="shared" ca="1" si="371"/>
        <v/>
      </c>
      <c r="CN367" s="133" t="str">
        <f ca="1">IF($H367="","",ROUND(IF(MONTH($H367)=MONTH($C$4)-1,BT367*(1+CC367)-SUM($CM$4:$CM367),0),2))</f>
        <v/>
      </c>
      <c r="CZ367" s="132" t="str">
        <f t="shared" ca="1" si="329"/>
        <v/>
      </c>
    </row>
    <row r="368" spans="6:104" x14ac:dyDescent="0.2">
      <c r="F368" s="3">
        <v>365</v>
      </c>
      <c r="G368" s="3">
        <f t="shared" si="330"/>
        <v>31</v>
      </c>
      <c r="H368" s="8" t="str">
        <f t="shared" ca="1" si="369"/>
        <v/>
      </c>
      <c r="I368" s="6" t="str">
        <f t="shared" ca="1" si="315"/>
        <v/>
      </c>
      <c r="J368" s="6" t="str">
        <f t="shared" ca="1" si="316"/>
        <v/>
      </c>
      <c r="K368" s="7"/>
      <c r="L368" s="6" t="str">
        <f ca="1">IF($H368="","",IF($J368="",VLOOKUP($I368,Sterbetafeln!$A$4:$I$124,$D$10,FALSE),MAX(0.0005,VLOOKUP($I368,Sterbetafeln!$A$4:$I$124,$D$10,FALSE)*VLOOKUP($J368,Sterbetafeln!$A$4:$I$124,$D$13,FALSE))))</f>
        <v/>
      </c>
      <c r="M368" s="78">
        <f ca="1">SUM($O$3:$O368)</f>
        <v>0</v>
      </c>
      <c r="N368" s="25" t="str">
        <f t="shared" ca="1" si="331"/>
        <v/>
      </c>
      <c r="O368" s="25" t="str">
        <f t="shared" ca="1" si="332"/>
        <v/>
      </c>
      <c r="P368" s="25" t="str">
        <f t="shared" ca="1" si="333"/>
        <v/>
      </c>
      <c r="Q368" s="7" t="str">
        <f t="shared" ca="1" si="334"/>
        <v/>
      </c>
      <c r="R368" s="25" t="str">
        <f t="shared" ca="1" si="335"/>
        <v/>
      </c>
      <c r="S368" s="25">
        <f ca="1">SUM(R$3:R368)</f>
        <v>0</v>
      </c>
      <c r="T368" s="25" t="str">
        <f t="shared" ca="1" si="336"/>
        <v/>
      </c>
      <c r="U368" s="25" t="str">
        <f t="shared" ca="1" si="317"/>
        <v/>
      </c>
      <c r="V368" s="25" t="str">
        <f t="shared" ca="1" si="337"/>
        <v/>
      </c>
      <c r="W368" s="25" t="str">
        <f t="shared" ca="1" si="318"/>
        <v/>
      </c>
      <c r="X368" s="25" t="str">
        <f t="shared" ca="1" si="338"/>
        <v/>
      </c>
      <c r="Y368" s="25" t="str">
        <f t="shared" ca="1" si="319"/>
        <v/>
      </c>
      <c r="Z368" s="25" t="str">
        <f t="shared" ca="1" si="339"/>
        <v/>
      </c>
      <c r="AA368" s="25" t="str">
        <f t="shared" ca="1" si="340"/>
        <v/>
      </c>
      <c r="AB368" s="25" t="str">
        <f ca="1">IF($H368="","",IF($Q368="x",SUM(U$3:W368)+SUM(Z$3:AA368)-SUM(AB$3:AB367),0))</f>
        <v/>
      </c>
      <c r="AC368" s="25" t="str">
        <f t="shared" ca="1" si="341"/>
        <v/>
      </c>
      <c r="AD368" s="25" t="str">
        <f t="shared" ca="1" si="320"/>
        <v/>
      </c>
      <c r="AE368" s="7"/>
      <c r="AF368" s="25" t="str">
        <f t="shared" ca="1" si="342"/>
        <v/>
      </c>
      <c r="AG368" s="25">
        <f ca="1">SUM(AF$3:AF368)</f>
        <v>0</v>
      </c>
      <c r="AH368" s="25" t="str">
        <f t="shared" ca="1" si="343"/>
        <v/>
      </c>
      <c r="AI368" s="25" t="str">
        <f t="shared" ca="1" si="321"/>
        <v/>
      </c>
      <c r="AJ368" s="25" t="str">
        <f t="shared" ca="1" si="344"/>
        <v/>
      </c>
      <c r="AK368" s="25" t="str">
        <f t="shared" ca="1" si="322"/>
        <v/>
      </c>
      <c r="AL368" s="25" t="str">
        <f t="shared" ca="1" si="345"/>
        <v/>
      </c>
      <c r="AM368" s="25" t="str">
        <f t="shared" ca="1" si="323"/>
        <v/>
      </c>
      <c r="AN368" s="25" t="str">
        <f t="shared" ca="1" si="346"/>
        <v/>
      </c>
      <c r="AO368" s="25" t="str">
        <f t="shared" ca="1" si="347"/>
        <v/>
      </c>
      <c r="AP368" s="25" t="str">
        <f ca="1">IF($H368="","",IF($Q368="x",SUM(AI$3:AK368)+SUM(AN$3:AO368)-SUM(AP$3:AP367),0))</f>
        <v/>
      </c>
      <c r="AQ368" s="25" t="str">
        <f t="shared" ca="1" si="348"/>
        <v/>
      </c>
      <c r="AR368" s="25" t="str">
        <f t="shared" ca="1" si="324"/>
        <v/>
      </c>
      <c r="AS368" s="7"/>
      <c r="AT368" s="25" t="str">
        <f t="shared" ca="1" si="349"/>
        <v/>
      </c>
      <c r="AU368" s="25">
        <f ca="1">SUM(AT$3:AT368)</f>
        <v>0</v>
      </c>
      <c r="AV368" s="25" t="str">
        <f t="shared" ca="1" si="350"/>
        <v/>
      </c>
      <c r="AW368" s="25" t="str">
        <f t="shared" ca="1" si="325"/>
        <v/>
      </c>
      <c r="AX368" s="25" t="str">
        <f t="shared" ca="1" si="351"/>
        <v/>
      </c>
      <c r="AY368" s="25" t="str">
        <f t="shared" ca="1" si="352"/>
        <v/>
      </c>
      <c r="AZ368" s="25" t="str">
        <f t="shared" ca="1" si="353"/>
        <v/>
      </c>
      <c r="BA368" s="25" t="str">
        <f t="shared" ca="1" si="354"/>
        <v/>
      </c>
      <c r="BB368" s="25" t="str">
        <f t="shared" ca="1" si="355"/>
        <v/>
      </c>
      <c r="BC368" s="25" t="str">
        <f t="shared" ca="1" si="356"/>
        <v/>
      </c>
      <c r="BD368" s="25" t="str">
        <f ca="1">IF($H368="","",IF($Q368="x",SUM(AW$3:AY368)+SUM(BB$3:BC368)-SUM(BD$3:BD367),0))</f>
        <v/>
      </c>
      <c r="BE368" s="25" t="str">
        <f t="shared" ca="1" si="357"/>
        <v/>
      </c>
      <c r="BF368" s="25" t="str">
        <f t="shared" ca="1" si="326"/>
        <v/>
      </c>
      <c r="BG368" s="7"/>
      <c r="BI368" s="25" t="str">
        <f t="shared" ca="1" si="358"/>
        <v/>
      </c>
      <c r="BJ368" s="25">
        <f ca="1">SUM(BI$3:BI368)</f>
        <v>0</v>
      </c>
      <c r="BK368" s="25" t="str">
        <f t="shared" ca="1" si="370"/>
        <v/>
      </c>
      <c r="BL368" s="25" t="str">
        <f t="shared" ca="1" si="327"/>
        <v/>
      </c>
      <c r="BM368" s="25" t="str">
        <f t="shared" ca="1" si="359"/>
        <v/>
      </c>
      <c r="BN368" s="25" t="str">
        <f t="shared" ca="1" si="360"/>
        <v/>
      </c>
      <c r="BO368" s="25" t="str">
        <f t="shared" ca="1" si="361"/>
        <v/>
      </c>
      <c r="BP368" s="25" t="str">
        <f t="shared" ca="1" si="362"/>
        <v/>
      </c>
      <c r="BQ368" s="25" t="str">
        <f t="shared" ca="1" si="363"/>
        <v/>
      </c>
      <c r="BR368" s="25" t="str">
        <f t="shared" ca="1" si="364"/>
        <v/>
      </c>
      <c r="BS368" s="25" t="str">
        <f ca="1">IF($H368="","",IF($Q368="x",SUM(BL$3:BN368)+SUM(BQ$3:BR368)-SUM(BS$3:BS367),0))</f>
        <v/>
      </c>
      <c r="BT368" s="25" t="str">
        <f t="shared" ca="1" si="365"/>
        <v/>
      </c>
      <c r="BU368" s="25" t="str">
        <f t="shared" ca="1" si="328"/>
        <v/>
      </c>
      <c r="BV368" s="7"/>
      <c r="BY368" s="7"/>
      <c r="CB368" s="131">
        <f t="shared" si="312"/>
        <v>365</v>
      </c>
      <c r="CC368" s="132" t="str">
        <f t="shared" ca="1" si="366"/>
        <v/>
      </c>
      <c r="CD368" s="133" t="str">
        <f t="shared" ca="1" si="313"/>
        <v/>
      </c>
      <c r="CE368" s="133" t="str">
        <f t="shared" ca="1" si="367"/>
        <v/>
      </c>
      <c r="CF368" s="133" t="str">
        <f t="shared" ca="1" si="314"/>
        <v/>
      </c>
      <c r="CG368" s="133" t="str">
        <f t="shared" ca="1" si="368"/>
        <v/>
      </c>
      <c r="CH368" s="133" t="str">
        <f ca="1">IF($H368="","",IF(MONTH($H368)=MONTH($C$4)-1,MAX(0,(CG368-SUM(N357:N368)+SUM(O357:O368))-(VLOOKUP(CB368-12,$CB$3:$CH367,6,FALSE))),0)*0.25)</f>
        <v/>
      </c>
      <c r="CI368" s="133" t="str">
        <f ca="1">IF($H368="","",CG368-SUM($CH$4:$CH368))</f>
        <v/>
      </c>
      <c r="CK368" s="133" t="str">
        <f ca="1">IF($H368="","",SUM($N$4:$N368)+$CK$3)</f>
        <v/>
      </c>
      <c r="CL368" s="133" t="str">
        <f ca="1">IF($H368="","",SUM($O$4:$O368))</f>
        <v/>
      </c>
      <c r="CM368" s="133" t="str">
        <f t="shared" ca="1" si="371"/>
        <v/>
      </c>
      <c r="CN368" s="133" t="str">
        <f ca="1">IF($H368="","",ROUND(IF(MONTH($H368)=MONTH($C$4)-1,BT368*(1+CC368)-SUM($CM$4:$CM368),0),2))</f>
        <v/>
      </c>
      <c r="CZ368" s="132" t="str">
        <f t="shared" ca="1" si="329"/>
        <v/>
      </c>
    </row>
    <row r="369" spans="6:104" x14ac:dyDescent="0.2">
      <c r="F369" s="3">
        <v>366</v>
      </c>
      <c r="G369" s="3">
        <f t="shared" si="330"/>
        <v>31</v>
      </c>
      <c r="H369" s="8" t="str">
        <f t="shared" ca="1" si="369"/>
        <v/>
      </c>
      <c r="I369" s="6" t="str">
        <f t="shared" ca="1" si="315"/>
        <v/>
      </c>
      <c r="J369" s="6" t="str">
        <f t="shared" ca="1" si="316"/>
        <v/>
      </c>
      <c r="K369" s="7"/>
      <c r="L369" s="6" t="str">
        <f ca="1">IF($H369="","",IF($J369="",VLOOKUP($I369,Sterbetafeln!$A$4:$I$124,$D$10,FALSE),MAX(0.0005,VLOOKUP($I369,Sterbetafeln!$A$4:$I$124,$D$10,FALSE)*VLOOKUP($J369,Sterbetafeln!$A$4:$I$124,$D$13,FALSE))))</f>
        <v/>
      </c>
      <c r="M369" s="78">
        <f ca="1">SUM($O$3:$O369)</f>
        <v>0</v>
      </c>
      <c r="N369" s="25" t="str">
        <f t="shared" ca="1" si="331"/>
        <v/>
      </c>
      <c r="O369" s="25" t="str">
        <f t="shared" ca="1" si="332"/>
        <v/>
      </c>
      <c r="P369" s="25" t="str">
        <f t="shared" ca="1" si="333"/>
        <v/>
      </c>
      <c r="Q369" s="7" t="str">
        <f t="shared" ca="1" si="334"/>
        <v/>
      </c>
      <c r="R369" s="25" t="str">
        <f t="shared" ca="1" si="335"/>
        <v/>
      </c>
      <c r="S369" s="25">
        <f ca="1">SUM(R$3:R369)</f>
        <v>0</v>
      </c>
      <c r="T369" s="25" t="str">
        <f t="shared" ca="1" si="336"/>
        <v/>
      </c>
      <c r="U369" s="25" t="str">
        <f t="shared" ca="1" si="317"/>
        <v/>
      </c>
      <c r="V369" s="25" t="str">
        <f t="shared" ca="1" si="337"/>
        <v/>
      </c>
      <c r="W369" s="25" t="str">
        <f t="shared" ca="1" si="318"/>
        <v/>
      </c>
      <c r="X369" s="25" t="str">
        <f t="shared" ca="1" si="338"/>
        <v/>
      </c>
      <c r="Y369" s="25" t="str">
        <f t="shared" ca="1" si="319"/>
        <v/>
      </c>
      <c r="Z369" s="25" t="str">
        <f t="shared" ca="1" si="339"/>
        <v/>
      </c>
      <c r="AA369" s="25" t="str">
        <f t="shared" ca="1" si="340"/>
        <v/>
      </c>
      <c r="AB369" s="25" t="str">
        <f ca="1">IF($H369="","",IF($Q369="x",SUM(U$3:W369)+SUM(Z$3:AA369)-SUM(AB$3:AB368),0))</f>
        <v/>
      </c>
      <c r="AC369" s="25" t="str">
        <f t="shared" ca="1" si="341"/>
        <v/>
      </c>
      <c r="AD369" s="25" t="str">
        <f t="shared" ca="1" si="320"/>
        <v/>
      </c>
      <c r="AE369" s="7"/>
      <c r="AF369" s="25" t="str">
        <f t="shared" ca="1" si="342"/>
        <v/>
      </c>
      <c r="AG369" s="25">
        <f ca="1">SUM(AF$3:AF369)</f>
        <v>0</v>
      </c>
      <c r="AH369" s="25" t="str">
        <f t="shared" ca="1" si="343"/>
        <v/>
      </c>
      <c r="AI369" s="25" t="str">
        <f t="shared" ca="1" si="321"/>
        <v/>
      </c>
      <c r="AJ369" s="25" t="str">
        <f t="shared" ca="1" si="344"/>
        <v/>
      </c>
      <c r="AK369" s="25" t="str">
        <f t="shared" ca="1" si="322"/>
        <v/>
      </c>
      <c r="AL369" s="25" t="str">
        <f t="shared" ca="1" si="345"/>
        <v/>
      </c>
      <c r="AM369" s="25" t="str">
        <f t="shared" ca="1" si="323"/>
        <v/>
      </c>
      <c r="AN369" s="25" t="str">
        <f t="shared" ca="1" si="346"/>
        <v/>
      </c>
      <c r="AO369" s="25" t="str">
        <f t="shared" ca="1" si="347"/>
        <v/>
      </c>
      <c r="AP369" s="25" t="str">
        <f ca="1">IF($H369="","",IF($Q369="x",SUM(AI$3:AK369)+SUM(AN$3:AO369)-SUM(AP$3:AP368),0))</f>
        <v/>
      </c>
      <c r="AQ369" s="25" t="str">
        <f t="shared" ca="1" si="348"/>
        <v/>
      </c>
      <c r="AR369" s="25" t="str">
        <f t="shared" ca="1" si="324"/>
        <v/>
      </c>
      <c r="AS369" s="7"/>
      <c r="AT369" s="25" t="str">
        <f t="shared" ca="1" si="349"/>
        <v/>
      </c>
      <c r="AU369" s="25">
        <f ca="1">SUM(AT$3:AT369)</f>
        <v>0</v>
      </c>
      <c r="AV369" s="25" t="str">
        <f t="shared" ca="1" si="350"/>
        <v/>
      </c>
      <c r="AW369" s="25" t="str">
        <f t="shared" ca="1" si="325"/>
        <v/>
      </c>
      <c r="AX369" s="25" t="str">
        <f t="shared" ca="1" si="351"/>
        <v/>
      </c>
      <c r="AY369" s="25" t="str">
        <f t="shared" ca="1" si="352"/>
        <v/>
      </c>
      <c r="AZ369" s="25" t="str">
        <f t="shared" ca="1" si="353"/>
        <v/>
      </c>
      <c r="BA369" s="25" t="str">
        <f t="shared" ca="1" si="354"/>
        <v/>
      </c>
      <c r="BB369" s="25" t="str">
        <f t="shared" ca="1" si="355"/>
        <v/>
      </c>
      <c r="BC369" s="25" t="str">
        <f t="shared" ca="1" si="356"/>
        <v/>
      </c>
      <c r="BD369" s="25" t="str">
        <f ca="1">IF($H369="","",IF($Q369="x",SUM(AW$3:AY369)+SUM(BB$3:BC369)-SUM(BD$3:BD368),0))</f>
        <v/>
      </c>
      <c r="BE369" s="25" t="str">
        <f t="shared" ca="1" si="357"/>
        <v/>
      </c>
      <c r="BF369" s="25" t="str">
        <f t="shared" ca="1" si="326"/>
        <v/>
      </c>
      <c r="BG369" s="7"/>
      <c r="BI369" s="25" t="str">
        <f t="shared" ca="1" si="358"/>
        <v/>
      </c>
      <c r="BJ369" s="25">
        <f ca="1">SUM(BI$3:BI369)</f>
        <v>0</v>
      </c>
      <c r="BK369" s="25" t="str">
        <f t="shared" ca="1" si="370"/>
        <v/>
      </c>
      <c r="BL369" s="25" t="str">
        <f t="shared" ca="1" si="327"/>
        <v/>
      </c>
      <c r="BM369" s="25" t="str">
        <f t="shared" ca="1" si="359"/>
        <v/>
      </c>
      <c r="BN369" s="25" t="str">
        <f t="shared" ca="1" si="360"/>
        <v/>
      </c>
      <c r="BO369" s="25" t="str">
        <f t="shared" ca="1" si="361"/>
        <v/>
      </c>
      <c r="BP369" s="25" t="str">
        <f t="shared" ca="1" si="362"/>
        <v/>
      </c>
      <c r="BQ369" s="25" t="str">
        <f t="shared" ca="1" si="363"/>
        <v/>
      </c>
      <c r="BR369" s="25" t="str">
        <f t="shared" ca="1" si="364"/>
        <v/>
      </c>
      <c r="BS369" s="25" t="str">
        <f ca="1">IF($H369="","",IF($Q369="x",SUM(BL$3:BN369)+SUM(BQ$3:BR369)-SUM(BS$3:BS368),0))</f>
        <v/>
      </c>
      <c r="BT369" s="25" t="str">
        <f t="shared" ca="1" si="365"/>
        <v/>
      </c>
      <c r="BU369" s="25" t="str">
        <f t="shared" ca="1" si="328"/>
        <v/>
      </c>
      <c r="BV369" s="7"/>
      <c r="BY369" s="7"/>
      <c r="CB369" s="131">
        <f t="shared" si="312"/>
        <v>366</v>
      </c>
      <c r="CC369" s="132" t="str">
        <f t="shared" ca="1" si="366"/>
        <v/>
      </c>
      <c r="CD369" s="133" t="str">
        <f t="shared" ca="1" si="313"/>
        <v/>
      </c>
      <c r="CE369" s="133" t="str">
        <f t="shared" ca="1" si="367"/>
        <v/>
      </c>
      <c r="CF369" s="133" t="str">
        <f t="shared" ca="1" si="314"/>
        <v/>
      </c>
      <c r="CG369" s="133" t="str">
        <f t="shared" ca="1" si="368"/>
        <v/>
      </c>
      <c r="CH369" s="133" t="str">
        <f ca="1">IF($H369="","",IF(MONTH($H369)=MONTH($C$4)-1,MAX(0,(CG369-SUM(N358:N369)+SUM(O358:O369))-(VLOOKUP(CB369-12,$CB$3:$CH368,6,FALSE))),0)*0.25)</f>
        <v/>
      </c>
      <c r="CI369" s="133" t="str">
        <f ca="1">IF($H369="","",CG369-SUM($CH$4:$CH369))</f>
        <v/>
      </c>
      <c r="CK369" s="133" t="str">
        <f ca="1">IF($H369="","",SUM($N$4:$N369)+$CK$3)</f>
        <v/>
      </c>
      <c r="CL369" s="133" t="str">
        <f ca="1">IF($H369="","",SUM($O$4:$O369))</f>
        <v/>
      </c>
      <c r="CM369" s="133" t="str">
        <f t="shared" ca="1" si="371"/>
        <v/>
      </c>
      <c r="CN369" s="133" t="str">
        <f ca="1">IF($H369="","",ROUND(IF(MONTH($H369)=MONTH($C$4)-1,BT369*(1+CC369)-SUM($CM$4:$CM369),0),2))</f>
        <v/>
      </c>
      <c r="CZ369" s="132" t="str">
        <f t="shared" ca="1" si="329"/>
        <v/>
      </c>
    </row>
    <row r="370" spans="6:104" x14ac:dyDescent="0.2">
      <c r="F370" s="3">
        <v>367</v>
      </c>
      <c r="G370" s="3">
        <f t="shared" si="330"/>
        <v>31</v>
      </c>
      <c r="H370" s="8" t="str">
        <f t="shared" ca="1" si="369"/>
        <v/>
      </c>
      <c r="I370" s="6" t="str">
        <f t="shared" ca="1" si="315"/>
        <v/>
      </c>
      <c r="J370" s="6" t="str">
        <f t="shared" ca="1" si="316"/>
        <v/>
      </c>
      <c r="K370" s="7"/>
      <c r="L370" s="6" t="str">
        <f ca="1">IF($H370="","",IF($J370="",VLOOKUP($I370,Sterbetafeln!$A$4:$I$124,$D$10,FALSE),MAX(0.0005,VLOOKUP($I370,Sterbetafeln!$A$4:$I$124,$D$10,FALSE)*VLOOKUP($J370,Sterbetafeln!$A$4:$I$124,$D$13,FALSE))))</f>
        <v/>
      </c>
      <c r="M370" s="78">
        <f ca="1">SUM($O$3:$O370)</f>
        <v>0</v>
      </c>
      <c r="N370" s="25" t="str">
        <f t="shared" ca="1" si="331"/>
        <v/>
      </c>
      <c r="O370" s="25" t="str">
        <f t="shared" ca="1" si="332"/>
        <v/>
      </c>
      <c r="P370" s="25" t="str">
        <f t="shared" ca="1" si="333"/>
        <v/>
      </c>
      <c r="Q370" s="7" t="str">
        <f t="shared" ca="1" si="334"/>
        <v/>
      </c>
      <c r="R370" s="25" t="str">
        <f t="shared" ca="1" si="335"/>
        <v/>
      </c>
      <c r="S370" s="25">
        <f ca="1">SUM(R$3:R370)</f>
        <v>0</v>
      </c>
      <c r="T370" s="25" t="str">
        <f t="shared" ca="1" si="336"/>
        <v/>
      </c>
      <c r="U370" s="25" t="str">
        <f t="shared" ca="1" si="317"/>
        <v/>
      </c>
      <c r="V370" s="25" t="str">
        <f t="shared" ca="1" si="337"/>
        <v/>
      </c>
      <c r="W370" s="25" t="str">
        <f t="shared" ca="1" si="318"/>
        <v/>
      </c>
      <c r="X370" s="25" t="str">
        <f t="shared" ca="1" si="338"/>
        <v/>
      </c>
      <c r="Y370" s="25" t="str">
        <f t="shared" ca="1" si="319"/>
        <v/>
      </c>
      <c r="Z370" s="25" t="str">
        <f t="shared" ca="1" si="339"/>
        <v/>
      </c>
      <c r="AA370" s="25" t="str">
        <f t="shared" ca="1" si="340"/>
        <v/>
      </c>
      <c r="AB370" s="25" t="str">
        <f ca="1">IF($H370="","",IF($Q370="x",SUM(U$3:W370)+SUM(Z$3:AA370)-SUM(AB$3:AB369),0))</f>
        <v/>
      </c>
      <c r="AC370" s="25" t="str">
        <f t="shared" ca="1" si="341"/>
        <v/>
      </c>
      <c r="AD370" s="25" t="str">
        <f t="shared" ca="1" si="320"/>
        <v/>
      </c>
      <c r="AE370" s="7"/>
      <c r="AF370" s="25" t="str">
        <f t="shared" ca="1" si="342"/>
        <v/>
      </c>
      <c r="AG370" s="25">
        <f ca="1">SUM(AF$3:AF370)</f>
        <v>0</v>
      </c>
      <c r="AH370" s="25" t="str">
        <f t="shared" ca="1" si="343"/>
        <v/>
      </c>
      <c r="AI370" s="25" t="str">
        <f t="shared" ca="1" si="321"/>
        <v/>
      </c>
      <c r="AJ370" s="25" t="str">
        <f t="shared" ca="1" si="344"/>
        <v/>
      </c>
      <c r="AK370" s="25" t="str">
        <f t="shared" ca="1" si="322"/>
        <v/>
      </c>
      <c r="AL370" s="25" t="str">
        <f t="shared" ca="1" si="345"/>
        <v/>
      </c>
      <c r="AM370" s="25" t="str">
        <f t="shared" ca="1" si="323"/>
        <v/>
      </c>
      <c r="AN370" s="25" t="str">
        <f t="shared" ca="1" si="346"/>
        <v/>
      </c>
      <c r="AO370" s="25" t="str">
        <f t="shared" ca="1" si="347"/>
        <v/>
      </c>
      <c r="AP370" s="25" t="str">
        <f ca="1">IF($H370="","",IF($Q370="x",SUM(AI$3:AK370)+SUM(AN$3:AO370)-SUM(AP$3:AP369),0))</f>
        <v/>
      </c>
      <c r="AQ370" s="25" t="str">
        <f t="shared" ca="1" si="348"/>
        <v/>
      </c>
      <c r="AR370" s="25" t="str">
        <f t="shared" ca="1" si="324"/>
        <v/>
      </c>
      <c r="AS370" s="7"/>
      <c r="AT370" s="25" t="str">
        <f t="shared" ca="1" si="349"/>
        <v/>
      </c>
      <c r="AU370" s="25">
        <f ca="1">SUM(AT$3:AT370)</f>
        <v>0</v>
      </c>
      <c r="AV370" s="25" t="str">
        <f t="shared" ca="1" si="350"/>
        <v/>
      </c>
      <c r="AW370" s="25" t="str">
        <f t="shared" ca="1" si="325"/>
        <v/>
      </c>
      <c r="AX370" s="25" t="str">
        <f t="shared" ca="1" si="351"/>
        <v/>
      </c>
      <c r="AY370" s="25" t="str">
        <f t="shared" ca="1" si="352"/>
        <v/>
      </c>
      <c r="AZ370" s="25" t="str">
        <f t="shared" ca="1" si="353"/>
        <v/>
      </c>
      <c r="BA370" s="25" t="str">
        <f t="shared" ca="1" si="354"/>
        <v/>
      </c>
      <c r="BB370" s="25" t="str">
        <f t="shared" ca="1" si="355"/>
        <v/>
      </c>
      <c r="BC370" s="25" t="str">
        <f t="shared" ca="1" si="356"/>
        <v/>
      </c>
      <c r="BD370" s="25" t="str">
        <f ca="1">IF($H370="","",IF($Q370="x",SUM(AW$3:AY370)+SUM(BB$3:BC370)-SUM(BD$3:BD369),0))</f>
        <v/>
      </c>
      <c r="BE370" s="25" t="str">
        <f t="shared" ca="1" si="357"/>
        <v/>
      </c>
      <c r="BF370" s="25" t="str">
        <f t="shared" ca="1" si="326"/>
        <v/>
      </c>
      <c r="BG370" s="7"/>
      <c r="BI370" s="25" t="str">
        <f t="shared" ca="1" si="358"/>
        <v/>
      </c>
      <c r="BJ370" s="25">
        <f ca="1">SUM(BI$3:BI370)</f>
        <v>0</v>
      </c>
      <c r="BK370" s="25" t="str">
        <f t="shared" ca="1" si="370"/>
        <v/>
      </c>
      <c r="BL370" s="25" t="str">
        <f t="shared" ca="1" si="327"/>
        <v/>
      </c>
      <c r="BM370" s="25" t="str">
        <f t="shared" ca="1" si="359"/>
        <v/>
      </c>
      <c r="BN370" s="25" t="str">
        <f t="shared" ca="1" si="360"/>
        <v/>
      </c>
      <c r="BO370" s="25" t="str">
        <f t="shared" ca="1" si="361"/>
        <v/>
      </c>
      <c r="BP370" s="25" t="str">
        <f t="shared" ca="1" si="362"/>
        <v/>
      </c>
      <c r="BQ370" s="25" t="str">
        <f t="shared" ca="1" si="363"/>
        <v/>
      </c>
      <c r="BR370" s="25" t="str">
        <f t="shared" ca="1" si="364"/>
        <v/>
      </c>
      <c r="BS370" s="25" t="str">
        <f ca="1">IF($H370="","",IF($Q370="x",SUM(BL$3:BN370)+SUM(BQ$3:BR370)-SUM(BS$3:BS369),0))</f>
        <v/>
      </c>
      <c r="BT370" s="25" t="str">
        <f t="shared" ca="1" si="365"/>
        <v/>
      </c>
      <c r="BU370" s="25" t="str">
        <f t="shared" ca="1" si="328"/>
        <v/>
      </c>
      <c r="BV370" s="7"/>
      <c r="BY370" s="7"/>
      <c r="CB370" s="131">
        <f t="shared" si="312"/>
        <v>367</v>
      </c>
      <c r="CC370" s="132" t="str">
        <f t="shared" ca="1" si="366"/>
        <v/>
      </c>
      <c r="CD370" s="133" t="str">
        <f t="shared" ca="1" si="313"/>
        <v/>
      </c>
      <c r="CE370" s="133" t="str">
        <f t="shared" ca="1" si="367"/>
        <v/>
      </c>
      <c r="CF370" s="133" t="str">
        <f t="shared" ca="1" si="314"/>
        <v/>
      </c>
      <c r="CG370" s="133" t="str">
        <f t="shared" ca="1" si="368"/>
        <v/>
      </c>
      <c r="CH370" s="133" t="str">
        <f ca="1">IF($H370="","",IF(MONTH($H370)=MONTH($C$4)-1,MAX(0,(CG370-SUM(N359:N370)+SUM(O359:O370))-(VLOOKUP(CB370-12,$CB$3:$CH369,6,FALSE))),0)*0.25)</f>
        <v/>
      </c>
      <c r="CI370" s="133" t="str">
        <f ca="1">IF($H370="","",CG370-SUM($CH$4:$CH370))</f>
        <v/>
      </c>
      <c r="CK370" s="133" t="str">
        <f ca="1">IF($H370="","",SUM($N$4:$N370)+$CK$3)</f>
        <v/>
      </c>
      <c r="CL370" s="133" t="str">
        <f ca="1">IF($H370="","",SUM($O$4:$O370))</f>
        <v/>
      </c>
      <c r="CM370" s="133" t="str">
        <f t="shared" ca="1" si="371"/>
        <v/>
      </c>
      <c r="CN370" s="133" t="str">
        <f ca="1">IF($H370="","",ROUND(IF(MONTH($H370)=MONTH($C$4)-1,BT370*(1+CC370)-SUM($CM$4:$CM370),0),2))</f>
        <v/>
      </c>
      <c r="CZ370" s="132" t="str">
        <f t="shared" ca="1" si="329"/>
        <v/>
      </c>
    </row>
    <row r="371" spans="6:104" x14ac:dyDescent="0.2">
      <c r="F371" s="3">
        <v>368</v>
      </c>
      <c r="G371" s="3">
        <f t="shared" si="330"/>
        <v>31</v>
      </c>
      <c r="H371" s="8" t="str">
        <f t="shared" ca="1" si="369"/>
        <v/>
      </c>
      <c r="I371" s="6" t="str">
        <f t="shared" ca="1" si="315"/>
        <v/>
      </c>
      <c r="J371" s="6" t="str">
        <f t="shared" ca="1" si="316"/>
        <v/>
      </c>
      <c r="K371" s="7"/>
      <c r="L371" s="6" t="str">
        <f ca="1">IF($H371="","",IF($J371="",VLOOKUP($I371,Sterbetafeln!$A$4:$I$124,$D$10,FALSE),MAX(0.0005,VLOOKUP($I371,Sterbetafeln!$A$4:$I$124,$D$10,FALSE)*VLOOKUP($J371,Sterbetafeln!$A$4:$I$124,$D$13,FALSE))))</f>
        <v/>
      </c>
      <c r="M371" s="78">
        <f ca="1">SUM($O$3:$O371)</f>
        <v>0</v>
      </c>
      <c r="N371" s="25" t="str">
        <f t="shared" ca="1" si="331"/>
        <v/>
      </c>
      <c r="O371" s="25" t="str">
        <f t="shared" ca="1" si="332"/>
        <v/>
      </c>
      <c r="P371" s="25" t="str">
        <f t="shared" ca="1" si="333"/>
        <v/>
      </c>
      <c r="Q371" s="7" t="str">
        <f t="shared" ca="1" si="334"/>
        <v/>
      </c>
      <c r="R371" s="25" t="str">
        <f t="shared" ca="1" si="335"/>
        <v/>
      </c>
      <c r="S371" s="25">
        <f ca="1">SUM(R$3:R371)</f>
        <v>0</v>
      </c>
      <c r="T371" s="25" t="str">
        <f t="shared" ca="1" si="336"/>
        <v/>
      </c>
      <c r="U371" s="25" t="str">
        <f t="shared" ca="1" si="317"/>
        <v/>
      </c>
      <c r="V371" s="25" t="str">
        <f t="shared" ca="1" si="337"/>
        <v/>
      </c>
      <c r="W371" s="25" t="str">
        <f t="shared" ca="1" si="318"/>
        <v/>
      </c>
      <c r="X371" s="25" t="str">
        <f t="shared" ca="1" si="338"/>
        <v/>
      </c>
      <c r="Y371" s="25" t="str">
        <f t="shared" ca="1" si="319"/>
        <v/>
      </c>
      <c r="Z371" s="25" t="str">
        <f t="shared" ca="1" si="339"/>
        <v/>
      </c>
      <c r="AA371" s="25" t="str">
        <f t="shared" ca="1" si="340"/>
        <v/>
      </c>
      <c r="AB371" s="25" t="str">
        <f ca="1">IF($H371="","",IF($Q371="x",SUM(U$3:W371)+SUM(Z$3:AA371)-SUM(AB$3:AB370),0))</f>
        <v/>
      </c>
      <c r="AC371" s="25" t="str">
        <f t="shared" ca="1" si="341"/>
        <v/>
      </c>
      <c r="AD371" s="25" t="str">
        <f t="shared" ca="1" si="320"/>
        <v/>
      </c>
      <c r="AE371" s="7"/>
      <c r="AF371" s="25" t="str">
        <f t="shared" ca="1" si="342"/>
        <v/>
      </c>
      <c r="AG371" s="25">
        <f ca="1">SUM(AF$3:AF371)</f>
        <v>0</v>
      </c>
      <c r="AH371" s="25" t="str">
        <f t="shared" ca="1" si="343"/>
        <v/>
      </c>
      <c r="AI371" s="25" t="str">
        <f t="shared" ca="1" si="321"/>
        <v/>
      </c>
      <c r="AJ371" s="25" t="str">
        <f t="shared" ca="1" si="344"/>
        <v/>
      </c>
      <c r="AK371" s="25" t="str">
        <f t="shared" ca="1" si="322"/>
        <v/>
      </c>
      <c r="AL371" s="25" t="str">
        <f t="shared" ca="1" si="345"/>
        <v/>
      </c>
      <c r="AM371" s="25" t="str">
        <f t="shared" ca="1" si="323"/>
        <v/>
      </c>
      <c r="AN371" s="25" t="str">
        <f t="shared" ca="1" si="346"/>
        <v/>
      </c>
      <c r="AO371" s="25" t="str">
        <f t="shared" ca="1" si="347"/>
        <v/>
      </c>
      <c r="AP371" s="25" t="str">
        <f ca="1">IF($H371="","",IF($Q371="x",SUM(AI$3:AK371)+SUM(AN$3:AO371)-SUM(AP$3:AP370),0))</f>
        <v/>
      </c>
      <c r="AQ371" s="25" t="str">
        <f t="shared" ca="1" si="348"/>
        <v/>
      </c>
      <c r="AR371" s="25" t="str">
        <f t="shared" ca="1" si="324"/>
        <v/>
      </c>
      <c r="AS371" s="7"/>
      <c r="AT371" s="25" t="str">
        <f t="shared" ca="1" si="349"/>
        <v/>
      </c>
      <c r="AU371" s="25">
        <f ca="1">SUM(AT$3:AT371)</f>
        <v>0</v>
      </c>
      <c r="AV371" s="25" t="str">
        <f t="shared" ca="1" si="350"/>
        <v/>
      </c>
      <c r="AW371" s="25" t="str">
        <f t="shared" ca="1" si="325"/>
        <v/>
      </c>
      <c r="AX371" s="25" t="str">
        <f t="shared" ca="1" si="351"/>
        <v/>
      </c>
      <c r="AY371" s="25" t="str">
        <f t="shared" ca="1" si="352"/>
        <v/>
      </c>
      <c r="AZ371" s="25" t="str">
        <f t="shared" ca="1" si="353"/>
        <v/>
      </c>
      <c r="BA371" s="25" t="str">
        <f t="shared" ca="1" si="354"/>
        <v/>
      </c>
      <c r="BB371" s="25" t="str">
        <f t="shared" ca="1" si="355"/>
        <v/>
      </c>
      <c r="BC371" s="25" t="str">
        <f t="shared" ca="1" si="356"/>
        <v/>
      </c>
      <c r="BD371" s="25" t="str">
        <f ca="1">IF($H371="","",IF($Q371="x",SUM(AW$3:AY371)+SUM(BB$3:BC371)-SUM(BD$3:BD370),0))</f>
        <v/>
      </c>
      <c r="BE371" s="25" t="str">
        <f t="shared" ca="1" si="357"/>
        <v/>
      </c>
      <c r="BF371" s="25" t="str">
        <f t="shared" ca="1" si="326"/>
        <v/>
      </c>
      <c r="BG371" s="7"/>
      <c r="BI371" s="25" t="str">
        <f t="shared" ca="1" si="358"/>
        <v/>
      </c>
      <c r="BJ371" s="25">
        <f ca="1">SUM(BI$3:BI371)</f>
        <v>0</v>
      </c>
      <c r="BK371" s="25" t="str">
        <f t="shared" ca="1" si="370"/>
        <v/>
      </c>
      <c r="BL371" s="25" t="str">
        <f t="shared" ca="1" si="327"/>
        <v/>
      </c>
      <c r="BM371" s="25" t="str">
        <f t="shared" ca="1" si="359"/>
        <v/>
      </c>
      <c r="BN371" s="25" t="str">
        <f t="shared" ca="1" si="360"/>
        <v/>
      </c>
      <c r="BO371" s="25" t="str">
        <f t="shared" ca="1" si="361"/>
        <v/>
      </c>
      <c r="BP371" s="25" t="str">
        <f t="shared" ca="1" si="362"/>
        <v/>
      </c>
      <c r="BQ371" s="25" t="str">
        <f t="shared" ca="1" si="363"/>
        <v/>
      </c>
      <c r="BR371" s="25" t="str">
        <f t="shared" ca="1" si="364"/>
        <v/>
      </c>
      <c r="BS371" s="25" t="str">
        <f ca="1">IF($H371="","",IF($Q371="x",SUM(BL$3:BN371)+SUM(BQ$3:BR371)-SUM(BS$3:BS370),0))</f>
        <v/>
      </c>
      <c r="BT371" s="25" t="str">
        <f t="shared" ca="1" si="365"/>
        <v/>
      </c>
      <c r="BU371" s="25" t="str">
        <f t="shared" ca="1" si="328"/>
        <v/>
      </c>
      <c r="BV371" s="7"/>
      <c r="BY371" s="7"/>
      <c r="CB371" s="131">
        <f t="shared" si="312"/>
        <v>368</v>
      </c>
      <c r="CC371" s="132" t="str">
        <f t="shared" ca="1" si="366"/>
        <v/>
      </c>
      <c r="CD371" s="133" t="str">
        <f t="shared" ca="1" si="313"/>
        <v/>
      </c>
      <c r="CE371" s="133" t="str">
        <f t="shared" ca="1" si="367"/>
        <v/>
      </c>
      <c r="CF371" s="133" t="str">
        <f t="shared" ca="1" si="314"/>
        <v/>
      </c>
      <c r="CG371" s="133" t="str">
        <f t="shared" ca="1" si="368"/>
        <v/>
      </c>
      <c r="CH371" s="133" t="str">
        <f ca="1">IF($H371="","",IF(MONTH($H371)=MONTH($C$4)-1,MAX(0,(CG371-SUM(N360:N371)+SUM(O360:O371))-(VLOOKUP(CB371-12,$CB$3:$CH370,6,FALSE))),0)*0.25)</f>
        <v/>
      </c>
      <c r="CI371" s="133" t="str">
        <f ca="1">IF($H371="","",CG371-SUM($CH$4:$CH371))</f>
        <v/>
      </c>
      <c r="CK371" s="133" t="str">
        <f ca="1">IF($H371="","",SUM($N$4:$N371)+$CK$3)</f>
        <v/>
      </c>
      <c r="CL371" s="133" t="str">
        <f ca="1">IF($H371="","",SUM($O$4:$O371))</f>
        <v/>
      </c>
      <c r="CM371" s="133" t="str">
        <f t="shared" ca="1" si="371"/>
        <v/>
      </c>
      <c r="CN371" s="133" t="str">
        <f ca="1">IF($H371="","",ROUND(IF(MONTH($H371)=MONTH($C$4)-1,BT371*(1+CC371)-SUM($CM$4:$CM371),0),2))</f>
        <v/>
      </c>
      <c r="CZ371" s="132" t="str">
        <f t="shared" ca="1" si="329"/>
        <v/>
      </c>
    </row>
    <row r="372" spans="6:104" x14ac:dyDescent="0.2">
      <c r="F372" s="3">
        <v>369</v>
      </c>
      <c r="G372" s="3">
        <f t="shared" si="330"/>
        <v>31</v>
      </c>
      <c r="H372" s="8" t="str">
        <f t="shared" ca="1" si="369"/>
        <v/>
      </c>
      <c r="I372" s="6" t="str">
        <f t="shared" ca="1" si="315"/>
        <v/>
      </c>
      <c r="J372" s="6" t="str">
        <f t="shared" ca="1" si="316"/>
        <v/>
      </c>
      <c r="K372" s="7"/>
      <c r="L372" s="6" t="str">
        <f ca="1">IF($H372="","",IF($J372="",VLOOKUP($I372,Sterbetafeln!$A$4:$I$124,$D$10,FALSE),MAX(0.0005,VLOOKUP($I372,Sterbetafeln!$A$4:$I$124,$D$10,FALSE)*VLOOKUP($J372,Sterbetafeln!$A$4:$I$124,$D$13,FALSE))))</f>
        <v/>
      </c>
      <c r="M372" s="78">
        <f ca="1">SUM($O$3:$O372)</f>
        <v>0</v>
      </c>
      <c r="N372" s="25" t="str">
        <f t="shared" ca="1" si="331"/>
        <v/>
      </c>
      <c r="O372" s="25" t="str">
        <f t="shared" ca="1" si="332"/>
        <v/>
      </c>
      <c r="P372" s="25" t="str">
        <f t="shared" ca="1" si="333"/>
        <v/>
      </c>
      <c r="Q372" s="7" t="str">
        <f t="shared" ca="1" si="334"/>
        <v/>
      </c>
      <c r="R372" s="25" t="str">
        <f t="shared" ca="1" si="335"/>
        <v/>
      </c>
      <c r="S372" s="25">
        <f ca="1">SUM(R$3:R372)</f>
        <v>0</v>
      </c>
      <c r="T372" s="25" t="str">
        <f t="shared" ca="1" si="336"/>
        <v/>
      </c>
      <c r="U372" s="25" t="str">
        <f t="shared" ca="1" si="317"/>
        <v/>
      </c>
      <c r="V372" s="25" t="str">
        <f t="shared" ca="1" si="337"/>
        <v/>
      </c>
      <c r="W372" s="25" t="str">
        <f t="shared" ca="1" si="318"/>
        <v/>
      </c>
      <c r="X372" s="25" t="str">
        <f t="shared" ca="1" si="338"/>
        <v/>
      </c>
      <c r="Y372" s="25" t="str">
        <f t="shared" ca="1" si="319"/>
        <v/>
      </c>
      <c r="Z372" s="25" t="str">
        <f t="shared" ca="1" si="339"/>
        <v/>
      </c>
      <c r="AA372" s="25" t="str">
        <f t="shared" ca="1" si="340"/>
        <v/>
      </c>
      <c r="AB372" s="25" t="str">
        <f ca="1">IF($H372="","",IF($Q372="x",SUM(U$3:W372)+SUM(Z$3:AA372)-SUM(AB$3:AB371),0))</f>
        <v/>
      </c>
      <c r="AC372" s="25" t="str">
        <f t="shared" ca="1" si="341"/>
        <v/>
      </c>
      <c r="AD372" s="25" t="str">
        <f t="shared" ca="1" si="320"/>
        <v/>
      </c>
      <c r="AE372" s="7"/>
      <c r="AF372" s="25" t="str">
        <f t="shared" ca="1" si="342"/>
        <v/>
      </c>
      <c r="AG372" s="25">
        <f ca="1">SUM(AF$3:AF372)</f>
        <v>0</v>
      </c>
      <c r="AH372" s="25" t="str">
        <f t="shared" ca="1" si="343"/>
        <v/>
      </c>
      <c r="AI372" s="25" t="str">
        <f t="shared" ca="1" si="321"/>
        <v/>
      </c>
      <c r="AJ372" s="25" t="str">
        <f t="shared" ca="1" si="344"/>
        <v/>
      </c>
      <c r="AK372" s="25" t="str">
        <f t="shared" ca="1" si="322"/>
        <v/>
      </c>
      <c r="AL372" s="25" t="str">
        <f t="shared" ca="1" si="345"/>
        <v/>
      </c>
      <c r="AM372" s="25" t="str">
        <f t="shared" ca="1" si="323"/>
        <v/>
      </c>
      <c r="AN372" s="25" t="str">
        <f t="shared" ca="1" si="346"/>
        <v/>
      </c>
      <c r="AO372" s="25" t="str">
        <f t="shared" ca="1" si="347"/>
        <v/>
      </c>
      <c r="AP372" s="25" t="str">
        <f ca="1">IF($H372="","",IF($Q372="x",SUM(AI$3:AK372)+SUM(AN$3:AO372)-SUM(AP$3:AP371),0))</f>
        <v/>
      </c>
      <c r="AQ372" s="25" t="str">
        <f t="shared" ca="1" si="348"/>
        <v/>
      </c>
      <c r="AR372" s="25" t="str">
        <f t="shared" ca="1" si="324"/>
        <v/>
      </c>
      <c r="AS372" s="7"/>
      <c r="AT372" s="25" t="str">
        <f t="shared" ca="1" si="349"/>
        <v/>
      </c>
      <c r="AU372" s="25">
        <f ca="1">SUM(AT$3:AT372)</f>
        <v>0</v>
      </c>
      <c r="AV372" s="25" t="str">
        <f t="shared" ca="1" si="350"/>
        <v/>
      </c>
      <c r="AW372" s="25" t="str">
        <f t="shared" ca="1" si="325"/>
        <v/>
      </c>
      <c r="AX372" s="25" t="str">
        <f t="shared" ca="1" si="351"/>
        <v/>
      </c>
      <c r="AY372" s="25" t="str">
        <f t="shared" ca="1" si="352"/>
        <v/>
      </c>
      <c r="AZ372" s="25" t="str">
        <f t="shared" ca="1" si="353"/>
        <v/>
      </c>
      <c r="BA372" s="25" t="str">
        <f t="shared" ca="1" si="354"/>
        <v/>
      </c>
      <c r="BB372" s="25" t="str">
        <f t="shared" ca="1" si="355"/>
        <v/>
      </c>
      <c r="BC372" s="25" t="str">
        <f t="shared" ca="1" si="356"/>
        <v/>
      </c>
      <c r="BD372" s="25" t="str">
        <f ca="1">IF($H372="","",IF($Q372="x",SUM(AW$3:AY372)+SUM(BB$3:BC372)-SUM(BD$3:BD371),0))</f>
        <v/>
      </c>
      <c r="BE372" s="25" t="str">
        <f t="shared" ca="1" si="357"/>
        <v/>
      </c>
      <c r="BF372" s="25" t="str">
        <f t="shared" ca="1" si="326"/>
        <v/>
      </c>
      <c r="BG372" s="7"/>
      <c r="BI372" s="25" t="str">
        <f t="shared" ca="1" si="358"/>
        <v/>
      </c>
      <c r="BJ372" s="25">
        <f ca="1">SUM(BI$3:BI372)</f>
        <v>0</v>
      </c>
      <c r="BK372" s="25" t="str">
        <f t="shared" ca="1" si="370"/>
        <v/>
      </c>
      <c r="BL372" s="25" t="str">
        <f t="shared" ca="1" si="327"/>
        <v/>
      </c>
      <c r="BM372" s="25" t="str">
        <f t="shared" ca="1" si="359"/>
        <v/>
      </c>
      <c r="BN372" s="25" t="str">
        <f t="shared" ca="1" si="360"/>
        <v/>
      </c>
      <c r="BO372" s="25" t="str">
        <f t="shared" ca="1" si="361"/>
        <v/>
      </c>
      <c r="BP372" s="25" t="str">
        <f t="shared" ca="1" si="362"/>
        <v/>
      </c>
      <c r="BQ372" s="25" t="str">
        <f t="shared" ca="1" si="363"/>
        <v/>
      </c>
      <c r="BR372" s="25" t="str">
        <f t="shared" ca="1" si="364"/>
        <v/>
      </c>
      <c r="BS372" s="25" t="str">
        <f ca="1">IF($H372="","",IF($Q372="x",SUM(BL$3:BN372)+SUM(BQ$3:BR372)-SUM(BS$3:BS371),0))</f>
        <v/>
      </c>
      <c r="BT372" s="25" t="str">
        <f t="shared" ca="1" si="365"/>
        <v/>
      </c>
      <c r="BU372" s="25" t="str">
        <f t="shared" ca="1" si="328"/>
        <v/>
      </c>
      <c r="BV372" s="7"/>
      <c r="BY372" s="7"/>
      <c r="CB372" s="131">
        <f t="shared" si="312"/>
        <v>369</v>
      </c>
      <c r="CC372" s="132" t="str">
        <f t="shared" ca="1" si="366"/>
        <v/>
      </c>
      <c r="CD372" s="133" t="str">
        <f t="shared" ca="1" si="313"/>
        <v/>
      </c>
      <c r="CE372" s="133" t="str">
        <f t="shared" ca="1" si="367"/>
        <v/>
      </c>
      <c r="CF372" s="133" t="str">
        <f t="shared" ca="1" si="314"/>
        <v/>
      </c>
      <c r="CG372" s="133" t="str">
        <f t="shared" ca="1" si="368"/>
        <v/>
      </c>
      <c r="CH372" s="133" t="str">
        <f ca="1">IF($H372="","",IF(MONTH($H372)=MONTH($C$4)-1,MAX(0,(CG372-SUM(N361:N372)+SUM(O361:O372))-(VLOOKUP(CB372-12,$CB$3:$CH371,6,FALSE))),0)*0.25)</f>
        <v/>
      </c>
      <c r="CI372" s="133" t="str">
        <f ca="1">IF($H372="","",CG372-SUM($CH$4:$CH372))</f>
        <v/>
      </c>
      <c r="CK372" s="133" t="str">
        <f ca="1">IF($H372="","",SUM($N$4:$N372)+$CK$3)</f>
        <v/>
      </c>
      <c r="CL372" s="133" t="str">
        <f ca="1">IF($H372="","",SUM($O$4:$O372))</f>
        <v/>
      </c>
      <c r="CM372" s="133" t="str">
        <f t="shared" ca="1" si="371"/>
        <v/>
      </c>
      <c r="CN372" s="133" t="str">
        <f ca="1">IF($H372="","",ROUND(IF(MONTH($H372)=MONTH($C$4)-1,BT372*(1+CC372)-SUM($CM$4:$CM372),0),2))</f>
        <v/>
      </c>
      <c r="CZ372" s="132" t="str">
        <f t="shared" ca="1" si="329"/>
        <v/>
      </c>
    </row>
    <row r="373" spans="6:104" x14ac:dyDescent="0.2">
      <c r="F373" s="3">
        <v>370</v>
      </c>
      <c r="G373" s="3">
        <f t="shared" si="330"/>
        <v>31</v>
      </c>
      <c r="H373" s="8" t="str">
        <f t="shared" ca="1" si="369"/>
        <v/>
      </c>
      <c r="I373" s="6" t="str">
        <f t="shared" ca="1" si="315"/>
        <v/>
      </c>
      <c r="J373" s="6" t="str">
        <f t="shared" ca="1" si="316"/>
        <v/>
      </c>
      <c r="K373" s="7"/>
      <c r="L373" s="6" t="str">
        <f ca="1">IF($H373="","",IF($J373="",VLOOKUP($I373,Sterbetafeln!$A$4:$I$124,$D$10,FALSE),MAX(0.0005,VLOOKUP($I373,Sterbetafeln!$A$4:$I$124,$D$10,FALSE)*VLOOKUP($J373,Sterbetafeln!$A$4:$I$124,$D$13,FALSE))))</f>
        <v/>
      </c>
      <c r="M373" s="78">
        <f ca="1">SUM($O$3:$O373)</f>
        <v>0</v>
      </c>
      <c r="N373" s="25" t="str">
        <f t="shared" ca="1" si="331"/>
        <v/>
      </c>
      <c r="O373" s="25" t="str">
        <f t="shared" ca="1" si="332"/>
        <v/>
      </c>
      <c r="P373" s="25" t="str">
        <f t="shared" ca="1" si="333"/>
        <v/>
      </c>
      <c r="Q373" s="7" t="str">
        <f t="shared" ca="1" si="334"/>
        <v/>
      </c>
      <c r="R373" s="25" t="str">
        <f t="shared" ca="1" si="335"/>
        <v/>
      </c>
      <c r="S373" s="25">
        <f ca="1">SUM(R$3:R373)</f>
        <v>0</v>
      </c>
      <c r="T373" s="25" t="str">
        <f t="shared" ca="1" si="336"/>
        <v/>
      </c>
      <c r="U373" s="25" t="str">
        <f t="shared" ca="1" si="317"/>
        <v/>
      </c>
      <c r="V373" s="25" t="str">
        <f t="shared" ca="1" si="337"/>
        <v/>
      </c>
      <c r="W373" s="25" t="str">
        <f t="shared" ca="1" si="318"/>
        <v/>
      </c>
      <c r="X373" s="25" t="str">
        <f t="shared" ca="1" si="338"/>
        <v/>
      </c>
      <c r="Y373" s="25" t="str">
        <f t="shared" ca="1" si="319"/>
        <v/>
      </c>
      <c r="Z373" s="25" t="str">
        <f t="shared" ca="1" si="339"/>
        <v/>
      </c>
      <c r="AA373" s="25" t="str">
        <f t="shared" ca="1" si="340"/>
        <v/>
      </c>
      <c r="AB373" s="25" t="str">
        <f ca="1">IF($H373="","",IF($Q373="x",SUM(U$3:W373)+SUM(Z$3:AA373)-SUM(AB$3:AB372),0))</f>
        <v/>
      </c>
      <c r="AC373" s="25" t="str">
        <f t="shared" ca="1" si="341"/>
        <v/>
      </c>
      <c r="AD373" s="25" t="str">
        <f t="shared" ca="1" si="320"/>
        <v/>
      </c>
      <c r="AE373" s="7"/>
      <c r="AF373" s="25" t="str">
        <f t="shared" ca="1" si="342"/>
        <v/>
      </c>
      <c r="AG373" s="25">
        <f ca="1">SUM(AF$3:AF373)</f>
        <v>0</v>
      </c>
      <c r="AH373" s="25" t="str">
        <f t="shared" ca="1" si="343"/>
        <v/>
      </c>
      <c r="AI373" s="25" t="str">
        <f t="shared" ca="1" si="321"/>
        <v/>
      </c>
      <c r="AJ373" s="25" t="str">
        <f t="shared" ca="1" si="344"/>
        <v/>
      </c>
      <c r="AK373" s="25" t="str">
        <f t="shared" ca="1" si="322"/>
        <v/>
      </c>
      <c r="AL373" s="25" t="str">
        <f t="shared" ca="1" si="345"/>
        <v/>
      </c>
      <c r="AM373" s="25" t="str">
        <f t="shared" ca="1" si="323"/>
        <v/>
      </c>
      <c r="AN373" s="25" t="str">
        <f t="shared" ca="1" si="346"/>
        <v/>
      </c>
      <c r="AO373" s="25" t="str">
        <f t="shared" ca="1" si="347"/>
        <v/>
      </c>
      <c r="AP373" s="25" t="str">
        <f ca="1">IF($H373="","",IF($Q373="x",SUM(AI$3:AK373)+SUM(AN$3:AO373)-SUM(AP$3:AP372),0))</f>
        <v/>
      </c>
      <c r="AQ373" s="25" t="str">
        <f t="shared" ca="1" si="348"/>
        <v/>
      </c>
      <c r="AR373" s="25" t="str">
        <f t="shared" ca="1" si="324"/>
        <v/>
      </c>
      <c r="AS373" s="7"/>
      <c r="AT373" s="25" t="str">
        <f t="shared" ca="1" si="349"/>
        <v/>
      </c>
      <c r="AU373" s="25">
        <f ca="1">SUM(AT$3:AT373)</f>
        <v>0</v>
      </c>
      <c r="AV373" s="25" t="str">
        <f t="shared" ca="1" si="350"/>
        <v/>
      </c>
      <c r="AW373" s="25" t="str">
        <f t="shared" ca="1" si="325"/>
        <v/>
      </c>
      <c r="AX373" s="25" t="str">
        <f t="shared" ca="1" si="351"/>
        <v/>
      </c>
      <c r="AY373" s="25" t="str">
        <f t="shared" ca="1" si="352"/>
        <v/>
      </c>
      <c r="AZ373" s="25" t="str">
        <f t="shared" ca="1" si="353"/>
        <v/>
      </c>
      <c r="BA373" s="25" t="str">
        <f t="shared" ca="1" si="354"/>
        <v/>
      </c>
      <c r="BB373" s="25" t="str">
        <f t="shared" ca="1" si="355"/>
        <v/>
      </c>
      <c r="BC373" s="25" t="str">
        <f t="shared" ca="1" si="356"/>
        <v/>
      </c>
      <c r="BD373" s="25" t="str">
        <f ca="1">IF($H373="","",IF($Q373="x",SUM(AW$3:AY373)+SUM(BB$3:BC373)-SUM(BD$3:BD372),0))</f>
        <v/>
      </c>
      <c r="BE373" s="25" t="str">
        <f t="shared" ca="1" si="357"/>
        <v/>
      </c>
      <c r="BF373" s="25" t="str">
        <f t="shared" ca="1" si="326"/>
        <v/>
      </c>
      <c r="BG373" s="7"/>
      <c r="BI373" s="25" t="str">
        <f t="shared" ca="1" si="358"/>
        <v/>
      </c>
      <c r="BJ373" s="25">
        <f ca="1">SUM(BI$3:BI373)</f>
        <v>0</v>
      </c>
      <c r="BK373" s="25" t="str">
        <f t="shared" ca="1" si="370"/>
        <v/>
      </c>
      <c r="BL373" s="25" t="str">
        <f t="shared" ca="1" si="327"/>
        <v/>
      </c>
      <c r="BM373" s="25" t="str">
        <f t="shared" ca="1" si="359"/>
        <v/>
      </c>
      <c r="BN373" s="25" t="str">
        <f t="shared" ca="1" si="360"/>
        <v/>
      </c>
      <c r="BO373" s="25" t="str">
        <f t="shared" ca="1" si="361"/>
        <v/>
      </c>
      <c r="BP373" s="25" t="str">
        <f t="shared" ca="1" si="362"/>
        <v/>
      </c>
      <c r="BQ373" s="25" t="str">
        <f t="shared" ca="1" si="363"/>
        <v/>
      </c>
      <c r="BR373" s="25" t="str">
        <f t="shared" ca="1" si="364"/>
        <v/>
      </c>
      <c r="BS373" s="25" t="str">
        <f ca="1">IF($H373="","",IF($Q373="x",SUM(BL$3:BN373)+SUM(BQ$3:BR373)-SUM(BS$3:BS372),0))</f>
        <v/>
      </c>
      <c r="BT373" s="25" t="str">
        <f t="shared" ca="1" si="365"/>
        <v/>
      </c>
      <c r="BU373" s="25" t="str">
        <f t="shared" ca="1" si="328"/>
        <v/>
      </c>
      <c r="BV373" s="7"/>
      <c r="BY373" s="7"/>
      <c r="CB373" s="131">
        <f t="shared" si="312"/>
        <v>370</v>
      </c>
      <c r="CC373" s="132" t="str">
        <f t="shared" ca="1" si="366"/>
        <v/>
      </c>
      <c r="CD373" s="133" t="str">
        <f t="shared" ca="1" si="313"/>
        <v/>
      </c>
      <c r="CE373" s="133" t="str">
        <f t="shared" ca="1" si="367"/>
        <v/>
      </c>
      <c r="CF373" s="133" t="str">
        <f t="shared" ca="1" si="314"/>
        <v/>
      </c>
      <c r="CG373" s="133" t="str">
        <f t="shared" ca="1" si="368"/>
        <v/>
      </c>
      <c r="CH373" s="133" t="str">
        <f ca="1">IF($H373="","",IF(MONTH($H373)=MONTH($C$4)-1,MAX(0,(CG373-SUM(N362:N373)+SUM(O362:O373))-(VLOOKUP(CB373-12,$CB$3:$CH372,6,FALSE))),0)*0.25)</f>
        <v/>
      </c>
      <c r="CI373" s="133" t="str">
        <f ca="1">IF($H373="","",CG373-SUM($CH$4:$CH373))</f>
        <v/>
      </c>
      <c r="CK373" s="133" t="str">
        <f ca="1">IF($H373="","",SUM($N$4:$N373)+$CK$3)</f>
        <v/>
      </c>
      <c r="CL373" s="133" t="str">
        <f ca="1">IF($H373="","",SUM($O$4:$O373))</f>
        <v/>
      </c>
      <c r="CM373" s="133" t="str">
        <f t="shared" ca="1" si="371"/>
        <v/>
      </c>
      <c r="CN373" s="133" t="str">
        <f ca="1">IF($H373="","",ROUND(IF(MONTH($H373)=MONTH($C$4)-1,BT373*(1+CC373)-SUM($CM$4:$CM373),0),2))</f>
        <v/>
      </c>
      <c r="CZ373" s="132" t="str">
        <f t="shared" ca="1" si="329"/>
        <v/>
      </c>
    </row>
    <row r="374" spans="6:104" x14ac:dyDescent="0.2">
      <c r="F374" s="3">
        <v>371</v>
      </c>
      <c r="G374" s="3">
        <f t="shared" si="330"/>
        <v>31</v>
      </c>
      <c r="H374" s="8" t="str">
        <f t="shared" ca="1" si="369"/>
        <v/>
      </c>
      <c r="I374" s="6" t="str">
        <f t="shared" ca="1" si="315"/>
        <v/>
      </c>
      <c r="J374" s="6" t="str">
        <f t="shared" ca="1" si="316"/>
        <v/>
      </c>
      <c r="K374" s="7"/>
      <c r="L374" s="6" t="str">
        <f ca="1">IF($H374="","",IF($J374="",VLOOKUP($I374,Sterbetafeln!$A$4:$I$124,$D$10,FALSE),MAX(0.0005,VLOOKUP($I374,Sterbetafeln!$A$4:$I$124,$D$10,FALSE)*VLOOKUP($J374,Sterbetafeln!$A$4:$I$124,$D$13,FALSE))))</f>
        <v/>
      </c>
      <c r="M374" s="78">
        <f ca="1">SUM($O$3:$O374)</f>
        <v>0</v>
      </c>
      <c r="N374" s="25" t="str">
        <f t="shared" ca="1" si="331"/>
        <v/>
      </c>
      <c r="O374" s="25" t="str">
        <f t="shared" ca="1" si="332"/>
        <v/>
      </c>
      <c r="P374" s="25" t="str">
        <f t="shared" ca="1" si="333"/>
        <v/>
      </c>
      <c r="Q374" s="7" t="str">
        <f t="shared" ca="1" si="334"/>
        <v/>
      </c>
      <c r="R374" s="25" t="str">
        <f t="shared" ca="1" si="335"/>
        <v/>
      </c>
      <c r="S374" s="25">
        <f ca="1">SUM(R$3:R374)</f>
        <v>0</v>
      </c>
      <c r="T374" s="25" t="str">
        <f t="shared" ca="1" si="336"/>
        <v/>
      </c>
      <c r="U374" s="25" t="str">
        <f t="shared" ca="1" si="317"/>
        <v/>
      </c>
      <c r="V374" s="25" t="str">
        <f t="shared" ca="1" si="337"/>
        <v/>
      </c>
      <c r="W374" s="25" t="str">
        <f t="shared" ca="1" si="318"/>
        <v/>
      </c>
      <c r="X374" s="25" t="str">
        <f t="shared" ca="1" si="338"/>
        <v/>
      </c>
      <c r="Y374" s="25" t="str">
        <f t="shared" ca="1" si="319"/>
        <v/>
      </c>
      <c r="Z374" s="25" t="str">
        <f t="shared" ca="1" si="339"/>
        <v/>
      </c>
      <c r="AA374" s="25" t="str">
        <f t="shared" ca="1" si="340"/>
        <v/>
      </c>
      <c r="AB374" s="25" t="str">
        <f ca="1">IF($H374="","",IF($Q374="x",SUM(U$3:W374)+SUM(Z$3:AA374)-SUM(AB$3:AB373),0))</f>
        <v/>
      </c>
      <c r="AC374" s="25" t="str">
        <f t="shared" ca="1" si="341"/>
        <v/>
      </c>
      <c r="AD374" s="25" t="str">
        <f t="shared" ca="1" si="320"/>
        <v/>
      </c>
      <c r="AE374" s="7"/>
      <c r="AF374" s="25" t="str">
        <f t="shared" ca="1" si="342"/>
        <v/>
      </c>
      <c r="AG374" s="25">
        <f ca="1">SUM(AF$3:AF374)</f>
        <v>0</v>
      </c>
      <c r="AH374" s="25" t="str">
        <f t="shared" ca="1" si="343"/>
        <v/>
      </c>
      <c r="AI374" s="25" t="str">
        <f t="shared" ca="1" si="321"/>
        <v/>
      </c>
      <c r="AJ374" s="25" t="str">
        <f t="shared" ca="1" si="344"/>
        <v/>
      </c>
      <c r="AK374" s="25" t="str">
        <f t="shared" ca="1" si="322"/>
        <v/>
      </c>
      <c r="AL374" s="25" t="str">
        <f t="shared" ca="1" si="345"/>
        <v/>
      </c>
      <c r="AM374" s="25" t="str">
        <f t="shared" ca="1" si="323"/>
        <v/>
      </c>
      <c r="AN374" s="25" t="str">
        <f t="shared" ca="1" si="346"/>
        <v/>
      </c>
      <c r="AO374" s="25" t="str">
        <f t="shared" ca="1" si="347"/>
        <v/>
      </c>
      <c r="AP374" s="25" t="str">
        <f ca="1">IF($H374="","",IF($Q374="x",SUM(AI$3:AK374)+SUM(AN$3:AO374)-SUM(AP$3:AP373),0))</f>
        <v/>
      </c>
      <c r="AQ374" s="25" t="str">
        <f t="shared" ca="1" si="348"/>
        <v/>
      </c>
      <c r="AR374" s="25" t="str">
        <f t="shared" ca="1" si="324"/>
        <v/>
      </c>
      <c r="AS374" s="7"/>
      <c r="AT374" s="25" t="str">
        <f t="shared" ca="1" si="349"/>
        <v/>
      </c>
      <c r="AU374" s="25">
        <f ca="1">SUM(AT$3:AT374)</f>
        <v>0</v>
      </c>
      <c r="AV374" s="25" t="str">
        <f t="shared" ca="1" si="350"/>
        <v/>
      </c>
      <c r="AW374" s="25" t="str">
        <f t="shared" ca="1" si="325"/>
        <v/>
      </c>
      <c r="AX374" s="25" t="str">
        <f t="shared" ca="1" si="351"/>
        <v/>
      </c>
      <c r="AY374" s="25" t="str">
        <f t="shared" ca="1" si="352"/>
        <v/>
      </c>
      <c r="AZ374" s="25" t="str">
        <f t="shared" ca="1" si="353"/>
        <v/>
      </c>
      <c r="BA374" s="25" t="str">
        <f t="shared" ca="1" si="354"/>
        <v/>
      </c>
      <c r="BB374" s="25" t="str">
        <f t="shared" ca="1" si="355"/>
        <v/>
      </c>
      <c r="BC374" s="25" t="str">
        <f t="shared" ca="1" si="356"/>
        <v/>
      </c>
      <c r="BD374" s="25" t="str">
        <f ca="1">IF($H374="","",IF($Q374="x",SUM(AW$3:AY374)+SUM(BB$3:BC374)-SUM(BD$3:BD373),0))</f>
        <v/>
      </c>
      <c r="BE374" s="25" t="str">
        <f t="shared" ca="1" si="357"/>
        <v/>
      </c>
      <c r="BF374" s="25" t="str">
        <f t="shared" ca="1" si="326"/>
        <v/>
      </c>
      <c r="BG374" s="7"/>
      <c r="BI374" s="25" t="str">
        <f t="shared" ca="1" si="358"/>
        <v/>
      </c>
      <c r="BJ374" s="25">
        <f ca="1">SUM(BI$3:BI374)</f>
        <v>0</v>
      </c>
      <c r="BK374" s="25" t="str">
        <f t="shared" ca="1" si="370"/>
        <v/>
      </c>
      <c r="BL374" s="25" t="str">
        <f t="shared" ca="1" si="327"/>
        <v/>
      </c>
      <c r="BM374" s="25" t="str">
        <f t="shared" ca="1" si="359"/>
        <v/>
      </c>
      <c r="BN374" s="25" t="str">
        <f t="shared" ca="1" si="360"/>
        <v/>
      </c>
      <c r="BO374" s="25" t="str">
        <f t="shared" ca="1" si="361"/>
        <v/>
      </c>
      <c r="BP374" s="25" t="str">
        <f t="shared" ca="1" si="362"/>
        <v/>
      </c>
      <c r="BQ374" s="25" t="str">
        <f t="shared" ca="1" si="363"/>
        <v/>
      </c>
      <c r="BR374" s="25" t="str">
        <f t="shared" ca="1" si="364"/>
        <v/>
      </c>
      <c r="BS374" s="25" t="str">
        <f ca="1">IF($H374="","",IF($Q374="x",SUM(BL$3:BN374)+SUM(BQ$3:BR374)-SUM(BS$3:BS373),0))</f>
        <v/>
      </c>
      <c r="BT374" s="25" t="str">
        <f t="shared" ca="1" si="365"/>
        <v/>
      </c>
      <c r="BU374" s="25" t="str">
        <f t="shared" ca="1" si="328"/>
        <v/>
      </c>
      <c r="BV374" s="7"/>
      <c r="BY374" s="7"/>
      <c r="CB374" s="131">
        <f t="shared" si="312"/>
        <v>371</v>
      </c>
      <c r="CC374" s="132" t="str">
        <f t="shared" ca="1" si="366"/>
        <v/>
      </c>
      <c r="CD374" s="133" t="str">
        <f t="shared" ca="1" si="313"/>
        <v/>
      </c>
      <c r="CE374" s="133" t="str">
        <f t="shared" ca="1" si="367"/>
        <v/>
      </c>
      <c r="CF374" s="133" t="str">
        <f t="shared" ca="1" si="314"/>
        <v/>
      </c>
      <c r="CG374" s="133" t="str">
        <f t="shared" ca="1" si="368"/>
        <v/>
      </c>
      <c r="CH374" s="133" t="str">
        <f ca="1">IF($H374="","",IF(MONTH($H374)=MONTH($C$4)-1,MAX(0,(CG374-SUM(N363:N374)+SUM(O363:O374))-(VLOOKUP(CB374-12,$CB$3:$CH373,6,FALSE))),0)*0.25)</f>
        <v/>
      </c>
      <c r="CI374" s="133" t="str">
        <f ca="1">IF($H374="","",CG374-SUM($CH$4:$CH374))</f>
        <v/>
      </c>
      <c r="CK374" s="133" t="str">
        <f ca="1">IF($H374="","",SUM($N$4:$N374)+$CK$3)</f>
        <v/>
      </c>
      <c r="CL374" s="133" t="str">
        <f ca="1">IF($H374="","",SUM($O$4:$O374))</f>
        <v/>
      </c>
      <c r="CM374" s="133" t="str">
        <f t="shared" ca="1" si="371"/>
        <v/>
      </c>
      <c r="CN374" s="133" t="str">
        <f ca="1">IF($H374="","",ROUND(IF(MONTH($H374)=MONTH($C$4)-1,BT374*(1+CC374)-SUM($CM$4:$CM374),0),2))</f>
        <v/>
      </c>
      <c r="CZ374" s="132" t="str">
        <f t="shared" ca="1" si="329"/>
        <v/>
      </c>
    </row>
    <row r="375" spans="6:104" x14ac:dyDescent="0.2">
      <c r="F375" s="3">
        <v>372</v>
      </c>
      <c r="G375" s="3">
        <f t="shared" si="330"/>
        <v>31</v>
      </c>
      <c r="H375" s="8" t="str">
        <f t="shared" ca="1" si="369"/>
        <v/>
      </c>
      <c r="I375" s="6" t="str">
        <f t="shared" ca="1" si="315"/>
        <v/>
      </c>
      <c r="J375" s="6" t="str">
        <f t="shared" ca="1" si="316"/>
        <v/>
      </c>
      <c r="K375" s="7"/>
      <c r="L375" s="6" t="str">
        <f ca="1">IF($H375="","",IF($J375="",VLOOKUP($I375,Sterbetafeln!$A$4:$I$124,$D$10,FALSE),MAX(0.0005,VLOOKUP($I375,Sterbetafeln!$A$4:$I$124,$D$10,FALSE)*VLOOKUP($J375,Sterbetafeln!$A$4:$I$124,$D$13,FALSE))))</f>
        <v/>
      </c>
      <c r="M375" s="78">
        <f ca="1">SUM($O$3:$O375)</f>
        <v>0</v>
      </c>
      <c r="N375" s="25" t="str">
        <f t="shared" ca="1" si="331"/>
        <v/>
      </c>
      <c r="O375" s="25" t="str">
        <f t="shared" ca="1" si="332"/>
        <v/>
      </c>
      <c r="P375" s="25" t="str">
        <f t="shared" ca="1" si="333"/>
        <v/>
      </c>
      <c r="Q375" s="7" t="str">
        <f t="shared" ca="1" si="334"/>
        <v/>
      </c>
      <c r="R375" s="25" t="str">
        <f t="shared" ca="1" si="335"/>
        <v/>
      </c>
      <c r="S375" s="25">
        <f ca="1">SUM(R$3:R375)</f>
        <v>0</v>
      </c>
      <c r="T375" s="25" t="str">
        <f t="shared" ca="1" si="336"/>
        <v/>
      </c>
      <c r="U375" s="25" t="str">
        <f t="shared" ca="1" si="317"/>
        <v/>
      </c>
      <c r="V375" s="25" t="str">
        <f t="shared" ca="1" si="337"/>
        <v/>
      </c>
      <c r="W375" s="25" t="str">
        <f t="shared" ca="1" si="318"/>
        <v/>
      </c>
      <c r="X375" s="25" t="str">
        <f t="shared" ca="1" si="338"/>
        <v/>
      </c>
      <c r="Y375" s="25" t="str">
        <f t="shared" ca="1" si="319"/>
        <v/>
      </c>
      <c r="Z375" s="25" t="str">
        <f t="shared" ca="1" si="339"/>
        <v/>
      </c>
      <c r="AA375" s="25" t="str">
        <f t="shared" ca="1" si="340"/>
        <v/>
      </c>
      <c r="AB375" s="25" t="str">
        <f ca="1">IF($H375="","",IF($Q375="x",SUM(U$3:W375)+SUM(Z$3:AA375)-SUM(AB$3:AB374),0))</f>
        <v/>
      </c>
      <c r="AC375" s="25" t="str">
        <f t="shared" ca="1" si="341"/>
        <v/>
      </c>
      <c r="AD375" s="25" t="str">
        <f t="shared" ca="1" si="320"/>
        <v/>
      </c>
      <c r="AE375" s="7"/>
      <c r="AF375" s="25" t="str">
        <f t="shared" ca="1" si="342"/>
        <v/>
      </c>
      <c r="AG375" s="25">
        <f ca="1">SUM(AF$3:AF375)</f>
        <v>0</v>
      </c>
      <c r="AH375" s="25" t="str">
        <f t="shared" ca="1" si="343"/>
        <v/>
      </c>
      <c r="AI375" s="25" t="str">
        <f t="shared" ca="1" si="321"/>
        <v/>
      </c>
      <c r="AJ375" s="25" t="str">
        <f t="shared" ca="1" si="344"/>
        <v/>
      </c>
      <c r="AK375" s="25" t="str">
        <f t="shared" ca="1" si="322"/>
        <v/>
      </c>
      <c r="AL375" s="25" t="str">
        <f t="shared" ca="1" si="345"/>
        <v/>
      </c>
      <c r="AM375" s="25" t="str">
        <f t="shared" ca="1" si="323"/>
        <v/>
      </c>
      <c r="AN375" s="25" t="str">
        <f t="shared" ca="1" si="346"/>
        <v/>
      </c>
      <c r="AO375" s="25" t="str">
        <f t="shared" ca="1" si="347"/>
        <v/>
      </c>
      <c r="AP375" s="25" t="str">
        <f ca="1">IF($H375="","",IF($Q375="x",SUM(AI$3:AK375)+SUM(AN$3:AO375)-SUM(AP$3:AP374),0))</f>
        <v/>
      </c>
      <c r="AQ375" s="25" t="str">
        <f t="shared" ca="1" si="348"/>
        <v/>
      </c>
      <c r="AR375" s="25" t="str">
        <f t="shared" ca="1" si="324"/>
        <v/>
      </c>
      <c r="AS375" s="7"/>
      <c r="AT375" s="25" t="str">
        <f t="shared" ca="1" si="349"/>
        <v/>
      </c>
      <c r="AU375" s="25">
        <f ca="1">SUM(AT$3:AT375)</f>
        <v>0</v>
      </c>
      <c r="AV375" s="25" t="str">
        <f t="shared" ca="1" si="350"/>
        <v/>
      </c>
      <c r="AW375" s="25" t="str">
        <f t="shared" ca="1" si="325"/>
        <v/>
      </c>
      <c r="AX375" s="25" t="str">
        <f t="shared" ca="1" si="351"/>
        <v/>
      </c>
      <c r="AY375" s="25" t="str">
        <f t="shared" ca="1" si="352"/>
        <v/>
      </c>
      <c r="AZ375" s="25" t="str">
        <f t="shared" ca="1" si="353"/>
        <v/>
      </c>
      <c r="BA375" s="25" t="str">
        <f t="shared" ca="1" si="354"/>
        <v/>
      </c>
      <c r="BB375" s="25" t="str">
        <f t="shared" ca="1" si="355"/>
        <v/>
      </c>
      <c r="BC375" s="25" t="str">
        <f t="shared" ca="1" si="356"/>
        <v/>
      </c>
      <c r="BD375" s="25" t="str">
        <f ca="1">IF($H375="","",IF($Q375="x",SUM(AW$3:AY375)+SUM(BB$3:BC375)-SUM(BD$3:BD374),0))</f>
        <v/>
      </c>
      <c r="BE375" s="25" t="str">
        <f t="shared" ca="1" si="357"/>
        <v/>
      </c>
      <c r="BF375" s="25" t="str">
        <f t="shared" ca="1" si="326"/>
        <v/>
      </c>
      <c r="BG375" s="7"/>
      <c r="BI375" s="25" t="str">
        <f t="shared" ca="1" si="358"/>
        <v/>
      </c>
      <c r="BJ375" s="25">
        <f ca="1">SUM(BI$3:BI375)</f>
        <v>0</v>
      </c>
      <c r="BK375" s="25" t="str">
        <f t="shared" ca="1" si="370"/>
        <v/>
      </c>
      <c r="BL375" s="25" t="str">
        <f t="shared" ca="1" si="327"/>
        <v/>
      </c>
      <c r="BM375" s="25" t="str">
        <f t="shared" ca="1" si="359"/>
        <v/>
      </c>
      <c r="BN375" s="25" t="str">
        <f t="shared" ca="1" si="360"/>
        <v/>
      </c>
      <c r="BO375" s="25" t="str">
        <f t="shared" ca="1" si="361"/>
        <v/>
      </c>
      <c r="BP375" s="25" t="str">
        <f t="shared" ca="1" si="362"/>
        <v/>
      </c>
      <c r="BQ375" s="25" t="str">
        <f t="shared" ca="1" si="363"/>
        <v/>
      </c>
      <c r="BR375" s="25" t="str">
        <f t="shared" ca="1" si="364"/>
        <v/>
      </c>
      <c r="BS375" s="25" t="str">
        <f ca="1">IF($H375="","",IF($Q375="x",SUM(BL$3:BN375)+SUM(BQ$3:BR375)-SUM(BS$3:BS374),0))</f>
        <v/>
      </c>
      <c r="BT375" s="25" t="str">
        <f t="shared" ca="1" si="365"/>
        <v/>
      </c>
      <c r="BU375" s="25" t="str">
        <f t="shared" ca="1" si="328"/>
        <v/>
      </c>
      <c r="BV375" s="7"/>
      <c r="BY375" s="7"/>
      <c r="CB375" s="131">
        <f t="shared" si="312"/>
        <v>372</v>
      </c>
      <c r="CC375" s="132" t="str">
        <f t="shared" ca="1" si="366"/>
        <v/>
      </c>
      <c r="CD375" s="133" t="str">
        <f t="shared" ca="1" si="313"/>
        <v/>
      </c>
      <c r="CE375" s="133" t="str">
        <f t="shared" ca="1" si="367"/>
        <v/>
      </c>
      <c r="CF375" s="133" t="str">
        <f t="shared" ca="1" si="314"/>
        <v/>
      </c>
      <c r="CG375" s="133" t="str">
        <f t="shared" ca="1" si="368"/>
        <v/>
      </c>
      <c r="CH375" s="133" t="str">
        <f ca="1">IF($H375="","",IF(MONTH($H375)=MONTH($C$4)-1,MAX(0,(CG375-SUM(N364:N375)+SUM(O364:O375))-(VLOOKUP(CB375-12,$CB$3:$CH374,6,FALSE))),0)*0.25)</f>
        <v/>
      </c>
      <c r="CI375" s="133" t="str">
        <f ca="1">IF($H375="","",CG375-SUM($CH$4:$CH375))</f>
        <v/>
      </c>
      <c r="CK375" s="133" t="str">
        <f ca="1">IF($H375="","",SUM($N$4:$N375)+$CK$3)</f>
        <v/>
      </c>
      <c r="CL375" s="133" t="str">
        <f ca="1">IF($H375="","",SUM($O$4:$O375))</f>
        <v/>
      </c>
      <c r="CM375" s="133" t="str">
        <f t="shared" ca="1" si="371"/>
        <v/>
      </c>
      <c r="CN375" s="133" t="str">
        <f ca="1">IF($H375="","",ROUND(IF(MONTH($H375)=MONTH($C$4)-1,BT375*(1+CC375)-SUM($CM$4:$CM375),0),2))</f>
        <v/>
      </c>
      <c r="CZ375" s="132" t="str">
        <f t="shared" ca="1" si="329"/>
        <v/>
      </c>
    </row>
    <row r="376" spans="6:104" x14ac:dyDescent="0.2">
      <c r="F376" s="3">
        <v>373</v>
      </c>
      <c r="G376" s="3">
        <f t="shared" si="330"/>
        <v>32</v>
      </c>
      <c r="H376" s="8" t="str">
        <f t="shared" ca="1" si="369"/>
        <v/>
      </c>
      <c r="I376" s="6" t="str">
        <f t="shared" ca="1" si="315"/>
        <v/>
      </c>
      <c r="J376" s="6" t="str">
        <f t="shared" ca="1" si="316"/>
        <v/>
      </c>
      <c r="K376" s="7"/>
      <c r="L376" s="6" t="str">
        <f ca="1">IF($H376="","",IF($J376="",VLOOKUP($I376,Sterbetafeln!$A$4:$I$124,$D$10,FALSE),MAX(0.0005,VLOOKUP($I376,Sterbetafeln!$A$4:$I$124,$D$10,FALSE)*VLOOKUP($J376,Sterbetafeln!$A$4:$I$124,$D$13,FALSE))))</f>
        <v/>
      </c>
      <c r="M376" s="78">
        <f ca="1">SUM($O$3:$O376)</f>
        <v>0</v>
      </c>
      <c r="N376" s="25" t="str">
        <f t="shared" ca="1" si="331"/>
        <v/>
      </c>
      <c r="O376" s="25" t="str">
        <f t="shared" ca="1" si="332"/>
        <v/>
      </c>
      <c r="P376" s="25" t="str">
        <f t="shared" ca="1" si="333"/>
        <v/>
      </c>
      <c r="Q376" s="7" t="str">
        <f t="shared" ca="1" si="334"/>
        <v/>
      </c>
      <c r="R376" s="25" t="str">
        <f t="shared" ca="1" si="335"/>
        <v/>
      </c>
      <c r="S376" s="25">
        <f ca="1">SUM(R$3:R376)</f>
        <v>0</v>
      </c>
      <c r="T376" s="25" t="str">
        <f t="shared" ca="1" si="336"/>
        <v/>
      </c>
      <c r="U376" s="25" t="str">
        <f t="shared" ca="1" si="317"/>
        <v/>
      </c>
      <c r="V376" s="25" t="str">
        <f t="shared" ca="1" si="337"/>
        <v/>
      </c>
      <c r="W376" s="25" t="str">
        <f t="shared" ca="1" si="318"/>
        <v/>
      </c>
      <c r="X376" s="25" t="str">
        <f t="shared" ca="1" si="338"/>
        <v/>
      </c>
      <c r="Y376" s="25" t="str">
        <f t="shared" ca="1" si="319"/>
        <v/>
      </c>
      <c r="Z376" s="25" t="str">
        <f t="shared" ca="1" si="339"/>
        <v/>
      </c>
      <c r="AA376" s="25" t="str">
        <f t="shared" ca="1" si="340"/>
        <v/>
      </c>
      <c r="AB376" s="25" t="str">
        <f ca="1">IF($H376="","",IF($Q376="x",SUM(U$3:W376)+SUM(Z$3:AA376)-SUM(AB$3:AB375),0))</f>
        <v/>
      </c>
      <c r="AC376" s="25" t="str">
        <f t="shared" ca="1" si="341"/>
        <v/>
      </c>
      <c r="AD376" s="25" t="str">
        <f t="shared" ca="1" si="320"/>
        <v/>
      </c>
      <c r="AE376" s="7"/>
      <c r="AF376" s="25" t="str">
        <f t="shared" ca="1" si="342"/>
        <v/>
      </c>
      <c r="AG376" s="25">
        <f ca="1">SUM(AF$3:AF376)</f>
        <v>0</v>
      </c>
      <c r="AH376" s="25" t="str">
        <f t="shared" ca="1" si="343"/>
        <v/>
      </c>
      <c r="AI376" s="25" t="str">
        <f t="shared" ca="1" si="321"/>
        <v/>
      </c>
      <c r="AJ376" s="25" t="str">
        <f t="shared" ca="1" si="344"/>
        <v/>
      </c>
      <c r="AK376" s="25" t="str">
        <f t="shared" ca="1" si="322"/>
        <v/>
      </c>
      <c r="AL376" s="25" t="str">
        <f t="shared" ca="1" si="345"/>
        <v/>
      </c>
      <c r="AM376" s="25" t="str">
        <f t="shared" ca="1" si="323"/>
        <v/>
      </c>
      <c r="AN376" s="25" t="str">
        <f t="shared" ca="1" si="346"/>
        <v/>
      </c>
      <c r="AO376" s="25" t="str">
        <f t="shared" ca="1" si="347"/>
        <v/>
      </c>
      <c r="AP376" s="25" t="str">
        <f ca="1">IF($H376="","",IF($Q376="x",SUM(AI$3:AK376)+SUM(AN$3:AO376)-SUM(AP$3:AP375),0))</f>
        <v/>
      </c>
      <c r="AQ376" s="25" t="str">
        <f t="shared" ca="1" si="348"/>
        <v/>
      </c>
      <c r="AR376" s="25" t="str">
        <f t="shared" ca="1" si="324"/>
        <v/>
      </c>
      <c r="AS376" s="7"/>
      <c r="AT376" s="25" t="str">
        <f t="shared" ca="1" si="349"/>
        <v/>
      </c>
      <c r="AU376" s="25">
        <f ca="1">SUM(AT$3:AT376)</f>
        <v>0</v>
      </c>
      <c r="AV376" s="25" t="str">
        <f t="shared" ca="1" si="350"/>
        <v/>
      </c>
      <c r="AW376" s="25" t="str">
        <f t="shared" ca="1" si="325"/>
        <v/>
      </c>
      <c r="AX376" s="25" t="str">
        <f t="shared" ca="1" si="351"/>
        <v/>
      </c>
      <c r="AY376" s="25" t="str">
        <f t="shared" ca="1" si="352"/>
        <v/>
      </c>
      <c r="AZ376" s="25" t="str">
        <f t="shared" ca="1" si="353"/>
        <v/>
      </c>
      <c r="BA376" s="25" t="str">
        <f t="shared" ca="1" si="354"/>
        <v/>
      </c>
      <c r="BB376" s="25" t="str">
        <f t="shared" ca="1" si="355"/>
        <v/>
      </c>
      <c r="BC376" s="25" t="str">
        <f t="shared" ca="1" si="356"/>
        <v/>
      </c>
      <c r="BD376" s="25" t="str">
        <f ca="1">IF($H376="","",IF($Q376="x",SUM(AW$3:AY376)+SUM(BB$3:BC376)-SUM(BD$3:BD375),0))</f>
        <v/>
      </c>
      <c r="BE376" s="25" t="str">
        <f t="shared" ca="1" si="357"/>
        <v/>
      </c>
      <c r="BF376" s="25" t="str">
        <f t="shared" ca="1" si="326"/>
        <v/>
      </c>
      <c r="BG376" s="7"/>
      <c r="BI376" s="25" t="str">
        <f t="shared" ca="1" si="358"/>
        <v/>
      </c>
      <c r="BJ376" s="25">
        <f ca="1">SUM(BI$3:BI376)</f>
        <v>0</v>
      </c>
      <c r="BK376" s="25" t="str">
        <f t="shared" ca="1" si="370"/>
        <v/>
      </c>
      <c r="BL376" s="25" t="str">
        <f t="shared" ca="1" si="327"/>
        <v/>
      </c>
      <c r="BM376" s="25" t="str">
        <f t="shared" ca="1" si="359"/>
        <v/>
      </c>
      <c r="BN376" s="25" t="str">
        <f t="shared" ca="1" si="360"/>
        <v/>
      </c>
      <c r="BO376" s="25" t="str">
        <f t="shared" ca="1" si="361"/>
        <v/>
      </c>
      <c r="BP376" s="25" t="str">
        <f t="shared" ca="1" si="362"/>
        <v/>
      </c>
      <c r="BQ376" s="25" t="str">
        <f t="shared" ca="1" si="363"/>
        <v/>
      </c>
      <c r="BR376" s="25" t="str">
        <f t="shared" ca="1" si="364"/>
        <v/>
      </c>
      <c r="BS376" s="25" t="str">
        <f ca="1">IF($H376="","",IF($Q376="x",SUM(BL$3:BN376)+SUM(BQ$3:BR376)-SUM(BS$3:BS375),0))</f>
        <v/>
      </c>
      <c r="BT376" s="25" t="str">
        <f t="shared" ca="1" si="365"/>
        <v/>
      </c>
      <c r="BU376" s="25" t="str">
        <f t="shared" ca="1" si="328"/>
        <v/>
      </c>
      <c r="BV376" s="7"/>
      <c r="BY376" s="7"/>
      <c r="CB376" s="131">
        <f t="shared" si="312"/>
        <v>373</v>
      </c>
      <c r="CC376" s="132" t="str">
        <f t="shared" ca="1" si="366"/>
        <v/>
      </c>
      <c r="CD376" s="133" t="str">
        <f t="shared" ca="1" si="313"/>
        <v/>
      </c>
      <c r="CE376" s="133" t="str">
        <f t="shared" ca="1" si="367"/>
        <v/>
      </c>
      <c r="CF376" s="133" t="str">
        <f t="shared" ca="1" si="314"/>
        <v/>
      </c>
      <c r="CG376" s="133" t="str">
        <f t="shared" ca="1" si="368"/>
        <v/>
      </c>
      <c r="CH376" s="133" t="str">
        <f ca="1">IF($H376="","",IF(MONTH($H376)=MONTH($C$4)-1,MAX(0,(CG376-SUM(N365:N376)+SUM(O365:O376))-(VLOOKUP(CB376-12,$CB$3:$CH375,6,FALSE))),0)*0.25)</f>
        <v/>
      </c>
      <c r="CI376" s="133" t="str">
        <f ca="1">IF($H376="","",CG376-SUM($CH$4:$CH376))</f>
        <v/>
      </c>
      <c r="CK376" s="133" t="str">
        <f ca="1">IF($H376="","",SUM($N$4:$N376)+$CK$3)</f>
        <v/>
      </c>
      <c r="CL376" s="133" t="str">
        <f ca="1">IF($H376="","",SUM($O$4:$O376))</f>
        <v/>
      </c>
      <c r="CM376" s="133" t="str">
        <f t="shared" ca="1" si="371"/>
        <v/>
      </c>
      <c r="CN376" s="133" t="str">
        <f ca="1">IF($H376="","",ROUND(IF(MONTH($H376)=MONTH($C$4)-1,BT376*(1+CC376)-SUM($CM$4:$CM376),0),2))</f>
        <v/>
      </c>
      <c r="CZ376" s="132" t="str">
        <f t="shared" ca="1" si="329"/>
        <v/>
      </c>
    </row>
    <row r="377" spans="6:104" x14ac:dyDescent="0.2">
      <c r="F377" s="3">
        <v>374</v>
      </c>
      <c r="G377" s="3">
        <f t="shared" si="330"/>
        <v>32</v>
      </c>
      <c r="H377" s="8" t="str">
        <f t="shared" ca="1" si="369"/>
        <v/>
      </c>
      <c r="I377" s="6" t="str">
        <f t="shared" ca="1" si="315"/>
        <v/>
      </c>
      <c r="J377" s="6" t="str">
        <f t="shared" ca="1" si="316"/>
        <v/>
      </c>
      <c r="K377" s="7"/>
      <c r="L377" s="6" t="str">
        <f ca="1">IF($H377="","",IF($J377="",VLOOKUP($I377,Sterbetafeln!$A$4:$I$124,$D$10,FALSE),MAX(0.0005,VLOOKUP($I377,Sterbetafeln!$A$4:$I$124,$D$10,FALSE)*VLOOKUP($J377,Sterbetafeln!$A$4:$I$124,$D$13,FALSE))))</f>
        <v/>
      </c>
      <c r="M377" s="78">
        <f ca="1">SUM($O$3:$O377)</f>
        <v>0</v>
      </c>
      <c r="N377" s="25" t="str">
        <f t="shared" ca="1" si="331"/>
        <v/>
      </c>
      <c r="O377" s="25" t="str">
        <f t="shared" ca="1" si="332"/>
        <v/>
      </c>
      <c r="P377" s="25" t="str">
        <f t="shared" ca="1" si="333"/>
        <v/>
      </c>
      <c r="Q377" s="7" t="str">
        <f t="shared" ca="1" si="334"/>
        <v/>
      </c>
      <c r="R377" s="25" t="str">
        <f t="shared" ca="1" si="335"/>
        <v/>
      </c>
      <c r="S377" s="25">
        <f ca="1">SUM(R$3:R377)</f>
        <v>0</v>
      </c>
      <c r="T377" s="25" t="str">
        <f t="shared" ca="1" si="336"/>
        <v/>
      </c>
      <c r="U377" s="25" t="str">
        <f t="shared" ca="1" si="317"/>
        <v/>
      </c>
      <c r="V377" s="25" t="str">
        <f t="shared" ca="1" si="337"/>
        <v/>
      </c>
      <c r="W377" s="25" t="str">
        <f t="shared" ca="1" si="318"/>
        <v/>
      </c>
      <c r="X377" s="25" t="str">
        <f t="shared" ca="1" si="338"/>
        <v/>
      </c>
      <c r="Y377" s="25" t="str">
        <f t="shared" ca="1" si="319"/>
        <v/>
      </c>
      <c r="Z377" s="25" t="str">
        <f t="shared" ca="1" si="339"/>
        <v/>
      </c>
      <c r="AA377" s="25" t="str">
        <f t="shared" ca="1" si="340"/>
        <v/>
      </c>
      <c r="AB377" s="25" t="str">
        <f ca="1">IF($H377="","",IF($Q377="x",SUM(U$3:W377)+SUM(Z$3:AA377)-SUM(AB$3:AB376),0))</f>
        <v/>
      </c>
      <c r="AC377" s="25" t="str">
        <f t="shared" ca="1" si="341"/>
        <v/>
      </c>
      <c r="AD377" s="25" t="str">
        <f t="shared" ca="1" si="320"/>
        <v/>
      </c>
      <c r="AE377" s="7"/>
      <c r="AF377" s="25" t="str">
        <f t="shared" ca="1" si="342"/>
        <v/>
      </c>
      <c r="AG377" s="25">
        <f ca="1">SUM(AF$3:AF377)</f>
        <v>0</v>
      </c>
      <c r="AH377" s="25" t="str">
        <f t="shared" ca="1" si="343"/>
        <v/>
      </c>
      <c r="AI377" s="25" t="str">
        <f t="shared" ca="1" si="321"/>
        <v/>
      </c>
      <c r="AJ377" s="25" t="str">
        <f t="shared" ca="1" si="344"/>
        <v/>
      </c>
      <c r="AK377" s="25" t="str">
        <f t="shared" ca="1" si="322"/>
        <v/>
      </c>
      <c r="AL377" s="25" t="str">
        <f t="shared" ca="1" si="345"/>
        <v/>
      </c>
      <c r="AM377" s="25" t="str">
        <f t="shared" ca="1" si="323"/>
        <v/>
      </c>
      <c r="AN377" s="25" t="str">
        <f t="shared" ca="1" si="346"/>
        <v/>
      </c>
      <c r="AO377" s="25" t="str">
        <f t="shared" ca="1" si="347"/>
        <v/>
      </c>
      <c r="AP377" s="25" t="str">
        <f ca="1">IF($H377="","",IF($Q377="x",SUM(AI$3:AK377)+SUM(AN$3:AO377)-SUM(AP$3:AP376),0))</f>
        <v/>
      </c>
      <c r="AQ377" s="25" t="str">
        <f t="shared" ca="1" si="348"/>
        <v/>
      </c>
      <c r="AR377" s="25" t="str">
        <f t="shared" ca="1" si="324"/>
        <v/>
      </c>
      <c r="AS377" s="7"/>
      <c r="AT377" s="25" t="str">
        <f t="shared" ca="1" si="349"/>
        <v/>
      </c>
      <c r="AU377" s="25">
        <f ca="1">SUM(AT$3:AT377)</f>
        <v>0</v>
      </c>
      <c r="AV377" s="25" t="str">
        <f t="shared" ca="1" si="350"/>
        <v/>
      </c>
      <c r="AW377" s="25" t="str">
        <f t="shared" ca="1" si="325"/>
        <v/>
      </c>
      <c r="AX377" s="25" t="str">
        <f t="shared" ca="1" si="351"/>
        <v/>
      </c>
      <c r="AY377" s="25" t="str">
        <f t="shared" ca="1" si="352"/>
        <v/>
      </c>
      <c r="AZ377" s="25" t="str">
        <f t="shared" ca="1" si="353"/>
        <v/>
      </c>
      <c r="BA377" s="25" t="str">
        <f t="shared" ca="1" si="354"/>
        <v/>
      </c>
      <c r="BB377" s="25" t="str">
        <f t="shared" ca="1" si="355"/>
        <v/>
      </c>
      <c r="BC377" s="25" t="str">
        <f t="shared" ca="1" si="356"/>
        <v/>
      </c>
      <c r="BD377" s="25" t="str">
        <f ca="1">IF($H377="","",IF($Q377="x",SUM(AW$3:AY377)+SUM(BB$3:BC377)-SUM(BD$3:BD376),0))</f>
        <v/>
      </c>
      <c r="BE377" s="25" t="str">
        <f t="shared" ca="1" si="357"/>
        <v/>
      </c>
      <c r="BF377" s="25" t="str">
        <f t="shared" ca="1" si="326"/>
        <v/>
      </c>
      <c r="BG377" s="7"/>
      <c r="BI377" s="25" t="str">
        <f t="shared" ca="1" si="358"/>
        <v/>
      </c>
      <c r="BJ377" s="25">
        <f ca="1">SUM(BI$3:BI377)</f>
        <v>0</v>
      </c>
      <c r="BK377" s="25" t="str">
        <f t="shared" ca="1" si="370"/>
        <v/>
      </c>
      <c r="BL377" s="25" t="str">
        <f t="shared" ca="1" si="327"/>
        <v/>
      </c>
      <c r="BM377" s="25" t="str">
        <f t="shared" ca="1" si="359"/>
        <v/>
      </c>
      <c r="BN377" s="25" t="str">
        <f t="shared" ca="1" si="360"/>
        <v/>
      </c>
      <c r="BO377" s="25" t="str">
        <f t="shared" ca="1" si="361"/>
        <v/>
      </c>
      <c r="BP377" s="25" t="str">
        <f t="shared" ca="1" si="362"/>
        <v/>
      </c>
      <c r="BQ377" s="25" t="str">
        <f t="shared" ca="1" si="363"/>
        <v/>
      </c>
      <c r="BR377" s="25" t="str">
        <f t="shared" ca="1" si="364"/>
        <v/>
      </c>
      <c r="BS377" s="25" t="str">
        <f ca="1">IF($H377="","",IF($Q377="x",SUM(BL$3:BN377)+SUM(BQ$3:BR377)-SUM(BS$3:BS376),0))</f>
        <v/>
      </c>
      <c r="BT377" s="25" t="str">
        <f t="shared" ca="1" si="365"/>
        <v/>
      </c>
      <c r="BU377" s="25" t="str">
        <f t="shared" ca="1" si="328"/>
        <v/>
      </c>
      <c r="BV377" s="7"/>
      <c r="BY377" s="7"/>
      <c r="CB377" s="131">
        <f t="shared" si="312"/>
        <v>374</v>
      </c>
      <c r="CC377" s="132" t="str">
        <f t="shared" ca="1" si="366"/>
        <v/>
      </c>
      <c r="CD377" s="133" t="str">
        <f t="shared" ca="1" si="313"/>
        <v/>
      </c>
      <c r="CE377" s="133" t="str">
        <f t="shared" ca="1" si="367"/>
        <v/>
      </c>
      <c r="CF377" s="133" t="str">
        <f t="shared" ca="1" si="314"/>
        <v/>
      </c>
      <c r="CG377" s="133" t="str">
        <f t="shared" ca="1" si="368"/>
        <v/>
      </c>
      <c r="CH377" s="133" t="str">
        <f ca="1">IF($H377="","",IF(MONTH($H377)=MONTH($C$4)-1,MAX(0,(CG377-SUM(N366:N377)+SUM(O366:O377))-(VLOOKUP(CB377-12,$CB$3:$CH376,6,FALSE))),0)*0.25)</f>
        <v/>
      </c>
      <c r="CI377" s="133" t="str">
        <f ca="1">IF($H377="","",CG377-SUM($CH$4:$CH377))</f>
        <v/>
      </c>
      <c r="CK377" s="133" t="str">
        <f ca="1">IF($H377="","",SUM($N$4:$N377)+$CK$3)</f>
        <v/>
      </c>
      <c r="CL377" s="133" t="str">
        <f ca="1">IF($H377="","",SUM($O$4:$O377))</f>
        <v/>
      </c>
      <c r="CM377" s="133" t="str">
        <f t="shared" ca="1" si="371"/>
        <v/>
      </c>
      <c r="CN377" s="133" t="str">
        <f ca="1">IF($H377="","",ROUND(IF(MONTH($H377)=MONTH($C$4)-1,BT377*(1+CC377)-SUM($CM$4:$CM377),0),2))</f>
        <v/>
      </c>
      <c r="CZ377" s="132" t="str">
        <f t="shared" ca="1" si="329"/>
        <v/>
      </c>
    </row>
    <row r="378" spans="6:104" x14ac:dyDescent="0.2">
      <c r="F378" s="3">
        <v>375</v>
      </c>
      <c r="G378" s="3">
        <f t="shared" si="330"/>
        <v>32</v>
      </c>
      <c r="H378" s="8" t="str">
        <f t="shared" ca="1" si="369"/>
        <v/>
      </c>
      <c r="I378" s="6" t="str">
        <f t="shared" ca="1" si="315"/>
        <v/>
      </c>
      <c r="J378" s="6" t="str">
        <f t="shared" ca="1" si="316"/>
        <v/>
      </c>
      <c r="K378" s="7"/>
      <c r="L378" s="6" t="str">
        <f ca="1">IF($H378="","",IF($J378="",VLOOKUP($I378,Sterbetafeln!$A$4:$I$124,$D$10,FALSE),MAX(0.0005,VLOOKUP($I378,Sterbetafeln!$A$4:$I$124,$D$10,FALSE)*VLOOKUP($J378,Sterbetafeln!$A$4:$I$124,$D$13,FALSE))))</f>
        <v/>
      </c>
      <c r="M378" s="78">
        <f ca="1">SUM($O$3:$O378)</f>
        <v>0</v>
      </c>
      <c r="N378" s="25" t="str">
        <f t="shared" ca="1" si="331"/>
        <v/>
      </c>
      <c r="O378" s="25" t="str">
        <f t="shared" ca="1" si="332"/>
        <v/>
      </c>
      <c r="P378" s="25" t="str">
        <f t="shared" ca="1" si="333"/>
        <v/>
      </c>
      <c r="Q378" s="7" t="str">
        <f t="shared" ca="1" si="334"/>
        <v/>
      </c>
      <c r="R378" s="25" t="str">
        <f t="shared" ca="1" si="335"/>
        <v/>
      </c>
      <c r="S378" s="25">
        <f ca="1">SUM(R$3:R378)</f>
        <v>0</v>
      </c>
      <c r="T378" s="25" t="str">
        <f t="shared" ca="1" si="336"/>
        <v/>
      </c>
      <c r="U378" s="25" t="str">
        <f t="shared" ca="1" si="317"/>
        <v/>
      </c>
      <c r="V378" s="25" t="str">
        <f t="shared" ca="1" si="337"/>
        <v/>
      </c>
      <c r="W378" s="25" t="str">
        <f t="shared" ca="1" si="318"/>
        <v/>
      </c>
      <c r="X378" s="25" t="str">
        <f t="shared" ca="1" si="338"/>
        <v/>
      </c>
      <c r="Y378" s="25" t="str">
        <f t="shared" ca="1" si="319"/>
        <v/>
      </c>
      <c r="Z378" s="25" t="str">
        <f t="shared" ca="1" si="339"/>
        <v/>
      </c>
      <c r="AA378" s="25" t="str">
        <f t="shared" ca="1" si="340"/>
        <v/>
      </c>
      <c r="AB378" s="25" t="str">
        <f ca="1">IF($H378="","",IF($Q378="x",SUM(U$3:W378)+SUM(Z$3:AA378)-SUM(AB$3:AB377),0))</f>
        <v/>
      </c>
      <c r="AC378" s="25" t="str">
        <f t="shared" ca="1" si="341"/>
        <v/>
      </c>
      <c r="AD378" s="25" t="str">
        <f t="shared" ca="1" si="320"/>
        <v/>
      </c>
      <c r="AE378" s="7"/>
      <c r="AF378" s="25" t="str">
        <f t="shared" ca="1" si="342"/>
        <v/>
      </c>
      <c r="AG378" s="25">
        <f ca="1">SUM(AF$3:AF378)</f>
        <v>0</v>
      </c>
      <c r="AH378" s="25" t="str">
        <f t="shared" ca="1" si="343"/>
        <v/>
      </c>
      <c r="AI378" s="25" t="str">
        <f t="shared" ca="1" si="321"/>
        <v/>
      </c>
      <c r="AJ378" s="25" t="str">
        <f t="shared" ca="1" si="344"/>
        <v/>
      </c>
      <c r="AK378" s="25" t="str">
        <f t="shared" ca="1" si="322"/>
        <v/>
      </c>
      <c r="AL378" s="25" t="str">
        <f t="shared" ca="1" si="345"/>
        <v/>
      </c>
      <c r="AM378" s="25" t="str">
        <f t="shared" ca="1" si="323"/>
        <v/>
      </c>
      <c r="AN378" s="25" t="str">
        <f t="shared" ca="1" si="346"/>
        <v/>
      </c>
      <c r="AO378" s="25" t="str">
        <f t="shared" ca="1" si="347"/>
        <v/>
      </c>
      <c r="AP378" s="25" t="str">
        <f ca="1">IF($H378="","",IF($Q378="x",SUM(AI$3:AK378)+SUM(AN$3:AO378)-SUM(AP$3:AP377),0))</f>
        <v/>
      </c>
      <c r="AQ378" s="25" t="str">
        <f t="shared" ca="1" si="348"/>
        <v/>
      </c>
      <c r="AR378" s="25" t="str">
        <f t="shared" ca="1" si="324"/>
        <v/>
      </c>
      <c r="AS378" s="7"/>
      <c r="AT378" s="25" t="str">
        <f t="shared" ca="1" si="349"/>
        <v/>
      </c>
      <c r="AU378" s="25">
        <f ca="1">SUM(AT$3:AT378)</f>
        <v>0</v>
      </c>
      <c r="AV378" s="25" t="str">
        <f t="shared" ca="1" si="350"/>
        <v/>
      </c>
      <c r="AW378" s="25" t="str">
        <f t="shared" ca="1" si="325"/>
        <v/>
      </c>
      <c r="AX378" s="25" t="str">
        <f t="shared" ca="1" si="351"/>
        <v/>
      </c>
      <c r="AY378" s="25" t="str">
        <f t="shared" ca="1" si="352"/>
        <v/>
      </c>
      <c r="AZ378" s="25" t="str">
        <f t="shared" ca="1" si="353"/>
        <v/>
      </c>
      <c r="BA378" s="25" t="str">
        <f t="shared" ca="1" si="354"/>
        <v/>
      </c>
      <c r="BB378" s="25" t="str">
        <f t="shared" ca="1" si="355"/>
        <v/>
      </c>
      <c r="BC378" s="25" t="str">
        <f t="shared" ca="1" si="356"/>
        <v/>
      </c>
      <c r="BD378" s="25" t="str">
        <f ca="1">IF($H378="","",IF($Q378="x",SUM(AW$3:AY378)+SUM(BB$3:BC378)-SUM(BD$3:BD377),0))</f>
        <v/>
      </c>
      <c r="BE378" s="25" t="str">
        <f t="shared" ca="1" si="357"/>
        <v/>
      </c>
      <c r="BF378" s="25" t="str">
        <f t="shared" ca="1" si="326"/>
        <v/>
      </c>
      <c r="BG378" s="7"/>
      <c r="BI378" s="25" t="str">
        <f t="shared" ca="1" si="358"/>
        <v/>
      </c>
      <c r="BJ378" s="25">
        <f ca="1">SUM(BI$3:BI378)</f>
        <v>0</v>
      </c>
      <c r="BK378" s="25" t="str">
        <f t="shared" ca="1" si="370"/>
        <v/>
      </c>
      <c r="BL378" s="25" t="str">
        <f t="shared" ca="1" si="327"/>
        <v/>
      </c>
      <c r="BM378" s="25" t="str">
        <f t="shared" ca="1" si="359"/>
        <v/>
      </c>
      <c r="BN378" s="25" t="str">
        <f t="shared" ca="1" si="360"/>
        <v/>
      </c>
      <c r="BO378" s="25" t="str">
        <f t="shared" ca="1" si="361"/>
        <v/>
      </c>
      <c r="BP378" s="25" t="str">
        <f t="shared" ca="1" si="362"/>
        <v/>
      </c>
      <c r="BQ378" s="25" t="str">
        <f t="shared" ca="1" si="363"/>
        <v/>
      </c>
      <c r="BR378" s="25" t="str">
        <f t="shared" ca="1" si="364"/>
        <v/>
      </c>
      <c r="BS378" s="25" t="str">
        <f ca="1">IF($H378="","",IF($Q378="x",SUM(BL$3:BN378)+SUM(BQ$3:BR378)-SUM(BS$3:BS377),0))</f>
        <v/>
      </c>
      <c r="BT378" s="25" t="str">
        <f t="shared" ca="1" si="365"/>
        <v/>
      </c>
      <c r="BU378" s="25" t="str">
        <f t="shared" ca="1" si="328"/>
        <v/>
      </c>
      <c r="BV378" s="7"/>
      <c r="BY378" s="7"/>
      <c r="CB378" s="131">
        <f t="shared" si="312"/>
        <v>375</v>
      </c>
      <c r="CC378" s="132" t="str">
        <f t="shared" ca="1" si="366"/>
        <v/>
      </c>
      <c r="CD378" s="133" t="str">
        <f t="shared" ca="1" si="313"/>
        <v/>
      </c>
      <c r="CE378" s="133" t="str">
        <f t="shared" ca="1" si="367"/>
        <v/>
      </c>
      <c r="CF378" s="133" t="str">
        <f t="shared" ca="1" si="314"/>
        <v/>
      </c>
      <c r="CG378" s="133" t="str">
        <f t="shared" ca="1" si="368"/>
        <v/>
      </c>
      <c r="CH378" s="133" t="str">
        <f ca="1">IF($H378="","",IF(MONTH($H378)=MONTH($C$4)-1,MAX(0,(CG378-SUM(N367:N378)+SUM(O367:O378))-(VLOOKUP(CB378-12,$CB$3:$CH377,6,FALSE))),0)*0.25)</f>
        <v/>
      </c>
      <c r="CI378" s="133" t="str">
        <f ca="1">IF($H378="","",CG378-SUM($CH$4:$CH378))</f>
        <v/>
      </c>
      <c r="CK378" s="133" t="str">
        <f ca="1">IF($H378="","",SUM($N$4:$N378)+$CK$3)</f>
        <v/>
      </c>
      <c r="CL378" s="133" t="str">
        <f ca="1">IF($H378="","",SUM($O$4:$O378))</f>
        <v/>
      </c>
      <c r="CM378" s="133" t="str">
        <f t="shared" ca="1" si="371"/>
        <v/>
      </c>
      <c r="CN378" s="133" t="str">
        <f ca="1">IF($H378="","",ROUND(IF(MONTH($H378)=MONTH($C$4)-1,BT378*(1+CC378)-SUM($CM$4:$CM378),0),2))</f>
        <v/>
      </c>
      <c r="CZ378" s="132" t="str">
        <f t="shared" ca="1" si="329"/>
        <v/>
      </c>
    </row>
    <row r="379" spans="6:104" x14ac:dyDescent="0.2">
      <c r="F379" s="3">
        <v>376</v>
      </c>
      <c r="G379" s="3">
        <f t="shared" si="330"/>
        <v>32</v>
      </c>
      <c r="H379" s="8" t="str">
        <f t="shared" ca="1" si="369"/>
        <v/>
      </c>
      <c r="I379" s="6" t="str">
        <f t="shared" ca="1" si="315"/>
        <v/>
      </c>
      <c r="J379" s="6" t="str">
        <f t="shared" ca="1" si="316"/>
        <v/>
      </c>
      <c r="K379" s="7"/>
      <c r="L379" s="6" t="str">
        <f ca="1">IF($H379="","",IF($J379="",VLOOKUP($I379,Sterbetafeln!$A$4:$I$124,$D$10,FALSE),MAX(0.0005,VLOOKUP($I379,Sterbetafeln!$A$4:$I$124,$D$10,FALSE)*VLOOKUP($J379,Sterbetafeln!$A$4:$I$124,$D$13,FALSE))))</f>
        <v/>
      </c>
      <c r="M379" s="78">
        <f ca="1">SUM($O$3:$O379)</f>
        <v>0</v>
      </c>
      <c r="N379" s="25" t="str">
        <f t="shared" ca="1" si="331"/>
        <v/>
      </c>
      <c r="O379" s="25" t="str">
        <f t="shared" ca="1" si="332"/>
        <v/>
      </c>
      <c r="P379" s="25" t="str">
        <f t="shared" ca="1" si="333"/>
        <v/>
      </c>
      <c r="Q379" s="7" t="str">
        <f t="shared" ca="1" si="334"/>
        <v/>
      </c>
      <c r="R379" s="25" t="str">
        <f t="shared" ca="1" si="335"/>
        <v/>
      </c>
      <c r="S379" s="25">
        <f ca="1">SUM(R$3:R379)</f>
        <v>0</v>
      </c>
      <c r="T379" s="25" t="str">
        <f t="shared" ca="1" si="336"/>
        <v/>
      </c>
      <c r="U379" s="25" t="str">
        <f t="shared" ca="1" si="317"/>
        <v/>
      </c>
      <c r="V379" s="25" t="str">
        <f t="shared" ca="1" si="337"/>
        <v/>
      </c>
      <c r="W379" s="25" t="str">
        <f t="shared" ca="1" si="318"/>
        <v/>
      </c>
      <c r="X379" s="25" t="str">
        <f t="shared" ca="1" si="338"/>
        <v/>
      </c>
      <c r="Y379" s="25" t="str">
        <f t="shared" ca="1" si="319"/>
        <v/>
      </c>
      <c r="Z379" s="25" t="str">
        <f t="shared" ca="1" si="339"/>
        <v/>
      </c>
      <c r="AA379" s="25" t="str">
        <f t="shared" ca="1" si="340"/>
        <v/>
      </c>
      <c r="AB379" s="25" t="str">
        <f ca="1">IF($H379="","",IF($Q379="x",SUM(U$3:W379)+SUM(Z$3:AA379)-SUM(AB$3:AB378),0))</f>
        <v/>
      </c>
      <c r="AC379" s="25" t="str">
        <f t="shared" ca="1" si="341"/>
        <v/>
      </c>
      <c r="AD379" s="25" t="str">
        <f t="shared" ca="1" si="320"/>
        <v/>
      </c>
      <c r="AE379" s="7"/>
      <c r="AF379" s="25" t="str">
        <f t="shared" ca="1" si="342"/>
        <v/>
      </c>
      <c r="AG379" s="25">
        <f ca="1">SUM(AF$3:AF379)</f>
        <v>0</v>
      </c>
      <c r="AH379" s="25" t="str">
        <f t="shared" ca="1" si="343"/>
        <v/>
      </c>
      <c r="AI379" s="25" t="str">
        <f t="shared" ca="1" si="321"/>
        <v/>
      </c>
      <c r="AJ379" s="25" t="str">
        <f t="shared" ca="1" si="344"/>
        <v/>
      </c>
      <c r="AK379" s="25" t="str">
        <f t="shared" ca="1" si="322"/>
        <v/>
      </c>
      <c r="AL379" s="25" t="str">
        <f t="shared" ca="1" si="345"/>
        <v/>
      </c>
      <c r="AM379" s="25" t="str">
        <f t="shared" ca="1" si="323"/>
        <v/>
      </c>
      <c r="AN379" s="25" t="str">
        <f t="shared" ca="1" si="346"/>
        <v/>
      </c>
      <c r="AO379" s="25" t="str">
        <f t="shared" ca="1" si="347"/>
        <v/>
      </c>
      <c r="AP379" s="25" t="str">
        <f ca="1">IF($H379="","",IF($Q379="x",SUM(AI$3:AK379)+SUM(AN$3:AO379)-SUM(AP$3:AP378),0))</f>
        <v/>
      </c>
      <c r="AQ379" s="25" t="str">
        <f t="shared" ca="1" si="348"/>
        <v/>
      </c>
      <c r="AR379" s="25" t="str">
        <f t="shared" ca="1" si="324"/>
        <v/>
      </c>
      <c r="AS379" s="7"/>
      <c r="AT379" s="25" t="str">
        <f t="shared" ca="1" si="349"/>
        <v/>
      </c>
      <c r="AU379" s="25">
        <f ca="1">SUM(AT$3:AT379)</f>
        <v>0</v>
      </c>
      <c r="AV379" s="25" t="str">
        <f t="shared" ca="1" si="350"/>
        <v/>
      </c>
      <c r="AW379" s="25" t="str">
        <f t="shared" ca="1" si="325"/>
        <v/>
      </c>
      <c r="AX379" s="25" t="str">
        <f t="shared" ca="1" si="351"/>
        <v/>
      </c>
      <c r="AY379" s="25" t="str">
        <f t="shared" ca="1" si="352"/>
        <v/>
      </c>
      <c r="AZ379" s="25" t="str">
        <f t="shared" ca="1" si="353"/>
        <v/>
      </c>
      <c r="BA379" s="25" t="str">
        <f t="shared" ca="1" si="354"/>
        <v/>
      </c>
      <c r="BB379" s="25" t="str">
        <f t="shared" ca="1" si="355"/>
        <v/>
      </c>
      <c r="BC379" s="25" t="str">
        <f t="shared" ca="1" si="356"/>
        <v/>
      </c>
      <c r="BD379" s="25" t="str">
        <f ca="1">IF($H379="","",IF($Q379="x",SUM(AW$3:AY379)+SUM(BB$3:BC379)-SUM(BD$3:BD378),0))</f>
        <v/>
      </c>
      <c r="BE379" s="25" t="str">
        <f t="shared" ca="1" si="357"/>
        <v/>
      </c>
      <c r="BF379" s="25" t="str">
        <f t="shared" ca="1" si="326"/>
        <v/>
      </c>
      <c r="BG379" s="7"/>
      <c r="BI379" s="25" t="str">
        <f t="shared" ca="1" si="358"/>
        <v/>
      </c>
      <c r="BJ379" s="25">
        <f ca="1">SUM(BI$3:BI379)</f>
        <v>0</v>
      </c>
      <c r="BK379" s="25" t="str">
        <f t="shared" ca="1" si="370"/>
        <v/>
      </c>
      <c r="BL379" s="25" t="str">
        <f t="shared" ca="1" si="327"/>
        <v/>
      </c>
      <c r="BM379" s="25" t="str">
        <f t="shared" ca="1" si="359"/>
        <v/>
      </c>
      <c r="BN379" s="25" t="str">
        <f t="shared" ca="1" si="360"/>
        <v/>
      </c>
      <c r="BO379" s="25" t="str">
        <f t="shared" ca="1" si="361"/>
        <v/>
      </c>
      <c r="BP379" s="25" t="str">
        <f t="shared" ca="1" si="362"/>
        <v/>
      </c>
      <c r="BQ379" s="25" t="str">
        <f t="shared" ca="1" si="363"/>
        <v/>
      </c>
      <c r="BR379" s="25" t="str">
        <f t="shared" ca="1" si="364"/>
        <v/>
      </c>
      <c r="BS379" s="25" t="str">
        <f ca="1">IF($H379="","",IF($Q379="x",SUM(BL$3:BN379)+SUM(BQ$3:BR379)-SUM(BS$3:BS378),0))</f>
        <v/>
      </c>
      <c r="BT379" s="25" t="str">
        <f t="shared" ca="1" si="365"/>
        <v/>
      </c>
      <c r="BU379" s="25" t="str">
        <f t="shared" ca="1" si="328"/>
        <v/>
      </c>
      <c r="BV379" s="7"/>
      <c r="BY379" s="7"/>
      <c r="CB379" s="131">
        <f t="shared" si="312"/>
        <v>376</v>
      </c>
      <c r="CC379" s="132" t="str">
        <f t="shared" ca="1" si="366"/>
        <v/>
      </c>
      <c r="CD379" s="133" t="str">
        <f t="shared" ca="1" si="313"/>
        <v/>
      </c>
      <c r="CE379" s="133" t="str">
        <f t="shared" ca="1" si="367"/>
        <v/>
      </c>
      <c r="CF379" s="133" t="str">
        <f t="shared" ca="1" si="314"/>
        <v/>
      </c>
      <c r="CG379" s="133" t="str">
        <f t="shared" ca="1" si="368"/>
        <v/>
      </c>
      <c r="CH379" s="133" t="str">
        <f ca="1">IF($H379="","",IF(MONTH($H379)=MONTH($C$4)-1,MAX(0,(CG379-SUM(N368:N379)+SUM(O368:O379))-(VLOOKUP(CB379-12,$CB$3:$CH378,6,FALSE))),0)*0.25)</f>
        <v/>
      </c>
      <c r="CI379" s="133" t="str">
        <f ca="1">IF($H379="","",CG379-SUM($CH$4:$CH379))</f>
        <v/>
      </c>
      <c r="CK379" s="133" t="str">
        <f ca="1">IF($H379="","",SUM($N$4:$N379)+$CK$3)</f>
        <v/>
      </c>
      <c r="CL379" s="133" t="str">
        <f ca="1">IF($H379="","",SUM($O$4:$O379))</f>
        <v/>
      </c>
      <c r="CM379" s="133" t="str">
        <f t="shared" ca="1" si="371"/>
        <v/>
      </c>
      <c r="CN379" s="133" t="str">
        <f ca="1">IF($H379="","",ROUND(IF(MONTH($H379)=MONTH($C$4)-1,BT379*(1+CC379)-SUM($CM$4:$CM379),0),2))</f>
        <v/>
      </c>
      <c r="CZ379" s="132" t="str">
        <f t="shared" ca="1" si="329"/>
        <v/>
      </c>
    </row>
    <row r="380" spans="6:104" x14ac:dyDescent="0.2">
      <c r="F380" s="3">
        <v>377</v>
      </c>
      <c r="G380" s="3">
        <f t="shared" si="330"/>
        <v>32</v>
      </c>
      <c r="H380" s="8" t="str">
        <f t="shared" ca="1" si="369"/>
        <v/>
      </c>
      <c r="I380" s="6" t="str">
        <f t="shared" ca="1" si="315"/>
        <v/>
      </c>
      <c r="J380" s="6" t="str">
        <f t="shared" ca="1" si="316"/>
        <v/>
      </c>
      <c r="K380" s="7"/>
      <c r="L380" s="6" t="str">
        <f ca="1">IF($H380="","",IF($J380="",VLOOKUP($I380,Sterbetafeln!$A$4:$I$124,$D$10,FALSE),MAX(0.0005,VLOOKUP($I380,Sterbetafeln!$A$4:$I$124,$D$10,FALSE)*VLOOKUP($J380,Sterbetafeln!$A$4:$I$124,$D$13,FALSE))))</f>
        <v/>
      </c>
      <c r="M380" s="78">
        <f ca="1">SUM($O$3:$O380)</f>
        <v>0</v>
      </c>
      <c r="N380" s="25" t="str">
        <f t="shared" ca="1" si="331"/>
        <v/>
      </c>
      <c r="O380" s="25" t="str">
        <f t="shared" ca="1" si="332"/>
        <v/>
      </c>
      <c r="P380" s="25" t="str">
        <f t="shared" ca="1" si="333"/>
        <v/>
      </c>
      <c r="Q380" s="7" t="str">
        <f t="shared" ca="1" si="334"/>
        <v/>
      </c>
      <c r="R380" s="25" t="str">
        <f t="shared" ca="1" si="335"/>
        <v/>
      </c>
      <c r="S380" s="25">
        <f ca="1">SUM(R$3:R380)</f>
        <v>0</v>
      </c>
      <c r="T380" s="25" t="str">
        <f t="shared" ca="1" si="336"/>
        <v/>
      </c>
      <c r="U380" s="25" t="str">
        <f t="shared" ca="1" si="317"/>
        <v/>
      </c>
      <c r="V380" s="25" t="str">
        <f t="shared" ca="1" si="337"/>
        <v/>
      </c>
      <c r="W380" s="25" t="str">
        <f t="shared" ca="1" si="318"/>
        <v/>
      </c>
      <c r="X380" s="25" t="str">
        <f t="shared" ca="1" si="338"/>
        <v/>
      </c>
      <c r="Y380" s="25" t="str">
        <f t="shared" ca="1" si="319"/>
        <v/>
      </c>
      <c r="Z380" s="25" t="str">
        <f t="shared" ca="1" si="339"/>
        <v/>
      </c>
      <c r="AA380" s="25" t="str">
        <f t="shared" ca="1" si="340"/>
        <v/>
      </c>
      <c r="AB380" s="25" t="str">
        <f ca="1">IF($H380="","",IF($Q380="x",SUM(U$3:W380)+SUM(Z$3:AA380)-SUM(AB$3:AB379),0))</f>
        <v/>
      </c>
      <c r="AC380" s="25" t="str">
        <f t="shared" ca="1" si="341"/>
        <v/>
      </c>
      <c r="AD380" s="25" t="str">
        <f t="shared" ca="1" si="320"/>
        <v/>
      </c>
      <c r="AE380" s="7"/>
      <c r="AF380" s="25" t="str">
        <f t="shared" ca="1" si="342"/>
        <v/>
      </c>
      <c r="AG380" s="25">
        <f ca="1">SUM(AF$3:AF380)</f>
        <v>0</v>
      </c>
      <c r="AH380" s="25" t="str">
        <f t="shared" ca="1" si="343"/>
        <v/>
      </c>
      <c r="AI380" s="25" t="str">
        <f t="shared" ca="1" si="321"/>
        <v/>
      </c>
      <c r="AJ380" s="25" t="str">
        <f t="shared" ca="1" si="344"/>
        <v/>
      </c>
      <c r="AK380" s="25" t="str">
        <f t="shared" ca="1" si="322"/>
        <v/>
      </c>
      <c r="AL380" s="25" t="str">
        <f t="shared" ca="1" si="345"/>
        <v/>
      </c>
      <c r="AM380" s="25" t="str">
        <f t="shared" ca="1" si="323"/>
        <v/>
      </c>
      <c r="AN380" s="25" t="str">
        <f t="shared" ca="1" si="346"/>
        <v/>
      </c>
      <c r="AO380" s="25" t="str">
        <f t="shared" ca="1" si="347"/>
        <v/>
      </c>
      <c r="AP380" s="25" t="str">
        <f ca="1">IF($H380="","",IF($Q380="x",SUM(AI$3:AK380)+SUM(AN$3:AO380)-SUM(AP$3:AP379),0))</f>
        <v/>
      </c>
      <c r="AQ380" s="25" t="str">
        <f t="shared" ca="1" si="348"/>
        <v/>
      </c>
      <c r="AR380" s="25" t="str">
        <f t="shared" ca="1" si="324"/>
        <v/>
      </c>
      <c r="AS380" s="7"/>
      <c r="AT380" s="25" t="str">
        <f t="shared" ca="1" si="349"/>
        <v/>
      </c>
      <c r="AU380" s="25">
        <f ca="1">SUM(AT$3:AT380)</f>
        <v>0</v>
      </c>
      <c r="AV380" s="25" t="str">
        <f t="shared" ca="1" si="350"/>
        <v/>
      </c>
      <c r="AW380" s="25" t="str">
        <f t="shared" ca="1" si="325"/>
        <v/>
      </c>
      <c r="AX380" s="25" t="str">
        <f t="shared" ca="1" si="351"/>
        <v/>
      </c>
      <c r="AY380" s="25" t="str">
        <f t="shared" ca="1" si="352"/>
        <v/>
      </c>
      <c r="AZ380" s="25" t="str">
        <f t="shared" ca="1" si="353"/>
        <v/>
      </c>
      <c r="BA380" s="25" t="str">
        <f t="shared" ca="1" si="354"/>
        <v/>
      </c>
      <c r="BB380" s="25" t="str">
        <f t="shared" ca="1" si="355"/>
        <v/>
      </c>
      <c r="BC380" s="25" t="str">
        <f t="shared" ca="1" si="356"/>
        <v/>
      </c>
      <c r="BD380" s="25" t="str">
        <f ca="1">IF($H380="","",IF($Q380="x",SUM(AW$3:AY380)+SUM(BB$3:BC380)-SUM(BD$3:BD379),0))</f>
        <v/>
      </c>
      <c r="BE380" s="25" t="str">
        <f t="shared" ca="1" si="357"/>
        <v/>
      </c>
      <c r="BF380" s="25" t="str">
        <f t="shared" ca="1" si="326"/>
        <v/>
      </c>
      <c r="BG380" s="7"/>
      <c r="BI380" s="25" t="str">
        <f t="shared" ca="1" si="358"/>
        <v/>
      </c>
      <c r="BJ380" s="25">
        <f ca="1">SUM(BI$3:BI380)</f>
        <v>0</v>
      </c>
      <c r="BK380" s="25" t="str">
        <f t="shared" ca="1" si="370"/>
        <v/>
      </c>
      <c r="BL380" s="25" t="str">
        <f t="shared" ca="1" si="327"/>
        <v/>
      </c>
      <c r="BM380" s="25" t="str">
        <f t="shared" ca="1" si="359"/>
        <v/>
      </c>
      <c r="BN380" s="25" t="str">
        <f t="shared" ca="1" si="360"/>
        <v/>
      </c>
      <c r="BO380" s="25" t="str">
        <f t="shared" ca="1" si="361"/>
        <v/>
      </c>
      <c r="BP380" s="25" t="str">
        <f t="shared" ca="1" si="362"/>
        <v/>
      </c>
      <c r="BQ380" s="25" t="str">
        <f t="shared" ca="1" si="363"/>
        <v/>
      </c>
      <c r="BR380" s="25" t="str">
        <f t="shared" ca="1" si="364"/>
        <v/>
      </c>
      <c r="BS380" s="25" t="str">
        <f ca="1">IF($H380="","",IF($Q380="x",SUM(BL$3:BN380)+SUM(BQ$3:BR380)-SUM(BS$3:BS379),0))</f>
        <v/>
      </c>
      <c r="BT380" s="25" t="str">
        <f t="shared" ca="1" si="365"/>
        <v/>
      </c>
      <c r="BU380" s="25" t="str">
        <f t="shared" ca="1" si="328"/>
        <v/>
      </c>
      <c r="BV380" s="7"/>
      <c r="BY380" s="7"/>
      <c r="CB380" s="131">
        <f t="shared" si="312"/>
        <v>377</v>
      </c>
      <c r="CC380" s="132" t="str">
        <f t="shared" ca="1" si="366"/>
        <v/>
      </c>
      <c r="CD380" s="133" t="str">
        <f t="shared" ca="1" si="313"/>
        <v/>
      </c>
      <c r="CE380" s="133" t="str">
        <f t="shared" ca="1" si="367"/>
        <v/>
      </c>
      <c r="CF380" s="133" t="str">
        <f t="shared" ca="1" si="314"/>
        <v/>
      </c>
      <c r="CG380" s="133" t="str">
        <f t="shared" ca="1" si="368"/>
        <v/>
      </c>
      <c r="CH380" s="133" t="str">
        <f ca="1">IF($H380="","",IF(MONTH($H380)=MONTH($C$4)-1,MAX(0,(CG380-SUM(N369:N380)+SUM(O369:O380))-(VLOOKUP(CB380-12,$CB$3:$CH379,6,FALSE))),0)*0.25)</f>
        <v/>
      </c>
      <c r="CI380" s="133" t="str">
        <f ca="1">IF($H380="","",CG380-SUM($CH$4:$CH380))</f>
        <v/>
      </c>
      <c r="CK380" s="133" t="str">
        <f ca="1">IF($H380="","",SUM($N$4:$N380)+$CK$3)</f>
        <v/>
      </c>
      <c r="CL380" s="133" t="str">
        <f ca="1">IF($H380="","",SUM($O$4:$O380))</f>
        <v/>
      </c>
      <c r="CM380" s="133" t="str">
        <f t="shared" ca="1" si="371"/>
        <v/>
      </c>
      <c r="CN380" s="133" t="str">
        <f ca="1">IF($H380="","",ROUND(IF(MONTH($H380)=MONTH($C$4)-1,BT380*(1+CC380)-SUM($CM$4:$CM380),0),2))</f>
        <v/>
      </c>
      <c r="CZ380" s="132" t="str">
        <f t="shared" ca="1" si="329"/>
        <v/>
      </c>
    </row>
    <row r="381" spans="6:104" x14ac:dyDescent="0.2">
      <c r="F381" s="3">
        <v>378</v>
      </c>
      <c r="G381" s="3">
        <f t="shared" si="330"/>
        <v>32</v>
      </c>
      <c r="H381" s="8" t="str">
        <f t="shared" ca="1" si="369"/>
        <v/>
      </c>
      <c r="I381" s="6" t="str">
        <f t="shared" ca="1" si="315"/>
        <v/>
      </c>
      <c r="J381" s="6" t="str">
        <f t="shared" ca="1" si="316"/>
        <v/>
      </c>
      <c r="K381" s="7"/>
      <c r="L381" s="6" t="str">
        <f ca="1">IF($H381="","",IF($J381="",VLOOKUP($I381,Sterbetafeln!$A$4:$I$124,$D$10,FALSE),MAX(0.0005,VLOOKUP($I381,Sterbetafeln!$A$4:$I$124,$D$10,FALSE)*VLOOKUP($J381,Sterbetafeln!$A$4:$I$124,$D$13,FALSE))))</f>
        <v/>
      </c>
      <c r="M381" s="78">
        <f ca="1">SUM($O$3:$O381)</f>
        <v>0</v>
      </c>
      <c r="N381" s="25" t="str">
        <f t="shared" ca="1" si="331"/>
        <v/>
      </c>
      <c r="O381" s="25" t="str">
        <f t="shared" ca="1" si="332"/>
        <v/>
      </c>
      <c r="P381" s="25" t="str">
        <f t="shared" ca="1" si="333"/>
        <v/>
      </c>
      <c r="Q381" s="7" t="str">
        <f t="shared" ca="1" si="334"/>
        <v/>
      </c>
      <c r="R381" s="25" t="str">
        <f t="shared" ca="1" si="335"/>
        <v/>
      </c>
      <c r="S381" s="25">
        <f ca="1">SUM(R$3:R381)</f>
        <v>0</v>
      </c>
      <c r="T381" s="25" t="str">
        <f t="shared" ca="1" si="336"/>
        <v/>
      </c>
      <c r="U381" s="25" t="str">
        <f t="shared" ca="1" si="317"/>
        <v/>
      </c>
      <c r="V381" s="25" t="str">
        <f t="shared" ca="1" si="337"/>
        <v/>
      </c>
      <c r="W381" s="25" t="str">
        <f t="shared" ca="1" si="318"/>
        <v/>
      </c>
      <c r="X381" s="25" t="str">
        <f t="shared" ca="1" si="338"/>
        <v/>
      </c>
      <c r="Y381" s="25" t="str">
        <f t="shared" ca="1" si="319"/>
        <v/>
      </c>
      <c r="Z381" s="25" t="str">
        <f t="shared" ca="1" si="339"/>
        <v/>
      </c>
      <c r="AA381" s="25" t="str">
        <f t="shared" ca="1" si="340"/>
        <v/>
      </c>
      <c r="AB381" s="25" t="str">
        <f ca="1">IF($H381="","",IF($Q381="x",SUM(U$3:W381)+SUM(Z$3:AA381)-SUM(AB$3:AB380),0))</f>
        <v/>
      </c>
      <c r="AC381" s="25" t="str">
        <f t="shared" ca="1" si="341"/>
        <v/>
      </c>
      <c r="AD381" s="25" t="str">
        <f t="shared" ca="1" si="320"/>
        <v/>
      </c>
      <c r="AE381" s="7"/>
      <c r="AF381" s="25" t="str">
        <f t="shared" ca="1" si="342"/>
        <v/>
      </c>
      <c r="AG381" s="25">
        <f ca="1">SUM(AF$3:AF381)</f>
        <v>0</v>
      </c>
      <c r="AH381" s="25" t="str">
        <f t="shared" ca="1" si="343"/>
        <v/>
      </c>
      <c r="AI381" s="25" t="str">
        <f t="shared" ca="1" si="321"/>
        <v/>
      </c>
      <c r="AJ381" s="25" t="str">
        <f t="shared" ca="1" si="344"/>
        <v/>
      </c>
      <c r="AK381" s="25" t="str">
        <f t="shared" ca="1" si="322"/>
        <v/>
      </c>
      <c r="AL381" s="25" t="str">
        <f t="shared" ca="1" si="345"/>
        <v/>
      </c>
      <c r="AM381" s="25" t="str">
        <f t="shared" ca="1" si="323"/>
        <v/>
      </c>
      <c r="AN381" s="25" t="str">
        <f t="shared" ca="1" si="346"/>
        <v/>
      </c>
      <c r="AO381" s="25" t="str">
        <f t="shared" ca="1" si="347"/>
        <v/>
      </c>
      <c r="AP381" s="25" t="str">
        <f ca="1">IF($H381="","",IF($Q381="x",SUM(AI$3:AK381)+SUM(AN$3:AO381)-SUM(AP$3:AP380),0))</f>
        <v/>
      </c>
      <c r="AQ381" s="25" t="str">
        <f t="shared" ca="1" si="348"/>
        <v/>
      </c>
      <c r="AR381" s="25" t="str">
        <f t="shared" ca="1" si="324"/>
        <v/>
      </c>
      <c r="AS381" s="7"/>
      <c r="AT381" s="25" t="str">
        <f t="shared" ca="1" si="349"/>
        <v/>
      </c>
      <c r="AU381" s="25">
        <f ca="1">SUM(AT$3:AT381)</f>
        <v>0</v>
      </c>
      <c r="AV381" s="25" t="str">
        <f t="shared" ca="1" si="350"/>
        <v/>
      </c>
      <c r="AW381" s="25" t="str">
        <f t="shared" ca="1" si="325"/>
        <v/>
      </c>
      <c r="AX381" s="25" t="str">
        <f t="shared" ca="1" si="351"/>
        <v/>
      </c>
      <c r="AY381" s="25" t="str">
        <f t="shared" ca="1" si="352"/>
        <v/>
      </c>
      <c r="AZ381" s="25" t="str">
        <f t="shared" ca="1" si="353"/>
        <v/>
      </c>
      <c r="BA381" s="25" t="str">
        <f t="shared" ca="1" si="354"/>
        <v/>
      </c>
      <c r="BB381" s="25" t="str">
        <f t="shared" ca="1" si="355"/>
        <v/>
      </c>
      <c r="BC381" s="25" t="str">
        <f t="shared" ca="1" si="356"/>
        <v/>
      </c>
      <c r="BD381" s="25" t="str">
        <f ca="1">IF($H381="","",IF($Q381="x",SUM(AW$3:AY381)+SUM(BB$3:BC381)-SUM(BD$3:BD380),0))</f>
        <v/>
      </c>
      <c r="BE381" s="25" t="str">
        <f t="shared" ca="1" si="357"/>
        <v/>
      </c>
      <c r="BF381" s="25" t="str">
        <f t="shared" ca="1" si="326"/>
        <v/>
      </c>
      <c r="BG381" s="7"/>
      <c r="BI381" s="25" t="str">
        <f t="shared" ca="1" si="358"/>
        <v/>
      </c>
      <c r="BJ381" s="25">
        <f ca="1">SUM(BI$3:BI381)</f>
        <v>0</v>
      </c>
      <c r="BK381" s="25" t="str">
        <f t="shared" ca="1" si="370"/>
        <v/>
      </c>
      <c r="BL381" s="25" t="str">
        <f t="shared" ca="1" si="327"/>
        <v/>
      </c>
      <c r="BM381" s="25" t="str">
        <f t="shared" ca="1" si="359"/>
        <v/>
      </c>
      <c r="BN381" s="25" t="str">
        <f t="shared" ca="1" si="360"/>
        <v/>
      </c>
      <c r="BO381" s="25" t="str">
        <f t="shared" ca="1" si="361"/>
        <v/>
      </c>
      <c r="BP381" s="25" t="str">
        <f t="shared" ca="1" si="362"/>
        <v/>
      </c>
      <c r="BQ381" s="25" t="str">
        <f t="shared" ca="1" si="363"/>
        <v/>
      </c>
      <c r="BR381" s="25" t="str">
        <f t="shared" ca="1" si="364"/>
        <v/>
      </c>
      <c r="BS381" s="25" t="str">
        <f ca="1">IF($H381="","",IF($Q381="x",SUM(BL$3:BN381)+SUM(BQ$3:BR381)-SUM(BS$3:BS380),0))</f>
        <v/>
      </c>
      <c r="BT381" s="25" t="str">
        <f t="shared" ca="1" si="365"/>
        <v/>
      </c>
      <c r="BU381" s="25" t="str">
        <f t="shared" ca="1" si="328"/>
        <v/>
      </c>
      <c r="BV381" s="7"/>
      <c r="BY381" s="7"/>
      <c r="CB381" s="131">
        <f t="shared" si="312"/>
        <v>378</v>
      </c>
      <c r="CC381" s="132" t="str">
        <f t="shared" ca="1" si="366"/>
        <v/>
      </c>
      <c r="CD381" s="133" t="str">
        <f t="shared" ca="1" si="313"/>
        <v/>
      </c>
      <c r="CE381" s="133" t="str">
        <f t="shared" ca="1" si="367"/>
        <v/>
      </c>
      <c r="CF381" s="133" t="str">
        <f t="shared" ca="1" si="314"/>
        <v/>
      </c>
      <c r="CG381" s="133" t="str">
        <f t="shared" ca="1" si="368"/>
        <v/>
      </c>
      <c r="CH381" s="133" t="str">
        <f ca="1">IF($H381="","",IF(MONTH($H381)=MONTH($C$4)-1,MAX(0,(CG381-SUM(N370:N381)+SUM(O370:O381))-(VLOOKUP(CB381-12,$CB$3:$CH380,6,FALSE))),0)*0.25)</f>
        <v/>
      </c>
      <c r="CI381" s="133" t="str">
        <f ca="1">IF($H381="","",CG381-SUM($CH$4:$CH381))</f>
        <v/>
      </c>
      <c r="CK381" s="133" t="str">
        <f ca="1">IF($H381="","",SUM($N$4:$N381)+$CK$3)</f>
        <v/>
      </c>
      <c r="CL381" s="133" t="str">
        <f ca="1">IF($H381="","",SUM($O$4:$O381))</f>
        <v/>
      </c>
      <c r="CM381" s="133" t="str">
        <f t="shared" ca="1" si="371"/>
        <v/>
      </c>
      <c r="CN381" s="133" t="str">
        <f ca="1">IF($H381="","",ROUND(IF(MONTH($H381)=MONTH($C$4)-1,BT381*(1+CC381)-SUM($CM$4:$CM381),0),2))</f>
        <v/>
      </c>
      <c r="CZ381" s="132" t="str">
        <f t="shared" ca="1" si="329"/>
        <v/>
      </c>
    </row>
    <row r="382" spans="6:104" x14ac:dyDescent="0.2">
      <c r="F382" s="3">
        <v>379</v>
      </c>
      <c r="G382" s="3">
        <f t="shared" si="330"/>
        <v>32</v>
      </c>
      <c r="H382" s="8" t="str">
        <f t="shared" ca="1" si="369"/>
        <v/>
      </c>
      <c r="I382" s="6" t="str">
        <f t="shared" ca="1" si="315"/>
        <v/>
      </c>
      <c r="J382" s="6" t="str">
        <f t="shared" ca="1" si="316"/>
        <v/>
      </c>
      <c r="K382" s="7"/>
      <c r="L382" s="6" t="str">
        <f ca="1">IF($H382="","",IF($J382="",VLOOKUP($I382,Sterbetafeln!$A$4:$I$124,$D$10,FALSE),MAX(0.0005,VLOOKUP($I382,Sterbetafeln!$A$4:$I$124,$D$10,FALSE)*VLOOKUP($J382,Sterbetafeln!$A$4:$I$124,$D$13,FALSE))))</f>
        <v/>
      </c>
      <c r="M382" s="78">
        <f ca="1">SUM($O$3:$O382)</f>
        <v>0</v>
      </c>
      <c r="N382" s="25" t="str">
        <f t="shared" ca="1" si="331"/>
        <v/>
      </c>
      <c r="O382" s="25" t="str">
        <f t="shared" ca="1" si="332"/>
        <v/>
      </c>
      <c r="P382" s="25" t="str">
        <f t="shared" ca="1" si="333"/>
        <v/>
      </c>
      <c r="Q382" s="7" t="str">
        <f t="shared" ca="1" si="334"/>
        <v/>
      </c>
      <c r="R382" s="25" t="str">
        <f t="shared" ca="1" si="335"/>
        <v/>
      </c>
      <c r="S382" s="25">
        <f ca="1">SUM(R$3:R382)</f>
        <v>0</v>
      </c>
      <c r="T382" s="25" t="str">
        <f t="shared" ca="1" si="336"/>
        <v/>
      </c>
      <c r="U382" s="25" t="str">
        <f t="shared" ca="1" si="317"/>
        <v/>
      </c>
      <c r="V382" s="25" t="str">
        <f t="shared" ca="1" si="337"/>
        <v/>
      </c>
      <c r="W382" s="25" t="str">
        <f t="shared" ca="1" si="318"/>
        <v/>
      </c>
      <c r="X382" s="25" t="str">
        <f t="shared" ca="1" si="338"/>
        <v/>
      </c>
      <c r="Y382" s="25" t="str">
        <f t="shared" ca="1" si="319"/>
        <v/>
      </c>
      <c r="Z382" s="25" t="str">
        <f t="shared" ca="1" si="339"/>
        <v/>
      </c>
      <c r="AA382" s="25" t="str">
        <f t="shared" ca="1" si="340"/>
        <v/>
      </c>
      <c r="AB382" s="25" t="str">
        <f ca="1">IF($H382="","",IF($Q382="x",SUM(U$3:W382)+SUM(Z$3:AA382)-SUM(AB$3:AB381),0))</f>
        <v/>
      </c>
      <c r="AC382" s="25" t="str">
        <f t="shared" ca="1" si="341"/>
        <v/>
      </c>
      <c r="AD382" s="25" t="str">
        <f t="shared" ca="1" si="320"/>
        <v/>
      </c>
      <c r="AE382" s="7"/>
      <c r="AF382" s="25" t="str">
        <f t="shared" ca="1" si="342"/>
        <v/>
      </c>
      <c r="AG382" s="25">
        <f ca="1">SUM(AF$3:AF382)</f>
        <v>0</v>
      </c>
      <c r="AH382" s="25" t="str">
        <f t="shared" ca="1" si="343"/>
        <v/>
      </c>
      <c r="AI382" s="25" t="str">
        <f t="shared" ca="1" si="321"/>
        <v/>
      </c>
      <c r="AJ382" s="25" t="str">
        <f t="shared" ca="1" si="344"/>
        <v/>
      </c>
      <c r="AK382" s="25" t="str">
        <f t="shared" ca="1" si="322"/>
        <v/>
      </c>
      <c r="AL382" s="25" t="str">
        <f t="shared" ca="1" si="345"/>
        <v/>
      </c>
      <c r="AM382" s="25" t="str">
        <f t="shared" ca="1" si="323"/>
        <v/>
      </c>
      <c r="AN382" s="25" t="str">
        <f t="shared" ca="1" si="346"/>
        <v/>
      </c>
      <c r="AO382" s="25" t="str">
        <f t="shared" ca="1" si="347"/>
        <v/>
      </c>
      <c r="AP382" s="25" t="str">
        <f ca="1">IF($H382="","",IF($Q382="x",SUM(AI$3:AK382)+SUM(AN$3:AO382)-SUM(AP$3:AP381),0))</f>
        <v/>
      </c>
      <c r="AQ382" s="25" t="str">
        <f t="shared" ca="1" si="348"/>
        <v/>
      </c>
      <c r="AR382" s="25" t="str">
        <f t="shared" ca="1" si="324"/>
        <v/>
      </c>
      <c r="AS382" s="7"/>
      <c r="AT382" s="25" t="str">
        <f t="shared" ca="1" si="349"/>
        <v/>
      </c>
      <c r="AU382" s="25">
        <f ca="1">SUM(AT$3:AT382)</f>
        <v>0</v>
      </c>
      <c r="AV382" s="25" t="str">
        <f t="shared" ca="1" si="350"/>
        <v/>
      </c>
      <c r="AW382" s="25" t="str">
        <f t="shared" ca="1" si="325"/>
        <v/>
      </c>
      <c r="AX382" s="25" t="str">
        <f t="shared" ca="1" si="351"/>
        <v/>
      </c>
      <c r="AY382" s="25" t="str">
        <f t="shared" ca="1" si="352"/>
        <v/>
      </c>
      <c r="AZ382" s="25" t="str">
        <f t="shared" ca="1" si="353"/>
        <v/>
      </c>
      <c r="BA382" s="25" t="str">
        <f t="shared" ca="1" si="354"/>
        <v/>
      </c>
      <c r="BB382" s="25" t="str">
        <f t="shared" ca="1" si="355"/>
        <v/>
      </c>
      <c r="BC382" s="25" t="str">
        <f t="shared" ca="1" si="356"/>
        <v/>
      </c>
      <c r="BD382" s="25" t="str">
        <f ca="1">IF($H382="","",IF($Q382="x",SUM(AW$3:AY382)+SUM(BB$3:BC382)-SUM(BD$3:BD381),0))</f>
        <v/>
      </c>
      <c r="BE382" s="25" t="str">
        <f t="shared" ca="1" si="357"/>
        <v/>
      </c>
      <c r="BF382" s="25" t="str">
        <f t="shared" ca="1" si="326"/>
        <v/>
      </c>
      <c r="BG382" s="7"/>
      <c r="BI382" s="25" t="str">
        <f t="shared" ca="1" si="358"/>
        <v/>
      </c>
      <c r="BJ382" s="25">
        <f ca="1">SUM(BI$3:BI382)</f>
        <v>0</v>
      </c>
      <c r="BK382" s="25" t="str">
        <f t="shared" ca="1" si="370"/>
        <v/>
      </c>
      <c r="BL382" s="25" t="str">
        <f t="shared" ca="1" si="327"/>
        <v/>
      </c>
      <c r="BM382" s="25" t="str">
        <f t="shared" ca="1" si="359"/>
        <v/>
      </c>
      <c r="BN382" s="25" t="str">
        <f t="shared" ca="1" si="360"/>
        <v/>
      </c>
      <c r="BO382" s="25" t="str">
        <f t="shared" ca="1" si="361"/>
        <v/>
      </c>
      <c r="BP382" s="25" t="str">
        <f t="shared" ca="1" si="362"/>
        <v/>
      </c>
      <c r="BQ382" s="25" t="str">
        <f t="shared" ca="1" si="363"/>
        <v/>
      </c>
      <c r="BR382" s="25" t="str">
        <f t="shared" ca="1" si="364"/>
        <v/>
      </c>
      <c r="BS382" s="25" t="str">
        <f ca="1">IF($H382="","",IF($Q382="x",SUM(BL$3:BN382)+SUM(BQ$3:BR382)-SUM(BS$3:BS381),0))</f>
        <v/>
      </c>
      <c r="BT382" s="25" t="str">
        <f t="shared" ca="1" si="365"/>
        <v/>
      </c>
      <c r="BU382" s="25" t="str">
        <f t="shared" ca="1" si="328"/>
        <v/>
      </c>
      <c r="BV382" s="7"/>
      <c r="BY382" s="7"/>
      <c r="CB382" s="131">
        <f t="shared" si="312"/>
        <v>379</v>
      </c>
      <c r="CC382" s="132" t="str">
        <f t="shared" ca="1" si="366"/>
        <v/>
      </c>
      <c r="CD382" s="133" t="str">
        <f t="shared" ca="1" si="313"/>
        <v/>
      </c>
      <c r="CE382" s="133" t="str">
        <f t="shared" ca="1" si="367"/>
        <v/>
      </c>
      <c r="CF382" s="133" t="str">
        <f t="shared" ca="1" si="314"/>
        <v/>
      </c>
      <c r="CG382" s="133" t="str">
        <f t="shared" ca="1" si="368"/>
        <v/>
      </c>
      <c r="CH382" s="133" t="str">
        <f ca="1">IF($H382="","",IF(MONTH($H382)=MONTH($C$4)-1,MAX(0,(CG382-SUM(N371:N382)+SUM(O371:O382))-(VLOOKUP(CB382-12,$CB$3:$CH381,6,FALSE))),0)*0.25)</f>
        <v/>
      </c>
      <c r="CI382" s="133" t="str">
        <f ca="1">IF($H382="","",CG382-SUM($CH$4:$CH382))</f>
        <v/>
      </c>
      <c r="CK382" s="133" t="str">
        <f ca="1">IF($H382="","",SUM($N$4:$N382)+$CK$3)</f>
        <v/>
      </c>
      <c r="CL382" s="133" t="str">
        <f ca="1">IF($H382="","",SUM($O$4:$O382))</f>
        <v/>
      </c>
      <c r="CM382" s="133" t="str">
        <f t="shared" ca="1" si="371"/>
        <v/>
      </c>
      <c r="CN382" s="133" t="str">
        <f ca="1">IF($H382="","",ROUND(IF(MONTH($H382)=MONTH($C$4)-1,BT382*(1+CC382)-SUM($CM$4:$CM382),0),2))</f>
        <v/>
      </c>
      <c r="CZ382" s="132" t="str">
        <f t="shared" ca="1" si="329"/>
        <v/>
      </c>
    </row>
    <row r="383" spans="6:104" x14ac:dyDescent="0.2">
      <c r="F383" s="3">
        <v>380</v>
      </c>
      <c r="G383" s="3">
        <f t="shared" si="330"/>
        <v>32</v>
      </c>
      <c r="H383" s="8" t="str">
        <f t="shared" ca="1" si="369"/>
        <v/>
      </c>
      <c r="I383" s="6" t="str">
        <f t="shared" ca="1" si="315"/>
        <v/>
      </c>
      <c r="J383" s="6" t="str">
        <f t="shared" ca="1" si="316"/>
        <v/>
      </c>
      <c r="K383" s="7"/>
      <c r="L383" s="6" t="str">
        <f ca="1">IF($H383="","",IF($J383="",VLOOKUP($I383,Sterbetafeln!$A$4:$I$124,$D$10,FALSE),MAX(0.0005,VLOOKUP($I383,Sterbetafeln!$A$4:$I$124,$D$10,FALSE)*VLOOKUP($J383,Sterbetafeln!$A$4:$I$124,$D$13,FALSE))))</f>
        <v/>
      </c>
      <c r="M383" s="78">
        <f ca="1">SUM($O$3:$O383)</f>
        <v>0</v>
      </c>
      <c r="N383" s="25" t="str">
        <f t="shared" ca="1" si="331"/>
        <v/>
      </c>
      <c r="O383" s="25" t="str">
        <f t="shared" ca="1" si="332"/>
        <v/>
      </c>
      <c r="P383" s="25" t="str">
        <f t="shared" ca="1" si="333"/>
        <v/>
      </c>
      <c r="Q383" s="7" t="str">
        <f t="shared" ca="1" si="334"/>
        <v/>
      </c>
      <c r="R383" s="25" t="str">
        <f t="shared" ca="1" si="335"/>
        <v/>
      </c>
      <c r="S383" s="25">
        <f ca="1">SUM(R$3:R383)</f>
        <v>0</v>
      </c>
      <c r="T383" s="25" t="str">
        <f t="shared" ca="1" si="336"/>
        <v/>
      </c>
      <c r="U383" s="25" t="str">
        <f t="shared" ca="1" si="317"/>
        <v/>
      </c>
      <c r="V383" s="25" t="str">
        <f t="shared" ca="1" si="337"/>
        <v/>
      </c>
      <c r="W383" s="25" t="str">
        <f t="shared" ca="1" si="318"/>
        <v/>
      </c>
      <c r="X383" s="25" t="str">
        <f t="shared" ca="1" si="338"/>
        <v/>
      </c>
      <c r="Y383" s="25" t="str">
        <f t="shared" ca="1" si="319"/>
        <v/>
      </c>
      <c r="Z383" s="25" t="str">
        <f t="shared" ca="1" si="339"/>
        <v/>
      </c>
      <c r="AA383" s="25" t="str">
        <f t="shared" ca="1" si="340"/>
        <v/>
      </c>
      <c r="AB383" s="25" t="str">
        <f ca="1">IF($H383="","",IF($Q383="x",SUM(U$3:W383)+SUM(Z$3:AA383)-SUM(AB$3:AB382),0))</f>
        <v/>
      </c>
      <c r="AC383" s="25" t="str">
        <f t="shared" ca="1" si="341"/>
        <v/>
      </c>
      <c r="AD383" s="25" t="str">
        <f t="shared" ca="1" si="320"/>
        <v/>
      </c>
      <c r="AE383" s="7"/>
      <c r="AF383" s="25" t="str">
        <f t="shared" ca="1" si="342"/>
        <v/>
      </c>
      <c r="AG383" s="25">
        <f ca="1">SUM(AF$3:AF383)</f>
        <v>0</v>
      </c>
      <c r="AH383" s="25" t="str">
        <f t="shared" ca="1" si="343"/>
        <v/>
      </c>
      <c r="AI383" s="25" t="str">
        <f t="shared" ca="1" si="321"/>
        <v/>
      </c>
      <c r="AJ383" s="25" t="str">
        <f t="shared" ca="1" si="344"/>
        <v/>
      </c>
      <c r="AK383" s="25" t="str">
        <f t="shared" ca="1" si="322"/>
        <v/>
      </c>
      <c r="AL383" s="25" t="str">
        <f t="shared" ca="1" si="345"/>
        <v/>
      </c>
      <c r="AM383" s="25" t="str">
        <f t="shared" ca="1" si="323"/>
        <v/>
      </c>
      <c r="AN383" s="25" t="str">
        <f t="shared" ca="1" si="346"/>
        <v/>
      </c>
      <c r="AO383" s="25" t="str">
        <f t="shared" ca="1" si="347"/>
        <v/>
      </c>
      <c r="AP383" s="25" t="str">
        <f ca="1">IF($H383="","",IF($Q383="x",SUM(AI$3:AK383)+SUM(AN$3:AO383)-SUM(AP$3:AP382),0))</f>
        <v/>
      </c>
      <c r="AQ383" s="25" t="str">
        <f t="shared" ca="1" si="348"/>
        <v/>
      </c>
      <c r="AR383" s="25" t="str">
        <f t="shared" ca="1" si="324"/>
        <v/>
      </c>
      <c r="AS383" s="7"/>
      <c r="AT383" s="25" t="str">
        <f t="shared" ca="1" si="349"/>
        <v/>
      </c>
      <c r="AU383" s="25">
        <f ca="1">SUM(AT$3:AT383)</f>
        <v>0</v>
      </c>
      <c r="AV383" s="25" t="str">
        <f t="shared" ca="1" si="350"/>
        <v/>
      </c>
      <c r="AW383" s="25" t="str">
        <f t="shared" ca="1" si="325"/>
        <v/>
      </c>
      <c r="AX383" s="25" t="str">
        <f t="shared" ca="1" si="351"/>
        <v/>
      </c>
      <c r="AY383" s="25" t="str">
        <f t="shared" ca="1" si="352"/>
        <v/>
      </c>
      <c r="AZ383" s="25" t="str">
        <f t="shared" ca="1" si="353"/>
        <v/>
      </c>
      <c r="BA383" s="25" t="str">
        <f t="shared" ca="1" si="354"/>
        <v/>
      </c>
      <c r="BB383" s="25" t="str">
        <f t="shared" ca="1" si="355"/>
        <v/>
      </c>
      <c r="BC383" s="25" t="str">
        <f t="shared" ca="1" si="356"/>
        <v/>
      </c>
      <c r="BD383" s="25" t="str">
        <f ca="1">IF($H383="","",IF($Q383="x",SUM(AW$3:AY383)+SUM(BB$3:BC383)-SUM(BD$3:BD382),0))</f>
        <v/>
      </c>
      <c r="BE383" s="25" t="str">
        <f t="shared" ca="1" si="357"/>
        <v/>
      </c>
      <c r="BF383" s="25" t="str">
        <f t="shared" ca="1" si="326"/>
        <v/>
      </c>
      <c r="BG383" s="7"/>
      <c r="BI383" s="25" t="str">
        <f t="shared" ca="1" si="358"/>
        <v/>
      </c>
      <c r="BJ383" s="25">
        <f ca="1">SUM(BI$3:BI383)</f>
        <v>0</v>
      </c>
      <c r="BK383" s="25" t="str">
        <f t="shared" ca="1" si="370"/>
        <v/>
      </c>
      <c r="BL383" s="25" t="str">
        <f t="shared" ca="1" si="327"/>
        <v/>
      </c>
      <c r="BM383" s="25" t="str">
        <f t="shared" ca="1" si="359"/>
        <v/>
      </c>
      <c r="BN383" s="25" t="str">
        <f t="shared" ca="1" si="360"/>
        <v/>
      </c>
      <c r="BO383" s="25" t="str">
        <f t="shared" ca="1" si="361"/>
        <v/>
      </c>
      <c r="BP383" s="25" t="str">
        <f t="shared" ca="1" si="362"/>
        <v/>
      </c>
      <c r="BQ383" s="25" t="str">
        <f t="shared" ca="1" si="363"/>
        <v/>
      </c>
      <c r="BR383" s="25" t="str">
        <f t="shared" ca="1" si="364"/>
        <v/>
      </c>
      <c r="BS383" s="25" t="str">
        <f ca="1">IF($H383="","",IF($Q383="x",SUM(BL$3:BN383)+SUM(BQ$3:BR383)-SUM(BS$3:BS382),0))</f>
        <v/>
      </c>
      <c r="BT383" s="25" t="str">
        <f t="shared" ca="1" si="365"/>
        <v/>
      </c>
      <c r="BU383" s="25" t="str">
        <f t="shared" ca="1" si="328"/>
        <v/>
      </c>
      <c r="BV383" s="7"/>
      <c r="BY383" s="7"/>
      <c r="CB383" s="131">
        <f t="shared" si="312"/>
        <v>380</v>
      </c>
      <c r="CC383" s="132" t="str">
        <f t="shared" ca="1" si="366"/>
        <v/>
      </c>
      <c r="CD383" s="133" t="str">
        <f t="shared" ca="1" si="313"/>
        <v/>
      </c>
      <c r="CE383" s="133" t="str">
        <f t="shared" ca="1" si="367"/>
        <v/>
      </c>
      <c r="CF383" s="133" t="str">
        <f t="shared" ca="1" si="314"/>
        <v/>
      </c>
      <c r="CG383" s="133" t="str">
        <f t="shared" ca="1" si="368"/>
        <v/>
      </c>
      <c r="CH383" s="133" t="str">
        <f ca="1">IF($H383="","",IF(MONTH($H383)=MONTH($C$4)-1,MAX(0,(CG383-SUM(N372:N383)+SUM(O372:O383))-(VLOOKUP(CB383-12,$CB$3:$CH382,6,FALSE))),0)*0.25)</f>
        <v/>
      </c>
      <c r="CI383" s="133" t="str">
        <f ca="1">IF($H383="","",CG383-SUM($CH$4:$CH383))</f>
        <v/>
      </c>
      <c r="CK383" s="133" t="str">
        <f ca="1">IF($H383="","",SUM($N$4:$N383)+$CK$3)</f>
        <v/>
      </c>
      <c r="CL383" s="133" t="str">
        <f ca="1">IF($H383="","",SUM($O$4:$O383))</f>
        <v/>
      </c>
      <c r="CM383" s="133" t="str">
        <f t="shared" ca="1" si="371"/>
        <v/>
      </c>
      <c r="CN383" s="133" t="str">
        <f ca="1">IF($H383="","",ROUND(IF(MONTH($H383)=MONTH($C$4)-1,BT383*(1+CC383)-SUM($CM$4:$CM383),0),2))</f>
        <v/>
      </c>
      <c r="CZ383" s="132" t="str">
        <f t="shared" ca="1" si="329"/>
        <v/>
      </c>
    </row>
    <row r="384" spans="6:104" x14ac:dyDescent="0.2">
      <c r="F384" s="3">
        <v>381</v>
      </c>
      <c r="G384" s="3">
        <f t="shared" si="330"/>
        <v>32</v>
      </c>
      <c r="H384" s="8" t="str">
        <f t="shared" ca="1" si="369"/>
        <v/>
      </c>
      <c r="I384" s="6" t="str">
        <f t="shared" ca="1" si="315"/>
        <v/>
      </c>
      <c r="J384" s="6" t="str">
        <f t="shared" ca="1" si="316"/>
        <v/>
      </c>
      <c r="K384" s="7"/>
      <c r="L384" s="6" t="str">
        <f ca="1">IF($H384="","",IF($J384="",VLOOKUP($I384,Sterbetafeln!$A$4:$I$124,$D$10,FALSE),MAX(0.0005,VLOOKUP($I384,Sterbetafeln!$A$4:$I$124,$D$10,FALSE)*VLOOKUP($J384,Sterbetafeln!$A$4:$I$124,$D$13,FALSE))))</f>
        <v/>
      </c>
      <c r="M384" s="78">
        <f ca="1">SUM($O$3:$O384)</f>
        <v>0</v>
      </c>
      <c r="N384" s="25" t="str">
        <f t="shared" ca="1" si="331"/>
        <v/>
      </c>
      <c r="O384" s="25" t="str">
        <f t="shared" ca="1" si="332"/>
        <v/>
      </c>
      <c r="P384" s="25" t="str">
        <f t="shared" ca="1" si="333"/>
        <v/>
      </c>
      <c r="Q384" s="7" t="str">
        <f t="shared" ca="1" si="334"/>
        <v/>
      </c>
      <c r="R384" s="25" t="str">
        <f t="shared" ca="1" si="335"/>
        <v/>
      </c>
      <c r="S384" s="25">
        <f ca="1">SUM(R$3:R384)</f>
        <v>0</v>
      </c>
      <c r="T384" s="25" t="str">
        <f t="shared" ca="1" si="336"/>
        <v/>
      </c>
      <c r="U384" s="25" t="str">
        <f t="shared" ca="1" si="317"/>
        <v/>
      </c>
      <c r="V384" s="25" t="str">
        <f t="shared" ca="1" si="337"/>
        <v/>
      </c>
      <c r="W384" s="25" t="str">
        <f t="shared" ca="1" si="318"/>
        <v/>
      </c>
      <c r="X384" s="25" t="str">
        <f t="shared" ca="1" si="338"/>
        <v/>
      </c>
      <c r="Y384" s="25" t="str">
        <f t="shared" ca="1" si="319"/>
        <v/>
      </c>
      <c r="Z384" s="25" t="str">
        <f t="shared" ca="1" si="339"/>
        <v/>
      </c>
      <c r="AA384" s="25" t="str">
        <f t="shared" ca="1" si="340"/>
        <v/>
      </c>
      <c r="AB384" s="25" t="str">
        <f ca="1">IF($H384="","",IF($Q384="x",SUM(U$3:W384)+SUM(Z$3:AA384)-SUM(AB$3:AB383),0))</f>
        <v/>
      </c>
      <c r="AC384" s="25" t="str">
        <f t="shared" ca="1" si="341"/>
        <v/>
      </c>
      <c r="AD384" s="25" t="str">
        <f t="shared" ca="1" si="320"/>
        <v/>
      </c>
      <c r="AE384" s="7"/>
      <c r="AF384" s="25" t="str">
        <f t="shared" ca="1" si="342"/>
        <v/>
      </c>
      <c r="AG384" s="25">
        <f ca="1">SUM(AF$3:AF384)</f>
        <v>0</v>
      </c>
      <c r="AH384" s="25" t="str">
        <f t="shared" ca="1" si="343"/>
        <v/>
      </c>
      <c r="AI384" s="25" t="str">
        <f t="shared" ca="1" si="321"/>
        <v/>
      </c>
      <c r="AJ384" s="25" t="str">
        <f t="shared" ca="1" si="344"/>
        <v/>
      </c>
      <c r="AK384" s="25" t="str">
        <f t="shared" ca="1" si="322"/>
        <v/>
      </c>
      <c r="AL384" s="25" t="str">
        <f t="shared" ca="1" si="345"/>
        <v/>
      </c>
      <c r="AM384" s="25" t="str">
        <f t="shared" ca="1" si="323"/>
        <v/>
      </c>
      <c r="AN384" s="25" t="str">
        <f t="shared" ca="1" si="346"/>
        <v/>
      </c>
      <c r="AO384" s="25" t="str">
        <f t="shared" ca="1" si="347"/>
        <v/>
      </c>
      <c r="AP384" s="25" t="str">
        <f ca="1">IF($H384="","",IF($Q384="x",SUM(AI$3:AK384)+SUM(AN$3:AO384)-SUM(AP$3:AP383),0))</f>
        <v/>
      </c>
      <c r="AQ384" s="25" t="str">
        <f t="shared" ca="1" si="348"/>
        <v/>
      </c>
      <c r="AR384" s="25" t="str">
        <f t="shared" ca="1" si="324"/>
        <v/>
      </c>
      <c r="AS384" s="7"/>
      <c r="AT384" s="25" t="str">
        <f t="shared" ca="1" si="349"/>
        <v/>
      </c>
      <c r="AU384" s="25">
        <f ca="1">SUM(AT$3:AT384)</f>
        <v>0</v>
      </c>
      <c r="AV384" s="25" t="str">
        <f t="shared" ca="1" si="350"/>
        <v/>
      </c>
      <c r="AW384" s="25" t="str">
        <f t="shared" ca="1" si="325"/>
        <v/>
      </c>
      <c r="AX384" s="25" t="str">
        <f t="shared" ca="1" si="351"/>
        <v/>
      </c>
      <c r="AY384" s="25" t="str">
        <f t="shared" ca="1" si="352"/>
        <v/>
      </c>
      <c r="AZ384" s="25" t="str">
        <f t="shared" ca="1" si="353"/>
        <v/>
      </c>
      <c r="BA384" s="25" t="str">
        <f t="shared" ca="1" si="354"/>
        <v/>
      </c>
      <c r="BB384" s="25" t="str">
        <f t="shared" ca="1" si="355"/>
        <v/>
      </c>
      <c r="BC384" s="25" t="str">
        <f t="shared" ca="1" si="356"/>
        <v/>
      </c>
      <c r="BD384" s="25" t="str">
        <f ca="1">IF($H384="","",IF($Q384="x",SUM(AW$3:AY384)+SUM(BB$3:BC384)-SUM(BD$3:BD383),0))</f>
        <v/>
      </c>
      <c r="BE384" s="25" t="str">
        <f t="shared" ca="1" si="357"/>
        <v/>
      </c>
      <c r="BF384" s="25" t="str">
        <f t="shared" ca="1" si="326"/>
        <v/>
      </c>
      <c r="BG384" s="7"/>
      <c r="BI384" s="25" t="str">
        <f t="shared" ca="1" si="358"/>
        <v/>
      </c>
      <c r="BJ384" s="25">
        <f ca="1">SUM(BI$3:BI384)</f>
        <v>0</v>
      </c>
      <c r="BK384" s="25" t="str">
        <f t="shared" ca="1" si="370"/>
        <v/>
      </c>
      <c r="BL384" s="25" t="str">
        <f t="shared" ca="1" si="327"/>
        <v/>
      </c>
      <c r="BM384" s="25" t="str">
        <f t="shared" ca="1" si="359"/>
        <v/>
      </c>
      <c r="BN384" s="25" t="str">
        <f t="shared" ca="1" si="360"/>
        <v/>
      </c>
      <c r="BO384" s="25" t="str">
        <f t="shared" ca="1" si="361"/>
        <v/>
      </c>
      <c r="BP384" s="25" t="str">
        <f t="shared" ca="1" si="362"/>
        <v/>
      </c>
      <c r="BQ384" s="25" t="str">
        <f t="shared" ca="1" si="363"/>
        <v/>
      </c>
      <c r="BR384" s="25" t="str">
        <f t="shared" ca="1" si="364"/>
        <v/>
      </c>
      <c r="BS384" s="25" t="str">
        <f ca="1">IF($H384="","",IF($Q384="x",SUM(BL$3:BN384)+SUM(BQ$3:BR384)-SUM(BS$3:BS383),0))</f>
        <v/>
      </c>
      <c r="BT384" s="25" t="str">
        <f t="shared" ca="1" si="365"/>
        <v/>
      </c>
      <c r="BU384" s="25" t="str">
        <f t="shared" ca="1" si="328"/>
        <v/>
      </c>
      <c r="BV384" s="7"/>
      <c r="BY384" s="7"/>
      <c r="CB384" s="131">
        <f t="shared" si="312"/>
        <v>381</v>
      </c>
      <c r="CC384" s="132" t="str">
        <f t="shared" ca="1" si="366"/>
        <v/>
      </c>
      <c r="CD384" s="133" t="str">
        <f t="shared" ca="1" si="313"/>
        <v/>
      </c>
      <c r="CE384" s="133" t="str">
        <f t="shared" ca="1" si="367"/>
        <v/>
      </c>
      <c r="CF384" s="133" t="str">
        <f t="shared" ca="1" si="314"/>
        <v/>
      </c>
      <c r="CG384" s="133" t="str">
        <f t="shared" ca="1" si="368"/>
        <v/>
      </c>
      <c r="CH384" s="133" t="str">
        <f ca="1">IF($H384="","",IF(MONTH($H384)=MONTH($C$4)-1,MAX(0,(CG384-SUM(N373:N384)+SUM(O373:O384))-(VLOOKUP(CB384-12,$CB$3:$CH383,6,FALSE))),0)*0.25)</f>
        <v/>
      </c>
      <c r="CI384" s="133" t="str">
        <f ca="1">IF($H384="","",CG384-SUM($CH$4:$CH384))</f>
        <v/>
      </c>
      <c r="CK384" s="133" t="str">
        <f ca="1">IF($H384="","",SUM($N$4:$N384)+$CK$3)</f>
        <v/>
      </c>
      <c r="CL384" s="133" t="str">
        <f ca="1">IF($H384="","",SUM($O$4:$O384))</f>
        <v/>
      </c>
      <c r="CM384" s="133" t="str">
        <f t="shared" ca="1" si="371"/>
        <v/>
      </c>
      <c r="CN384" s="133" t="str">
        <f ca="1">IF($H384="","",ROUND(IF(MONTH($H384)=MONTH($C$4)-1,BT384*(1+CC384)-SUM($CM$4:$CM384),0),2))</f>
        <v/>
      </c>
      <c r="CZ384" s="132" t="str">
        <f t="shared" ca="1" si="329"/>
        <v/>
      </c>
    </row>
    <row r="385" spans="6:104" x14ac:dyDescent="0.2">
      <c r="F385" s="3">
        <v>382</v>
      </c>
      <c r="G385" s="3">
        <f t="shared" si="330"/>
        <v>32</v>
      </c>
      <c r="H385" s="8" t="str">
        <f t="shared" ca="1" si="369"/>
        <v/>
      </c>
      <c r="I385" s="6" t="str">
        <f t="shared" ca="1" si="315"/>
        <v/>
      </c>
      <c r="J385" s="6" t="str">
        <f t="shared" ca="1" si="316"/>
        <v/>
      </c>
      <c r="K385" s="7"/>
      <c r="L385" s="6" t="str">
        <f ca="1">IF($H385="","",IF($J385="",VLOOKUP($I385,Sterbetafeln!$A$4:$I$124,$D$10,FALSE),MAX(0.0005,VLOOKUP($I385,Sterbetafeln!$A$4:$I$124,$D$10,FALSE)*VLOOKUP($J385,Sterbetafeln!$A$4:$I$124,$D$13,FALSE))))</f>
        <v/>
      </c>
      <c r="M385" s="78">
        <f ca="1">SUM($O$3:$O385)</f>
        <v>0</v>
      </c>
      <c r="N385" s="25" t="str">
        <f t="shared" ca="1" si="331"/>
        <v/>
      </c>
      <c r="O385" s="25" t="str">
        <f t="shared" ca="1" si="332"/>
        <v/>
      </c>
      <c r="P385" s="25" t="str">
        <f t="shared" ca="1" si="333"/>
        <v/>
      </c>
      <c r="Q385" s="7" t="str">
        <f t="shared" ca="1" si="334"/>
        <v/>
      </c>
      <c r="R385" s="25" t="str">
        <f t="shared" ca="1" si="335"/>
        <v/>
      </c>
      <c r="S385" s="25">
        <f ca="1">SUM(R$3:R385)</f>
        <v>0</v>
      </c>
      <c r="T385" s="25" t="str">
        <f t="shared" ca="1" si="336"/>
        <v/>
      </c>
      <c r="U385" s="25" t="str">
        <f t="shared" ca="1" si="317"/>
        <v/>
      </c>
      <c r="V385" s="25" t="str">
        <f t="shared" ca="1" si="337"/>
        <v/>
      </c>
      <c r="W385" s="25" t="str">
        <f t="shared" ca="1" si="318"/>
        <v/>
      </c>
      <c r="X385" s="25" t="str">
        <f t="shared" ca="1" si="338"/>
        <v/>
      </c>
      <c r="Y385" s="25" t="str">
        <f t="shared" ca="1" si="319"/>
        <v/>
      </c>
      <c r="Z385" s="25" t="str">
        <f t="shared" ca="1" si="339"/>
        <v/>
      </c>
      <c r="AA385" s="25" t="str">
        <f t="shared" ca="1" si="340"/>
        <v/>
      </c>
      <c r="AB385" s="25" t="str">
        <f ca="1">IF($H385="","",IF($Q385="x",SUM(U$3:W385)+SUM(Z$3:AA385)-SUM(AB$3:AB384),0))</f>
        <v/>
      </c>
      <c r="AC385" s="25" t="str">
        <f t="shared" ca="1" si="341"/>
        <v/>
      </c>
      <c r="AD385" s="25" t="str">
        <f t="shared" ca="1" si="320"/>
        <v/>
      </c>
      <c r="AE385" s="7"/>
      <c r="AF385" s="25" t="str">
        <f t="shared" ca="1" si="342"/>
        <v/>
      </c>
      <c r="AG385" s="25">
        <f ca="1">SUM(AF$3:AF385)</f>
        <v>0</v>
      </c>
      <c r="AH385" s="25" t="str">
        <f t="shared" ca="1" si="343"/>
        <v/>
      </c>
      <c r="AI385" s="25" t="str">
        <f t="shared" ca="1" si="321"/>
        <v/>
      </c>
      <c r="AJ385" s="25" t="str">
        <f t="shared" ca="1" si="344"/>
        <v/>
      </c>
      <c r="AK385" s="25" t="str">
        <f t="shared" ca="1" si="322"/>
        <v/>
      </c>
      <c r="AL385" s="25" t="str">
        <f t="shared" ca="1" si="345"/>
        <v/>
      </c>
      <c r="AM385" s="25" t="str">
        <f t="shared" ca="1" si="323"/>
        <v/>
      </c>
      <c r="AN385" s="25" t="str">
        <f t="shared" ca="1" si="346"/>
        <v/>
      </c>
      <c r="AO385" s="25" t="str">
        <f t="shared" ca="1" si="347"/>
        <v/>
      </c>
      <c r="AP385" s="25" t="str">
        <f ca="1">IF($H385="","",IF($Q385="x",SUM(AI$3:AK385)+SUM(AN$3:AO385)-SUM(AP$3:AP384),0))</f>
        <v/>
      </c>
      <c r="AQ385" s="25" t="str">
        <f t="shared" ca="1" si="348"/>
        <v/>
      </c>
      <c r="AR385" s="25" t="str">
        <f t="shared" ca="1" si="324"/>
        <v/>
      </c>
      <c r="AS385" s="7"/>
      <c r="AT385" s="25" t="str">
        <f t="shared" ca="1" si="349"/>
        <v/>
      </c>
      <c r="AU385" s="25">
        <f ca="1">SUM(AT$3:AT385)</f>
        <v>0</v>
      </c>
      <c r="AV385" s="25" t="str">
        <f t="shared" ca="1" si="350"/>
        <v/>
      </c>
      <c r="AW385" s="25" t="str">
        <f t="shared" ca="1" si="325"/>
        <v/>
      </c>
      <c r="AX385" s="25" t="str">
        <f t="shared" ca="1" si="351"/>
        <v/>
      </c>
      <c r="AY385" s="25" t="str">
        <f t="shared" ca="1" si="352"/>
        <v/>
      </c>
      <c r="AZ385" s="25" t="str">
        <f t="shared" ca="1" si="353"/>
        <v/>
      </c>
      <c r="BA385" s="25" t="str">
        <f t="shared" ca="1" si="354"/>
        <v/>
      </c>
      <c r="BB385" s="25" t="str">
        <f t="shared" ca="1" si="355"/>
        <v/>
      </c>
      <c r="BC385" s="25" t="str">
        <f t="shared" ca="1" si="356"/>
        <v/>
      </c>
      <c r="BD385" s="25" t="str">
        <f ca="1">IF($H385="","",IF($Q385="x",SUM(AW$3:AY385)+SUM(BB$3:BC385)-SUM(BD$3:BD384),0))</f>
        <v/>
      </c>
      <c r="BE385" s="25" t="str">
        <f t="shared" ca="1" si="357"/>
        <v/>
      </c>
      <c r="BF385" s="25" t="str">
        <f t="shared" ca="1" si="326"/>
        <v/>
      </c>
      <c r="BG385" s="7"/>
      <c r="BI385" s="25" t="str">
        <f t="shared" ca="1" si="358"/>
        <v/>
      </c>
      <c r="BJ385" s="25">
        <f ca="1">SUM(BI$3:BI385)</f>
        <v>0</v>
      </c>
      <c r="BK385" s="25" t="str">
        <f t="shared" ca="1" si="370"/>
        <v/>
      </c>
      <c r="BL385" s="25" t="str">
        <f t="shared" ca="1" si="327"/>
        <v/>
      </c>
      <c r="BM385" s="25" t="str">
        <f t="shared" ca="1" si="359"/>
        <v/>
      </c>
      <c r="BN385" s="25" t="str">
        <f t="shared" ca="1" si="360"/>
        <v/>
      </c>
      <c r="BO385" s="25" t="str">
        <f t="shared" ca="1" si="361"/>
        <v/>
      </c>
      <c r="BP385" s="25" t="str">
        <f t="shared" ca="1" si="362"/>
        <v/>
      </c>
      <c r="BQ385" s="25" t="str">
        <f t="shared" ca="1" si="363"/>
        <v/>
      </c>
      <c r="BR385" s="25" t="str">
        <f t="shared" ca="1" si="364"/>
        <v/>
      </c>
      <c r="BS385" s="25" t="str">
        <f ca="1">IF($H385="","",IF($Q385="x",SUM(BL$3:BN385)+SUM(BQ$3:BR385)-SUM(BS$3:BS384),0))</f>
        <v/>
      </c>
      <c r="BT385" s="25" t="str">
        <f t="shared" ca="1" si="365"/>
        <v/>
      </c>
      <c r="BU385" s="25" t="str">
        <f t="shared" ca="1" si="328"/>
        <v/>
      </c>
      <c r="BV385" s="7"/>
      <c r="BY385" s="7"/>
      <c r="CB385" s="131">
        <f t="shared" si="312"/>
        <v>382</v>
      </c>
      <c r="CC385" s="132" t="str">
        <f t="shared" ca="1" si="366"/>
        <v/>
      </c>
      <c r="CD385" s="133" t="str">
        <f t="shared" ca="1" si="313"/>
        <v/>
      </c>
      <c r="CE385" s="133" t="str">
        <f t="shared" ca="1" si="367"/>
        <v/>
      </c>
      <c r="CF385" s="133" t="str">
        <f t="shared" ca="1" si="314"/>
        <v/>
      </c>
      <c r="CG385" s="133" t="str">
        <f t="shared" ca="1" si="368"/>
        <v/>
      </c>
      <c r="CH385" s="133" t="str">
        <f ca="1">IF($H385="","",IF(MONTH($H385)=MONTH($C$4)-1,MAX(0,(CG385-SUM(N374:N385)+SUM(O374:O385))-(VLOOKUP(CB385-12,$CB$3:$CH384,6,FALSE))),0)*0.25)</f>
        <v/>
      </c>
      <c r="CI385" s="133" t="str">
        <f ca="1">IF($H385="","",CG385-SUM($CH$4:$CH385))</f>
        <v/>
      </c>
      <c r="CK385" s="133" t="str">
        <f ca="1">IF($H385="","",SUM($N$4:$N385)+$CK$3)</f>
        <v/>
      </c>
      <c r="CL385" s="133" t="str">
        <f ca="1">IF($H385="","",SUM($O$4:$O385))</f>
        <v/>
      </c>
      <c r="CM385" s="133" t="str">
        <f t="shared" ca="1" si="371"/>
        <v/>
      </c>
      <c r="CN385" s="133" t="str">
        <f ca="1">IF($H385="","",ROUND(IF(MONTH($H385)=MONTH($C$4)-1,BT385*(1+CC385)-SUM($CM$4:$CM385),0),2))</f>
        <v/>
      </c>
      <c r="CZ385" s="132" t="str">
        <f t="shared" ca="1" si="329"/>
        <v/>
      </c>
    </row>
    <row r="386" spans="6:104" x14ac:dyDescent="0.2">
      <c r="F386" s="3">
        <v>383</v>
      </c>
      <c r="G386" s="3">
        <f t="shared" si="330"/>
        <v>32</v>
      </c>
      <c r="H386" s="8" t="str">
        <f t="shared" ca="1" si="369"/>
        <v/>
      </c>
      <c r="I386" s="6" t="str">
        <f t="shared" ca="1" si="315"/>
        <v/>
      </c>
      <c r="J386" s="6" t="str">
        <f t="shared" ca="1" si="316"/>
        <v/>
      </c>
      <c r="K386" s="7"/>
      <c r="L386" s="6" t="str">
        <f ca="1">IF($H386="","",IF($J386="",VLOOKUP($I386,Sterbetafeln!$A$4:$I$124,$D$10,FALSE),MAX(0.0005,VLOOKUP($I386,Sterbetafeln!$A$4:$I$124,$D$10,FALSE)*VLOOKUP($J386,Sterbetafeln!$A$4:$I$124,$D$13,FALSE))))</f>
        <v/>
      </c>
      <c r="M386" s="78">
        <f ca="1">SUM($O$3:$O386)</f>
        <v>0</v>
      </c>
      <c r="N386" s="25" t="str">
        <f t="shared" ca="1" si="331"/>
        <v/>
      </c>
      <c r="O386" s="25" t="str">
        <f t="shared" ca="1" si="332"/>
        <v/>
      </c>
      <c r="P386" s="25" t="str">
        <f t="shared" ca="1" si="333"/>
        <v/>
      </c>
      <c r="Q386" s="7" t="str">
        <f t="shared" ca="1" si="334"/>
        <v/>
      </c>
      <c r="R386" s="25" t="str">
        <f t="shared" ca="1" si="335"/>
        <v/>
      </c>
      <c r="S386" s="25">
        <f ca="1">SUM(R$3:R386)</f>
        <v>0</v>
      </c>
      <c r="T386" s="25" t="str">
        <f t="shared" ca="1" si="336"/>
        <v/>
      </c>
      <c r="U386" s="25" t="str">
        <f t="shared" ca="1" si="317"/>
        <v/>
      </c>
      <c r="V386" s="25" t="str">
        <f t="shared" ca="1" si="337"/>
        <v/>
      </c>
      <c r="W386" s="25" t="str">
        <f t="shared" ca="1" si="318"/>
        <v/>
      </c>
      <c r="X386" s="25" t="str">
        <f t="shared" ca="1" si="338"/>
        <v/>
      </c>
      <c r="Y386" s="25" t="str">
        <f t="shared" ca="1" si="319"/>
        <v/>
      </c>
      <c r="Z386" s="25" t="str">
        <f t="shared" ca="1" si="339"/>
        <v/>
      </c>
      <c r="AA386" s="25" t="str">
        <f t="shared" ca="1" si="340"/>
        <v/>
      </c>
      <c r="AB386" s="25" t="str">
        <f ca="1">IF($H386="","",IF($Q386="x",SUM(U$3:W386)+SUM(Z$3:AA386)-SUM(AB$3:AB385),0))</f>
        <v/>
      </c>
      <c r="AC386" s="25" t="str">
        <f t="shared" ca="1" si="341"/>
        <v/>
      </c>
      <c r="AD386" s="25" t="str">
        <f t="shared" ca="1" si="320"/>
        <v/>
      </c>
      <c r="AE386" s="7"/>
      <c r="AF386" s="25" t="str">
        <f t="shared" ca="1" si="342"/>
        <v/>
      </c>
      <c r="AG386" s="25">
        <f ca="1">SUM(AF$3:AF386)</f>
        <v>0</v>
      </c>
      <c r="AH386" s="25" t="str">
        <f t="shared" ca="1" si="343"/>
        <v/>
      </c>
      <c r="AI386" s="25" t="str">
        <f t="shared" ca="1" si="321"/>
        <v/>
      </c>
      <c r="AJ386" s="25" t="str">
        <f t="shared" ca="1" si="344"/>
        <v/>
      </c>
      <c r="AK386" s="25" t="str">
        <f t="shared" ca="1" si="322"/>
        <v/>
      </c>
      <c r="AL386" s="25" t="str">
        <f t="shared" ca="1" si="345"/>
        <v/>
      </c>
      <c r="AM386" s="25" t="str">
        <f t="shared" ca="1" si="323"/>
        <v/>
      </c>
      <c r="AN386" s="25" t="str">
        <f t="shared" ca="1" si="346"/>
        <v/>
      </c>
      <c r="AO386" s="25" t="str">
        <f t="shared" ca="1" si="347"/>
        <v/>
      </c>
      <c r="AP386" s="25" t="str">
        <f ca="1">IF($H386="","",IF($Q386="x",SUM(AI$3:AK386)+SUM(AN$3:AO386)-SUM(AP$3:AP385),0))</f>
        <v/>
      </c>
      <c r="AQ386" s="25" t="str">
        <f t="shared" ca="1" si="348"/>
        <v/>
      </c>
      <c r="AR386" s="25" t="str">
        <f t="shared" ca="1" si="324"/>
        <v/>
      </c>
      <c r="AS386" s="7"/>
      <c r="AT386" s="25" t="str">
        <f t="shared" ca="1" si="349"/>
        <v/>
      </c>
      <c r="AU386" s="25">
        <f ca="1">SUM(AT$3:AT386)</f>
        <v>0</v>
      </c>
      <c r="AV386" s="25" t="str">
        <f t="shared" ca="1" si="350"/>
        <v/>
      </c>
      <c r="AW386" s="25" t="str">
        <f t="shared" ca="1" si="325"/>
        <v/>
      </c>
      <c r="AX386" s="25" t="str">
        <f t="shared" ca="1" si="351"/>
        <v/>
      </c>
      <c r="AY386" s="25" t="str">
        <f t="shared" ca="1" si="352"/>
        <v/>
      </c>
      <c r="AZ386" s="25" t="str">
        <f t="shared" ca="1" si="353"/>
        <v/>
      </c>
      <c r="BA386" s="25" t="str">
        <f t="shared" ca="1" si="354"/>
        <v/>
      </c>
      <c r="BB386" s="25" t="str">
        <f t="shared" ca="1" si="355"/>
        <v/>
      </c>
      <c r="BC386" s="25" t="str">
        <f t="shared" ca="1" si="356"/>
        <v/>
      </c>
      <c r="BD386" s="25" t="str">
        <f ca="1">IF($H386="","",IF($Q386="x",SUM(AW$3:AY386)+SUM(BB$3:BC386)-SUM(BD$3:BD385),0))</f>
        <v/>
      </c>
      <c r="BE386" s="25" t="str">
        <f t="shared" ca="1" si="357"/>
        <v/>
      </c>
      <c r="BF386" s="25" t="str">
        <f t="shared" ca="1" si="326"/>
        <v/>
      </c>
      <c r="BG386" s="7"/>
      <c r="BI386" s="25" t="str">
        <f t="shared" ca="1" si="358"/>
        <v/>
      </c>
      <c r="BJ386" s="25">
        <f ca="1">SUM(BI$3:BI386)</f>
        <v>0</v>
      </c>
      <c r="BK386" s="25" t="str">
        <f t="shared" ca="1" si="370"/>
        <v/>
      </c>
      <c r="BL386" s="25" t="str">
        <f t="shared" ca="1" si="327"/>
        <v/>
      </c>
      <c r="BM386" s="25" t="str">
        <f t="shared" ca="1" si="359"/>
        <v/>
      </c>
      <c r="BN386" s="25" t="str">
        <f t="shared" ca="1" si="360"/>
        <v/>
      </c>
      <c r="BO386" s="25" t="str">
        <f t="shared" ca="1" si="361"/>
        <v/>
      </c>
      <c r="BP386" s="25" t="str">
        <f t="shared" ca="1" si="362"/>
        <v/>
      </c>
      <c r="BQ386" s="25" t="str">
        <f t="shared" ca="1" si="363"/>
        <v/>
      </c>
      <c r="BR386" s="25" t="str">
        <f t="shared" ca="1" si="364"/>
        <v/>
      </c>
      <c r="BS386" s="25" t="str">
        <f ca="1">IF($H386="","",IF($Q386="x",SUM(BL$3:BN386)+SUM(BQ$3:BR386)-SUM(BS$3:BS385),0))</f>
        <v/>
      </c>
      <c r="BT386" s="25" t="str">
        <f t="shared" ca="1" si="365"/>
        <v/>
      </c>
      <c r="BU386" s="25" t="str">
        <f t="shared" ca="1" si="328"/>
        <v/>
      </c>
      <c r="BV386" s="7"/>
      <c r="BY386" s="7"/>
      <c r="CB386" s="131">
        <f t="shared" ref="CB386:CB449" si="372">F386</f>
        <v>383</v>
      </c>
      <c r="CC386" s="132" t="str">
        <f t="shared" ca="1" si="366"/>
        <v/>
      </c>
      <c r="CD386" s="133" t="str">
        <f t="shared" ref="CD386:CD449" ca="1" si="373">IF($H386="","",MAX(0,(CF385+($N386-$O386)*0.95)*((1+$C$37)^(1/12))))</f>
        <v/>
      </c>
      <c r="CE386" s="133" t="str">
        <f t="shared" ca="1" si="367"/>
        <v/>
      </c>
      <c r="CF386" s="133" t="str">
        <f t="shared" ref="CF386:CF449" ca="1" si="374">IF($H386="","",ROUND(CD386-CE386,2))</f>
        <v/>
      </c>
      <c r="CG386" s="133" t="str">
        <f t="shared" ca="1" si="368"/>
        <v/>
      </c>
      <c r="CH386" s="133" t="str">
        <f ca="1">IF($H386="","",IF(MONTH($H386)=MONTH($C$4)-1,MAX(0,(CG386-SUM(N375:N386)+SUM(O375:O386))-(VLOOKUP(CB386-12,$CB$3:$CH385,6,FALSE))),0)*0.25)</f>
        <v/>
      </c>
      <c r="CI386" s="133" t="str">
        <f ca="1">IF($H386="","",CG386-SUM($CH$4:$CH386))</f>
        <v/>
      </c>
      <c r="CK386" s="133" t="str">
        <f ca="1">IF($H386="","",SUM($N$4:$N386)+$CK$3)</f>
        <v/>
      </c>
      <c r="CL386" s="133" t="str">
        <f ca="1">IF($H386="","",SUM($O$4:$O386))</f>
        <v/>
      </c>
      <c r="CM386" s="133" t="str">
        <f t="shared" ca="1" si="371"/>
        <v/>
      </c>
      <c r="CN386" s="133" t="str">
        <f ca="1">IF($H386="","",ROUND(IF(MONTH($H386)=MONTH($C$4)-1,BT386*(1+CC386)-SUM($CM$4:$CM386),0),2))</f>
        <v/>
      </c>
      <c r="CZ386" s="132" t="str">
        <f t="shared" ca="1" si="329"/>
        <v/>
      </c>
    </row>
    <row r="387" spans="6:104" x14ac:dyDescent="0.2">
      <c r="F387" s="3">
        <v>384</v>
      </c>
      <c r="G387" s="3">
        <f t="shared" si="330"/>
        <v>32</v>
      </c>
      <c r="H387" s="8" t="str">
        <f t="shared" ca="1" si="369"/>
        <v/>
      </c>
      <c r="I387" s="6" t="str">
        <f t="shared" ref="I387:I450" ca="1" si="375">IF($H387="","",ROUND(DAYS360($C$10,$H387)/360,0))</f>
        <v/>
      </c>
      <c r="J387" s="6" t="str">
        <f t="shared" ca="1" si="316"/>
        <v/>
      </c>
      <c r="K387" s="7"/>
      <c r="L387" s="6" t="str">
        <f ca="1">IF($H387="","",IF($J387="",VLOOKUP($I387,Sterbetafeln!$A$4:$I$124,$D$10,FALSE),MAX(0.0005,VLOOKUP($I387,Sterbetafeln!$A$4:$I$124,$D$10,FALSE)*VLOOKUP($J387,Sterbetafeln!$A$4:$I$124,$D$13,FALSE))))</f>
        <v/>
      </c>
      <c r="M387" s="78">
        <f ca="1">SUM($O$3:$O387)</f>
        <v>0</v>
      </c>
      <c r="N387" s="25" t="str">
        <f t="shared" ca="1" si="331"/>
        <v/>
      </c>
      <c r="O387" s="25" t="str">
        <f t="shared" ca="1" si="332"/>
        <v/>
      </c>
      <c r="P387" s="25" t="str">
        <f t="shared" ca="1" si="333"/>
        <v/>
      </c>
      <c r="Q387" s="7" t="str">
        <f t="shared" ca="1" si="334"/>
        <v/>
      </c>
      <c r="R387" s="25" t="str">
        <f t="shared" ca="1" si="335"/>
        <v/>
      </c>
      <c r="S387" s="25">
        <f ca="1">SUM(R$3:R387)</f>
        <v>0</v>
      </c>
      <c r="T387" s="25" t="str">
        <f t="shared" ca="1" si="336"/>
        <v/>
      </c>
      <c r="U387" s="25" t="str">
        <f t="shared" ca="1" si="317"/>
        <v/>
      </c>
      <c r="V387" s="25" t="str">
        <f t="shared" ca="1" si="337"/>
        <v/>
      </c>
      <c r="W387" s="25" t="str">
        <f t="shared" ca="1" si="318"/>
        <v/>
      </c>
      <c r="X387" s="25" t="str">
        <f t="shared" ca="1" si="338"/>
        <v/>
      </c>
      <c r="Y387" s="25" t="str">
        <f t="shared" ca="1" si="319"/>
        <v/>
      </c>
      <c r="Z387" s="25" t="str">
        <f t="shared" ca="1" si="339"/>
        <v/>
      </c>
      <c r="AA387" s="25" t="str">
        <f t="shared" ca="1" si="340"/>
        <v/>
      </c>
      <c r="AB387" s="25" t="str">
        <f ca="1">IF($H387="","",IF($Q387="x",SUM(U$3:W387)+SUM(Z$3:AA387)-SUM(AB$3:AB386),0))</f>
        <v/>
      </c>
      <c r="AC387" s="25" t="str">
        <f t="shared" ca="1" si="341"/>
        <v/>
      </c>
      <c r="AD387" s="25" t="str">
        <f t="shared" ca="1" si="320"/>
        <v/>
      </c>
      <c r="AE387" s="7"/>
      <c r="AF387" s="25" t="str">
        <f t="shared" ca="1" si="342"/>
        <v/>
      </c>
      <c r="AG387" s="25">
        <f ca="1">SUM(AF$3:AF387)</f>
        <v>0</v>
      </c>
      <c r="AH387" s="25" t="str">
        <f t="shared" ca="1" si="343"/>
        <v/>
      </c>
      <c r="AI387" s="25" t="str">
        <f t="shared" ca="1" si="321"/>
        <v/>
      </c>
      <c r="AJ387" s="25" t="str">
        <f t="shared" ca="1" si="344"/>
        <v/>
      </c>
      <c r="AK387" s="25" t="str">
        <f t="shared" ca="1" si="322"/>
        <v/>
      </c>
      <c r="AL387" s="25" t="str">
        <f t="shared" ca="1" si="345"/>
        <v/>
      </c>
      <c r="AM387" s="25" t="str">
        <f t="shared" ca="1" si="323"/>
        <v/>
      </c>
      <c r="AN387" s="25" t="str">
        <f t="shared" ca="1" si="346"/>
        <v/>
      </c>
      <c r="AO387" s="25" t="str">
        <f t="shared" ca="1" si="347"/>
        <v/>
      </c>
      <c r="AP387" s="25" t="str">
        <f ca="1">IF($H387="","",IF($Q387="x",SUM(AI$3:AK387)+SUM(AN$3:AO387)-SUM(AP$3:AP386),0))</f>
        <v/>
      </c>
      <c r="AQ387" s="25" t="str">
        <f t="shared" ca="1" si="348"/>
        <v/>
      </c>
      <c r="AR387" s="25" t="str">
        <f t="shared" ca="1" si="324"/>
        <v/>
      </c>
      <c r="AS387" s="7"/>
      <c r="AT387" s="25" t="str">
        <f t="shared" ca="1" si="349"/>
        <v/>
      </c>
      <c r="AU387" s="25">
        <f ca="1">SUM(AT$3:AT387)</f>
        <v>0</v>
      </c>
      <c r="AV387" s="25" t="str">
        <f t="shared" ca="1" si="350"/>
        <v/>
      </c>
      <c r="AW387" s="25" t="str">
        <f t="shared" ca="1" si="325"/>
        <v/>
      </c>
      <c r="AX387" s="25" t="str">
        <f t="shared" ca="1" si="351"/>
        <v/>
      </c>
      <c r="AY387" s="25" t="str">
        <f t="shared" ca="1" si="352"/>
        <v/>
      </c>
      <c r="AZ387" s="25" t="str">
        <f t="shared" ca="1" si="353"/>
        <v/>
      </c>
      <c r="BA387" s="25" t="str">
        <f t="shared" ca="1" si="354"/>
        <v/>
      </c>
      <c r="BB387" s="25" t="str">
        <f t="shared" ca="1" si="355"/>
        <v/>
      </c>
      <c r="BC387" s="25" t="str">
        <f t="shared" ca="1" si="356"/>
        <v/>
      </c>
      <c r="BD387" s="25" t="str">
        <f ca="1">IF($H387="","",IF($Q387="x",SUM(AW$3:AY387)+SUM(BB$3:BC387)-SUM(BD$3:BD386),0))</f>
        <v/>
      </c>
      <c r="BE387" s="25" t="str">
        <f t="shared" ca="1" si="357"/>
        <v/>
      </c>
      <c r="BF387" s="25" t="str">
        <f t="shared" ca="1" si="326"/>
        <v/>
      </c>
      <c r="BG387" s="7"/>
      <c r="BI387" s="25" t="str">
        <f t="shared" ca="1" si="358"/>
        <v/>
      </c>
      <c r="BJ387" s="25">
        <f ca="1">SUM(BI$3:BI387)</f>
        <v>0</v>
      </c>
      <c r="BK387" s="25" t="str">
        <f t="shared" ca="1" si="370"/>
        <v/>
      </c>
      <c r="BL387" s="25" t="str">
        <f t="shared" ca="1" si="327"/>
        <v/>
      </c>
      <c r="BM387" s="25" t="str">
        <f t="shared" ca="1" si="359"/>
        <v/>
      </c>
      <c r="BN387" s="25" t="str">
        <f t="shared" ca="1" si="360"/>
        <v/>
      </c>
      <c r="BO387" s="25" t="str">
        <f t="shared" ca="1" si="361"/>
        <v/>
      </c>
      <c r="BP387" s="25" t="str">
        <f t="shared" ca="1" si="362"/>
        <v/>
      </c>
      <c r="BQ387" s="25" t="str">
        <f t="shared" ca="1" si="363"/>
        <v/>
      </c>
      <c r="BR387" s="25" t="str">
        <f t="shared" ca="1" si="364"/>
        <v/>
      </c>
      <c r="BS387" s="25" t="str">
        <f ca="1">IF($H387="","",IF($Q387="x",SUM(BL$3:BN387)+SUM(BQ$3:BR387)-SUM(BS$3:BS386),0))</f>
        <v/>
      </c>
      <c r="BT387" s="25" t="str">
        <f t="shared" ca="1" si="365"/>
        <v/>
      </c>
      <c r="BU387" s="25" t="str">
        <f t="shared" ca="1" si="328"/>
        <v/>
      </c>
      <c r="BV387" s="7"/>
      <c r="BY387" s="7"/>
      <c r="CB387" s="131">
        <f t="shared" si="372"/>
        <v>384</v>
      </c>
      <c r="CC387" s="132" t="str">
        <f t="shared" ca="1" si="366"/>
        <v/>
      </c>
      <c r="CD387" s="133" t="str">
        <f t="shared" ca="1" si="373"/>
        <v/>
      </c>
      <c r="CE387" s="133" t="str">
        <f t="shared" ca="1" si="367"/>
        <v/>
      </c>
      <c r="CF387" s="133" t="str">
        <f t="shared" ca="1" si="374"/>
        <v/>
      </c>
      <c r="CG387" s="133" t="str">
        <f t="shared" ca="1" si="368"/>
        <v/>
      </c>
      <c r="CH387" s="133" t="str">
        <f ca="1">IF($H387="","",IF(MONTH($H387)=MONTH($C$4)-1,MAX(0,(CG387-SUM(N376:N387)+SUM(O376:O387))-(VLOOKUP(CB387-12,$CB$3:$CH386,6,FALSE))),0)*0.25)</f>
        <v/>
      </c>
      <c r="CI387" s="133" t="str">
        <f ca="1">IF($H387="","",CG387-SUM($CH$4:$CH387))</f>
        <v/>
      </c>
      <c r="CK387" s="133" t="str">
        <f ca="1">IF($H387="","",SUM($N$4:$N387)+$CK$3)</f>
        <v/>
      </c>
      <c r="CL387" s="133" t="str">
        <f ca="1">IF($H387="","",SUM($O$4:$O387))</f>
        <v/>
      </c>
      <c r="CM387" s="133" t="str">
        <f t="shared" ca="1" si="371"/>
        <v/>
      </c>
      <c r="CN387" s="133" t="str">
        <f ca="1">IF($H387="","",ROUND(IF(MONTH($H387)=MONTH($C$4)-1,BT387*(1+CC387)-SUM($CM$4:$CM387),0),2))</f>
        <v/>
      </c>
      <c r="CZ387" s="132" t="str">
        <f t="shared" ca="1" si="329"/>
        <v/>
      </c>
    </row>
    <row r="388" spans="6:104" x14ac:dyDescent="0.2">
      <c r="F388" s="3">
        <v>385</v>
      </c>
      <c r="G388" s="3">
        <f t="shared" si="330"/>
        <v>33</v>
      </c>
      <c r="H388" s="8" t="str">
        <f t="shared" ca="1" si="369"/>
        <v/>
      </c>
      <c r="I388" s="6" t="str">
        <f t="shared" ca="1" si="375"/>
        <v/>
      </c>
      <c r="J388" s="6" t="str">
        <f t="shared" ref="J388:J451" ca="1" si="376">IF($H388="","",IF(OR($C$13="",$C$14=""),"",ROUND(DAYS360($C$13,$H388)/360,0)))</f>
        <v/>
      </c>
      <c r="K388" s="7"/>
      <c r="L388" s="6" t="str">
        <f ca="1">IF($H388="","",IF($J388="",VLOOKUP($I388,Sterbetafeln!$A$4:$I$124,$D$10,FALSE),MAX(0.0005,VLOOKUP($I388,Sterbetafeln!$A$4:$I$124,$D$10,FALSE)*VLOOKUP($J388,Sterbetafeln!$A$4:$I$124,$D$13,FALSE))))</f>
        <v/>
      </c>
      <c r="M388" s="78">
        <f ca="1">SUM($O$3:$O388)</f>
        <v>0</v>
      </c>
      <c r="N388" s="25" t="str">
        <f t="shared" ca="1" si="331"/>
        <v/>
      </c>
      <c r="O388" s="25" t="str">
        <f t="shared" ca="1" si="332"/>
        <v/>
      </c>
      <c r="P388" s="25" t="str">
        <f t="shared" ca="1" si="333"/>
        <v/>
      </c>
      <c r="Q388" s="7" t="str">
        <f t="shared" ca="1" si="334"/>
        <v/>
      </c>
      <c r="R388" s="25" t="str">
        <f t="shared" ca="1" si="335"/>
        <v/>
      </c>
      <c r="S388" s="25">
        <f ca="1">SUM(R$3:R388)</f>
        <v>0</v>
      </c>
      <c r="T388" s="25" t="str">
        <f t="shared" ca="1" si="336"/>
        <v/>
      </c>
      <c r="U388" s="25" t="str">
        <f t="shared" ref="U388:U451" ca="1" si="377">IF($H388="","",ROUND(MAX(T388*$C$25,$C$26)/12,2))</f>
        <v/>
      </c>
      <c r="V388" s="25" t="str">
        <f t="shared" ca="1" si="337"/>
        <v/>
      </c>
      <c r="W388" s="25" t="str">
        <f t="shared" ref="W388:W451" ca="1" si="378">IF($H388="","",ROUND((T388*$C$28)/12,2))</f>
        <v/>
      </c>
      <c r="X388" s="25" t="str">
        <f t="shared" ca="1" si="338"/>
        <v/>
      </c>
      <c r="Y388" s="25" t="str">
        <f t="shared" ref="Y388:Y451" ca="1" si="379">IF($H388="","",ROUND(X388-T388,2))</f>
        <v/>
      </c>
      <c r="Z388" s="25" t="str">
        <f t="shared" ca="1" si="339"/>
        <v/>
      </c>
      <c r="AA388" s="25" t="str">
        <f t="shared" ca="1" si="340"/>
        <v/>
      </c>
      <c r="AB388" s="25" t="str">
        <f ca="1">IF($H388="","",IF($Q388="x",SUM(U$3:W388)+SUM(Z$3:AA388)-SUM(AB$3:AB387),0))</f>
        <v/>
      </c>
      <c r="AC388" s="25" t="str">
        <f t="shared" ca="1" si="341"/>
        <v/>
      </c>
      <c r="AD388" s="25" t="str">
        <f t="shared" ref="AD388:AD451" ca="1" si="380">IF($H388="","",ROUND(MAX(0,AC388-$C$31+$BW388)*$C$86,2))</f>
        <v/>
      </c>
      <c r="AE388" s="7"/>
      <c r="AF388" s="25" t="str">
        <f t="shared" ca="1" si="342"/>
        <v/>
      </c>
      <c r="AG388" s="25">
        <f ca="1">SUM(AF$3:AF388)</f>
        <v>0</v>
      </c>
      <c r="AH388" s="25" t="str">
        <f t="shared" ca="1" si="343"/>
        <v/>
      </c>
      <c r="AI388" s="25" t="str">
        <f t="shared" ref="AI388:AI451" ca="1" si="381">IF($H388="","",ROUND(MAX(AH388*$C$25,$C$26)/12,2))</f>
        <v/>
      </c>
      <c r="AJ388" s="25" t="str">
        <f t="shared" ca="1" si="344"/>
        <v/>
      </c>
      <c r="AK388" s="25" t="str">
        <f t="shared" ref="AK388:AK451" ca="1" si="382">IF($H388="","",ROUND((AH388*$C$28)/12,2))</f>
        <v/>
      </c>
      <c r="AL388" s="25" t="str">
        <f t="shared" ca="1" si="345"/>
        <v/>
      </c>
      <c r="AM388" s="25" t="str">
        <f t="shared" ref="AM388:AM451" ca="1" si="383">IF($H388="","",ROUND(AL388-AH388,2))</f>
        <v/>
      </c>
      <c r="AN388" s="25" t="str">
        <f t="shared" ca="1" si="346"/>
        <v/>
      </c>
      <c r="AO388" s="25" t="str">
        <f t="shared" ca="1" si="347"/>
        <v/>
      </c>
      <c r="AP388" s="25" t="str">
        <f ca="1">IF($H388="","",IF($Q388="x",SUM(AI$3:AK388)+SUM(AN$3:AO388)-SUM(AP$3:AP387),0))</f>
        <v/>
      </c>
      <c r="AQ388" s="25" t="str">
        <f t="shared" ca="1" si="348"/>
        <v/>
      </c>
      <c r="AR388" s="25" t="str">
        <f t="shared" ref="AR388:AR451" ca="1" si="384">IF($H388="","",ROUND(MAX(0,AQ388-$C$31+$BW388)*$C$86,2))</f>
        <v/>
      </c>
      <c r="AS388" s="7"/>
      <c r="AT388" s="25" t="str">
        <f t="shared" ca="1" si="349"/>
        <v/>
      </c>
      <c r="AU388" s="25">
        <f ca="1">SUM(AT$3:AT388)</f>
        <v>0</v>
      </c>
      <c r="AV388" s="25" t="str">
        <f t="shared" ca="1" si="350"/>
        <v/>
      </c>
      <c r="AW388" s="25" t="str">
        <f t="shared" ref="AW388:AW451" ca="1" si="385">IF($H388="","",ROUND(MAX(AV388*$C$25,$C$26)/12,2))</f>
        <v/>
      </c>
      <c r="AX388" s="25" t="str">
        <f t="shared" ca="1" si="351"/>
        <v/>
      </c>
      <c r="AY388" s="25" t="str">
        <f t="shared" ca="1" si="352"/>
        <v/>
      </c>
      <c r="AZ388" s="25" t="str">
        <f t="shared" ca="1" si="353"/>
        <v/>
      </c>
      <c r="BA388" s="25" t="str">
        <f t="shared" ca="1" si="354"/>
        <v/>
      </c>
      <c r="BB388" s="25" t="str">
        <f t="shared" ca="1" si="355"/>
        <v/>
      </c>
      <c r="BC388" s="25" t="str">
        <f t="shared" ca="1" si="356"/>
        <v/>
      </c>
      <c r="BD388" s="25" t="str">
        <f ca="1">IF($H388="","",IF($Q388="x",SUM(AW$3:AY388)+SUM(BB$3:BC388)-SUM(BD$3:BD387),0))</f>
        <v/>
      </c>
      <c r="BE388" s="25" t="str">
        <f t="shared" ca="1" si="357"/>
        <v/>
      </c>
      <c r="BF388" s="25" t="str">
        <f t="shared" ref="BF388:BF451" ca="1" si="386">IF($H388="","",ROUND(MAX(0,BE388-$C$31+$BW388)*$C$86,2))</f>
        <v/>
      </c>
      <c r="BG388" s="7"/>
      <c r="BI388" s="25" t="str">
        <f t="shared" ca="1" si="358"/>
        <v/>
      </c>
      <c r="BJ388" s="25">
        <f ca="1">SUM(BI$3:BI388)</f>
        <v>0</v>
      </c>
      <c r="BK388" s="25" t="str">
        <f t="shared" ca="1" si="370"/>
        <v/>
      </c>
      <c r="BL388" s="25" t="str">
        <f t="shared" ref="BL388:BL451" ca="1" si="387">IF($H388="","",ROUND(MAX(BK388*$C$25,$C$26)/12,2))</f>
        <v/>
      </c>
      <c r="BM388" s="25" t="str">
        <f t="shared" ca="1" si="359"/>
        <v/>
      </c>
      <c r="BN388" s="25" t="str">
        <f t="shared" ca="1" si="360"/>
        <v/>
      </c>
      <c r="BO388" s="25" t="str">
        <f t="shared" ca="1" si="361"/>
        <v/>
      </c>
      <c r="BP388" s="25" t="str">
        <f t="shared" ca="1" si="362"/>
        <v/>
      </c>
      <c r="BQ388" s="25" t="str">
        <f t="shared" ca="1" si="363"/>
        <v/>
      </c>
      <c r="BR388" s="25" t="str">
        <f t="shared" ca="1" si="364"/>
        <v/>
      </c>
      <c r="BS388" s="25" t="str">
        <f ca="1">IF($H388="","",IF($Q388="x",SUM(BL$3:BN388)+SUM(BQ$3:BR388)-SUM(BS$3:BS387),0))</f>
        <v/>
      </c>
      <c r="BT388" s="25" t="str">
        <f t="shared" ca="1" si="365"/>
        <v/>
      </c>
      <c r="BU388" s="25" t="str">
        <f t="shared" ref="BU388:BU451" ca="1" si="388">IF($H388="","",ROUND(MAX(0,BT388-$C$31+$BW388)*$C$86,2))</f>
        <v/>
      </c>
      <c r="BV388" s="7"/>
      <c r="BY388" s="7"/>
      <c r="CB388" s="131">
        <f t="shared" si="372"/>
        <v>385</v>
      </c>
      <c r="CC388" s="132" t="str">
        <f t="shared" ca="1" si="366"/>
        <v/>
      </c>
      <c r="CD388" s="133" t="str">
        <f t="shared" ca="1" si="373"/>
        <v/>
      </c>
      <c r="CE388" s="133" t="str">
        <f t="shared" ca="1" si="367"/>
        <v/>
      </c>
      <c r="CF388" s="133" t="str">
        <f t="shared" ca="1" si="374"/>
        <v/>
      </c>
      <c r="CG388" s="133" t="str">
        <f t="shared" ca="1" si="368"/>
        <v/>
      </c>
      <c r="CH388" s="133" t="str">
        <f ca="1">IF($H388="","",IF(MONTH($H388)=MONTH($C$4)-1,MAX(0,(CG388-SUM(N377:N388)+SUM(O377:O388))-(VLOOKUP(CB388-12,$CB$3:$CH387,6,FALSE))),0)*0.25)</f>
        <v/>
      </c>
      <c r="CI388" s="133" t="str">
        <f ca="1">IF($H388="","",CG388-SUM($CH$4:$CH388))</f>
        <v/>
      </c>
      <c r="CK388" s="133" t="str">
        <f ca="1">IF($H388="","",SUM($N$4:$N388)+$CK$3)</f>
        <v/>
      </c>
      <c r="CL388" s="133" t="str">
        <f ca="1">IF($H388="","",SUM($O$4:$O388))</f>
        <v/>
      </c>
      <c r="CM388" s="133" t="str">
        <f t="shared" ca="1" si="371"/>
        <v/>
      </c>
      <c r="CN388" s="133" t="str">
        <f ca="1">IF($H388="","",ROUND(IF(MONTH($H388)=MONTH($C$4)-1,BT388*(1+CC388)-SUM($CM$4:$CM388),0),2))</f>
        <v/>
      </c>
      <c r="CZ388" s="132" t="str">
        <f t="shared" ref="CZ388:CZ451" ca="1" si="389">IF($H388="","",IF($C$30="FLEX",IF($G389&gt;5,ROUND(((($C$5-$G389+1)/($C$5-5)*($C$29-1))+1),4),1),ROUND($C$29,4)))</f>
        <v/>
      </c>
    </row>
    <row r="389" spans="6:104" x14ac:dyDescent="0.2">
      <c r="F389" s="3">
        <v>386</v>
      </c>
      <c r="G389" s="3">
        <f t="shared" ref="G389:G452" si="390">ROUNDDOWN((F389-1)/12+1,0)</f>
        <v>33</v>
      </c>
      <c r="H389" s="8" t="str">
        <f t="shared" ca="1" si="369"/>
        <v/>
      </c>
      <c r="I389" s="6" t="str">
        <f t="shared" ca="1" si="375"/>
        <v/>
      </c>
      <c r="J389" s="6" t="str">
        <f t="shared" ca="1" si="376"/>
        <v/>
      </c>
      <c r="K389" s="7"/>
      <c r="L389" s="6" t="str">
        <f ca="1">IF($H389="","",IF($J389="",VLOOKUP($I389,Sterbetafeln!$A$4:$I$124,$D$10,FALSE),MAX(0.0005,VLOOKUP($I389,Sterbetafeln!$A$4:$I$124,$D$10,FALSE)*VLOOKUP($J389,Sterbetafeln!$A$4:$I$124,$D$13,FALSE))))</f>
        <v/>
      </c>
      <c r="M389" s="78">
        <f ca="1">SUM($O$3:$O389)</f>
        <v>0</v>
      </c>
      <c r="N389" s="25" t="str">
        <f t="shared" ref="N389:N452" ca="1" si="391">IF($H389="","",IF($C$59-1=$H388,$C$60,0)+IF($C$66-1=$H388,$C$67,0)+IF($C$73-1=$H388,$C$74,0))</f>
        <v/>
      </c>
      <c r="O389" s="25" t="str">
        <f t="shared" ref="O389:O452" ca="1" si="392">IF($H389="","",IF($C$53-1=$H388,$C$54,0)+IF($C$55-1=$H388,$C$56,0)+IF($C$57-1=$H388,$C$58,0)+IF(AND($H389&gt;$C$50,$H388&lt;$C$51,MOD($F389,$D$49)=0),$C$48,0))</f>
        <v/>
      </c>
      <c r="P389" s="25" t="str">
        <f t="shared" ref="P389:P452" ca="1" si="393">IF($H389="","",IF($C$59-1=$H388,$C$60-$C$65,0)+IF($C$66-1=$H388,$C$67-$C$72,0)+IF($C$73-1=$H388,$C$74-$C$79,0)+IF($O389&gt;0,$C$32,0))</f>
        <v/>
      </c>
      <c r="Q389" s="7" t="str">
        <f t="shared" ref="Q389:Q452" ca="1" si="394">IF($H389="","",IF($H390="","x",IF(MONTH($H389)=3,"x",IF(MONTH($H389)=6,"x",IF(MONTH($H389)=9,"x",IF(MONTH($H389)=12,"x",""))))))</f>
        <v/>
      </c>
      <c r="R389" s="25" t="str">
        <f t="shared" ref="R389:R452" ca="1" si="395">IF($H389="","",IF(MIN($O389+$P389,AC388+$N389)&gt;=$O389+$P389,$O389,AC388))</f>
        <v/>
      </c>
      <c r="S389" s="25">
        <f ca="1">SUM(R$3:R389)</f>
        <v>0</v>
      </c>
      <c r="T389" s="25" t="str">
        <f t="shared" ref="T389:T452" ca="1" si="396">IF($H389="","",MAX(0,(AC388+$N389-$O389-$P389)*((1+$C$34)^(1/12))))</f>
        <v/>
      </c>
      <c r="U389" s="25" t="str">
        <f t="shared" ca="1" si="377"/>
        <v/>
      </c>
      <c r="V389" s="25" t="str">
        <f t="shared" ref="V389:V452" ca="1" si="397">IF($H389="","",ROUND($C$27/12,2))</f>
        <v/>
      </c>
      <c r="W389" s="25" t="str">
        <f t="shared" ca="1" si="378"/>
        <v/>
      </c>
      <c r="X389" s="25" t="str">
        <f t="shared" ref="X389:X452" ca="1" si="398">IF($H389="","",MAX($C$29,T389))</f>
        <v/>
      </c>
      <c r="Y389" s="25" t="str">
        <f t="shared" ca="1" si="379"/>
        <v/>
      </c>
      <c r="Z389" s="25" t="str">
        <f t="shared" ref="Z389:Z452" ca="1" si="399">IF($H389="","",ROUND((Y389*$L389)/12,2))</f>
        <v/>
      </c>
      <c r="AA389" s="25" t="str">
        <f t="shared" ref="AA389:AA452" ca="1" si="400">IF($H389="","",ROUND(IF($N389&gt;0,MIN($C$82,MAX($N389*$C$83,$C$81)),0)+IF($O389&gt;0,MIN($C$82,MAX($O389*$C$83,$C$81)),0)+(T389*$C$84)/12,2))</f>
        <v/>
      </c>
      <c r="AB389" s="25" t="str">
        <f ca="1">IF($H389="","",IF($Q389="x",SUM(U$3:W389)+SUM(Z$3:AA389)-SUM(AB$3:AB388),0))</f>
        <v/>
      </c>
      <c r="AC389" s="25" t="str">
        <f t="shared" ref="AC389:AC452" ca="1" si="401">IF($H389="","",MAX(0,ROUND(T389-AB389,2)))</f>
        <v/>
      </c>
      <c r="AD389" s="25" t="str">
        <f t="shared" ca="1" si="380"/>
        <v/>
      </c>
      <c r="AE389" s="7"/>
      <c r="AF389" s="25" t="str">
        <f t="shared" ref="AF389:AF452" ca="1" si="402">IF($H389="","",IF(MIN($O389+$P389,AQ388+$N389)&gt;=$O389+$P389,$O389,AQ388))</f>
        <v/>
      </c>
      <c r="AG389" s="25">
        <f ca="1">SUM(AF$3:AF389)</f>
        <v>0</v>
      </c>
      <c r="AH389" s="25" t="str">
        <f t="shared" ref="AH389:AH452" ca="1" si="403">IF($H389="","",MAX(0,(AQ388+$N389-$O389-$P389)*((1+$C$35)^(1/12))))</f>
        <v/>
      </c>
      <c r="AI389" s="25" t="str">
        <f t="shared" ca="1" si="381"/>
        <v/>
      </c>
      <c r="AJ389" s="25" t="str">
        <f t="shared" ref="AJ389:AJ452" ca="1" si="404">IF($H389="","",ROUND($C$27/12,2))</f>
        <v/>
      </c>
      <c r="AK389" s="25" t="str">
        <f t="shared" ca="1" si="382"/>
        <v/>
      </c>
      <c r="AL389" s="25" t="str">
        <f t="shared" ref="AL389:AL452" ca="1" si="405">IF($H389="","",MAX($C$29,AH389))</f>
        <v/>
      </c>
      <c r="AM389" s="25" t="str">
        <f t="shared" ca="1" si="383"/>
        <v/>
      </c>
      <c r="AN389" s="25" t="str">
        <f t="shared" ref="AN389:AN452" ca="1" si="406">IF($H389="","",ROUND((AM389*$L389)/12,2))</f>
        <v/>
      </c>
      <c r="AO389" s="25" t="str">
        <f t="shared" ref="AO389:AO452" ca="1" si="407">IF($H389="","",ROUND(IF($N389&gt;0,MIN($C$82,MAX($N389*$C$83,$C$81)),0)+IF($O389&gt;0,MIN($C$82,MAX($O389*$C$83,$C$81)),0)+(AH389*$C$84)/12,2))</f>
        <v/>
      </c>
      <c r="AP389" s="25" t="str">
        <f ca="1">IF($H389="","",IF($Q389="x",SUM(AI$3:AK389)+SUM(AN$3:AO389)-SUM(AP$3:AP388),0))</f>
        <v/>
      </c>
      <c r="AQ389" s="25" t="str">
        <f t="shared" ref="AQ389:AQ452" ca="1" si="408">IF($H389="","",MAX(0,ROUND(AH389-AP389,2)))</f>
        <v/>
      </c>
      <c r="AR389" s="25" t="str">
        <f t="shared" ca="1" si="384"/>
        <v/>
      </c>
      <c r="AS389" s="7"/>
      <c r="AT389" s="25" t="str">
        <f t="shared" ref="AT389:AT452" ca="1" si="409">IF($H389="","",IF(MIN($O389+$P389,BE388+$N389)&gt;=$O389+$P389,$O389,BE388))</f>
        <v/>
      </c>
      <c r="AU389" s="25">
        <f ca="1">SUM(AT$3:AT389)</f>
        <v>0</v>
      </c>
      <c r="AV389" s="25" t="str">
        <f t="shared" ref="AV389:AV452" ca="1" si="410">IF($H389="","",MAX(0,(BE388+$N389-$O389-$P389)*((1+$C$36)^(1/12))))</f>
        <v/>
      </c>
      <c r="AW389" s="25" t="str">
        <f t="shared" ca="1" si="385"/>
        <v/>
      </c>
      <c r="AX389" s="25" t="str">
        <f t="shared" ref="AX389:AX452" ca="1" si="411">IF($H389="","",ROUND($C$27/12,2))</f>
        <v/>
      </c>
      <c r="AY389" s="25" t="str">
        <f t="shared" ref="AY389:AY452" ca="1" si="412">IF($H389="","",ROUND((AV389*$C$28)/12,2))</f>
        <v/>
      </c>
      <c r="AZ389" s="25" t="str">
        <f t="shared" ref="AZ389:AZ452" ca="1" si="413">IF($H389="","",MAX($C$29,AV389))</f>
        <v/>
      </c>
      <c r="BA389" s="25" t="str">
        <f t="shared" ref="BA389:BA452" ca="1" si="414">IF($H389="","",ROUND(AZ389-AV389,2))</f>
        <v/>
      </c>
      <c r="BB389" s="25" t="str">
        <f t="shared" ref="BB389:BB452" ca="1" si="415">IF($H389="","",ROUND((BA389*$L389)/12,2))</f>
        <v/>
      </c>
      <c r="BC389" s="25" t="str">
        <f t="shared" ref="BC389:BC452" ca="1" si="416">IF($H389="","",ROUND(IF($N389&gt;0,MIN($C$82,MAX($N389*$C$83,$C$81)),0)+IF($O389&gt;0,MIN($C$82,MAX($O389*$C$83,$C$81)),0)+(AV389*$C$84)/12,2))</f>
        <v/>
      </c>
      <c r="BD389" s="25" t="str">
        <f ca="1">IF($H389="","",IF($Q389="x",SUM(AW$3:AY389)+SUM(BB$3:BC389)-SUM(BD$3:BD388),0))</f>
        <v/>
      </c>
      <c r="BE389" s="25" t="str">
        <f t="shared" ref="BE389:BE452" ca="1" si="417">IF($H389="","",MAX(0,ROUND(AV389-BD389,2)))</f>
        <v/>
      </c>
      <c r="BF389" s="25" t="str">
        <f t="shared" ca="1" si="386"/>
        <v/>
      </c>
      <c r="BG389" s="7"/>
      <c r="BI389" s="25" t="str">
        <f t="shared" ref="BI389:BI452" ca="1" si="418">IF($H389="","",IF(MIN($O389+$P389,BT388+$N389)&gt;=$O389+$P389,$O389,BT388))</f>
        <v/>
      </c>
      <c r="BJ389" s="25">
        <f ca="1">SUM(BI$3:BI389)</f>
        <v>0</v>
      </c>
      <c r="BK389" s="25" t="str">
        <f t="shared" ca="1" si="370"/>
        <v/>
      </c>
      <c r="BL389" s="25" t="str">
        <f t="shared" ca="1" si="387"/>
        <v/>
      </c>
      <c r="BM389" s="25" t="str">
        <f t="shared" ref="BM389:BM452" ca="1" si="419">IF($H389="","",ROUND($C$27/12,2))</f>
        <v/>
      </c>
      <c r="BN389" s="25" t="str">
        <f t="shared" ref="BN389:BN452" ca="1" si="420">IF($H389="","",ROUND((BK389*$C$28)/12,2))</f>
        <v/>
      </c>
      <c r="BO389" s="25" t="str">
        <f t="shared" ref="BO389:BO452" ca="1" si="421">IF($H389="","",MAX($C$29,BK389))</f>
        <v/>
      </c>
      <c r="BP389" s="25" t="str">
        <f t="shared" ref="BP389:BP452" ca="1" si="422">IF($H389="","",ROUND(BO389-BK389,2))</f>
        <v/>
      </c>
      <c r="BQ389" s="25" t="str">
        <f t="shared" ref="BQ389:BQ452" ca="1" si="423">IF($H389="","",ROUND((BP389*$L389)/12,2))</f>
        <v/>
      </c>
      <c r="BR389" s="25" t="str">
        <f t="shared" ref="BR389:BR452" ca="1" si="424">IF($H389="","",ROUND(IF($N389&gt;0,MIN($C$82,MAX($N389*$C$83,$C$81)),0)+IF($O389&gt;0,MIN($C$82,MAX($O389*$C$83,$C$81)),0)+(BK389*$C$84)/12,2))</f>
        <v/>
      </c>
      <c r="BS389" s="25" t="str">
        <f ca="1">IF($H389="","",IF($Q389="x",SUM(BL$3:BN389)+SUM(BQ$3:BR389)-SUM(BS$3:BS388),0))</f>
        <v/>
      </c>
      <c r="BT389" s="25" t="str">
        <f t="shared" ref="BT389:BT452" ca="1" si="425">IF($H389="","",MAX(0,ROUND(BK389-BS389,2)))</f>
        <v/>
      </c>
      <c r="BU389" s="25" t="str">
        <f t="shared" ca="1" si="388"/>
        <v/>
      </c>
      <c r="BV389" s="7"/>
      <c r="BY389" s="7"/>
      <c r="CB389" s="131">
        <f t="shared" si="372"/>
        <v>386</v>
      </c>
      <c r="CC389" s="132" t="str">
        <f t="shared" ref="CC389:CC452" ca="1" si="426">IF($H389="","",IF(MONTH($H389)=MONTH($C$4)-1,IF(RAND()&gt;0.5,1,-1)*RAND()/$CO$5,0))</f>
        <v/>
      </c>
      <c r="CD389" s="133" t="str">
        <f t="shared" ca="1" si="373"/>
        <v/>
      </c>
      <c r="CE389" s="133" t="str">
        <f t="shared" ref="CE389:CE452" ca="1" si="427">IF($H389="","",ROUND((((CF388+CD389)/2)*0.005)/12,2))</f>
        <v/>
      </c>
      <c r="CF389" s="133" t="str">
        <f t="shared" ca="1" si="374"/>
        <v/>
      </c>
      <c r="CG389" s="133" t="str">
        <f t="shared" ref="CG389:CG452" ca="1" si="428">IF($H389="","",IF(MONTH($H389)=MONTH($C$4)-1,CF389*(1+CC389),0))</f>
        <v/>
      </c>
      <c r="CH389" s="133" t="str">
        <f ca="1">IF($H389="","",IF(MONTH($H389)=MONTH($C$4)-1,MAX(0,(CG389-SUM(N378:N389)+SUM(O378:O389))-(VLOOKUP(CB389-12,$CB$3:$CH388,6,FALSE))),0)*0.25)</f>
        <v/>
      </c>
      <c r="CI389" s="133" t="str">
        <f ca="1">IF($H389="","",CG389-SUM($CH$4:$CH389))</f>
        <v/>
      </c>
      <c r="CK389" s="133" t="str">
        <f ca="1">IF($H389="","",SUM($N$4:$N389)+$CK$3)</f>
        <v/>
      </c>
      <c r="CL389" s="133" t="str">
        <f ca="1">IF($H389="","",SUM($O$4:$O389))</f>
        <v/>
      </c>
      <c r="CM389" s="133" t="str">
        <f t="shared" ca="1" si="371"/>
        <v/>
      </c>
      <c r="CN389" s="133" t="str">
        <f ca="1">IF($H389="","",ROUND(IF(MONTH($H389)=MONTH($C$4)-1,BT389*(1+CC389)-SUM($CM$4:$CM389),0),2))</f>
        <v/>
      </c>
      <c r="CZ389" s="132" t="str">
        <f t="shared" ca="1" si="389"/>
        <v/>
      </c>
    </row>
    <row r="390" spans="6:104" x14ac:dyDescent="0.2">
      <c r="F390" s="3">
        <v>387</v>
      </c>
      <c r="G390" s="3">
        <f t="shared" si="390"/>
        <v>33</v>
      </c>
      <c r="H390" s="8" t="str">
        <f t="shared" ref="H390:H453" ca="1" si="429">IF(OR($G390&gt;$C$5,$H389=""),"",DATE(YEAR($H$4),MONTH($H$4)+$F390,1)-1)</f>
        <v/>
      </c>
      <c r="I390" s="6" t="str">
        <f t="shared" ca="1" si="375"/>
        <v/>
      </c>
      <c r="J390" s="6" t="str">
        <f t="shared" ca="1" si="376"/>
        <v/>
      </c>
      <c r="K390" s="7"/>
      <c r="L390" s="6" t="str">
        <f ca="1">IF($H390="","",IF($J390="",VLOOKUP($I390,Sterbetafeln!$A$4:$I$124,$D$10,FALSE),MAX(0.0005,VLOOKUP($I390,Sterbetafeln!$A$4:$I$124,$D$10,FALSE)*VLOOKUP($J390,Sterbetafeln!$A$4:$I$124,$D$13,FALSE))))</f>
        <v/>
      </c>
      <c r="M390" s="78">
        <f ca="1">SUM($O$3:$O390)</f>
        <v>0</v>
      </c>
      <c r="N390" s="25" t="str">
        <f t="shared" ca="1" si="391"/>
        <v/>
      </c>
      <c r="O390" s="25" t="str">
        <f t="shared" ca="1" si="392"/>
        <v/>
      </c>
      <c r="P390" s="25" t="str">
        <f t="shared" ca="1" si="393"/>
        <v/>
      </c>
      <c r="Q390" s="7" t="str">
        <f t="shared" ca="1" si="394"/>
        <v/>
      </c>
      <c r="R390" s="25" t="str">
        <f t="shared" ca="1" si="395"/>
        <v/>
      </c>
      <c r="S390" s="25">
        <f ca="1">SUM(R$3:R390)</f>
        <v>0</v>
      </c>
      <c r="T390" s="25" t="str">
        <f t="shared" ca="1" si="396"/>
        <v/>
      </c>
      <c r="U390" s="25" t="str">
        <f t="shared" ca="1" si="377"/>
        <v/>
      </c>
      <c r="V390" s="25" t="str">
        <f t="shared" ca="1" si="397"/>
        <v/>
      </c>
      <c r="W390" s="25" t="str">
        <f t="shared" ca="1" si="378"/>
        <v/>
      </c>
      <c r="X390" s="25" t="str">
        <f t="shared" ca="1" si="398"/>
        <v/>
      </c>
      <c r="Y390" s="25" t="str">
        <f t="shared" ca="1" si="379"/>
        <v/>
      </c>
      <c r="Z390" s="25" t="str">
        <f t="shared" ca="1" si="399"/>
        <v/>
      </c>
      <c r="AA390" s="25" t="str">
        <f t="shared" ca="1" si="400"/>
        <v/>
      </c>
      <c r="AB390" s="25" t="str">
        <f ca="1">IF($H390="","",IF($Q390="x",SUM(U$3:W390)+SUM(Z$3:AA390)-SUM(AB$3:AB389),0))</f>
        <v/>
      </c>
      <c r="AC390" s="25" t="str">
        <f t="shared" ca="1" si="401"/>
        <v/>
      </c>
      <c r="AD390" s="25" t="str">
        <f t="shared" ca="1" si="380"/>
        <v/>
      </c>
      <c r="AE390" s="7"/>
      <c r="AF390" s="25" t="str">
        <f t="shared" ca="1" si="402"/>
        <v/>
      </c>
      <c r="AG390" s="25">
        <f ca="1">SUM(AF$3:AF390)</f>
        <v>0</v>
      </c>
      <c r="AH390" s="25" t="str">
        <f t="shared" ca="1" si="403"/>
        <v/>
      </c>
      <c r="AI390" s="25" t="str">
        <f t="shared" ca="1" si="381"/>
        <v/>
      </c>
      <c r="AJ390" s="25" t="str">
        <f t="shared" ca="1" si="404"/>
        <v/>
      </c>
      <c r="AK390" s="25" t="str">
        <f t="shared" ca="1" si="382"/>
        <v/>
      </c>
      <c r="AL390" s="25" t="str">
        <f t="shared" ca="1" si="405"/>
        <v/>
      </c>
      <c r="AM390" s="25" t="str">
        <f t="shared" ca="1" si="383"/>
        <v/>
      </c>
      <c r="AN390" s="25" t="str">
        <f t="shared" ca="1" si="406"/>
        <v/>
      </c>
      <c r="AO390" s="25" t="str">
        <f t="shared" ca="1" si="407"/>
        <v/>
      </c>
      <c r="AP390" s="25" t="str">
        <f ca="1">IF($H390="","",IF($Q390="x",SUM(AI$3:AK390)+SUM(AN$3:AO390)-SUM(AP$3:AP389),0))</f>
        <v/>
      </c>
      <c r="AQ390" s="25" t="str">
        <f t="shared" ca="1" si="408"/>
        <v/>
      </c>
      <c r="AR390" s="25" t="str">
        <f t="shared" ca="1" si="384"/>
        <v/>
      </c>
      <c r="AS390" s="7"/>
      <c r="AT390" s="25" t="str">
        <f t="shared" ca="1" si="409"/>
        <v/>
      </c>
      <c r="AU390" s="25">
        <f ca="1">SUM(AT$3:AT390)</f>
        <v>0</v>
      </c>
      <c r="AV390" s="25" t="str">
        <f t="shared" ca="1" si="410"/>
        <v/>
      </c>
      <c r="AW390" s="25" t="str">
        <f t="shared" ca="1" si="385"/>
        <v/>
      </c>
      <c r="AX390" s="25" t="str">
        <f t="shared" ca="1" si="411"/>
        <v/>
      </c>
      <c r="AY390" s="25" t="str">
        <f t="shared" ca="1" si="412"/>
        <v/>
      </c>
      <c r="AZ390" s="25" t="str">
        <f t="shared" ca="1" si="413"/>
        <v/>
      </c>
      <c r="BA390" s="25" t="str">
        <f t="shared" ca="1" si="414"/>
        <v/>
      </c>
      <c r="BB390" s="25" t="str">
        <f t="shared" ca="1" si="415"/>
        <v/>
      </c>
      <c r="BC390" s="25" t="str">
        <f t="shared" ca="1" si="416"/>
        <v/>
      </c>
      <c r="BD390" s="25" t="str">
        <f ca="1">IF($H390="","",IF($Q390="x",SUM(AW$3:AY390)+SUM(BB$3:BC390)-SUM(BD$3:BD389),0))</f>
        <v/>
      </c>
      <c r="BE390" s="25" t="str">
        <f t="shared" ca="1" si="417"/>
        <v/>
      </c>
      <c r="BF390" s="25" t="str">
        <f t="shared" ca="1" si="386"/>
        <v/>
      </c>
      <c r="BG390" s="7"/>
      <c r="BI390" s="25" t="str">
        <f t="shared" ca="1" si="418"/>
        <v/>
      </c>
      <c r="BJ390" s="25">
        <f ca="1">SUM(BI$3:BI390)</f>
        <v>0</v>
      </c>
      <c r="BK390" s="25" t="str">
        <f t="shared" ref="BK390:BK453" ca="1" si="430">IF($H390="","",MAX(0,(BT389+$N390-$O390-$P390)*((1+$C$37)^(1/12))))</f>
        <v/>
      </c>
      <c r="BL390" s="25" t="str">
        <f t="shared" ca="1" si="387"/>
        <v/>
      </c>
      <c r="BM390" s="25" t="str">
        <f t="shared" ca="1" si="419"/>
        <v/>
      </c>
      <c r="BN390" s="25" t="str">
        <f t="shared" ca="1" si="420"/>
        <v/>
      </c>
      <c r="BO390" s="25" t="str">
        <f t="shared" ca="1" si="421"/>
        <v/>
      </c>
      <c r="BP390" s="25" t="str">
        <f t="shared" ca="1" si="422"/>
        <v/>
      </c>
      <c r="BQ390" s="25" t="str">
        <f t="shared" ca="1" si="423"/>
        <v/>
      </c>
      <c r="BR390" s="25" t="str">
        <f t="shared" ca="1" si="424"/>
        <v/>
      </c>
      <c r="BS390" s="25" t="str">
        <f ca="1">IF($H390="","",IF($Q390="x",SUM(BL$3:BN390)+SUM(BQ$3:BR390)-SUM(BS$3:BS389),0))</f>
        <v/>
      </c>
      <c r="BT390" s="25" t="str">
        <f t="shared" ca="1" si="425"/>
        <v/>
      </c>
      <c r="BU390" s="25" t="str">
        <f t="shared" ca="1" si="388"/>
        <v/>
      </c>
      <c r="BV390" s="7"/>
      <c r="BY390" s="7"/>
      <c r="CB390" s="131">
        <f t="shared" si="372"/>
        <v>387</v>
      </c>
      <c r="CC390" s="132" t="str">
        <f t="shared" ca="1" si="426"/>
        <v/>
      </c>
      <c r="CD390" s="133" t="str">
        <f t="shared" ca="1" si="373"/>
        <v/>
      </c>
      <c r="CE390" s="133" t="str">
        <f t="shared" ca="1" si="427"/>
        <v/>
      </c>
      <c r="CF390" s="133" t="str">
        <f t="shared" ca="1" si="374"/>
        <v/>
      </c>
      <c r="CG390" s="133" t="str">
        <f t="shared" ca="1" si="428"/>
        <v/>
      </c>
      <c r="CH390" s="133" t="str">
        <f ca="1">IF($H390="","",IF(MONTH($H390)=MONTH($C$4)-1,MAX(0,(CG390-SUM(N379:N390)+SUM(O379:O390))-(VLOOKUP(CB390-12,$CB$3:$CH389,6,FALSE))),0)*0.25)</f>
        <v/>
      </c>
      <c r="CI390" s="133" t="str">
        <f ca="1">IF($H390="","",CG390-SUM($CH$4:$CH390))</f>
        <v/>
      </c>
      <c r="CK390" s="133" t="str">
        <f ca="1">IF($H390="","",SUM($N$4:$N390)+$CK$3)</f>
        <v/>
      </c>
      <c r="CL390" s="133" t="str">
        <f ca="1">IF($H390="","",SUM($O$4:$O390))</f>
        <v/>
      </c>
      <c r="CM390" s="133" t="str">
        <f t="shared" ca="1" si="371"/>
        <v/>
      </c>
      <c r="CN390" s="133" t="str">
        <f ca="1">IF($H390="","",ROUND(IF(MONTH($H390)=MONTH($C$4)-1,BT390*(1+CC390)-SUM($CM$4:$CM390),0),2))</f>
        <v/>
      </c>
      <c r="CZ390" s="132" t="str">
        <f t="shared" ca="1" si="389"/>
        <v/>
      </c>
    </row>
    <row r="391" spans="6:104" x14ac:dyDescent="0.2">
      <c r="F391" s="3">
        <v>388</v>
      </c>
      <c r="G391" s="3">
        <f t="shared" si="390"/>
        <v>33</v>
      </c>
      <c r="H391" s="8" t="str">
        <f t="shared" ca="1" si="429"/>
        <v/>
      </c>
      <c r="I391" s="6" t="str">
        <f t="shared" ca="1" si="375"/>
        <v/>
      </c>
      <c r="J391" s="6" t="str">
        <f t="shared" ca="1" si="376"/>
        <v/>
      </c>
      <c r="K391" s="7"/>
      <c r="L391" s="6" t="str">
        <f ca="1">IF($H391="","",IF($J391="",VLOOKUP($I391,Sterbetafeln!$A$4:$I$124,$D$10,FALSE),MAX(0.0005,VLOOKUP($I391,Sterbetafeln!$A$4:$I$124,$D$10,FALSE)*VLOOKUP($J391,Sterbetafeln!$A$4:$I$124,$D$13,FALSE))))</f>
        <v/>
      </c>
      <c r="M391" s="78">
        <f ca="1">SUM($O$3:$O391)</f>
        <v>0</v>
      </c>
      <c r="N391" s="25" t="str">
        <f t="shared" ca="1" si="391"/>
        <v/>
      </c>
      <c r="O391" s="25" t="str">
        <f t="shared" ca="1" si="392"/>
        <v/>
      </c>
      <c r="P391" s="25" t="str">
        <f t="shared" ca="1" si="393"/>
        <v/>
      </c>
      <c r="Q391" s="7" t="str">
        <f t="shared" ca="1" si="394"/>
        <v/>
      </c>
      <c r="R391" s="25" t="str">
        <f t="shared" ca="1" si="395"/>
        <v/>
      </c>
      <c r="S391" s="25">
        <f ca="1">SUM(R$3:R391)</f>
        <v>0</v>
      </c>
      <c r="T391" s="25" t="str">
        <f t="shared" ca="1" si="396"/>
        <v/>
      </c>
      <c r="U391" s="25" t="str">
        <f t="shared" ca="1" si="377"/>
        <v/>
      </c>
      <c r="V391" s="25" t="str">
        <f t="shared" ca="1" si="397"/>
        <v/>
      </c>
      <c r="W391" s="25" t="str">
        <f t="shared" ca="1" si="378"/>
        <v/>
      </c>
      <c r="X391" s="25" t="str">
        <f t="shared" ca="1" si="398"/>
        <v/>
      </c>
      <c r="Y391" s="25" t="str">
        <f t="shared" ca="1" si="379"/>
        <v/>
      </c>
      <c r="Z391" s="25" t="str">
        <f t="shared" ca="1" si="399"/>
        <v/>
      </c>
      <c r="AA391" s="25" t="str">
        <f t="shared" ca="1" si="400"/>
        <v/>
      </c>
      <c r="AB391" s="25" t="str">
        <f ca="1">IF($H391="","",IF($Q391="x",SUM(U$3:W391)+SUM(Z$3:AA391)-SUM(AB$3:AB390),0))</f>
        <v/>
      </c>
      <c r="AC391" s="25" t="str">
        <f t="shared" ca="1" si="401"/>
        <v/>
      </c>
      <c r="AD391" s="25" t="str">
        <f t="shared" ca="1" si="380"/>
        <v/>
      </c>
      <c r="AE391" s="7"/>
      <c r="AF391" s="25" t="str">
        <f t="shared" ca="1" si="402"/>
        <v/>
      </c>
      <c r="AG391" s="25">
        <f ca="1">SUM(AF$3:AF391)</f>
        <v>0</v>
      </c>
      <c r="AH391" s="25" t="str">
        <f t="shared" ca="1" si="403"/>
        <v/>
      </c>
      <c r="AI391" s="25" t="str">
        <f t="shared" ca="1" si="381"/>
        <v/>
      </c>
      <c r="AJ391" s="25" t="str">
        <f t="shared" ca="1" si="404"/>
        <v/>
      </c>
      <c r="AK391" s="25" t="str">
        <f t="shared" ca="1" si="382"/>
        <v/>
      </c>
      <c r="AL391" s="25" t="str">
        <f t="shared" ca="1" si="405"/>
        <v/>
      </c>
      <c r="AM391" s="25" t="str">
        <f t="shared" ca="1" si="383"/>
        <v/>
      </c>
      <c r="AN391" s="25" t="str">
        <f t="shared" ca="1" si="406"/>
        <v/>
      </c>
      <c r="AO391" s="25" t="str">
        <f t="shared" ca="1" si="407"/>
        <v/>
      </c>
      <c r="AP391" s="25" t="str">
        <f ca="1">IF($H391="","",IF($Q391="x",SUM(AI$3:AK391)+SUM(AN$3:AO391)-SUM(AP$3:AP390),0))</f>
        <v/>
      </c>
      <c r="AQ391" s="25" t="str">
        <f t="shared" ca="1" si="408"/>
        <v/>
      </c>
      <c r="AR391" s="25" t="str">
        <f t="shared" ca="1" si="384"/>
        <v/>
      </c>
      <c r="AS391" s="7"/>
      <c r="AT391" s="25" t="str">
        <f t="shared" ca="1" si="409"/>
        <v/>
      </c>
      <c r="AU391" s="25">
        <f ca="1">SUM(AT$3:AT391)</f>
        <v>0</v>
      </c>
      <c r="AV391" s="25" t="str">
        <f t="shared" ca="1" si="410"/>
        <v/>
      </c>
      <c r="AW391" s="25" t="str">
        <f t="shared" ca="1" si="385"/>
        <v/>
      </c>
      <c r="AX391" s="25" t="str">
        <f t="shared" ca="1" si="411"/>
        <v/>
      </c>
      <c r="AY391" s="25" t="str">
        <f t="shared" ca="1" si="412"/>
        <v/>
      </c>
      <c r="AZ391" s="25" t="str">
        <f t="shared" ca="1" si="413"/>
        <v/>
      </c>
      <c r="BA391" s="25" t="str">
        <f t="shared" ca="1" si="414"/>
        <v/>
      </c>
      <c r="BB391" s="25" t="str">
        <f t="shared" ca="1" si="415"/>
        <v/>
      </c>
      <c r="BC391" s="25" t="str">
        <f t="shared" ca="1" si="416"/>
        <v/>
      </c>
      <c r="BD391" s="25" t="str">
        <f ca="1">IF($H391="","",IF($Q391="x",SUM(AW$3:AY391)+SUM(BB$3:BC391)-SUM(BD$3:BD390),0))</f>
        <v/>
      </c>
      <c r="BE391" s="25" t="str">
        <f t="shared" ca="1" si="417"/>
        <v/>
      </c>
      <c r="BF391" s="25" t="str">
        <f t="shared" ca="1" si="386"/>
        <v/>
      </c>
      <c r="BG391" s="7"/>
      <c r="BI391" s="25" t="str">
        <f t="shared" ca="1" si="418"/>
        <v/>
      </c>
      <c r="BJ391" s="25">
        <f ca="1">SUM(BI$3:BI391)</f>
        <v>0</v>
      </c>
      <c r="BK391" s="25" t="str">
        <f t="shared" ca="1" si="430"/>
        <v/>
      </c>
      <c r="BL391" s="25" t="str">
        <f t="shared" ca="1" si="387"/>
        <v/>
      </c>
      <c r="BM391" s="25" t="str">
        <f t="shared" ca="1" si="419"/>
        <v/>
      </c>
      <c r="BN391" s="25" t="str">
        <f t="shared" ca="1" si="420"/>
        <v/>
      </c>
      <c r="BO391" s="25" t="str">
        <f t="shared" ca="1" si="421"/>
        <v/>
      </c>
      <c r="BP391" s="25" t="str">
        <f t="shared" ca="1" si="422"/>
        <v/>
      </c>
      <c r="BQ391" s="25" t="str">
        <f t="shared" ca="1" si="423"/>
        <v/>
      </c>
      <c r="BR391" s="25" t="str">
        <f t="shared" ca="1" si="424"/>
        <v/>
      </c>
      <c r="BS391" s="25" t="str">
        <f ca="1">IF($H391="","",IF($Q391="x",SUM(BL$3:BN391)+SUM(BQ$3:BR391)-SUM(BS$3:BS390),0))</f>
        <v/>
      </c>
      <c r="BT391" s="25" t="str">
        <f t="shared" ca="1" si="425"/>
        <v/>
      </c>
      <c r="BU391" s="25" t="str">
        <f t="shared" ca="1" si="388"/>
        <v/>
      </c>
      <c r="BV391" s="7"/>
      <c r="BY391" s="7"/>
      <c r="CB391" s="131">
        <f t="shared" si="372"/>
        <v>388</v>
      </c>
      <c r="CC391" s="132" t="str">
        <f t="shared" ca="1" si="426"/>
        <v/>
      </c>
      <c r="CD391" s="133" t="str">
        <f t="shared" ca="1" si="373"/>
        <v/>
      </c>
      <c r="CE391" s="133" t="str">
        <f t="shared" ca="1" si="427"/>
        <v/>
      </c>
      <c r="CF391" s="133" t="str">
        <f t="shared" ca="1" si="374"/>
        <v/>
      </c>
      <c r="CG391" s="133" t="str">
        <f t="shared" ca="1" si="428"/>
        <v/>
      </c>
      <c r="CH391" s="133" t="str">
        <f ca="1">IF($H391="","",IF(MONTH($H391)=MONTH($C$4)-1,MAX(0,(CG391-SUM(N380:N391)+SUM(O380:O391))-(VLOOKUP(CB391-12,$CB$3:$CH390,6,FALSE))),0)*0.25)</f>
        <v/>
      </c>
      <c r="CI391" s="133" t="str">
        <f ca="1">IF($H391="","",CG391-SUM($CH$4:$CH391))</f>
        <v/>
      </c>
      <c r="CK391" s="133" t="str">
        <f ca="1">IF($H391="","",SUM($N$4:$N391)+$CK$3)</f>
        <v/>
      </c>
      <c r="CL391" s="133" t="str">
        <f ca="1">IF($H391="","",SUM($O$4:$O391))</f>
        <v/>
      </c>
      <c r="CM391" s="133" t="str">
        <f t="shared" ca="1" si="371"/>
        <v/>
      </c>
      <c r="CN391" s="133" t="str">
        <f ca="1">IF($H391="","",ROUND(IF(MONTH($H391)=MONTH($C$4)-1,BT391*(1+CC391)-SUM($CM$4:$CM391),0),2))</f>
        <v/>
      </c>
      <c r="CZ391" s="132" t="str">
        <f t="shared" ca="1" si="389"/>
        <v/>
      </c>
    </row>
    <row r="392" spans="6:104" x14ac:dyDescent="0.2">
      <c r="F392" s="3">
        <v>389</v>
      </c>
      <c r="G392" s="3">
        <f t="shared" si="390"/>
        <v>33</v>
      </c>
      <c r="H392" s="8" t="str">
        <f t="shared" ca="1" si="429"/>
        <v/>
      </c>
      <c r="I392" s="6" t="str">
        <f t="shared" ca="1" si="375"/>
        <v/>
      </c>
      <c r="J392" s="6" t="str">
        <f t="shared" ca="1" si="376"/>
        <v/>
      </c>
      <c r="K392" s="7"/>
      <c r="L392" s="6" t="str">
        <f ca="1">IF($H392="","",IF($J392="",VLOOKUP($I392,Sterbetafeln!$A$4:$I$124,$D$10,FALSE),MAX(0.0005,VLOOKUP($I392,Sterbetafeln!$A$4:$I$124,$D$10,FALSE)*VLOOKUP($J392,Sterbetafeln!$A$4:$I$124,$D$13,FALSE))))</f>
        <v/>
      </c>
      <c r="M392" s="78">
        <f ca="1">SUM($O$3:$O392)</f>
        <v>0</v>
      </c>
      <c r="N392" s="25" t="str">
        <f t="shared" ca="1" si="391"/>
        <v/>
      </c>
      <c r="O392" s="25" t="str">
        <f t="shared" ca="1" si="392"/>
        <v/>
      </c>
      <c r="P392" s="25" t="str">
        <f t="shared" ca="1" si="393"/>
        <v/>
      </c>
      <c r="Q392" s="7" t="str">
        <f t="shared" ca="1" si="394"/>
        <v/>
      </c>
      <c r="R392" s="25" t="str">
        <f t="shared" ca="1" si="395"/>
        <v/>
      </c>
      <c r="S392" s="25">
        <f ca="1">SUM(R$3:R392)</f>
        <v>0</v>
      </c>
      <c r="T392" s="25" t="str">
        <f t="shared" ca="1" si="396"/>
        <v/>
      </c>
      <c r="U392" s="25" t="str">
        <f t="shared" ca="1" si="377"/>
        <v/>
      </c>
      <c r="V392" s="25" t="str">
        <f t="shared" ca="1" si="397"/>
        <v/>
      </c>
      <c r="W392" s="25" t="str">
        <f t="shared" ca="1" si="378"/>
        <v/>
      </c>
      <c r="X392" s="25" t="str">
        <f t="shared" ca="1" si="398"/>
        <v/>
      </c>
      <c r="Y392" s="25" t="str">
        <f t="shared" ca="1" si="379"/>
        <v/>
      </c>
      <c r="Z392" s="25" t="str">
        <f t="shared" ca="1" si="399"/>
        <v/>
      </c>
      <c r="AA392" s="25" t="str">
        <f t="shared" ca="1" si="400"/>
        <v/>
      </c>
      <c r="AB392" s="25" t="str">
        <f ca="1">IF($H392="","",IF($Q392="x",SUM(U$3:W392)+SUM(Z$3:AA392)-SUM(AB$3:AB391),0))</f>
        <v/>
      </c>
      <c r="AC392" s="25" t="str">
        <f t="shared" ca="1" si="401"/>
        <v/>
      </c>
      <c r="AD392" s="25" t="str">
        <f t="shared" ca="1" si="380"/>
        <v/>
      </c>
      <c r="AE392" s="7"/>
      <c r="AF392" s="25" t="str">
        <f t="shared" ca="1" si="402"/>
        <v/>
      </c>
      <c r="AG392" s="25">
        <f ca="1">SUM(AF$3:AF392)</f>
        <v>0</v>
      </c>
      <c r="AH392" s="25" t="str">
        <f t="shared" ca="1" si="403"/>
        <v/>
      </c>
      <c r="AI392" s="25" t="str">
        <f t="shared" ca="1" si="381"/>
        <v/>
      </c>
      <c r="AJ392" s="25" t="str">
        <f t="shared" ca="1" si="404"/>
        <v/>
      </c>
      <c r="AK392" s="25" t="str">
        <f t="shared" ca="1" si="382"/>
        <v/>
      </c>
      <c r="AL392" s="25" t="str">
        <f t="shared" ca="1" si="405"/>
        <v/>
      </c>
      <c r="AM392" s="25" t="str">
        <f t="shared" ca="1" si="383"/>
        <v/>
      </c>
      <c r="AN392" s="25" t="str">
        <f t="shared" ca="1" si="406"/>
        <v/>
      </c>
      <c r="AO392" s="25" t="str">
        <f t="shared" ca="1" si="407"/>
        <v/>
      </c>
      <c r="AP392" s="25" t="str">
        <f ca="1">IF($H392="","",IF($Q392="x",SUM(AI$3:AK392)+SUM(AN$3:AO392)-SUM(AP$3:AP391),0))</f>
        <v/>
      </c>
      <c r="AQ392" s="25" t="str">
        <f t="shared" ca="1" si="408"/>
        <v/>
      </c>
      <c r="AR392" s="25" t="str">
        <f t="shared" ca="1" si="384"/>
        <v/>
      </c>
      <c r="AS392" s="7"/>
      <c r="AT392" s="25" t="str">
        <f t="shared" ca="1" si="409"/>
        <v/>
      </c>
      <c r="AU392" s="25">
        <f ca="1">SUM(AT$3:AT392)</f>
        <v>0</v>
      </c>
      <c r="AV392" s="25" t="str">
        <f t="shared" ca="1" si="410"/>
        <v/>
      </c>
      <c r="AW392" s="25" t="str">
        <f t="shared" ca="1" si="385"/>
        <v/>
      </c>
      <c r="AX392" s="25" t="str">
        <f t="shared" ca="1" si="411"/>
        <v/>
      </c>
      <c r="AY392" s="25" t="str">
        <f t="shared" ca="1" si="412"/>
        <v/>
      </c>
      <c r="AZ392" s="25" t="str">
        <f t="shared" ca="1" si="413"/>
        <v/>
      </c>
      <c r="BA392" s="25" t="str">
        <f t="shared" ca="1" si="414"/>
        <v/>
      </c>
      <c r="BB392" s="25" t="str">
        <f t="shared" ca="1" si="415"/>
        <v/>
      </c>
      <c r="BC392" s="25" t="str">
        <f t="shared" ca="1" si="416"/>
        <v/>
      </c>
      <c r="BD392" s="25" t="str">
        <f ca="1">IF($H392="","",IF($Q392="x",SUM(AW$3:AY392)+SUM(BB$3:BC392)-SUM(BD$3:BD391),0))</f>
        <v/>
      </c>
      <c r="BE392" s="25" t="str">
        <f t="shared" ca="1" si="417"/>
        <v/>
      </c>
      <c r="BF392" s="25" t="str">
        <f t="shared" ca="1" si="386"/>
        <v/>
      </c>
      <c r="BG392" s="7"/>
      <c r="BI392" s="25" t="str">
        <f t="shared" ca="1" si="418"/>
        <v/>
      </c>
      <c r="BJ392" s="25">
        <f ca="1">SUM(BI$3:BI392)</f>
        <v>0</v>
      </c>
      <c r="BK392" s="25" t="str">
        <f t="shared" ca="1" si="430"/>
        <v/>
      </c>
      <c r="BL392" s="25" t="str">
        <f t="shared" ca="1" si="387"/>
        <v/>
      </c>
      <c r="BM392" s="25" t="str">
        <f t="shared" ca="1" si="419"/>
        <v/>
      </c>
      <c r="BN392" s="25" t="str">
        <f t="shared" ca="1" si="420"/>
        <v/>
      </c>
      <c r="BO392" s="25" t="str">
        <f t="shared" ca="1" si="421"/>
        <v/>
      </c>
      <c r="BP392" s="25" t="str">
        <f t="shared" ca="1" si="422"/>
        <v/>
      </c>
      <c r="BQ392" s="25" t="str">
        <f t="shared" ca="1" si="423"/>
        <v/>
      </c>
      <c r="BR392" s="25" t="str">
        <f t="shared" ca="1" si="424"/>
        <v/>
      </c>
      <c r="BS392" s="25" t="str">
        <f ca="1">IF($H392="","",IF($Q392="x",SUM(BL$3:BN392)+SUM(BQ$3:BR392)-SUM(BS$3:BS391),0))</f>
        <v/>
      </c>
      <c r="BT392" s="25" t="str">
        <f t="shared" ca="1" si="425"/>
        <v/>
      </c>
      <c r="BU392" s="25" t="str">
        <f t="shared" ca="1" si="388"/>
        <v/>
      </c>
      <c r="BV392" s="7"/>
      <c r="BY392" s="7"/>
      <c r="CB392" s="131">
        <f t="shared" si="372"/>
        <v>389</v>
      </c>
      <c r="CC392" s="132" t="str">
        <f t="shared" ca="1" si="426"/>
        <v/>
      </c>
      <c r="CD392" s="133" t="str">
        <f t="shared" ca="1" si="373"/>
        <v/>
      </c>
      <c r="CE392" s="133" t="str">
        <f t="shared" ca="1" si="427"/>
        <v/>
      </c>
      <c r="CF392" s="133" t="str">
        <f t="shared" ca="1" si="374"/>
        <v/>
      </c>
      <c r="CG392" s="133" t="str">
        <f t="shared" ca="1" si="428"/>
        <v/>
      </c>
      <c r="CH392" s="133" t="str">
        <f ca="1">IF($H392="","",IF(MONTH($H392)=MONTH($C$4)-1,MAX(0,(CG392-SUM(N381:N392)+SUM(O381:O392))-(VLOOKUP(CB392-12,$CB$3:$CH391,6,FALSE))),0)*0.25)</f>
        <v/>
      </c>
      <c r="CI392" s="133" t="str">
        <f ca="1">IF($H392="","",CG392-SUM($CH$4:$CH392))</f>
        <v/>
      </c>
      <c r="CK392" s="133" t="str">
        <f ca="1">IF($H392="","",SUM($N$4:$N392)+$CK$3)</f>
        <v/>
      </c>
      <c r="CL392" s="133" t="str">
        <f ca="1">IF($H392="","",SUM($O$4:$O392))</f>
        <v/>
      </c>
      <c r="CM392" s="133" t="str">
        <f t="shared" ca="1" si="371"/>
        <v/>
      </c>
      <c r="CN392" s="133" t="str">
        <f ca="1">IF($H392="","",ROUND(IF(MONTH($H392)=MONTH($C$4)-1,BT392*(1+CC392)-SUM($CM$4:$CM392),0),2))</f>
        <v/>
      </c>
      <c r="CZ392" s="132" t="str">
        <f t="shared" ca="1" si="389"/>
        <v/>
      </c>
    </row>
    <row r="393" spans="6:104" x14ac:dyDescent="0.2">
      <c r="F393" s="3">
        <v>390</v>
      </c>
      <c r="G393" s="3">
        <f t="shared" si="390"/>
        <v>33</v>
      </c>
      <c r="H393" s="8" t="str">
        <f t="shared" ca="1" si="429"/>
        <v/>
      </c>
      <c r="I393" s="6" t="str">
        <f t="shared" ca="1" si="375"/>
        <v/>
      </c>
      <c r="J393" s="6" t="str">
        <f t="shared" ca="1" si="376"/>
        <v/>
      </c>
      <c r="K393" s="7"/>
      <c r="L393" s="6" t="str">
        <f ca="1">IF($H393="","",IF($J393="",VLOOKUP($I393,Sterbetafeln!$A$4:$I$124,$D$10,FALSE),MAX(0.0005,VLOOKUP($I393,Sterbetafeln!$A$4:$I$124,$D$10,FALSE)*VLOOKUP($J393,Sterbetafeln!$A$4:$I$124,$D$13,FALSE))))</f>
        <v/>
      </c>
      <c r="M393" s="78">
        <f ca="1">SUM($O$3:$O393)</f>
        <v>0</v>
      </c>
      <c r="N393" s="25" t="str">
        <f t="shared" ca="1" si="391"/>
        <v/>
      </c>
      <c r="O393" s="25" t="str">
        <f t="shared" ca="1" si="392"/>
        <v/>
      </c>
      <c r="P393" s="25" t="str">
        <f t="shared" ca="1" si="393"/>
        <v/>
      </c>
      <c r="Q393" s="7" t="str">
        <f t="shared" ca="1" si="394"/>
        <v/>
      </c>
      <c r="R393" s="25" t="str">
        <f t="shared" ca="1" si="395"/>
        <v/>
      </c>
      <c r="S393" s="25">
        <f ca="1">SUM(R$3:R393)</f>
        <v>0</v>
      </c>
      <c r="T393" s="25" t="str">
        <f t="shared" ca="1" si="396"/>
        <v/>
      </c>
      <c r="U393" s="25" t="str">
        <f t="shared" ca="1" si="377"/>
        <v/>
      </c>
      <c r="V393" s="25" t="str">
        <f t="shared" ca="1" si="397"/>
        <v/>
      </c>
      <c r="W393" s="25" t="str">
        <f t="shared" ca="1" si="378"/>
        <v/>
      </c>
      <c r="X393" s="25" t="str">
        <f t="shared" ca="1" si="398"/>
        <v/>
      </c>
      <c r="Y393" s="25" t="str">
        <f t="shared" ca="1" si="379"/>
        <v/>
      </c>
      <c r="Z393" s="25" t="str">
        <f t="shared" ca="1" si="399"/>
        <v/>
      </c>
      <c r="AA393" s="25" t="str">
        <f t="shared" ca="1" si="400"/>
        <v/>
      </c>
      <c r="AB393" s="25" t="str">
        <f ca="1">IF($H393="","",IF($Q393="x",SUM(U$3:W393)+SUM(Z$3:AA393)-SUM(AB$3:AB392),0))</f>
        <v/>
      </c>
      <c r="AC393" s="25" t="str">
        <f t="shared" ca="1" si="401"/>
        <v/>
      </c>
      <c r="AD393" s="25" t="str">
        <f t="shared" ca="1" si="380"/>
        <v/>
      </c>
      <c r="AE393" s="7"/>
      <c r="AF393" s="25" t="str">
        <f t="shared" ca="1" si="402"/>
        <v/>
      </c>
      <c r="AG393" s="25">
        <f ca="1">SUM(AF$3:AF393)</f>
        <v>0</v>
      </c>
      <c r="AH393" s="25" t="str">
        <f t="shared" ca="1" si="403"/>
        <v/>
      </c>
      <c r="AI393" s="25" t="str">
        <f t="shared" ca="1" si="381"/>
        <v/>
      </c>
      <c r="AJ393" s="25" t="str">
        <f t="shared" ca="1" si="404"/>
        <v/>
      </c>
      <c r="AK393" s="25" t="str">
        <f t="shared" ca="1" si="382"/>
        <v/>
      </c>
      <c r="AL393" s="25" t="str">
        <f t="shared" ca="1" si="405"/>
        <v/>
      </c>
      <c r="AM393" s="25" t="str">
        <f t="shared" ca="1" si="383"/>
        <v/>
      </c>
      <c r="AN393" s="25" t="str">
        <f t="shared" ca="1" si="406"/>
        <v/>
      </c>
      <c r="AO393" s="25" t="str">
        <f t="shared" ca="1" si="407"/>
        <v/>
      </c>
      <c r="AP393" s="25" t="str">
        <f ca="1">IF($H393="","",IF($Q393="x",SUM(AI$3:AK393)+SUM(AN$3:AO393)-SUM(AP$3:AP392),0))</f>
        <v/>
      </c>
      <c r="AQ393" s="25" t="str">
        <f t="shared" ca="1" si="408"/>
        <v/>
      </c>
      <c r="AR393" s="25" t="str">
        <f t="shared" ca="1" si="384"/>
        <v/>
      </c>
      <c r="AS393" s="7"/>
      <c r="AT393" s="25" t="str">
        <f t="shared" ca="1" si="409"/>
        <v/>
      </c>
      <c r="AU393" s="25">
        <f ca="1">SUM(AT$3:AT393)</f>
        <v>0</v>
      </c>
      <c r="AV393" s="25" t="str">
        <f t="shared" ca="1" si="410"/>
        <v/>
      </c>
      <c r="AW393" s="25" t="str">
        <f t="shared" ca="1" si="385"/>
        <v/>
      </c>
      <c r="AX393" s="25" t="str">
        <f t="shared" ca="1" si="411"/>
        <v/>
      </c>
      <c r="AY393" s="25" t="str">
        <f t="shared" ca="1" si="412"/>
        <v/>
      </c>
      <c r="AZ393" s="25" t="str">
        <f t="shared" ca="1" si="413"/>
        <v/>
      </c>
      <c r="BA393" s="25" t="str">
        <f t="shared" ca="1" si="414"/>
        <v/>
      </c>
      <c r="BB393" s="25" t="str">
        <f t="shared" ca="1" si="415"/>
        <v/>
      </c>
      <c r="BC393" s="25" t="str">
        <f t="shared" ca="1" si="416"/>
        <v/>
      </c>
      <c r="BD393" s="25" t="str">
        <f ca="1">IF($H393="","",IF($Q393="x",SUM(AW$3:AY393)+SUM(BB$3:BC393)-SUM(BD$3:BD392),0))</f>
        <v/>
      </c>
      <c r="BE393" s="25" t="str">
        <f t="shared" ca="1" si="417"/>
        <v/>
      </c>
      <c r="BF393" s="25" t="str">
        <f t="shared" ca="1" si="386"/>
        <v/>
      </c>
      <c r="BG393" s="7"/>
      <c r="BI393" s="25" t="str">
        <f t="shared" ca="1" si="418"/>
        <v/>
      </c>
      <c r="BJ393" s="25">
        <f ca="1">SUM(BI$3:BI393)</f>
        <v>0</v>
      </c>
      <c r="BK393" s="25" t="str">
        <f t="shared" ca="1" si="430"/>
        <v/>
      </c>
      <c r="BL393" s="25" t="str">
        <f t="shared" ca="1" si="387"/>
        <v/>
      </c>
      <c r="BM393" s="25" t="str">
        <f t="shared" ca="1" si="419"/>
        <v/>
      </c>
      <c r="BN393" s="25" t="str">
        <f t="shared" ca="1" si="420"/>
        <v/>
      </c>
      <c r="BO393" s="25" t="str">
        <f t="shared" ca="1" si="421"/>
        <v/>
      </c>
      <c r="BP393" s="25" t="str">
        <f t="shared" ca="1" si="422"/>
        <v/>
      </c>
      <c r="BQ393" s="25" t="str">
        <f t="shared" ca="1" si="423"/>
        <v/>
      </c>
      <c r="BR393" s="25" t="str">
        <f t="shared" ca="1" si="424"/>
        <v/>
      </c>
      <c r="BS393" s="25" t="str">
        <f ca="1">IF($H393="","",IF($Q393="x",SUM(BL$3:BN393)+SUM(BQ$3:BR393)-SUM(BS$3:BS392),0))</f>
        <v/>
      </c>
      <c r="BT393" s="25" t="str">
        <f t="shared" ca="1" si="425"/>
        <v/>
      </c>
      <c r="BU393" s="25" t="str">
        <f t="shared" ca="1" si="388"/>
        <v/>
      </c>
      <c r="BV393" s="7"/>
      <c r="BY393" s="7"/>
      <c r="CB393" s="131">
        <f t="shared" si="372"/>
        <v>390</v>
      </c>
      <c r="CC393" s="132" t="str">
        <f t="shared" ca="1" si="426"/>
        <v/>
      </c>
      <c r="CD393" s="133" t="str">
        <f t="shared" ca="1" si="373"/>
        <v/>
      </c>
      <c r="CE393" s="133" t="str">
        <f t="shared" ca="1" si="427"/>
        <v/>
      </c>
      <c r="CF393" s="133" t="str">
        <f t="shared" ca="1" si="374"/>
        <v/>
      </c>
      <c r="CG393" s="133" t="str">
        <f t="shared" ca="1" si="428"/>
        <v/>
      </c>
      <c r="CH393" s="133" t="str">
        <f ca="1">IF($H393="","",IF(MONTH($H393)=MONTH($C$4)-1,MAX(0,(CG393-SUM(N382:N393)+SUM(O382:O393))-(VLOOKUP(CB393-12,$CB$3:$CH392,6,FALSE))),0)*0.25)</f>
        <v/>
      </c>
      <c r="CI393" s="133" t="str">
        <f ca="1">IF($H393="","",CG393-SUM($CH$4:$CH393))</f>
        <v/>
      </c>
      <c r="CK393" s="133" t="str">
        <f ca="1">IF($H393="","",SUM($N$4:$N393)+$CK$3)</f>
        <v/>
      </c>
      <c r="CL393" s="133" t="str">
        <f ca="1">IF($H393="","",SUM($O$4:$O393))</f>
        <v/>
      </c>
      <c r="CM393" s="133" t="str">
        <f t="shared" ca="1" si="371"/>
        <v/>
      </c>
      <c r="CN393" s="133" t="str">
        <f ca="1">IF($H393="","",ROUND(IF(MONTH($H393)=MONTH($C$4)-1,BT393*(1+CC393)-SUM($CM$4:$CM393),0),2))</f>
        <v/>
      </c>
      <c r="CZ393" s="132" t="str">
        <f t="shared" ca="1" si="389"/>
        <v/>
      </c>
    </row>
    <row r="394" spans="6:104" x14ac:dyDescent="0.2">
      <c r="F394" s="3">
        <v>391</v>
      </c>
      <c r="G394" s="3">
        <f t="shared" si="390"/>
        <v>33</v>
      </c>
      <c r="H394" s="8" t="str">
        <f t="shared" ca="1" si="429"/>
        <v/>
      </c>
      <c r="I394" s="6" t="str">
        <f t="shared" ca="1" si="375"/>
        <v/>
      </c>
      <c r="J394" s="6" t="str">
        <f t="shared" ca="1" si="376"/>
        <v/>
      </c>
      <c r="K394" s="7"/>
      <c r="L394" s="6" t="str">
        <f ca="1">IF($H394="","",IF($J394="",VLOOKUP($I394,Sterbetafeln!$A$4:$I$124,$D$10,FALSE),MAX(0.0005,VLOOKUP($I394,Sterbetafeln!$A$4:$I$124,$D$10,FALSE)*VLOOKUP($J394,Sterbetafeln!$A$4:$I$124,$D$13,FALSE))))</f>
        <v/>
      </c>
      <c r="M394" s="78">
        <f ca="1">SUM($O$3:$O394)</f>
        <v>0</v>
      </c>
      <c r="N394" s="25" t="str">
        <f t="shared" ca="1" si="391"/>
        <v/>
      </c>
      <c r="O394" s="25" t="str">
        <f t="shared" ca="1" si="392"/>
        <v/>
      </c>
      <c r="P394" s="25" t="str">
        <f t="shared" ca="1" si="393"/>
        <v/>
      </c>
      <c r="Q394" s="7" t="str">
        <f t="shared" ca="1" si="394"/>
        <v/>
      </c>
      <c r="R394" s="25" t="str">
        <f t="shared" ca="1" si="395"/>
        <v/>
      </c>
      <c r="S394" s="25">
        <f ca="1">SUM(R$3:R394)</f>
        <v>0</v>
      </c>
      <c r="T394" s="25" t="str">
        <f t="shared" ca="1" si="396"/>
        <v/>
      </c>
      <c r="U394" s="25" t="str">
        <f t="shared" ca="1" si="377"/>
        <v/>
      </c>
      <c r="V394" s="25" t="str">
        <f t="shared" ca="1" si="397"/>
        <v/>
      </c>
      <c r="W394" s="25" t="str">
        <f t="shared" ca="1" si="378"/>
        <v/>
      </c>
      <c r="X394" s="25" t="str">
        <f t="shared" ca="1" si="398"/>
        <v/>
      </c>
      <c r="Y394" s="25" t="str">
        <f t="shared" ca="1" si="379"/>
        <v/>
      </c>
      <c r="Z394" s="25" t="str">
        <f t="shared" ca="1" si="399"/>
        <v/>
      </c>
      <c r="AA394" s="25" t="str">
        <f t="shared" ca="1" si="400"/>
        <v/>
      </c>
      <c r="AB394" s="25" t="str">
        <f ca="1">IF($H394="","",IF($Q394="x",SUM(U$3:W394)+SUM(Z$3:AA394)-SUM(AB$3:AB393),0))</f>
        <v/>
      </c>
      <c r="AC394" s="25" t="str">
        <f t="shared" ca="1" si="401"/>
        <v/>
      </c>
      <c r="AD394" s="25" t="str">
        <f t="shared" ca="1" si="380"/>
        <v/>
      </c>
      <c r="AE394" s="7"/>
      <c r="AF394" s="25" t="str">
        <f t="shared" ca="1" si="402"/>
        <v/>
      </c>
      <c r="AG394" s="25">
        <f ca="1">SUM(AF$3:AF394)</f>
        <v>0</v>
      </c>
      <c r="AH394" s="25" t="str">
        <f t="shared" ca="1" si="403"/>
        <v/>
      </c>
      <c r="AI394" s="25" t="str">
        <f t="shared" ca="1" si="381"/>
        <v/>
      </c>
      <c r="AJ394" s="25" t="str">
        <f t="shared" ca="1" si="404"/>
        <v/>
      </c>
      <c r="AK394" s="25" t="str">
        <f t="shared" ca="1" si="382"/>
        <v/>
      </c>
      <c r="AL394" s="25" t="str">
        <f t="shared" ca="1" si="405"/>
        <v/>
      </c>
      <c r="AM394" s="25" t="str">
        <f t="shared" ca="1" si="383"/>
        <v/>
      </c>
      <c r="AN394" s="25" t="str">
        <f t="shared" ca="1" si="406"/>
        <v/>
      </c>
      <c r="AO394" s="25" t="str">
        <f t="shared" ca="1" si="407"/>
        <v/>
      </c>
      <c r="AP394" s="25" t="str">
        <f ca="1">IF($H394="","",IF($Q394="x",SUM(AI$3:AK394)+SUM(AN$3:AO394)-SUM(AP$3:AP393),0))</f>
        <v/>
      </c>
      <c r="AQ394" s="25" t="str">
        <f t="shared" ca="1" si="408"/>
        <v/>
      </c>
      <c r="AR394" s="25" t="str">
        <f t="shared" ca="1" si="384"/>
        <v/>
      </c>
      <c r="AS394" s="7"/>
      <c r="AT394" s="25" t="str">
        <f t="shared" ca="1" si="409"/>
        <v/>
      </c>
      <c r="AU394" s="25">
        <f ca="1">SUM(AT$3:AT394)</f>
        <v>0</v>
      </c>
      <c r="AV394" s="25" t="str">
        <f t="shared" ca="1" si="410"/>
        <v/>
      </c>
      <c r="AW394" s="25" t="str">
        <f t="shared" ca="1" si="385"/>
        <v/>
      </c>
      <c r="AX394" s="25" t="str">
        <f t="shared" ca="1" si="411"/>
        <v/>
      </c>
      <c r="AY394" s="25" t="str">
        <f t="shared" ca="1" si="412"/>
        <v/>
      </c>
      <c r="AZ394" s="25" t="str">
        <f t="shared" ca="1" si="413"/>
        <v/>
      </c>
      <c r="BA394" s="25" t="str">
        <f t="shared" ca="1" si="414"/>
        <v/>
      </c>
      <c r="BB394" s="25" t="str">
        <f t="shared" ca="1" si="415"/>
        <v/>
      </c>
      <c r="BC394" s="25" t="str">
        <f t="shared" ca="1" si="416"/>
        <v/>
      </c>
      <c r="BD394" s="25" t="str">
        <f ca="1">IF($H394="","",IF($Q394="x",SUM(AW$3:AY394)+SUM(BB$3:BC394)-SUM(BD$3:BD393),0))</f>
        <v/>
      </c>
      <c r="BE394" s="25" t="str">
        <f t="shared" ca="1" si="417"/>
        <v/>
      </c>
      <c r="BF394" s="25" t="str">
        <f t="shared" ca="1" si="386"/>
        <v/>
      </c>
      <c r="BG394" s="7"/>
      <c r="BI394" s="25" t="str">
        <f t="shared" ca="1" si="418"/>
        <v/>
      </c>
      <c r="BJ394" s="25">
        <f ca="1">SUM(BI$3:BI394)</f>
        <v>0</v>
      </c>
      <c r="BK394" s="25" t="str">
        <f t="shared" ca="1" si="430"/>
        <v/>
      </c>
      <c r="BL394" s="25" t="str">
        <f t="shared" ca="1" si="387"/>
        <v/>
      </c>
      <c r="BM394" s="25" t="str">
        <f t="shared" ca="1" si="419"/>
        <v/>
      </c>
      <c r="BN394" s="25" t="str">
        <f t="shared" ca="1" si="420"/>
        <v/>
      </c>
      <c r="BO394" s="25" t="str">
        <f t="shared" ca="1" si="421"/>
        <v/>
      </c>
      <c r="BP394" s="25" t="str">
        <f t="shared" ca="1" si="422"/>
        <v/>
      </c>
      <c r="BQ394" s="25" t="str">
        <f t="shared" ca="1" si="423"/>
        <v/>
      </c>
      <c r="BR394" s="25" t="str">
        <f t="shared" ca="1" si="424"/>
        <v/>
      </c>
      <c r="BS394" s="25" t="str">
        <f ca="1">IF($H394="","",IF($Q394="x",SUM(BL$3:BN394)+SUM(BQ$3:BR394)-SUM(BS$3:BS393),0))</f>
        <v/>
      </c>
      <c r="BT394" s="25" t="str">
        <f t="shared" ca="1" si="425"/>
        <v/>
      </c>
      <c r="BU394" s="25" t="str">
        <f t="shared" ca="1" si="388"/>
        <v/>
      </c>
      <c r="BV394" s="7"/>
      <c r="BY394" s="7"/>
      <c r="CB394" s="131">
        <f t="shared" si="372"/>
        <v>391</v>
      </c>
      <c r="CC394" s="132" t="str">
        <f t="shared" ca="1" si="426"/>
        <v/>
      </c>
      <c r="CD394" s="133" t="str">
        <f t="shared" ca="1" si="373"/>
        <v/>
      </c>
      <c r="CE394" s="133" t="str">
        <f t="shared" ca="1" si="427"/>
        <v/>
      </c>
      <c r="CF394" s="133" t="str">
        <f t="shared" ca="1" si="374"/>
        <v/>
      </c>
      <c r="CG394" s="133" t="str">
        <f t="shared" ca="1" si="428"/>
        <v/>
      </c>
      <c r="CH394" s="133" t="str">
        <f ca="1">IF($H394="","",IF(MONTH($H394)=MONTH($C$4)-1,MAX(0,(CG394-SUM(N383:N394)+SUM(O383:O394))-(VLOOKUP(CB394-12,$CB$3:$CH393,6,FALSE))),0)*0.25)</f>
        <v/>
      </c>
      <c r="CI394" s="133" t="str">
        <f ca="1">IF($H394="","",CG394-SUM($CH$4:$CH394))</f>
        <v/>
      </c>
      <c r="CK394" s="133" t="str">
        <f ca="1">IF($H394="","",SUM($N$4:$N394)+$CK$3)</f>
        <v/>
      </c>
      <c r="CL394" s="133" t="str">
        <f ca="1">IF($H394="","",SUM($O$4:$O394))</f>
        <v/>
      </c>
      <c r="CM394" s="133" t="str">
        <f t="shared" ca="1" si="371"/>
        <v/>
      </c>
      <c r="CN394" s="133" t="str">
        <f ca="1">IF($H394="","",ROUND(IF(MONTH($H394)=MONTH($C$4)-1,BT394*(1+CC394)-SUM($CM$4:$CM394),0),2))</f>
        <v/>
      </c>
      <c r="CZ394" s="132" t="str">
        <f t="shared" ca="1" si="389"/>
        <v/>
      </c>
    </row>
    <row r="395" spans="6:104" x14ac:dyDescent="0.2">
      <c r="F395" s="3">
        <v>392</v>
      </c>
      <c r="G395" s="3">
        <f t="shared" si="390"/>
        <v>33</v>
      </c>
      <c r="H395" s="8" t="str">
        <f t="shared" ca="1" si="429"/>
        <v/>
      </c>
      <c r="I395" s="6" t="str">
        <f t="shared" ca="1" si="375"/>
        <v/>
      </c>
      <c r="J395" s="6" t="str">
        <f t="shared" ca="1" si="376"/>
        <v/>
      </c>
      <c r="K395" s="7"/>
      <c r="L395" s="6" t="str">
        <f ca="1">IF($H395="","",IF($J395="",VLOOKUP($I395,Sterbetafeln!$A$4:$I$124,$D$10,FALSE),MAX(0.0005,VLOOKUP($I395,Sterbetafeln!$A$4:$I$124,$D$10,FALSE)*VLOOKUP($J395,Sterbetafeln!$A$4:$I$124,$D$13,FALSE))))</f>
        <v/>
      </c>
      <c r="M395" s="78">
        <f ca="1">SUM($O$3:$O395)</f>
        <v>0</v>
      </c>
      <c r="N395" s="25" t="str">
        <f t="shared" ca="1" si="391"/>
        <v/>
      </c>
      <c r="O395" s="25" t="str">
        <f t="shared" ca="1" si="392"/>
        <v/>
      </c>
      <c r="P395" s="25" t="str">
        <f t="shared" ca="1" si="393"/>
        <v/>
      </c>
      <c r="Q395" s="7" t="str">
        <f t="shared" ca="1" si="394"/>
        <v/>
      </c>
      <c r="R395" s="25" t="str">
        <f t="shared" ca="1" si="395"/>
        <v/>
      </c>
      <c r="S395" s="25">
        <f ca="1">SUM(R$3:R395)</f>
        <v>0</v>
      </c>
      <c r="T395" s="25" t="str">
        <f t="shared" ca="1" si="396"/>
        <v/>
      </c>
      <c r="U395" s="25" t="str">
        <f t="shared" ca="1" si="377"/>
        <v/>
      </c>
      <c r="V395" s="25" t="str">
        <f t="shared" ca="1" si="397"/>
        <v/>
      </c>
      <c r="W395" s="25" t="str">
        <f t="shared" ca="1" si="378"/>
        <v/>
      </c>
      <c r="X395" s="25" t="str">
        <f t="shared" ca="1" si="398"/>
        <v/>
      </c>
      <c r="Y395" s="25" t="str">
        <f t="shared" ca="1" si="379"/>
        <v/>
      </c>
      <c r="Z395" s="25" t="str">
        <f t="shared" ca="1" si="399"/>
        <v/>
      </c>
      <c r="AA395" s="25" t="str">
        <f t="shared" ca="1" si="400"/>
        <v/>
      </c>
      <c r="AB395" s="25" t="str">
        <f ca="1">IF($H395="","",IF($Q395="x",SUM(U$3:W395)+SUM(Z$3:AA395)-SUM(AB$3:AB394),0))</f>
        <v/>
      </c>
      <c r="AC395" s="25" t="str">
        <f t="shared" ca="1" si="401"/>
        <v/>
      </c>
      <c r="AD395" s="25" t="str">
        <f t="shared" ca="1" si="380"/>
        <v/>
      </c>
      <c r="AE395" s="7"/>
      <c r="AF395" s="25" t="str">
        <f t="shared" ca="1" si="402"/>
        <v/>
      </c>
      <c r="AG395" s="25">
        <f ca="1">SUM(AF$3:AF395)</f>
        <v>0</v>
      </c>
      <c r="AH395" s="25" t="str">
        <f t="shared" ca="1" si="403"/>
        <v/>
      </c>
      <c r="AI395" s="25" t="str">
        <f t="shared" ca="1" si="381"/>
        <v/>
      </c>
      <c r="AJ395" s="25" t="str">
        <f t="shared" ca="1" si="404"/>
        <v/>
      </c>
      <c r="AK395" s="25" t="str">
        <f t="shared" ca="1" si="382"/>
        <v/>
      </c>
      <c r="AL395" s="25" t="str">
        <f t="shared" ca="1" si="405"/>
        <v/>
      </c>
      <c r="AM395" s="25" t="str">
        <f t="shared" ca="1" si="383"/>
        <v/>
      </c>
      <c r="AN395" s="25" t="str">
        <f t="shared" ca="1" si="406"/>
        <v/>
      </c>
      <c r="AO395" s="25" t="str">
        <f t="shared" ca="1" si="407"/>
        <v/>
      </c>
      <c r="AP395" s="25" t="str">
        <f ca="1">IF($H395="","",IF($Q395="x",SUM(AI$3:AK395)+SUM(AN$3:AO395)-SUM(AP$3:AP394),0))</f>
        <v/>
      </c>
      <c r="AQ395" s="25" t="str">
        <f t="shared" ca="1" si="408"/>
        <v/>
      </c>
      <c r="AR395" s="25" t="str">
        <f t="shared" ca="1" si="384"/>
        <v/>
      </c>
      <c r="AS395" s="7"/>
      <c r="AT395" s="25" t="str">
        <f t="shared" ca="1" si="409"/>
        <v/>
      </c>
      <c r="AU395" s="25">
        <f ca="1">SUM(AT$3:AT395)</f>
        <v>0</v>
      </c>
      <c r="AV395" s="25" t="str">
        <f t="shared" ca="1" si="410"/>
        <v/>
      </c>
      <c r="AW395" s="25" t="str">
        <f t="shared" ca="1" si="385"/>
        <v/>
      </c>
      <c r="AX395" s="25" t="str">
        <f t="shared" ca="1" si="411"/>
        <v/>
      </c>
      <c r="AY395" s="25" t="str">
        <f t="shared" ca="1" si="412"/>
        <v/>
      </c>
      <c r="AZ395" s="25" t="str">
        <f t="shared" ca="1" si="413"/>
        <v/>
      </c>
      <c r="BA395" s="25" t="str">
        <f t="shared" ca="1" si="414"/>
        <v/>
      </c>
      <c r="BB395" s="25" t="str">
        <f t="shared" ca="1" si="415"/>
        <v/>
      </c>
      <c r="BC395" s="25" t="str">
        <f t="shared" ca="1" si="416"/>
        <v/>
      </c>
      <c r="BD395" s="25" t="str">
        <f ca="1">IF($H395="","",IF($Q395="x",SUM(AW$3:AY395)+SUM(BB$3:BC395)-SUM(BD$3:BD394),0))</f>
        <v/>
      </c>
      <c r="BE395" s="25" t="str">
        <f t="shared" ca="1" si="417"/>
        <v/>
      </c>
      <c r="BF395" s="25" t="str">
        <f t="shared" ca="1" si="386"/>
        <v/>
      </c>
      <c r="BG395" s="7"/>
      <c r="BI395" s="25" t="str">
        <f t="shared" ca="1" si="418"/>
        <v/>
      </c>
      <c r="BJ395" s="25">
        <f ca="1">SUM(BI$3:BI395)</f>
        <v>0</v>
      </c>
      <c r="BK395" s="25" t="str">
        <f t="shared" ca="1" si="430"/>
        <v/>
      </c>
      <c r="BL395" s="25" t="str">
        <f t="shared" ca="1" si="387"/>
        <v/>
      </c>
      <c r="BM395" s="25" t="str">
        <f t="shared" ca="1" si="419"/>
        <v/>
      </c>
      <c r="BN395" s="25" t="str">
        <f t="shared" ca="1" si="420"/>
        <v/>
      </c>
      <c r="BO395" s="25" t="str">
        <f t="shared" ca="1" si="421"/>
        <v/>
      </c>
      <c r="BP395" s="25" t="str">
        <f t="shared" ca="1" si="422"/>
        <v/>
      </c>
      <c r="BQ395" s="25" t="str">
        <f t="shared" ca="1" si="423"/>
        <v/>
      </c>
      <c r="BR395" s="25" t="str">
        <f t="shared" ca="1" si="424"/>
        <v/>
      </c>
      <c r="BS395" s="25" t="str">
        <f ca="1">IF($H395="","",IF($Q395="x",SUM(BL$3:BN395)+SUM(BQ$3:BR395)-SUM(BS$3:BS394),0))</f>
        <v/>
      </c>
      <c r="BT395" s="25" t="str">
        <f t="shared" ca="1" si="425"/>
        <v/>
      </c>
      <c r="BU395" s="25" t="str">
        <f t="shared" ca="1" si="388"/>
        <v/>
      </c>
      <c r="BV395" s="7"/>
      <c r="BY395" s="7"/>
      <c r="CB395" s="131">
        <f t="shared" si="372"/>
        <v>392</v>
      </c>
      <c r="CC395" s="132" t="str">
        <f t="shared" ca="1" si="426"/>
        <v/>
      </c>
      <c r="CD395" s="133" t="str">
        <f t="shared" ca="1" si="373"/>
        <v/>
      </c>
      <c r="CE395" s="133" t="str">
        <f t="shared" ca="1" si="427"/>
        <v/>
      </c>
      <c r="CF395" s="133" t="str">
        <f t="shared" ca="1" si="374"/>
        <v/>
      </c>
      <c r="CG395" s="133" t="str">
        <f t="shared" ca="1" si="428"/>
        <v/>
      </c>
      <c r="CH395" s="133" t="str">
        <f ca="1">IF($H395="","",IF(MONTH($H395)=MONTH($C$4)-1,MAX(0,(CG395-SUM(N384:N395)+SUM(O384:O395))-(VLOOKUP(CB395-12,$CB$3:$CH394,6,FALSE))),0)*0.25)</f>
        <v/>
      </c>
      <c r="CI395" s="133" t="str">
        <f ca="1">IF($H395="","",CG395-SUM($CH$4:$CH395))</f>
        <v/>
      </c>
      <c r="CK395" s="133" t="str">
        <f ca="1">IF($H395="","",SUM($N$4:$N395)+$CK$3)</f>
        <v/>
      </c>
      <c r="CL395" s="133" t="str">
        <f ca="1">IF($H395="","",SUM($O$4:$O395))</f>
        <v/>
      </c>
      <c r="CM395" s="133" t="str">
        <f t="shared" ca="1" si="371"/>
        <v/>
      </c>
      <c r="CN395" s="133" t="str">
        <f ca="1">IF($H395="","",ROUND(IF(MONTH($H395)=MONTH($C$4)-1,BT395*(1+CC395)-SUM($CM$4:$CM395),0),2))</f>
        <v/>
      </c>
      <c r="CZ395" s="132" t="str">
        <f t="shared" ca="1" si="389"/>
        <v/>
      </c>
    </row>
    <row r="396" spans="6:104" x14ac:dyDescent="0.2">
      <c r="F396" s="3">
        <v>393</v>
      </c>
      <c r="G396" s="3">
        <f t="shared" si="390"/>
        <v>33</v>
      </c>
      <c r="H396" s="8" t="str">
        <f t="shared" ca="1" si="429"/>
        <v/>
      </c>
      <c r="I396" s="6" t="str">
        <f t="shared" ca="1" si="375"/>
        <v/>
      </c>
      <c r="J396" s="6" t="str">
        <f t="shared" ca="1" si="376"/>
        <v/>
      </c>
      <c r="K396" s="7"/>
      <c r="L396" s="6" t="str">
        <f ca="1">IF($H396="","",IF($J396="",VLOOKUP($I396,Sterbetafeln!$A$4:$I$124,$D$10,FALSE),MAX(0.0005,VLOOKUP($I396,Sterbetafeln!$A$4:$I$124,$D$10,FALSE)*VLOOKUP($J396,Sterbetafeln!$A$4:$I$124,$D$13,FALSE))))</f>
        <v/>
      </c>
      <c r="M396" s="78">
        <f ca="1">SUM($O$3:$O396)</f>
        <v>0</v>
      </c>
      <c r="N396" s="25" t="str">
        <f t="shared" ca="1" si="391"/>
        <v/>
      </c>
      <c r="O396" s="25" t="str">
        <f t="shared" ca="1" si="392"/>
        <v/>
      </c>
      <c r="P396" s="25" t="str">
        <f t="shared" ca="1" si="393"/>
        <v/>
      </c>
      <c r="Q396" s="7" t="str">
        <f t="shared" ca="1" si="394"/>
        <v/>
      </c>
      <c r="R396" s="25" t="str">
        <f t="shared" ca="1" si="395"/>
        <v/>
      </c>
      <c r="S396" s="25">
        <f ca="1">SUM(R$3:R396)</f>
        <v>0</v>
      </c>
      <c r="T396" s="25" t="str">
        <f t="shared" ca="1" si="396"/>
        <v/>
      </c>
      <c r="U396" s="25" t="str">
        <f t="shared" ca="1" si="377"/>
        <v/>
      </c>
      <c r="V396" s="25" t="str">
        <f t="shared" ca="1" si="397"/>
        <v/>
      </c>
      <c r="W396" s="25" t="str">
        <f t="shared" ca="1" si="378"/>
        <v/>
      </c>
      <c r="X396" s="25" t="str">
        <f t="shared" ca="1" si="398"/>
        <v/>
      </c>
      <c r="Y396" s="25" t="str">
        <f t="shared" ca="1" si="379"/>
        <v/>
      </c>
      <c r="Z396" s="25" t="str">
        <f t="shared" ca="1" si="399"/>
        <v/>
      </c>
      <c r="AA396" s="25" t="str">
        <f t="shared" ca="1" si="400"/>
        <v/>
      </c>
      <c r="AB396" s="25" t="str">
        <f ca="1">IF($H396="","",IF($Q396="x",SUM(U$3:W396)+SUM(Z$3:AA396)-SUM(AB$3:AB395),0))</f>
        <v/>
      </c>
      <c r="AC396" s="25" t="str">
        <f t="shared" ca="1" si="401"/>
        <v/>
      </c>
      <c r="AD396" s="25" t="str">
        <f t="shared" ca="1" si="380"/>
        <v/>
      </c>
      <c r="AE396" s="7"/>
      <c r="AF396" s="25" t="str">
        <f t="shared" ca="1" si="402"/>
        <v/>
      </c>
      <c r="AG396" s="25">
        <f ca="1">SUM(AF$3:AF396)</f>
        <v>0</v>
      </c>
      <c r="AH396" s="25" t="str">
        <f t="shared" ca="1" si="403"/>
        <v/>
      </c>
      <c r="AI396" s="25" t="str">
        <f t="shared" ca="1" si="381"/>
        <v/>
      </c>
      <c r="AJ396" s="25" t="str">
        <f t="shared" ca="1" si="404"/>
        <v/>
      </c>
      <c r="AK396" s="25" t="str">
        <f t="shared" ca="1" si="382"/>
        <v/>
      </c>
      <c r="AL396" s="25" t="str">
        <f t="shared" ca="1" si="405"/>
        <v/>
      </c>
      <c r="AM396" s="25" t="str">
        <f t="shared" ca="1" si="383"/>
        <v/>
      </c>
      <c r="AN396" s="25" t="str">
        <f t="shared" ca="1" si="406"/>
        <v/>
      </c>
      <c r="AO396" s="25" t="str">
        <f t="shared" ca="1" si="407"/>
        <v/>
      </c>
      <c r="AP396" s="25" t="str">
        <f ca="1">IF($H396="","",IF($Q396="x",SUM(AI$3:AK396)+SUM(AN$3:AO396)-SUM(AP$3:AP395),0))</f>
        <v/>
      </c>
      <c r="AQ396" s="25" t="str">
        <f t="shared" ca="1" si="408"/>
        <v/>
      </c>
      <c r="AR396" s="25" t="str">
        <f t="shared" ca="1" si="384"/>
        <v/>
      </c>
      <c r="AS396" s="7"/>
      <c r="AT396" s="25" t="str">
        <f t="shared" ca="1" si="409"/>
        <v/>
      </c>
      <c r="AU396" s="25">
        <f ca="1">SUM(AT$3:AT396)</f>
        <v>0</v>
      </c>
      <c r="AV396" s="25" t="str">
        <f t="shared" ca="1" si="410"/>
        <v/>
      </c>
      <c r="AW396" s="25" t="str">
        <f t="shared" ca="1" si="385"/>
        <v/>
      </c>
      <c r="AX396" s="25" t="str">
        <f t="shared" ca="1" si="411"/>
        <v/>
      </c>
      <c r="AY396" s="25" t="str">
        <f t="shared" ca="1" si="412"/>
        <v/>
      </c>
      <c r="AZ396" s="25" t="str">
        <f t="shared" ca="1" si="413"/>
        <v/>
      </c>
      <c r="BA396" s="25" t="str">
        <f t="shared" ca="1" si="414"/>
        <v/>
      </c>
      <c r="BB396" s="25" t="str">
        <f t="shared" ca="1" si="415"/>
        <v/>
      </c>
      <c r="BC396" s="25" t="str">
        <f t="shared" ca="1" si="416"/>
        <v/>
      </c>
      <c r="BD396" s="25" t="str">
        <f ca="1">IF($H396="","",IF($Q396="x",SUM(AW$3:AY396)+SUM(BB$3:BC396)-SUM(BD$3:BD395),0))</f>
        <v/>
      </c>
      <c r="BE396" s="25" t="str">
        <f t="shared" ca="1" si="417"/>
        <v/>
      </c>
      <c r="BF396" s="25" t="str">
        <f t="shared" ca="1" si="386"/>
        <v/>
      </c>
      <c r="BG396" s="7"/>
      <c r="BI396" s="25" t="str">
        <f t="shared" ca="1" si="418"/>
        <v/>
      </c>
      <c r="BJ396" s="25">
        <f ca="1">SUM(BI$3:BI396)</f>
        <v>0</v>
      </c>
      <c r="BK396" s="25" t="str">
        <f t="shared" ca="1" si="430"/>
        <v/>
      </c>
      <c r="BL396" s="25" t="str">
        <f t="shared" ca="1" si="387"/>
        <v/>
      </c>
      <c r="BM396" s="25" t="str">
        <f t="shared" ca="1" si="419"/>
        <v/>
      </c>
      <c r="BN396" s="25" t="str">
        <f t="shared" ca="1" si="420"/>
        <v/>
      </c>
      <c r="BO396" s="25" t="str">
        <f t="shared" ca="1" si="421"/>
        <v/>
      </c>
      <c r="BP396" s="25" t="str">
        <f t="shared" ca="1" si="422"/>
        <v/>
      </c>
      <c r="BQ396" s="25" t="str">
        <f t="shared" ca="1" si="423"/>
        <v/>
      </c>
      <c r="BR396" s="25" t="str">
        <f t="shared" ca="1" si="424"/>
        <v/>
      </c>
      <c r="BS396" s="25" t="str">
        <f ca="1">IF($H396="","",IF($Q396="x",SUM(BL$3:BN396)+SUM(BQ$3:BR396)-SUM(BS$3:BS395),0))</f>
        <v/>
      </c>
      <c r="BT396" s="25" t="str">
        <f t="shared" ca="1" si="425"/>
        <v/>
      </c>
      <c r="BU396" s="25" t="str">
        <f t="shared" ca="1" si="388"/>
        <v/>
      </c>
      <c r="BV396" s="7"/>
      <c r="BY396" s="7"/>
      <c r="CB396" s="131">
        <f t="shared" si="372"/>
        <v>393</v>
      </c>
      <c r="CC396" s="132" t="str">
        <f t="shared" ca="1" si="426"/>
        <v/>
      </c>
      <c r="CD396" s="133" t="str">
        <f t="shared" ca="1" si="373"/>
        <v/>
      </c>
      <c r="CE396" s="133" t="str">
        <f t="shared" ca="1" si="427"/>
        <v/>
      </c>
      <c r="CF396" s="133" t="str">
        <f t="shared" ca="1" si="374"/>
        <v/>
      </c>
      <c r="CG396" s="133" t="str">
        <f t="shared" ca="1" si="428"/>
        <v/>
      </c>
      <c r="CH396" s="133" t="str">
        <f ca="1">IF($H396="","",IF(MONTH($H396)=MONTH($C$4)-1,MAX(0,(CG396-SUM(N385:N396)+SUM(O385:O396))-(VLOOKUP(CB396-12,$CB$3:$CH395,6,FALSE))),0)*0.25)</f>
        <v/>
      </c>
      <c r="CI396" s="133" t="str">
        <f ca="1">IF($H396="","",CG396-SUM($CH$4:$CH396))</f>
        <v/>
      </c>
      <c r="CK396" s="133" t="str">
        <f ca="1">IF($H396="","",SUM($N$4:$N396)+$CK$3)</f>
        <v/>
      </c>
      <c r="CL396" s="133" t="str">
        <f ca="1">IF($H396="","",SUM($O$4:$O396))</f>
        <v/>
      </c>
      <c r="CM396" s="133" t="str">
        <f t="shared" ca="1" si="371"/>
        <v/>
      </c>
      <c r="CN396" s="133" t="str">
        <f ca="1">IF($H396="","",ROUND(IF(MONTH($H396)=MONTH($C$4)-1,BT396*(1+CC396)-SUM($CM$4:$CM396),0),2))</f>
        <v/>
      </c>
      <c r="CZ396" s="132" t="str">
        <f t="shared" ca="1" si="389"/>
        <v/>
      </c>
    </row>
    <row r="397" spans="6:104" x14ac:dyDescent="0.2">
      <c r="F397" s="3">
        <v>394</v>
      </c>
      <c r="G397" s="3">
        <f t="shared" si="390"/>
        <v>33</v>
      </c>
      <c r="H397" s="8" t="str">
        <f t="shared" ca="1" si="429"/>
        <v/>
      </c>
      <c r="I397" s="6" t="str">
        <f t="shared" ca="1" si="375"/>
        <v/>
      </c>
      <c r="J397" s="6" t="str">
        <f t="shared" ca="1" si="376"/>
        <v/>
      </c>
      <c r="K397" s="7"/>
      <c r="L397" s="6" t="str">
        <f ca="1">IF($H397="","",IF($J397="",VLOOKUP($I397,Sterbetafeln!$A$4:$I$124,$D$10,FALSE),MAX(0.0005,VLOOKUP($I397,Sterbetafeln!$A$4:$I$124,$D$10,FALSE)*VLOOKUP($J397,Sterbetafeln!$A$4:$I$124,$D$13,FALSE))))</f>
        <v/>
      </c>
      <c r="M397" s="78">
        <f ca="1">SUM($O$3:$O397)</f>
        <v>0</v>
      </c>
      <c r="N397" s="25" t="str">
        <f t="shared" ca="1" si="391"/>
        <v/>
      </c>
      <c r="O397" s="25" t="str">
        <f t="shared" ca="1" si="392"/>
        <v/>
      </c>
      <c r="P397" s="25" t="str">
        <f t="shared" ca="1" si="393"/>
        <v/>
      </c>
      <c r="Q397" s="7" t="str">
        <f t="shared" ca="1" si="394"/>
        <v/>
      </c>
      <c r="R397" s="25" t="str">
        <f t="shared" ca="1" si="395"/>
        <v/>
      </c>
      <c r="S397" s="25">
        <f ca="1">SUM(R$3:R397)</f>
        <v>0</v>
      </c>
      <c r="T397" s="25" t="str">
        <f t="shared" ca="1" si="396"/>
        <v/>
      </c>
      <c r="U397" s="25" t="str">
        <f t="shared" ca="1" si="377"/>
        <v/>
      </c>
      <c r="V397" s="25" t="str">
        <f t="shared" ca="1" si="397"/>
        <v/>
      </c>
      <c r="W397" s="25" t="str">
        <f t="shared" ca="1" si="378"/>
        <v/>
      </c>
      <c r="X397" s="25" t="str">
        <f t="shared" ca="1" si="398"/>
        <v/>
      </c>
      <c r="Y397" s="25" t="str">
        <f t="shared" ca="1" si="379"/>
        <v/>
      </c>
      <c r="Z397" s="25" t="str">
        <f t="shared" ca="1" si="399"/>
        <v/>
      </c>
      <c r="AA397" s="25" t="str">
        <f t="shared" ca="1" si="400"/>
        <v/>
      </c>
      <c r="AB397" s="25" t="str">
        <f ca="1">IF($H397="","",IF($Q397="x",SUM(U$3:W397)+SUM(Z$3:AA397)-SUM(AB$3:AB396),0))</f>
        <v/>
      </c>
      <c r="AC397" s="25" t="str">
        <f t="shared" ca="1" si="401"/>
        <v/>
      </c>
      <c r="AD397" s="25" t="str">
        <f t="shared" ca="1" si="380"/>
        <v/>
      </c>
      <c r="AE397" s="7"/>
      <c r="AF397" s="25" t="str">
        <f t="shared" ca="1" si="402"/>
        <v/>
      </c>
      <c r="AG397" s="25">
        <f ca="1">SUM(AF$3:AF397)</f>
        <v>0</v>
      </c>
      <c r="AH397" s="25" t="str">
        <f t="shared" ca="1" si="403"/>
        <v/>
      </c>
      <c r="AI397" s="25" t="str">
        <f t="shared" ca="1" si="381"/>
        <v/>
      </c>
      <c r="AJ397" s="25" t="str">
        <f t="shared" ca="1" si="404"/>
        <v/>
      </c>
      <c r="AK397" s="25" t="str">
        <f t="shared" ca="1" si="382"/>
        <v/>
      </c>
      <c r="AL397" s="25" t="str">
        <f t="shared" ca="1" si="405"/>
        <v/>
      </c>
      <c r="AM397" s="25" t="str">
        <f t="shared" ca="1" si="383"/>
        <v/>
      </c>
      <c r="AN397" s="25" t="str">
        <f t="shared" ca="1" si="406"/>
        <v/>
      </c>
      <c r="AO397" s="25" t="str">
        <f t="shared" ca="1" si="407"/>
        <v/>
      </c>
      <c r="AP397" s="25" t="str">
        <f ca="1">IF($H397="","",IF($Q397="x",SUM(AI$3:AK397)+SUM(AN$3:AO397)-SUM(AP$3:AP396),0))</f>
        <v/>
      </c>
      <c r="AQ397" s="25" t="str">
        <f t="shared" ca="1" si="408"/>
        <v/>
      </c>
      <c r="AR397" s="25" t="str">
        <f t="shared" ca="1" si="384"/>
        <v/>
      </c>
      <c r="AS397" s="7"/>
      <c r="AT397" s="25" t="str">
        <f t="shared" ca="1" si="409"/>
        <v/>
      </c>
      <c r="AU397" s="25">
        <f ca="1">SUM(AT$3:AT397)</f>
        <v>0</v>
      </c>
      <c r="AV397" s="25" t="str">
        <f t="shared" ca="1" si="410"/>
        <v/>
      </c>
      <c r="AW397" s="25" t="str">
        <f t="shared" ca="1" si="385"/>
        <v/>
      </c>
      <c r="AX397" s="25" t="str">
        <f t="shared" ca="1" si="411"/>
        <v/>
      </c>
      <c r="AY397" s="25" t="str">
        <f t="shared" ca="1" si="412"/>
        <v/>
      </c>
      <c r="AZ397" s="25" t="str">
        <f t="shared" ca="1" si="413"/>
        <v/>
      </c>
      <c r="BA397" s="25" t="str">
        <f t="shared" ca="1" si="414"/>
        <v/>
      </c>
      <c r="BB397" s="25" t="str">
        <f t="shared" ca="1" si="415"/>
        <v/>
      </c>
      <c r="BC397" s="25" t="str">
        <f t="shared" ca="1" si="416"/>
        <v/>
      </c>
      <c r="BD397" s="25" t="str">
        <f ca="1">IF($H397="","",IF($Q397="x",SUM(AW$3:AY397)+SUM(BB$3:BC397)-SUM(BD$3:BD396),0))</f>
        <v/>
      </c>
      <c r="BE397" s="25" t="str">
        <f t="shared" ca="1" si="417"/>
        <v/>
      </c>
      <c r="BF397" s="25" t="str">
        <f t="shared" ca="1" si="386"/>
        <v/>
      </c>
      <c r="BG397" s="7"/>
      <c r="BI397" s="25" t="str">
        <f t="shared" ca="1" si="418"/>
        <v/>
      </c>
      <c r="BJ397" s="25">
        <f ca="1">SUM(BI$3:BI397)</f>
        <v>0</v>
      </c>
      <c r="BK397" s="25" t="str">
        <f t="shared" ca="1" si="430"/>
        <v/>
      </c>
      <c r="BL397" s="25" t="str">
        <f t="shared" ca="1" si="387"/>
        <v/>
      </c>
      <c r="BM397" s="25" t="str">
        <f t="shared" ca="1" si="419"/>
        <v/>
      </c>
      <c r="BN397" s="25" t="str">
        <f t="shared" ca="1" si="420"/>
        <v/>
      </c>
      <c r="BO397" s="25" t="str">
        <f t="shared" ca="1" si="421"/>
        <v/>
      </c>
      <c r="BP397" s="25" t="str">
        <f t="shared" ca="1" si="422"/>
        <v/>
      </c>
      <c r="BQ397" s="25" t="str">
        <f t="shared" ca="1" si="423"/>
        <v/>
      </c>
      <c r="BR397" s="25" t="str">
        <f t="shared" ca="1" si="424"/>
        <v/>
      </c>
      <c r="BS397" s="25" t="str">
        <f ca="1">IF($H397="","",IF($Q397="x",SUM(BL$3:BN397)+SUM(BQ$3:BR397)-SUM(BS$3:BS396),0))</f>
        <v/>
      </c>
      <c r="BT397" s="25" t="str">
        <f t="shared" ca="1" si="425"/>
        <v/>
      </c>
      <c r="BU397" s="25" t="str">
        <f t="shared" ca="1" si="388"/>
        <v/>
      </c>
      <c r="BV397" s="7"/>
      <c r="BY397" s="7"/>
      <c r="CB397" s="131">
        <f t="shared" si="372"/>
        <v>394</v>
      </c>
      <c r="CC397" s="132" t="str">
        <f t="shared" ca="1" si="426"/>
        <v/>
      </c>
      <c r="CD397" s="133" t="str">
        <f t="shared" ca="1" si="373"/>
        <v/>
      </c>
      <c r="CE397" s="133" t="str">
        <f t="shared" ca="1" si="427"/>
        <v/>
      </c>
      <c r="CF397" s="133" t="str">
        <f t="shared" ca="1" si="374"/>
        <v/>
      </c>
      <c r="CG397" s="133" t="str">
        <f t="shared" ca="1" si="428"/>
        <v/>
      </c>
      <c r="CH397" s="133" t="str">
        <f ca="1">IF($H397="","",IF(MONTH($H397)=MONTH($C$4)-1,MAX(0,(CG397-SUM(N386:N397)+SUM(O386:O397))-(VLOOKUP(CB397-12,$CB$3:$CH396,6,FALSE))),0)*0.25)</f>
        <v/>
      </c>
      <c r="CI397" s="133" t="str">
        <f ca="1">IF($H397="","",CG397-SUM($CH$4:$CH397))</f>
        <v/>
      </c>
      <c r="CK397" s="133" t="str">
        <f ca="1">IF($H397="","",SUM($N$4:$N397)+$CK$3)</f>
        <v/>
      </c>
      <c r="CL397" s="133" t="str">
        <f ca="1">IF($H397="","",SUM($O$4:$O397))</f>
        <v/>
      </c>
      <c r="CM397" s="133" t="str">
        <f t="shared" ca="1" si="371"/>
        <v/>
      </c>
      <c r="CN397" s="133" t="str">
        <f ca="1">IF($H397="","",ROUND(IF(MONTH($H397)=MONTH($C$4)-1,BT397*(1+CC397)-SUM($CM$4:$CM397),0),2))</f>
        <v/>
      </c>
      <c r="CZ397" s="132" t="str">
        <f t="shared" ca="1" si="389"/>
        <v/>
      </c>
    </row>
    <row r="398" spans="6:104" x14ac:dyDescent="0.2">
      <c r="F398" s="3">
        <v>395</v>
      </c>
      <c r="G398" s="3">
        <f t="shared" si="390"/>
        <v>33</v>
      </c>
      <c r="H398" s="8" t="str">
        <f t="shared" ca="1" si="429"/>
        <v/>
      </c>
      <c r="I398" s="6" t="str">
        <f t="shared" ca="1" si="375"/>
        <v/>
      </c>
      <c r="J398" s="6" t="str">
        <f t="shared" ca="1" si="376"/>
        <v/>
      </c>
      <c r="K398" s="7"/>
      <c r="L398" s="6" t="str">
        <f ca="1">IF($H398="","",IF($J398="",VLOOKUP($I398,Sterbetafeln!$A$4:$I$124,$D$10,FALSE),MAX(0.0005,VLOOKUP($I398,Sterbetafeln!$A$4:$I$124,$D$10,FALSE)*VLOOKUP($J398,Sterbetafeln!$A$4:$I$124,$D$13,FALSE))))</f>
        <v/>
      </c>
      <c r="M398" s="78">
        <f ca="1">SUM($O$3:$O398)</f>
        <v>0</v>
      </c>
      <c r="N398" s="25" t="str">
        <f t="shared" ca="1" si="391"/>
        <v/>
      </c>
      <c r="O398" s="25" t="str">
        <f t="shared" ca="1" si="392"/>
        <v/>
      </c>
      <c r="P398" s="25" t="str">
        <f t="shared" ca="1" si="393"/>
        <v/>
      </c>
      <c r="Q398" s="7" t="str">
        <f t="shared" ca="1" si="394"/>
        <v/>
      </c>
      <c r="R398" s="25" t="str">
        <f t="shared" ca="1" si="395"/>
        <v/>
      </c>
      <c r="S398" s="25">
        <f ca="1">SUM(R$3:R398)</f>
        <v>0</v>
      </c>
      <c r="T398" s="25" t="str">
        <f t="shared" ca="1" si="396"/>
        <v/>
      </c>
      <c r="U398" s="25" t="str">
        <f t="shared" ca="1" si="377"/>
        <v/>
      </c>
      <c r="V398" s="25" t="str">
        <f t="shared" ca="1" si="397"/>
        <v/>
      </c>
      <c r="W398" s="25" t="str">
        <f t="shared" ca="1" si="378"/>
        <v/>
      </c>
      <c r="X398" s="25" t="str">
        <f t="shared" ca="1" si="398"/>
        <v/>
      </c>
      <c r="Y398" s="25" t="str">
        <f t="shared" ca="1" si="379"/>
        <v/>
      </c>
      <c r="Z398" s="25" t="str">
        <f t="shared" ca="1" si="399"/>
        <v/>
      </c>
      <c r="AA398" s="25" t="str">
        <f t="shared" ca="1" si="400"/>
        <v/>
      </c>
      <c r="AB398" s="25" t="str">
        <f ca="1">IF($H398="","",IF($Q398="x",SUM(U$3:W398)+SUM(Z$3:AA398)-SUM(AB$3:AB397),0))</f>
        <v/>
      </c>
      <c r="AC398" s="25" t="str">
        <f t="shared" ca="1" si="401"/>
        <v/>
      </c>
      <c r="AD398" s="25" t="str">
        <f t="shared" ca="1" si="380"/>
        <v/>
      </c>
      <c r="AE398" s="7"/>
      <c r="AF398" s="25" t="str">
        <f t="shared" ca="1" si="402"/>
        <v/>
      </c>
      <c r="AG398" s="25">
        <f ca="1">SUM(AF$3:AF398)</f>
        <v>0</v>
      </c>
      <c r="AH398" s="25" t="str">
        <f t="shared" ca="1" si="403"/>
        <v/>
      </c>
      <c r="AI398" s="25" t="str">
        <f t="shared" ca="1" si="381"/>
        <v/>
      </c>
      <c r="AJ398" s="25" t="str">
        <f t="shared" ca="1" si="404"/>
        <v/>
      </c>
      <c r="AK398" s="25" t="str">
        <f t="shared" ca="1" si="382"/>
        <v/>
      </c>
      <c r="AL398" s="25" t="str">
        <f t="shared" ca="1" si="405"/>
        <v/>
      </c>
      <c r="AM398" s="25" t="str">
        <f t="shared" ca="1" si="383"/>
        <v/>
      </c>
      <c r="AN398" s="25" t="str">
        <f t="shared" ca="1" si="406"/>
        <v/>
      </c>
      <c r="AO398" s="25" t="str">
        <f t="shared" ca="1" si="407"/>
        <v/>
      </c>
      <c r="AP398" s="25" t="str">
        <f ca="1">IF($H398="","",IF($Q398="x",SUM(AI$3:AK398)+SUM(AN$3:AO398)-SUM(AP$3:AP397),0))</f>
        <v/>
      </c>
      <c r="AQ398" s="25" t="str">
        <f t="shared" ca="1" si="408"/>
        <v/>
      </c>
      <c r="AR398" s="25" t="str">
        <f t="shared" ca="1" si="384"/>
        <v/>
      </c>
      <c r="AS398" s="7"/>
      <c r="AT398" s="25" t="str">
        <f t="shared" ca="1" si="409"/>
        <v/>
      </c>
      <c r="AU398" s="25">
        <f ca="1">SUM(AT$3:AT398)</f>
        <v>0</v>
      </c>
      <c r="AV398" s="25" t="str">
        <f t="shared" ca="1" si="410"/>
        <v/>
      </c>
      <c r="AW398" s="25" t="str">
        <f t="shared" ca="1" si="385"/>
        <v/>
      </c>
      <c r="AX398" s="25" t="str">
        <f t="shared" ca="1" si="411"/>
        <v/>
      </c>
      <c r="AY398" s="25" t="str">
        <f t="shared" ca="1" si="412"/>
        <v/>
      </c>
      <c r="AZ398" s="25" t="str">
        <f t="shared" ca="1" si="413"/>
        <v/>
      </c>
      <c r="BA398" s="25" t="str">
        <f t="shared" ca="1" si="414"/>
        <v/>
      </c>
      <c r="BB398" s="25" t="str">
        <f t="shared" ca="1" si="415"/>
        <v/>
      </c>
      <c r="BC398" s="25" t="str">
        <f t="shared" ca="1" si="416"/>
        <v/>
      </c>
      <c r="BD398" s="25" t="str">
        <f ca="1">IF($H398="","",IF($Q398="x",SUM(AW$3:AY398)+SUM(BB$3:BC398)-SUM(BD$3:BD397),0))</f>
        <v/>
      </c>
      <c r="BE398" s="25" t="str">
        <f t="shared" ca="1" si="417"/>
        <v/>
      </c>
      <c r="BF398" s="25" t="str">
        <f t="shared" ca="1" si="386"/>
        <v/>
      </c>
      <c r="BG398" s="7"/>
      <c r="BI398" s="25" t="str">
        <f t="shared" ca="1" si="418"/>
        <v/>
      </c>
      <c r="BJ398" s="25">
        <f ca="1">SUM(BI$3:BI398)</f>
        <v>0</v>
      </c>
      <c r="BK398" s="25" t="str">
        <f t="shared" ca="1" si="430"/>
        <v/>
      </c>
      <c r="BL398" s="25" t="str">
        <f t="shared" ca="1" si="387"/>
        <v/>
      </c>
      <c r="BM398" s="25" t="str">
        <f t="shared" ca="1" si="419"/>
        <v/>
      </c>
      <c r="BN398" s="25" t="str">
        <f t="shared" ca="1" si="420"/>
        <v/>
      </c>
      <c r="BO398" s="25" t="str">
        <f t="shared" ca="1" si="421"/>
        <v/>
      </c>
      <c r="BP398" s="25" t="str">
        <f t="shared" ca="1" si="422"/>
        <v/>
      </c>
      <c r="BQ398" s="25" t="str">
        <f t="shared" ca="1" si="423"/>
        <v/>
      </c>
      <c r="BR398" s="25" t="str">
        <f t="shared" ca="1" si="424"/>
        <v/>
      </c>
      <c r="BS398" s="25" t="str">
        <f ca="1">IF($H398="","",IF($Q398="x",SUM(BL$3:BN398)+SUM(BQ$3:BR398)-SUM(BS$3:BS397),0))</f>
        <v/>
      </c>
      <c r="BT398" s="25" t="str">
        <f t="shared" ca="1" si="425"/>
        <v/>
      </c>
      <c r="BU398" s="25" t="str">
        <f t="shared" ca="1" si="388"/>
        <v/>
      </c>
      <c r="BV398" s="7"/>
      <c r="BY398" s="7"/>
      <c r="CB398" s="131">
        <f t="shared" si="372"/>
        <v>395</v>
      </c>
      <c r="CC398" s="132" t="str">
        <f t="shared" ca="1" si="426"/>
        <v/>
      </c>
      <c r="CD398" s="133" t="str">
        <f t="shared" ca="1" si="373"/>
        <v/>
      </c>
      <c r="CE398" s="133" t="str">
        <f t="shared" ca="1" si="427"/>
        <v/>
      </c>
      <c r="CF398" s="133" t="str">
        <f t="shared" ca="1" si="374"/>
        <v/>
      </c>
      <c r="CG398" s="133" t="str">
        <f t="shared" ca="1" si="428"/>
        <v/>
      </c>
      <c r="CH398" s="133" t="str">
        <f ca="1">IF($H398="","",IF(MONTH($H398)=MONTH($C$4)-1,MAX(0,(CG398-SUM(N387:N398)+SUM(O387:O398))-(VLOOKUP(CB398-12,$CB$3:$CH397,6,FALSE))),0)*0.25)</f>
        <v/>
      </c>
      <c r="CI398" s="133" t="str">
        <f ca="1">IF($H398="","",CG398-SUM($CH$4:$CH398))</f>
        <v/>
      </c>
      <c r="CK398" s="133" t="str">
        <f ca="1">IF($H398="","",SUM($N$4:$N398)+$CK$3)</f>
        <v/>
      </c>
      <c r="CL398" s="133" t="str">
        <f ca="1">IF($H398="","",SUM($O$4:$O398))</f>
        <v/>
      </c>
      <c r="CM398" s="133" t="str">
        <f t="shared" ca="1" si="371"/>
        <v/>
      </c>
      <c r="CN398" s="133" t="str">
        <f ca="1">IF($H398="","",ROUND(IF(MONTH($H398)=MONTH($C$4)-1,BT398*(1+CC398)-SUM($CM$4:$CM398),0),2))</f>
        <v/>
      </c>
      <c r="CZ398" s="132" t="str">
        <f t="shared" ca="1" si="389"/>
        <v/>
      </c>
    </row>
    <row r="399" spans="6:104" x14ac:dyDescent="0.2">
      <c r="F399" s="3">
        <v>396</v>
      </c>
      <c r="G399" s="3">
        <f t="shared" si="390"/>
        <v>33</v>
      </c>
      <c r="H399" s="8" t="str">
        <f t="shared" ca="1" si="429"/>
        <v/>
      </c>
      <c r="I399" s="6" t="str">
        <f t="shared" ca="1" si="375"/>
        <v/>
      </c>
      <c r="J399" s="6" t="str">
        <f t="shared" ca="1" si="376"/>
        <v/>
      </c>
      <c r="K399" s="7"/>
      <c r="L399" s="6" t="str">
        <f ca="1">IF($H399="","",IF($J399="",VLOOKUP($I399,Sterbetafeln!$A$4:$I$124,$D$10,FALSE),MAX(0.0005,VLOOKUP($I399,Sterbetafeln!$A$4:$I$124,$D$10,FALSE)*VLOOKUP($J399,Sterbetafeln!$A$4:$I$124,$D$13,FALSE))))</f>
        <v/>
      </c>
      <c r="M399" s="78">
        <f ca="1">SUM($O$3:$O399)</f>
        <v>0</v>
      </c>
      <c r="N399" s="25" t="str">
        <f t="shared" ca="1" si="391"/>
        <v/>
      </c>
      <c r="O399" s="25" t="str">
        <f t="shared" ca="1" si="392"/>
        <v/>
      </c>
      <c r="P399" s="25" t="str">
        <f t="shared" ca="1" si="393"/>
        <v/>
      </c>
      <c r="Q399" s="7" t="str">
        <f t="shared" ca="1" si="394"/>
        <v/>
      </c>
      <c r="R399" s="25" t="str">
        <f t="shared" ca="1" si="395"/>
        <v/>
      </c>
      <c r="S399" s="25">
        <f ca="1">SUM(R$3:R399)</f>
        <v>0</v>
      </c>
      <c r="T399" s="25" t="str">
        <f t="shared" ca="1" si="396"/>
        <v/>
      </c>
      <c r="U399" s="25" t="str">
        <f t="shared" ca="1" si="377"/>
        <v/>
      </c>
      <c r="V399" s="25" t="str">
        <f t="shared" ca="1" si="397"/>
        <v/>
      </c>
      <c r="W399" s="25" t="str">
        <f t="shared" ca="1" si="378"/>
        <v/>
      </c>
      <c r="X399" s="25" t="str">
        <f t="shared" ca="1" si="398"/>
        <v/>
      </c>
      <c r="Y399" s="25" t="str">
        <f t="shared" ca="1" si="379"/>
        <v/>
      </c>
      <c r="Z399" s="25" t="str">
        <f t="shared" ca="1" si="399"/>
        <v/>
      </c>
      <c r="AA399" s="25" t="str">
        <f t="shared" ca="1" si="400"/>
        <v/>
      </c>
      <c r="AB399" s="25" t="str">
        <f ca="1">IF($H399="","",IF($Q399="x",SUM(U$3:W399)+SUM(Z$3:AA399)-SUM(AB$3:AB398),0))</f>
        <v/>
      </c>
      <c r="AC399" s="25" t="str">
        <f t="shared" ca="1" si="401"/>
        <v/>
      </c>
      <c r="AD399" s="25" t="str">
        <f t="shared" ca="1" si="380"/>
        <v/>
      </c>
      <c r="AE399" s="7"/>
      <c r="AF399" s="25" t="str">
        <f t="shared" ca="1" si="402"/>
        <v/>
      </c>
      <c r="AG399" s="25">
        <f ca="1">SUM(AF$3:AF399)</f>
        <v>0</v>
      </c>
      <c r="AH399" s="25" t="str">
        <f t="shared" ca="1" si="403"/>
        <v/>
      </c>
      <c r="AI399" s="25" t="str">
        <f t="shared" ca="1" si="381"/>
        <v/>
      </c>
      <c r="AJ399" s="25" t="str">
        <f t="shared" ca="1" si="404"/>
        <v/>
      </c>
      <c r="AK399" s="25" t="str">
        <f t="shared" ca="1" si="382"/>
        <v/>
      </c>
      <c r="AL399" s="25" t="str">
        <f t="shared" ca="1" si="405"/>
        <v/>
      </c>
      <c r="AM399" s="25" t="str">
        <f t="shared" ca="1" si="383"/>
        <v/>
      </c>
      <c r="AN399" s="25" t="str">
        <f t="shared" ca="1" si="406"/>
        <v/>
      </c>
      <c r="AO399" s="25" t="str">
        <f t="shared" ca="1" si="407"/>
        <v/>
      </c>
      <c r="AP399" s="25" t="str">
        <f ca="1">IF($H399="","",IF($Q399="x",SUM(AI$3:AK399)+SUM(AN$3:AO399)-SUM(AP$3:AP398),0))</f>
        <v/>
      </c>
      <c r="AQ399" s="25" t="str">
        <f t="shared" ca="1" si="408"/>
        <v/>
      </c>
      <c r="AR399" s="25" t="str">
        <f t="shared" ca="1" si="384"/>
        <v/>
      </c>
      <c r="AS399" s="7"/>
      <c r="AT399" s="25" t="str">
        <f t="shared" ca="1" si="409"/>
        <v/>
      </c>
      <c r="AU399" s="25">
        <f ca="1">SUM(AT$3:AT399)</f>
        <v>0</v>
      </c>
      <c r="AV399" s="25" t="str">
        <f t="shared" ca="1" si="410"/>
        <v/>
      </c>
      <c r="AW399" s="25" t="str">
        <f t="shared" ca="1" si="385"/>
        <v/>
      </c>
      <c r="AX399" s="25" t="str">
        <f t="shared" ca="1" si="411"/>
        <v/>
      </c>
      <c r="AY399" s="25" t="str">
        <f t="shared" ca="1" si="412"/>
        <v/>
      </c>
      <c r="AZ399" s="25" t="str">
        <f t="shared" ca="1" si="413"/>
        <v/>
      </c>
      <c r="BA399" s="25" t="str">
        <f t="shared" ca="1" si="414"/>
        <v/>
      </c>
      <c r="BB399" s="25" t="str">
        <f t="shared" ca="1" si="415"/>
        <v/>
      </c>
      <c r="BC399" s="25" t="str">
        <f t="shared" ca="1" si="416"/>
        <v/>
      </c>
      <c r="BD399" s="25" t="str">
        <f ca="1">IF($H399="","",IF($Q399="x",SUM(AW$3:AY399)+SUM(BB$3:BC399)-SUM(BD$3:BD398),0))</f>
        <v/>
      </c>
      <c r="BE399" s="25" t="str">
        <f t="shared" ca="1" si="417"/>
        <v/>
      </c>
      <c r="BF399" s="25" t="str">
        <f t="shared" ca="1" si="386"/>
        <v/>
      </c>
      <c r="BG399" s="7"/>
      <c r="BI399" s="25" t="str">
        <f t="shared" ca="1" si="418"/>
        <v/>
      </c>
      <c r="BJ399" s="25">
        <f ca="1">SUM(BI$3:BI399)</f>
        <v>0</v>
      </c>
      <c r="BK399" s="25" t="str">
        <f t="shared" ca="1" si="430"/>
        <v/>
      </c>
      <c r="BL399" s="25" t="str">
        <f t="shared" ca="1" si="387"/>
        <v/>
      </c>
      <c r="BM399" s="25" t="str">
        <f t="shared" ca="1" si="419"/>
        <v/>
      </c>
      <c r="BN399" s="25" t="str">
        <f t="shared" ca="1" si="420"/>
        <v/>
      </c>
      <c r="BO399" s="25" t="str">
        <f t="shared" ca="1" si="421"/>
        <v/>
      </c>
      <c r="BP399" s="25" t="str">
        <f t="shared" ca="1" si="422"/>
        <v/>
      </c>
      <c r="BQ399" s="25" t="str">
        <f t="shared" ca="1" si="423"/>
        <v/>
      </c>
      <c r="BR399" s="25" t="str">
        <f t="shared" ca="1" si="424"/>
        <v/>
      </c>
      <c r="BS399" s="25" t="str">
        <f ca="1">IF($H399="","",IF($Q399="x",SUM(BL$3:BN399)+SUM(BQ$3:BR399)-SUM(BS$3:BS398),0))</f>
        <v/>
      </c>
      <c r="BT399" s="25" t="str">
        <f t="shared" ca="1" si="425"/>
        <v/>
      </c>
      <c r="BU399" s="25" t="str">
        <f t="shared" ca="1" si="388"/>
        <v/>
      </c>
      <c r="BV399" s="7"/>
      <c r="BY399" s="7"/>
      <c r="CB399" s="131">
        <f t="shared" si="372"/>
        <v>396</v>
      </c>
      <c r="CC399" s="132" t="str">
        <f t="shared" ca="1" si="426"/>
        <v/>
      </c>
      <c r="CD399" s="133" t="str">
        <f t="shared" ca="1" si="373"/>
        <v/>
      </c>
      <c r="CE399" s="133" t="str">
        <f t="shared" ca="1" si="427"/>
        <v/>
      </c>
      <c r="CF399" s="133" t="str">
        <f t="shared" ca="1" si="374"/>
        <v/>
      </c>
      <c r="CG399" s="133" t="str">
        <f t="shared" ca="1" si="428"/>
        <v/>
      </c>
      <c r="CH399" s="133" t="str">
        <f ca="1">IF($H399="","",IF(MONTH($H399)=MONTH($C$4)-1,MAX(0,(CG399-SUM(N388:N399)+SUM(O388:O399))-(VLOOKUP(CB399-12,$CB$3:$CH398,6,FALSE))),0)*0.25)</f>
        <v/>
      </c>
      <c r="CI399" s="133" t="str">
        <f ca="1">IF($H399="","",CG399-SUM($CH$4:$CH399))</f>
        <v/>
      </c>
      <c r="CK399" s="133" t="str">
        <f ca="1">IF($H399="","",SUM($N$4:$N399)+$CK$3)</f>
        <v/>
      </c>
      <c r="CL399" s="133" t="str">
        <f ca="1">IF($H399="","",SUM($O$4:$O399))</f>
        <v/>
      </c>
      <c r="CM399" s="133" t="str">
        <f t="shared" ref="CM399:CM462" ca="1" si="431">IF($H399="","",ROUND(MAX(0,((BT399-CK399+CL399)/BT399)*$BI399*0.25),2))</f>
        <v/>
      </c>
      <c r="CN399" s="133" t="str">
        <f ca="1">IF($H399="","",ROUND(IF(MONTH($H399)=MONTH($C$4)-1,BT399*(1+CC399)-SUM($CM$4:$CM399),0),2))</f>
        <v/>
      </c>
      <c r="CZ399" s="132" t="str">
        <f t="shared" ca="1" si="389"/>
        <v/>
      </c>
    </row>
    <row r="400" spans="6:104" x14ac:dyDescent="0.2">
      <c r="F400" s="3">
        <v>397</v>
      </c>
      <c r="G400" s="3">
        <f t="shared" si="390"/>
        <v>34</v>
      </c>
      <c r="H400" s="8" t="str">
        <f t="shared" ca="1" si="429"/>
        <v/>
      </c>
      <c r="I400" s="6" t="str">
        <f t="shared" ca="1" si="375"/>
        <v/>
      </c>
      <c r="J400" s="6" t="str">
        <f t="shared" ca="1" si="376"/>
        <v/>
      </c>
      <c r="K400" s="7"/>
      <c r="L400" s="6" t="str">
        <f ca="1">IF($H400="","",IF($J400="",VLOOKUP($I400,Sterbetafeln!$A$4:$I$124,$D$10,FALSE),MAX(0.0005,VLOOKUP($I400,Sterbetafeln!$A$4:$I$124,$D$10,FALSE)*VLOOKUP($J400,Sterbetafeln!$A$4:$I$124,$D$13,FALSE))))</f>
        <v/>
      </c>
      <c r="M400" s="78">
        <f ca="1">SUM($O$3:$O400)</f>
        <v>0</v>
      </c>
      <c r="N400" s="25" t="str">
        <f t="shared" ca="1" si="391"/>
        <v/>
      </c>
      <c r="O400" s="25" t="str">
        <f t="shared" ca="1" si="392"/>
        <v/>
      </c>
      <c r="P400" s="25" t="str">
        <f t="shared" ca="1" si="393"/>
        <v/>
      </c>
      <c r="Q400" s="7" t="str">
        <f t="shared" ca="1" si="394"/>
        <v/>
      </c>
      <c r="R400" s="25" t="str">
        <f t="shared" ca="1" si="395"/>
        <v/>
      </c>
      <c r="S400" s="25">
        <f ca="1">SUM(R$3:R400)</f>
        <v>0</v>
      </c>
      <c r="T400" s="25" t="str">
        <f t="shared" ca="1" si="396"/>
        <v/>
      </c>
      <c r="U400" s="25" t="str">
        <f t="shared" ca="1" si="377"/>
        <v/>
      </c>
      <c r="V400" s="25" t="str">
        <f t="shared" ca="1" si="397"/>
        <v/>
      </c>
      <c r="W400" s="25" t="str">
        <f t="shared" ca="1" si="378"/>
        <v/>
      </c>
      <c r="X400" s="25" t="str">
        <f t="shared" ca="1" si="398"/>
        <v/>
      </c>
      <c r="Y400" s="25" t="str">
        <f t="shared" ca="1" si="379"/>
        <v/>
      </c>
      <c r="Z400" s="25" t="str">
        <f t="shared" ca="1" si="399"/>
        <v/>
      </c>
      <c r="AA400" s="25" t="str">
        <f t="shared" ca="1" si="400"/>
        <v/>
      </c>
      <c r="AB400" s="25" t="str">
        <f ca="1">IF($H400="","",IF($Q400="x",SUM(U$3:W400)+SUM(Z$3:AA400)-SUM(AB$3:AB399),0))</f>
        <v/>
      </c>
      <c r="AC400" s="25" t="str">
        <f t="shared" ca="1" si="401"/>
        <v/>
      </c>
      <c r="AD400" s="25" t="str">
        <f t="shared" ca="1" si="380"/>
        <v/>
      </c>
      <c r="AE400" s="7"/>
      <c r="AF400" s="25" t="str">
        <f t="shared" ca="1" si="402"/>
        <v/>
      </c>
      <c r="AG400" s="25">
        <f ca="1">SUM(AF$3:AF400)</f>
        <v>0</v>
      </c>
      <c r="AH400" s="25" t="str">
        <f t="shared" ca="1" si="403"/>
        <v/>
      </c>
      <c r="AI400" s="25" t="str">
        <f t="shared" ca="1" si="381"/>
        <v/>
      </c>
      <c r="AJ400" s="25" t="str">
        <f t="shared" ca="1" si="404"/>
        <v/>
      </c>
      <c r="AK400" s="25" t="str">
        <f t="shared" ca="1" si="382"/>
        <v/>
      </c>
      <c r="AL400" s="25" t="str">
        <f t="shared" ca="1" si="405"/>
        <v/>
      </c>
      <c r="AM400" s="25" t="str">
        <f t="shared" ca="1" si="383"/>
        <v/>
      </c>
      <c r="AN400" s="25" t="str">
        <f t="shared" ca="1" si="406"/>
        <v/>
      </c>
      <c r="AO400" s="25" t="str">
        <f t="shared" ca="1" si="407"/>
        <v/>
      </c>
      <c r="AP400" s="25" t="str">
        <f ca="1">IF($H400="","",IF($Q400="x",SUM(AI$3:AK400)+SUM(AN$3:AO400)-SUM(AP$3:AP399),0))</f>
        <v/>
      </c>
      <c r="AQ400" s="25" t="str">
        <f t="shared" ca="1" si="408"/>
        <v/>
      </c>
      <c r="AR400" s="25" t="str">
        <f t="shared" ca="1" si="384"/>
        <v/>
      </c>
      <c r="AS400" s="7"/>
      <c r="AT400" s="25" t="str">
        <f t="shared" ca="1" si="409"/>
        <v/>
      </c>
      <c r="AU400" s="25">
        <f ca="1">SUM(AT$3:AT400)</f>
        <v>0</v>
      </c>
      <c r="AV400" s="25" t="str">
        <f t="shared" ca="1" si="410"/>
        <v/>
      </c>
      <c r="AW400" s="25" t="str">
        <f t="shared" ca="1" si="385"/>
        <v/>
      </c>
      <c r="AX400" s="25" t="str">
        <f t="shared" ca="1" si="411"/>
        <v/>
      </c>
      <c r="AY400" s="25" t="str">
        <f t="shared" ca="1" si="412"/>
        <v/>
      </c>
      <c r="AZ400" s="25" t="str">
        <f t="shared" ca="1" si="413"/>
        <v/>
      </c>
      <c r="BA400" s="25" t="str">
        <f t="shared" ca="1" si="414"/>
        <v/>
      </c>
      <c r="BB400" s="25" t="str">
        <f t="shared" ca="1" si="415"/>
        <v/>
      </c>
      <c r="BC400" s="25" t="str">
        <f t="shared" ca="1" si="416"/>
        <v/>
      </c>
      <c r="BD400" s="25" t="str">
        <f ca="1">IF($H400="","",IF($Q400="x",SUM(AW$3:AY400)+SUM(BB$3:BC400)-SUM(BD$3:BD399),0))</f>
        <v/>
      </c>
      <c r="BE400" s="25" t="str">
        <f t="shared" ca="1" si="417"/>
        <v/>
      </c>
      <c r="BF400" s="25" t="str">
        <f t="shared" ca="1" si="386"/>
        <v/>
      </c>
      <c r="BG400" s="7"/>
      <c r="BI400" s="25" t="str">
        <f t="shared" ca="1" si="418"/>
        <v/>
      </c>
      <c r="BJ400" s="25">
        <f ca="1">SUM(BI$3:BI400)</f>
        <v>0</v>
      </c>
      <c r="BK400" s="25" t="str">
        <f t="shared" ca="1" si="430"/>
        <v/>
      </c>
      <c r="BL400" s="25" t="str">
        <f t="shared" ca="1" si="387"/>
        <v/>
      </c>
      <c r="BM400" s="25" t="str">
        <f t="shared" ca="1" si="419"/>
        <v/>
      </c>
      <c r="BN400" s="25" t="str">
        <f t="shared" ca="1" si="420"/>
        <v/>
      </c>
      <c r="BO400" s="25" t="str">
        <f t="shared" ca="1" si="421"/>
        <v/>
      </c>
      <c r="BP400" s="25" t="str">
        <f t="shared" ca="1" si="422"/>
        <v/>
      </c>
      <c r="BQ400" s="25" t="str">
        <f t="shared" ca="1" si="423"/>
        <v/>
      </c>
      <c r="BR400" s="25" t="str">
        <f t="shared" ca="1" si="424"/>
        <v/>
      </c>
      <c r="BS400" s="25" t="str">
        <f ca="1">IF($H400="","",IF($Q400="x",SUM(BL$3:BN400)+SUM(BQ$3:BR400)-SUM(BS$3:BS399),0))</f>
        <v/>
      </c>
      <c r="BT400" s="25" t="str">
        <f t="shared" ca="1" si="425"/>
        <v/>
      </c>
      <c r="BU400" s="25" t="str">
        <f t="shared" ca="1" si="388"/>
        <v/>
      </c>
      <c r="BV400" s="7"/>
      <c r="BY400" s="7"/>
      <c r="CB400" s="131">
        <f t="shared" si="372"/>
        <v>397</v>
      </c>
      <c r="CC400" s="132" t="str">
        <f t="shared" ca="1" si="426"/>
        <v/>
      </c>
      <c r="CD400" s="133" t="str">
        <f t="shared" ca="1" si="373"/>
        <v/>
      </c>
      <c r="CE400" s="133" t="str">
        <f t="shared" ca="1" si="427"/>
        <v/>
      </c>
      <c r="CF400" s="133" t="str">
        <f t="shared" ca="1" si="374"/>
        <v/>
      </c>
      <c r="CG400" s="133" t="str">
        <f t="shared" ca="1" si="428"/>
        <v/>
      </c>
      <c r="CH400" s="133" t="str">
        <f ca="1">IF($H400="","",IF(MONTH($H400)=MONTH($C$4)-1,MAX(0,(CG400-SUM(N389:N400)+SUM(O389:O400))-(VLOOKUP(CB400-12,$CB$3:$CH399,6,FALSE))),0)*0.25)</f>
        <v/>
      </c>
      <c r="CI400" s="133" t="str">
        <f ca="1">IF($H400="","",CG400-SUM($CH$4:$CH400))</f>
        <v/>
      </c>
      <c r="CK400" s="133" t="str">
        <f ca="1">IF($H400="","",SUM($N$4:$N400)+$CK$3)</f>
        <v/>
      </c>
      <c r="CL400" s="133" t="str">
        <f ca="1">IF($H400="","",SUM($O$4:$O400))</f>
        <v/>
      </c>
      <c r="CM400" s="133" t="str">
        <f t="shared" ca="1" si="431"/>
        <v/>
      </c>
      <c r="CN400" s="133" t="str">
        <f ca="1">IF($H400="","",ROUND(IF(MONTH($H400)=MONTH($C$4)-1,BT400*(1+CC400)-SUM($CM$4:$CM400),0),2))</f>
        <v/>
      </c>
      <c r="CZ400" s="132" t="str">
        <f t="shared" ca="1" si="389"/>
        <v/>
      </c>
    </row>
    <row r="401" spans="6:104" x14ac:dyDescent="0.2">
      <c r="F401" s="3">
        <v>398</v>
      </c>
      <c r="G401" s="3">
        <f t="shared" si="390"/>
        <v>34</v>
      </c>
      <c r="H401" s="8" t="str">
        <f t="shared" ca="1" si="429"/>
        <v/>
      </c>
      <c r="I401" s="6" t="str">
        <f t="shared" ca="1" si="375"/>
        <v/>
      </c>
      <c r="J401" s="6" t="str">
        <f t="shared" ca="1" si="376"/>
        <v/>
      </c>
      <c r="K401" s="7"/>
      <c r="L401" s="6" t="str">
        <f ca="1">IF($H401="","",IF($J401="",VLOOKUP($I401,Sterbetafeln!$A$4:$I$124,$D$10,FALSE),MAX(0.0005,VLOOKUP($I401,Sterbetafeln!$A$4:$I$124,$D$10,FALSE)*VLOOKUP($J401,Sterbetafeln!$A$4:$I$124,$D$13,FALSE))))</f>
        <v/>
      </c>
      <c r="M401" s="78">
        <f ca="1">SUM($O$3:$O401)</f>
        <v>0</v>
      </c>
      <c r="N401" s="25" t="str">
        <f t="shared" ca="1" si="391"/>
        <v/>
      </c>
      <c r="O401" s="25" t="str">
        <f t="shared" ca="1" si="392"/>
        <v/>
      </c>
      <c r="P401" s="25" t="str">
        <f t="shared" ca="1" si="393"/>
        <v/>
      </c>
      <c r="Q401" s="7" t="str">
        <f t="shared" ca="1" si="394"/>
        <v/>
      </c>
      <c r="R401" s="25" t="str">
        <f t="shared" ca="1" si="395"/>
        <v/>
      </c>
      <c r="S401" s="25">
        <f ca="1">SUM(R$3:R401)</f>
        <v>0</v>
      </c>
      <c r="T401" s="25" t="str">
        <f t="shared" ca="1" si="396"/>
        <v/>
      </c>
      <c r="U401" s="25" t="str">
        <f t="shared" ca="1" si="377"/>
        <v/>
      </c>
      <c r="V401" s="25" t="str">
        <f t="shared" ca="1" si="397"/>
        <v/>
      </c>
      <c r="W401" s="25" t="str">
        <f t="shared" ca="1" si="378"/>
        <v/>
      </c>
      <c r="X401" s="25" t="str">
        <f t="shared" ca="1" si="398"/>
        <v/>
      </c>
      <c r="Y401" s="25" t="str">
        <f t="shared" ca="1" si="379"/>
        <v/>
      </c>
      <c r="Z401" s="25" t="str">
        <f t="shared" ca="1" si="399"/>
        <v/>
      </c>
      <c r="AA401" s="25" t="str">
        <f t="shared" ca="1" si="400"/>
        <v/>
      </c>
      <c r="AB401" s="25" t="str">
        <f ca="1">IF($H401="","",IF($Q401="x",SUM(U$3:W401)+SUM(Z$3:AA401)-SUM(AB$3:AB400),0))</f>
        <v/>
      </c>
      <c r="AC401" s="25" t="str">
        <f t="shared" ca="1" si="401"/>
        <v/>
      </c>
      <c r="AD401" s="25" t="str">
        <f t="shared" ca="1" si="380"/>
        <v/>
      </c>
      <c r="AE401" s="7"/>
      <c r="AF401" s="25" t="str">
        <f t="shared" ca="1" si="402"/>
        <v/>
      </c>
      <c r="AG401" s="25">
        <f ca="1">SUM(AF$3:AF401)</f>
        <v>0</v>
      </c>
      <c r="AH401" s="25" t="str">
        <f t="shared" ca="1" si="403"/>
        <v/>
      </c>
      <c r="AI401" s="25" t="str">
        <f t="shared" ca="1" si="381"/>
        <v/>
      </c>
      <c r="AJ401" s="25" t="str">
        <f t="shared" ca="1" si="404"/>
        <v/>
      </c>
      <c r="AK401" s="25" t="str">
        <f t="shared" ca="1" si="382"/>
        <v/>
      </c>
      <c r="AL401" s="25" t="str">
        <f t="shared" ca="1" si="405"/>
        <v/>
      </c>
      <c r="AM401" s="25" t="str">
        <f t="shared" ca="1" si="383"/>
        <v/>
      </c>
      <c r="AN401" s="25" t="str">
        <f t="shared" ca="1" si="406"/>
        <v/>
      </c>
      <c r="AO401" s="25" t="str">
        <f t="shared" ca="1" si="407"/>
        <v/>
      </c>
      <c r="AP401" s="25" t="str">
        <f ca="1">IF($H401="","",IF($Q401="x",SUM(AI$3:AK401)+SUM(AN$3:AO401)-SUM(AP$3:AP400),0))</f>
        <v/>
      </c>
      <c r="AQ401" s="25" t="str">
        <f t="shared" ca="1" si="408"/>
        <v/>
      </c>
      <c r="AR401" s="25" t="str">
        <f t="shared" ca="1" si="384"/>
        <v/>
      </c>
      <c r="AS401" s="7"/>
      <c r="AT401" s="25" t="str">
        <f t="shared" ca="1" si="409"/>
        <v/>
      </c>
      <c r="AU401" s="25">
        <f ca="1">SUM(AT$3:AT401)</f>
        <v>0</v>
      </c>
      <c r="AV401" s="25" t="str">
        <f t="shared" ca="1" si="410"/>
        <v/>
      </c>
      <c r="AW401" s="25" t="str">
        <f t="shared" ca="1" si="385"/>
        <v/>
      </c>
      <c r="AX401" s="25" t="str">
        <f t="shared" ca="1" si="411"/>
        <v/>
      </c>
      <c r="AY401" s="25" t="str">
        <f t="shared" ca="1" si="412"/>
        <v/>
      </c>
      <c r="AZ401" s="25" t="str">
        <f t="shared" ca="1" si="413"/>
        <v/>
      </c>
      <c r="BA401" s="25" t="str">
        <f t="shared" ca="1" si="414"/>
        <v/>
      </c>
      <c r="BB401" s="25" t="str">
        <f t="shared" ca="1" si="415"/>
        <v/>
      </c>
      <c r="BC401" s="25" t="str">
        <f t="shared" ca="1" si="416"/>
        <v/>
      </c>
      <c r="BD401" s="25" t="str">
        <f ca="1">IF($H401="","",IF($Q401="x",SUM(AW$3:AY401)+SUM(BB$3:BC401)-SUM(BD$3:BD400),0))</f>
        <v/>
      </c>
      <c r="BE401" s="25" t="str">
        <f t="shared" ca="1" si="417"/>
        <v/>
      </c>
      <c r="BF401" s="25" t="str">
        <f t="shared" ca="1" si="386"/>
        <v/>
      </c>
      <c r="BG401" s="7"/>
      <c r="BI401" s="25" t="str">
        <f t="shared" ca="1" si="418"/>
        <v/>
      </c>
      <c r="BJ401" s="25">
        <f ca="1">SUM(BI$3:BI401)</f>
        <v>0</v>
      </c>
      <c r="BK401" s="25" t="str">
        <f t="shared" ca="1" si="430"/>
        <v/>
      </c>
      <c r="BL401" s="25" t="str">
        <f t="shared" ca="1" si="387"/>
        <v/>
      </c>
      <c r="BM401" s="25" t="str">
        <f t="shared" ca="1" si="419"/>
        <v/>
      </c>
      <c r="BN401" s="25" t="str">
        <f t="shared" ca="1" si="420"/>
        <v/>
      </c>
      <c r="BO401" s="25" t="str">
        <f t="shared" ca="1" si="421"/>
        <v/>
      </c>
      <c r="BP401" s="25" t="str">
        <f t="shared" ca="1" si="422"/>
        <v/>
      </c>
      <c r="BQ401" s="25" t="str">
        <f t="shared" ca="1" si="423"/>
        <v/>
      </c>
      <c r="BR401" s="25" t="str">
        <f t="shared" ca="1" si="424"/>
        <v/>
      </c>
      <c r="BS401" s="25" t="str">
        <f ca="1">IF($H401="","",IF($Q401="x",SUM(BL$3:BN401)+SUM(BQ$3:BR401)-SUM(BS$3:BS400),0))</f>
        <v/>
      </c>
      <c r="BT401" s="25" t="str">
        <f t="shared" ca="1" si="425"/>
        <v/>
      </c>
      <c r="BU401" s="25" t="str">
        <f t="shared" ca="1" si="388"/>
        <v/>
      </c>
      <c r="BV401" s="7"/>
      <c r="BY401" s="7"/>
      <c r="CB401" s="131">
        <f t="shared" si="372"/>
        <v>398</v>
      </c>
      <c r="CC401" s="132" t="str">
        <f t="shared" ca="1" si="426"/>
        <v/>
      </c>
      <c r="CD401" s="133" t="str">
        <f t="shared" ca="1" si="373"/>
        <v/>
      </c>
      <c r="CE401" s="133" t="str">
        <f t="shared" ca="1" si="427"/>
        <v/>
      </c>
      <c r="CF401" s="133" t="str">
        <f t="shared" ca="1" si="374"/>
        <v/>
      </c>
      <c r="CG401" s="133" t="str">
        <f t="shared" ca="1" si="428"/>
        <v/>
      </c>
      <c r="CH401" s="133" t="str">
        <f ca="1">IF($H401="","",IF(MONTH($H401)=MONTH($C$4)-1,MAX(0,(CG401-SUM(N390:N401)+SUM(O390:O401))-(VLOOKUP(CB401-12,$CB$3:$CH400,6,FALSE))),0)*0.25)</f>
        <v/>
      </c>
      <c r="CI401" s="133" t="str">
        <f ca="1">IF($H401="","",CG401-SUM($CH$4:$CH401))</f>
        <v/>
      </c>
      <c r="CK401" s="133" t="str">
        <f ca="1">IF($H401="","",SUM($N$4:$N401)+$CK$3)</f>
        <v/>
      </c>
      <c r="CL401" s="133" t="str">
        <f ca="1">IF($H401="","",SUM($O$4:$O401))</f>
        <v/>
      </c>
      <c r="CM401" s="133" t="str">
        <f t="shared" ca="1" si="431"/>
        <v/>
      </c>
      <c r="CN401" s="133" t="str">
        <f ca="1">IF($H401="","",ROUND(IF(MONTH($H401)=MONTH($C$4)-1,BT401*(1+CC401)-SUM($CM$4:$CM401),0),2))</f>
        <v/>
      </c>
      <c r="CZ401" s="132" t="str">
        <f t="shared" ca="1" si="389"/>
        <v/>
      </c>
    </row>
    <row r="402" spans="6:104" x14ac:dyDescent="0.2">
      <c r="F402" s="3">
        <v>399</v>
      </c>
      <c r="G402" s="3">
        <f t="shared" si="390"/>
        <v>34</v>
      </c>
      <c r="H402" s="8" t="str">
        <f t="shared" ca="1" si="429"/>
        <v/>
      </c>
      <c r="I402" s="6" t="str">
        <f t="shared" ca="1" si="375"/>
        <v/>
      </c>
      <c r="J402" s="6" t="str">
        <f t="shared" ca="1" si="376"/>
        <v/>
      </c>
      <c r="K402" s="7"/>
      <c r="L402" s="6" t="str">
        <f ca="1">IF($H402="","",IF($J402="",VLOOKUP($I402,Sterbetafeln!$A$4:$I$124,$D$10,FALSE),MAX(0.0005,VLOOKUP($I402,Sterbetafeln!$A$4:$I$124,$D$10,FALSE)*VLOOKUP($J402,Sterbetafeln!$A$4:$I$124,$D$13,FALSE))))</f>
        <v/>
      </c>
      <c r="M402" s="78">
        <f ca="1">SUM($O$3:$O402)</f>
        <v>0</v>
      </c>
      <c r="N402" s="25" t="str">
        <f t="shared" ca="1" si="391"/>
        <v/>
      </c>
      <c r="O402" s="25" t="str">
        <f t="shared" ca="1" si="392"/>
        <v/>
      </c>
      <c r="P402" s="25" t="str">
        <f t="shared" ca="1" si="393"/>
        <v/>
      </c>
      <c r="Q402" s="7" t="str">
        <f t="shared" ca="1" si="394"/>
        <v/>
      </c>
      <c r="R402" s="25" t="str">
        <f t="shared" ca="1" si="395"/>
        <v/>
      </c>
      <c r="S402" s="25">
        <f ca="1">SUM(R$3:R402)</f>
        <v>0</v>
      </c>
      <c r="T402" s="25" t="str">
        <f t="shared" ca="1" si="396"/>
        <v/>
      </c>
      <c r="U402" s="25" t="str">
        <f t="shared" ca="1" si="377"/>
        <v/>
      </c>
      <c r="V402" s="25" t="str">
        <f t="shared" ca="1" si="397"/>
        <v/>
      </c>
      <c r="W402" s="25" t="str">
        <f t="shared" ca="1" si="378"/>
        <v/>
      </c>
      <c r="X402" s="25" t="str">
        <f t="shared" ca="1" si="398"/>
        <v/>
      </c>
      <c r="Y402" s="25" t="str">
        <f t="shared" ca="1" si="379"/>
        <v/>
      </c>
      <c r="Z402" s="25" t="str">
        <f t="shared" ca="1" si="399"/>
        <v/>
      </c>
      <c r="AA402" s="25" t="str">
        <f t="shared" ca="1" si="400"/>
        <v/>
      </c>
      <c r="AB402" s="25" t="str">
        <f ca="1">IF($H402="","",IF($Q402="x",SUM(U$3:W402)+SUM(Z$3:AA402)-SUM(AB$3:AB401),0))</f>
        <v/>
      </c>
      <c r="AC402" s="25" t="str">
        <f t="shared" ca="1" si="401"/>
        <v/>
      </c>
      <c r="AD402" s="25" t="str">
        <f t="shared" ca="1" si="380"/>
        <v/>
      </c>
      <c r="AE402" s="7"/>
      <c r="AF402" s="25" t="str">
        <f t="shared" ca="1" si="402"/>
        <v/>
      </c>
      <c r="AG402" s="25">
        <f ca="1">SUM(AF$3:AF402)</f>
        <v>0</v>
      </c>
      <c r="AH402" s="25" t="str">
        <f t="shared" ca="1" si="403"/>
        <v/>
      </c>
      <c r="AI402" s="25" t="str">
        <f t="shared" ca="1" si="381"/>
        <v/>
      </c>
      <c r="AJ402" s="25" t="str">
        <f t="shared" ca="1" si="404"/>
        <v/>
      </c>
      <c r="AK402" s="25" t="str">
        <f t="shared" ca="1" si="382"/>
        <v/>
      </c>
      <c r="AL402" s="25" t="str">
        <f t="shared" ca="1" si="405"/>
        <v/>
      </c>
      <c r="AM402" s="25" t="str">
        <f t="shared" ca="1" si="383"/>
        <v/>
      </c>
      <c r="AN402" s="25" t="str">
        <f t="shared" ca="1" si="406"/>
        <v/>
      </c>
      <c r="AO402" s="25" t="str">
        <f t="shared" ca="1" si="407"/>
        <v/>
      </c>
      <c r="AP402" s="25" t="str">
        <f ca="1">IF($H402="","",IF($Q402="x",SUM(AI$3:AK402)+SUM(AN$3:AO402)-SUM(AP$3:AP401),0))</f>
        <v/>
      </c>
      <c r="AQ402" s="25" t="str">
        <f t="shared" ca="1" si="408"/>
        <v/>
      </c>
      <c r="AR402" s="25" t="str">
        <f t="shared" ca="1" si="384"/>
        <v/>
      </c>
      <c r="AS402" s="7"/>
      <c r="AT402" s="25" t="str">
        <f t="shared" ca="1" si="409"/>
        <v/>
      </c>
      <c r="AU402" s="25">
        <f ca="1">SUM(AT$3:AT402)</f>
        <v>0</v>
      </c>
      <c r="AV402" s="25" t="str">
        <f t="shared" ca="1" si="410"/>
        <v/>
      </c>
      <c r="AW402" s="25" t="str">
        <f t="shared" ca="1" si="385"/>
        <v/>
      </c>
      <c r="AX402" s="25" t="str">
        <f t="shared" ca="1" si="411"/>
        <v/>
      </c>
      <c r="AY402" s="25" t="str">
        <f t="shared" ca="1" si="412"/>
        <v/>
      </c>
      <c r="AZ402" s="25" t="str">
        <f t="shared" ca="1" si="413"/>
        <v/>
      </c>
      <c r="BA402" s="25" t="str">
        <f t="shared" ca="1" si="414"/>
        <v/>
      </c>
      <c r="BB402" s="25" t="str">
        <f t="shared" ca="1" si="415"/>
        <v/>
      </c>
      <c r="BC402" s="25" t="str">
        <f t="shared" ca="1" si="416"/>
        <v/>
      </c>
      <c r="BD402" s="25" t="str">
        <f ca="1">IF($H402="","",IF($Q402="x",SUM(AW$3:AY402)+SUM(BB$3:BC402)-SUM(BD$3:BD401),0))</f>
        <v/>
      </c>
      <c r="BE402" s="25" t="str">
        <f t="shared" ca="1" si="417"/>
        <v/>
      </c>
      <c r="BF402" s="25" t="str">
        <f t="shared" ca="1" si="386"/>
        <v/>
      </c>
      <c r="BG402" s="7"/>
      <c r="BI402" s="25" t="str">
        <f t="shared" ca="1" si="418"/>
        <v/>
      </c>
      <c r="BJ402" s="25">
        <f ca="1">SUM(BI$3:BI402)</f>
        <v>0</v>
      </c>
      <c r="BK402" s="25" t="str">
        <f t="shared" ca="1" si="430"/>
        <v/>
      </c>
      <c r="BL402" s="25" t="str">
        <f t="shared" ca="1" si="387"/>
        <v/>
      </c>
      <c r="BM402" s="25" t="str">
        <f t="shared" ca="1" si="419"/>
        <v/>
      </c>
      <c r="BN402" s="25" t="str">
        <f t="shared" ca="1" si="420"/>
        <v/>
      </c>
      <c r="BO402" s="25" t="str">
        <f t="shared" ca="1" si="421"/>
        <v/>
      </c>
      <c r="BP402" s="25" t="str">
        <f t="shared" ca="1" si="422"/>
        <v/>
      </c>
      <c r="BQ402" s="25" t="str">
        <f t="shared" ca="1" si="423"/>
        <v/>
      </c>
      <c r="BR402" s="25" t="str">
        <f t="shared" ca="1" si="424"/>
        <v/>
      </c>
      <c r="BS402" s="25" t="str">
        <f ca="1">IF($H402="","",IF($Q402="x",SUM(BL$3:BN402)+SUM(BQ$3:BR402)-SUM(BS$3:BS401),0))</f>
        <v/>
      </c>
      <c r="BT402" s="25" t="str">
        <f t="shared" ca="1" si="425"/>
        <v/>
      </c>
      <c r="BU402" s="25" t="str">
        <f t="shared" ca="1" si="388"/>
        <v/>
      </c>
      <c r="BV402" s="7"/>
      <c r="BY402" s="7"/>
      <c r="CB402" s="131">
        <f t="shared" si="372"/>
        <v>399</v>
      </c>
      <c r="CC402" s="132" t="str">
        <f t="shared" ca="1" si="426"/>
        <v/>
      </c>
      <c r="CD402" s="133" t="str">
        <f t="shared" ca="1" si="373"/>
        <v/>
      </c>
      <c r="CE402" s="133" t="str">
        <f t="shared" ca="1" si="427"/>
        <v/>
      </c>
      <c r="CF402" s="133" t="str">
        <f t="shared" ca="1" si="374"/>
        <v/>
      </c>
      <c r="CG402" s="133" t="str">
        <f t="shared" ca="1" si="428"/>
        <v/>
      </c>
      <c r="CH402" s="133" t="str">
        <f ca="1">IF($H402="","",IF(MONTH($H402)=MONTH($C$4)-1,MAX(0,(CG402-SUM(N391:N402)+SUM(O391:O402))-(VLOOKUP(CB402-12,$CB$3:$CH401,6,FALSE))),0)*0.25)</f>
        <v/>
      </c>
      <c r="CI402" s="133" t="str">
        <f ca="1">IF($H402="","",CG402-SUM($CH$4:$CH402))</f>
        <v/>
      </c>
      <c r="CK402" s="133" t="str">
        <f ca="1">IF($H402="","",SUM($N$4:$N402)+$CK$3)</f>
        <v/>
      </c>
      <c r="CL402" s="133" t="str">
        <f ca="1">IF($H402="","",SUM($O$4:$O402))</f>
        <v/>
      </c>
      <c r="CM402" s="133" t="str">
        <f t="shared" ca="1" si="431"/>
        <v/>
      </c>
      <c r="CN402" s="133" t="str">
        <f ca="1">IF($H402="","",ROUND(IF(MONTH($H402)=MONTH($C$4)-1,BT402*(1+CC402)-SUM($CM$4:$CM402),0),2))</f>
        <v/>
      </c>
      <c r="CZ402" s="132" t="str">
        <f t="shared" ca="1" si="389"/>
        <v/>
      </c>
    </row>
    <row r="403" spans="6:104" x14ac:dyDescent="0.2">
      <c r="F403" s="3">
        <v>400</v>
      </c>
      <c r="G403" s="3">
        <f t="shared" si="390"/>
        <v>34</v>
      </c>
      <c r="H403" s="8" t="str">
        <f t="shared" ca="1" si="429"/>
        <v/>
      </c>
      <c r="I403" s="6" t="str">
        <f t="shared" ca="1" si="375"/>
        <v/>
      </c>
      <c r="J403" s="6" t="str">
        <f t="shared" ca="1" si="376"/>
        <v/>
      </c>
      <c r="K403" s="7"/>
      <c r="L403" s="6" t="str">
        <f ca="1">IF($H403="","",IF($J403="",VLOOKUP($I403,Sterbetafeln!$A$4:$I$124,$D$10,FALSE),MAX(0.0005,VLOOKUP($I403,Sterbetafeln!$A$4:$I$124,$D$10,FALSE)*VLOOKUP($J403,Sterbetafeln!$A$4:$I$124,$D$13,FALSE))))</f>
        <v/>
      </c>
      <c r="M403" s="78">
        <f ca="1">SUM($O$3:$O403)</f>
        <v>0</v>
      </c>
      <c r="N403" s="25" t="str">
        <f t="shared" ca="1" si="391"/>
        <v/>
      </c>
      <c r="O403" s="25" t="str">
        <f t="shared" ca="1" si="392"/>
        <v/>
      </c>
      <c r="P403" s="25" t="str">
        <f t="shared" ca="1" si="393"/>
        <v/>
      </c>
      <c r="Q403" s="7" t="str">
        <f t="shared" ca="1" si="394"/>
        <v/>
      </c>
      <c r="R403" s="25" t="str">
        <f t="shared" ca="1" si="395"/>
        <v/>
      </c>
      <c r="S403" s="25">
        <f ca="1">SUM(R$3:R403)</f>
        <v>0</v>
      </c>
      <c r="T403" s="25" t="str">
        <f t="shared" ca="1" si="396"/>
        <v/>
      </c>
      <c r="U403" s="25" t="str">
        <f t="shared" ca="1" si="377"/>
        <v/>
      </c>
      <c r="V403" s="25" t="str">
        <f t="shared" ca="1" si="397"/>
        <v/>
      </c>
      <c r="W403" s="25" t="str">
        <f t="shared" ca="1" si="378"/>
        <v/>
      </c>
      <c r="X403" s="25" t="str">
        <f t="shared" ca="1" si="398"/>
        <v/>
      </c>
      <c r="Y403" s="25" t="str">
        <f t="shared" ca="1" si="379"/>
        <v/>
      </c>
      <c r="Z403" s="25" t="str">
        <f t="shared" ca="1" si="399"/>
        <v/>
      </c>
      <c r="AA403" s="25" t="str">
        <f t="shared" ca="1" si="400"/>
        <v/>
      </c>
      <c r="AB403" s="25" t="str">
        <f ca="1">IF($H403="","",IF($Q403="x",SUM(U$3:W403)+SUM(Z$3:AA403)-SUM(AB$3:AB402),0))</f>
        <v/>
      </c>
      <c r="AC403" s="25" t="str">
        <f t="shared" ca="1" si="401"/>
        <v/>
      </c>
      <c r="AD403" s="25" t="str">
        <f t="shared" ca="1" si="380"/>
        <v/>
      </c>
      <c r="AE403" s="7"/>
      <c r="AF403" s="25" t="str">
        <f t="shared" ca="1" si="402"/>
        <v/>
      </c>
      <c r="AG403" s="25">
        <f ca="1">SUM(AF$3:AF403)</f>
        <v>0</v>
      </c>
      <c r="AH403" s="25" t="str">
        <f t="shared" ca="1" si="403"/>
        <v/>
      </c>
      <c r="AI403" s="25" t="str">
        <f t="shared" ca="1" si="381"/>
        <v/>
      </c>
      <c r="AJ403" s="25" t="str">
        <f t="shared" ca="1" si="404"/>
        <v/>
      </c>
      <c r="AK403" s="25" t="str">
        <f t="shared" ca="1" si="382"/>
        <v/>
      </c>
      <c r="AL403" s="25" t="str">
        <f t="shared" ca="1" si="405"/>
        <v/>
      </c>
      <c r="AM403" s="25" t="str">
        <f t="shared" ca="1" si="383"/>
        <v/>
      </c>
      <c r="AN403" s="25" t="str">
        <f t="shared" ca="1" si="406"/>
        <v/>
      </c>
      <c r="AO403" s="25" t="str">
        <f t="shared" ca="1" si="407"/>
        <v/>
      </c>
      <c r="AP403" s="25" t="str">
        <f ca="1">IF($H403="","",IF($Q403="x",SUM(AI$3:AK403)+SUM(AN$3:AO403)-SUM(AP$3:AP402),0))</f>
        <v/>
      </c>
      <c r="AQ403" s="25" t="str">
        <f t="shared" ca="1" si="408"/>
        <v/>
      </c>
      <c r="AR403" s="25" t="str">
        <f t="shared" ca="1" si="384"/>
        <v/>
      </c>
      <c r="AS403" s="7"/>
      <c r="AT403" s="25" t="str">
        <f t="shared" ca="1" si="409"/>
        <v/>
      </c>
      <c r="AU403" s="25">
        <f ca="1">SUM(AT$3:AT403)</f>
        <v>0</v>
      </c>
      <c r="AV403" s="25" t="str">
        <f t="shared" ca="1" si="410"/>
        <v/>
      </c>
      <c r="AW403" s="25" t="str">
        <f t="shared" ca="1" si="385"/>
        <v/>
      </c>
      <c r="AX403" s="25" t="str">
        <f t="shared" ca="1" si="411"/>
        <v/>
      </c>
      <c r="AY403" s="25" t="str">
        <f t="shared" ca="1" si="412"/>
        <v/>
      </c>
      <c r="AZ403" s="25" t="str">
        <f t="shared" ca="1" si="413"/>
        <v/>
      </c>
      <c r="BA403" s="25" t="str">
        <f t="shared" ca="1" si="414"/>
        <v/>
      </c>
      <c r="BB403" s="25" t="str">
        <f t="shared" ca="1" si="415"/>
        <v/>
      </c>
      <c r="BC403" s="25" t="str">
        <f t="shared" ca="1" si="416"/>
        <v/>
      </c>
      <c r="BD403" s="25" t="str">
        <f ca="1">IF($H403="","",IF($Q403="x",SUM(AW$3:AY403)+SUM(BB$3:BC403)-SUM(BD$3:BD402),0))</f>
        <v/>
      </c>
      <c r="BE403" s="25" t="str">
        <f t="shared" ca="1" si="417"/>
        <v/>
      </c>
      <c r="BF403" s="25" t="str">
        <f t="shared" ca="1" si="386"/>
        <v/>
      </c>
      <c r="BG403" s="7"/>
      <c r="BI403" s="25" t="str">
        <f t="shared" ca="1" si="418"/>
        <v/>
      </c>
      <c r="BJ403" s="25">
        <f ca="1">SUM(BI$3:BI403)</f>
        <v>0</v>
      </c>
      <c r="BK403" s="25" t="str">
        <f t="shared" ca="1" si="430"/>
        <v/>
      </c>
      <c r="BL403" s="25" t="str">
        <f t="shared" ca="1" si="387"/>
        <v/>
      </c>
      <c r="BM403" s="25" t="str">
        <f t="shared" ca="1" si="419"/>
        <v/>
      </c>
      <c r="BN403" s="25" t="str">
        <f t="shared" ca="1" si="420"/>
        <v/>
      </c>
      <c r="BO403" s="25" t="str">
        <f t="shared" ca="1" si="421"/>
        <v/>
      </c>
      <c r="BP403" s="25" t="str">
        <f t="shared" ca="1" si="422"/>
        <v/>
      </c>
      <c r="BQ403" s="25" t="str">
        <f t="shared" ca="1" si="423"/>
        <v/>
      </c>
      <c r="BR403" s="25" t="str">
        <f t="shared" ca="1" si="424"/>
        <v/>
      </c>
      <c r="BS403" s="25" t="str">
        <f ca="1">IF($H403="","",IF($Q403="x",SUM(BL$3:BN403)+SUM(BQ$3:BR403)-SUM(BS$3:BS402),0))</f>
        <v/>
      </c>
      <c r="BT403" s="25" t="str">
        <f t="shared" ca="1" si="425"/>
        <v/>
      </c>
      <c r="BU403" s="25" t="str">
        <f t="shared" ca="1" si="388"/>
        <v/>
      </c>
      <c r="BV403" s="7"/>
      <c r="BY403" s="7"/>
      <c r="CB403" s="131">
        <f t="shared" si="372"/>
        <v>400</v>
      </c>
      <c r="CC403" s="132" t="str">
        <f t="shared" ca="1" si="426"/>
        <v/>
      </c>
      <c r="CD403" s="133" t="str">
        <f t="shared" ca="1" si="373"/>
        <v/>
      </c>
      <c r="CE403" s="133" t="str">
        <f t="shared" ca="1" si="427"/>
        <v/>
      </c>
      <c r="CF403" s="133" t="str">
        <f t="shared" ca="1" si="374"/>
        <v/>
      </c>
      <c r="CG403" s="133" t="str">
        <f t="shared" ca="1" si="428"/>
        <v/>
      </c>
      <c r="CH403" s="133" t="str">
        <f ca="1">IF($H403="","",IF(MONTH($H403)=MONTH($C$4)-1,MAX(0,(CG403-SUM(N392:N403)+SUM(O392:O403))-(VLOOKUP(CB403-12,$CB$3:$CH402,6,FALSE))),0)*0.25)</f>
        <v/>
      </c>
      <c r="CI403" s="133" t="str">
        <f ca="1">IF($H403="","",CG403-SUM($CH$4:$CH403))</f>
        <v/>
      </c>
      <c r="CK403" s="133" t="str">
        <f ca="1">IF($H403="","",SUM($N$4:$N403)+$CK$3)</f>
        <v/>
      </c>
      <c r="CL403" s="133" t="str">
        <f ca="1">IF($H403="","",SUM($O$4:$O403))</f>
        <v/>
      </c>
      <c r="CM403" s="133" t="str">
        <f t="shared" ca="1" si="431"/>
        <v/>
      </c>
      <c r="CN403" s="133" t="str">
        <f ca="1">IF($H403="","",ROUND(IF(MONTH($H403)=MONTH($C$4)-1,BT403*(1+CC403)-SUM($CM$4:$CM403),0),2))</f>
        <v/>
      </c>
      <c r="CZ403" s="132" t="str">
        <f t="shared" ca="1" si="389"/>
        <v/>
      </c>
    </row>
    <row r="404" spans="6:104" x14ac:dyDescent="0.2">
      <c r="F404" s="3">
        <v>401</v>
      </c>
      <c r="G404" s="3">
        <f t="shared" si="390"/>
        <v>34</v>
      </c>
      <c r="H404" s="8" t="str">
        <f t="shared" ca="1" si="429"/>
        <v/>
      </c>
      <c r="I404" s="6" t="str">
        <f t="shared" ca="1" si="375"/>
        <v/>
      </c>
      <c r="J404" s="6" t="str">
        <f t="shared" ca="1" si="376"/>
        <v/>
      </c>
      <c r="K404" s="7"/>
      <c r="L404" s="6" t="str">
        <f ca="1">IF($H404="","",IF($J404="",VLOOKUP($I404,Sterbetafeln!$A$4:$I$124,$D$10,FALSE),MAX(0.0005,VLOOKUP($I404,Sterbetafeln!$A$4:$I$124,$D$10,FALSE)*VLOOKUP($J404,Sterbetafeln!$A$4:$I$124,$D$13,FALSE))))</f>
        <v/>
      </c>
      <c r="M404" s="78">
        <f ca="1">SUM($O$3:$O404)</f>
        <v>0</v>
      </c>
      <c r="N404" s="25" t="str">
        <f t="shared" ca="1" si="391"/>
        <v/>
      </c>
      <c r="O404" s="25" t="str">
        <f t="shared" ca="1" si="392"/>
        <v/>
      </c>
      <c r="P404" s="25" t="str">
        <f t="shared" ca="1" si="393"/>
        <v/>
      </c>
      <c r="Q404" s="7" t="str">
        <f t="shared" ca="1" si="394"/>
        <v/>
      </c>
      <c r="R404" s="25" t="str">
        <f t="shared" ca="1" si="395"/>
        <v/>
      </c>
      <c r="S404" s="25">
        <f ca="1">SUM(R$3:R404)</f>
        <v>0</v>
      </c>
      <c r="T404" s="25" t="str">
        <f t="shared" ca="1" si="396"/>
        <v/>
      </c>
      <c r="U404" s="25" t="str">
        <f t="shared" ca="1" si="377"/>
        <v/>
      </c>
      <c r="V404" s="25" t="str">
        <f t="shared" ca="1" si="397"/>
        <v/>
      </c>
      <c r="W404" s="25" t="str">
        <f t="shared" ca="1" si="378"/>
        <v/>
      </c>
      <c r="X404" s="25" t="str">
        <f t="shared" ca="1" si="398"/>
        <v/>
      </c>
      <c r="Y404" s="25" t="str">
        <f t="shared" ca="1" si="379"/>
        <v/>
      </c>
      <c r="Z404" s="25" t="str">
        <f t="shared" ca="1" si="399"/>
        <v/>
      </c>
      <c r="AA404" s="25" t="str">
        <f t="shared" ca="1" si="400"/>
        <v/>
      </c>
      <c r="AB404" s="25" t="str">
        <f ca="1">IF($H404="","",IF($Q404="x",SUM(U$3:W404)+SUM(Z$3:AA404)-SUM(AB$3:AB403),0))</f>
        <v/>
      </c>
      <c r="AC404" s="25" t="str">
        <f t="shared" ca="1" si="401"/>
        <v/>
      </c>
      <c r="AD404" s="25" t="str">
        <f t="shared" ca="1" si="380"/>
        <v/>
      </c>
      <c r="AE404" s="7"/>
      <c r="AF404" s="25" t="str">
        <f t="shared" ca="1" si="402"/>
        <v/>
      </c>
      <c r="AG404" s="25">
        <f ca="1">SUM(AF$3:AF404)</f>
        <v>0</v>
      </c>
      <c r="AH404" s="25" t="str">
        <f t="shared" ca="1" si="403"/>
        <v/>
      </c>
      <c r="AI404" s="25" t="str">
        <f t="shared" ca="1" si="381"/>
        <v/>
      </c>
      <c r="AJ404" s="25" t="str">
        <f t="shared" ca="1" si="404"/>
        <v/>
      </c>
      <c r="AK404" s="25" t="str">
        <f t="shared" ca="1" si="382"/>
        <v/>
      </c>
      <c r="AL404" s="25" t="str">
        <f t="shared" ca="1" si="405"/>
        <v/>
      </c>
      <c r="AM404" s="25" t="str">
        <f t="shared" ca="1" si="383"/>
        <v/>
      </c>
      <c r="AN404" s="25" t="str">
        <f t="shared" ca="1" si="406"/>
        <v/>
      </c>
      <c r="AO404" s="25" t="str">
        <f t="shared" ca="1" si="407"/>
        <v/>
      </c>
      <c r="AP404" s="25" t="str">
        <f ca="1">IF($H404="","",IF($Q404="x",SUM(AI$3:AK404)+SUM(AN$3:AO404)-SUM(AP$3:AP403),0))</f>
        <v/>
      </c>
      <c r="AQ404" s="25" t="str">
        <f t="shared" ca="1" si="408"/>
        <v/>
      </c>
      <c r="AR404" s="25" t="str">
        <f t="shared" ca="1" si="384"/>
        <v/>
      </c>
      <c r="AS404" s="7"/>
      <c r="AT404" s="25" t="str">
        <f t="shared" ca="1" si="409"/>
        <v/>
      </c>
      <c r="AU404" s="25">
        <f ca="1">SUM(AT$3:AT404)</f>
        <v>0</v>
      </c>
      <c r="AV404" s="25" t="str">
        <f t="shared" ca="1" si="410"/>
        <v/>
      </c>
      <c r="AW404" s="25" t="str">
        <f t="shared" ca="1" si="385"/>
        <v/>
      </c>
      <c r="AX404" s="25" t="str">
        <f t="shared" ca="1" si="411"/>
        <v/>
      </c>
      <c r="AY404" s="25" t="str">
        <f t="shared" ca="1" si="412"/>
        <v/>
      </c>
      <c r="AZ404" s="25" t="str">
        <f t="shared" ca="1" si="413"/>
        <v/>
      </c>
      <c r="BA404" s="25" t="str">
        <f t="shared" ca="1" si="414"/>
        <v/>
      </c>
      <c r="BB404" s="25" t="str">
        <f t="shared" ca="1" si="415"/>
        <v/>
      </c>
      <c r="BC404" s="25" t="str">
        <f t="shared" ca="1" si="416"/>
        <v/>
      </c>
      <c r="BD404" s="25" t="str">
        <f ca="1">IF($H404="","",IF($Q404="x",SUM(AW$3:AY404)+SUM(BB$3:BC404)-SUM(BD$3:BD403),0))</f>
        <v/>
      </c>
      <c r="BE404" s="25" t="str">
        <f t="shared" ca="1" si="417"/>
        <v/>
      </c>
      <c r="BF404" s="25" t="str">
        <f t="shared" ca="1" si="386"/>
        <v/>
      </c>
      <c r="BG404" s="7"/>
      <c r="BI404" s="25" t="str">
        <f t="shared" ca="1" si="418"/>
        <v/>
      </c>
      <c r="BJ404" s="25">
        <f ca="1">SUM(BI$3:BI404)</f>
        <v>0</v>
      </c>
      <c r="BK404" s="25" t="str">
        <f t="shared" ca="1" si="430"/>
        <v/>
      </c>
      <c r="BL404" s="25" t="str">
        <f t="shared" ca="1" si="387"/>
        <v/>
      </c>
      <c r="BM404" s="25" t="str">
        <f t="shared" ca="1" si="419"/>
        <v/>
      </c>
      <c r="BN404" s="25" t="str">
        <f t="shared" ca="1" si="420"/>
        <v/>
      </c>
      <c r="BO404" s="25" t="str">
        <f t="shared" ca="1" si="421"/>
        <v/>
      </c>
      <c r="BP404" s="25" t="str">
        <f t="shared" ca="1" si="422"/>
        <v/>
      </c>
      <c r="BQ404" s="25" t="str">
        <f t="shared" ca="1" si="423"/>
        <v/>
      </c>
      <c r="BR404" s="25" t="str">
        <f t="shared" ca="1" si="424"/>
        <v/>
      </c>
      <c r="BS404" s="25" t="str">
        <f ca="1">IF($H404="","",IF($Q404="x",SUM(BL$3:BN404)+SUM(BQ$3:BR404)-SUM(BS$3:BS403),0))</f>
        <v/>
      </c>
      <c r="BT404" s="25" t="str">
        <f t="shared" ca="1" si="425"/>
        <v/>
      </c>
      <c r="BU404" s="25" t="str">
        <f t="shared" ca="1" si="388"/>
        <v/>
      </c>
      <c r="BV404" s="7"/>
      <c r="BY404" s="7"/>
      <c r="CB404" s="131">
        <f t="shared" si="372"/>
        <v>401</v>
      </c>
      <c r="CC404" s="132" t="str">
        <f t="shared" ca="1" si="426"/>
        <v/>
      </c>
      <c r="CD404" s="133" t="str">
        <f t="shared" ca="1" si="373"/>
        <v/>
      </c>
      <c r="CE404" s="133" t="str">
        <f t="shared" ca="1" si="427"/>
        <v/>
      </c>
      <c r="CF404" s="133" t="str">
        <f t="shared" ca="1" si="374"/>
        <v/>
      </c>
      <c r="CG404" s="133" t="str">
        <f t="shared" ca="1" si="428"/>
        <v/>
      </c>
      <c r="CH404" s="133" t="str">
        <f ca="1">IF($H404="","",IF(MONTH($H404)=MONTH($C$4)-1,MAX(0,(CG404-SUM(N393:N404)+SUM(O393:O404))-(VLOOKUP(CB404-12,$CB$3:$CH403,6,FALSE))),0)*0.25)</f>
        <v/>
      </c>
      <c r="CI404" s="133" t="str">
        <f ca="1">IF($H404="","",CG404-SUM($CH$4:$CH404))</f>
        <v/>
      </c>
      <c r="CK404" s="133" t="str">
        <f ca="1">IF($H404="","",SUM($N$4:$N404)+$CK$3)</f>
        <v/>
      </c>
      <c r="CL404" s="133" t="str">
        <f ca="1">IF($H404="","",SUM($O$4:$O404))</f>
        <v/>
      </c>
      <c r="CM404" s="133" t="str">
        <f t="shared" ca="1" si="431"/>
        <v/>
      </c>
      <c r="CN404" s="133" t="str">
        <f ca="1">IF($H404="","",ROUND(IF(MONTH($H404)=MONTH($C$4)-1,BT404*(1+CC404)-SUM($CM$4:$CM404),0),2))</f>
        <v/>
      </c>
      <c r="CZ404" s="132" t="str">
        <f t="shared" ca="1" si="389"/>
        <v/>
      </c>
    </row>
    <row r="405" spans="6:104" x14ac:dyDescent="0.2">
      <c r="F405" s="3">
        <v>402</v>
      </c>
      <c r="G405" s="3">
        <f t="shared" si="390"/>
        <v>34</v>
      </c>
      <c r="H405" s="8" t="str">
        <f t="shared" ca="1" si="429"/>
        <v/>
      </c>
      <c r="I405" s="6" t="str">
        <f t="shared" ca="1" si="375"/>
        <v/>
      </c>
      <c r="J405" s="6" t="str">
        <f t="shared" ca="1" si="376"/>
        <v/>
      </c>
      <c r="K405" s="7"/>
      <c r="L405" s="6" t="str">
        <f ca="1">IF($H405="","",IF($J405="",VLOOKUP($I405,Sterbetafeln!$A$4:$I$124,$D$10,FALSE),MAX(0.0005,VLOOKUP($I405,Sterbetafeln!$A$4:$I$124,$D$10,FALSE)*VLOOKUP($J405,Sterbetafeln!$A$4:$I$124,$D$13,FALSE))))</f>
        <v/>
      </c>
      <c r="M405" s="78">
        <f ca="1">SUM($O$3:$O405)</f>
        <v>0</v>
      </c>
      <c r="N405" s="25" t="str">
        <f t="shared" ca="1" si="391"/>
        <v/>
      </c>
      <c r="O405" s="25" t="str">
        <f t="shared" ca="1" si="392"/>
        <v/>
      </c>
      <c r="P405" s="25" t="str">
        <f t="shared" ca="1" si="393"/>
        <v/>
      </c>
      <c r="Q405" s="7" t="str">
        <f t="shared" ca="1" si="394"/>
        <v/>
      </c>
      <c r="R405" s="25" t="str">
        <f t="shared" ca="1" si="395"/>
        <v/>
      </c>
      <c r="S405" s="25">
        <f ca="1">SUM(R$3:R405)</f>
        <v>0</v>
      </c>
      <c r="T405" s="25" t="str">
        <f t="shared" ca="1" si="396"/>
        <v/>
      </c>
      <c r="U405" s="25" t="str">
        <f t="shared" ca="1" si="377"/>
        <v/>
      </c>
      <c r="V405" s="25" t="str">
        <f t="shared" ca="1" si="397"/>
        <v/>
      </c>
      <c r="W405" s="25" t="str">
        <f t="shared" ca="1" si="378"/>
        <v/>
      </c>
      <c r="X405" s="25" t="str">
        <f t="shared" ca="1" si="398"/>
        <v/>
      </c>
      <c r="Y405" s="25" t="str">
        <f t="shared" ca="1" si="379"/>
        <v/>
      </c>
      <c r="Z405" s="25" t="str">
        <f t="shared" ca="1" si="399"/>
        <v/>
      </c>
      <c r="AA405" s="25" t="str">
        <f t="shared" ca="1" si="400"/>
        <v/>
      </c>
      <c r="AB405" s="25" t="str">
        <f ca="1">IF($H405="","",IF($Q405="x",SUM(U$3:W405)+SUM(Z$3:AA405)-SUM(AB$3:AB404),0))</f>
        <v/>
      </c>
      <c r="AC405" s="25" t="str">
        <f t="shared" ca="1" si="401"/>
        <v/>
      </c>
      <c r="AD405" s="25" t="str">
        <f t="shared" ca="1" si="380"/>
        <v/>
      </c>
      <c r="AE405" s="7"/>
      <c r="AF405" s="25" t="str">
        <f t="shared" ca="1" si="402"/>
        <v/>
      </c>
      <c r="AG405" s="25">
        <f ca="1">SUM(AF$3:AF405)</f>
        <v>0</v>
      </c>
      <c r="AH405" s="25" t="str">
        <f t="shared" ca="1" si="403"/>
        <v/>
      </c>
      <c r="AI405" s="25" t="str">
        <f t="shared" ca="1" si="381"/>
        <v/>
      </c>
      <c r="AJ405" s="25" t="str">
        <f t="shared" ca="1" si="404"/>
        <v/>
      </c>
      <c r="AK405" s="25" t="str">
        <f t="shared" ca="1" si="382"/>
        <v/>
      </c>
      <c r="AL405" s="25" t="str">
        <f t="shared" ca="1" si="405"/>
        <v/>
      </c>
      <c r="AM405" s="25" t="str">
        <f t="shared" ca="1" si="383"/>
        <v/>
      </c>
      <c r="AN405" s="25" t="str">
        <f t="shared" ca="1" si="406"/>
        <v/>
      </c>
      <c r="AO405" s="25" t="str">
        <f t="shared" ca="1" si="407"/>
        <v/>
      </c>
      <c r="AP405" s="25" t="str">
        <f ca="1">IF($H405="","",IF($Q405="x",SUM(AI$3:AK405)+SUM(AN$3:AO405)-SUM(AP$3:AP404),0))</f>
        <v/>
      </c>
      <c r="AQ405" s="25" t="str">
        <f t="shared" ca="1" si="408"/>
        <v/>
      </c>
      <c r="AR405" s="25" t="str">
        <f t="shared" ca="1" si="384"/>
        <v/>
      </c>
      <c r="AS405" s="7"/>
      <c r="AT405" s="25" t="str">
        <f t="shared" ca="1" si="409"/>
        <v/>
      </c>
      <c r="AU405" s="25">
        <f ca="1">SUM(AT$3:AT405)</f>
        <v>0</v>
      </c>
      <c r="AV405" s="25" t="str">
        <f t="shared" ca="1" si="410"/>
        <v/>
      </c>
      <c r="AW405" s="25" t="str">
        <f t="shared" ca="1" si="385"/>
        <v/>
      </c>
      <c r="AX405" s="25" t="str">
        <f t="shared" ca="1" si="411"/>
        <v/>
      </c>
      <c r="AY405" s="25" t="str">
        <f t="shared" ca="1" si="412"/>
        <v/>
      </c>
      <c r="AZ405" s="25" t="str">
        <f t="shared" ca="1" si="413"/>
        <v/>
      </c>
      <c r="BA405" s="25" t="str">
        <f t="shared" ca="1" si="414"/>
        <v/>
      </c>
      <c r="BB405" s="25" t="str">
        <f t="shared" ca="1" si="415"/>
        <v/>
      </c>
      <c r="BC405" s="25" t="str">
        <f t="shared" ca="1" si="416"/>
        <v/>
      </c>
      <c r="BD405" s="25" t="str">
        <f ca="1">IF($H405="","",IF($Q405="x",SUM(AW$3:AY405)+SUM(BB$3:BC405)-SUM(BD$3:BD404),0))</f>
        <v/>
      </c>
      <c r="BE405" s="25" t="str">
        <f t="shared" ca="1" si="417"/>
        <v/>
      </c>
      <c r="BF405" s="25" t="str">
        <f t="shared" ca="1" si="386"/>
        <v/>
      </c>
      <c r="BG405" s="7"/>
      <c r="BI405" s="25" t="str">
        <f t="shared" ca="1" si="418"/>
        <v/>
      </c>
      <c r="BJ405" s="25">
        <f ca="1">SUM(BI$3:BI405)</f>
        <v>0</v>
      </c>
      <c r="BK405" s="25" t="str">
        <f t="shared" ca="1" si="430"/>
        <v/>
      </c>
      <c r="BL405" s="25" t="str">
        <f t="shared" ca="1" si="387"/>
        <v/>
      </c>
      <c r="BM405" s="25" t="str">
        <f t="shared" ca="1" si="419"/>
        <v/>
      </c>
      <c r="BN405" s="25" t="str">
        <f t="shared" ca="1" si="420"/>
        <v/>
      </c>
      <c r="BO405" s="25" t="str">
        <f t="shared" ca="1" si="421"/>
        <v/>
      </c>
      <c r="BP405" s="25" t="str">
        <f t="shared" ca="1" si="422"/>
        <v/>
      </c>
      <c r="BQ405" s="25" t="str">
        <f t="shared" ca="1" si="423"/>
        <v/>
      </c>
      <c r="BR405" s="25" t="str">
        <f t="shared" ca="1" si="424"/>
        <v/>
      </c>
      <c r="BS405" s="25" t="str">
        <f ca="1">IF($H405="","",IF($Q405="x",SUM(BL$3:BN405)+SUM(BQ$3:BR405)-SUM(BS$3:BS404),0))</f>
        <v/>
      </c>
      <c r="BT405" s="25" t="str">
        <f t="shared" ca="1" si="425"/>
        <v/>
      </c>
      <c r="BU405" s="25" t="str">
        <f t="shared" ca="1" si="388"/>
        <v/>
      </c>
      <c r="BV405" s="7"/>
      <c r="BY405" s="7"/>
      <c r="CB405" s="131">
        <f t="shared" si="372"/>
        <v>402</v>
      </c>
      <c r="CC405" s="132" t="str">
        <f t="shared" ca="1" si="426"/>
        <v/>
      </c>
      <c r="CD405" s="133" t="str">
        <f t="shared" ca="1" si="373"/>
        <v/>
      </c>
      <c r="CE405" s="133" t="str">
        <f t="shared" ca="1" si="427"/>
        <v/>
      </c>
      <c r="CF405" s="133" t="str">
        <f t="shared" ca="1" si="374"/>
        <v/>
      </c>
      <c r="CG405" s="133" t="str">
        <f t="shared" ca="1" si="428"/>
        <v/>
      </c>
      <c r="CH405" s="133" t="str">
        <f ca="1">IF($H405="","",IF(MONTH($H405)=MONTH($C$4)-1,MAX(0,(CG405-SUM(N394:N405)+SUM(O394:O405))-(VLOOKUP(CB405-12,$CB$3:$CH404,6,FALSE))),0)*0.25)</f>
        <v/>
      </c>
      <c r="CI405" s="133" t="str">
        <f ca="1">IF($H405="","",CG405-SUM($CH$4:$CH405))</f>
        <v/>
      </c>
      <c r="CK405" s="133" t="str">
        <f ca="1">IF($H405="","",SUM($N$4:$N405)+$CK$3)</f>
        <v/>
      </c>
      <c r="CL405" s="133" t="str">
        <f ca="1">IF($H405="","",SUM($O$4:$O405))</f>
        <v/>
      </c>
      <c r="CM405" s="133" t="str">
        <f t="shared" ca="1" si="431"/>
        <v/>
      </c>
      <c r="CN405" s="133" t="str">
        <f ca="1">IF($H405="","",ROUND(IF(MONTH($H405)=MONTH($C$4)-1,BT405*(1+CC405)-SUM($CM$4:$CM405),0),2))</f>
        <v/>
      </c>
      <c r="CZ405" s="132" t="str">
        <f t="shared" ca="1" si="389"/>
        <v/>
      </c>
    </row>
    <row r="406" spans="6:104" x14ac:dyDescent="0.2">
      <c r="F406" s="3">
        <v>403</v>
      </c>
      <c r="G406" s="3">
        <f t="shared" si="390"/>
        <v>34</v>
      </c>
      <c r="H406" s="8" t="str">
        <f t="shared" ca="1" si="429"/>
        <v/>
      </c>
      <c r="I406" s="6" t="str">
        <f t="shared" ca="1" si="375"/>
        <v/>
      </c>
      <c r="J406" s="6" t="str">
        <f t="shared" ca="1" si="376"/>
        <v/>
      </c>
      <c r="K406" s="7"/>
      <c r="L406" s="6" t="str">
        <f ca="1">IF($H406="","",IF($J406="",VLOOKUP($I406,Sterbetafeln!$A$4:$I$124,$D$10,FALSE),MAX(0.0005,VLOOKUP($I406,Sterbetafeln!$A$4:$I$124,$D$10,FALSE)*VLOOKUP($J406,Sterbetafeln!$A$4:$I$124,$D$13,FALSE))))</f>
        <v/>
      </c>
      <c r="M406" s="78">
        <f ca="1">SUM($O$3:$O406)</f>
        <v>0</v>
      </c>
      <c r="N406" s="25" t="str">
        <f t="shared" ca="1" si="391"/>
        <v/>
      </c>
      <c r="O406" s="25" t="str">
        <f t="shared" ca="1" si="392"/>
        <v/>
      </c>
      <c r="P406" s="25" t="str">
        <f t="shared" ca="1" si="393"/>
        <v/>
      </c>
      <c r="Q406" s="7" t="str">
        <f t="shared" ca="1" si="394"/>
        <v/>
      </c>
      <c r="R406" s="25" t="str">
        <f t="shared" ca="1" si="395"/>
        <v/>
      </c>
      <c r="S406" s="25">
        <f ca="1">SUM(R$3:R406)</f>
        <v>0</v>
      </c>
      <c r="T406" s="25" t="str">
        <f t="shared" ca="1" si="396"/>
        <v/>
      </c>
      <c r="U406" s="25" t="str">
        <f t="shared" ca="1" si="377"/>
        <v/>
      </c>
      <c r="V406" s="25" t="str">
        <f t="shared" ca="1" si="397"/>
        <v/>
      </c>
      <c r="W406" s="25" t="str">
        <f t="shared" ca="1" si="378"/>
        <v/>
      </c>
      <c r="X406" s="25" t="str">
        <f t="shared" ca="1" si="398"/>
        <v/>
      </c>
      <c r="Y406" s="25" t="str">
        <f t="shared" ca="1" si="379"/>
        <v/>
      </c>
      <c r="Z406" s="25" t="str">
        <f t="shared" ca="1" si="399"/>
        <v/>
      </c>
      <c r="AA406" s="25" t="str">
        <f t="shared" ca="1" si="400"/>
        <v/>
      </c>
      <c r="AB406" s="25" t="str">
        <f ca="1">IF($H406="","",IF($Q406="x",SUM(U$3:W406)+SUM(Z$3:AA406)-SUM(AB$3:AB405),0))</f>
        <v/>
      </c>
      <c r="AC406" s="25" t="str">
        <f t="shared" ca="1" si="401"/>
        <v/>
      </c>
      <c r="AD406" s="25" t="str">
        <f t="shared" ca="1" si="380"/>
        <v/>
      </c>
      <c r="AE406" s="7"/>
      <c r="AF406" s="25" t="str">
        <f t="shared" ca="1" si="402"/>
        <v/>
      </c>
      <c r="AG406" s="25">
        <f ca="1">SUM(AF$3:AF406)</f>
        <v>0</v>
      </c>
      <c r="AH406" s="25" t="str">
        <f t="shared" ca="1" si="403"/>
        <v/>
      </c>
      <c r="AI406" s="25" t="str">
        <f t="shared" ca="1" si="381"/>
        <v/>
      </c>
      <c r="AJ406" s="25" t="str">
        <f t="shared" ca="1" si="404"/>
        <v/>
      </c>
      <c r="AK406" s="25" t="str">
        <f t="shared" ca="1" si="382"/>
        <v/>
      </c>
      <c r="AL406" s="25" t="str">
        <f t="shared" ca="1" si="405"/>
        <v/>
      </c>
      <c r="AM406" s="25" t="str">
        <f t="shared" ca="1" si="383"/>
        <v/>
      </c>
      <c r="AN406" s="25" t="str">
        <f t="shared" ca="1" si="406"/>
        <v/>
      </c>
      <c r="AO406" s="25" t="str">
        <f t="shared" ca="1" si="407"/>
        <v/>
      </c>
      <c r="AP406" s="25" t="str">
        <f ca="1">IF($H406="","",IF($Q406="x",SUM(AI$3:AK406)+SUM(AN$3:AO406)-SUM(AP$3:AP405),0))</f>
        <v/>
      </c>
      <c r="AQ406" s="25" t="str">
        <f t="shared" ca="1" si="408"/>
        <v/>
      </c>
      <c r="AR406" s="25" t="str">
        <f t="shared" ca="1" si="384"/>
        <v/>
      </c>
      <c r="AS406" s="7"/>
      <c r="AT406" s="25" t="str">
        <f t="shared" ca="1" si="409"/>
        <v/>
      </c>
      <c r="AU406" s="25">
        <f ca="1">SUM(AT$3:AT406)</f>
        <v>0</v>
      </c>
      <c r="AV406" s="25" t="str">
        <f t="shared" ca="1" si="410"/>
        <v/>
      </c>
      <c r="AW406" s="25" t="str">
        <f t="shared" ca="1" si="385"/>
        <v/>
      </c>
      <c r="AX406" s="25" t="str">
        <f t="shared" ca="1" si="411"/>
        <v/>
      </c>
      <c r="AY406" s="25" t="str">
        <f t="shared" ca="1" si="412"/>
        <v/>
      </c>
      <c r="AZ406" s="25" t="str">
        <f t="shared" ca="1" si="413"/>
        <v/>
      </c>
      <c r="BA406" s="25" t="str">
        <f t="shared" ca="1" si="414"/>
        <v/>
      </c>
      <c r="BB406" s="25" t="str">
        <f t="shared" ca="1" si="415"/>
        <v/>
      </c>
      <c r="BC406" s="25" t="str">
        <f t="shared" ca="1" si="416"/>
        <v/>
      </c>
      <c r="BD406" s="25" t="str">
        <f ca="1">IF($H406="","",IF($Q406="x",SUM(AW$3:AY406)+SUM(BB$3:BC406)-SUM(BD$3:BD405),0))</f>
        <v/>
      </c>
      <c r="BE406" s="25" t="str">
        <f t="shared" ca="1" si="417"/>
        <v/>
      </c>
      <c r="BF406" s="25" t="str">
        <f t="shared" ca="1" si="386"/>
        <v/>
      </c>
      <c r="BG406" s="7"/>
      <c r="BI406" s="25" t="str">
        <f t="shared" ca="1" si="418"/>
        <v/>
      </c>
      <c r="BJ406" s="25">
        <f ca="1">SUM(BI$3:BI406)</f>
        <v>0</v>
      </c>
      <c r="BK406" s="25" t="str">
        <f t="shared" ca="1" si="430"/>
        <v/>
      </c>
      <c r="BL406" s="25" t="str">
        <f t="shared" ca="1" si="387"/>
        <v/>
      </c>
      <c r="BM406" s="25" t="str">
        <f t="shared" ca="1" si="419"/>
        <v/>
      </c>
      <c r="BN406" s="25" t="str">
        <f t="shared" ca="1" si="420"/>
        <v/>
      </c>
      <c r="BO406" s="25" t="str">
        <f t="shared" ca="1" si="421"/>
        <v/>
      </c>
      <c r="BP406" s="25" t="str">
        <f t="shared" ca="1" si="422"/>
        <v/>
      </c>
      <c r="BQ406" s="25" t="str">
        <f t="shared" ca="1" si="423"/>
        <v/>
      </c>
      <c r="BR406" s="25" t="str">
        <f t="shared" ca="1" si="424"/>
        <v/>
      </c>
      <c r="BS406" s="25" t="str">
        <f ca="1">IF($H406="","",IF($Q406="x",SUM(BL$3:BN406)+SUM(BQ$3:BR406)-SUM(BS$3:BS405),0))</f>
        <v/>
      </c>
      <c r="BT406" s="25" t="str">
        <f t="shared" ca="1" si="425"/>
        <v/>
      </c>
      <c r="BU406" s="25" t="str">
        <f t="shared" ca="1" si="388"/>
        <v/>
      </c>
      <c r="BV406" s="7"/>
      <c r="BY406" s="7"/>
      <c r="CB406" s="131">
        <f t="shared" si="372"/>
        <v>403</v>
      </c>
      <c r="CC406" s="132" t="str">
        <f t="shared" ca="1" si="426"/>
        <v/>
      </c>
      <c r="CD406" s="133" t="str">
        <f t="shared" ca="1" si="373"/>
        <v/>
      </c>
      <c r="CE406" s="133" t="str">
        <f t="shared" ca="1" si="427"/>
        <v/>
      </c>
      <c r="CF406" s="133" t="str">
        <f t="shared" ca="1" si="374"/>
        <v/>
      </c>
      <c r="CG406" s="133" t="str">
        <f t="shared" ca="1" si="428"/>
        <v/>
      </c>
      <c r="CH406" s="133" t="str">
        <f ca="1">IF($H406="","",IF(MONTH($H406)=MONTH($C$4)-1,MAX(0,(CG406-SUM(N395:N406)+SUM(O395:O406))-(VLOOKUP(CB406-12,$CB$3:$CH405,6,FALSE))),0)*0.25)</f>
        <v/>
      </c>
      <c r="CI406" s="133" t="str">
        <f ca="1">IF($H406="","",CG406-SUM($CH$4:$CH406))</f>
        <v/>
      </c>
      <c r="CK406" s="133" t="str">
        <f ca="1">IF($H406="","",SUM($N$4:$N406)+$CK$3)</f>
        <v/>
      </c>
      <c r="CL406" s="133" t="str">
        <f ca="1">IF($H406="","",SUM($O$4:$O406))</f>
        <v/>
      </c>
      <c r="CM406" s="133" t="str">
        <f t="shared" ca="1" si="431"/>
        <v/>
      </c>
      <c r="CN406" s="133" t="str">
        <f ca="1">IF($H406="","",ROUND(IF(MONTH($H406)=MONTH($C$4)-1,BT406*(1+CC406)-SUM($CM$4:$CM406),0),2))</f>
        <v/>
      </c>
      <c r="CZ406" s="132" t="str">
        <f t="shared" ca="1" si="389"/>
        <v/>
      </c>
    </row>
    <row r="407" spans="6:104" x14ac:dyDescent="0.2">
      <c r="F407" s="3">
        <v>404</v>
      </c>
      <c r="G407" s="3">
        <f t="shared" si="390"/>
        <v>34</v>
      </c>
      <c r="H407" s="8" t="str">
        <f t="shared" ca="1" si="429"/>
        <v/>
      </c>
      <c r="I407" s="6" t="str">
        <f t="shared" ca="1" si="375"/>
        <v/>
      </c>
      <c r="J407" s="6" t="str">
        <f t="shared" ca="1" si="376"/>
        <v/>
      </c>
      <c r="K407" s="7"/>
      <c r="L407" s="6" t="str">
        <f ca="1">IF($H407="","",IF($J407="",VLOOKUP($I407,Sterbetafeln!$A$4:$I$124,$D$10,FALSE),MAX(0.0005,VLOOKUP($I407,Sterbetafeln!$A$4:$I$124,$D$10,FALSE)*VLOOKUP($J407,Sterbetafeln!$A$4:$I$124,$D$13,FALSE))))</f>
        <v/>
      </c>
      <c r="M407" s="78">
        <f ca="1">SUM($O$3:$O407)</f>
        <v>0</v>
      </c>
      <c r="N407" s="25" t="str">
        <f t="shared" ca="1" si="391"/>
        <v/>
      </c>
      <c r="O407" s="25" t="str">
        <f t="shared" ca="1" si="392"/>
        <v/>
      </c>
      <c r="P407" s="25" t="str">
        <f t="shared" ca="1" si="393"/>
        <v/>
      </c>
      <c r="Q407" s="7" t="str">
        <f t="shared" ca="1" si="394"/>
        <v/>
      </c>
      <c r="R407" s="25" t="str">
        <f t="shared" ca="1" si="395"/>
        <v/>
      </c>
      <c r="S407" s="25">
        <f ca="1">SUM(R$3:R407)</f>
        <v>0</v>
      </c>
      <c r="T407" s="25" t="str">
        <f t="shared" ca="1" si="396"/>
        <v/>
      </c>
      <c r="U407" s="25" t="str">
        <f t="shared" ca="1" si="377"/>
        <v/>
      </c>
      <c r="V407" s="25" t="str">
        <f t="shared" ca="1" si="397"/>
        <v/>
      </c>
      <c r="W407" s="25" t="str">
        <f t="shared" ca="1" si="378"/>
        <v/>
      </c>
      <c r="X407" s="25" t="str">
        <f t="shared" ca="1" si="398"/>
        <v/>
      </c>
      <c r="Y407" s="25" t="str">
        <f t="shared" ca="1" si="379"/>
        <v/>
      </c>
      <c r="Z407" s="25" t="str">
        <f t="shared" ca="1" si="399"/>
        <v/>
      </c>
      <c r="AA407" s="25" t="str">
        <f t="shared" ca="1" si="400"/>
        <v/>
      </c>
      <c r="AB407" s="25" t="str">
        <f ca="1">IF($H407="","",IF($Q407="x",SUM(U$3:W407)+SUM(Z$3:AA407)-SUM(AB$3:AB406),0))</f>
        <v/>
      </c>
      <c r="AC407" s="25" t="str">
        <f t="shared" ca="1" si="401"/>
        <v/>
      </c>
      <c r="AD407" s="25" t="str">
        <f t="shared" ca="1" si="380"/>
        <v/>
      </c>
      <c r="AE407" s="7"/>
      <c r="AF407" s="25" t="str">
        <f t="shared" ca="1" si="402"/>
        <v/>
      </c>
      <c r="AG407" s="25">
        <f ca="1">SUM(AF$3:AF407)</f>
        <v>0</v>
      </c>
      <c r="AH407" s="25" t="str">
        <f t="shared" ca="1" si="403"/>
        <v/>
      </c>
      <c r="AI407" s="25" t="str">
        <f t="shared" ca="1" si="381"/>
        <v/>
      </c>
      <c r="AJ407" s="25" t="str">
        <f t="shared" ca="1" si="404"/>
        <v/>
      </c>
      <c r="AK407" s="25" t="str">
        <f t="shared" ca="1" si="382"/>
        <v/>
      </c>
      <c r="AL407" s="25" t="str">
        <f t="shared" ca="1" si="405"/>
        <v/>
      </c>
      <c r="AM407" s="25" t="str">
        <f t="shared" ca="1" si="383"/>
        <v/>
      </c>
      <c r="AN407" s="25" t="str">
        <f t="shared" ca="1" si="406"/>
        <v/>
      </c>
      <c r="AO407" s="25" t="str">
        <f t="shared" ca="1" si="407"/>
        <v/>
      </c>
      <c r="AP407" s="25" t="str">
        <f ca="1">IF($H407="","",IF($Q407="x",SUM(AI$3:AK407)+SUM(AN$3:AO407)-SUM(AP$3:AP406),0))</f>
        <v/>
      </c>
      <c r="AQ407" s="25" t="str">
        <f t="shared" ca="1" si="408"/>
        <v/>
      </c>
      <c r="AR407" s="25" t="str">
        <f t="shared" ca="1" si="384"/>
        <v/>
      </c>
      <c r="AS407" s="7"/>
      <c r="AT407" s="25" t="str">
        <f t="shared" ca="1" si="409"/>
        <v/>
      </c>
      <c r="AU407" s="25">
        <f ca="1">SUM(AT$3:AT407)</f>
        <v>0</v>
      </c>
      <c r="AV407" s="25" t="str">
        <f t="shared" ca="1" si="410"/>
        <v/>
      </c>
      <c r="AW407" s="25" t="str">
        <f t="shared" ca="1" si="385"/>
        <v/>
      </c>
      <c r="AX407" s="25" t="str">
        <f t="shared" ca="1" si="411"/>
        <v/>
      </c>
      <c r="AY407" s="25" t="str">
        <f t="shared" ca="1" si="412"/>
        <v/>
      </c>
      <c r="AZ407" s="25" t="str">
        <f t="shared" ca="1" si="413"/>
        <v/>
      </c>
      <c r="BA407" s="25" t="str">
        <f t="shared" ca="1" si="414"/>
        <v/>
      </c>
      <c r="BB407" s="25" t="str">
        <f t="shared" ca="1" si="415"/>
        <v/>
      </c>
      <c r="BC407" s="25" t="str">
        <f t="shared" ca="1" si="416"/>
        <v/>
      </c>
      <c r="BD407" s="25" t="str">
        <f ca="1">IF($H407="","",IF($Q407="x",SUM(AW$3:AY407)+SUM(BB$3:BC407)-SUM(BD$3:BD406),0))</f>
        <v/>
      </c>
      <c r="BE407" s="25" t="str">
        <f t="shared" ca="1" si="417"/>
        <v/>
      </c>
      <c r="BF407" s="25" t="str">
        <f t="shared" ca="1" si="386"/>
        <v/>
      </c>
      <c r="BG407" s="7"/>
      <c r="BI407" s="25" t="str">
        <f t="shared" ca="1" si="418"/>
        <v/>
      </c>
      <c r="BJ407" s="25">
        <f ca="1">SUM(BI$3:BI407)</f>
        <v>0</v>
      </c>
      <c r="BK407" s="25" t="str">
        <f t="shared" ca="1" si="430"/>
        <v/>
      </c>
      <c r="BL407" s="25" t="str">
        <f t="shared" ca="1" si="387"/>
        <v/>
      </c>
      <c r="BM407" s="25" t="str">
        <f t="shared" ca="1" si="419"/>
        <v/>
      </c>
      <c r="BN407" s="25" t="str">
        <f t="shared" ca="1" si="420"/>
        <v/>
      </c>
      <c r="BO407" s="25" t="str">
        <f t="shared" ca="1" si="421"/>
        <v/>
      </c>
      <c r="BP407" s="25" t="str">
        <f t="shared" ca="1" si="422"/>
        <v/>
      </c>
      <c r="BQ407" s="25" t="str">
        <f t="shared" ca="1" si="423"/>
        <v/>
      </c>
      <c r="BR407" s="25" t="str">
        <f t="shared" ca="1" si="424"/>
        <v/>
      </c>
      <c r="BS407" s="25" t="str">
        <f ca="1">IF($H407="","",IF($Q407="x",SUM(BL$3:BN407)+SUM(BQ$3:BR407)-SUM(BS$3:BS406),0))</f>
        <v/>
      </c>
      <c r="BT407" s="25" t="str">
        <f t="shared" ca="1" si="425"/>
        <v/>
      </c>
      <c r="BU407" s="25" t="str">
        <f t="shared" ca="1" si="388"/>
        <v/>
      </c>
      <c r="BV407" s="7"/>
      <c r="BY407" s="7"/>
      <c r="CB407" s="131">
        <f t="shared" si="372"/>
        <v>404</v>
      </c>
      <c r="CC407" s="132" t="str">
        <f t="shared" ca="1" si="426"/>
        <v/>
      </c>
      <c r="CD407" s="133" t="str">
        <f t="shared" ca="1" si="373"/>
        <v/>
      </c>
      <c r="CE407" s="133" t="str">
        <f t="shared" ca="1" si="427"/>
        <v/>
      </c>
      <c r="CF407" s="133" t="str">
        <f t="shared" ca="1" si="374"/>
        <v/>
      </c>
      <c r="CG407" s="133" t="str">
        <f t="shared" ca="1" si="428"/>
        <v/>
      </c>
      <c r="CH407" s="133" t="str">
        <f ca="1">IF($H407="","",IF(MONTH($H407)=MONTH($C$4)-1,MAX(0,(CG407-SUM(N396:N407)+SUM(O396:O407))-(VLOOKUP(CB407-12,$CB$3:$CH406,6,FALSE))),0)*0.25)</f>
        <v/>
      </c>
      <c r="CI407" s="133" t="str">
        <f ca="1">IF($H407="","",CG407-SUM($CH$4:$CH407))</f>
        <v/>
      </c>
      <c r="CK407" s="133" t="str">
        <f ca="1">IF($H407="","",SUM($N$4:$N407)+$CK$3)</f>
        <v/>
      </c>
      <c r="CL407" s="133" t="str">
        <f ca="1">IF($H407="","",SUM($O$4:$O407))</f>
        <v/>
      </c>
      <c r="CM407" s="133" t="str">
        <f t="shared" ca="1" si="431"/>
        <v/>
      </c>
      <c r="CN407" s="133" t="str">
        <f ca="1">IF($H407="","",ROUND(IF(MONTH($H407)=MONTH($C$4)-1,BT407*(1+CC407)-SUM($CM$4:$CM407),0),2))</f>
        <v/>
      </c>
      <c r="CZ407" s="132" t="str">
        <f t="shared" ca="1" si="389"/>
        <v/>
      </c>
    </row>
    <row r="408" spans="6:104" x14ac:dyDescent="0.2">
      <c r="F408" s="3">
        <v>405</v>
      </c>
      <c r="G408" s="3">
        <f t="shared" si="390"/>
        <v>34</v>
      </c>
      <c r="H408" s="8" t="str">
        <f t="shared" ca="1" si="429"/>
        <v/>
      </c>
      <c r="I408" s="6" t="str">
        <f t="shared" ca="1" si="375"/>
        <v/>
      </c>
      <c r="J408" s="6" t="str">
        <f t="shared" ca="1" si="376"/>
        <v/>
      </c>
      <c r="K408" s="7"/>
      <c r="L408" s="6" t="str">
        <f ca="1">IF($H408="","",IF($J408="",VLOOKUP($I408,Sterbetafeln!$A$4:$I$124,$D$10,FALSE),MAX(0.0005,VLOOKUP($I408,Sterbetafeln!$A$4:$I$124,$D$10,FALSE)*VLOOKUP($J408,Sterbetafeln!$A$4:$I$124,$D$13,FALSE))))</f>
        <v/>
      </c>
      <c r="M408" s="78">
        <f ca="1">SUM($O$3:$O408)</f>
        <v>0</v>
      </c>
      <c r="N408" s="25" t="str">
        <f t="shared" ca="1" si="391"/>
        <v/>
      </c>
      <c r="O408" s="25" t="str">
        <f t="shared" ca="1" si="392"/>
        <v/>
      </c>
      <c r="P408" s="25" t="str">
        <f t="shared" ca="1" si="393"/>
        <v/>
      </c>
      <c r="Q408" s="7" t="str">
        <f t="shared" ca="1" si="394"/>
        <v/>
      </c>
      <c r="R408" s="25" t="str">
        <f t="shared" ca="1" si="395"/>
        <v/>
      </c>
      <c r="S408" s="25">
        <f ca="1">SUM(R$3:R408)</f>
        <v>0</v>
      </c>
      <c r="T408" s="25" t="str">
        <f t="shared" ca="1" si="396"/>
        <v/>
      </c>
      <c r="U408" s="25" t="str">
        <f t="shared" ca="1" si="377"/>
        <v/>
      </c>
      <c r="V408" s="25" t="str">
        <f t="shared" ca="1" si="397"/>
        <v/>
      </c>
      <c r="W408" s="25" t="str">
        <f t="shared" ca="1" si="378"/>
        <v/>
      </c>
      <c r="X408" s="25" t="str">
        <f t="shared" ca="1" si="398"/>
        <v/>
      </c>
      <c r="Y408" s="25" t="str">
        <f t="shared" ca="1" si="379"/>
        <v/>
      </c>
      <c r="Z408" s="25" t="str">
        <f t="shared" ca="1" si="399"/>
        <v/>
      </c>
      <c r="AA408" s="25" t="str">
        <f t="shared" ca="1" si="400"/>
        <v/>
      </c>
      <c r="AB408" s="25" t="str">
        <f ca="1">IF($H408="","",IF($Q408="x",SUM(U$3:W408)+SUM(Z$3:AA408)-SUM(AB$3:AB407),0))</f>
        <v/>
      </c>
      <c r="AC408" s="25" t="str">
        <f t="shared" ca="1" si="401"/>
        <v/>
      </c>
      <c r="AD408" s="25" t="str">
        <f t="shared" ca="1" si="380"/>
        <v/>
      </c>
      <c r="AE408" s="7"/>
      <c r="AF408" s="25" t="str">
        <f t="shared" ca="1" si="402"/>
        <v/>
      </c>
      <c r="AG408" s="25">
        <f ca="1">SUM(AF$3:AF408)</f>
        <v>0</v>
      </c>
      <c r="AH408" s="25" t="str">
        <f t="shared" ca="1" si="403"/>
        <v/>
      </c>
      <c r="AI408" s="25" t="str">
        <f t="shared" ca="1" si="381"/>
        <v/>
      </c>
      <c r="AJ408" s="25" t="str">
        <f t="shared" ca="1" si="404"/>
        <v/>
      </c>
      <c r="AK408" s="25" t="str">
        <f t="shared" ca="1" si="382"/>
        <v/>
      </c>
      <c r="AL408" s="25" t="str">
        <f t="shared" ca="1" si="405"/>
        <v/>
      </c>
      <c r="AM408" s="25" t="str">
        <f t="shared" ca="1" si="383"/>
        <v/>
      </c>
      <c r="AN408" s="25" t="str">
        <f t="shared" ca="1" si="406"/>
        <v/>
      </c>
      <c r="AO408" s="25" t="str">
        <f t="shared" ca="1" si="407"/>
        <v/>
      </c>
      <c r="AP408" s="25" t="str">
        <f ca="1">IF($H408="","",IF($Q408="x",SUM(AI$3:AK408)+SUM(AN$3:AO408)-SUM(AP$3:AP407),0))</f>
        <v/>
      </c>
      <c r="AQ408" s="25" t="str">
        <f t="shared" ca="1" si="408"/>
        <v/>
      </c>
      <c r="AR408" s="25" t="str">
        <f t="shared" ca="1" si="384"/>
        <v/>
      </c>
      <c r="AS408" s="7"/>
      <c r="AT408" s="25" t="str">
        <f t="shared" ca="1" si="409"/>
        <v/>
      </c>
      <c r="AU408" s="25">
        <f ca="1">SUM(AT$3:AT408)</f>
        <v>0</v>
      </c>
      <c r="AV408" s="25" t="str">
        <f t="shared" ca="1" si="410"/>
        <v/>
      </c>
      <c r="AW408" s="25" t="str">
        <f t="shared" ca="1" si="385"/>
        <v/>
      </c>
      <c r="AX408" s="25" t="str">
        <f t="shared" ca="1" si="411"/>
        <v/>
      </c>
      <c r="AY408" s="25" t="str">
        <f t="shared" ca="1" si="412"/>
        <v/>
      </c>
      <c r="AZ408" s="25" t="str">
        <f t="shared" ca="1" si="413"/>
        <v/>
      </c>
      <c r="BA408" s="25" t="str">
        <f t="shared" ca="1" si="414"/>
        <v/>
      </c>
      <c r="BB408" s="25" t="str">
        <f t="shared" ca="1" si="415"/>
        <v/>
      </c>
      <c r="BC408" s="25" t="str">
        <f t="shared" ca="1" si="416"/>
        <v/>
      </c>
      <c r="BD408" s="25" t="str">
        <f ca="1">IF($H408="","",IF($Q408="x",SUM(AW$3:AY408)+SUM(BB$3:BC408)-SUM(BD$3:BD407),0))</f>
        <v/>
      </c>
      <c r="BE408" s="25" t="str">
        <f t="shared" ca="1" si="417"/>
        <v/>
      </c>
      <c r="BF408" s="25" t="str">
        <f t="shared" ca="1" si="386"/>
        <v/>
      </c>
      <c r="BG408" s="7"/>
      <c r="BI408" s="25" t="str">
        <f t="shared" ca="1" si="418"/>
        <v/>
      </c>
      <c r="BJ408" s="25">
        <f ca="1">SUM(BI$3:BI408)</f>
        <v>0</v>
      </c>
      <c r="BK408" s="25" t="str">
        <f t="shared" ca="1" si="430"/>
        <v/>
      </c>
      <c r="BL408" s="25" t="str">
        <f t="shared" ca="1" si="387"/>
        <v/>
      </c>
      <c r="BM408" s="25" t="str">
        <f t="shared" ca="1" si="419"/>
        <v/>
      </c>
      <c r="BN408" s="25" t="str">
        <f t="shared" ca="1" si="420"/>
        <v/>
      </c>
      <c r="BO408" s="25" t="str">
        <f t="shared" ca="1" si="421"/>
        <v/>
      </c>
      <c r="BP408" s="25" t="str">
        <f t="shared" ca="1" si="422"/>
        <v/>
      </c>
      <c r="BQ408" s="25" t="str">
        <f t="shared" ca="1" si="423"/>
        <v/>
      </c>
      <c r="BR408" s="25" t="str">
        <f t="shared" ca="1" si="424"/>
        <v/>
      </c>
      <c r="BS408" s="25" t="str">
        <f ca="1">IF($H408="","",IF($Q408="x",SUM(BL$3:BN408)+SUM(BQ$3:BR408)-SUM(BS$3:BS407),0))</f>
        <v/>
      </c>
      <c r="BT408" s="25" t="str">
        <f t="shared" ca="1" si="425"/>
        <v/>
      </c>
      <c r="BU408" s="25" t="str">
        <f t="shared" ca="1" si="388"/>
        <v/>
      </c>
      <c r="BV408" s="7"/>
      <c r="BY408" s="7"/>
      <c r="CB408" s="131">
        <f t="shared" si="372"/>
        <v>405</v>
      </c>
      <c r="CC408" s="132" t="str">
        <f t="shared" ca="1" si="426"/>
        <v/>
      </c>
      <c r="CD408" s="133" t="str">
        <f t="shared" ca="1" si="373"/>
        <v/>
      </c>
      <c r="CE408" s="133" t="str">
        <f t="shared" ca="1" si="427"/>
        <v/>
      </c>
      <c r="CF408" s="133" t="str">
        <f t="shared" ca="1" si="374"/>
        <v/>
      </c>
      <c r="CG408" s="133" t="str">
        <f t="shared" ca="1" si="428"/>
        <v/>
      </c>
      <c r="CH408" s="133" t="str">
        <f ca="1">IF($H408="","",IF(MONTH($H408)=MONTH($C$4)-1,MAX(0,(CG408-SUM(N397:N408)+SUM(O397:O408))-(VLOOKUP(CB408-12,$CB$3:$CH407,6,FALSE))),0)*0.25)</f>
        <v/>
      </c>
      <c r="CI408" s="133" t="str">
        <f ca="1">IF($H408="","",CG408-SUM($CH$4:$CH408))</f>
        <v/>
      </c>
      <c r="CK408" s="133" t="str">
        <f ca="1">IF($H408="","",SUM($N$4:$N408)+$CK$3)</f>
        <v/>
      </c>
      <c r="CL408" s="133" t="str">
        <f ca="1">IF($H408="","",SUM($O$4:$O408))</f>
        <v/>
      </c>
      <c r="CM408" s="133" t="str">
        <f t="shared" ca="1" si="431"/>
        <v/>
      </c>
      <c r="CN408" s="133" t="str">
        <f ca="1">IF($H408="","",ROUND(IF(MONTH($H408)=MONTH($C$4)-1,BT408*(1+CC408)-SUM($CM$4:$CM408),0),2))</f>
        <v/>
      </c>
      <c r="CZ408" s="132" t="str">
        <f t="shared" ca="1" si="389"/>
        <v/>
      </c>
    </row>
    <row r="409" spans="6:104" x14ac:dyDescent="0.2">
      <c r="F409" s="3">
        <v>406</v>
      </c>
      <c r="G409" s="3">
        <f t="shared" si="390"/>
        <v>34</v>
      </c>
      <c r="H409" s="8" t="str">
        <f t="shared" ca="1" si="429"/>
        <v/>
      </c>
      <c r="I409" s="6" t="str">
        <f t="shared" ca="1" si="375"/>
        <v/>
      </c>
      <c r="J409" s="6" t="str">
        <f t="shared" ca="1" si="376"/>
        <v/>
      </c>
      <c r="K409" s="7"/>
      <c r="L409" s="6" t="str">
        <f ca="1">IF($H409="","",IF($J409="",VLOOKUP($I409,Sterbetafeln!$A$4:$I$124,$D$10,FALSE),MAX(0.0005,VLOOKUP($I409,Sterbetafeln!$A$4:$I$124,$D$10,FALSE)*VLOOKUP($J409,Sterbetafeln!$A$4:$I$124,$D$13,FALSE))))</f>
        <v/>
      </c>
      <c r="M409" s="78">
        <f ca="1">SUM($O$3:$O409)</f>
        <v>0</v>
      </c>
      <c r="N409" s="25" t="str">
        <f t="shared" ca="1" si="391"/>
        <v/>
      </c>
      <c r="O409" s="25" t="str">
        <f t="shared" ca="1" si="392"/>
        <v/>
      </c>
      <c r="P409" s="25" t="str">
        <f t="shared" ca="1" si="393"/>
        <v/>
      </c>
      <c r="Q409" s="7" t="str">
        <f t="shared" ca="1" si="394"/>
        <v/>
      </c>
      <c r="R409" s="25" t="str">
        <f t="shared" ca="1" si="395"/>
        <v/>
      </c>
      <c r="S409" s="25">
        <f ca="1">SUM(R$3:R409)</f>
        <v>0</v>
      </c>
      <c r="T409" s="25" t="str">
        <f t="shared" ca="1" si="396"/>
        <v/>
      </c>
      <c r="U409" s="25" t="str">
        <f t="shared" ca="1" si="377"/>
        <v/>
      </c>
      <c r="V409" s="25" t="str">
        <f t="shared" ca="1" si="397"/>
        <v/>
      </c>
      <c r="W409" s="25" t="str">
        <f t="shared" ca="1" si="378"/>
        <v/>
      </c>
      <c r="X409" s="25" t="str">
        <f t="shared" ca="1" si="398"/>
        <v/>
      </c>
      <c r="Y409" s="25" t="str">
        <f t="shared" ca="1" si="379"/>
        <v/>
      </c>
      <c r="Z409" s="25" t="str">
        <f t="shared" ca="1" si="399"/>
        <v/>
      </c>
      <c r="AA409" s="25" t="str">
        <f t="shared" ca="1" si="400"/>
        <v/>
      </c>
      <c r="AB409" s="25" t="str">
        <f ca="1">IF($H409="","",IF($Q409="x",SUM(U$3:W409)+SUM(Z$3:AA409)-SUM(AB$3:AB408),0))</f>
        <v/>
      </c>
      <c r="AC409" s="25" t="str">
        <f t="shared" ca="1" si="401"/>
        <v/>
      </c>
      <c r="AD409" s="25" t="str">
        <f t="shared" ca="1" si="380"/>
        <v/>
      </c>
      <c r="AE409" s="7"/>
      <c r="AF409" s="25" t="str">
        <f t="shared" ca="1" si="402"/>
        <v/>
      </c>
      <c r="AG409" s="25">
        <f ca="1">SUM(AF$3:AF409)</f>
        <v>0</v>
      </c>
      <c r="AH409" s="25" t="str">
        <f t="shared" ca="1" si="403"/>
        <v/>
      </c>
      <c r="AI409" s="25" t="str">
        <f t="shared" ca="1" si="381"/>
        <v/>
      </c>
      <c r="AJ409" s="25" t="str">
        <f t="shared" ca="1" si="404"/>
        <v/>
      </c>
      <c r="AK409" s="25" t="str">
        <f t="shared" ca="1" si="382"/>
        <v/>
      </c>
      <c r="AL409" s="25" t="str">
        <f t="shared" ca="1" si="405"/>
        <v/>
      </c>
      <c r="AM409" s="25" t="str">
        <f t="shared" ca="1" si="383"/>
        <v/>
      </c>
      <c r="AN409" s="25" t="str">
        <f t="shared" ca="1" si="406"/>
        <v/>
      </c>
      <c r="AO409" s="25" t="str">
        <f t="shared" ca="1" si="407"/>
        <v/>
      </c>
      <c r="AP409" s="25" t="str">
        <f ca="1">IF($H409="","",IF($Q409="x",SUM(AI$3:AK409)+SUM(AN$3:AO409)-SUM(AP$3:AP408),0))</f>
        <v/>
      </c>
      <c r="AQ409" s="25" t="str">
        <f t="shared" ca="1" si="408"/>
        <v/>
      </c>
      <c r="AR409" s="25" t="str">
        <f t="shared" ca="1" si="384"/>
        <v/>
      </c>
      <c r="AS409" s="7"/>
      <c r="AT409" s="25" t="str">
        <f t="shared" ca="1" si="409"/>
        <v/>
      </c>
      <c r="AU409" s="25">
        <f ca="1">SUM(AT$3:AT409)</f>
        <v>0</v>
      </c>
      <c r="AV409" s="25" t="str">
        <f t="shared" ca="1" si="410"/>
        <v/>
      </c>
      <c r="AW409" s="25" t="str">
        <f t="shared" ca="1" si="385"/>
        <v/>
      </c>
      <c r="AX409" s="25" t="str">
        <f t="shared" ca="1" si="411"/>
        <v/>
      </c>
      <c r="AY409" s="25" t="str">
        <f t="shared" ca="1" si="412"/>
        <v/>
      </c>
      <c r="AZ409" s="25" t="str">
        <f t="shared" ca="1" si="413"/>
        <v/>
      </c>
      <c r="BA409" s="25" t="str">
        <f t="shared" ca="1" si="414"/>
        <v/>
      </c>
      <c r="BB409" s="25" t="str">
        <f t="shared" ca="1" si="415"/>
        <v/>
      </c>
      <c r="BC409" s="25" t="str">
        <f t="shared" ca="1" si="416"/>
        <v/>
      </c>
      <c r="BD409" s="25" t="str">
        <f ca="1">IF($H409="","",IF($Q409="x",SUM(AW$3:AY409)+SUM(BB$3:BC409)-SUM(BD$3:BD408),0))</f>
        <v/>
      </c>
      <c r="BE409" s="25" t="str">
        <f t="shared" ca="1" si="417"/>
        <v/>
      </c>
      <c r="BF409" s="25" t="str">
        <f t="shared" ca="1" si="386"/>
        <v/>
      </c>
      <c r="BG409" s="7"/>
      <c r="BI409" s="25" t="str">
        <f t="shared" ca="1" si="418"/>
        <v/>
      </c>
      <c r="BJ409" s="25">
        <f ca="1">SUM(BI$3:BI409)</f>
        <v>0</v>
      </c>
      <c r="BK409" s="25" t="str">
        <f t="shared" ca="1" si="430"/>
        <v/>
      </c>
      <c r="BL409" s="25" t="str">
        <f t="shared" ca="1" si="387"/>
        <v/>
      </c>
      <c r="BM409" s="25" t="str">
        <f t="shared" ca="1" si="419"/>
        <v/>
      </c>
      <c r="BN409" s="25" t="str">
        <f t="shared" ca="1" si="420"/>
        <v/>
      </c>
      <c r="BO409" s="25" t="str">
        <f t="shared" ca="1" si="421"/>
        <v/>
      </c>
      <c r="BP409" s="25" t="str">
        <f t="shared" ca="1" si="422"/>
        <v/>
      </c>
      <c r="BQ409" s="25" t="str">
        <f t="shared" ca="1" si="423"/>
        <v/>
      </c>
      <c r="BR409" s="25" t="str">
        <f t="shared" ca="1" si="424"/>
        <v/>
      </c>
      <c r="BS409" s="25" t="str">
        <f ca="1">IF($H409="","",IF($Q409="x",SUM(BL$3:BN409)+SUM(BQ$3:BR409)-SUM(BS$3:BS408),0))</f>
        <v/>
      </c>
      <c r="BT409" s="25" t="str">
        <f t="shared" ca="1" si="425"/>
        <v/>
      </c>
      <c r="BU409" s="25" t="str">
        <f t="shared" ca="1" si="388"/>
        <v/>
      </c>
      <c r="BV409" s="7"/>
      <c r="BY409" s="7"/>
      <c r="CB409" s="131">
        <f t="shared" si="372"/>
        <v>406</v>
      </c>
      <c r="CC409" s="132" t="str">
        <f t="shared" ca="1" si="426"/>
        <v/>
      </c>
      <c r="CD409" s="133" t="str">
        <f t="shared" ca="1" si="373"/>
        <v/>
      </c>
      <c r="CE409" s="133" t="str">
        <f t="shared" ca="1" si="427"/>
        <v/>
      </c>
      <c r="CF409" s="133" t="str">
        <f t="shared" ca="1" si="374"/>
        <v/>
      </c>
      <c r="CG409" s="133" t="str">
        <f t="shared" ca="1" si="428"/>
        <v/>
      </c>
      <c r="CH409" s="133" t="str">
        <f ca="1">IF($H409="","",IF(MONTH($H409)=MONTH($C$4)-1,MAX(0,(CG409-SUM(N398:N409)+SUM(O398:O409))-(VLOOKUP(CB409-12,$CB$3:$CH408,6,FALSE))),0)*0.25)</f>
        <v/>
      </c>
      <c r="CI409" s="133" t="str">
        <f ca="1">IF($H409="","",CG409-SUM($CH$4:$CH409))</f>
        <v/>
      </c>
      <c r="CK409" s="133" t="str">
        <f ca="1">IF($H409="","",SUM($N$4:$N409)+$CK$3)</f>
        <v/>
      </c>
      <c r="CL409" s="133" t="str">
        <f ca="1">IF($H409="","",SUM($O$4:$O409))</f>
        <v/>
      </c>
      <c r="CM409" s="133" t="str">
        <f t="shared" ca="1" si="431"/>
        <v/>
      </c>
      <c r="CN409" s="133" t="str">
        <f ca="1">IF($H409="","",ROUND(IF(MONTH($H409)=MONTH($C$4)-1,BT409*(1+CC409)-SUM($CM$4:$CM409),0),2))</f>
        <v/>
      </c>
      <c r="CZ409" s="132" t="str">
        <f t="shared" ca="1" si="389"/>
        <v/>
      </c>
    </row>
    <row r="410" spans="6:104" x14ac:dyDescent="0.2">
      <c r="F410" s="3">
        <v>407</v>
      </c>
      <c r="G410" s="3">
        <f t="shared" si="390"/>
        <v>34</v>
      </c>
      <c r="H410" s="8" t="str">
        <f t="shared" ca="1" si="429"/>
        <v/>
      </c>
      <c r="I410" s="6" t="str">
        <f t="shared" ca="1" si="375"/>
        <v/>
      </c>
      <c r="J410" s="6" t="str">
        <f t="shared" ca="1" si="376"/>
        <v/>
      </c>
      <c r="K410" s="7"/>
      <c r="L410" s="6" t="str">
        <f ca="1">IF($H410="","",IF($J410="",VLOOKUP($I410,Sterbetafeln!$A$4:$I$124,$D$10,FALSE),MAX(0.0005,VLOOKUP($I410,Sterbetafeln!$A$4:$I$124,$D$10,FALSE)*VLOOKUP($J410,Sterbetafeln!$A$4:$I$124,$D$13,FALSE))))</f>
        <v/>
      </c>
      <c r="M410" s="78">
        <f ca="1">SUM($O$3:$O410)</f>
        <v>0</v>
      </c>
      <c r="N410" s="25" t="str">
        <f t="shared" ca="1" si="391"/>
        <v/>
      </c>
      <c r="O410" s="25" t="str">
        <f t="shared" ca="1" si="392"/>
        <v/>
      </c>
      <c r="P410" s="25" t="str">
        <f t="shared" ca="1" si="393"/>
        <v/>
      </c>
      <c r="Q410" s="7" t="str">
        <f t="shared" ca="1" si="394"/>
        <v/>
      </c>
      <c r="R410" s="25" t="str">
        <f t="shared" ca="1" si="395"/>
        <v/>
      </c>
      <c r="S410" s="25">
        <f ca="1">SUM(R$3:R410)</f>
        <v>0</v>
      </c>
      <c r="T410" s="25" t="str">
        <f t="shared" ca="1" si="396"/>
        <v/>
      </c>
      <c r="U410" s="25" t="str">
        <f t="shared" ca="1" si="377"/>
        <v/>
      </c>
      <c r="V410" s="25" t="str">
        <f t="shared" ca="1" si="397"/>
        <v/>
      </c>
      <c r="W410" s="25" t="str">
        <f t="shared" ca="1" si="378"/>
        <v/>
      </c>
      <c r="X410" s="25" t="str">
        <f t="shared" ca="1" si="398"/>
        <v/>
      </c>
      <c r="Y410" s="25" t="str">
        <f t="shared" ca="1" si="379"/>
        <v/>
      </c>
      <c r="Z410" s="25" t="str">
        <f t="shared" ca="1" si="399"/>
        <v/>
      </c>
      <c r="AA410" s="25" t="str">
        <f t="shared" ca="1" si="400"/>
        <v/>
      </c>
      <c r="AB410" s="25" t="str">
        <f ca="1">IF($H410="","",IF($Q410="x",SUM(U$3:W410)+SUM(Z$3:AA410)-SUM(AB$3:AB409),0))</f>
        <v/>
      </c>
      <c r="AC410" s="25" t="str">
        <f t="shared" ca="1" si="401"/>
        <v/>
      </c>
      <c r="AD410" s="25" t="str">
        <f t="shared" ca="1" si="380"/>
        <v/>
      </c>
      <c r="AE410" s="7"/>
      <c r="AF410" s="25" t="str">
        <f t="shared" ca="1" si="402"/>
        <v/>
      </c>
      <c r="AG410" s="25">
        <f ca="1">SUM(AF$3:AF410)</f>
        <v>0</v>
      </c>
      <c r="AH410" s="25" t="str">
        <f t="shared" ca="1" si="403"/>
        <v/>
      </c>
      <c r="AI410" s="25" t="str">
        <f t="shared" ca="1" si="381"/>
        <v/>
      </c>
      <c r="AJ410" s="25" t="str">
        <f t="shared" ca="1" si="404"/>
        <v/>
      </c>
      <c r="AK410" s="25" t="str">
        <f t="shared" ca="1" si="382"/>
        <v/>
      </c>
      <c r="AL410" s="25" t="str">
        <f t="shared" ca="1" si="405"/>
        <v/>
      </c>
      <c r="AM410" s="25" t="str">
        <f t="shared" ca="1" si="383"/>
        <v/>
      </c>
      <c r="AN410" s="25" t="str">
        <f t="shared" ca="1" si="406"/>
        <v/>
      </c>
      <c r="AO410" s="25" t="str">
        <f t="shared" ca="1" si="407"/>
        <v/>
      </c>
      <c r="AP410" s="25" t="str">
        <f ca="1">IF($H410="","",IF($Q410="x",SUM(AI$3:AK410)+SUM(AN$3:AO410)-SUM(AP$3:AP409),0))</f>
        <v/>
      </c>
      <c r="AQ410" s="25" t="str">
        <f t="shared" ca="1" si="408"/>
        <v/>
      </c>
      <c r="AR410" s="25" t="str">
        <f t="shared" ca="1" si="384"/>
        <v/>
      </c>
      <c r="AS410" s="7"/>
      <c r="AT410" s="25" t="str">
        <f t="shared" ca="1" si="409"/>
        <v/>
      </c>
      <c r="AU410" s="25">
        <f ca="1">SUM(AT$3:AT410)</f>
        <v>0</v>
      </c>
      <c r="AV410" s="25" t="str">
        <f t="shared" ca="1" si="410"/>
        <v/>
      </c>
      <c r="AW410" s="25" t="str">
        <f t="shared" ca="1" si="385"/>
        <v/>
      </c>
      <c r="AX410" s="25" t="str">
        <f t="shared" ca="1" si="411"/>
        <v/>
      </c>
      <c r="AY410" s="25" t="str">
        <f t="shared" ca="1" si="412"/>
        <v/>
      </c>
      <c r="AZ410" s="25" t="str">
        <f t="shared" ca="1" si="413"/>
        <v/>
      </c>
      <c r="BA410" s="25" t="str">
        <f t="shared" ca="1" si="414"/>
        <v/>
      </c>
      <c r="BB410" s="25" t="str">
        <f t="shared" ca="1" si="415"/>
        <v/>
      </c>
      <c r="BC410" s="25" t="str">
        <f t="shared" ca="1" si="416"/>
        <v/>
      </c>
      <c r="BD410" s="25" t="str">
        <f ca="1">IF($H410="","",IF($Q410="x",SUM(AW$3:AY410)+SUM(BB$3:BC410)-SUM(BD$3:BD409),0))</f>
        <v/>
      </c>
      <c r="BE410" s="25" t="str">
        <f t="shared" ca="1" si="417"/>
        <v/>
      </c>
      <c r="BF410" s="25" t="str">
        <f t="shared" ca="1" si="386"/>
        <v/>
      </c>
      <c r="BG410" s="7"/>
      <c r="BI410" s="25" t="str">
        <f t="shared" ca="1" si="418"/>
        <v/>
      </c>
      <c r="BJ410" s="25">
        <f ca="1">SUM(BI$3:BI410)</f>
        <v>0</v>
      </c>
      <c r="BK410" s="25" t="str">
        <f t="shared" ca="1" si="430"/>
        <v/>
      </c>
      <c r="BL410" s="25" t="str">
        <f t="shared" ca="1" si="387"/>
        <v/>
      </c>
      <c r="BM410" s="25" t="str">
        <f t="shared" ca="1" si="419"/>
        <v/>
      </c>
      <c r="BN410" s="25" t="str">
        <f t="shared" ca="1" si="420"/>
        <v/>
      </c>
      <c r="BO410" s="25" t="str">
        <f t="shared" ca="1" si="421"/>
        <v/>
      </c>
      <c r="BP410" s="25" t="str">
        <f t="shared" ca="1" si="422"/>
        <v/>
      </c>
      <c r="BQ410" s="25" t="str">
        <f t="shared" ca="1" si="423"/>
        <v/>
      </c>
      <c r="BR410" s="25" t="str">
        <f t="shared" ca="1" si="424"/>
        <v/>
      </c>
      <c r="BS410" s="25" t="str">
        <f ca="1">IF($H410="","",IF($Q410="x",SUM(BL$3:BN410)+SUM(BQ$3:BR410)-SUM(BS$3:BS409),0))</f>
        <v/>
      </c>
      <c r="BT410" s="25" t="str">
        <f t="shared" ca="1" si="425"/>
        <v/>
      </c>
      <c r="BU410" s="25" t="str">
        <f t="shared" ca="1" si="388"/>
        <v/>
      </c>
      <c r="BV410" s="7"/>
      <c r="BY410" s="7"/>
      <c r="CB410" s="131">
        <f t="shared" si="372"/>
        <v>407</v>
      </c>
      <c r="CC410" s="132" t="str">
        <f t="shared" ca="1" si="426"/>
        <v/>
      </c>
      <c r="CD410" s="133" t="str">
        <f t="shared" ca="1" si="373"/>
        <v/>
      </c>
      <c r="CE410" s="133" t="str">
        <f t="shared" ca="1" si="427"/>
        <v/>
      </c>
      <c r="CF410" s="133" t="str">
        <f t="shared" ca="1" si="374"/>
        <v/>
      </c>
      <c r="CG410" s="133" t="str">
        <f t="shared" ca="1" si="428"/>
        <v/>
      </c>
      <c r="CH410" s="133" t="str">
        <f ca="1">IF($H410="","",IF(MONTH($H410)=MONTH($C$4)-1,MAX(0,(CG410-SUM(N399:N410)+SUM(O399:O410))-(VLOOKUP(CB410-12,$CB$3:$CH409,6,FALSE))),0)*0.25)</f>
        <v/>
      </c>
      <c r="CI410" s="133" t="str">
        <f ca="1">IF($H410="","",CG410-SUM($CH$4:$CH410))</f>
        <v/>
      </c>
      <c r="CK410" s="133" t="str">
        <f ca="1">IF($H410="","",SUM($N$4:$N410)+$CK$3)</f>
        <v/>
      </c>
      <c r="CL410" s="133" t="str">
        <f ca="1">IF($H410="","",SUM($O$4:$O410))</f>
        <v/>
      </c>
      <c r="CM410" s="133" t="str">
        <f t="shared" ca="1" si="431"/>
        <v/>
      </c>
      <c r="CN410" s="133" t="str">
        <f ca="1">IF($H410="","",ROUND(IF(MONTH($H410)=MONTH($C$4)-1,BT410*(1+CC410)-SUM($CM$4:$CM410),0),2))</f>
        <v/>
      </c>
      <c r="CZ410" s="132" t="str">
        <f t="shared" ca="1" si="389"/>
        <v/>
      </c>
    </row>
    <row r="411" spans="6:104" x14ac:dyDescent="0.2">
      <c r="F411" s="3">
        <v>408</v>
      </c>
      <c r="G411" s="3">
        <f t="shared" si="390"/>
        <v>34</v>
      </c>
      <c r="H411" s="8" t="str">
        <f t="shared" ca="1" si="429"/>
        <v/>
      </c>
      <c r="I411" s="6" t="str">
        <f t="shared" ca="1" si="375"/>
        <v/>
      </c>
      <c r="J411" s="6" t="str">
        <f t="shared" ca="1" si="376"/>
        <v/>
      </c>
      <c r="K411" s="7"/>
      <c r="L411" s="6" t="str">
        <f ca="1">IF($H411="","",IF($J411="",VLOOKUP($I411,Sterbetafeln!$A$4:$I$124,$D$10,FALSE),MAX(0.0005,VLOOKUP($I411,Sterbetafeln!$A$4:$I$124,$D$10,FALSE)*VLOOKUP($J411,Sterbetafeln!$A$4:$I$124,$D$13,FALSE))))</f>
        <v/>
      </c>
      <c r="M411" s="78">
        <f ca="1">SUM($O$3:$O411)</f>
        <v>0</v>
      </c>
      <c r="N411" s="25" t="str">
        <f t="shared" ca="1" si="391"/>
        <v/>
      </c>
      <c r="O411" s="25" t="str">
        <f t="shared" ca="1" si="392"/>
        <v/>
      </c>
      <c r="P411" s="25" t="str">
        <f t="shared" ca="1" si="393"/>
        <v/>
      </c>
      <c r="Q411" s="7" t="str">
        <f t="shared" ca="1" si="394"/>
        <v/>
      </c>
      <c r="R411" s="25" t="str">
        <f t="shared" ca="1" si="395"/>
        <v/>
      </c>
      <c r="S411" s="25">
        <f ca="1">SUM(R$3:R411)</f>
        <v>0</v>
      </c>
      <c r="T411" s="25" t="str">
        <f t="shared" ca="1" si="396"/>
        <v/>
      </c>
      <c r="U411" s="25" t="str">
        <f t="shared" ca="1" si="377"/>
        <v/>
      </c>
      <c r="V411" s="25" t="str">
        <f t="shared" ca="1" si="397"/>
        <v/>
      </c>
      <c r="W411" s="25" t="str">
        <f t="shared" ca="1" si="378"/>
        <v/>
      </c>
      <c r="X411" s="25" t="str">
        <f t="shared" ca="1" si="398"/>
        <v/>
      </c>
      <c r="Y411" s="25" t="str">
        <f t="shared" ca="1" si="379"/>
        <v/>
      </c>
      <c r="Z411" s="25" t="str">
        <f t="shared" ca="1" si="399"/>
        <v/>
      </c>
      <c r="AA411" s="25" t="str">
        <f t="shared" ca="1" si="400"/>
        <v/>
      </c>
      <c r="AB411" s="25" t="str">
        <f ca="1">IF($H411="","",IF($Q411="x",SUM(U$3:W411)+SUM(Z$3:AA411)-SUM(AB$3:AB410),0))</f>
        <v/>
      </c>
      <c r="AC411" s="25" t="str">
        <f t="shared" ca="1" si="401"/>
        <v/>
      </c>
      <c r="AD411" s="25" t="str">
        <f t="shared" ca="1" si="380"/>
        <v/>
      </c>
      <c r="AE411" s="7"/>
      <c r="AF411" s="25" t="str">
        <f t="shared" ca="1" si="402"/>
        <v/>
      </c>
      <c r="AG411" s="25">
        <f ca="1">SUM(AF$3:AF411)</f>
        <v>0</v>
      </c>
      <c r="AH411" s="25" t="str">
        <f t="shared" ca="1" si="403"/>
        <v/>
      </c>
      <c r="AI411" s="25" t="str">
        <f t="shared" ca="1" si="381"/>
        <v/>
      </c>
      <c r="AJ411" s="25" t="str">
        <f t="shared" ca="1" si="404"/>
        <v/>
      </c>
      <c r="AK411" s="25" t="str">
        <f t="shared" ca="1" si="382"/>
        <v/>
      </c>
      <c r="AL411" s="25" t="str">
        <f t="shared" ca="1" si="405"/>
        <v/>
      </c>
      <c r="AM411" s="25" t="str">
        <f t="shared" ca="1" si="383"/>
        <v/>
      </c>
      <c r="AN411" s="25" t="str">
        <f t="shared" ca="1" si="406"/>
        <v/>
      </c>
      <c r="AO411" s="25" t="str">
        <f t="shared" ca="1" si="407"/>
        <v/>
      </c>
      <c r="AP411" s="25" t="str">
        <f ca="1">IF($H411="","",IF($Q411="x",SUM(AI$3:AK411)+SUM(AN$3:AO411)-SUM(AP$3:AP410),0))</f>
        <v/>
      </c>
      <c r="AQ411" s="25" t="str">
        <f t="shared" ca="1" si="408"/>
        <v/>
      </c>
      <c r="AR411" s="25" t="str">
        <f t="shared" ca="1" si="384"/>
        <v/>
      </c>
      <c r="AS411" s="7"/>
      <c r="AT411" s="25" t="str">
        <f t="shared" ca="1" si="409"/>
        <v/>
      </c>
      <c r="AU411" s="25">
        <f ca="1">SUM(AT$3:AT411)</f>
        <v>0</v>
      </c>
      <c r="AV411" s="25" t="str">
        <f t="shared" ca="1" si="410"/>
        <v/>
      </c>
      <c r="AW411" s="25" t="str">
        <f t="shared" ca="1" si="385"/>
        <v/>
      </c>
      <c r="AX411" s="25" t="str">
        <f t="shared" ca="1" si="411"/>
        <v/>
      </c>
      <c r="AY411" s="25" t="str">
        <f t="shared" ca="1" si="412"/>
        <v/>
      </c>
      <c r="AZ411" s="25" t="str">
        <f t="shared" ca="1" si="413"/>
        <v/>
      </c>
      <c r="BA411" s="25" t="str">
        <f t="shared" ca="1" si="414"/>
        <v/>
      </c>
      <c r="BB411" s="25" t="str">
        <f t="shared" ca="1" si="415"/>
        <v/>
      </c>
      <c r="BC411" s="25" t="str">
        <f t="shared" ca="1" si="416"/>
        <v/>
      </c>
      <c r="BD411" s="25" t="str">
        <f ca="1">IF($H411="","",IF($Q411="x",SUM(AW$3:AY411)+SUM(BB$3:BC411)-SUM(BD$3:BD410),0))</f>
        <v/>
      </c>
      <c r="BE411" s="25" t="str">
        <f t="shared" ca="1" si="417"/>
        <v/>
      </c>
      <c r="BF411" s="25" t="str">
        <f t="shared" ca="1" si="386"/>
        <v/>
      </c>
      <c r="BG411" s="7"/>
      <c r="BI411" s="25" t="str">
        <f t="shared" ca="1" si="418"/>
        <v/>
      </c>
      <c r="BJ411" s="25">
        <f ca="1">SUM(BI$3:BI411)</f>
        <v>0</v>
      </c>
      <c r="BK411" s="25" t="str">
        <f t="shared" ca="1" si="430"/>
        <v/>
      </c>
      <c r="BL411" s="25" t="str">
        <f t="shared" ca="1" si="387"/>
        <v/>
      </c>
      <c r="BM411" s="25" t="str">
        <f t="shared" ca="1" si="419"/>
        <v/>
      </c>
      <c r="BN411" s="25" t="str">
        <f t="shared" ca="1" si="420"/>
        <v/>
      </c>
      <c r="BO411" s="25" t="str">
        <f t="shared" ca="1" si="421"/>
        <v/>
      </c>
      <c r="BP411" s="25" t="str">
        <f t="shared" ca="1" si="422"/>
        <v/>
      </c>
      <c r="BQ411" s="25" t="str">
        <f t="shared" ca="1" si="423"/>
        <v/>
      </c>
      <c r="BR411" s="25" t="str">
        <f t="shared" ca="1" si="424"/>
        <v/>
      </c>
      <c r="BS411" s="25" t="str">
        <f ca="1">IF($H411="","",IF($Q411="x",SUM(BL$3:BN411)+SUM(BQ$3:BR411)-SUM(BS$3:BS410),0))</f>
        <v/>
      </c>
      <c r="BT411" s="25" t="str">
        <f t="shared" ca="1" si="425"/>
        <v/>
      </c>
      <c r="BU411" s="25" t="str">
        <f t="shared" ca="1" si="388"/>
        <v/>
      </c>
      <c r="BV411" s="7"/>
      <c r="BY411" s="7"/>
      <c r="CB411" s="131">
        <f t="shared" si="372"/>
        <v>408</v>
      </c>
      <c r="CC411" s="132" t="str">
        <f t="shared" ca="1" si="426"/>
        <v/>
      </c>
      <c r="CD411" s="133" t="str">
        <f t="shared" ca="1" si="373"/>
        <v/>
      </c>
      <c r="CE411" s="133" t="str">
        <f t="shared" ca="1" si="427"/>
        <v/>
      </c>
      <c r="CF411" s="133" t="str">
        <f t="shared" ca="1" si="374"/>
        <v/>
      </c>
      <c r="CG411" s="133" t="str">
        <f t="shared" ca="1" si="428"/>
        <v/>
      </c>
      <c r="CH411" s="133" t="str">
        <f ca="1">IF($H411="","",IF(MONTH($H411)=MONTH($C$4)-1,MAX(0,(CG411-SUM(N400:N411)+SUM(O400:O411))-(VLOOKUP(CB411-12,$CB$3:$CH410,6,FALSE))),0)*0.25)</f>
        <v/>
      </c>
      <c r="CI411" s="133" t="str">
        <f ca="1">IF($H411="","",CG411-SUM($CH$4:$CH411))</f>
        <v/>
      </c>
      <c r="CK411" s="133" t="str">
        <f ca="1">IF($H411="","",SUM($N$4:$N411)+$CK$3)</f>
        <v/>
      </c>
      <c r="CL411" s="133" t="str">
        <f ca="1">IF($H411="","",SUM($O$4:$O411))</f>
        <v/>
      </c>
      <c r="CM411" s="133" t="str">
        <f t="shared" ca="1" si="431"/>
        <v/>
      </c>
      <c r="CN411" s="133" t="str">
        <f ca="1">IF($H411="","",ROUND(IF(MONTH($H411)=MONTH($C$4)-1,BT411*(1+CC411)-SUM($CM$4:$CM411),0),2))</f>
        <v/>
      </c>
      <c r="CZ411" s="132" t="str">
        <f t="shared" ca="1" si="389"/>
        <v/>
      </c>
    </row>
    <row r="412" spans="6:104" x14ac:dyDescent="0.2">
      <c r="F412" s="3">
        <v>409</v>
      </c>
      <c r="G412" s="3">
        <f t="shared" si="390"/>
        <v>35</v>
      </c>
      <c r="H412" s="8" t="str">
        <f t="shared" ca="1" si="429"/>
        <v/>
      </c>
      <c r="I412" s="6" t="str">
        <f t="shared" ca="1" si="375"/>
        <v/>
      </c>
      <c r="J412" s="6" t="str">
        <f t="shared" ca="1" si="376"/>
        <v/>
      </c>
      <c r="K412" s="7"/>
      <c r="L412" s="6" t="str">
        <f ca="1">IF($H412="","",IF($J412="",VLOOKUP($I412,Sterbetafeln!$A$4:$I$124,$D$10,FALSE),MAX(0.0005,VLOOKUP($I412,Sterbetafeln!$A$4:$I$124,$D$10,FALSE)*VLOOKUP($J412,Sterbetafeln!$A$4:$I$124,$D$13,FALSE))))</f>
        <v/>
      </c>
      <c r="M412" s="78">
        <f ca="1">SUM($O$3:$O412)</f>
        <v>0</v>
      </c>
      <c r="N412" s="25" t="str">
        <f t="shared" ca="1" si="391"/>
        <v/>
      </c>
      <c r="O412" s="25" t="str">
        <f t="shared" ca="1" si="392"/>
        <v/>
      </c>
      <c r="P412" s="25" t="str">
        <f t="shared" ca="1" si="393"/>
        <v/>
      </c>
      <c r="Q412" s="7" t="str">
        <f t="shared" ca="1" si="394"/>
        <v/>
      </c>
      <c r="R412" s="25" t="str">
        <f t="shared" ca="1" si="395"/>
        <v/>
      </c>
      <c r="S412" s="25">
        <f ca="1">SUM(R$3:R412)</f>
        <v>0</v>
      </c>
      <c r="T412" s="25" t="str">
        <f t="shared" ca="1" si="396"/>
        <v/>
      </c>
      <c r="U412" s="25" t="str">
        <f t="shared" ca="1" si="377"/>
        <v/>
      </c>
      <c r="V412" s="25" t="str">
        <f t="shared" ca="1" si="397"/>
        <v/>
      </c>
      <c r="W412" s="25" t="str">
        <f t="shared" ca="1" si="378"/>
        <v/>
      </c>
      <c r="X412" s="25" t="str">
        <f t="shared" ca="1" si="398"/>
        <v/>
      </c>
      <c r="Y412" s="25" t="str">
        <f t="shared" ca="1" si="379"/>
        <v/>
      </c>
      <c r="Z412" s="25" t="str">
        <f t="shared" ca="1" si="399"/>
        <v/>
      </c>
      <c r="AA412" s="25" t="str">
        <f t="shared" ca="1" si="400"/>
        <v/>
      </c>
      <c r="AB412" s="25" t="str">
        <f ca="1">IF($H412="","",IF($Q412="x",SUM(U$3:W412)+SUM(Z$3:AA412)-SUM(AB$3:AB411),0))</f>
        <v/>
      </c>
      <c r="AC412" s="25" t="str">
        <f t="shared" ca="1" si="401"/>
        <v/>
      </c>
      <c r="AD412" s="25" t="str">
        <f t="shared" ca="1" si="380"/>
        <v/>
      </c>
      <c r="AE412" s="7"/>
      <c r="AF412" s="25" t="str">
        <f t="shared" ca="1" si="402"/>
        <v/>
      </c>
      <c r="AG412" s="25">
        <f ca="1">SUM(AF$3:AF412)</f>
        <v>0</v>
      </c>
      <c r="AH412" s="25" t="str">
        <f t="shared" ca="1" si="403"/>
        <v/>
      </c>
      <c r="AI412" s="25" t="str">
        <f t="shared" ca="1" si="381"/>
        <v/>
      </c>
      <c r="AJ412" s="25" t="str">
        <f t="shared" ca="1" si="404"/>
        <v/>
      </c>
      <c r="AK412" s="25" t="str">
        <f t="shared" ca="1" si="382"/>
        <v/>
      </c>
      <c r="AL412" s="25" t="str">
        <f t="shared" ca="1" si="405"/>
        <v/>
      </c>
      <c r="AM412" s="25" t="str">
        <f t="shared" ca="1" si="383"/>
        <v/>
      </c>
      <c r="AN412" s="25" t="str">
        <f t="shared" ca="1" si="406"/>
        <v/>
      </c>
      <c r="AO412" s="25" t="str">
        <f t="shared" ca="1" si="407"/>
        <v/>
      </c>
      <c r="AP412" s="25" t="str">
        <f ca="1">IF($H412="","",IF($Q412="x",SUM(AI$3:AK412)+SUM(AN$3:AO412)-SUM(AP$3:AP411),0))</f>
        <v/>
      </c>
      <c r="AQ412" s="25" t="str">
        <f t="shared" ca="1" si="408"/>
        <v/>
      </c>
      <c r="AR412" s="25" t="str">
        <f t="shared" ca="1" si="384"/>
        <v/>
      </c>
      <c r="AS412" s="7"/>
      <c r="AT412" s="25" t="str">
        <f t="shared" ca="1" si="409"/>
        <v/>
      </c>
      <c r="AU412" s="25">
        <f ca="1">SUM(AT$3:AT412)</f>
        <v>0</v>
      </c>
      <c r="AV412" s="25" t="str">
        <f t="shared" ca="1" si="410"/>
        <v/>
      </c>
      <c r="AW412" s="25" t="str">
        <f t="shared" ca="1" si="385"/>
        <v/>
      </c>
      <c r="AX412" s="25" t="str">
        <f t="shared" ca="1" si="411"/>
        <v/>
      </c>
      <c r="AY412" s="25" t="str">
        <f t="shared" ca="1" si="412"/>
        <v/>
      </c>
      <c r="AZ412" s="25" t="str">
        <f t="shared" ca="1" si="413"/>
        <v/>
      </c>
      <c r="BA412" s="25" t="str">
        <f t="shared" ca="1" si="414"/>
        <v/>
      </c>
      <c r="BB412" s="25" t="str">
        <f t="shared" ca="1" si="415"/>
        <v/>
      </c>
      <c r="BC412" s="25" t="str">
        <f t="shared" ca="1" si="416"/>
        <v/>
      </c>
      <c r="BD412" s="25" t="str">
        <f ca="1">IF($H412="","",IF($Q412="x",SUM(AW$3:AY412)+SUM(BB$3:BC412)-SUM(BD$3:BD411),0))</f>
        <v/>
      </c>
      <c r="BE412" s="25" t="str">
        <f t="shared" ca="1" si="417"/>
        <v/>
      </c>
      <c r="BF412" s="25" t="str">
        <f t="shared" ca="1" si="386"/>
        <v/>
      </c>
      <c r="BG412" s="7"/>
      <c r="BI412" s="25" t="str">
        <f t="shared" ca="1" si="418"/>
        <v/>
      </c>
      <c r="BJ412" s="25">
        <f ca="1">SUM(BI$3:BI412)</f>
        <v>0</v>
      </c>
      <c r="BK412" s="25" t="str">
        <f t="shared" ca="1" si="430"/>
        <v/>
      </c>
      <c r="BL412" s="25" t="str">
        <f t="shared" ca="1" si="387"/>
        <v/>
      </c>
      <c r="BM412" s="25" t="str">
        <f t="shared" ca="1" si="419"/>
        <v/>
      </c>
      <c r="BN412" s="25" t="str">
        <f t="shared" ca="1" si="420"/>
        <v/>
      </c>
      <c r="BO412" s="25" t="str">
        <f t="shared" ca="1" si="421"/>
        <v/>
      </c>
      <c r="BP412" s="25" t="str">
        <f t="shared" ca="1" si="422"/>
        <v/>
      </c>
      <c r="BQ412" s="25" t="str">
        <f t="shared" ca="1" si="423"/>
        <v/>
      </c>
      <c r="BR412" s="25" t="str">
        <f t="shared" ca="1" si="424"/>
        <v/>
      </c>
      <c r="BS412" s="25" t="str">
        <f ca="1">IF($H412="","",IF($Q412="x",SUM(BL$3:BN412)+SUM(BQ$3:BR412)-SUM(BS$3:BS411),0))</f>
        <v/>
      </c>
      <c r="BT412" s="25" t="str">
        <f t="shared" ca="1" si="425"/>
        <v/>
      </c>
      <c r="BU412" s="25" t="str">
        <f t="shared" ca="1" si="388"/>
        <v/>
      </c>
      <c r="BV412" s="7"/>
      <c r="BY412" s="7"/>
      <c r="CB412" s="131">
        <f t="shared" si="372"/>
        <v>409</v>
      </c>
      <c r="CC412" s="132" t="str">
        <f t="shared" ca="1" si="426"/>
        <v/>
      </c>
      <c r="CD412" s="133" t="str">
        <f t="shared" ca="1" si="373"/>
        <v/>
      </c>
      <c r="CE412" s="133" t="str">
        <f t="shared" ca="1" si="427"/>
        <v/>
      </c>
      <c r="CF412" s="133" t="str">
        <f t="shared" ca="1" si="374"/>
        <v/>
      </c>
      <c r="CG412" s="133" t="str">
        <f t="shared" ca="1" si="428"/>
        <v/>
      </c>
      <c r="CH412" s="133" t="str">
        <f ca="1">IF($H412="","",IF(MONTH($H412)=MONTH($C$4)-1,MAX(0,(CG412-SUM(N401:N412)+SUM(O401:O412))-(VLOOKUP(CB412-12,$CB$3:$CH411,6,FALSE))),0)*0.25)</f>
        <v/>
      </c>
      <c r="CI412" s="133" t="str">
        <f ca="1">IF($H412="","",CG412-SUM($CH$4:$CH412))</f>
        <v/>
      </c>
      <c r="CK412" s="133" t="str">
        <f ca="1">IF($H412="","",SUM($N$4:$N412)+$CK$3)</f>
        <v/>
      </c>
      <c r="CL412" s="133" t="str">
        <f ca="1">IF($H412="","",SUM($O$4:$O412))</f>
        <v/>
      </c>
      <c r="CM412" s="133" t="str">
        <f t="shared" ca="1" si="431"/>
        <v/>
      </c>
      <c r="CN412" s="133" t="str">
        <f ca="1">IF($H412="","",ROUND(IF(MONTH($H412)=MONTH($C$4)-1,BT412*(1+CC412)-SUM($CM$4:$CM412),0),2))</f>
        <v/>
      </c>
      <c r="CZ412" s="132" t="str">
        <f t="shared" ca="1" si="389"/>
        <v/>
      </c>
    </row>
    <row r="413" spans="6:104" x14ac:dyDescent="0.2">
      <c r="F413" s="3">
        <v>410</v>
      </c>
      <c r="G413" s="3">
        <f t="shared" si="390"/>
        <v>35</v>
      </c>
      <c r="H413" s="8" t="str">
        <f t="shared" ca="1" si="429"/>
        <v/>
      </c>
      <c r="I413" s="6" t="str">
        <f t="shared" ca="1" si="375"/>
        <v/>
      </c>
      <c r="J413" s="6" t="str">
        <f t="shared" ca="1" si="376"/>
        <v/>
      </c>
      <c r="K413" s="7"/>
      <c r="L413" s="6" t="str">
        <f ca="1">IF($H413="","",IF($J413="",VLOOKUP($I413,Sterbetafeln!$A$4:$I$124,$D$10,FALSE),MAX(0.0005,VLOOKUP($I413,Sterbetafeln!$A$4:$I$124,$D$10,FALSE)*VLOOKUP($J413,Sterbetafeln!$A$4:$I$124,$D$13,FALSE))))</f>
        <v/>
      </c>
      <c r="M413" s="78">
        <f ca="1">SUM($O$3:$O413)</f>
        <v>0</v>
      </c>
      <c r="N413" s="25" t="str">
        <f t="shared" ca="1" si="391"/>
        <v/>
      </c>
      <c r="O413" s="25" t="str">
        <f t="shared" ca="1" si="392"/>
        <v/>
      </c>
      <c r="P413" s="25" t="str">
        <f t="shared" ca="1" si="393"/>
        <v/>
      </c>
      <c r="Q413" s="7" t="str">
        <f t="shared" ca="1" si="394"/>
        <v/>
      </c>
      <c r="R413" s="25" t="str">
        <f t="shared" ca="1" si="395"/>
        <v/>
      </c>
      <c r="S413" s="25">
        <f ca="1">SUM(R$3:R413)</f>
        <v>0</v>
      </c>
      <c r="T413" s="25" t="str">
        <f t="shared" ca="1" si="396"/>
        <v/>
      </c>
      <c r="U413" s="25" t="str">
        <f t="shared" ca="1" si="377"/>
        <v/>
      </c>
      <c r="V413" s="25" t="str">
        <f t="shared" ca="1" si="397"/>
        <v/>
      </c>
      <c r="W413" s="25" t="str">
        <f t="shared" ca="1" si="378"/>
        <v/>
      </c>
      <c r="X413" s="25" t="str">
        <f t="shared" ca="1" si="398"/>
        <v/>
      </c>
      <c r="Y413" s="25" t="str">
        <f t="shared" ca="1" si="379"/>
        <v/>
      </c>
      <c r="Z413" s="25" t="str">
        <f t="shared" ca="1" si="399"/>
        <v/>
      </c>
      <c r="AA413" s="25" t="str">
        <f t="shared" ca="1" si="400"/>
        <v/>
      </c>
      <c r="AB413" s="25" t="str">
        <f ca="1">IF($H413="","",IF($Q413="x",SUM(U$3:W413)+SUM(Z$3:AA413)-SUM(AB$3:AB412),0))</f>
        <v/>
      </c>
      <c r="AC413" s="25" t="str">
        <f t="shared" ca="1" si="401"/>
        <v/>
      </c>
      <c r="AD413" s="25" t="str">
        <f t="shared" ca="1" si="380"/>
        <v/>
      </c>
      <c r="AE413" s="7"/>
      <c r="AF413" s="25" t="str">
        <f t="shared" ca="1" si="402"/>
        <v/>
      </c>
      <c r="AG413" s="25">
        <f ca="1">SUM(AF$3:AF413)</f>
        <v>0</v>
      </c>
      <c r="AH413" s="25" t="str">
        <f t="shared" ca="1" si="403"/>
        <v/>
      </c>
      <c r="AI413" s="25" t="str">
        <f t="shared" ca="1" si="381"/>
        <v/>
      </c>
      <c r="AJ413" s="25" t="str">
        <f t="shared" ca="1" si="404"/>
        <v/>
      </c>
      <c r="AK413" s="25" t="str">
        <f t="shared" ca="1" si="382"/>
        <v/>
      </c>
      <c r="AL413" s="25" t="str">
        <f t="shared" ca="1" si="405"/>
        <v/>
      </c>
      <c r="AM413" s="25" t="str">
        <f t="shared" ca="1" si="383"/>
        <v/>
      </c>
      <c r="AN413" s="25" t="str">
        <f t="shared" ca="1" si="406"/>
        <v/>
      </c>
      <c r="AO413" s="25" t="str">
        <f t="shared" ca="1" si="407"/>
        <v/>
      </c>
      <c r="AP413" s="25" t="str">
        <f ca="1">IF($H413="","",IF($Q413="x",SUM(AI$3:AK413)+SUM(AN$3:AO413)-SUM(AP$3:AP412),0))</f>
        <v/>
      </c>
      <c r="AQ413" s="25" t="str">
        <f t="shared" ca="1" si="408"/>
        <v/>
      </c>
      <c r="AR413" s="25" t="str">
        <f t="shared" ca="1" si="384"/>
        <v/>
      </c>
      <c r="AS413" s="7"/>
      <c r="AT413" s="25" t="str">
        <f t="shared" ca="1" si="409"/>
        <v/>
      </c>
      <c r="AU413" s="25">
        <f ca="1">SUM(AT$3:AT413)</f>
        <v>0</v>
      </c>
      <c r="AV413" s="25" t="str">
        <f t="shared" ca="1" si="410"/>
        <v/>
      </c>
      <c r="AW413" s="25" t="str">
        <f t="shared" ca="1" si="385"/>
        <v/>
      </c>
      <c r="AX413" s="25" t="str">
        <f t="shared" ca="1" si="411"/>
        <v/>
      </c>
      <c r="AY413" s="25" t="str">
        <f t="shared" ca="1" si="412"/>
        <v/>
      </c>
      <c r="AZ413" s="25" t="str">
        <f t="shared" ca="1" si="413"/>
        <v/>
      </c>
      <c r="BA413" s="25" t="str">
        <f t="shared" ca="1" si="414"/>
        <v/>
      </c>
      <c r="BB413" s="25" t="str">
        <f t="shared" ca="1" si="415"/>
        <v/>
      </c>
      <c r="BC413" s="25" t="str">
        <f t="shared" ca="1" si="416"/>
        <v/>
      </c>
      <c r="BD413" s="25" t="str">
        <f ca="1">IF($H413="","",IF($Q413="x",SUM(AW$3:AY413)+SUM(BB$3:BC413)-SUM(BD$3:BD412),0))</f>
        <v/>
      </c>
      <c r="BE413" s="25" t="str">
        <f t="shared" ca="1" si="417"/>
        <v/>
      </c>
      <c r="BF413" s="25" t="str">
        <f t="shared" ca="1" si="386"/>
        <v/>
      </c>
      <c r="BG413" s="7"/>
      <c r="BI413" s="25" t="str">
        <f t="shared" ca="1" si="418"/>
        <v/>
      </c>
      <c r="BJ413" s="25">
        <f ca="1">SUM(BI$3:BI413)</f>
        <v>0</v>
      </c>
      <c r="BK413" s="25" t="str">
        <f t="shared" ca="1" si="430"/>
        <v/>
      </c>
      <c r="BL413" s="25" t="str">
        <f t="shared" ca="1" si="387"/>
        <v/>
      </c>
      <c r="BM413" s="25" t="str">
        <f t="shared" ca="1" si="419"/>
        <v/>
      </c>
      <c r="BN413" s="25" t="str">
        <f t="shared" ca="1" si="420"/>
        <v/>
      </c>
      <c r="BO413" s="25" t="str">
        <f t="shared" ca="1" si="421"/>
        <v/>
      </c>
      <c r="BP413" s="25" t="str">
        <f t="shared" ca="1" si="422"/>
        <v/>
      </c>
      <c r="BQ413" s="25" t="str">
        <f t="shared" ca="1" si="423"/>
        <v/>
      </c>
      <c r="BR413" s="25" t="str">
        <f t="shared" ca="1" si="424"/>
        <v/>
      </c>
      <c r="BS413" s="25" t="str">
        <f ca="1">IF($H413="","",IF($Q413="x",SUM(BL$3:BN413)+SUM(BQ$3:BR413)-SUM(BS$3:BS412),0))</f>
        <v/>
      </c>
      <c r="BT413" s="25" t="str">
        <f t="shared" ca="1" si="425"/>
        <v/>
      </c>
      <c r="BU413" s="25" t="str">
        <f t="shared" ca="1" si="388"/>
        <v/>
      </c>
      <c r="BV413" s="7"/>
      <c r="BY413" s="7"/>
      <c r="CB413" s="131">
        <f t="shared" si="372"/>
        <v>410</v>
      </c>
      <c r="CC413" s="132" t="str">
        <f t="shared" ca="1" si="426"/>
        <v/>
      </c>
      <c r="CD413" s="133" t="str">
        <f t="shared" ca="1" si="373"/>
        <v/>
      </c>
      <c r="CE413" s="133" t="str">
        <f t="shared" ca="1" si="427"/>
        <v/>
      </c>
      <c r="CF413" s="133" t="str">
        <f t="shared" ca="1" si="374"/>
        <v/>
      </c>
      <c r="CG413" s="133" t="str">
        <f t="shared" ca="1" si="428"/>
        <v/>
      </c>
      <c r="CH413" s="133" t="str">
        <f ca="1">IF($H413="","",IF(MONTH($H413)=MONTH($C$4)-1,MAX(0,(CG413-SUM(N402:N413)+SUM(O402:O413))-(VLOOKUP(CB413-12,$CB$3:$CH412,6,FALSE))),0)*0.25)</f>
        <v/>
      </c>
      <c r="CI413" s="133" t="str">
        <f ca="1">IF($H413="","",CG413-SUM($CH$4:$CH413))</f>
        <v/>
      </c>
      <c r="CK413" s="133" t="str">
        <f ca="1">IF($H413="","",SUM($N$4:$N413)+$CK$3)</f>
        <v/>
      </c>
      <c r="CL413" s="133" t="str">
        <f ca="1">IF($H413="","",SUM($O$4:$O413))</f>
        <v/>
      </c>
      <c r="CM413" s="133" t="str">
        <f t="shared" ca="1" si="431"/>
        <v/>
      </c>
      <c r="CN413" s="133" t="str">
        <f ca="1">IF($H413="","",ROUND(IF(MONTH($H413)=MONTH($C$4)-1,BT413*(1+CC413)-SUM($CM$4:$CM413),0),2))</f>
        <v/>
      </c>
      <c r="CZ413" s="132" t="str">
        <f t="shared" ca="1" si="389"/>
        <v/>
      </c>
    </row>
    <row r="414" spans="6:104" x14ac:dyDescent="0.2">
      <c r="F414" s="3">
        <v>411</v>
      </c>
      <c r="G414" s="3">
        <f t="shared" si="390"/>
        <v>35</v>
      </c>
      <c r="H414" s="8" t="str">
        <f t="shared" ca="1" si="429"/>
        <v/>
      </c>
      <c r="I414" s="6" t="str">
        <f t="shared" ca="1" si="375"/>
        <v/>
      </c>
      <c r="J414" s="6" t="str">
        <f t="shared" ca="1" si="376"/>
        <v/>
      </c>
      <c r="K414" s="7"/>
      <c r="L414" s="6" t="str">
        <f ca="1">IF($H414="","",IF($J414="",VLOOKUP($I414,Sterbetafeln!$A$4:$I$124,$D$10,FALSE),MAX(0.0005,VLOOKUP($I414,Sterbetafeln!$A$4:$I$124,$D$10,FALSE)*VLOOKUP($J414,Sterbetafeln!$A$4:$I$124,$D$13,FALSE))))</f>
        <v/>
      </c>
      <c r="M414" s="78">
        <f ca="1">SUM($O$3:$O414)</f>
        <v>0</v>
      </c>
      <c r="N414" s="25" t="str">
        <f t="shared" ca="1" si="391"/>
        <v/>
      </c>
      <c r="O414" s="25" t="str">
        <f t="shared" ca="1" si="392"/>
        <v/>
      </c>
      <c r="P414" s="25" t="str">
        <f t="shared" ca="1" si="393"/>
        <v/>
      </c>
      <c r="Q414" s="7" t="str">
        <f t="shared" ca="1" si="394"/>
        <v/>
      </c>
      <c r="R414" s="25" t="str">
        <f t="shared" ca="1" si="395"/>
        <v/>
      </c>
      <c r="S414" s="25">
        <f ca="1">SUM(R$3:R414)</f>
        <v>0</v>
      </c>
      <c r="T414" s="25" t="str">
        <f t="shared" ca="1" si="396"/>
        <v/>
      </c>
      <c r="U414" s="25" t="str">
        <f t="shared" ca="1" si="377"/>
        <v/>
      </c>
      <c r="V414" s="25" t="str">
        <f t="shared" ca="1" si="397"/>
        <v/>
      </c>
      <c r="W414" s="25" t="str">
        <f t="shared" ca="1" si="378"/>
        <v/>
      </c>
      <c r="X414" s="25" t="str">
        <f t="shared" ca="1" si="398"/>
        <v/>
      </c>
      <c r="Y414" s="25" t="str">
        <f t="shared" ca="1" si="379"/>
        <v/>
      </c>
      <c r="Z414" s="25" t="str">
        <f t="shared" ca="1" si="399"/>
        <v/>
      </c>
      <c r="AA414" s="25" t="str">
        <f t="shared" ca="1" si="400"/>
        <v/>
      </c>
      <c r="AB414" s="25" t="str">
        <f ca="1">IF($H414="","",IF($Q414="x",SUM(U$3:W414)+SUM(Z$3:AA414)-SUM(AB$3:AB413),0))</f>
        <v/>
      </c>
      <c r="AC414" s="25" t="str">
        <f t="shared" ca="1" si="401"/>
        <v/>
      </c>
      <c r="AD414" s="25" t="str">
        <f t="shared" ca="1" si="380"/>
        <v/>
      </c>
      <c r="AE414" s="7"/>
      <c r="AF414" s="25" t="str">
        <f t="shared" ca="1" si="402"/>
        <v/>
      </c>
      <c r="AG414" s="25">
        <f ca="1">SUM(AF$3:AF414)</f>
        <v>0</v>
      </c>
      <c r="AH414" s="25" t="str">
        <f t="shared" ca="1" si="403"/>
        <v/>
      </c>
      <c r="AI414" s="25" t="str">
        <f t="shared" ca="1" si="381"/>
        <v/>
      </c>
      <c r="AJ414" s="25" t="str">
        <f t="shared" ca="1" si="404"/>
        <v/>
      </c>
      <c r="AK414" s="25" t="str">
        <f t="shared" ca="1" si="382"/>
        <v/>
      </c>
      <c r="AL414" s="25" t="str">
        <f t="shared" ca="1" si="405"/>
        <v/>
      </c>
      <c r="AM414" s="25" t="str">
        <f t="shared" ca="1" si="383"/>
        <v/>
      </c>
      <c r="AN414" s="25" t="str">
        <f t="shared" ca="1" si="406"/>
        <v/>
      </c>
      <c r="AO414" s="25" t="str">
        <f t="shared" ca="1" si="407"/>
        <v/>
      </c>
      <c r="AP414" s="25" t="str">
        <f ca="1">IF($H414="","",IF($Q414="x",SUM(AI$3:AK414)+SUM(AN$3:AO414)-SUM(AP$3:AP413),0))</f>
        <v/>
      </c>
      <c r="AQ414" s="25" t="str">
        <f t="shared" ca="1" si="408"/>
        <v/>
      </c>
      <c r="AR414" s="25" t="str">
        <f t="shared" ca="1" si="384"/>
        <v/>
      </c>
      <c r="AS414" s="7"/>
      <c r="AT414" s="25" t="str">
        <f t="shared" ca="1" si="409"/>
        <v/>
      </c>
      <c r="AU414" s="25">
        <f ca="1">SUM(AT$3:AT414)</f>
        <v>0</v>
      </c>
      <c r="AV414" s="25" t="str">
        <f t="shared" ca="1" si="410"/>
        <v/>
      </c>
      <c r="AW414" s="25" t="str">
        <f t="shared" ca="1" si="385"/>
        <v/>
      </c>
      <c r="AX414" s="25" t="str">
        <f t="shared" ca="1" si="411"/>
        <v/>
      </c>
      <c r="AY414" s="25" t="str">
        <f t="shared" ca="1" si="412"/>
        <v/>
      </c>
      <c r="AZ414" s="25" t="str">
        <f t="shared" ca="1" si="413"/>
        <v/>
      </c>
      <c r="BA414" s="25" t="str">
        <f t="shared" ca="1" si="414"/>
        <v/>
      </c>
      <c r="BB414" s="25" t="str">
        <f t="shared" ca="1" si="415"/>
        <v/>
      </c>
      <c r="BC414" s="25" t="str">
        <f t="shared" ca="1" si="416"/>
        <v/>
      </c>
      <c r="BD414" s="25" t="str">
        <f ca="1">IF($H414="","",IF($Q414="x",SUM(AW$3:AY414)+SUM(BB$3:BC414)-SUM(BD$3:BD413),0))</f>
        <v/>
      </c>
      <c r="BE414" s="25" t="str">
        <f t="shared" ca="1" si="417"/>
        <v/>
      </c>
      <c r="BF414" s="25" t="str">
        <f t="shared" ca="1" si="386"/>
        <v/>
      </c>
      <c r="BG414" s="7"/>
      <c r="BI414" s="25" t="str">
        <f t="shared" ca="1" si="418"/>
        <v/>
      </c>
      <c r="BJ414" s="25">
        <f ca="1">SUM(BI$3:BI414)</f>
        <v>0</v>
      </c>
      <c r="BK414" s="25" t="str">
        <f t="shared" ca="1" si="430"/>
        <v/>
      </c>
      <c r="BL414" s="25" t="str">
        <f t="shared" ca="1" si="387"/>
        <v/>
      </c>
      <c r="BM414" s="25" t="str">
        <f t="shared" ca="1" si="419"/>
        <v/>
      </c>
      <c r="BN414" s="25" t="str">
        <f t="shared" ca="1" si="420"/>
        <v/>
      </c>
      <c r="BO414" s="25" t="str">
        <f t="shared" ca="1" si="421"/>
        <v/>
      </c>
      <c r="BP414" s="25" t="str">
        <f t="shared" ca="1" si="422"/>
        <v/>
      </c>
      <c r="BQ414" s="25" t="str">
        <f t="shared" ca="1" si="423"/>
        <v/>
      </c>
      <c r="BR414" s="25" t="str">
        <f t="shared" ca="1" si="424"/>
        <v/>
      </c>
      <c r="BS414" s="25" t="str">
        <f ca="1">IF($H414="","",IF($Q414="x",SUM(BL$3:BN414)+SUM(BQ$3:BR414)-SUM(BS$3:BS413),0))</f>
        <v/>
      </c>
      <c r="BT414" s="25" t="str">
        <f t="shared" ca="1" si="425"/>
        <v/>
      </c>
      <c r="BU414" s="25" t="str">
        <f t="shared" ca="1" si="388"/>
        <v/>
      </c>
      <c r="BV414" s="7"/>
      <c r="BY414" s="7"/>
      <c r="CB414" s="131">
        <f t="shared" si="372"/>
        <v>411</v>
      </c>
      <c r="CC414" s="132" t="str">
        <f t="shared" ca="1" si="426"/>
        <v/>
      </c>
      <c r="CD414" s="133" t="str">
        <f t="shared" ca="1" si="373"/>
        <v/>
      </c>
      <c r="CE414" s="133" t="str">
        <f t="shared" ca="1" si="427"/>
        <v/>
      </c>
      <c r="CF414" s="133" t="str">
        <f t="shared" ca="1" si="374"/>
        <v/>
      </c>
      <c r="CG414" s="133" t="str">
        <f t="shared" ca="1" si="428"/>
        <v/>
      </c>
      <c r="CH414" s="133" t="str">
        <f ca="1">IF($H414="","",IF(MONTH($H414)=MONTH($C$4)-1,MAX(0,(CG414-SUM(N403:N414)+SUM(O403:O414))-(VLOOKUP(CB414-12,$CB$3:$CH413,6,FALSE))),0)*0.25)</f>
        <v/>
      </c>
      <c r="CI414" s="133" t="str">
        <f ca="1">IF($H414="","",CG414-SUM($CH$4:$CH414))</f>
        <v/>
      </c>
      <c r="CK414" s="133" t="str">
        <f ca="1">IF($H414="","",SUM($N$4:$N414)+$CK$3)</f>
        <v/>
      </c>
      <c r="CL414" s="133" t="str">
        <f ca="1">IF($H414="","",SUM($O$4:$O414))</f>
        <v/>
      </c>
      <c r="CM414" s="133" t="str">
        <f t="shared" ca="1" si="431"/>
        <v/>
      </c>
      <c r="CN414" s="133" t="str">
        <f ca="1">IF($H414="","",ROUND(IF(MONTH($H414)=MONTH($C$4)-1,BT414*(1+CC414)-SUM($CM$4:$CM414),0),2))</f>
        <v/>
      </c>
      <c r="CZ414" s="132" t="str">
        <f t="shared" ca="1" si="389"/>
        <v/>
      </c>
    </row>
    <row r="415" spans="6:104" x14ac:dyDescent="0.2">
      <c r="F415" s="3">
        <v>412</v>
      </c>
      <c r="G415" s="3">
        <f t="shared" si="390"/>
        <v>35</v>
      </c>
      <c r="H415" s="8" t="str">
        <f t="shared" ca="1" si="429"/>
        <v/>
      </c>
      <c r="I415" s="6" t="str">
        <f t="shared" ca="1" si="375"/>
        <v/>
      </c>
      <c r="J415" s="6" t="str">
        <f t="shared" ca="1" si="376"/>
        <v/>
      </c>
      <c r="K415" s="7"/>
      <c r="L415" s="6" t="str">
        <f ca="1">IF($H415="","",IF($J415="",VLOOKUP($I415,Sterbetafeln!$A$4:$I$124,$D$10,FALSE),MAX(0.0005,VLOOKUP($I415,Sterbetafeln!$A$4:$I$124,$D$10,FALSE)*VLOOKUP($J415,Sterbetafeln!$A$4:$I$124,$D$13,FALSE))))</f>
        <v/>
      </c>
      <c r="M415" s="78">
        <f ca="1">SUM($O$3:$O415)</f>
        <v>0</v>
      </c>
      <c r="N415" s="25" t="str">
        <f t="shared" ca="1" si="391"/>
        <v/>
      </c>
      <c r="O415" s="25" t="str">
        <f t="shared" ca="1" si="392"/>
        <v/>
      </c>
      <c r="P415" s="25" t="str">
        <f t="shared" ca="1" si="393"/>
        <v/>
      </c>
      <c r="Q415" s="7" t="str">
        <f t="shared" ca="1" si="394"/>
        <v/>
      </c>
      <c r="R415" s="25" t="str">
        <f t="shared" ca="1" si="395"/>
        <v/>
      </c>
      <c r="S415" s="25">
        <f ca="1">SUM(R$3:R415)</f>
        <v>0</v>
      </c>
      <c r="T415" s="25" t="str">
        <f t="shared" ca="1" si="396"/>
        <v/>
      </c>
      <c r="U415" s="25" t="str">
        <f t="shared" ca="1" si="377"/>
        <v/>
      </c>
      <c r="V415" s="25" t="str">
        <f t="shared" ca="1" si="397"/>
        <v/>
      </c>
      <c r="W415" s="25" t="str">
        <f t="shared" ca="1" si="378"/>
        <v/>
      </c>
      <c r="X415" s="25" t="str">
        <f t="shared" ca="1" si="398"/>
        <v/>
      </c>
      <c r="Y415" s="25" t="str">
        <f t="shared" ca="1" si="379"/>
        <v/>
      </c>
      <c r="Z415" s="25" t="str">
        <f t="shared" ca="1" si="399"/>
        <v/>
      </c>
      <c r="AA415" s="25" t="str">
        <f t="shared" ca="1" si="400"/>
        <v/>
      </c>
      <c r="AB415" s="25" t="str">
        <f ca="1">IF($H415="","",IF($Q415="x",SUM(U$3:W415)+SUM(Z$3:AA415)-SUM(AB$3:AB414),0))</f>
        <v/>
      </c>
      <c r="AC415" s="25" t="str">
        <f t="shared" ca="1" si="401"/>
        <v/>
      </c>
      <c r="AD415" s="25" t="str">
        <f t="shared" ca="1" si="380"/>
        <v/>
      </c>
      <c r="AE415" s="7"/>
      <c r="AF415" s="25" t="str">
        <f t="shared" ca="1" si="402"/>
        <v/>
      </c>
      <c r="AG415" s="25">
        <f ca="1">SUM(AF$3:AF415)</f>
        <v>0</v>
      </c>
      <c r="AH415" s="25" t="str">
        <f t="shared" ca="1" si="403"/>
        <v/>
      </c>
      <c r="AI415" s="25" t="str">
        <f t="shared" ca="1" si="381"/>
        <v/>
      </c>
      <c r="AJ415" s="25" t="str">
        <f t="shared" ca="1" si="404"/>
        <v/>
      </c>
      <c r="AK415" s="25" t="str">
        <f t="shared" ca="1" si="382"/>
        <v/>
      </c>
      <c r="AL415" s="25" t="str">
        <f t="shared" ca="1" si="405"/>
        <v/>
      </c>
      <c r="AM415" s="25" t="str">
        <f t="shared" ca="1" si="383"/>
        <v/>
      </c>
      <c r="AN415" s="25" t="str">
        <f t="shared" ca="1" si="406"/>
        <v/>
      </c>
      <c r="AO415" s="25" t="str">
        <f t="shared" ca="1" si="407"/>
        <v/>
      </c>
      <c r="AP415" s="25" t="str">
        <f ca="1">IF($H415="","",IF($Q415="x",SUM(AI$3:AK415)+SUM(AN$3:AO415)-SUM(AP$3:AP414),0))</f>
        <v/>
      </c>
      <c r="AQ415" s="25" t="str">
        <f t="shared" ca="1" si="408"/>
        <v/>
      </c>
      <c r="AR415" s="25" t="str">
        <f t="shared" ca="1" si="384"/>
        <v/>
      </c>
      <c r="AS415" s="7"/>
      <c r="AT415" s="25" t="str">
        <f t="shared" ca="1" si="409"/>
        <v/>
      </c>
      <c r="AU415" s="25">
        <f ca="1">SUM(AT$3:AT415)</f>
        <v>0</v>
      </c>
      <c r="AV415" s="25" t="str">
        <f t="shared" ca="1" si="410"/>
        <v/>
      </c>
      <c r="AW415" s="25" t="str">
        <f t="shared" ca="1" si="385"/>
        <v/>
      </c>
      <c r="AX415" s="25" t="str">
        <f t="shared" ca="1" si="411"/>
        <v/>
      </c>
      <c r="AY415" s="25" t="str">
        <f t="shared" ca="1" si="412"/>
        <v/>
      </c>
      <c r="AZ415" s="25" t="str">
        <f t="shared" ca="1" si="413"/>
        <v/>
      </c>
      <c r="BA415" s="25" t="str">
        <f t="shared" ca="1" si="414"/>
        <v/>
      </c>
      <c r="BB415" s="25" t="str">
        <f t="shared" ca="1" si="415"/>
        <v/>
      </c>
      <c r="BC415" s="25" t="str">
        <f t="shared" ca="1" si="416"/>
        <v/>
      </c>
      <c r="BD415" s="25" t="str">
        <f ca="1">IF($H415="","",IF($Q415="x",SUM(AW$3:AY415)+SUM(BB$3:BC415)-SUM(BD$3:BD414),0))</f>
        <v/>
      </c>
      <c r="BE415" s="25" t="str">
        <f t="shared" ca="1" si="417"/>
        <v/>
      </c>
      <c r="BF415" s="25" t="str">
        <f t="shared" ca="1" si="386"/>
        <v/>
      </c>
      <c r="BG415" s="7"/>
      <c r="BI415" s="25" t="str">
        <f t="shared" ca="1" si="418"/>
        <v/>
      </c>
      <c r="BJ415" s="25">
        <f ca="1">SUM(BI$3:BI415)</f>
        <v>0</v>
      </c>
      <c r="BK415" s="25" t="str">
        <f t="shared" ca="1" si="430"/>
        <v/>
      </c>
      <c r="BL415" s="25" t="str">
        <f t="shared" ca="1" si="387"/>
        <v/>
      </c>
      <c r="BM415" s="25" t="str">
        <f t="shared" ca="1" si="419"/>
        <v/>
      </c>
      <c r="BN415" s="25" t="str">
        <f t="shared" ca="1" si="420"/>
        <v/>
      </c>
      <c r="BO415" s="25" t="str">
        <f t="shared" ca="1" si="421"/>
        <v/>
      </c>
      <c r="BP415" s="25" t="str">
        <f t="shared" ca="1" si="422"/>
        <v/>
      </c>
      <c r="BQ415" s="25" t="str">
        <f t="shared" ca="1" si="423"/>
        <v/>
      </c>
      <c r="BR415" s="25" t="str">
        <f t="shared" ca="1" si="424"/>
        <v/>
      </c>
      <c r="BS415" s="25" t="str">
        <f ca="1">IF($H415="","",IF($Q415="x",SUM(BL$3:BN415)+SUM(BQ$3:BR415)-SUM(BS$3:BS414),0))</f>
        <v/>
      </c>
      <c r="BT415" s="25" t="str">
        <f t="shared" ca="1" si="425"/>
        <v/>
      </c>
      <c r="BU415" s="25" t="str">
        <f t="shared" ca="1" si="388"/>
        <v/>
      </c>
      <c r="BV415" s="7"/>
      <c r="BY415" s="7"/>
      <c r="CB415" s="131">
        <f t="shared" si="372"/>
        <v>412</v>
      </c>
      <c r="CC415" s="132" t="str">
        <f t="shared" ca="1" si="426"/>
        <v/>
      </c>
      <c r="CD415" s="133" t="str">
        <f t="shared" ca="1" si="373"/>
        <v/>
      </c>
      <c r="CE415" s="133" t="str">
        <f t="shared" ca="1" si="427"/>
        <v/>
      </c>
      <c r="CF415" s="133" t="str">
        <f t="shared" ca="1" si="374"/>
        <v/>
      </c>
      <c r="CG415" s="133" t="str">
        <f t="shared" ca="1" si="428"/>
        <v/>
      </c>
      <c r="CH415" s="133" t="str">
        <f ca="1">IF($H415="","",IF(MONTH($H415)=MONTH($C$4)-1,MAX(0,(CG415-SUM(N404:N415)+SUM(O404:O415))-(VLOOKUP(CB415-12,$CB$3:$CH414,6,FALSE))),0)*0.25)</f>
        <v/>
      </c>
      <c r="CI415" s="133" t="str">
        <f ca="1">IF($H415="","",CG415-SUM($CH$4:$CH415))</f>
        <v/>
      </c>
      <c r="CK415" s="133" t="str">
        <f ca="1">IF($H415="","",SUM($N$4:$N415)+$CK$3)</f>
        <v/>
      </c>
      <c r="CL415" s="133" t="str">
        <f ca="1">IF($H415="","",SUM($O$4:$O415))</f>
        <v/>
      </c>
      <c r="CM415" s="133" t="str">
        <f t="shared" ca="1" si="431"/>
        <v/>
      </c>
      <c r="CN415" s="133" t="str">
        <f ca="1">IF($H415="","",ROUND(IF(MONTH($H415)=MONTH($C$4)-1,BT415*(1+CC415)-SUM($CM$4:$CM415),0),2))</f>
        <v/>
      </c>
      <c r="CZ415" s="132" t="str">
        <f t="shared" ca="1" si="389"/>
        <v/>
      </c>
    </row>
    <row r="416" spans="6:104" x14ac:dyDescent="0.2">
      <c r="F416" s="3">
        <v>413</v>
      </c>
      <c r="G416" s="3">
        <f t="shared" si="390"/>
        <v>35</v>
      </c>
      <c r="H416" s="8" t="str">
        <f t="shared" ca="1" si="429"/>
        <v/>
      </c>
      <c r="I416" s="6" t="str">
        <f t="shared" ca="1" si="375"/>
        <v/>
      </c>
      <c r="J416" s="6" t="str">
        <f t="shared" ca="1" si="376"/>
        <v/>
      </c>
      <c r="K416" s="7"/>
      <c r="L416" s="6" t="str">
        <f ca="1">IF($H416="","",IF($J416="",VLOOKUP($I416,Sterbetafeln!$A$4:$I$124,$D$10,FALSE),MAX(0.0005,VLOOKUP($I416,Sterbetafeln!$A$4:$I$124,$D$10,FALSE)*VLOOKUP($J416,Sterbetafeln!$A$4:$I$124,$D$13,FALSE))))</f>
        <v/>
      </c>
      <c r="M416" s="78">
        <f ca="1">SUM($O$3:$O416)</f>
        <v>0</v>
      </c>
      <c r="N416" s="25" t="str">
        <f t="shared" ca="1" si="391"/>
        <v/>
      </c>
      <c r="O416" s="25" t="str">
        <f t="shared" ca="1" si="392"/>
        <v/>
      </c>
      <c r="P416" s="25" t="str">
        <f t="shared" ca="1" si="393"/>
        <v/>
      </c>
      <c r="Q416" s="7" t="str">
        <f t="shared" ca="1" si="394"/>
        <v/>
      </c>
      <c r="R416" s="25" t="str">
        <f t="shared" ca="1" si="395"/>
        <v/>
      </c>
      <c r="S416" s="25">
        <f ca="1">SUM(R$3:R416)</f>
        <v>0</v>
      </c>
      <c r="T416" s="25" t="str">
        <f t="shared" ca="1" si="396"/>
        <v/>
      </c>
      <c r="U416" s="25" t="str">
        <f t="shared" ca="1" si="377"/>
        <v/>
      </c>
      <c r="V416" s="25" t="str">
        <f t="shared" ca="1" si="397"/>
        <v/>
      </c>
      <c r="W416" s="25" t="str">
        <f t="shared" ca="1" si="378"/>
        <v/>
      </c>
      <c r="X416" s="25" t="str">
        <f t="shared" ca="1" si="398"/>
        <v/>
      </c>
      <c r="Y416" s="25" t="str">
        <f t="shared" ca="1" si="379"/>
        <v/>
      </c>
      <c r="Z416" s="25" t="str">
        <f t="shared" ca="1" si="399"/>
        <v/>
      </c>
      <c r="AA416" s="25" t="str">
        <f t="shared" ca="1" si="400"/>
        <v/>
      </c>
      <c r="AB416" s="25" t="str">
        <f ca="1">IF($H416="","",IF($Q416="x",SUM(U$3:W416)+SUM(Z$3:AA416)-SUM(AB$3:AB415),0))</f>
        <v/>
      </c>
      <c r="AC416" s="25" t="str">
        <f t="shared" ca="1" si="401"/>
        <v/>
      </c>
      <c r="AD416" s="25" t="str">
        <f t="shared" ca="1" si="380"/>
        <v/>
      </c>
      <c r="AE416" s="7"/>
      <c r="AF416" s="25" t="str">
        <f t="shared" ca="1" si="402"/>
        <v/>
      </c>
      <c r="AG416" s="25">
        <f ca="1">SUM(AF$3:AF416)</f>
        <v>0</v>
      </c>
      <c r="AH416" s="25" t="str">
        <f t="shared" ca="1" si="403"/>
        <v/>
      </c>
      <c r="AI416" s="25" t="str">
        <f t="shared" ca="1" si="381"/>
        <v/>
      </c>
      <c r="AJ416" s="25" t="str">
        <f t="shared" ca="1" si="404"/>
        <v/>
      </c>
      <c r="AK416" s="25" t="str">
        <f t="shared" ca="1" si="382"/>
        <v/>
      </c>
      <c r="AL416" s="25" t="str">
        <f t="shared" ca="1" si="405"/>
        <v/>
      </c>
      <c r="AM416" s="25" t="str">
        <f t="shared" ca="1" si="383"/>
        <v/>
      </c>
      <c r="AN416" s="25" t="str">
        <f t="shared" ca="1" si="406"/>
        <v/>
      </c>
      <c r="AO416" s="25" t="str">
        <f t="shared" ca="1" si="407"/>
        <v/>
      </c>
      <c r="AP416" s="25" t="str">
        <f ca="1">IF($H416="","",IF($Q416="x",SUM(AI$3:AK416)+SUM(AN$3:AO416)-SUM(AP$3:AP415),0))</f>
        <v/>
      </c>
      <c r="AQ416" s="25" t="str">
        <f t="shared" ca="1" si="408"/>
        <v/>
      </c>
      <c r="AR416" s="25" t="str">
        <f t="shared" ca="1" si="384"/>
        <v/>
      </c>
      <c r="AS416" s="7"/>
      <c r="AT416" s="25" t="str">
        <f t="shared" ca="1" si="409"/>
        <v/>
      </c>
      <c r="AU416" s="25">
        <f ca="1">SUM(AT$3:AT416)</f>
        <v>0</v>
      </c>
      <c r="AV416" s="25" t="str">
        <f t="shared" ca="1" si="410"/>
        <v/>
      </c>
      <c r="AW416" s="25" t="str">
        <f t="shared" ca="1" si="385"/>
        <v/>
      </c>
      <c r="AX416" s="25" t="str">
        <f t="shared" ca="1" si="411"/>
        <v/>
      </c>
      <c r="AY416" s="25" t="str">
        <f t="shared" ca="1" si="412"/>
        <v/>
      </c>
      <c r="AZ416" s="25" t="str">
        <f t="shared" ca="1" si="413"/>
        <v/>
      </c>
      <c r="BA416" s="25" t="str">
        <f t="shared" ca="1" si="414"/>
        <v/>
      </c>
      <c r="BB416" s="25" t="str">
        <f t="shared" ca="1" si="415"/>
        <v/>
      </c>
      <c r="BC416" s="25" t="str">
        <f t="shared" ca="1" si="416"/>
        <v/>
      </c>
      <c r="BD416" s="25" t="str">
        <f ca="1">IF($H416="","",IF($Q416="x",SUM(AW$3:AY416)+SUM(BB$3:BC416)-SUM(BD$3:BD415),0))</f>
        <v/>
      </c>
      <c r="BE416" s="25" t="str">
        <f t="shared" ca="1" si="417"/>
        <v/>
      </c>
      <c r="BF416" s="25" t="str">
        <f t="shared" ca="1" si="386"/>
        <v/>
      </c>
      <c r="BG416" s="7"/>
      <c r="BI416" s="25" t="str">
        <f t="shared" ca="1" si="418"/>
        <v/>
      </c>
      <c r="BJ416" s="25">
        <f ca="1">SUM(BI$3:BI416)</f>
        <v>0</v>
      </c>
      <c r="BK416" s="25" t="str">
        <f t="shared" ca="1" si="430"/>
        <v/>
      </c>
      <c r="BL416" s="25" t="str">
        <f t="shared" ca="1" si="387"/>
        <v/>
      </c>
      <c r="BM416" s="25" t="str">
        <f t="shared" ca="1" si="419"/>
        <v/>
      </c>
      <c r="BN416" s="25" t="str">
        <f t="shared" ca="1" si="420"/>
        <v/>
      </c>
      <c r="BO416" s="25" t="str">
        <f t="shared" ca="1" si="421"/>
        <v/>
      </c>
      <c r="BP416" s="25" t="str">
        <f t="shared" ca="1" si="422"/>
        <v/>
      </c>
      <c r="BQ416" s="25" t="str">
        <f t="shared" ca="1" si="423"/>
        <v/>
      </c>
      <c r="BR416" s="25" t="str">
        <f t="shared" ca="1" si="424"/>
        <v/>
      </c>
      <c r="BS416" s="25" t="str">
        <f ca="1">IF($H416="","",IF($Q416="x",SUM(BL$3:BN416)+SUM(BQ$3:BR416)-SUM(BS$3:BS415),0))</f>
        <v/>
      </c>
      <c r="BT416" s="25" t="str">
        <f t="shared" ca="1" si="425"/>
        <v/>
      </c>
      <c r="BU416" s="25" t="str">
        <f t="shared" ca="1" si="388"/>
        <v/>
      </c>
      <c r="BV416" s="7"/>
      <c r="BY416" s="7"/>
      <c r="CB416" s="131">
        <f t="shared" si="372"/>
        <v>413</v>
      </c>
      <c r="CC416" s="132" t="str">
        <f t="shared" ca="1" si="426"/>
        <v/>
      </c>
      <c r="CD416" s="133" t="str">
        <f t="shared" ca="1" si="373"/>
        <v/>
      </c>
      <c r="CE416" s="133" t="str">
        <f t="shared" ca="1" si="427"/>
        <v/>
      </c>
      <c r="CF416" s="133" t="str">
        <f t="shared" ca="1" si="374"/>
        <v/>
      </c>
      <c r="CG416" s="133" t="str">
        <f t="shared" ca="1" si="428"/>
        <v/>
      </c>
      <c r="CH416" s="133" t="str">
        <f ca="1">IF($H416="","",IF(MONTH($H416)=MONTH($C$4)-1,MAX(0,(CG416-SUM(N405:N416)+SUM(O405:O416))-(VLOOKUP(CB416-12,$CB$3:$CH415,6,FALSE))),0)*0.25)</f>
        <v/>
      </c>
      <c r="CI416" s="133" t="str">
        <f ca="1">IF($H416="","",CG416-SUM($CH$4:$CH416))</f>
        <v/>
      </c>
      <c r="CK416" s="133" t="str">
        <f ca="1">IF($H416="","",SUM($N$4:$N416)+$CK$3)</f>
        <v/>
      </c>
      <c r="CL416" s="133" t="str">
        <f ca="1">IF($H416="","",SUM($O$4:$O416))</f>
        <v/>
      </c>
      <c r="CM416" s="133" t="str">
        <f t="shared" ca="1" si="431"/>
        <v/>
      </c>
      <c r="CN416" s="133" t="str">
        <f ca="1">IF($H416="","",ROUND(IF(MONTH($H416)=MONTH($C$4)-1,BT416*(1+CC416)-SUM($CM$4:$CM416),0),2))</f>
        <v/>
      </c>
      <c r="CZ416" s="132" t="str">
        <f t="shared" ca="1" si="389"/>
        <v/>
      </c>
    </row>
    <row r="417" spans="6:104" x14ac:dyDescent="0.2">
      <c r="F417" s="3">
        <v>414</v>
      </c>
      <c r="G417" s="3">
        <f t="shared" si="390"/>
        <v>35</v>
      </c>
      <c r="H417" s="8" t="str">
        <f t="shared" ca="1" si="429"/>
        <v/>
      </c>
      <c r="I417" s="6" t="str">
        <f t="shared" ca="1" si="375"/>
        <v/>
      </c>
      <c r="J417" s="6" t="str">
        <f t="shared" ca="1" si="376"/>
        <v/>
      </c>
      <c r="K417" s="7"/>
      <c r="L417" s="6" t="str">
        <f ca="1">IF($H417="","",IF($J417="",VLOOKUP($I417,Sterbetafeln!$A$4:$I$124,$D$10,FALSE),MAX(0.0005,VLOOKUP($I417,Sterbetafeln!$A$4:$I$124,$D$10,FALSE)*VLOOKUP($J417,Sterbetafeln!$A$4:$I$124,$D$13,FALSE))))</f>
        <v/>
      </c>
      <c r="M417" s="78">
        <f ca="1">SUM($O$3:$O417)</f>
        <v>0</v>
      </c>
      <c r="N417" s="25" t="str">
        <f t="shared" ca="1" si="391"/>
        <v/>
      </c>
      <c r="O417" s="25" t="str">
        <f t="shared" ca="1" si="392"/>
        <v/>
      </c>
      <c r="P417" s="25" t="str">
        <f t="shared" ca="1" si="393"/>
        <v/>
      </c>
      <c r="Q417" s="7" t="str">
        <f t="shared" ca="1" si="394"/>
        <v/>
      </c>
      <c r="R417" s="25" t="str">
        <f t="shared" ca="1" si="395"/>
        <v/>
      </c>
      <c r="S417" s="25">
        <f ca="1">SUM(R$3:R417)</f>
        <v>0</v>
      </c>
      <c r="T417" s="25" t="str">
        <f t="shared" ca="1" si="396"/>
        <v/>
      </c>
      <c r="U417" s="25" t="str">
        <f t="shared" ca="1" si="377"/>
        <v/>
      </c>
      <c r="V417" s="25" t="str">
        <f t="shared" ca="1" si="397"/>
        <v/>
      </c>
      <c r="W417" s="25" t="str">
        <f t="shared" ca="1" si="378"/>
        <v/>
      </c>
      <c r="X417" s="25" t="str">
        <f t="shared" ca="1" si="398"/>
        <v/>
      </c>
      <c r="Y417" s="25" t="str">
        <f t="shared" ca="1" si="379"/>
        <v/>
      </c>
      <c r="Z417" s="25" t="str">
        <f t="shared" ca="1" si="399"/>
        <v/>
      </c>
      <c r="AA417" s="25" t="str">
        <f t="shared" ca="1" si="400"/>
        <v/>
      </c>
      <c r="AB417" s="25" t="str">
        <f ca="1">IF($H417="","",IF($Q417="x",SUM(U$3:W417)+SUM(Z$3:AA417)-SUM(AB$3:AB416),0))</f>
        <v/>
      </c>
      <c r="AC417" s="25" t="str">
        <f t="shared" ca="1" si="401"/>
        <v/>
      </c>
      <c r="AD417" s="25" t="str">
        <f t="shared" ca="1" si="380"/>
        <v/>
      </c>
      <c r="AE417" s="7"/>
      <c r="AF417" s="25" t="str">
        <f t="shared" ca="1" si="402"/>
        <v/>
      </c>
      <c r="AG417" s="25">
        <f ca="1">SUM(AF$3:AF417)</f>
        <v>0</v>
      </c>
      <c r="AH417" s="25" t="str">
        <f t="shared" ca="1" si="403"/>
        <v/>
      </c>
      <c r="AI417" s="25" t="str">
        <f t="shared" ca="1" si="381"/>
        <v/>
      </c>
      <c r="AJ417" s="25" t="str">
        <f t="shared" ca="1" si="404"/>
        <v/>
      </c>
      <c r="AK417" s="25" t="str">
        <f t="shared" ca="1" si="382"/>
        <v/>
      </c>
      <c r="AL417" s="25" t="str">
        <f t="shared" ca="1" si="405"/>
        <v/>
      </c>
      <c r="AM417" s="25" t="str">
        <f t="shared" ca="1" si="383"/>
        <v/>
      </c>
      <c r="AN417" s="25" t="str">
        <f t="shared" ca="1" si="406"/>
        <v/>
      </c>
      <c r="AO417" s="25" t="str">
        <f t="shared" ca="1" si="407"/>
        <v/>
      </c>
      <c r="AP417" s="25" t="str">
        <f ca="1">IF($H417="","",IF($Q417="x",SUM(AI$3:AK417)+SUM(AN$3:AO417)-SUM(AP$3:AP416),0))</f>
        <v/>
      </c>
      <c r="AQ417" s="25" t="str">
        <f t="shared" ca="1" si="408"/>
        <v/>
      </c>
      <c r="AR417" s="25" t="str">
        <f t="shared" ca="1" si="384"/>
        <v/>
      </c>
      <c r="AS417" s="7"/>
      <c r="AT417" s="25" t="str">
        <f t="shared" ca="1" si="409"/>
        <v/>
      </c>
      <c r="AU417" s="25">
        <f ca="1">SUM(AT$3:AT417)</f>
        <v>0</v>
      </c>
      <c r="AV417" s="25" t="str">
        <f t="shared" ca="1" si="410"/>
        <v/>
      </c>
      <c r="AW417" s="25" t="str">
        <f t="shared" ca="1" si="385"/>
        <v/>
      </c>
      <c r="AX417" s="25" t="str">
        <f t="shared" ca="1" si="411"/>
        <v/>
      </c>
      <c r="AY417" s="25" t="str">
        <f t="shared" ca="1" si="412"/>
        <v/>
      </c>
      <c r="AZ417" s="25" t="str">
        <f t="shared" ca="1" si="413"/>
        <v/>
      </c>
      <c r="BA417" s="25" t="str">
        <f t="shared" ca="1" si="414"/>
        <v/>
      </c>
      <c r="BB417" s="25" t="str">
        <f t="shared" ca="1" si="415"/>
        <v/>
      </c>
      <c r="BC417" s="25" t="str">
        <f t="shared" ca="1" si="416"/>
        <v/>
      </c>
      <c r="BD417" s="25" t="str">
        <f ca="1">IF($H417="","",IF($Q417="x",SUM(AW$3:AY417)+SUM(BB$3:BC417)-SUM(BD$3:BD416),0))</f>
        <v/>
      </c>
      <c r="BE417" s="25" t="str">
        <f t="shared" ca="1" si="417"/>
        <v/>
      </c>
      <c r="BF417" s="25" t="str">
        <f t="shared" ca="1" si="386"/>
        <v/>
      </c>
      <c r="BG417" s="7"/>
      <c r="BI417" s="25" t="str">
        <f t="shared" ca="1" si="418"/>
        <v/>
      </c>
      <c r="BJ417" s="25">
        <f ca="1">SUM(BI$3:BI417)</f>
        <v>0</v>
      </c>
      <c r="BK417" s="25" t="str">
        <f t="shared" ca="1" si="430"/>
        <v/>
      </c>
      <c r="BL417" s="25" t="str">
        <f t="shared" ca="1" si="387"/>
        <v/>
      </c>
      <c r="BM417" s="25" t="str">
        <f t="shared" ca="1" si="419"/>
        <v/>
      </c>
      <c r="BN417" s="25" t="str">
        <f t="shared" ca="1" si="420"/>
        <v/>
      </c>
      <c r="BO417" s="25" t="str">
        <f t="shared" ca="1" si="421"/>
        <v/>
      </c>
      <c r="BP417" s="25" t="str">
        <f t="shared" ca="1" si="422"/>
        <v/>
      </c>
      <c r="BQ417" s="25" t="str">
        <f t="shared" ca="1" si="423"/>
        <v/>
      </c>
      <c r="BR417" s="25" t="str">
        <f t="shared" ca="1" si="424"/>
        <v/>
      </c>
      <c r="BS417" s="25" t="str">
        <f ca="1">IF($H417="","",IF($Q417="x",SUM(BL$3:BN417)+SUM(BQ$3:BR417)-SUM(BS$3:BS416),0))</f>
        <v/>
      </c>
      <c r="BT417" s="25" t="str">
        <f t="shared" ca="1" si="425"/>
        <v/>
      </c>
      <c r="BU417" s="25" t="str">
        <f t="shared" ca="1" si="388"/>
        <v/>
      </c>
      <c r="BV417" s="7"/>
      <c r="BY417" s="7"/>
      <c r="CB417" s="131">
        <f t="shared" si="372"/>
        <v>414</v>
      </c>
      <c r="CC417" s="132" t="str">
        <f t="shared" ca="1" si="426"/>
        <v/>
      </c>
      <c r="CD417" s="133" t="str">
        <f t="shared" ca="1" si="373"/>
        <v/>
      </c>
      <c r="CE417" s="133" t="str">
        <f t="shared" ca="1" si="427"/>
        <v/>
      </c>
      <c r="CF417" s="133" t="str">
        <f t="shared" ca="1" si="374"/>
        <v/>
      </c>
      <c r="CG417" s="133" t="str">
        <f t="shared" ca="1" si="428"/>
        <v/>
      </c>
      <c r="CH417" s="133" t="str">
        <f ca="1">IF($H417="","",IF(MONTH($H417)=MONTH($C$4)-1,MAX(0,(CG417-SUM(N406:N417)+SUM(O406:O417))-(VLOOKUP(CB417-12,$CB$3:$CH416,6,FALSE))),0)*0.25)</f>
        <v/>
      </c>
      <c r="CI417" s="133" t="str">
        <f ca="1">IF($H417="","",CG417-SUM($CH$4:$CH417))</f>
        <v/>
      </c>
      <c r="CK417" s="133" t="str">
        <f ca="1">IF($H417="","",SUM($N$4:$N417)+$CK$3)</f>
        <v/>
      </c>
      <c r="CL417" s="133" t="str">
        <f ca="1">IF($H417="","",SUM($O$4:$O417))</f>
        <v/>
      </c>
      <c r="CM417" s="133" t="str">
        <f t="shared" ca="1" si="431"/>
        <v/>
      </c>
      <c r="CN417" s="133" t="str">
        <f ca="1">IF($H417="","",ROUND(IF(MONTH($H417)=MONTH($C$4)-1,BT417*(1+CC417)-SUM($CM$4:$CM417),0),2))</f>
        <v/>
      </c>
      <c r="CZ417" s="132" t="str">
        <f t="shared" ca="1" si="389"/>
        <v/>
      </c>
    </row>
    <row r="418" spans="6:104" x14ac:dyDescent="0.2">
      <c r="F418" s="3">
        <v>415</v>
      </c>
      <c r="G418" s="3">
        <f t="shared" si="390"/>
        <v>35</v>
      </c>
      <c r="H418" s="8" t="str">
        <f t="shared" ca="1" si="429"/>
        <v/>
      </c>
      <c r="I418" s="6" t="str">
        <f t="shared" ca="1" si="375"/>
        <v/>
      </c>
      <c r="J418" s="6" t="str">
        <f t="shared" ca="1" si="376"/>
        <v/>
      </c>
      <c r="K418" s="7"/>
      <c r="L418" s="6" t="str">
        <f ca="1">IF($H418="","",IF($J418="",VLOOKUP($I418,Sterbetafeln!$A$4:$I$124,$D$10,FALSE),MAX(0.0005,VLOOKUP($I418,Sterbetafeln!$A$4:$I$124,$D$10,FALSE)*VLOOKUP($J418,Sterbetafeln!$A$4:$I$124,$D$13,FALSE))))</f>
        <v/>
      </c>
      <c r="M418" s="78">
        <f ca="1">SUM($O$3:$O418)</f>
        <v>0</v>
      </c>
      <c r="N418" s="25" t="str">
        <f t="shared" ca="1" si="391"/>
        <v/>
      </c>
      <c r="O418" s="25" t="str">
        <f t="shared" ca="1" si="392"/>
        <v/>
      </c>
      <c r="P418" s="25" t="str">
        <f t="shared" ca="1" si="393"/>
        <v/>
      </c>
      <c r="Q418" s="7" t="str">
        <f t="shared" ca="1" si="394"/>
        <v/>
      </c>
      <c r="R418" s="25" t="str">
        <f t="shared" ca="1" si="395"/>
        <v/>
      </c>
      <c r="S418" s="25">
        <f ca="1">SUM(R$3:R418)</f>
        <v>0</v>
      </c>
      <c r="T418" s="25" t="str">
        <f t="shared" ca="1" si="396"/>
        <v/>
      </c>
      <c r="U418" s="25" t="str">
        <f t="shared" ca="1" si="377"/>
        <v/>
      </c>
      <c r="V418" s="25" t="str">
        <f t="shared" ca="1" si="397"/>
        <v/>
      </c>
      <c r="W418" s="25" t="str">
        <f t="shared" ca="1" si="378"/>
        <v/>
      </c>
      <c r="X418" s="25" t="str">
        <f t="shared" ca="1" si="398"/>
        <v/>
      </c>
      <c r="Y418" s="25" t="str">
        <f t="shared" ca="1" si="379"/>
        <v/>
      </c>
      <c r="Z418" s="25" t="str">
        <f t="shared" ca="1" si="399"/>
        <v/>
      </c>
      <c r="AA418" s="25" t="str">
        <f t="shared" ca="1" si="400"/>
        <v/>
      </c>
      <c r="AB418" s="25" t="str">
        <f ca="1">IF($H418="","",IF($Q418="x",SUM(U$3:W418)+SUM(Z$3:AA418)-SUM(AB$3:AB417),0))</f>
        <v/>
      </c>
      <c r="AC418" s="25" t="str">
        <f t="shared" ca="1" si="401"/>
        <v/>
      </c>
      <c r="AD418" s="25" t="str">
        <f t="shared" ca="1" si="380"/>
        <v/>
      </c>
      <c r="AE418" s="7"/>
      <c r="AF418" s="25" t="str">
        <f t="shared" ca="1" si="402"/>
        <v/>
      </c>
      <c r="AG418" s="25">
        <f ca="1">SUM(AF$3:AF418)</f>
        <v>0</v>
      </c>
      <c r="AH418" s="25" t="str">
        <f t="shared" ca="1" si="403"/>
        <v/>
      </c>
      <c r="AI418" s="25" t="str">
        <f t="shared" ca="1" si="381"/>
        <v/>
      </c>
      <c r="AJ418" s="25" t="str">
        <f t="shared" ca="1" si="404"/>
        <v/>
      </c>
      <c r="AK418" s="25" t="str">
        <f t="shared" ca="1" si="382"/>
        <v/>
      </c>
      <c r="AL418" s="25" t="str">
        <f t="shared" ca="1" si="405"/>
        <v/>
      </c>
      <c r="AM418" s="25" t="str">
        <f t="shared" ca="1" si="383"/>
        <v/>
      </c>
      <c r="AN418" s="25" t="str">
        <f t="shared" ca="1" si="406"/>
        <v/>
      </c>
      <c r="AO418" s="25" t="str">
        <f t="shared" ca="1" si="407"/>
        <v/>
      </c>
      <c r="AP418" s="25" t="str">
        <f ca="1">IF($H418="","",IF($Q418="x",SUM(AI$3:AK418)+SUM(AN$3:AO418)-SUM(AP$3:AP417),0))</f>
        <v/>
      </c>
      <c r="AQ418" s="25" t="str">
        <f t="shared" ca="1" si="408"/>
        <v/>
      </c>
      <c r="AR418" s="25" t="str">
        <f t="shared" ca="1" si="384"/>
        <v/>
      </c>
      <c r="AS418" s="7"/>
      <c r="AT418" s="25" t="str">
        <f t="shared" ca="1" si="409"/>
        <v/>
      </c>
      <c r="AU418" s="25">
        <f ca="1">SUM(AT$3:AT418)</f>
        <v>0</v>
      </c>
      <c r="AV418" s="25" t="str">
        <f t="shared" ca="1" si="410"/>
        <v/>
      </c>
      <c r="AW418" s="25" t="str">
        <f t="shared" ca="1" si="385"/>
        <v/>
      </c>
      <c r="AX418" s="25" t="str">
        <f t="shared" ca="1" si="411"/>
        <v/>
      </c>
      <c r="AY418" s="25" t="str">
        <f t="shared" ca="1" si="412"/>
        <v/>
      </c>
      <c r="AZ418" s="25" t="str">
        <f t="shared" ca="1" si="413"/>
        <v/>
      </c>
      <c r="BA418" s="25" t="str">
        <f t="shared" ca="1" si="414"/>
        <v/>
      </c>
      <c r="BB418" s="25" t="str">
        <f t="shared" ca="1" si="415"/>
        <v/>
      </c>
      <c r="BC418" s="25" t="str">
        <f t="shared" ca="1" si="416"/>
        <v/>
      </c>
      <c r="BD418" s="25" t="str">
        <f ca="1">IF($H418="","",IF($Q418="x",SUM(AW$3:AY418)+SUM(BB$3:BC418)-SUM(BD$3:BD417),0))</f>
        <v/>
      </c>
      <c r="BE418" s="25" t="str">
        <f t="shared" ca="1" si="417"/>
        <v/>
      </c>
      <c r="BF418" s="25" t="str">
        <f t="shared" ca="1" si="386"/>
        <v/>
      </c>
      <c r="BG418" s="7"/>
      <c r="BI418" s="25" t="str">
        <f t="shared" ca="1" si="418"/>
        <v/>
      </c>
      <c r="BJ418" s="25">
        <f ca="1">SUM(BI$3:BI418)</f>
        <v>0</v>
      </c>
      <c r="BK418" s="25" t="str">
        <f t="shared" ca="1" si="430"/>
        <v/>
      </c>
      <c r="BL418" s="25" t="str">
        <f t="shared" ca="1" si="387"/>
        <v/>
      </c>
      <c r="BM418" s="25" t="str">
        <f t="shared" ca="1" si="419"/>
        <v/>
      </c>
      <c r="BN418" s="25" t="str">
        <f t="shared" ca="1" si="420"/>
        <v/>
      </c>
      <c r="BO418" s="25" t="str">
        <f t="shared" ca="1" si="421"/>
        <v/>
      </c>
      <c r="BP418" s="25" t="str">
        <f t="shared" ca="1" si="422"/>
        <v/>
      </c>
      <c r="BQ418" s="25" t="str">
        <f t="shared" ca="1" si="423"/>
        <v/>
      </c>
      <c r="BR418" s="25" t="str">
        <f t="shared" ca="1" si="424"/>
        <v/>
      </c>
      <c r="BS418" s="25" t="str">
        <f ca="1">IF($H418="","",IF($Q418="x",SUM(BL$3:BN418)+SUM(BQ$3:BR418)-SUM(BS$3:BS417),0))</f>
        <v/>
      </c>
      <c r="BT418" s="25" t="str">
        <f t="shared" ca="1" si="425"/>
        <v/>
      </c>
      <c r="BU418" s="25" t="str">
        <f t="shared" ca="1" si="388"/>
        <v/>
      </c>
      <c r="BV418" s="7"/>
      <c r="BY418" s="7"/>
      <c r="CB418" s="131">
        <f t="shared" si="372"/>
        <v>415</v>
      </c>
      <c r="CC418" s="132" t="str">
        <f t="shared" ca="1" si="426"/>
        <v/>
      </c>
      <c r="CD418" s="133" t="str">
        <f t="shared" ca="1" si="373"/>
        <v/>
      </c>
      <c r="CE418" s="133" t="str">
        <f t="shared" ca="1" si="427"/>
        <v/>
      </c>
      <c r="CF418" s="133" t="str">
        <f t="shared" ca="1" si="374"/>
        <v/>
      </c>
      <c r="CG418" s="133" t="str">
        <f t="shared" ca="1" si="428"/>
        <v/>
      </c>
      <c r="CH418" s="133" t="str">
        <f ca="1">IF($H418="","",IF(MONTH($H418)=MONTH($C$4)-1,MAX(0,(CG418-SUM(N407:N418)+SUM(O407:O418))-(VLOOKUP(CB418-12,$CB$3:$CH417,6,FALSE))),0)*0.25)</f>
        <v/>
      </c>
      <c r="CI418" s="133" t="str">
        <f ca="1">IF($H418="","",CG418-SUM($CH$4:$CH418))</f>
        <v/>
      </c>
      <c r="CK418" s="133" t="str">
        <f ca="1">IF($H418="","",SUM($N$4:$N418)+$CK$3)</f>
        <v/>
      </c>
      <c r="CL418" s="133" t="str">
        <f ca="1">IF($H418="","",SUM($O$4:$O418))</f>
        <v/>
      </c>
      <c r="CM418" s="133" t="str">
        <f t="shared" ca="1" si="431"/>
        <v/>
      </c>
      <c r="CN418" s="133" t="str">
        <f ca="1">IF($H418="","",ROUND(IF(MONTH($H418)=MONTH($C$4)-1,BT418*(1+CC418)-SUM($CM$4:$CM418),0),2))</f>
        <v/>
      </c>
      <c r="CZ418" s="132" t="str">
        <f t="shared" ca="1" si="389"/>
        <v/>
      </c>
    </row>
    <row r="419" spans="6:104" x14ac:dyDescent="0.2">
      <c r="F419" s="3">
        <v>416</v>
      </c>
      <c r="G419" s="3">
        <f t="shared" si="390"/>
        <v>35</v>
      </c>
      <c r="H419" s="8" t="str">
        <f t="shared" ca="1" si="429"/>
        <v/>
      </c>
      <c r="I419" s="6" t="str">
        <f t="shared" ca="1" si="375"/>
        <v/>
      </c>
      <c r="J419" s="6" t="str">
        <f t="shared" ca="1" si="376"/>
        <v/>
      </c>
      <c r="K419" s="7"/>
      <c r="L419" s="6" t="str">
        <f ca="1">IF($H419="","",IF($J419="",VLOOKUP($I419,Sterbetafeln!$A$4:$I$124,$D$10,FALSE),MAX(0.0005,VLOOKUP($I419,Sterbetafeln!$A$4:$I$124,$D$10,FALSE)*VLOOKUP($J419,Sterbetafeln!$A$4:$I$124,$D$13,FALSE))))</f>
        <v/>
      </c>
      <c r="M419" s="78">
        <f ca="1">SUM($O$3:$O419)</f>
        <v>0</v>
      </c>
      <c r="N419" s="25" t="str">
        <f t="shared" ca="1" si="391"/>
        <v/>
      </c>
      <c r="O419" s="25" t="str">
        <f t="shared" ca="1" si="392"/>
        <v/>
      </c>
      <c r="P419" s="25" t="str">
        <f t="shared" ca="1" si="393"/>
        <v/>
      </c>
      <c r="Q419" s="7" t="str">
        <f t="shared" ca="1" si="394"/>
        <v/>
      </c>
      <c r="R419" s="25" t="str">
        <f t="shared" ca="1" si="395"/>
        <v/>
      </c>
      <c r="S419" s="25">
        <f ca="1">SUM(R$3:R419)</f>
        <v>0</v>
      </c>
      <c r="T419" s="25" t="str">
        <f t="shared" ca="1" si="396"/>
        <v/>
      </c>
      <c r="U419" s="25" t="str">
        <f t="shared" ca="1" si="377"/>
        <v/>
      </c>
      <c r="V419" s="25" t="str">
        <f t="shared" ca="1" si="397"/>
        <v/>
      </c>
      <c r="W419" s="25" t="str">
        <f t="shared" ca="1" si="378"/>
        <v/>
      </c>
      <c r="X419" s="25" t="str">
        <f t="shared" ca="1" si="398"/>
        <v/>
      </c>
      <c r="Y419" s="25" t="str">
        <f t="shared" ca="1" si="379"/>
        <v/>
      </c>
      <c r="Z419" s="25" t="str">
        <f t="shared" ca="1" si="399"/>
        <v/>
      </c>
      <c r="AA419" s="25" t="str">
        <f t="shared" ca="1" si="400"/>
        <v/>
      </c>
      <c r="AB419" s="25" t="str">
        <f ca="1">IF($H419="","",IF($Q419="x",SUM(U$3:W419)+SUM(Z$3:AA419)-SUM(AB$3:AB418),0))</f>
        <v/>
      </c>
      <c r="AC419" s="25" t="str">
        <f t="shared" ca="1" si="401"/>
        <v/>
      </c>
      <c r="AD419" s="25" t="str">
        <f t="shared" ca="1" si="380"/>
        <v/>
      </c>
      <c r="AE419" s="7"/>
      <c r="AF419" s="25" t="str">
        <f t="shared" ca="1" si="402"/>
        <v/>
      </c>
      <c r="AG419" s="25">
        <f ca="1">SUM(AF$3:AF419)</f>
        <v>0</v>
      </c>
      <c r="AH419" s="25" t="str">
        <f t="shared" ca="1" si="403"/>
        <v/>
      </c>
      <c r="AI419" s="25" t="str">
        <f t="shared" ca="1" si="381"/>
        <v/>
      </c>
      <c r="AJ419" s="25" t="str">
        <f t="shared" ca="1" si="404"/>
        <v/>
      </c>
      <c r="AK419" s="25" t="str">
        <f t="shared" ca="1" si="382"/>
        <v/>
      </c>
      <c r="AL419" s="25" t="str">
        <f t="shared" ca="1" si="405"/>
        <v/>
      </c>
      <c r="AM419" s="25" t="str">
        <f t="shared" ca="1" si="383"/>
        <v/>
      </c>
      <c r="AN419" s="25" t="str">
        <f t="shared" ca="1" si="406"/>
        <v/>
      </c>
      <c r="AO419" s="25" t="str">
        <f t="shared" ca="1" si="407"/>
        <v/>
      </c>
      <c r="AP419" s="25" t="str">
        <f ca="1">IF($H419="","",IF($Q419="x",SUM(AI$3:AK419)+SUM(AN$3:AO419)-SUM(AP$3:AP418),0))</f>
        <v/>
      </c>
      <c r="AQ419" s="25" t="str">
        <f t="shared" ca="1" si="408"/>
        <v/>
      </c>
      <c r="AR419" s="25" t="str">
        <f t="shared" ca="1" si="384"/>
        <v/>
      </c>
      <c r="AS419" s="7"/>
      <c r="AT419" s="25" t="str">
        <f t="shared" ca="1" si="409"/>
        <v/>
      </c>
      <c r="AU419" s="25">
        <f ca="1">SUM(AT$3:AT419)</f>
        <v>0</v>
      </c>
      <c r="AV419" s="25" t="str">
        <f t="shared" ca="1" si="410"/>
        <v/>
      </c>
      <c r="AW419" s="25" t="str">
        <f t="shared" ca="1" si="385"/>
        <v/>
      </c>
      <c r="AX419" s="25" t="str">
        <f t="shared" ca="1" si="411"/>
        <v/>
      </c>
      <c r="AY419" s="25" t="str">
        <f t="shared" ca="1" si="412"/>
        <v/>
      </c>
      <c r="AZ419" s="25" t="str">
        <f t="shared" ca="1" si="413"/>
        <v/>
      </c>
      <c r="BA419" s="25" t="str">
        <f t="shared" ca="1" si="414"/>
        <v/>
      </c>
      <c r="BB419" s="25" t="str">
        <f t="shared" ca="1" si="415"/>
        <v/>
      </c>
      <c r="BC419" s="25" t="str">
        <f t="shared" ca="1" si="416"/>
        <v/>
      </c>
      <c r="BD419" s="25" t="str">
        <f ca="1">IF($H419="","",IF($Q419="x",SUM(AW$3:AY419)+SUM(BB$3:BC419)-SUM(BD$3:BD418),0))</f>
        <v/>
      </c>
      <c r="BE419" s="25" t="str">
        <f t="shared" ca="1" si="417"/>
        <v/>
      </c>
      <c r="BF419" s="25" t="str">
        <f t="shared" ca="1" si="386"/>
        <v/>
      </c>
      <c r="BG419" s="7"/>
      <c r="BI419" s="25" t="str">
        <f t="shared" ca="1" si="418"/>
        <v/>
      </c>
      <c r="BJ419" s="25">
        <f ca="1">SUM(BI$3:BI419)</f>
        <v>0</v>
      </c>
      <c r="BK419" s="25" t="str">
        <f t="shared" ca="1" si="430"/>
        <v/>
      </c>
      <c r="BL419" s="25" t="str">
        <f t="shared" ca="1" si="387"/>
        <v/>
      </c>
      <c r="BM419" s="25" t="str">
        <f t="shared" ca="1" si="419"/>
        <v/>
      </c>
      <c r="BN419" s="25" t="str">
        <f t="shared" ca="1" si="420"/>
        <v/>
      </c>
      <c r="BO419" s="25" t="str">
        <f t="shared" ca="1" si="421"/>
        <v/>
      </c>
      <c r="BP419" s="25" t="str">
        <f t="shared" ca="1" si="422"/>
        <v/>
      </c>
      <c r="BQ419" s="25" t="str">
        <f t="shared" ca="1" si="423"/>
        <v/>
      </c>
      <c r="BR419" s="25" t="str">
        <f t="shared" ca="1" si="424"/>
        <v/>
      </c>
      <c r="BS419" s="25" t="str">
        <f ca="1">IF($H419="","",IF($Q419="x",SUM(BL$3:BN419)+SUM(BQ$3:BR419)-SUM(BS$3:BS418),0))</f>
        <v/>
      </c>
      <c r="BT419" s="25" t="str">
        <f t="shared" ca="1" si="425"/>
        <v/>
      </c>
      <c r="BU419" s="25" t="str">
        <f t="shared" ca="1" si="388"/>
        <v/>
      </c>
      <c r="BV419" s="7"/>
      <c r="BY419" s="7"/>
      <c r="CB419" s="131">
        <f t="shared" si="372"/>
        <v>416</v>
      </c>
      <c r="CC419" s="132" t="str">
        <f t="shared" ca="1" si="426"/>
        <v/>
      </c>
      <c r="CD419" s="133" t="str">
        <f t="shared" ca="1" si="373"/>
        <v/>
      </c>
      <c r="CE419" s="133" t="str">
        <f t="shared" ca="1" si="427"/>
        <v/>
      </c>
      <c r="CF419" s="133" t="str">
        <f t="shared" ca="1" si="374"/>
        <v/>
      </c>
      <c r="CG419" s="133" t="str">
        <f t="shared" ca="1" si="428"/>
        <v/>
      </c>
      <c r="CH419" s="133" t="str">
        <f ca="1">IF($H419="","",IF(MONTH($H419)=MONTH($C$4)-1,MAX(0,(CG419-SUM(N408:N419)+SUM(O408:O419))-(VLOOKUP(CB419-12,$CB$3:$CH418,6,FALSE))),0)*0.25)</f>
        <v/>
      </c>
      <c r="CI419" s="133" t="str">
        <f ca="1">IF($H419="","",CG419-SUM($CH$4:$CH419))</f>
        <v/>
      </c>
      <c r="CK419" s="133" t="str">
        <f ca="1">IF($H419="","",SUM($N$4:$N419)+$CK$3)</f>
        <v/>
      </c>
      <c r="CL419" s="133" t="str">
        <f ca="1">IF($H419="","",SUM($O$4:$O419))</f>
        <v/>
      </c>
      <c r="CM419" s="133" t="str">
        <f t="shared" ca="1" si="431"/>
        <v/>
      </c>
      <c r="CN419" s="133" t="str">
        <f ca="1">IF($H419="","",ROUND(IF(MONTH($H419)=MONTH($C$4)-1,BT419*(1+CC419)-SUM($CM$4:$CM419),0),2))</f>
        <v/>
      </c>
      <c r="CZ419" s="132" t="str">
        <f t="shared" ca="1" si="389"/>
        <v/>
      </c>
    </row>
    <row r="420" spans="6:104" x14ac:dyDescent="0.2">
      <c r="F420" s="3">
        <v>417</v>
      </c>
      <c r="G420" s="3">
        <f t="shared" si="390"/>
        <v>35</v>
      </c>
      <c r="H420" s="8" t="str">
        <f t="shared" ca="1" si="429"/>
        <v/>
      </c>
      <c r="I420" s="6" t="str">
        <f t="shared" ca="1" si="375"/>
        <v/>
      </c>
      <c r="J420" s="6" t="str">
        <f t="shared" ca="1" si="376"/>
        <v/>
      </c>
      <c r="K420" s="7"/>
      <c r="L420" s="6" t="str">
        <f ca="1">IF($H420="","",IF($J420="",VLOOKUP($I420,Sterbetafeln!$A$4:$I$124,$D$10,FALSE),MAX(0.0005,VLOOKUP($I420,Sterbetafeln!$A$4:$I$124,$D$10,FALSE)*VLOOKUP($J420,Sterbetafeln!$A$4:$I$124,$D$13,FALSE))))</f>
        <v/>
      </c>
      <c r="M420" s="78">
        <f ca="1">SUM($O$3:$O420)</f>
        <v>0</v>
      </c>
      <c r="N420" s="25" t="str">
        <f t="shared" ca="1" si="391"/>
        <v/>
      </c>
      <c r="O420" s="25" t="str">
        <f t="shared" ca="1" si="392"/>
        <v/>
      </c>
      <c r="P420" s="25" t="str">
        <f t="shared" ca="1" si="393"/>
        <v/>
      </c>
      <c r="Q420" s="7" t="str">
        <f t="shared" ca="1" si="394"/>
        <v/>
      </c>
      <c r="R420" s="25" t="str">
        <f t="shared" ca="1" si="395"/>
        <v/>
      </c>
      <c r="S420" s="25">
        <f ca="1">SUM(R$3:R420)</f>
        <v>0</v>
      </c>
      <c r="T420" s="25" t="str">
        <f t="shared" ca="1" si="396"/>
        <v/>
      </c>
      <c r="U420" s="25" t="str">
        <f t="shared" ca="1" si="377"/>
        <v/>
      </c>
      <c r="V420" s="25" t="str">
        <f t="shared" ca="1" si="397"/>
        <v/>
      </c>
      <c r="W420" s="25" t="str">
        <f t="shared" ca="1" si="378"/>
        <v/>
      </c>
      <c r="X420" s="25" t="str">
        <f t="shared" ca="1" si="398"/>
        <v/>
      </c>
      <c r="Y420" s="25" t="str">
        <f t="shared" ca="1" si="379"/>
        <v/>
      </c>
      <c r="Z420" s="25" t="str">
        <f t="shared" ca="1" si="399"/>
        <v/>
      </c>
      <c r="AA420" s="25" t="str">
        <f t="shared" ca="1" si="400"/>
        <v/>
      </c>
      <c r="AB420" s="25" t="str">
        <f ca="1">IF($H420="","",IF($Q420="x",SUM(U$3:W420)+SUM(Z$3:AA420)-SUM(AB$3:AB419),0))</f>
        <v/>
      </c>
      <c r="AC420" s="25" t="str">
        <f t="shared" ca="1" si="401"/>
        <v/>
      </c>
      <c r="AD420" s="25" t="str">
        <f t="shared" ca="1" si="380"/>
        <v/>
      </c>
      <c r="AE420" s="7"/>
      <c r="AF420" s="25" t="str">
        <f t="shared" ca="1" si="402"/>
        <v/>
      </c>
      <c r="AG420" s="25">
        <f ca="1">SUM(AF$3:AF420)</f>
        <v>0</v>
      </c>
      <c r="AH420" s="25" t="str">
        <f t="shared" ca="1" si="403"/>
        <v/>
      </c>
      <c r="AI420" s="25" t="str">
        <f t="shared" ca="1" si="381"/>
        <v/>
      </c>
      <c r="AJ420" s="25" t="str">
        <f t="shared" ca="1" si="404"/>
        <v/>
      </c>
      <c r="AK420" s="25" t="str">
        <f t="shared" ca="1" si="382"/>
        <v/>
      </c>
      <c r="AL420" s="25" t="str">
        <f t="shared" ca="1" si="405"/>
        <v/>
      </c>
      <c r="AM420" s="25" t="str">
        <f t="shared" ca="1" si="383"/>
        <v/>
      </c>
      <c r="AN420" s="25" t="str">
        <f t="shared" ca="1" si="406"/>
        <v/>
      </c>
      <c r="AO420" s="25" t="str">
        <f t="shared" ca="1" si="407"/>
        <v/>
      </c>
      <c r="AP420" s="25" t="str">
        <f ca="1">IF($H420="","",IF($Q420="x",SUM(AI$3:AK420)+SUM(AN$3:AO420)-SUM(AP$3:AP419),0))</f>
        <v/>
      </c>
      <c r="AQ420" s="25" t="str">
        <f t="shared" ca="1" si="408"/>
        <v/>
      </c>
      <c r="AR420" s="25" t="str">
        <f t="shared" ca="1" si="384"/>
        <v/>
      </c>
      <c r="AS420" s="7"/>
      <c r="AT420" s="25" t="str">
        <f t="shared" ca="1" si="409"/>
        <v/>
      </c>
      <c r="AU420" s="25">
        <f ca="1">SUM(AT$3:AT420)</f>
        <v>0</v>
      </c>
      <c r="AV420" s="25" t="str">
        <f t="shared" ca="1" si="410"/>
        <v/>
      </c>
      <c r="AW420" s="25" t="str">
        <f t="shared" ca="1" si="385"/>
        <v/>
      </c>
      <c r="AX420" s="25" t="str">
        <f t="shared" ca="1" si="411"/>
        <v/>
      </c>
      <c r="AY420" s="25" t="str">
        <f t="shared" ca="1" si="412"/>
        <v/>
      </c>
      <c r="AZ420" s="25" t="str">
        <f t="shared" ca="1" si="413"/>
        <v/>
      </c>
      <c r="BA420" s="25" t="str">
        <f t="shared" ca="1" si="414"/>
        <v/>
      </c>
      <c r="BB420" s="25" t="str">
        <f t="shared" ca="1" si="415"/>
        <v/>
      </c>
      <c r="BC420" s="25" t="str">
        <f t="shared" ca="1" si="416"/>
        <v/>
      </c>
      <c r="BD420" s="25" t="str">
        <f ca="1">IF($H420="","",IF($Q420="x",SUM(AW$3:AY420)+SUM(BB$3:BC420)-SUM(BD$3:BD419),0))</f>
        <v/>
      </c>
      <c r="BE420" s="25" t="str">
        <f t="shared" ca="1" si="417"/>
        <v/>
      </c>
      <c r="BF420" s="25" t="str">
        <f t="shared" ca="1" si="386"/>
        <v/>
      </c>
      <c r="BG420" s="7"/>
      <c r="BI420" s="25" t="str">
        <f t="shared" ca="1" si="418"/>
        <v/>
      </c>
      <c r="BJ420" s="25">
        <f ca="1">SUM(BI$3:BI420)</f>
        <v>0</v>
      </c>
      <c r="BK420" s="25" t="str">
        <f t="shared" ca="1" si="430"/>
        <v/>
      </c>
      <c r="BL420" s="25" t="str">
        <f t="shared" ca="1" si="387"/>
        <v/>
      </c>
      <c r="BM420" s="25" t="str">
        <f t="shared" ca="1" si="419"/>
        <v/>
      </c>
      <c r="BN420" s="25" t="str">
        <f t="shared" ca="1" si="420"/>
        <v/>
      </c>
      <c r="BO420" s="25" t="str">
        <f t="shared" ca="1" si="421"/>
        <v/>
      </c>
      <c r="BP420" s="25" t="str">
        <f t="shared" ca="1" si="422"/>
        <v/>
      </c>
      <c r="BQ420" s="25" t="str">
        <f t="shared" ca="1" si="423"/>
        <v/>
      </c>
      <c r="BR420" s="25" t="str">
        <f t="shared" ca="1" si="424"/>
        <v/>
      </c>
      <c r="BS420" s="25" t="str">
        <f ca="1">IF($H420="","",IF($Q420="x",SUM(BL$3:BN420)+SUM(BQ$3:BR420)-SUM(BS$3:BS419),0))</f>
        <v/>
      </c>
      <c r="BT420" s="25" t="str">
        <f t="shared" ca="1" si="425"/>
        <v/>
      </c>
      <c r="BU420" s="25" t="str">
        <f t="shared" ca="1" si="388"/>
        <v/>
      </c>
      <c r="BV420" s="7"/>
      <c r="BY420" s="7"/>
      <c r="CB420" s="131">
        <f t="shared" si="372"/>
        <v>417</v>
      </c>
      <c r="CC420" s="132" t="str">
        <f t="shared" ca="1" si="426"/>
        <v/>
      </c>
      <c r="CD420" s="133" t="str">
        <f t="shared" ca="1" si="373"/>
        <v/>
      </c>
      <c r="CE420" s="133" t="str">
        <f t="shared" ca="1" si="427"/>
        <v/>
      </c>
      <c r="CF420" s="133" t="str">
        <f t="shared" ca="1" si="374"/>
        <v/>
      </c>
      <c r="CG420" s="133" t="str">
        <f t="shared" ca="1" si="428"/>
        <v/>
      </c>
      <c r="CH420" s="133" t="str">
        <f ca="1">IF($H420="","",IF(MONTH($H420)=MONTH($C$4)-1,MAX(0,(CG420-SUM(N409:N420)+SUM(O409:O420))-(VLOOKUP(CB420-12,$CB$3:$CH419,6,FALSE))),0)*0.25)</f>
        <v/>
      </c>
      <c r="CI420" s="133" t="str">
        <f ca="1">IF($H420="","",CG420-SUM($CH$4:$CH420))</f>
        <v/>
      </c>
      <c r="CK420" s="133" t="str">
        <f ca="1">IF($H420="","",SUM($N$4:$N420)+$CK$3)</f>
        <v/>
      </c>
      <c r="CL420" s="133" t="str">
        <f ca="1">IF($H420="","",SUM($O$4:$O420))</f>
        <v/>
      </c>
      <c r="CM420" s="133" t="str">
        <f t="shared" ca="1" si="431"/>
        <v/>
      </c>
      <c r="CN420" s="133" t="str">
        <f ca="1">IF($H420="","",ROUND(IF(MONTH($H420)=MONTH($C$4)-1,BT420*(1+CC420)-SUM($CM$4:$CM420),0),2))</f>
        <v/>
      </c>
      <c r="CZ420" s="132" t="str">
        <f t="shared" ca="1" si="389"/>
        <v/>
      </c>
    </row>
    <row r="421" spans="6:104" x14ac:dyDescent="0.2">
      <c r="F421" s="3">
        <v>418</v>
      </c>
      <c r="G421" s="3">
        <f t="shared" si="390"/>
        <v>35</v>
      </c>
      <c r="H421" s="8" t="str">
        <f t="shared" ca="1" si="429"/>
        <v/>
      </c>
      <c r="I421" s="6" t="str">
        <f t="shared" ca="1" si="375"/>
        <v/>
      </c>
      <c r="J421" s="6" t="str">
        <f t="shared" ca="1" si="376"/>
        <v/>
      </c>
      <c r="K421" s="7"/>
      <c r="L421" s="6" t="str">
        <f ca="1">IF($H421="","",IF($J421="",VLOOKUP($I421,Sterbetafeln!$A$4:$I$124,$D$10,FALSE),MAX(0.0005,VLOOKUP($I421,Sterbetafeln!$A$4:$I$124,$D$10,FALSE)*VLOOKUP($J421,Sterbetafeln!$A$4:$I$124,$D$13,FALSE))))</f>
        <v/>
      </c>
      <c r="M421" s="78">
        <f ca="1">SUM($O$3:$O421)</f>
        <v>0</v>
      </c>
      <c r="N421" s="25" t="str">
        <f t="shared" ca="1" si="391"/>
        <v/>
      </c>
      <c r="O421" s="25" t="str">
        <f t="shared" ca="1" si="392"/>
        <v/>
      </c>
      <c r="P421" s="25" t="str">
        <f t="shared" ca="1" si="393"/>
        <v/>
      </c>
      <c r="Q421" s="7" t="str">
        <f t="shared" ca="1" si="394"/>
        <v/>
      </c>
      <c r="R421" s="25" t="str">
        <f t="shared" ca="1" si="395"/>
        <v/>
      </c>
      <c r="S421" s="25">
        <f ca="1">SUM(R$3:R421)</f>
        <v>0</v>
      </c>
      <c r="T421" s="25" t="str">
        <f t="shared" ca="1" si="396"/>
        <v/>
      </c>
      <c r="U421" s="25" t="str">
        <f t="shared" ca="1" si="377"/>
        <v/>
      </c>
      <c r="V421" s="25" t="str">
        <f t="shared" ca="1" si="397"/>
        <v/>
      </c>
      <c r="W421" s="25" t="str">
        <f t="shared" ca="1" si="378"/>
        <v/>
      </c>
      <c r="X421" s="25" t="str">
        <f t="shared" ca="1" si="398"/>
        <v/>
      </c>
      <c r="Y421" s="25" t="str">
        <f t="shared" ca="1" si="379"/>
        <v/>
      </c>
      <c r="Z421" s="25" t="str">
        <f t="shared" ca="1" si="399"/>
        <v/>
      </c>
      <c r="AA421" s="25" t="str">
        <f t="shared" ca="1" si="400"/>
        <v/>
      </c>
      <c r="AB421" s="25" t="str">
        <f ca="1">IF($H421="","",IF($Q421="x",SUM(U$3:W421)+SUM(Z$3:AA421)-SUM(AB$3:AB420),0))</f>
        <v/>
      </c>
      <c r="AC421" s="25" t="str">
        <f t="shared" ca="1" si="401"/>
        <v/>
      </c>
      <c r="AD421" s="25" t="str">
        <f t="shared" ca="1" si="380"/>
        <v/>
      </c>
      <c r="AE421" s="7"/>
      <c r="AF421" s="25" t="str">
        <f t="shared" ca="1" si="402"/>
        <v/>
      </c>
      <c r="AG421" s="25">
        <f ca="1">SUM(AF$3:AF421)</f>
        <v>0</v>
      </c>
      <c r="AH421" s="25" t="str">
        <f t="shared" ca="1" si="403"/>
        <v/>
      </c>
      <c r="AI421" s="25" t="str">
        <f t="shared" ca="1" si="381"/>
        <v/>
      </c>
      <c r="AJ421" s="25" t="str">
        <f t="shared" ca="1" si="404"/>
        <v/>
      </c>
      <c r="AK421" s="25" t="str">
        <f t="shared" ca="1" si="382"/>
        <v/>
      </c>
      <c r="AL421" s="25" t="str">
        <f t="shared" ca="1" si="405"/>
        <v/>
      </c>
      <c r="AM421" s="25" t="str">
        <f t="shared" ca="1" si="383"/>
        <v/>
      </c>
      <c r="AN421" s="25" t="str">
        <f t="shared" ca="1" si="406"/>
        <v/>
      </c>
      <c r="AO421" s="25" t="str">
        <f t="shared" ca="1" si="407"/>
        <v/>
      </c>
      <c r="AP421" s="25" t="str">
        <f ca="1">IF($H421="","",IF($Q421="x",SUM(AI$3:AK421)+SUM(AN$3:AO421)-SUM(AP$3:AP420),0))</f>
        <v/>
      </c>
      <c r="AQ421" s="25" t="str">
        <f t="shared" ca="1" si="408"/>
        <v/>
      </c>
      <c r="AR421" s="25" t="str">
        <f t="shared" ca="1" si="384"/>
        <v/>
      </c>
      <c r="AS421" s="7"/>
      <c r="AT421" s="25" t="str">
        <f t="shared" ca="1" si="409"/>
        <v/>
      </c>
      <c r="AU421" s="25">
        <f ca="1">SUM(AT$3:AT421)</f>
        <v>0</v>
      </c>
      <c r="AV421" s="25" t="str">
        <f t="shared" ca="1" si="410"/>
        <v/>
      </c>
      <c r="AW421" s="25" t="str">
        <f t="shared" ca="1" si="385"/>
        <v/>
      </c>
      <c r="AX421" s="25" t="str">
        <f t="shared" ca="1" si="411"/>
        <v/>
      </c>
      <c r="AY421" s="25" t="str">
        <f t="shared" ca="1" si="412"/>
        <v/>
      </c>
      <c r="AZ421" s="25" t="str">
        <f t="shared" ca="1" si="413"/>
        <v/>
      </c>
      <c r="BA421" s="25" t="str">
        <f t="shared" ca="1" si="414"/>
        <v/>
      </c>
      <c r="BB421" s="25" t="str">
        <f t="shared" ca="1" si="415"/>
        <v/>
      </c>
      <c r="BC421" s="25" t="str">
        <f t="shared" ca="1" si="416"/>
        <v/>
      </c>
      <c r="BD421" s="25" t="str">
        <f ca="1">IF($H421="","",IF($Q421="x",SUM(AW$3:AY421)+SUM(BB$3:BC421)-SUM(BD$3:BD420),0))</f>
        <v/>
      </c>
      <c r="BE421" s="25" t="str">
        <f t="shared" ca="1" si="417"/>
        <v/>
      </c>
      <c r="BF421" s="25" t="str">
        <f t="shared" ca="1" si="386"/>
        <v/>
      </c>
      <c r="BG421" s="7"/>
      <c r="BI421" s="25" t="str">
        <f t="shared" ca="1" si="418"/>
        <v/>
      </c>
      <c r="BJ421" s="25">
        <f ca="1">SUM(BI$3:BI421)</f>
        <v>0</v>
      </c>
      <c r="BK421" s="25" t="str">
        <f t="shared" ca="1" si="430"/>
        <v/>
      </c>
      <c r="BL421" s="25" t="str">
        <f t="shared" ca="1" si="387"/>
        <v/>
      </c>
      <c r="BM421" s="25" t="str">
        <f t="shared" ca="1" si="419"/>
        <v/>
      </c>
      <c r="BN421" s="25" t="str">
        <f t="shared" ca="1" si="420"/>
        <v/>
      </c>
      <c r="BO421" s="25" t="str">
        <f t="shared" ca="1" si="421"/>
        <v/>
      </c>
      <c r="BP421" s="25" t="str">
        <f t="shared" ca="1" si="422"/>
        <v/>
      </c>
      <c r="BQ421" s="25" t="str">
        <f t="shared" ca="1" si="423"/>
        <v/>
      </c>
      <c r="BR421" s="25" t="str">
        <f t="shared" ca="1" si="424"/>
        <v/>
      </c>
      <c r="BS421" s="25" t="str">
        <f ca="1">IF($H421="","",IF($Q421="x",SUM(BL$3:BN421)+SUM(BQ$3:BR421)-SUM(BS$3:BS420),0))</f>
        <v/>
      </c>
      <c r="BT421" s="25" t="str">
        <f t="shared" ca="1" si="425"/>
        <v/>
      </c>
      <c r="BU421" s="25" t="str">
        <f t="shared" ca="1" si="388"/>
        <v/>
      </c>
      <c r="BV421" s="7"/>
      <c r="BY421" s="7"/>
      <c r="CB421" s="131">
        <f t="shared" si="372"/>
        <v>418</v>
      </c>
      <c r="CC421" s="132" t="str">
        <f t="shared" ca="1" si="426"/>
        <v/>
      </c>
      <c r="CD421" s="133" t="str">
        <f t="shared" ca="1" si="373"/>
        <v/>
      </c>
      <c r="CE421" s="133" t="str">
        <f t="shared" ca="1" si="427"/>
        <v/>
      </c>
      <c r="CF421" s="133" t="str">
        <f t="shared" ca="1" si="374"/>
        <v/>
      </c>
      <c r="CG421" s="133" t="str">
        <f t="shared" ca="1" si="428"/>
        <v/>
      </c>
      <c r="CH421" s="133" t="str">
        <f ca="1">IF($H421="","",IF(MONTH($H421)=MONTH($C$4)-1,MAX(0,(CG421-SUM(N410:N421)+SUM(O410:O421))-(VLOOKUP(CB421-12,$CB$3:$CH420,6,FALSE))),0)*0.25)</f>
        <v/>
      </c>
      <c r="CI421" s="133" t="str">
        <f ca="1">IF($H421="","",CG421-SUM($CH$4:$CH421))</f>
        <v/>
      </c>
      <c r="CK421" s="133" t="str">
        <f ca="1">IF($H421="","",SUM($N$4:$N421)+$CK$3)</f>
        <v/>
      </c>
      <c r="CL421" s="133" t="str">
        <f ca="1">IF($H421="","",SUM($O$4:$O421))</f>
        <v/>
      </c>
      <c r="CM421" s="133" t="str">
        <f t="shared" ca="1" si="431"/>
        <v/>
      </c>
      <c r="CN421" s="133" t="str">
        <f ca="1">IF($H421="","",ROUND(IF(MONTH($H421)=MONTH($C$4)-1,BT421*(1+CC421)-SUM($CM$4:$CM421),0),2))</f>
        <v/>
      </c>
      <c r="CZ421" s="132" t="str">
        <f t="shared" ca="1" si="389"/>
        <v/>
      </c>
    </row>
    <row r="422" spans="6:104" x14ac:dyDescent="0.2">
      <c r="F422" s="3">
        <v>419</v>
      </c>
      <c r="G422" s="3">
        <f t="shared" si="390"/>
        <v>35</v>
      </c>
      <c r="H422" s="8" t="str">
        <f t="shared" ca="1" si="429"/>
        <v/>
      </c>
      <c r="I422" s="6" t="str">
        <f t="shared" ca="1" si="375"/>
        <v/>
      </c>
      <c r="J422" s="6" t="str">
        <f t="shared" ca="1" si="376"/>
        <v/>
      </c>
      <c r="K422" s="7"/>
      <c r="L422" s="6" t="str">
        <f ca="1">IF($H422="","",IF($J422="",VLOOKUP($I422,Sterbetafeln!$A$4:$I$124,$D$10,FALSE),MAX(0.0005,VLOOKUP($I422,Sterbetafeln!$A$4:$I$124,$D$10,FALSE)*VLOOKUP($J422,Sterbetafeln!$A$4:$I$124,$D$13,FALSE))))</f>
        <v/>
      </c>
      <c r="M422" s="78">
        <f ca="1">SUM($O$3:$O422)</f>
        <v>0</v>
      </c>
      <c r="N422" s="25" t="str">
        <f t="shared" ca="1" si="391"/>
        <v/>
      </c>
      <c r="O422" s="25" t="str">
        <f t="shared" ca="1" si="392"/>
        <v/>
      </c>
      <c r="P422" s="25" t="str">
        <f t="shared" ca="1" si="393"/>
        <v/>
      </c>
      <c r="Q422" s="7" t="str">
        <f t="shared" ca="1" si="394"/>
        <v/>
      </c>
      <c r="R422" s="25" t="str">
        <f t="shared" ca="1" si="395"/>
        <v/>
      </c>
      <c r="S422" s="25">
        <f ca="1">SUM(R$3:R422)</f>
        <v>0</v>
      </c>
      <c r="T422" s="25" t="str">
        <f t="shared" ca="1" si="396"/>
        <v/>
      </c>
      <c r="U422" s="25" t="str">
        <f t="shared" ca="1" si="377"/>
        <v/>
      </c>
      <c r="V422" s="25" t="str">
        <f t="shared" ca="1" si="397"/>
        <v/>
      </c>
      <c r="W422" s="25" t="str">
        <f t="shared" ca="1" si="378"/>
        <v/>
      </c>
      <c r="X422" s="25" t="str">
        <f t="shared" ca="1" si="398"/>
        <v/>
      </c>
      <c r="Y422" s="25" t="str">
        <f t="shared" ca="1" si="379"/>
        <v/>
      </c>
      <c r="Z422" s="25" t="str">
        <f t="shared" ca="1" si="399"/>
        <v/>
      </c>
      <c r="AA422" s="25" t="str">
        <f t="shared" ca="1" si="400"/>
        <v/>
      </c>
      <c r="AB422" s="25" t="str">
        <f ca="1">IF($H422="","",IF($Q422="x",SUM(U$3:W422)+SUM(Z$3:AA422)-SUM(AB$3:AB421),0))</f>
        <v/>
      </c>
      <c r="AC422" s="25" t="str">
        <f t="shared" ca="1" si="401"/>
        <v/>
      </c>
      <c r="AD422" s="25" t="str">
        <f t="shared" ca="1" si="380"/>
        <v/>
      </c>
      <c r="AE422" s="7"/>
      <c r="AF422" s="25" t="str">
        <f t="shared" ca="1" si="402"/>
        <v/>
      </c>
      <c r="AG422" s="25">
        <f ca="1">SUM(AF$3:AF422)</f>
        <v>0</v>
      </c>
      <c r="AH422" s="25" t="str">
        <f t="shared" ca="1" si="403"/>
        <v/>
      </c>
      <c r="AI422" s="25" t="str">
        <f t="shared" ca="1" si="381"/>
        <v/>
      </c>
      <c r="AJ422" s="25" t="str">
        <f t="shared" ca="1" si="404"/>
        <v/>
      </c>
      <c r="AK422" s="25" t="str">
        <f t="shared" ca="1" si="382"/>
        <v/>
      </c>
      <c r="AL422" s="25" t="str">
        <f t="shared" ca="1" si="405"/>
        <v/>
      </c>
      <c r="AM422" s="25" t="str">
        <f t="shared" ca="1" si="383"/>
        <v/>
      </c>
      <c r="AN422" s="25" t="str">
        <f t="shared" ca="1" si="406"/>
        <v/>
      </c>
      <c r="AO422" s="25" t="str">
        <f t="shared" ca="1" si="407"/>
        <v/>
      </c>
      <c r="AP422" s="25" t="str">
        <f ca="1">IF($H422="","",IF($Q422="x",SUM(AI$3:AK422)+SUM(AN$3:AO422)-SUM(AP$3:AP421),0))</f>
        <v/>
      </c>
      <c r="AQ422" s="25" t="str">
        <f t="shared" ca="1" si="408"/>
        <v/>
      </c>
      <c r="AR422" s="25" t="str">
        <f t="shared" ca="1" si="384"/>
        <v/>
      </c>
      <c r="AS422" s="7"/>
      <c r="AT422" s="25" t="str">
        <f t="shared" ca="1" si="409"/>
        <v/>
      </c>
      <c r="AU422" s="25">
        <f ca="1">SUM(AT$3:AT422)</f>
        <v>0</v>
      </c>
      <c r="AV422" s="25" t="str">
        <f t="shared" ca="1" si="410"/>
        <v/>
      </c>
      <c r="AW422" s="25" t="str">
        <f t="shared" ca="1" si="385"/>
        <v/>
      </c>
      <c r="AX422" s="25" t="str">
        <f t="shared" ca="1" si="411"/>
        <v/>
      </c>
      <c r="AY422" s="25" t="str">
        <f t="shared" ca="1" si="412"/>
        <v/>
      </c>
      <c r="AZ422" s="25" t="str">
        <f t="shared" ca="1" si="413"/>
        <v/>
      </c>
      <c r="BA422" s="25" t="str">
        <f t="shared" ca="1" si="414"/>
        <v/>
      </c>
      <c r="BB422" s="25" t="str">
        <f t="shared" ca="1" si="415"/>
        <v/>
      </c>
      <c r="BC422" s="25" t="str">
        <f t="shared" ca="1" si="416"/>
        <v/>
      </c>
      <c r="BD422" s="25" t="str">
        <f ca="1">IF($H422="","",IF($Q422="x",SUM(AW$3:AY422)+SUM(BB$3:BC422)-SUM(BD$3:BD421),0))</f>
        <v/>
      </c>
      <c r="BE422" s="25" t="str">
        <f t="shared" ca="1" si="417"/>
        <v/>
      </c>
      <c r="BF422" s="25" t="str">
        <f t="shared" ca="1" si="386"/>
        <v/>
      </c>
      <c r="BG422" s="7"/>
      <c r="BI422" s="25" t="str">
        <f t="shared" ca="1" si="418"/>
        <v/>
      </c>
      <c r="BJ422" s="25">
        <f ca="1">SUM(BI$3:BI422)</f>
        <v>0</v>
      </c>
      <c r="BK422" s="25" t="str">
        <f t="shared" ca="1" si="430"/>
        <v/>
      </c>
      <c r="BL422" s="25" t="str">
        <f t="shared" ca="1" si="387"/>
        <v/>
      </c>
      <c r="BM422" s="25" t="str">
        <f t="shared" ca="1" si="419"/>
        <v/>
      </c>
      <c r="BN422" s="25" t="str">
        <f t="shared" ca="1" si="420"/>
        <v/>
      </c>
      <c r="BO422" s="25" t="str">
        <f t="shared" ca="1" si="421"/>
        <v/>
      </c>
      <c r="BP422" s="25" t="str">
        <f t="shared" ca="1" si="422"/>
        <v/>
      </c>
      <c r="BQ422" s="25" t="str">
        <f t="shared" ca="1" si="423"/>
        <v/>
      </c>
      <c r="BR422" s="25" t="str">
        <f t="shared" ca="1" si="424"/>
        <v/>
      </c>
      <c r="BS422" s="25" t="str">
        <f ca="1">IF($H422="","",IF($Q422="x",SUM(BL$3:BN422)+SUM(BQ$3:BR422)-SUM(BS$3:BS421),0))</f>
        <v/>
      </c>
      <c r="BT422" s="25" t="str">
        <f t="shared" ca="1" si="425"/>
        <v/>
      </c>
      <c r="BU422" s="25" t="str">
        <f t="shared" ca="1" si="388"/>
        <v/>
      </c>
      <c r="BV422" s="7"/>
      <c r="BY422" s="7"/>
      <c r="CB422" s="131">
        <f t="shared" si="372"/>
        <v>419</v>
      </c>
      <c r="CC422" s="132" t="str">
        <f t="shared" ca="1" si="426"/>
        <v/>
      </c>
      <c r="CD422" s="133" t="str">
        <f t="shared" ca="1" si="373"/>
        <v/>
      </c>
      <c r="CE422" s="133" t="str">
        <f t="shared" ca="1" si="427"/>
        <v/>
      </c>
      <c r="CF422" s="133" t="str">
        <f t="shared" ca="1" si="374"/>
        <v/>
      </c>
      <c r="CG422" s="133" t="str">
        <f t="shared" ca="1" si="428"/>
        <v/>
      </c>
      <c r="CH422" s="133" t="str">
        <f ca="1">IF($H422="","",IF(MONTH($H422)=MONTH($C$4)-1,MAX(0,(CG422-SUM(N411:N422)+SUM(O411:O422))-(VLOOKUP(CB422-12,$CB$3:$CH421,6,FALSE))),0)*0.25)</f>
        <v/>
      </c>
      <c r="CI422" s="133" t="str">
        <f ca="1">IF($H422="","",CG422-SUM($CH$4:$CH422))</f>
        <v/>
      </c>
      <c r="CK422" s="133" t="str">
        <f ca="1">IF($H422="","",SUM($N$4:$N422)+$CK$3)</f>
        <v/>
      </c>
      <c r="CL422" s="133" t="str">
        <f ca="1">IF($H422="","",SUM($O$4:$O422))</f>
        <v/>
      </c>
      <c r="CM422" s="133" t="str">
        <f t="shared" ca="1" si="431"/>
        <v/>
      </c>
      <c r="CN422" s="133" t="str">
        <f ca="1">IF($H422="","",ROUND(IF(MONTH($H422)=MONTH($C$4)-1,BT422*(1+CC422)-SUM($CM$4:$CM422),0),2))</f>
        <v/>
      </c>
      <c r="CZ422" s="132" t="str">
        <f t="shared" ca="1" si="389"/>
        <v/>
      </c>
    </row>
    <row r="423" spans="6:104" x14ac:dyDescent="0.2">
      <c r="F423" s="3">
        <v>420</v>
      </c>
      <c r="G423" s="3">
        <f t="shared" si="390"/>
        <v>35</v>
      </c>
      <c r="H423" s="8" t="str">
        <f t="shared" ca="1" si="429"/>
        <v/>
      </c>
      <c r="I423" s="6" t="str">
        <f t="shared" ca="1" si="375"/>
        <v/>
      </c>
      <c r="J423" s="6" t="str">
        <f t="shared" ca="1" si="376"/>
        <v/>
      </c>
      <c r="K423" s="7"/>
      <c r="L423" s="6" t="str">
        <f ca="1">IF($H423="","",IF($J423="",VLOOKUP($I423,Sterbetafeln!$A$4:$I$124,$D$10,FALSE),MAX(0.0005,VLOOKUP($I423,Sterbetafeln!$A$4:$I$124,$D$10,FALSE)*VLOOKUP($J423,Sterbetafeln!$A$4:$I$124,$D$13,FALSE))))</f>
        <v/>
      </c>
      <c r="M423" s="78">
        <f ca="1">SUM($O$3:$O423)</f>
        <v>0</v>
      </c>
      <c r="N423" s="25" t="str">
        <f t="shared" ca="1" si="391"/>
        <v/>
      </c>
      <c r="O423" s="25" t="str">
        <f t="shared" ca="1" si="392"/>
        <v/>
      </c>
      <c r="P423" s="25" t="str">
        <f t="shared" ca="1" si="393"/>
        <v/>
      </c>
      <c r="Q423" s="7" t="str">
        <f t="shared" ca="1" si="394"/>
        <v/>
      </c>
      <c r="R423" s="25" t="str">
        <f t="shared" ca="1" si="395"/>
        <v/>
      </c>
      <c r="S423" s="25">
        <f ca="1">SUM(R$3:R423)</f>
        <v>0</v>
      </c>
      <c r="T423" s="25" t="str">
        <f t="shared" ca="1" si="396"/>
        <v/>
      </c>
      <c r="U423" s="25" t="str">
        <f t="shared" ca="1" si="377"/>
        <v/>
      </c>
      <c r="V423" s="25" t="str">
        <f t="shared" ca="1" si="397"/>
        <v/>
      </c>
      <c r="W423" s="25" t="str">
        <f t="shared" ca="1" si="378"/>
        <v/>
      </c>
      <c r="X423" s="25" t="str">
        <f t="shared" ca="1" si="398"/>
        <v/>
      </c>
      <c r="Y423" s="25" t="str">
        <f t="shared" ca="1" si="379"/>
        <v/>
      </c>
      <c r="Z423" s="25" t="str">
        <f t="shared" ca="1" si="399"/>
        <v/>
      </c>
      <c r="AA423" s="25" t="str">
        <f t="shared" ca="1" si="400"/>
        <v/>
      </c>
      <c r="AB423" s="25" t="str">
        <f ca="1">IF($H423="","",IF($Q423="x",SUM(U$3:W423)+SUM(Z$3:AA423)-SUM(AB$3:AB422),0))</f>
        <v/>
      </c>
      <c r="AC423" s="25" t="str">
        <f t="shared" ca="1" si="401"/>
        <v/>
      </c>
      <c r="AD423" s="25" t="str">
        <f t="shared" ca="1" si="380"/>
        <v/>
      </c>
      <c r="AE423" s="7"/>
      <c r="AF423" s="25" t="str">
        <f t="shared" ca="1" si="402"/>
        <v/>
      </c>
      <c r="AG423" s="25">
        <f ca="1">SUM(AF$3:AF423)</f>
        <v>0</v>
      </c>
      <c r="AH423" s="25" t="str">
        <f t="shared" ca="1" si="403"/>
        <v/>
      </c>
      <c r="AI423" s="25" t="str">
        <f t="shared" ca="1" si="381"/>
        <v/>
      </c>
      <c r="AJ423" s="25" t="str">
        <f t="shared" ca="1" si="404"/>
        <v/>
      </c>
      <c r="AK423" s="25" t="str">
        <f t="shared" ca="1" si="382"/>
        <v/>
      </c>
      <c r="AL423" s="25" t="str">
        <f t="shared" ca="1" si="405"/>
        <v/>
      </c>
      <c r="AM423" s="25" t="str">
        <f t="shared" ca="1" si="383"/>
        <v/>
      </c>
      <c r="AN423" s="25" t="str">
        <f t="shared" ca="1" si="406"/>
        <v/>
      </c>
      <c r="AO423" s="25" t="str">
        <f t="shared" ca="1" si="407"/>
        <v/>
      </c>
      <c r="AP423" s="25" t="str">
        <f ca="1">IF($H423="","",IF($Q423="x",SUM(AI$3:AK423)+SUM(AN$3:AO423)-SUM(AP$3:AP422),0))</f>
        <v/>
      </c>
      <c r="AQ423" s="25" t="str">
        <f t="shared" ca="1" si="408"/>
        <v/>
      </c>
      <c r="AR423" s="25" t="str">
        <f t="shared" ca="1" si="384"/>
        <v/>
      </c>
      <c r="AS423" s="7"/>
      <c r="AT423" s="25" t="str">
        <f t="shared" ca="1" si="409"/>
        <v/>
      </c>
      <c r="AU423" s="25">
        <f ca="1">SUM(AT$3:AT423)</f>
        <v>0</v>
      </c>
      <c r="AV423" s="25" t="str">
        <f t="shared" ca="1" si="410"/>
        <v/>
      </c>
      <c r="AW423" s="25" t="str">
        <f t="shared" ca="1" si="385"/>
        <v/>
      </c>
      <c r="AX423" s="25" t="str">
        <f t="shared" ca="1" si="411"/>
        <v/>
      </c>
      <c r="AY423" s="25" t="str">
        <f t="shared" ca="1" si="412"/>
        <v/>
      </c>
      <c r="AZ423" s="25" t="str">
        <f t="shared" ca="1" si="413"/>
        <v/>
      </c>
      <c r="BA423" s="25" t="str">
        <f t="shared" ca="1" si="414"/>
        <v/>
      </c>
      <c r="BB423" s="25" t="str">
        <f t="shared" ca="1" si="415"/>
        <v/>
      </c>
      <c r="BC423" s="25" t="str">
        <f t="shared" ca="1" si="416"/>
        <v/>
      </c>
      <c r="BD423" s="25" t="str">
        <f ca="1">IF($H423="","",IF($Q423="x",SUM(AW$3:AY423)+SUM(BB$3:BC423)-SUM(BD$3:BD422),0))</f>
        <v/>
      </c>
      <c r="BE423" s="25" t="str">
        <f t="shared" ca="1" si="417"/>
        <v/>
      </c>
      <c r="BF423" s="25" t="str">
        <f t="shared" ca="1" si="386"/>
        <v/>
      </c>
      <c r="BG423" s="7"/>
      <c r="BI423" s="25" t="str">
        <f t="shared" ca="1" si="418"/>
        <v/>
      </c>
      <c r="BJ423" s="25">
        <f ca="1">SUM(BI$3:BI423)</f>
        <v>0</v>
      </c>
      <c r="BK423" s="25" t="str">
        <f t="shared" ca="1" si="430"/>
        <v/>
      </c>
      <c r="BL423" s="25" t="str">
        <f t="shared" ca="1" si="387"/>
        <v/>
      </c>
      <c r="BM423" s="25" t="str">
        <f t="shared" ca="1" si="419"/>
        <v/>
      </c>
      <c r="BN423" s="25" t="str">
        <f t="shared" ca="1" si="420"/>
        <v/>
      </c>
      <c r="BO423" s="25" t="str">
        <f t="shared" ca="1" si="421"/>
        <v/>
      </c>
      <c r="BP423" s="25" t="str">
        <f t="shared" ca="1" si="422"/>
        <v/>
      </c>
      <c r="BQ423" s="25" t="str">
        <f t="shared" ca="1" si="423"/>
        <v/>
      </c>
      <c r="BR423" s="25" t="str">
        <f t="shared" ca="1" si="424"/>
        <v/>
      </c>
      <c r="BS423" s="25" t="str">
        <f ca="1">IF($H423="","",IF($Q423="x",SUM(BL$3:BN423)+SUM(BQ$3:BR423)-SUM(BS$3:BS422),0))</f>
        <v/>
      </c>
      <c r="BT423" s="25" t="str">
        <f t="shared" ca="1" si="425"/>
        <v/>
      </c>
      <c r="BU423" s="25" t="str">
        <f t="shared" ca="1" si="388"/>
        <v/>
      </c>
      <c r="BV423" s="7"/>
      <c r="BY423" s="7"/>
      <c r="CB423" s="131">
        <f t="shared" si="372"/>
        <v>420</v>
      </c>
      <c r="CC423" s="132" t="str">
        <f t="shared" ca="1" si="426"/>
        <v/>
      </c>
      <c r="CD423" s="133" t="str">
        <f t="shared" ca="1" si="373"/>
        <v/>
      </c>
      <c r="CE423" s="133" t="str">
        <f t="shared" ca="1" si="427"/>
        <v/>
      </c>
      <c r="CF423" s="133" t="str">
        <f t="shared" ca="1" si="374"/>
        <v/>
      </c>
      <c r="CG423" s="133" t="str">
        <f t="shared" ca="1" si="428"/>
        <v/>
      </c>
      <c r="CH423" s="133" t="str">
        <f ca="1">IF($H423="","",IF(MONTH($H423)=MONTH($C$4)-1,MAX(0,(CG423-SUM(N412:N423)+SUM(O412:O423))-(VLOOKUP(CB423-12,$CB$3:$CH422,6,FALSE))),0)*0.25)</f>
        <v/>
      </c>
      <c r="CI423" s="133" t="str">
        <f ca="1">IF($H423="","",CG423-SUM($CH$4:$CH423))</f>
        <v/>
      </c>
      <c r="CK423" s="133" t="str">
        <f ca="1">IF($H423="","",SUM($N$4:$N423)+$CK$3)</f>
        <v/>
      </c>
      <c r="CL423" s="133" t="str">
        <f ca="1">IF($H423="","",SUM($O$4:$O423))</f>
        <v/>
      </c>
      <c r="CM423" s="133" t="str">
        <f t="shared" ca="1" si="431"/>
        <v/>
      </c>
      <c r="CN423" s="133" t="str">
        <f ca="1">IF($H423="","",ROUND(IF(MONTH($H423)=MONTH($C$4)-1,BT423*(1+CC423)-SUM($CM$4:$CM423),0),2))</f>
        <v/>
      </c>
      <c r="CZ423" s="132" t="str">
        <f t="shared" ca="1" si="389"/>
        <v/>
      </c>
    </row>
    <row r="424" spans="6:104" x14ac:dyDescent="0.2">
      <c r="F424" s="3">
        <v>421</v>
      </c>
      <c r="G424" s="3">
        <f t="shared" si="390"/>
        <v>36</v>
      </c>
      <c r="H424" s="8" t="str">
        <f t="shared" ca="1" si="429"/>
        <v/>
      </c>
      <c r="I424" s="6" t="str">
        <f t="shared" ca="1" si="375"/>
        <v/>
      </c>
      <c r="J424" s="6" t="str">
        <f t="shared" ca="1" si="376"/>
        <v/>
      </c>
      <c r="K424" s="7"/>
      <c r="L424" s="6" t="str">
        <f ca="1">IF($H424="","",IF($J424="",VLOOKUP($I424,Sterbetafeln!$A$4:$I$124,$D$10,FALSE),MAX(0.0005,VLOOKUP($I424,Sterbetafeln!$A$4:$I$124,$D$10,FALSE)*VLOOKUP($J424,Sterbetafeln!$A$4:$I$124,$D$13,FALSE))))</f>
        <v/>
      </c>
      <c r="M424" s="78">
        <f ca="1">SUM($O$3:$O424)</f>
        <v>0</v>
      </c>
      <c r="N424" s="25" t="str">
        <f t="shared" ca="1" si="391"/>
        <v/>
      </c>
      <c r="O424" s="25" t="str">
        <f t="shared" ca="1" si="392"/>
        <v/>
      </c>
      <c r="P424" s="25" t="str">
        <f t="shared" ca="1" si="393"/>
        <v/>
      </c>
      <c r="Q424" s="7" t="str">
        <f t="shared" ca="1" si="394"/>
        <v/>
      </c>
      <c r="R424" s="25" t="str">
        <f t="shared" ca="1" si="395"/>
        <v/>
      </c>
      <c r="S424" s="25">
        <f ca="1">SUM(R$3:R424)</f>
        <v>0</v>
      </c>
      <c r="T424" s="25" t="str">
        <f t="shared" ca="1" si="396"/>
        <v/>
      </c>
      <c r="U424" s="25" t="str">
        <f t="shared" ca="1" si="377"/>
        <v/>
      </c>
      <c r="V424" s="25" t="str">
        <f t="shared" ca="1" si="397"/>
        <v/>
      </c>
      <c r="W424" s="25" t="str">
        <f t="shared" ca="1" si="378"/>
        <v/>
      </c>
      <c r="X424" s="25" t="str">
        <f t="shared" ca="1" si="398"/>
        <v/>
      </c>
      <c r="Y424" s="25" t="str">
        <f t="shared" ca="1" si="379"/>
        <v/>
      </c>
      <c r="Z424" s="25" t="str">
        <f t="shared" ca="1" si="399"/>
        <v/>
      </c>
      <c r="AA424" s="25" t="str">
        <f t="shared" ca="1" si="400"/>
        <v/>
      </c>
      <c r="AB424" s="25" t="str">
        <f ca="1">IF($H424="","",IF($Q424="x",SUM(U$3:W424)+SUM(Z$3:AA424)-SUM(AB$3:AB423),0))</f>
        <v/>
      </c>
      <c r="AC424" s="25" t="str">
        <f t="shared" ca="1" si="401"/>
        <v/>
      </c>
      <c r="AD424" s="25" t="str">
        <f t="shared" ca="1" si="380"/>
        <v/>
      </c>
      <c r="AE424" s="7"/>
      <c r="AF424" s="25" t="str">
        <f t="shared" ca="1" si="402"/>
        <v/>
      </c>
      <c r="AG424" s="25">
        <f ca="1">SUM(AF$3:AF424)</f>
        <v>0</v>
      </c>
      <c r="AH424" s="25" t="str">
        <f t="shared" ca="1" si="403"/>
        <v/>
      </c>
      <c r="AI424" s="25" t="str">
        <f t="shared" ca="1" si="381"/>
        <v/>
      </c>
      <c r="AJ424" s="25" t="str">
        <f t="shared" ca="1" si="404"/>
        <v/>
      </c>
      <c r="AK424" s="25" t="str">
        <f t="shared" ca="1" si="382"/>
        <v/>
      </c>
      <c r="AL424" s="25" t="str">
        <f t="shared" ca="1" si="405"/>
        <v/>
      </c>
      <c r="AM424" s="25" t="str">
        <f t="shared" ca="1" si="383"/>
        <v/>
      </c>
      <c r="AN424" s="25" t="str">
        <f t="shared" ca="1" si="406"/>
        <v/>
      </c>
      <c r="AO424" s="25" t="str">
        <f t="shared" ca="1" si="407"/>
        <v/>
      </c>
      <c r="AP424" s="25" t="str">
        <f ca="1">IF($H424="","",IF($Q424="x",SUM(AI$3:AK424)+SUM(AN$3:AO424)-SUM(AP$3:AP423),0))</f>
        <v/>
      </c>
      <c r="AQ424" s="25" t="str">
        <f t="shared" ca="1" si="408"/>
        <v/>
      </c>
      <c r="AR424" s="25" t="str">
        <f t="shared" ca="1" si="384"/>
        <v/>
      </c>
      <c r="AS424" s="7"/>
      <c r="AT424" s="25" t="str">
        <f t="shared" ca="1" si="409"/>
        <v/>
      </c>
      <c r="AU424" s="25">
        <f ca="1">SUM(AT$3:AT424)</f>
        <v>0</v>
      </c>
      <c r="AV424" s="25" t="str">
        <f t="shared" ca="1" si="410"/>
        <v/>
      </c>
      <c r="AW424" s="25" t="str">
        <f t="shared" ca="1" si="385"/>
        <v/>
      </c>
      <c r="AX424" s="25" t="str">
        <f t="shared" ca="1" si="411"/>
        <v/>
      </c>
      <c r="AY424" s="25" t="str">
        <f t="shared" ca="1" si="412"/>
        <v/>
      </c>
      <c r="AZ424" s="25" t="str">
        <f t="shared" ca="1" si="413"/>
        <v/>
      </c>
      <c r="BA424" s="25" t="str">
        <f t="shared" ca="1" si="414"/>
        <v/>
      </c>
      <c r="BB424" s="25" t="str">
        <f t="shared" ca="1" si="415"/>
        <v/>
      </c>
      <c r="BC424" s="25" t="str">
        <f t="shared" ca="1" si="416"/>
        <v/>
      </c>
      <c r="BD424" s="25" t="str">
        <f ca="1">IF($H424="","",IF($Q424="x",SUM(AW$3:AY424)+SUM(BB$3:BC424)-SUM(BD$3:BD423),0))</f>
        <v/>
      </c>
      <c r="BE424" s="25" t="str">
        <f t="shared" ca="1" si="417"/>
        <v/>
      </c>
      <c r="BF424" s="25" t="str">
        <f t="shared" ca="1" si="386"/>
        <v/>
      </c>
      <c r="BG424" s="7"/>
      <c r="BI424" s="25" t="str">
        <f t="shared" ca="1" si="418"/>
        <v/>
      </c>
      <c r="BJ424" s="25">
        <f ca="1">SUM(BI$3:BI424)</f>
        <v>0</v>
      </c>
      <c r="BK424" s="25" t="str">
        <f t="shared" ca="1" si="430"/>
        <v/>
      </c>
      <c r="BL424" s="25" t="str">
        <f t="shared" ca="1" si="387"/>
        <v/>
      </c>
      <c r="BM424" s="25" t="str">
        <f t="shared" ca="1" si="419"/>
        <v/>
      </c>
      <c r="BN424" s="25" t="str">
        <f t="shared" ca="1" si="420"/>
        <v/>
      </c>
      <c r="BO424" s="25" t="str">
        <f t="shared" ca="1" si="421"/>
        <v/>
      </c>
      <c r="BP424" s="25" t="str">
        <f t="shared" ca="1" si="422"/>
        <v/>
      </c>
      <c r="BQ424" s="25" t="str">
        <f t="shared" ca="1" si="423"/>
        <v/>
      </c>
      <c r="BR424" s="25" t="str">
        <f t="shared" ca="1" si="424"/>
        <v/>
      </c>
      <c r="BS424" s="25" t="str">
        <f ca="1">IF($H424="","",IF($Q424="x",SUM(BL$3:BN424)+SUM(BQ$3:BR424)-SUM(BS$3:BS423),0))</f>
        <v/>
      </c>
      <c r="BT424" s="25" t="str">
        <f t="shared" ca="1" si="425"/>
        <v/>
      </c>
      <c r="BU424" s="25" t="str">
        <f t="shared" ca="1" si="388"/>
        <v/>
      </c>
      <c r="BV424" s="7"/>
      <c r="BY424" s="7"/>
      <c r="CB424" s="131">
        <f t="shared" si="372"/>
        <v>421</v>
      </c>
      <c r="CC424" s="132" t="str">
        <f t="shared" ca="1" si="426"/>
        <v/>
      </c>
      <c r="CD424" s="133" t="str">
        <f t="shared" ca="1" si="373"/>
        <v/>
      </c>
      <c r="CE424" s="133" t="str">
        <f t="shared" ca="1" si="427"/>
        <v/>
      </c>
      <c r="CF424" s="133" t="str">
        <f t="shared" ca="1" si="374"/>
        <v/>
      </c>
      <c r="CG424" s="133" t="str">
        <f t="shared" ca="1" si="428"/>
        <v/>
      </c>
      <c r="CH424" s="133" t="str">
        <f ca="1">IF($H424="","",IF(MONTH($H424)=MONTH($C$4)-1,MAX(0,(CG424-SUM(N413:N424)+SUM(O413:O424))-(VLOOKUP(CB424-12,$CB$3:$CH423,6,FALSE))),0)*0.25)</f>
        <v/>
      </c>
      <c r="CI424" s="133" t="str">
        <f ca="1">IF($H424="","",CG424-SUM($CH$4:$CH424))</f>
        <v/>
      </c>
      <c r="CK424" s="133" t="str">
        <f ca="1">IF($H424="","",SUM($N$4:$N424)+$CK$3)</f>
        <v/>
      </c>
      <c r="CL424" s="133" t="str">
        <f ca="1">IF($H424="","",SUM($O$4:$O424))</f>
        <v/>
      </c>
      <c r="CM424" s="133" t="str">
        <f t="shared" ca="1" si="431"/>
        <v/>
      </c>
      <c r="CN424" s="133" t="str">
        <f ca="1">IF($H424="","",ROUND(IF(MONTH($H424)=MONTH($C$4)-1,BT424*(1+CC424)-SUM($CM$4:$CM424),0),2))</f>
        <v/>
      </c>
      <c r="CZ424" s="132" t="str">
        <f t="shared" ca="1" si="389"/>
        <v/>
      </c>
    </row>
    <row r="425" spans="6:104" x14ac:dyDescent="0.2">
      <c r="F425" s="3">
        <v>422</v>
      </c>
      <c r="G425" s="3">
        <f t="shared" si="390"/>
        <v>36</v>
      </c>
      <c r="H425" s="8" t="str">
        <f t="shared" ca="1" si="429"/>
        <v/>
      </c>
      <c r="I425" s="6" t="str">
        <f t="shared" ca="1" si="375"/>
        <v/>
      </c>
      <c r="J425" s="6" t="str">
        <f t="shared" ca="1" si="376"/>
        <v/>
      </c>
      <c r="K425" s="7"/>
      <c r="L425" s="6" t="str">
        <f ca="1">IF($H425="","",IF($J425="",VLOOKUP($I425,Sterbetafeln!$A$4:$I$124,$D$10,FALSE),MAX(0.0005,VLOOKUP($I425,Sterbetafeln!$A$4:$I$124,$D$10,FALSE)*VLOOKUP($J425,Sterbetafeln!$A$4:$I$124,$D$13,FALSE))))</f>
        <v/>
      </c>
      <c r="M425" s="78">
        <f ca="1">SUM($O$3:$O425)</f>
        <v>0</v>
      </c>
      <c r="N425" s="25" t="str">
        <f t="shared" ca="1" si="391"/>
        <v/>
      </c>
      <c r="O425" s="25" t="str">
        <f t="shared" ca="1" si="392"/>
        <v/>
      </c>
      <c r="P425" s="25" t="str">
        <f t="shared" ca="1" si="393"/>
        <v/>
      </c>
      <c r="Q425" s="7" t="str">
        <f t="shared" ca="1" si="394"/>
        <v/>
      </c>
      <c r="R425" s="25" t="str">
        <f t="shared" ca="1" si="395"/>
        <v/>
      </c>
      <c r="S425" s="25">
        <f ca="1">SUM(R$3:R425)</f>
        <v>0</v>
      </c>
      <c r="T425" s="25" t="str">
        <f t="shared" ca="1" si="396"/>
        <v/>
      </c>
      <c r="U425" s="25" t="str">
        <f t="shared" ca="1" si="377"/>
        <v/>
      </c>
      <c r="V425" s="25" t="str">
        <f t="shared" ca="1" si="397"/>
        <v/>
      </c>
      <c r="W425" s="25" t="str">
        <f t="shared" ca="1" si="378"/>
        <v/>
      </c>
      <c r="X425" s="25" t="str">
        <f t="shared" ca="1" si="398"/>
        <v/>
      </c>
      <c r="Y425" s="25" t="str">
        <f t="shared" ca="1" si="379"/>
        <v/>
      </c>
      <c r="Z425" s="25" t="str">
        <f t="shared" ca="1" si="399"/>
        <v/>
      </c>
      <c r="AA425" s="25" t="str">
        <f t="shared" ca="1" si="400"/>
        <v/>
      </c>
      <c r="AB425" s="25" t="str">
        <f ca="1">IF($H425="","",IF($Q425="x",SUM(U$3:W425)+SUM(Z$3:AA425)-SUM(AB$3:AB424),0))</f>
        <v/>
      </c>
      <c r="AC425" s="25" t="str">
        <f t="shared" ca="1" si="401"/>
        <v/>
      </c>
      <c r="AD425" s="25" t="str">
        <f t="shared" ca="1" si="380"/>
        <v/>
      </c>
      <c r="AE425" s="7"/>
      <c r="AF425" s="25" t="str">
        <f t="shared" ca="1" si="402"/>
        <v/>
      </c>
      <c r="AG425" s="25">
        <f ca="1">SUM(AF$3:AF425)</f>
        <v>0</v>
      </c>
      <c r="AH425" s="25" t="str">
        <f t="shared" ca="1" si="403"/>
        <v/>
      </c>
      <c r="AI425" s="25" t="str">
        <f t="shared" ca="1" si="381"/>
        <v/>
      </c>
      <c r="AJ425" s="25" t="str">
        <f t="shared" ca="1" si="404"/>
        <v/>
      </c>
      <c r="AK425" s="25" t="str">
        <f t="shared" ca="1" si="382"/>
        <v/>
      </c>
      <c r="AL425" s="25" t="str">
        <f t="shared" ca="1" si="405"/>
        <v/>
      </c>
      <c r="AM425" s="25" t="str">
        <f t="shared" ca="1" si="383"/>
        <v/>
      </c>
      <c r="AN425" s="25" t="str">
        <f t="shared" ca="1" si="406"/>
        <v/>
      </c>
      <c r="AO425" s="25" t="str">
        <f t="shared" ca="1" si="407"/>
        <v/>
      </c>
      <c r="AP425" s="25" t="str">
        <f ca="1">IF($H425="","",IF($Q425="x",SUM(AI$3:AK425)+SUM(AN$3:AO425)-SUM(AP$3:AP424),0))</f>
        <v/>
      </c>
      <c r="AQ425" s="25" t="str">
        <f t="shared" ca="1" si="408"/>
        <v/>
      </c>
      <c r="AR425" s="25" t="str">
        <f t="shared" ca="1" si="384"/>
        <v/>
      </c>
      <c r="AS425" s="7"/>
      <c r="AT425" s="25" t="str">
        <f t="shared" ca="1" si="409"/>
        <v/>
      </c>
      <c r="AU425" s="25">
        <f ca="1">SUM(AT$3:AT425)</f>
        <v>0</v>
      </c>
      <c r="AV425" s="25" t="str">
        <f t="shared" ca="1" si="410"/>
        <v/>
      </c>
      <c r="AW425" s="25" t="str">
        <f t="shared" ca="1" si="385"/>
        <v/>
      </c>
      <c r="AX425" s="25" t="str">
        <f t="shared" ca="1" si="411"/>
        <v/>
      </c>
      <c r="AY425" s="25" t="str">
        <f t="shared" ca="1" si="412"/>
        <v/>
      </c>
      <c r="AZ425" s="25" t="str">
        <f t="shared" ca="1" si="413"/>
        <v/>
      </c>
      <c r="BA425" s="25" t="str">
        <f t="shared" ca="1" si="414"/>
        <v/>
      </c>
      <c r="BB425" s="25" t="str">
        <f t="shared" ca="1" si="415"/>
        <v/>
      </c>
      <c r="BC425" s="25" t="str">
        <f t="shared" ca="1" si="416"/>
        <v/>
      </c>
      <c r="BD425" s="25" t="str">
        <f ca="1">IF($H425="","",IF($Q425="x",SUM(AW$3:AY425)+SUM(BB$3:BC425)-SUM(BD$3:BD424),0))</f>
        <v/>
      </c>
      <c r="BE425" s="25" t="str">
        <f t="shared" ca="1" si="417"/>
        <v/>
      </c>
      <c r="BF425" s="25" t="str">
        <f t="shared" ca="1" si="386"/>
        <v/>
      </c>
      <c r="BG425" s="7"/>
      <c r="BI425" s="25" t="str">
        <f t="shared" ca="1" si="418"/>
        <v/>
      </c>
      <c r="BJ425" s="25">
        <f ca="1">SUM(BI$3:BI425)</f>
        <v>0</v>
      </c>
      <c r="BK425" s="25" t="str">
        <f t="shared" ca="1" si="430"/>
        <v/>
      </c>
      <c r="BL425" s="25" t="str">
        <f t="shared" ca="1" si="387"/>
        <v/>
      </c>
      <c r="BM425" s="25" t="str">
        <f t="shared" ca="1" si="419"/>
        <v/>
      </c>
      <c r="BN425" s="25" t="str">
        <f t="shared" ca="1" si="420"/>
        <v/>
      </c>
      <c r="BO425" s="25" t="str">
        <f t="shared" ca="1" si="421"/>
        <v/>
      </c>
      <c r="BP425" s="25" t="str">
        <f t="shared" ca="1" si="422"/>
        <v/>
      </c>
      <c r="BQ425" s="25" t="str">
        <f t="shared" ca="1" si="423"/>
        <v/>
      </c>
      <c r="BR425" s="25" t="str">
        <f t="shared" ca="1" si="424"/>
        <v/>
      </c>
      <c r="BS425" s="25" t="str">
        <f ca="1">IF($H425="","",IF($Q425="x",SUM(BL$3:BN425)+SUM(BQ$3:BR425)-SUM(BS$3:BS424),0))</f>
        <v/>
      </c>
      <c r="BT425" s="25" t="str">
        <f t="shared" ca="1" si="425"/>
        <v/>
      </c>
      <c r="BU425" s="25" t="str">
        <f t="shared" ca="1" si="388"/>
        <v/>
      </c>
      <c r="BV425" s="7"/>
      <c r="BY425" s="7"/>
      <c r="CB425" s="131">
        <f t="shared" si="372"/>
        <v>422</v>
      </c>
      <c r="CC425" s="132" t="str">
        <f t="shared" ca="1" si="426"/>
        <v/>
      </c>
      <c r="CD425" s="133" t="str">
        <f t="shared" ca="1" si="373"/>
        <v/>
      </c>
      <c r="CE425" s="133" t="str">
        <f t="shared" ca="1" si="427"/>
        <v/>
      </c>
      <c r="CF425" s="133" t="str">
        <f t="shared" ca="1" si="374"/>
        <v/>
      </c>
      <c r="CG425" s="133" t="str">
        <f t="shared" ca="1" si="428"/>
        <v/>
      </c>
      <c r="CH425" s="133" t="str">
        <f ca="1">IF($H425="","",IF(MONTH($H425)=MONTH($C$4)-1,MAX(0,(CG425-SUM(N414:N425)+SUM(O414:O425))-(VLOOKUP(CB425-12,$CB$3:$CH424,6,FALSE))),0)*0.25)</f>
        <v/>
      </c>
      <c r="CI425" s="133" t="str">
        <f ca="1">IF($H425="","",CG425-SUM($CH$4:$CH425))</f>
        <v/>
      </c>
      <c r="CK425" s="133" t="str">
        <f ca="1">IF($H425="","",SUM($N$4:$N425)+$CK$3)</f>
        <v/>
      </c>
      <c r="CL425" s="133" t="str">
        <f ca="1">IF($H425="","",SUM($O$4:$O425))</f>
        <v/>
      </c>
      <c r="CM425" s="133" t="str">
        <f t="shared" ca="1" si="431"/>
        <v/>
      </c>
      <c r="CN425" s="133" t="str">
        <f ca="1">IF($H425="","",ROUND(IF(MONTH($H425)=MONTH($C$4)-1,BT425*(1+CC425)-SUM($CM$4:$CM425),0),2))</f>
        <v/>
      </c>
      <c r="CZ425" s="132" t="str">
        <f t="shared" ca="1" si="389"/>
        <v/>
      </c>
    </row>
    <row r="426" spans="6:104" x14ac:dyDescent="0.2">
      <c r="F426" s="3">
        <v>423</v>
      </c>
      <c r="G426" s="3">
        <f t="shared" si="390"/>
        <v>36</v>
      </c>
      <c r="H426" s="8" t="str">
        <f t="shared" ca="1" si="429"/>
        <v/>
      </c>
      <c r="I426" s="6" t="str">
        <f t="shared" ca="1" si="375"/>
        <v/>
      </c>
      <c r="J426" s="6" t="str">
        <f t="shared" ca="1" si="376"/>
        <v/>
      </c>
      <c r="K426" s="7"/>
      <c r="L426" s="6" t="str">
        <f ca="1">IF($H426="","",IF($J426="",VLOOKUP($I426,Sterbetafeln!$A$4:$I$124,$D$10,FALSE),MAX(0.0005,VLOOKUP($I426,Sterbetafeln!$A$4:$I$124,$D$10,FALSE)*VLOOKUP($J426,Sterbetafeln!$A$4:$I$124,$D$13,FALSE))))</f>
        <v/>
      </c>
      <c r="M426" s="78">
        <f ca="1">SUM($O$3:$O426)</f>
        <v>0</v>
      </c>
      <c r="N426" s="25" t="str">
        <f t="shared" ca="1" si="391"/>
        <v/>
      </c>
      <c r="O426" s="25" t="str">
        <f t="shared" ca="1" si="392"/>
        <v/>
      </c>
      <c r="P426" s="25" t="str">
        <f t="shared" ca="1" si="393"/>
        <v/>
      </c>
      <c r="Q426" s="7" t="str">
        <f t="shared" ca="1" si="394"/>
        <v/>
      </c>
      <c r="R426" s="25" t="str">
        <f t="shared" ca="1" si="395"/>
        <v/>
      </c>
      <c r="S426" s="25">
        <f ca="1">SUM(R$3:R426)</f>
        <v>0</v>
      </c>
      <c r="T426" s="25" t="str">
        <f t="shared" ca="1" si="396"/>
        <v/>
      </c>
      <c r="U426" s="25" t="str">
        <f t="shared" ca="1" si="377"/>
        <v/>
      </c>
      <c r="V426" s="25" t="str">
        <f t="shared" ca="1" si="397"/>
        <v/>
      </c>
      <c r="W426" s="25" t="str">
        <f t="shared" ca="1" si="378"/>
        <v/>
      </c>
      <c r="X426" s="25" t="str">
        <f t="shared" ca="1" si="398"/>
        <v/>
      </c>
      <c r="Y426" s="25" t="str">
        <f t="shared" ca="1" si="379"/>
        <v/>
      </c>
      <c r="Z426" s="25" t="str">
        <f t="shared" ca="1" si="399"/>
        <v/>
      </c>
      <c r="AA426" s="25" t="str">
        <f t="shared" ca="1" si="400"/>
        <v/>
      </c>
      <c r="AB426" s="25" t="str">
        <f ca="1">IF($H426="","",IF($Q426="x",SUM(U$3:W426)+SUM(Z$3:AA426)-SUM(AB$3:AB425),0))</f>
        <v/>
      </c>
      <c r="AC426" s="25" t="str">
        <f t="shared" ca="1" si="401"/>
        <v/>
      </c>
      <c r="AD426" s="25" t="str">
        <f t="shared" ca="1" si="380"/>
        <v/>
      </c>
      <c r="AE426" s="7"/>
      <c r="AF426" s="25" t="str">
        <f t="shared" ca="1" si="402"/>
        <v/>
      </c>
      <c r="AG426" s="25">
        <f ca="1">SUM(AF$3:AF426)</f>
        <v>0</v>
      </c>
      <c r="AH426" s="25" t="str">
        <f t="shared" ca="1" si="403"/>
        <v/>
      </c>
      <c r="AI426" s="25" t="str">
        <f t="shared" ca="1" si="381"/>
        <v/>
      </c>
      <c r="AJ426" s="25" t="str">
        <f t="shared" ca="1" si="404"/>
        <v/>
      </c>
      <c r="AK426" s="25" t="str">
        <f t="shared" ca="1" si="382"/>
        <v/>
      </c>
      <c r="AL426" s="25" t="str">
        <f t="shared" ca="1" si="405"/>
        <v/>
      </c>
      <c r="AM426" s="25" t="str">
        <f t="shared" ca="1" si="383"/>
        <v/>
      </c>
      <c r="AN426" s="25" t="str">
        <f t="shared" ca="1" si="406"/>
        <v/>
      </c>
      <c r="AO426" s="25" t="str">
        <f t="shared" ca="1" si="407"/>
        <v/>
      </c>
      <c r="AP426" s="25" t="str">
        <f ca="1">IF($H426="","",IF($Q426="x",SUM(AI$3:AK426)+SUM(AN$3:AO426)-SUM(AP$3:AP425),0))</f>
        <v/>
      </c>
      <c r="AQ426" s="25" t="str">
        <f t="shared" ca="1" si="408"/>
        <v/>
      </c>
      <c r="AR426" s="25" t="str">
        <f t="shared" ca="1" si="384"/>
        <v/>
      </c>
      <c r="AS426" s="7"/>
      <c r="AT426" s="25" t="str">
        <f t="shared" ca="1" si="409"/>
        <v/>
      </c>
      <c r="AU426" s="25">
        <f ca="1">SUM(AT$3:AT426)</f>
        <v>0</v>
      </c>
      <c r="AV426" s="25" t="str">
        <f t="shared" ca="1" si="410"/>
        <v/>
      </c>
      <c r="AW426" s="25" t="str">
        <f t="shared" ca="1" si="385"/>
        <v/>
      </c>
      <c r="AX426" s="25" t="str">
        <f t="shared" ca="1" si="411"/>
        <v/>
      </c>
      <c r="AY426" s="25" t="str">
        <f t="shared" ca="1" si="412"/>
        <v/>
      </c>
      <c r="AZ426" s="25" t="str">
        <f t="shared" ca="1" si="413"/>
        <v/>
      </c>
      <c r="BA426" s="25" t="str">
        <f t="shared" ca="1" si="414"/>
        <v/>
      </c>
      <c r="BB426" s="25" t="str">
        <f t="shared" ca="1" si="415"/>
        <v/>
      </c>
      <c r="BC426" s="25" t="str">
        <f t="shared" ca="1" si="416"/>
        <v/>
      </c>
      <c r="BD426" s="25" t="str">
        <f ca="1">IF($H426="","",IF($Q426="x",SUM(AW$3:AY426)+SUM(BB$3:BC426)-SUM(BD$3:BD425),0))</f>
        <v/>
      </c>
      <c r="BE426" s="25" t="str">
        <f t="shared" ca="1" si="417"/>
        <v/>
      </c>
      <c r="BF426" s="25" t="str">
        <f t="shared" ca="1" si="386"/>
        <v/>
      </c>
      <c r="BG426" s="7"/>
      <c r="BI426" s="25" t="str">
        <f t="shared" ca="1" si="418"/>
        <v/>
      </c>
      <c r="BJ426" s="25">
        <f ca="1">SUM(BI$3:BI426)</f>
        <v>0</v>
      </c>
      <c r="BK426" s="25" t="str">
        <f t="shared" ca="1" si="430"/>
        <v/>
      </c>
      <c r="BL426" s="25" t="str">
        <f t="shared" ca="1" si="387"/>
        <v/>
      </c>
      <c r="BM426" s="25" t="str">
        <f t="shared" ca="1" si="419"/>
        <v/>
      </c>
      <c r="BN426" s="25" t="str">
        <f t="shared" ca="1" si="420"/>
        <v/>
      </c>
      <c r="BO426" s="25" t="str">
        <f t="shared" ca="1" si="421"/>
        <v/>
      </c>
      <c r="BP426" s="25" t="str">
        <f t="shared" ca="1" si="422"/>
        <v/>
      </c>
      <c r="BQ426" s="25" t="str">
        <f t="shared" ca="1" si="423"/>
        <v/>
      </c>
      <c r="BR426" s="25" t="str">
        <f t="shared" ca="1" si="424"/>
        <v/>
      </c>
      <c r="BS426" s="25" t="str">
        <f ca="1">IF($H426="","",IF($Q426="x",SUM(BL$3:BN426)+SUM(BQ$3:BR426)-SUM(BS$3:BS425),0))</f>
        <v/>
      </c>
      <c r="BT426" s="25" t="str">
        <f t="shared" ca="1" si="425"/>
        <v/>
      </c>
      <c r="BU426" s="25" t="str">
        <f t="shared" ca="1" si="388"/>
        <v/>
      </c>
      <c r="BV426" s="7"/>
      <c r="BY426" s="7"/>
      <c r="CB426" s="131">
        <f t="shared" si="372"/>
        <v>423</v>
      </c>
      <c r="CC426" s="132" t="str">
        <f t="shared" ca="1" si="426"/>
        <v/>
      </c>
      <c r="CD426" s="133" t="str">
        <f t="shared" ca="1" si="373"/>
        <v/>
      </c>
      <c r="CE426" s="133" t="str">
        <f t="shared" ca="1" si="427"/>
        <v/>
      </c>
      <c r="CF426" s="133" t="str">
        <f t="shared" ca="1" si="374"/>
        <v/>
      </c>
      <c r="CG426" s="133" t="str">
        <f t="shared" ca="1" si="428"/>
        <v/>
      </c>
      <c r="CH426" s="133" t="str">
        <f ca="1">IF($H426="","",IF(MONTH($H426)=MONTH($C$4)-1,MAX(0,(CG426-SUM(N415:N426)+SUM(O415:O426))-(VLOOKUP(CB426-12,$CB$3:$CH425,6,FALSE))),0)*0.25)</f>
        <v/>
      </c>
      <c r="CI426" s="133" t="str">
        <f ca="1">IF($H426="","",CG426-SUM($CH$4:$CH426))</f>
        <v/>
      </c>
      <c r="CK426" s="133" t="str">
        <f ca="1">IF($H426="","",SUM($N$4:$N426)+$CK$3)</f>
        <v/>
      </c>
      <c r="CL426" s="133" t="str">
        <f ca="1">IF($H426="","",SUM($O$4:$O426))</f>
        <v/>
      </c>
      <c r="CM426" s="133" t="str">
        <f t="shared" ca="1" si="431"/>
        <v/>
      </c>
      <c r="CN426" s="133" t="str">
        <f ca="1">IF($H426="","",ROUND(IF(MONTH($H426)=MONTH($C$4)-1,BT426*(1+CC426)-SUM($CM$4:$CM426),0),2))</f>
        <v/>
      </c>
      <c r="CZ426" s="132" t="str">
        <f t="shared" ca="1" si="389"/>
        <v/>
      </c>
    </row>
    <row r="427" spans="6:104" x14ac:dyDescent="0.2">
      <c r="F427" s="3">
        <v>424</v>
      </c>
      <c r="G427" s="3">
        <f t="shared" si="390"/>
        <v>36</v>
      </c>
      <c r="H427" s="8" t="str">
        <f t="shared" ca="1" si="429"/>
        <v/>
      </c>
      <c r="I427" s="6" t="str">
        <f t="shared" ca="1" si="375"/>
        <v/>
      </c>
      <c r="J427" s="6" t="str">
        <f t="shared" ca="1" si="376"/>
        <v/>
      </c>
      <c r="K427" s="7"/>
      <c r="L427" s="6" t="str">
        <f ca="1">IF($H427="","",IF($J427="",VLOOKUP($I427,Sterbetafeln!$A$4:$I$124,$D$10,FALSE),MAX(0.0005,VLOOKUP($I427,Sterbetafeln!$A$4:$I$124,$D$10,FALSE)*VLOOKUP($J427,Sterbetafeln!$A$4:$I$124,$D$13,FALSE))))</f>
        <v/>
      </c>
      <c r="M427" s="78">
        <f ca="1">SUM($O$3:$O427)</f>
        <v>0</v>
      </c>
      <c r="N427" s="25" t="str">
        <f t="shared" ca="1" si="391"/>
        <v/>
      </c>
      <c r="O427" s="25" t="str">
        <f t="shared" ca="1" si="392"/>
        <v/>
      </c>
      <c r="P427" s="25" t="str">
        <f t="shared" ca="1" si="393"/>
        <v/>
      </c>
      <c r="Q427" s="7" t="str">
        <f t="shared" ca="1" si="394"/>
        <v/>
      </c>
      <c r="R427" s="25" t="str">
        <f t="shared" ca="1" si="395"/>
        <v/>
      </c>
      <c r="S427" s="25">
        <f ca="1">SUM(R$3:R427)</f>
        <v>0</v>
      </c>
      <c r="T427" s="25" t="str">
        <f t="shared" ca="1" si="396"/>
        <v/>
      </c>
      <c r="U427" s="25" t="str">
        <f t="shared" ca="1" si="377"/>
        <v/>
      </c>
      <c r="V427" s="25" t="str">
        <f t="shared" ca="1" si="397"/>
        <v/>
      </c>
      <c r="W427" s="25" t="str">
        <f t="shared" ca="1" si="378"/>
        <v/>
      </c>
      <c r="X427" s="25" t="str">
        <f t="shared" ca="1" si="398"/>
        <v/>
      </c>
      <c r="Y427" s="25" t="str">
        <f t="shared" ca="1" si="379"/>
        <v/>
      </c>
      <c r="Z427" s="25" t="str">
        <f t="shared" ca="1" si="399"/>
        <v/>
      </c>
      <c r="AA427" s="25" t="str">
        <f t="shared" ca="1" si="400"/>
        <v/>
      </c>
      <c r="AB427" s="25" t="str">
        <f ca="1">IF($H427="","",IF($Q427="x",SUM(U$3:W427)+SUM(Z$3:AA427)-SUM(AB$3:AB426),0))</f>
        <v/>
      </c>
      <c r="AC427" s="25" t="str">
        <f t="shared" ca="1" si="401"/>
        <v/>
      </c>
      <c r="AD427" s="25" t="str">
        <f t="shared" ca="1" si="380"/>
        <v/>
      </c>
      <c r="AE427" s="7"/>
      <c r="AF427" s="25" t="str">
        <f t="shared" ca="1" si="402"/>
        <v/>
      </c>
      <c r="AG427" s="25">
        <f ca="1">SUM(AF$3:AF427)</f>
        <v>0</v>
      </c>
      <c r="AH427" s="25" t="str">
        <f t="shared" ca="1" si="403"/>
        <v/>
      </c>
      <c r="AI427" s="25" t="str">
        <f t="shared" ca="1" si="381"/>
        <v/>
      </c>
      <c r="AJ427" s="25" t="str">
        <f t="shared" ca="1" si="404"/>
        <v/>
      </c>
      <c r="AK427" s="25" t="str">
        <f t="shared" ca="1" si="382"/>
        <v/>
      </c>
      <c r="AL427" s="25" t="str">
        <f t="shared" ca="1" si="405"/>
        <v/>
      </c>
      <c r="AM427" s="25" t="str">
        <f t="shared" ca="1" si="383"/>
        <v/>
      </c>
      <c r="AN427" s="25" t="str">
        <f t="shared" ca="1" si="406"/>
        <v/>
      </c>
      <c r="AO427" s="25" t="str">
        <f t="shared" ca="1" si="407"/>
        <v/>
      </c>
      <c r="AP427" s="25" t="str">
        <f ca="1">IF($H427="","",IF($Q427="x",SUM(AI$3:AK427)+SUM(AN$3:AO427)-SUM(AP$3:AP426),0))</f>
        <v/>
      </c>
      <c r="AQ427" s="25" t="str">
        <f t="shared" ca="1" si="408"/>
        <v/>
      </c>
      <c r="AR427" s="25" t="str">
        <f t="shared" ca="1" si="384"/>
        <v/>
      </c>
      <c r="AS427" s="7"/>
      <c r="AT427" s="25" t="str">
        <f t="shared" ca="1" si="409"/>
        <v/>
      </c>
      <c r="AU427" s="25">
        <f ca="1">SUM(AT$3:AT427)</f>
        <v>0</v>
      </c>
      <c r="AV427" s="25" t="str">
        <f t="shared" ca="1" si="410"/>
        <v/>
      </c>
      <c r="AW427" s="25" t="str">
        <f t="shared" ca="1" si="385"/>
        <v/>
      </c>
      <c r="AX427" s="25" t="str">
        <f t="shared" ca="1" si="411"/>
        <v/>
      </c>
      <c r="AY427" s="25" t="str">
        <f t="shared" ca="1" si="412"/>
        <v/>
      </c>
      <c r="AZ427" s="25" t="str">
        <f t="shared" ca="1" si="413"/>
        <v/>
      </c>
      <c r="BA427" s="25" t="str">
        <f t="shared" ca="1" si="414"/>
        <v/>
      </c>
      <c r="BB427" s="25" t="str">
        <f t="shared" ca="1" si="415"/>
        <v/>
      </c>
      <c r="BC427" s="25" t="str">
        <f t="shared" ca="1" si="416"/>
        <v/>
      </c>
      <c r="BD427" s="25" t="str">
        <f ca="1">IF($H427="","",IF($Q427="x",SUM(AW$3:AY427)+SUM(BB$3:BC427)-SUM(BD$3:BD426),0))</f>
        <v/>
      </c>
      <c r="BE427" s="25" t="str">
        <f t="shared" ca="1" si="417"/>
        <v/>
      </c>
      <c r="BF427" s="25" t="str">
        <f t="shared" ca="1" si="386"/>
        <v/>
      </c>
      <c r="BG427" s="7"/>
      <c r="BI427" s="25" t="str">
        <f t="shared" ca="1" si="418"/>
        <v/>
      </c>
      <c r="BJ427" s="25">
        <f ca="1">SUM(BI$3:BI427)</f>
        <v>0</v>
      </c>
      <c r="BK427" s="25" t="str">
        <f t="shared" ca="1" si="430"/>
        <v/>
      </c>
      <c r="BL427" s="25" t="str">
        <f t="shared" ca="1" si="387"/>
        <v/>
      </c>
      <c r="BM427" s="25" t="str">
        <f t="shared" ca="1" si="419"/>
        <v/>
      </c>
      <c r="BN427" s="25" t="str">
        <f t="shared" ca="1" si="420"/>
        <v/>
      </c>
      <c r="BO427" s="25" t="str">
        <f t="shared" ca="1" si="421"/>
        <v/>
      </c>
      <c r="BP427" s="25" t="str">
        <f t="shared" ca="1" si="422"/>
        <v/>
      </c>
      <c r="BQ427" s="25" t="str">
        <f t="shared" ca="1" si="423"/>
        <v/>
      </c>
      <c r="BR427" s="25" t="str">
        <f t="shared" ca="1" si="424"/>
        <v/>
      </c>
      <c r="BS427" s="25" t="str">
        <f ca="1">IF($H427="","",IF($Q427="x",SUM(BL$3:BN427)+SUM(BQ$3:BR427)-SUM(BS$3:BS426),0))</f>
        <v/>
      </c>
      <c r="BT427" s="25" t="str">
        <f t="shared" ca="1" si="425"/>
        <v/>
      </c>
      <c r="BU427" s="25" t="str">
        <f t="shared" ca="1" si="388"/>
        <v/>
      </c>
      <c r="BV427" s="7"/>
      <c r="BY427" s="7"/>
      <c r="CB427" s="131">
        <f t="shared" si="372"/>
        <v>424</v>
      </c>
      <c r="CC427" s="132" t="str">
        <f t="shared" ca="1" si="426"/>
        <v/>
      </c>
      <c r="CD427" s="133" t="str">
        <f t="shared" ca="1" si="373"/>
        <v/>
      </c>
      <c r="CE427" s="133" t="str">
        <f t="shared" ca="1" si="427"/>
        <v/>
      </c>
      <c r="CF427" s="133" t="str">
        <f t="shared" ca="1" si="374"/>
        <v/>
      </c>
      <c r="CG427" s="133" t="str">
        <f t="shared" ca="1" si="428"/>
        <v/>
      </c>
      <c r="CH427" s="133" t="str">
        <f ca="1">IF($H427="","",IF(MONTH($H427)=MONTH($C$4)-1,MAX(0,(CG427-SUM(N416:N427)+SUM(O416:O427))-(VLOOKUP(CB427-12,$CB$3:$CH426,6,FALSE))),0)*0.25)</f>
        <v/>
      </c>
      <c r="CI427" s="133" t="str">
        <f ca="1">IF($H427="","",CG427-SUM($CH$4:$CH427))</f>
        <v/>
      </c>
      <c r="CK427" s="133" t="str">
        <f ca="1">IF($H427="","",SUM($N$4:$N427)+$CK$3)</f>
        <v/>
      </c>
      <c r="CL427" s="133" t="str">
        <f ca="1">IF($H427="","",SUM($O$4:$O427))</f>
        <v/>
      </c>
      <c r="CM427" s="133" t="str">
        <f t="shared" ca="1" si="431"/>
        <v/>
      </c>
      <c r="CN427" s="133" t="str">
        <f ca="1">IF($H427="","",ROUND(IF(MONTH($H427)=MONTH($C$4)-1,BT427*(1+CC427)-SUM($CM$4:$CM427),0),2))</f>
        <v/>
      </c>
      <c r="CZ427" s="132" t="str">
        <f t="shared" ca="1" si="389"/>
        <v/>
      </c>
    </row>
    <row r="428" spans="6:104" x14ac:dyDescent="0.2">
      <c r="F428" s="3">
        <v>425</v>
      </c>
      <c r="G428" s="3">
        <f t="shared" si="390"/>
        <v>36</v>
      </c>
      <c r="H428" s="8" t="str">
        <f t="shared" ca="1" si="429"/>
        <v/>
      </c>
      <c r="I428" s="6" t="str">
        <f t="shared" ca="1" si="375"/>
        <v/>
      </c>
      <c r="J428" s="6" t="str">
        <f t="shared" ca="1" si="376"/>
        <v/>
      </c>
      <c r="K428" s="7"/>
      <c r="L428" s="6" t="str">
        <f ca="1">IF($H428="","",IF($J428="",VLOOKUP($I428,Sterbetafeln!$A$4:$I$124,$D$10,FALSE),MAX(0.0005,VLOOKUP($I428,Sterbetafeln!$A$4:$I$124,$D$10,FALSE)*VLOOKUP($J428,Sterbetafeln!$A$4:$I$124,$D$13,FALSE))))</f>
        <v/>
      </c>
      <c r="M428" s="78">
        <f ca="1">SUM($O$3:$O428)</f>
        <v>0</v>
      </c>
      <c r="N428" s="25" t="str">
        <f t="shared" ca="1" si="391"/>
        <v/>
      </c>
      <c r="O428" s="25" t="str">
        <f t="shared" ca="1" si="392"/>
        <v/>
      </c>
      <c r="P428" s="25" t="str">
        <f t="shared" ca="1" si="393"/>
        <v/>
      </c>
      <c r="Q428" s="7" t="str">
        <f t="shared" ca="1" si="394"/>
        <v/>
      </c>
      <c r="R428" s="25" t="str">
        <f t="shared" ca="1" si="395"/>
        <v/>
      </c>
      <c r="S428" s="25">
        <f ca="1">SUM(R$3:R428)</f>
        <v>0</v>
      </c>
      <c r="T428" s="25" t="str">
        <f t="shared" ca="1" si="396"/>
        <v/>
      </c>
      <c r="U428" s="25" t="str">
        <f t="shared" ca="1" si="377"/>
        <v/>
      </c>
      <c r="V428" s="25" t="str">
        <f t="shared" ca="1" si="397"/>
        <v/>
      </c>
      <c r="W428" s="25" t="str">
        <f t="shared" ca="1" si="378"/>
        <v/>
      </c>
      <c r="X428" s="25" t="str">
        <f t="shared" ca="1" si="398"/>
        <v/>
      </c>
      <c r="Y428" s="25" t="str">
        <f t="shared" ca="1" si="379"/>
        <v/>
      </c>
      <c r="Z428" s="25" t="str">
        <f t="shared" ca="1" si="399"/>
        <v/>
      </c>
      <c r="AA428" s="25" t="str">
        <f t="shared" ca="1" si="400"/>
        <v/>
      </c>
      <c r="AB428" s="25" t="str">
        <f ca="1">IF($H428="","",IF($Q428="x",SUM(U$3:W428)+SUM(Z$3:AA428)-SUM(AB$3:AB427),0))</f>
        <v/>
      </c>
      <c r="AC428" s="25" t="str">
        <f t="shared" ca="1" si="401"/>
        <v/>
      </c>
      <c r="AD428" s="25" t="str">
        <f t="shared" ca="1" si="380"/>
        <v/>
      </c>
      <c r="AE428" s="7"/>
      <c r="AF428" s="25" t="str">
        <f t="shared" ca="1" si="402"/>
        <v/>
      </c>
      <c r="AG428" s="25">
        <f ca="1">SUM(AF$3:AF428)</f>
        <v>0</v>
      </c>
      <c r="AH428" s="25" t="str">
        <f t="shared" ca="1" si="403"/>
        <v/>
      </c>
      <c r="AI428" s="25" t="str">
        <f t="shared" ca="1" si="381"/>
        <v/>
      </c>
      <c r="AJ428" s="25" t="str">
        <f t="shared" ca="1" si="404"/>
        <v/>
      </c>
      <c r="AK428" s="25" t="str">
        <f t="shared" ca="1" si="382"/>
        <v/>
      </c>
      <c r="AL428" s="25" t="str">
        <f t="shared" ca="1" si="405"/>
        <v/>
      </c>
      <c r="AM428" s="25" t="str">
        <f t="shared" ca="1" si="383"/>
        <v/>
      </c>
      <c r="AN428" s="25" t="str">
        <f t="shared" ca="1" si="406"/>
        <v/>
      </c>
      <c r="AO428" s="25" t="str">
        <f t="shared" ca="1" si="407"/>
        <v/>
      </c>
      <c r="AP428" s="25" t="str">
        <f ca="1">IF($H428="","",IF($Q428="x",SUM(AI$3:AK428)+SUM(AN$3:AO428)-SUM(AP$3:AP427),0))</f>
        <v/>
      </c>
      <c r="AQ428" s="25" t="str">
        <f t="shared" ca="1" si="408"/>
        <v/>
      </c>
      <c r="AR428" s="25" t="str">
        <f t="shared" ca="1" si="384"/>
        <v/>
      </c>
      <c r="AS428" s="7"/>
      <c r="AT428" s="25" t="str">
        <f t="shared" ca="1" si="409"/>
        <v/>
      </c>
      <c r="AU428" s="25">
        <f ca="1">SUM(AT$3:AT428)</f>
        <v>0</v>
      </c>
      <c r="AV428" s="25" t="str">
        <f t="shared" ca="1" si="410"/>
        <v/>
      </c>
      <c r="AW428" s="25" t="str">
        <f t="shared" ca="1" si="385"/>
        <v/>
      </c>
      <c r="AX428" s="25" t="str">
        <f t="shared" ca="1" si="411"/>
        <v/>
      </c>
      <c r="AY428" s="25" t="str">
        <f t="shared" ca="1" si="412"/>
        <v/>
      </c>
      <c r="AZ428" s="25" t="str">
        <f t="shared" ca="1" si="413"/>
        <v/>
      </c>
      <c r="BA428" s="25" t="str">
        <f t="shared" ca="1" si="414"/>
        <v/>
      </c>
      <c r="BB428" s="25" t="str">
        <f t="shared" ca="1" si="415"/>
        <v/>
      </c>
      <c r="BC428" s="25" t="str">
        <f t="shared" ca="1" si="416"/>
        <v/>
      </c>
      <c r="BD428" s="25" t="str">
        <f ca="1">IF($H428="","",IF($Q428="x",SUM(AW$3:AY428)+SUM(BB$3:BC428)-SUM(BD$3:BD427),0))</f>
        <v/>
      </c>
      <c r="BE428" s="25" t="str">
        <f t="shared" ca="1" si="417"/>
        <v/>
      </c>
      <c r="BF428" s="25" t="str">
        <f t="shared" ca="1" si="386"/>
        <v/>
      </c>
      <c r="BG428" s="7"/>
      <c r="BI428" s="25" t="str">
        <f t="shared" ca="1" si="418"/>
        <v/>
      </c>
      <c r="BJ428" s="25">
        <f ca="1">SUM(BI$3:BI428)</f>
        <v>0</v>
      </c>
      <c r="BK428" s="25" t="str">
        <f t="shared" ca="1" si="430"/>
        <v/>
      </c>
      <c r="BL428" s="25" t="str">
        <f t="shared" ca="1" si="387"/>
        <v/>
      </c>
      <c r="BM428" s="25" t="str">
        <f t="shared" ca="1" si="419"/>
        <v/>
      </c>
      <c r="BN428" s="25" t="str">
        <f t="shared" ca="1" si="420"/>
        <v/>
      </c>
      <c r="BO428" s="25" t="str">
        <f t="shared" ca="1" si="421"/>
        <v/>
      </c>
      <c r="BP428" s="25" t="str">
        <f t="shared" ca="1" si="422"/>
        <v/>
      </c>
      <c r="BQ428" s="25" t="str">
        <f t="shared" ca="1" si="423"/>
        <v/>
      </c>
      <c r="BR428" s="25" t="str">
        <f t="shared" ca="1" si="424"/>
        <v/>
      </c>
      <c r="BS428" s="25" t="str">
        <f ca="1">IF($H428="","",IF($Q428="x",SUM(BL$3:BN428)+SUM(BQ$3:BR428)-SUM(BS$3:BS427),0))</f>
        <v/>
      </c>
      <c r="BT428" s="25" t="str">
        <f t="shared" ca="1" si="425"/>
        <v/>
      </c>
      <c r="BU428" s="25" t="str">
        <f t="shared" ca="1" si="388"/>
        <v/>
      </c>
      <c r="BV428" s="7"/>
      <c r="BY428" s="7"/>
      <c r="CB428" s="131">
        <f t="shared" si="372"/>
        <v>425</v>
      </c>
      <c r="CC428" s="132" t="str">
        <f t="shared" ca="1" si="426"/>
        <v/>
      </c>
      <c r="CD428" s="133" t="str">
        <f t="shared" ca="1" si="373"/>
        <v/>
      </c>
      <c r="CE428" s="133" t="str">
        <f t="shared" ca="1" si="427"/>
        <v/>
      </c>
      <c r="CF428" s="133" t="str">
        <f t="shared" ca="1" si="374"/>
        <v/>
      </c>
      <c r="CG428" s="133" t="str">
        <f t="shared" ca="1" si="428"/>
        <v/>
      </c>
      <c r="CH428" s="133" t="str">
        <f ca="1">IF($H428="","",IF(MONTH($H428)=MONTH($C$4)-1,MAX(0,(CG428-SUM(N417:N428)+SUM(O417:O428))-(VLOOKUP(CB428-12,$CB$3:$CH427,6,FALSE))),0)*0.25)</f>
        <v/>
      </c>
      <c r="CI428" s="133" t="str">
        <f ca="1">IF($H428="","",CG428-SUM($CH$4:$CH428))</f>
        <v/>
      </c>
      <c r="CK428" s="133" t="str">
        <f ca="1">IF($H428="","",SUM($N$4:$N428)+$CK$3)</f>
        <v/>
      </c>
      <c r="CL428" s="133" t="str">
        <f ca="1">IF($H428="","",SUM($O$4:$O428))</f>
        <v/>
      </c>
      <c r="CM428" s="133" t="str">
        <f t="shared" ca="1" si="431"/>
        <v/>
      </c>
      <c r="CN428" s="133" t="str">
        <f ca="1">IF($H428="","",ROUND(IF(MONTH($H428)=MONTH($C$4)-1,BT428*(1+CC428)-SUM($CM$4:$CM428),0),2))</f>
        <v/>
      </c>
      <c r="CZ428" s="132" t="str">
        <f t="shared" ca="1" si="389"/>
        <v/>
      </c>
    </row>
    <row r="429" spans="6:104" x14ac:dyDescent="0.2">
      <c r="F429" s="3">
        <v>426</v>
      </c>
      <c r="G429" s="3">
        <f t="shared" si="390"/>
        <v>36</v>
      </c>
      <c r="H429" s="8" t="str">
        <f t="shared" ca="1" si="429"/>
        <v/>
      </c>
      <c r="I429" s="6" t="str">
        <f t="shared" ca="1" si="375"/>
        <v/>
      </c>
      <c r="J429" s="6" t="str">
        <f t="shared" ca="1" si="376"/>
        <v/>
      </c>
      <c r="K429" s="7"/>
      <c r="L429" s="6" t="str">
        <f ca="1">IF($H429="","",IF($J429="",VLOOKUP($I429,Sterbetafeln!$A$4:$I$124,$D$10,FALSE),MAX(0.0005,VLOOKUP($I429,Sterbetafeln!$A$4:$I$124,$D$10,FALSE)*VLOOKUP($J429,Sterbetafeln!$A$4:$I$124,$D$13,FALSE))))</f>
        <v/>
      </c>
      <c r="M429" s="78">
        <f ca="1">SUM($O$3:$O429)</f>
        <v>0</v>
      </c>
      <c r="N429" s="25" t="str">
        <f t="shared" ca="1" si="391"/>
        <v/>
      </c>
      <c r="O429" s="25" t="str">
        <f t="shared" ca="1" si="392"/>
        <v/>
      </c>
      <c r="P429" s="25" t="str">
        <f t="shared" ca="1" si="393"/>
        <v/>
      </c>
      <c r="Q429" s="7" t="str">
        <f t="shared" ca="1" si="394"/>
        <v/>
      </c>
      <c r="R429" s="25" t="str">
        <f t="shared" ca="1" si="395"/>
        <v/>
      </c>
      <c r="S429" s="25">
        <f ca="1">SUM(R$3:R429)</f>
        <v>0</v>
      </c>
      <c r="T429" s="25" t="str">
        <f t="shared" ca="1" si="396"/>
        <v/>
      </c>
      <c r="U429" s="25" t="str">
        <f t="shared" ca="1" si="377"/>
        <v/>
      </c>
      <c r="V429" s="25" t="str">
        <f t="shared" ca="1" si="397"/>
        <v/>
      </c>
      <c r="W429" s="25" t="str">
        <f t="shared" ca="1" si="378"/>
        <v/>
      </c>
      <c r="X429" s="25" t="str">
        <f t="shared" ca="1" si="398"/>
        <v/>
      </c>
      <c r="Y429" s="25" t="str">
        <f t="shared" ca="1" si="379"/>
        <v/>
      </c>
      <c r="Z429" s="25" t="str">
        <f t="shared" ca="1" si="399"/>
        <v/>
      </c>
      <c r="AA429" s="25" t="str">
        <f t="shared" ca="1" si="400"/>
        <v/>
      </c>
      <c r="AB429" s="25" t="str">
        <f ca="1">IF($H429="","",IF($Q429="x",SUM(U$3:W429)+SUM(Z$3:AA429)-SUM(AB$3:AB428),0))</f>
        <v/>
      </c>
      <c r="AC429" s="25" t="str">
        <f t="shared" ca="1" si="401"/>
        <v/>
      </c>
      <c r="AD429" s="25" t="str">
        <f t="shared" ca="1" si="380"/>
        <v/>
      </c>
      <c r="AE429" s="7"/>
      <c r="AF429" s="25" t="str">
        <f t="shared" ca="1" si="402"/>
        <v/>
      </c>
      <c r="AG429" s="25">
        <f ca="1">SUM(AF$3:AF429)</f>
        <v>0</v>
      </c>
      <c r="AH429" s="25" t="str">
        <f t="shared" ca="1" si="403"/>
        <v/>
      </c>
      <c r="AI429" s="25" t="str">
        <f t="shared" ca="1" si="381"/>
        <v/>
      </c>
      <c r="AJ429" s="25" t="str">
        <f t="shared" ca="1" si="404"/>
        <v/>
      </c>
      <c r="AK429" s="25" t="str">
        <f t="shared" ca="1" si="382"/>
        <v/>
      </c>
      <c r="AL429" s="25" t="str">
        <f t="shared" ca="1" si="405"/>
        <v/>
      </c>
      <c r="AM429" s="25" t="str">
        <f t="shared" ca="1" si="383"/>
        <v/>
      </c>
      <c r="AN429" s="25" t="str">
        <f t="shared" ca="1" si="406"/>
        <v/>
      </c>
      <c r="AO429" s="25" t="str">
        <f t="shared" ca="1" si="407"/>
        <v/>
      </c>
      <c r="AP429" s="25" t="str">
        <f ca="1">IF($H429="","",IF($Q429="x",SUM(AI$3:AK429)+SUM(AN$3:AO429)-SUM(AP$3:AP428),0))</f>
        <v/>
      </c>
      <c r="AQ429" s="25" t="str">
        <f t="shared" ca="1" si="408"/>
        <v/>
      </c>
      <c r="AR429" s="25" t="str">
        <f t="shared" ca="1" si="384"/>
        <v/>
      </c>
      <c r="AS429" s="7"/>
      <c r="AT429" s="25" t="str">
        <f t="shared" ca="1" si="409"/>
        <v/>
      </c>
      <c r="AU429" s="25">
        <f ca="1">SUM(AT$3:AT429)</f>
        <v>0</v>
      </c>
      <c r="AV429" s="25" t="str">
        <f t="shared" ca="1" si="410"/>
        <v/>
      </c>
      <c r="AW429" s="25" t="str">
        <f t="shared" ca="1" si="385"/>
        <v/>
      </c>
      <c r="AX429" s="25" t="str">
        <f t="shared" ca="1" si="411"/>
        <v/>
      </c>
      <c r="AY429" s="25" t="str">
        <f t="shared" ca="1" si="412"/>
        <v/>
      </c>
      <c r="AZ429" s="25" t="str">
        <f t="shared" ca="1" si="413"/>
        <v/>
      </c>
      <c r="BA429" s="25" t="str">
        <f t="shared" ca="1" si="414"/>
        <v/>
      </c>
      <c r="BB429" s="25" t="str">
        <f t="shared" ca="1" si="415"/>
        <v/>
      </c>
      <c r="BC429" s="25" t="str">
        <f t="shared" ca="1" si="416"/>
        <v/>
      </c>
      <c r="BD429" s="25" t="str">
        <f ca="1">IF($H429="","",IF($Q429="x",SUM(AW$3:AY429)+SUM(BB$3:BC429)-SUM(BD$3:BD428),0))</f>
        <v/>
      </c>
      <c r="BE429" s="25" t="str">
        <f t="shared" ca="1" si="417"/>
        <v/>
      </c>
      <c r="BF429" s="25" t="str">
        <f t="shared" ca="1" si="386"/>
        <v/>
      </c>
      <c r="BG429" s="7"/>
      <c r="BI429" s="25" t="str">
        <f t="shared" ca="1" si="418"/>
        <v/>
      </c>
      <c r="BJ429" s="25">
        <f ca="1">SUM(BI$3:BI429)</f>
        <v>0</v>
      </c>
      <c r="BK429" s="25" t="str">
        <f t="shared" ca="1" si="430"/>
        <v/>
      </c>
      <c r="BL429" s="25" t="str">
        <f t="shared" ca="1" si="387"/>
        <v/>
      </c>
      <c r="BM429" s="25" t="str">
        <f t="shared" ca="1" si="419"/>
        <v/>
      </c>
      <c r="BN429" s="25" t="str">
        <f t="shared" ca="1" si="420"/>
        <v/>
      </c>
      <c r="BO429" s="25" t="str">
        <f t="shared" ca="1" si="421"/>
        <v/>
      </c>
      <c r="BP429" s="25" t="str">
        <f t="shared" ca="1" si="422"/>
        <v/>
      </c>
      <c r="BQ429" s="25" t="str">
        <f t="shared" ca="1" si="423"/>
        <v/>
      </c>
      <c r="BR429" s="25" t="str">
        <f t="shared" ca="1" si="424"/>
        <v/>
      </c>
      <c r="BS429" s="25" t="str">
        <f ca="1">IF($H429="","",IF($Q429="x",SUM(BL$3:BN429)+SUM(BQ$3:BR429)-SUM(BS$3:BS428),0))</f>
        <v/>
      </c>
      <c r="BT429" s="25" t="str">
        <f t="shared" ca="1" si="425"/>
        <v/>
      </c>
      <c r="BU429" s="25" t="str">
        <f t="shared" ca="1" si="388"/>
        <v/>
      </c>
      <c r="BV429" s="7"/>
      <c r="BY429" s="7"/>
      <c r="CB429" s="131">
        <f t="shared" si="372"/>
        <v>426</v>
      </c>
      <c r="CC429" s="132" t="str">
        <f t="shared" ca="1" si="426"/>
        <v/>
      </c>
      <c r="CD429" s="133" t="str">
        <f t="shared" ca="1" si="373"/>
        <v/>
      </c>
      <c r="CE429" s="133" t="str">
        <f t="shared" ca="1" si="427"/>
        <v/>
      </c>
      <c r="CF429" s="133" t="str">
        <f t="shared" ca="1" si="374"/>
        <v/>
      </c>
      <c r="CG429" s="133" t="str">
        <f t="shared" ca="1" si="428"/>
        <v/>
      </c>
      <c r="CH429" s="133" t="str">
        <f ca="1">IF($H429="","",IF(MONTH($H429)=MONTH($C$4)-1,MAX(0,(CG429-SUM(N418:N429)+SUM(O418:O429))-(VLOOKUP(CB429-12,$CB$3:$CH428,6,FALSE))),0)*0.25)</f>
        <v/>
      </c>
      <c r="CI429" s="133" t="str">
        <f ca="1">IF($H429="","",CG429-SUM($CH$4:$CH429))</f>
        <v/>
      </c>
      <c r="CK429" s="133" t="str">
        <f ca="1">IF($H429="","",SUM($N$4:$N429)+$CK$3)</f>
        <v/>
      </c>
      <c r="CL429" s="133" t="str">
        <f ca="1">IF($H429="","",SUM($O$4:$O429))</f>
        <v/>
      </c>
      <c r="CM429" s="133" t="str">
        <f t="shared" ca="1" si="431"/>
        <v/>
      </c>
      <c r="CN429" s="133" t="str">
        <f ca="1">IF($H429="","",ROUND(IF(MONTH($H429)=MONTH($C$4)-1,BT429*(1+CC429)-SUM($CM$4:$CM429),0),2))</f>
        <v/>
      </c>
      <c r="CZ429" s="132" t="str">
        <f t="shared" ca="1" si="389"/>
        <v/>
      </c>
    </row>
    <row r="430" spans="6:104" x14ac:dyDescent="0.2">
      <c r="F430" s="3">
        <v>427</v>
      </c>
      <c r="G430" s="3">
        <f t="shared" si="390"/>
        <v>36</v>
      </c>
      <c r="H430" s="8" t="str">
        <f t="shared" ca="1" si="429"/>
        <v/>
      </c>
      <c r="I430" s="6" t="str">
        <f t="shared" ca="1" si="375"/>
        <v/>
      </c>
      <c r="J430" s="6" t="str">
        <f t="shared" ca="1" si="376"/>
        <v/>
      </c>
      <c r="K430" s="7"/>
      <c r="L430" s="6" t="str">
        <f ca="1">IF($H430="","",IF($J430="",VLOOKUP($I430,Sterbetafeln!$A$4:$I$124,$D$10,FALSE),MAX(0.0005,VLOOKUP($I430,Sterbetafeln!$A$4:$I$124,$D$10,FALSE)*VLOOKUP($J430,Sterbetafeln!$A$4:$I$124,$D$13,FALSE))))</f>
        <v/>
      </c>
      <c r="M430" s="78">
        <f ca="1">SUM($O$3:$O430)</f>
        <v>0</v>
      </c>
      <c r="N430" s="25" t="str">
        <f t="shared" ca="1" si="391"/>
        <v/>
      </c>
      <c r="O430" s="25" t="str">
        <f t="shared" ca="1" si="392"/>
        <v/>
      </c>
      <c r="P430" s="25" t="str">
        <f t="shared" ca="1" si="393"/>
        <v/>
      </c>
      <c r="Q430" s="7" t="str">
        <f t="shared" ca="1" si="394"/>
        <v/>
      </c>
      <c r="R430" s="25" t="str">
        <f t="shared" ca="1" si="395"/>
        <v/>
      </c>
      <c r="S430" s="25">
        <f ca="1">SUM(R$3:R430)</f>
        <v>0</v>
      </c>
      <c r="T430" s="25" t="str">
        <f t="shared" ca="1" si="396"/>
        <v/>
      </c>
      <c r="U430" s="25" t="str">
        <f t="shared" ca="1" si="377"/>
        <v/>
      </c>
      <c r="V430" s="25" t="str">
        <f t="shared" ca="1" si="397"/>
        <v/>
      </c>
      <c r="W430" s="25" t="str">
        <f t="shared" ca="1" si="378"/>
        <v/>
      </c>
      <c r="X430" s="25" t="str">
        <f t="shared" ca="1" si="398"/>
        <v/>
      </c>
      <c r="Y430" s="25" t="str">
        <f t="shared" ca="1" si="379"/>
        <v/>
      </c>
      <c r="Z430" s="25" t="str">
        <f t="shared" ca="1" si="399"/>
        <v/>
      </c>
      <c r="AA430" s="25" t="str">
        <f t="shared" ca="1" si="400"/>
        <v/>
      </c>
      <c r="AB430" s="25" t="str">
        <f ca="1">IF($H430="","",IF($Q430="x",SUM(U$3:W430)+SUM(Z$3:AA430)-SUM(AB$3:AB429),0))</f>
        <v/>
      </c>
      <c r="AC430" s="25" t="str">
        <f t="shared" ca="1" si="401"/>
        <v/>
      </c>
      <c r="AD430" s="25" t="str">
        <f t="shared" ca="1" si="380"/>
        <v/>
      </c>
      <c r="AE430" s="7"/>
      <c r="AF430" s="25" t="str">
        <f t="shared" ca="1" si="402"/>
        <v/>
      </c>
      <c r="AG430" s="25">
        <f ca="1">SUM(AF$3:AF430)</f>
        <v>0</v>
      </c>
      <c r="AH430" s="25" t="str">
        <f t="shared" ca="1" si="403"/>
        <v/>
      </c>
      <c r="AI430" s="25" t="str">
        <f t="shared" ca="1" si="381"/>
        <v/>
      </c>
      <c r="AJ430" s="25" t="str">
        <f t="shared" ca="1" si="404"/>
        <v/>
      </c>
      <c r="AK430" s="25" t="str">
        <f t="shared" ca="1" si="382"/>
        <v/>
      </c>
      <c r="AL430" s="25" t="str">
        <f t="shared" ca="1" si="405"/>
        <v/>
      </c>
      <c r="AM430" s="25" t="str">
        <f t="shared" ca="1" si="383"/>
        <v/>
      </c>
      <c r="AN430" s="25" t="str">
        <f t="shared" ca="1" si="406"/>
        <v/>
      </c>
      <c r="AO430" s="25" t="str">
        <f t="shared" ca="1" si="407"/>
        <v/>
      </c>
      <c r="AP430" s="25" t="str">
        <f ca="1">IF($H430="","",IF($Q430="x",SUM(AI$3:AK430)+SUM(AN$3:AO430)-SUM(AP$3:AP429),0))</f>
        <v/>
      </c>
      <c r="AQ430" s="25" t="str">
        <f t="shared" ca="1" si="408"/>
        <v/>
      </c>
      <c r="AR430" s="25" t="str">
        <f t="shared" ca="1" si="384"/>
        <v/>
      </c>
      <c r="AS430" s="7"/>
      <c r="AT430" s="25" t="str">
        <f t="shared" ca="1" si="409"/>
        <v/>
      </c>
      <c r="AU430" s="25">
        <f ca="1">SUM(AT$3:AT430)</f>
        <v>0</v>
      </c>
      <c r="AV430" s="25" t="str">
        <f t="shared" ca="1" si="410"/>
        <v/>
      </c>
      <c r="AW430" s="25" t="str">
        <f t="shared" ca="1" si="385"/>
        <v/>
      </c>
      <c r="AX430" s="25" t="str">
        <f t="shared" ca="1" si="411"/>
        <v/>
      </c>
      <c r="AY430" s="25" t="str">
        <f t="shared" ca="1" si="412"/>
        <v/>
      </c>
      <c r="AZ430" s="25" t="str">
        <f t="shared" ca="1" si="413"/>
        <v/>
      </c>
      <c r="BA430" s="25" t="str">
        <f t="shared" ca="1" si="414"/>
        <v/>
      </c>
      <c r="BB430" s="25" t="str">
        <f t="shared" ca="1" si="415"/>
        <v/>
      </c>
      <c r="BC430" s="25" t="str">
        <f t="shared" ca="1" si="416"/>
        <v/>
      </c>
      <c r="BD430" s="25" t="str">
        <f ca="1">IF($H430="","",IF($Q430="x",SUM(AW$3:AY430)+SUM(BB$3:BC430)-SUM(BD$3:BD429),0))</f>
        <v/>
      </c>
      <c r="BE430" s="25" t="str">
        <f t="shared" ca="1" si="417"/>
        <v/>
      </c>
      <c r="BF430" s="25" t="str">
        <f t="shared" ca="1" si="386"/>
        <v/>
      </c>
      <c r="BG430" s="7"/>
      <c r="BI430" s="25" t="str">
        <f t="shared" ca="1" si="418"/>
        <v/>
      </c>
      <c r="BJ430" s="25">
        <f ca="1">SUM(BI$3:BI430)</f>
        <v>0</v>
      </c>
      <c r="BK430" s="25" t="str">
        <f t="shared" ca="1" si="430"/>
        <v/>
      </c>
      <c r="BL430" s="25" t="str">
        <f t="shared" ca="1" si="387"/>
        <v/>
      </c>
      <c r="BM430" s="25" t="str">
        <f t="shared" ca="1" si="419"/>
        <v/>
      </c>
      <c r="BN430" s="25" t="str">
        <f t="shared" ca="1" si="420"/>
        <v/>
      </c>
      <c r="BO430" s="25" t="str">
        <f t="shared" ca="1" si="421"/>
        <v/>
      </c>
      <c r="BP430" s="25" t="str">
        <f t="shared" ca="1" si="422"/>
        <v/>
      </c>
      <c r="BQ430" s="25" t="str">
        <f t="shared" ca="1" si="423"/>
        <v/>
      </c>
      <c r="BR430" s="25" t="str">
        <f t="shared" ca="1" si="424"/>
        <v/>
      </c>
      <c r="BS430" s="25" t="str">
        <f ca="1">IF($H430="","",IF($Q430="x",SUM(BL$3:BN430)+SUM(BQ$3:BR430)-SUM(BS$3:BS429),0))</f>
        <v/>
      </c>
      <c r="BT430" s="25" t="str">
        <f t="shared" ca="1" si="425"/>
        <v/>
      </c>
      <c r="BU430" s="25" t="str">
        <f t="shared" ca="1" si="388"/>
        <v/>
      </c>
      <c r="BV430" s="7"/>
      <c r="BY430" s="7"/>
      <c r="CB430" s="131">
        <f t="shared" si="372"/>
        <v>427</v>
      </c>
      <c r="CC430" s="132" t="str">
        <f t="shared" ca="1" si="426"/>
        <v/>
      </c>
      <c r="CD430" s="133" t="str">
        <f t="shared" ca="1" si="373"/>
        <v/>
      </c>
      <c r="CE430" s="133" t="str">
        <f t="shared" ca="1" si="427"/>
        <v/>
      </c>
      <c r="CF430" s="133" t="str">
        <f t="shared" ca="1" si="374"/>
        <v/>
      </c>
      <c r="CG430" s="133" t="str">
        <f t="shared" ca="1" si="428"/>
        <v/>
      </c>
      <c r="CH430" s="133" t="str">
        <f ca="1">IF($H430="","",IF(MONTH($H430)=MONTH($C$4)-1,MAX(0,(CG430-SUM(N419:N430)+SUM(O419:O430))-(VLOOKUP(CB430-12,$CB$3:$CH429,6,FALSE))),0)*0.25)</f>
        <v/>
      </c>
      <c r="CI430" s="133" t="str">
        <f ca="1">IF($H430="","",CG430-SUM($CH$4:$CH430))</f>
        <v/>
      </c>
      <c r="CK430" s="133" t="str">
        <f ca="1">IF($H430="","",SUM($N$4:$N430)+$CK$3)</f>
        <v/>
      </c>
      <c r="CL430" s="133" t="str">
        <f ca="1">IF($H430="","",SUM($O$4:$O430))</f>
        <v/>
      </c>
      <c r="CM430" s="133" t="str">
        <f t="shared" ca="1" si="431"/>
        <v/>
      </c>
      <c r="CN430" s="133" t="str">
        <f ca="1">IF($H430="","",ROUND(IF(MONTH($H430)=MONTH($C$4)-1,BT430*(1+CC430)-SUM($CM$4:$CM430),0),2))</f>
        <v/>
      </c>
      <c r="CZ430" s="132" t="str">
        <f t="shared" ca="1" si="389"/>
        <v/>
      </c>
    </row>
    <row r="431" spans="6:104" x14ac:dyDescent="0.2">
      <c r="F431" s="3">
        <v>428</v>
      </c>
      <c r="G431" s="3">
        <f t="shared" si="390"/>
        <v>36</v>
      </c>
      <c r="H431" s="8" t="str">
        <f t="shared" ca="1" si="429"/>
        <v/>
      </c>
      <c r="I431" s="6" t="str">
        <f t="shared" ca="1" si="375"/>
        <v/>
      </c>
      <c r="J431" s="6" t="str">
        <f t="shared" ca="1" si="376"/>
        <v/>
      </c>
      <c r="K431" s="7"/>
      <c r="L431" s="6" t="str">
        <f ca="1">IF($H431="","",IF($J431="",VLOOKUP($I431,Sterbetafeln!$A$4:$I$124,$D$10,FALSE),MAX(0.0005,VLOOKUP($I431,Sterbetafeln!$A$4:$I$124,$D$10,FALSE)*VLOOKUP($J431,Sterbetafeln!$A$4:$I$124,$D$13,FALSE))))</f>
        <v/>
      </c>
      <c r="M431" s="78">
        <f ca="1">SUM($O$3:$O431)</f>
        <v>0</v>
      </c>
      <c r="N431" s="25" t="str">
        <f t="shared" ca="1" si="391"/>
        <v/>
      </c>
      <c r="O431" s="25" t="str">
        <f t="shared" ca="1" si="392"/>
        <v/>
      </c>
      <c r="P431" s="25" t="str">
        <f t="shared" ca="1" si="393"/>
        <v/>
      </c>
      <c r="Q431" s="7" t="str">
        <f t="shared" ca="1" si="394"/>
        <v/>
      </c>
      <c r="R431" s="25" t="str">
        <f t="shared" ca="1" si="395"/>
        <v/>
      </c>
      <c r="S431" s="25">
        <f ca="1">SUM(R$3:R431)</f>
        <v>0</v>
      </c>
      <c r="T431" s="25" t="str">
        <f t="shared" ca="1" si="396"/>
        <v/>
      </c>
      <c r="U431" s="25" t="str">
        <f t="shared" ca="1" si="377"/>
        <v/>
      </c>
      <c r="V431" s="25" t="str">
        <f t="shared" ca="1" si="397"/>
        <v/>
      </c>
      <c r="W431" s="25" t="str">
        <f t="shared" ca="1" si="378"/>
        <v/>
      </c>
      <c r="X431" s="25" t="str">
        <f t="shared" ca="1" si="398"/>
        <v/>
      </c>
      <c r="Y431" s="25" t="str">
        <f t="shared" ca="1" si="379"/>
        <v/>
      </c>
      <c r="Z431" s="25" t="str">
        <f t="shared" ca="1" si="399"/>
        <v/>
      </c>
      <c r="AA431" s="25" t="str">
        <f t="shared" ca="1" si="400"/>
        <v/>
      </c>
      <c r="AB431" s="25" t="str">
        <f ca="1">IF($H431="","",IF($Q431="x",SUM(U$3:W431)+SUM(Z$3:AA431)-SUM(AB$3:AB430),0))</f>
        <v/>
      </c>
      <c r="AC431" s="25" t="str">
        <f t="shared" ca="1" si="401"/>
        <v/>
      </c>
      <c r="AD431" s="25" t="str">
        <f t="shared" ca="1" si="380"/>
        <v/>
      </c>
      <c r="AE431" s="7"/>
      <c r="AF431" s="25" t="str">
        <f t="shared" ca="1" si="402"/>
        <v/>
      </c>
      <c r="AG431" s="25">
        <f ca="1">SUM(AF$3:AF431)</f>
        <v>0</v>
      </c>
      <c r="AH431" s="25" t="str">
        <f t="shared" ca="1" si="403"/>
        <v/>
      </c>
      <c r="AI431" s="25" t="str">
        <f t="shared" ca="1" si="381"/>
        <v/>
      </c>
      <c r="AJ431" s="25" t="str">
        <f t="shared" ca="1" si="404"/>
        <v/>
      </c>
      <c r="AK431" s="25" t="str">
        <f t="shared" ca="1" si="382"/>
        <v/>
      </c>
      <c r="AL431" s="25" t="str">
        <f t="shared" ca="1" si="405"/>
        <v/>
      </c>
      <c r="AM431" s="25" t="str">
        <f t="shared" ca="1" si="383"/>
        <v/>
      </c>
      <c r="AN431" s="25" t="str">
        <f t="shared" ca="1" si="406"/>
        <v/>
      </c>
      <c r="AO431" s="25" t="str">
        <f t="shared" ca="1" si="407"/>
        <v/>
      </c>
      <c r="AP431" s="25" t="str">
        <f ca="1">IF($H431="","",IF($Q431="x",SUM(AI$3:AK431)+SUM(AN$3:AO431)-SUM(AP$3:AP430),0))</f>
        <v/>
      </c>
      <c r="AQ431" s="25" t="str">
        <f t="shared" ca="1" si="408"/>
        <v/>
      </c>
      <c r="AR431" s="25" t="str">
        <f t="shared" ca="1" si="384"/>
        <v/>
      </c>
      <c r="AS431" s="7"/>
      <c r="AT431" s="25" t="str">
        <f t="shared" ca="1" si="409"/>
        <v/>
      </c>
      <c r="AU431" s="25">
        <f ca="1">SUM(AT$3:AT431)</f>
        <v>0</v>
      </c>
      <c r="AV431" s="25" t="str">
        <f t="shared" ca="1" si="410"/>
        <v/>
      </c>
      <c r="AW431" s="25" t="str">
        <f t="shared" ca="1" si="385"/>
        <v/>
      </c>
      <c r="AX431" s="25" t="str">
        <f t="shared" ca="1" si="411"/>
        <v/>
      </c>
      <c r="AY431" s="25" t="str">
        <f t="shared" ca="1" si="412"/>
        <v/>
      </c>
      <c r="AZ431" s="25" t="str">
        <f t="shared" ca="1" si="413"/>
        <v/>
      </c>
      <c r="BA431" s="25" t="str">
        <f t="shared" ca="1" si="414"/>
        <v/>
      </c>
      <c r="BB431" s="25" t="str">
        <f t="shared" ca="1" si="415"/>
        <v/>
      </c>
      <c r="BC431" s="25" t="str">
        <f t="shared" ca="1" si="416"/>
        <v/>
      </c>
      <c r="BD431" s="25" t="str">
        <f ca="1">IF($H431="","",IF($Q431="x",SUM(AW$3:AY431)+SUM(BB$3:BC431)-SUM(BD$3:BD430),0))</f>
        <v/>
      </c>
      <c r="BE431" s="25" t="str">
        <f t="shared" ca="1" si="417"/>
        <v/>
      </c>
      <c r="BF431" s="25" t="str">
        <f t="shared" ca="1" si="386"/>
        <v/>
      </c>
      <c r="BG431" s="7"/>
      <c r="BI431" s="25" t="str">
        <f t="shared" ca="1" si="418"/>
        <v/>
      </c>
      <c r="BJ431" s="25">
        <f ca="1">SUM(BI$3:BI431)</f>
        <v>0</v>
      </c>
      <c r="BK431" s="25" t="str">
        <f t="shared" ca="1" si="430"/>
        <v/>
      </c>
      <c r="BL431" s="25" t="str">
        <f t="shared" ca="1" si="387"/>
        <v/>
      </c>
      <c r="BM431" s="25" t="str">
        <f t="shared" ca="1" si="419"/>
        <v/>
      </c>
      <c r="BN431" s="25" t="str">
        <f t="shared" ca="1" si="420"/>
        <v/>
      </c>
      <c r="BO431" s="25" t="str">
        <f t="shared" ca="1" si="421"/>
        <v/>
      </c>
      <c r="BP431" s="25" t="str">
        <f t="shared" ca="1" si="422"/>
        <v/>
      </c>
      <c r="BQ431" s="25" t="str">
        <f t="shared" ca="1" si="423"/>
        <v/>
      </c>
      <c r="BR431" s="25" t="str">
        <f t="shared" ca="1" si="424"/>
        <v/>
      </c>
      <c r="BS431" s="25" t="str">
        <f ca="1">IF($H431="","",IF($Q431="x",SUM(BL$3:BN431)+SUM(BQ$3:BR431)-SUM(BS$3:BS430),0))</f>
        <v/>
      </c>
      <c r="BT431" s="25" t="str">
        <f t="shared" ca="1" si="425"/>
        <v/>
      </c>
      <c r="BU431" s="25" t="str">
        <f t="shared" ca="1" si="388"/>
        <v/>
      </c>
      <c r="BV431" s="7"/>
      <c r="BY431" s="7"/>
      <c r="CB431" s="131">
        <f t="shared" si="372"/>
        <v>428</v>
      </c>
      <c r="CC431" s="132" t="str">
        <f t="shared" ca="1" si="426"/>
        <v/>
      </c>
      <c r="CD431" s="133" t="str">
        <f t="shared" ca="1" si="373"/>
        <v/>
      </c>
      <c r="CE431" s="133" t="str">
        <f t="shared" ca="1" si="427"/>
        <v/>
      </c>
      <c r="CF431" s="133" t="str">
        <f t="shared" ca="1" si="374"/>
        <v/>
      </c>
      <c r="CG431" s="133" t="str">
        <f t="shared" ca="1" si="428"/>
        <v/>
      </c>
      <c r="CH431" s="133" t="str">
        <f ca="1">IF($H431="","",IF(MONTH($H431)=MONTH($C$4)-1,MAX(0,(CG431-SUM(N420:N431)+SUM(O420:O431))-(VLOOKUP(CB431-12,$CB$3:$CH430,6,FALSE))),0)*0.25)</f>
        <v/>
      </c>
      <c r="CI431" s="133" t="str">
        <f ca="1">IF($H431="","",CG431-SUM($CH$4:$CH431))</f>
        <v/>
      </c>
      <c r="CK431" s="133" t="str">
        <f ca="1">IF($H431="","",SUM($N$4:$N431)+$CK$3)</f>
        <v/>
      </c>
      <c r="CL431" s="133" t="str">
        <f ca="1">IF($H431="","",SUM($O$4:$O431))</f>
        <v/>
      </c>
      <c r="CM431" s="133" t="str">
        <f t="shared" ca="1" si="431"/>
        <v/>
      </c>
      <c r="CN431" s="133" t="str">
        <f ca="1">IF($H431="","",ROUND(IF(MONTH($H431)=MONTH($C$4)-1,BT431*(1+CC431)-SUM($CM$4:$CM431),0),2))</f>
        <v/>
      </c>
      <c r="CZ431" s="132" t="str">
        <f t="shared" ca="1" si="389"/>
        <v/>
      </c>
    </row>
    <row r="432" spans="6:104" x14ac:dyDescent="0.2">
      <c r="F432" s="3">
        <v>429</v>
      </c>
      <c r="G432" s="3">
        <f t="shared" si="390"/>
        <v>36</v>
      </c>
      <c r="H432" s="8" t="str">
        <f t="shared" ca="1" si="429"/>
        <v/>
      </c>
      <c r="I432" s="6" t="str">
        <f t="shared" ca="1" si="375"/>
        <v/>
      </c>
      <c r="J432" s="6" t="str">
        <f t="shared" ca="1" si="376"/>
        <v/>
      </c>
      <c r="K432" s="7"/>
      <c r="L432" s="6" t="str">
        <f ca="1">IF($H432="","",IF($J432="",VLOOKUP($I432,Sterbetafeln!$A$4:$I$124,$D$10,FALSE),MAX(0.0005,VLOOKUP($I432,Sterbetafeln!$A$4:$I$124,$D$10,FALSE)*VLOOKUP($J432,Sterbetafeln!$A$4:$I$124,$D$13,FALSE))))</f>
        <v/>
      </c>
      <c r="M432" s="78">
        <f ca="1">SUM($O$3:$O432)</f>
        <v>0</v>
      </c>
      <c r="N432" s="25" t="str">
        <f t="shared" ca="1" si="391"/>
        <v/>
      </c>
      <c r="O432" s="25" t="str">
        <f t="shared" ca="1" si="392"/>
        <v/>
      </c>
      <c r="P432" s="25" t="str">
        <f t="shared" ca="1" si="393"/>
        <v/>
      </c>
      <c r="Q432" s="7" t="str">
        <f t="shared" ca="1" si="394"/>
        <v/>
      </c>
      <c r="R432" s="25" t="str">
        <f t="shared" ca="1" si="395"/>
        <v/>
      </c>
      <c r="S432" s="25">
        <f ca="1">SUM(R$3:R432)</f>
        <v>0</v>
      </c>
      <c r="T432" s="25" t="str">
        <f t="shared" ca="1" si="396"/>
        <v/>
      </c>
      <c r="U432" s="25" t="str">
        <f t="shared" ca="1" si="377"/>
        <v/>
      </c>
      <c r="V432" s="25" t="str">
        <f t="shared" ca="1" si="397"/>
        <v/>
      </c>
      <c r="W432" s="25" t="str">
        <f t="shared" ca="1" si="378"/>
        <v/>
      </c>
      <c r="X432" s="25" t="str">
        <f t="shared" ca="1" si="398"/>
        <v/>
      </c>
      <c r="Y432" s="25" t="str">
        <f t="shared" ca="1" si="379"/>
        <v/>
      </c>
      <c r="Z432" s="25" t="str">
        <f t="shared" ca="1" si="399"/>
        <v/>
      </c>
      <c r="AA432" s="25" t="str">
        <f t="shared" ca="1" si="400"/>
        <v/>
      </c>
      <c r="AB432" s="25" t="str">
        <f ca="1">IF($H432="","",IF($Q432="x",SUM(U$3:W432)+SUM(Z$3:AA432)-SUM(AB$3:AB431),0))</f>
        <v/>
      </c>
      <c r="AC432" s="25" t="str">
        <f t="shared" ca="1" si="401"/>
        <v/>
      </c>
      <c r="AD432" s="25" t="str">
        <f t="shared" ca="1" si="380"/>
        <v/>
      </c>
      <c r="AE432" s="7"/>
      <c r="AF432" s="25" t="str">
        <f t="shared" ca="1" si="402"/>
        <v/>
      </c>
      <c r="AG432" s="25">
        <f ca="1">SUM(AF$3:AF432)</f>
        <v>0</v>
      </c>
      <c r="AH432" s="25" t="str">
        <f t="shared" ca="1" si="403"/>
        <v/>
      </c>
      <c r="AI432" s="25" t="str">
        <f t="shared" ca="1" si="381"/>
        <v/>
      </c>
      <c r="AJ432" s="25" t="str">
        <f t="shared" ca="1" si="404"/>
        <v/>
      </c>
      <c r="AK432" s="25" t="str">
        <f t="shared" ca="1" si="382"/>
        <v/>
      </c>
      <c r="AL432" s="25" t="str">
        <f t="shared" ca="1" si="405"/>
        <v/>
      </c>
      <c r="AM432" s="25" t="str">
        <f t="shared" ca="1" si="383"/>
        <v/>
      </c>
      <c r="AN432" s="25" t="str">
        <f t="shared" ca="1" si="406"/>
        <v/>
      </c>
      <c r="AO432" s="25" t="str">
        <f t="shared" ca="1" si="407"/>
        <v/>
      </c>
      <c r="AP432" s="25" t="str">
        <f ca="1">IF($H432="","",IF($Q432="x",SUM(AI$3:AK432)+SUM(AN$3:AO432)-SUM(AP$3:AP431),0))</f>
        <v/>
      </c>
      <c r="AQ432" s="25" t="str">
        <f t="shared" ca="1" si="408"/>
        <v/>
      </c>
      <c r="AR432" s="25" t="str">
        <f t="shared" ca="1" si="384"/>
        <v/>
      </c>
      <c r="AS432" s="7"/>
      <c r="AT432" s="25" t="str">
        <f t="shared" ca="1" si="409"/>
        <v/>
      </c>
      <c r="AU432" s="25">
        <f ca="1">SUM(AT$3:AT432)</f>
        <v>0</v>
      </c>
      <c r="AV432" s="25" t="str">
        <f t="shared" ca="1" si="410"/>
        <v/>
      </c>
      <c r="AW432" s="25" t="str">
        <f t="shared" ca="1" si="385"/>
        <v/>
      </c>
      <c r="AX432" s="25" t="str">
        <f t="shared" ca="1" si="411"/>
        <v/>
      </c>
      <c r="AY432" s="25" t="str">
        <f t="shared" ca="1" si="412"/>
        <v/>
      </c>
      <c r="AZ432" s="25" t="str">
        <f t="shared" ca="1" si="413"/>
        <v/>
      </c>
      <c r="BA432" s="25" t="str">
        <f t="shared" ca="1" si="414"/>
        <v/>
      </c>
      <c r="BB432" s="25" t="str">
        <f t="shared" ca="1" si="415"/>
        <v/>
      </c>
      <c r="BC432" s="25" t="str">
        <f t="shared" ca="1" si="416"/>
        <v/>
      </c>
      <c r="BD432" s="25" t="str">
        <f ca="1">IF($H432="","",IF($Q432="x",SUM(AW$3:AY432)+SUM(BB$3:BC432)-SUM(BD$3:BD431),0))</f>
        <v/>
      </c>
      <c r="BE432" s="25" t="str">
        <f t="shared" ca="1" si="417"/>
        <v/>
      </c>
      <c r="BF432" s="25" t="str">
        <f t="shared" ca="1" si="386"/>
        <v/>
      </c>
      <c r="BG432" s="7"/>
      <c r="BI432" s="25" t="str">
        <f t="shared" ca="1" si="418"/>
        <v/>
      </c>
      <c r="BJ432" s="25">
        <f ca="1">SUM(BI$3:BI432)</f>
        <v>0</v>
      </c>
      <c r="BK432" s="25" t="str">
        <f t="shared" ca="1" si="430"/>
        <v/>
      </c>
      <c r="BL432" s="25" t="str">
        <f t="shared" ca="1" si="387"/>
        <v/>
      </c>
      <c r="BM432" s="25" t="str">
        <f t="shared" ca="1" si="419"/>
        <v/>
      </c>
      <c r="BN432" s="25" t="str">
        <f t="shared" ca="1" si="420"/>
        <v/>
      </c>
      <c r="BO432" s="25" t="str">
        <f t="shared" ca="1" si="421"/>
        <v/>
      </c>
      <c r="BP432" s="25" t="str">
        <f t="shared" ca="1" si="422"/>
        <v/>
      </c>
      <c r="BQ432" s="25" t="str">
        <f t="shared" ca="1" si="423"/>
        <v/>
      </c>
      <c r="BR432" s="25" t="str">
        <f t="shared" ca="1" si="424"/>
        <v/>
      </c>
      <c r="BS432" s="25" t="str">
        <f ca="1">IF($H432="","",IF($Q432="x",SUM(BL$3:BN432)+SUM(BQ$3:BR432)-SUM(BS$3:BS431),0))</f>
        <v/>
      </c>
      <c r="BT432" s="25" t="str">
        <f t="shared" ca="1" si="425"/>
        <v/>
      </c>
      <c r="BU432" s="25" t="str">
        <f t="shared" ca="1" si="388"/>
        <v/>
      </c>
      <c r="BV432" s="7"/>
      <c r="BY432" s="7"/>
      <c r="CB432" s="131">
        <f t="shared" si="372"/>
        <v>429</v>
      </c>
      <c r="CC432" s="132" t="str">
        <f t="shared" ca="1" si="426"/>
        <v/>
      </c>
      <c r="CD432" s="133" t="str">
        <f t="shared" ca="1" si="373"/>
        <v/>
      </c>
      <c r="CE432" s="133" t="str">
        <f t="shared" ca="1" si="427"/>
        <v/>
      </c>
      <c r="CF432" s="133" t="str">
        <f t="shared" ca="1" si="374"/>
        <v/>
      </c>
      <c r="CG432" s="133" t="str">
        <f t="shared" ca="1" si="428"/>
        <v/>
      </c>
      <c r="CH432" s="133" t="str">
        <f ca="1">IF($H432="","",IF(MONTH($H432)=MONTH($C$4)-1,MAX(0,(CG432-SUM(N421:N432)+SUM(O421:O432))-(VLOOKUP(CB432-12,$CB$3:$CH431,6,FALSE))),0)*0.25)</f>
        <v/>
      </c>
      <c r="CI432" s="133" t="str">
        <f ca="1">IF($H432="","",CG432-SUM($CH$4:$CH432))</f>
        <v/>
      </c>
      <c r="CK432" s="133" t="str">
        <f ca="1">IF($H432="","",SUM($N$4:$N432)+$CK$3)</f>
        <v/>
      </c>
      <c r="CL432" s="133" t="str">
        <f ca="1">IF($H432="","",SUM($O$4:$O432))</f>
        <v/>
      </c>
      <c r="CM432" s="133" t="str">
        <f t="shared" ca="1" si="431"/>
        <v/>
      </c>
      <c r="CN432" s="133" t="str">
        <f ca="1">IF($H432="","",ROUND(IF(MONTH($H432)=MONTH($C$4)-1,BT432*(1+CC432)-SUM($CM$4:$CM432),0),2))</f>
        <v/>
      </c>
      <c r="CZ432" s="132" t="str">
        <f t="shared" ca="1" si="389"/>
        <v/>
      </c>
    </row>
    <row r="433" spans="6:104" x14ac:dyDescent="0.2">
      <c r="F433" s="3">
        <v>430</v>
      </c>
      <c r="G433" s="3">
        <f t="shared" si="390"/>
        <v>36</v>
      </c>
      <c r="H433" s="8" t="str">
        <f t="shared" ca="1" si="429"/>
        <v/>
      </c>
      <c r="I433" s="6" t="str">
        <f t="shared" ca="1" si="375"/>
        <v/>
      </c>
      <c r="J433" s="6" t="str">
        <f t="shared" ca="1" si="376"/>
        <v/>
      </c>
      <c r="K433" s="7"/>
      <c r="L433" s="6" t="str">
        <f ca="1">IF($H433="","",IF($J433="",VLOOKUP($I433,Sterbetafeln!$A$4:$I$124,$D$10,FALSE),MAX(0.0005,VLOOKUP($I433,Sterbetafeln!$A$4:$I$124,$D$10,FALSE)*VLOOKUP($J433,Sterbetafeln!$A$4:$I$124,$D$13,FALSE))))</f>
        <v/>
      </c>
      <c r="M433" s="78">
        <f ca="1">SUM($O$3:$O433)</f>
        <v>0</v>
      </c>
      <c r="N433" s="25" t="str">
        <f t="shared" ca="1" si="391"/>
        <v/>
      </c>
      <c r="O433" s="25" t="str">
        <f t="shared" ca="1" si="392"/>
        <v/>
      </c>
      <c r="P433" s="25" t="str">
        <f t="shared" ca="1" si="393"/>
        <v/>
      </c>
      <c r="Q433" s="7" t="str">
        <f t="shared" ca="1" si="394"/>
        <v/>
      </c>
      <c r="R433" s="25" t="str">
        <f t="shared" ca="1" si="395"/>
        <v/>
      </c>
      <c r="S433" s="25">
        <f ca="1">SUM(R$3:R433)</f>
        <v>0</v>
      </c>
      <c r="T433" s="25" t="str">
        <f t="shared" ca="1" si="396"/>
        <v/>
      </c>
      <c r="U433" s="25" t="str">
        <f t="shared" ca="1" si="377"/>
        <v/>
      </c>
      <c r="V433" s="25" t="str">
        <f t="shared" ca="1" si="397"/>
        <v/>
      </c>
      <c r="W433" s="25" t="str">
        <f t="shared" ca="1" si="378"/>
        <v/>
      </c>
      <c r="X433" s="25" t="str">
        <f t="shared" ca="1" si="398"/>
        <v/>
      </c>
      <c r="Y433" s="25" t="str">
        <f t="shared" ca="1" si="379"/>
        <v/>
      </c>
      <c r="Z433" s="25" t="str">
        <f t="shared" ca="1" si="399"/>
        <v/>
      </c>
      <c r="AA433" s="25" t="str">
        <f t="shared" ca="1" si="400"/>
        <v/>
      </c>
      <c r="AB433" s="25" t="str">
        <f ca="1">IF($H433="","",IF($Q433="x",SUM(U$3:W433)+SUM(Z$3:AA433)-SUM(AB$3:AB432),0))</f>
        <v/>
      </c>
      <c r="AC433" s="25" t="str">
        <f t="shared" ca="1" si="401"/>
        <v/>
      </c>
      <c r="AD433" s="25" t="str">
        <f t="shared" ca="1" si="380"/>
        <v/>
      </c>
      <c r="AE433" s="7"/>
      <c r="AF433" s="25" t="str">
        <f t="shared" ca="1" si="402"/>
        <v/>
      </c>
      <c r="AG433" s="25">
        <f ca="1">SUM(AF$3:AF433)</f>
        <v>0</v>
      </c>
      <c r="AH433" s="25" t="str">
        <f t="shared" ca="1" si="403"/>
        <v/>
      </c>
      <c r="AI433" s="25" t="str">
        <f t="shared" ca="1" si="381"/>
        <v/>
      </c>
      <c r="AJ433" s="25" t="str">
        <f t="shared" ca="1" si="404"/>
        <v/>
      </c>
      <c r="AK433" s="25" t="str">
        <f t="shared" ca="1" si="382"/>
        <v/>
      </c>
      <c r="AL433" s="25" t="str">
        <f t="shared" ca="1" si="405"/>
        <v/>
      </c>
      <c r="AM433" s="25" t="str">
        <f t="shared" ca="1" si="383"/>
        <v/>
      </c>
      <c r="AN433" s="25" t="str">
        <f t="shared" ca="1" si="406"/>
        <v/>
      </c>
      <c r="AO433" s="25" t="str">
        <f t="shared" ca="1" si="407"/>
        <v/>
      </c>
      <c r="AP433" s="25" t="str">
        <f ca="1">IF($H433="","",IF($Q433="x",SUM(AI$3:AK433)+SUM(AN$3:AO433)-SUM(AP$3:AP432),0))</f>
        <v/>
      </c>
      <c r="AQ433" s="25" t="str">
        <f t="shared" ca="1" si="408"/>
        <v/>
      </c>
      <c r="AR433" s="25" t="str">
        <f t="shared" ca="1" si="384"/>
        <v/>
      </c>
      <c r="AS433" s="7"/>
      <c r="AT433" s="25" t="str">
        <f t="shared" ca="1" si="409"/>
        <v/>
      </c>
      <c r="AU433" s="25">
        <f ca="1">SUM(AT$3:AT433)</f>
        <v>0</v>
      </c>
      <c r="AV433" s="25" t="str">
        <f t="shared" ca="1" si="410"/>
        <v/>
      </c>
      <c r="AW433" s="25" t="str">
        <f t="shared" ca="1" si="385"/>
        <v/>
      </c>
      <c r="AX433" s="25" t="str">
        <f t="shared" ca="1" si="411"/>
        <v/>
      </c>
      <c r="AY433" s="25" t="str">
        <f t="shared" ca="1" si="412"/>
        <v/>
      </c>
      <c r="AZ433" s="25" t="str">
        <f t="shared" ca="1" si="413"/>
        <v/>
      </c>
      <c r="BA433" s="25" t="str">
        <f t="shared" ca="1" si="414"/>
        <v/>
      </c>
      <c r="BB433" s="25" t="str">
        <f t="shared" ca="1" si="415"/>
        <v/>
      </c>
      <c r="BC433" s="25" t="str">
        <f t="shared" ca="1" si="416"/>
        <v/>
      </c>
      <c r="BD433" s="25" t="str">
        <f ca="1">IF($H433="","",IF($Q433="x",SUM(AW$3:AY433)+SUM(BB$3:BC433)-SUM(BD$3:BD432),0))</f>
        <v/>
      </c>
      <c r="BE433" s="25" t="str">
        <f t="shared" ca="1" si="417"/>
        <v/>
      </c>
      <c r="BF433" s="25" t="str">
        <f t="shared" ca="1" si="386"/>
        <v/>
      </c>
      <c r="BG433" s="7"/>
      <c r="BI433" s="25" t="str">
        <f t="shared" ca="1" si="418"/>
        <v/>
      </c>
      <c r="BJ433" s="25">
        <f ca="1">SUM(BI$3:BI433)</f>
        <v>0</v>
      </c>
      <c r="BK433" s="25" t="str">
        <f t="shared" ca="1" si="430"/>
        <v/>
      </c>
      <c r="BL433" s="25" t="str">
        <f t="shared" ca="1" si="387"/>
        <v/>
      </c>
      <c r="BM433" s="25" t="str">
        <f t="shared" ca="1" si="419"/>
        <v/>
      </c>
      <c r="BN433" s="25" t="str">
        <f t="shared" ca="1" si="420"/>
        <v/>
      </c>
      <c r="BO433" s="25" t="str">
        <f t="shared" ca="1" si="421"/>
        <v/>
      </c>
      <c r="BP433" s="25" t="str">
        <f t="shared" ca="1" si="422"/>
        <v/>
      </c>
      <c r="BQ433" s="25" t="str">
        <f t="shared" ca="1" si="423"/>
        <v/>
      </c>
      <c r="BR433" s="25" t="str">
        <f t="shared" ca="1" si="424"/>
        <v/>
      </c>
      <c r="BS433" s="25" t="str">
        <f ca="1">IF($H433="","",IF($Q433="x",SUM(BL$3:BN433)+SUM(BQ$3:BR433)-SUM(BS$3:BS432),0))</f>
        <v/>
      </c>
      <c r="BT433" s="25" t="str">
        <f t="shared" ca="1" si="425"/>
        <v/>
      </c>
      <c r="BU433" s="25" t="str">
        <f t="shared" ca="1" si="388"/>
        <v/>
      </c>
      <c r="BV433" s="7"/>
      <c r="BY433" s="7"/>
      <c r="CB433" s="131">
        <f t="shared" si="372"/>
        <v>430</v>
      </c>
      <c r="CC433" s="132" t="str">
        <f t="shared" ca="1" si="426"/>
        <v/>
      </c>
      <c r="CD433" s="133" t="str">
        <f t="shared" ca="1" si="373"/>
        <v/>
      </c>
      <c r="CE433" s="133" t="str">
        <f t="shared" ca="1" si="427"/>
        <v/>
      </c>
      <c r="CF433" s="133" t="str">
        <f t="shared" ca="1" si="374"/>
        <v/>
      </c>
      <c r="CG433" s="133" t="str">
        <f t="shared" ca="1" si="428"/>
        <v/>
      </c>
      <c r="CH433" s="133" t="str">
        <f ca="1">IF($H433="","",IF(MONTH($H433)=MONTH($C$4)-1,MAX(0,(CG433-SUM(N422:N433)+SUM(O422:O433))-(VLOOKUP(CB433-12,$CB$3:$CH432,6,FALSE))),0)*0.25)</f>
        <v/>
      </c>
      <c r="CI433" s="133" t="str">
        <f ca="1">IF($H433="","",CG433-SUM($CH$4:$CH433))</f>
        <v/>
      </c>
      <c r="CK433" s="133" t="str">
        <f ca="1">IF($H433="","",SUM($N$4:$N433)+$CK$3)</f>
        <v/>
      </c>
      <c r="CL433" s="133" t="str">
        <f ca="1">IF($H433="","",SUM($O$4:$O433))</f>
        <v/>
      </c>
      <c r="CM433" s="133" t="str">
        <f t="shared" ca="1" si="431"/>
        <v/>
      </c>
      <c r="CN433" s="133" t="str">
        <f ca="1">IF($H433="","",ROUND(IF(MONTH($H433)=MONTH($C$4)-1,BT433*(1+CC433)-SUM($CM$4:$CM433),0),2))</f>
        <v/>
      </c>
      <c r="CZ433" s="132" t="str">
        <f t="shared" ca="1" si="389"/>
        <v/>
      </c>
    </row>
    <row r="434" spans="6:104" x14ac:dyDescent="0.2">
      <c r="F434" s="3">
        <v>431</v>
      </c>
      <c r="G434" s="3">
        <f t="shared" si="390"/>
        <v>36</v>
      </c>
      <c r="H434" s="8" t="str">
        <f t="shared" ca="1" si="429"/>
        <v/>
      </c>
      <c r="I434" s="6" t="str">
        <f t="shared" ca="1" si="375"/>
        <v/>
      </c>
      <c r="J434" s="6" t="str">
        <f t="shared" ca="1" si="376"/>
        <v/>
      </c>
      <c r="K434" s="7"/>
      <c r="L434" s="6" t="str">
        <f ca="1">IF($H434="","",IF($J434="",VLOOKUP($I434,Sterbetafeln!$A$4:$I$124,$D$10,FALSE),MAX(0.0005,VLOOKUP($I434,Sterbetafeln!$A$4:$I$124,$D$10,FALSE)*VLOOKUP($J434,Sterbetafeln!$A$4:$I$124,$D$13,FALSE))))</f>
        <v/>
      </c>
      <c r="M434" s="78">
        <f ca="1">SUM($O$3:$O434)</f>
        <v>0</v>
      </c>
      <c r="N434" s="25" t="str">
        <f t="shared" ca="1" si="391"/>
        <v/>
      </c>
      <c r="O434" s="25" t="str">
        <f t="shared" ca="1" si="392"/>
        <v/>
      </c>
      <c r="P434" s="25" t="str">
        <f t="shared" ca="1" si="393"/>
        <v/>
      </c>
      <c r="Q434" s="7" t="str">
        <f t="shared" ca="1" si="394"/>
        <v/>
      </c>
      <c r="R434" s="25" t="str">
        <f t="shared" ca="1" si="395"/>
        <v/>
      </c>
      <c r="S434" s="25">
        <f ca="1">SUM(R$3:R434)</f>
        <v>0</v>
      </c>
      <c r="T434" s="25" t="str">
        <f t="shared" ca="1" si="396"/>
        <v/>
      </c>
      <c r="U434" s="25" t="str">
        <f t="shared" ca="1" si="377"/>
        <v/>
      </c>
      <c r="V434" s="25" t="str">
        <f t="shared" ca="1" si="397"/>
        <v/>
      </c>
      <c r="W434" s="25" t="str">
        <f t="shared" ca="1" si="378"/>
        <v/>
      </c>
      <c r="X434" s="25" t="str">
        <f t="shared" ca="1" si="398"/>
        <v/>
      </c>
      <c r="Y434" s="25" t="str">
        <f t="shared" ca="1" si="379"/>
        <v/>
      </c>
      <c r="Z434" s="25" t="str">
        <f t="shared" ca="1" si="399"/>
        <v/>
      </c>
      <c r="AA434" s="25" t="str">
        <f t="shared" ca="1" si="400"/>
        <v/>
      </c>
      <c r="AB434" s="25" t="str">
        <f ca="1">IF($H434="","",IF($Q434="x",SUM(U$3:W434)+SUM(Z$3:AA434)-SUM(AB$3:AB433),0))</f>
        <v/>
      </c>
      <c r="AC434" s="25" t="str">
        <f t="shared" ca="1" si="401"/>
        <v/>
      </c>
      <c r="AD434" s="25" t="str">
        <f t="shared" ca="1" si="380"/>
        <v/>
      </c>
      <c r="AE434" s="7"/>
      <c r="AF434" s="25" t="str">
        <f t="shared" ca="1" si="402"/>
        <v/>
      </c>
      <c r="AG434" s="25">
        <f ca="1">SUM(AF$3:AF434)</f>
        <v>0</v>
      </c>
      <c r="AH434" s="25" t="str">
        <f t="shared" ca="1" si="403"/>
        <v/>
      </c>
      <c r="AI434" s="25" t="str">
        <f t="shared" ca="1" si="381"/>
        <v/>
      </c>
      <c r="AJ434" s="25" t="str">
        <f t="shared" ca="1" si="404"/>
        <v/>
      </c>
      <c r="AK434" s="25" t="str">
        <f t="shared" ca="1" si="382"/>
        <v/>
      </c>
      <c r="AL434" s="25" t="str">
        <f t="shared" ca="1" si="405"/>
        <v/>
      </c>
      <c r="AM434" s="25" t="str">
        <f t="shared" ca="1" si="383"/>
        <v/>
      </c>
      <c r="AN434" s="25" t="str">
        <f t="shared" ca="1" si="406"/>
        <v/>
      </c>
      <c r="AO434" s="25" t="str">
        <f t="shared" ca="1" si="407"/>
        <v/>
      </c>
      <c r="AP434" s="25" t="str">
        <f ca="1">IF($H434="","",IF($Q434="x",SUM(AI$3:AK434)+SUM(AN$3:AO434)-SUM(AP$3:AP433),0))</f>
        <v/>
      </c>
      <c r="AQ434" s="25" t="str">
        <f t="shared" ca="1" si="408"/>
        <v/>
      </c>
      <c r="AR434" s="25" t="str">
        <f t="shared" ca="1" si="384"/>
        <v/>
      </c>
      <c r="AS434" s="7"/>
      <c r="AT434" s="25" t="str">
        <f t="shared" ca="1" si="409"/>
        <v/>
      </c>
      <c r="AU434" s="25">
        <f ca="1">SUM(AT$3:AT434)</f>
        <v>0</v>
      </c>
      <c r="AV434" s="25" t="str">
        <f t="shared" ca="1" si="410"/>
        <v/>
      </c>
      <c r="AW434" s="25" t="str">
        <f t="shared" ca="1" si="385"/>
        <v/>
      </c>
      <c r="AX434" s="25" t="str">
        <f t="shared" ca="1" si="411"/>
        <v/>
      </c>
      <c r="AY434" s="25" t="str">
        <f t="shared" ca="1" si="412"/>
        <v/>
      </c>
      <c r="AZ434" s="25" t="str">
        <f t="shared" ca="1" si="413"/>
        <v/>
      </c>
      <c r="BA434" s="25" t="str">
        <f t="shared" ca="1" si="414"/>
        <v/>
      </c>
      <c r="BB434" s="25" t="str">
        <f t="shared" ca="1" si="415"/>
        <v/>
      </c>
      <c r="BC434" s="25" t="str">
        <f t="shared" ca="1" si="416"/>
        <v/>
      </c>
      <c r="BD434" s="25" t="str">
        <f ca="1">IF($H434="","",IF($Q434="x",SUM(AW$3:AY434)+SUM(BB$3:BC434)-SUM(BD$3:BD433),0))</f>
        <v/>
      </c>
      <c r="BE434" s="25" t="str">
        <f t="shared" ca="1" si="417"/>
        <v/>
      </c>
      <c r="BF434" s="25" t="str">
        <f t="shared" ca="1" si="386"/>
        <v/>
      </c>
      <c r="BG434" s="7"/>
      <c r="BI434" s="25" t="str">
        <f t="shared" ca="1" si="418"/>
        <v/>
      </c>
      <c r="BJ434" s="25">
        <f ca="1">SUM(BI$3:BI434)</f>
        <v>0</v>
      </c>
      <c r="BK434" s="25" t="str">
        <f t="shared" ca="1" si="430"/>
        <v/>
      </c>
      <c r="BL434" s="25" t="str">
        <f t="shared" ca="1" si="387"/>
        <v/>
      </c>
      <c r="BM434" s="25" t="str">
        <f t="shared" ca="1" si="419"/>
        <v/>
      </c>
      <c r="BN434" s="25" t="str">
        <f t="shared" ca="1" si="420"/>
        <v/>
      </c>
      <c r="BO434" s="25" t="str">
        <f t="shared" ca="1" si="421"/>
        <v/>
      </c>
      <c r="BP434" s="25" t="str">
        <f t="shared" ca="1" si="422"/>
        <v/>
      </c>
      <c r="BQ434" s="25" t="str">
        <f t="shared" ca="1" si="423"/>
        <v/>
      </c>
      <c r="BR434" s="25" t="str">
        <f t="shared" ca="1" si="424"/>
        <v/>
      </c>
      <c r="BS434" s="25" t="str">
        <f ca="1">IF($H434="","",IF($Q434="x",SUM(BL$3:BN434)+SUM(BQ$3:BR434)-SUM(BS$3:BS433),0))</f>
        <v/>
      </c>
      <c r="BT434" s="25" t="str">
        <f t="shared" ca="1" si="425"/>
        <v/>
      </c>
      <c r="BU434" s="25" t="str">
        <f t="shared" ca="1" si="388"/>
        <v/>
      </c>
      <c r="BV434" s="7"/>
      <c r="BY434" s="7"/>
      <c r="CB434" s="131">
        <f t="shared" si="372"/>
        <v>431</v>
      </c>
      <c r="CC434" s="132" t="str">
        <f t="shared" ca="1" si="426"/>
        <v/>
      </c>
      <c r="CD434" s="133" t="str">
        <f t="shared" ca="1" si="373"/>
        <v/>
      </c>
      <c r="CE434" s="133" t="str">
        <f t="shared" ca="1" si="427"/>
        <v/>
      </c>
      <c r="CF434" s="133" t="str">
        <f t="shared" ca="1" si="374"/>
        <v/>
      </c>
      <c r="CG434" s="133" t="str">
        <f t="shared" ca="1" si="428"/>
        <v/>
      </c>
      <c r="CH434" s="133" t="str">
        <f ca="1">IF($H434="","",IF(MONTH($H434)=MONTH($C$4)-1,MAX(0,(CG434-SUM(N423:N434)+SUM(O423:O434))-(VLOOKUP(CB434-12,$CB$3:$CH433,6,FALSE))),0)*0.25)</f>
        <v/>
      </c>
      <c r="CI434" s="133" t="str">
        <f ca="1">IF($H434="","",CG434-SUM($CH$4:$CH434))</f>
        <v/>
      </c>
      <c r="CK434" s="133" t="str">
        <f ca="1">IF($H434="","",SUM($N$4:$N434)+$CK$3)</f>
        <v/>
      </c>
      <c r="CL434" s="133" t="str">
        <f ca="1">IF($H434="","",SUM($O$4:$O434))</f>
        <v/>
      </c>
      <c r="CM434" s="133" t="str">
        <f t="shared" ca="1" si="431"/>
        <v/>
      </c>
      <c r="CN434" s="133" t="str">
        <f ca="1">IF($H434="","",ROUND(IF(MONTH($H434)=MONTH($C$4)-1,BT434*(1+CC434)-SUM($CM$4:$CM434),0),2))</f>
        <v/>
      </c>
      <c r="CZ434" s="132" t="str">
        <f t="shared" ca="1" si="389"/>
        <v/>
      </c>
    </row>
    <row r="435" spans="6:104" x14ac:dyDescent="0.2">
      <c r="F435" s="3">
        <v>432</v>
      </c>
      <c r="G435" s="3">
        <f t="shared" si="390"/>
        <v>36</v>
      </c>
      <c r="H435" s="8" t="str">
        <f t="shared" ca="1" si="429"/>
        <v/>
      </c>
      <c r="I435" s="6" t="str">
        <f t="shared" ca="1" si="375"/>
        <v/>
      </c>
      <c r="J435" s="6" t="str">
        <f t="shared" ca="1" si="376"/>
        <v/>
      </c>
      <c r="K435" s="7"/>
      <c r="L435" s="6" t="str">
        <f ca="1">IF($H435="","",IF($J435="",VLOOKUP($I435,Sterbetafeln!$A$4:$I$124,$D$10,FALSE),MAX(0.0005,VLOOKUP($I435,Sterbetafeln!$A$4:$I$124,$D$10,FALSE)*VLOOKUP($J435,Sterbetafeln!$A$4:$I$124,$D$13,FALSE))))</f>
        <v/>
      </c>
      <c r="M435" s="78">
        <f ca="1">SUM($O$3:$O435)</f>
        <v>0</v>
      </c>
      <c r="N435" s="25" t="str">
        <f t="shared" ca="1" si="391"/>
        <v/>
      </c>
      <c r="O435" s="25" t="str">
        <f t="shared" ca="1" si="392"/>
        <v/>
      </c>
      <c r="P435" s="25" t="str">
        <f t="shared" ca="1" si="393"/>
        <v/>
      </c>
      <c r="Q435" s="7" t="str">
        <f t="shared" ca="1" si="394"/>
        <v/>
      </c>
      <c r="R435" s="25" t="str">
        <f t="shared" ca="1" si="395"/>
        <v/>
      </c>
      <c r="S435" s="25">
        <f ca="1">SUM(R$3:R435)</f>
        <v>0</v>
      </c>
      <c r="T435" s="25" t="str">
        <f t="shared" ca="1" si="396"/>
        <v/>
      </c>
      <c r="U435" s="25" t="str">
        <f t="shared" ca="1" si="377"/>
        <v/>
      </c>
      <c r="V435" s="25" t="str">
        <f t="shared" ca="1" si="397"/>
        <v/>
      </c>
      <c r="W435" s="25" t="str">
        <f t="shared" ca="1" si="378"/>
        <v/>
      </c>
      <c r="X435" s="25" t="str">
        <f t="shared" ca="1" si="398"/>
        <v/>
      </c>
      <c r="Y435" s="25" t="str">
        <f t="shared" ca="1" si="379"/>
        <v/>
      </c>
      <c r="Z435" s="25" t="str">
        <f t="shared" ca="1" si="399"/>
        <v/>
      </c>
      <c r="AA435" s="25" t="str">
        <f t="shared" ca="1" si="400"/>
        <v/>
      </c>
      <c r="AB435" s="25" t="str">
        <f ca="1">IF($H435="","",IF($Q435="x",SUM(U$3:W435)+SUM(Z$3:AA435)-SUM(AB$3:AB434),0))</f>
        <v/>
      </c>
      <c r="AC435" s="25" t="str">
        <f t="shared" ca="1" si="401"/>
        <v/>
      </c>
      <c r="AD435" s="25" t="str">
        <f t="shared" ca="1" si="380"/>
        <v/>
      </c>
      <c r="AE435" s="7"/>
      <c r="AF435" s="25" t="str">
        <f t="shared" ca="1" si="402"/>
        <v/>
      </c>
      <c r="AG435" s="25">
        <f ca="1">SUM(AF$3:AF435)</f>
        <v>0</v>
      </c>
      <c r="AH435" s="25" t="str">
        <f t="shared" ca="1" si="403"/>
        <v/>
      </c>
      <c r="AI435" s="25" t="str">
        <f t="shared" ca="1" si="381"/>
        <v/>
      </c>
      <c r="AJ435" s="25" t="str">
        <f t="shared" ca="1" si="404"/>
        <v/>
      </c>
      <c r="AK435" s="25" t="str">
        <f t="shared" ca="1" si="382"/>
        <v/>
      </c>
      <c r="AL435" s="25" t="str">
        <f t="shared" ca="1" si="405"/>
        <v/>
      </c>
      <c r="AM435" s="25" t="str">
        <f t="shared" ca="1" si="383"/>
        <v/>
      </c>
      <c r="AN435" s="25" t="str">
        <f t="shared" ca="1" si="406"/>
        <v/>
      </c>
      <c r="AO435" s="25" t="str">
        <f t="shared" ca="1" si="407"/>
        <v/>
      </c>
      <c r="AP435" s="25" t="str">
        <f ca="1">IF($H435="","",IF($Q435="x",SUM(AI$3:AK435)+SUM(AN$3:AO435)-SUM(AP$3:AP434),0))</f>
        <v/>
      </c>
      <c r="AQ435" s="25" t="str">
        <f t="shared" ca="1" si="408"/>
        <v/>
      </c>
      <c r="AR435" s="25" t="str">
        <f t="shared" ca="1" si="384"/>
        <v/>
      </c>
      <c r="AS435" s="7"/>
      <c r="AT435" s="25" t="str">
        <f t="shared" ca="1" si="409"/>
        <v/>
      </c>
      <c r="AU435" s="25">
        <f ca="1">SUM(AT$3:AT435)</f>
        <v>0</v>
      </c>
      <c r="AV435" s="25" t="str">
        <f t="shared" ca="1" si="410"/>
        <v/>
      </c>
      <c r="AW435" s="25" t="str">
        <f t="shared" ca="1" si="385"/>
        <v/>
      </c>
      <c r="AX435" s="25" t="str">
        <f t="shared" ca="1" si="411"/>
        <v/>
      </c>
      <c r="AY435" s="25" t="str">
        <f t="shared" ca="1" si="412"/>
        <v/>
      </c>
      <c r="AZ435" s="25" t="str">
        <f t="shared" ca="1" si="413"/>
        <v/>
      </c>
      <c r="BA435" s="25" t="str">
        <f t="shared" ca="1" si="414"/>
        <v/>
      </c>
      <c r="BB435" s="25" t="str">
        <f t="shared" ca="1" si="415"/>
        <v/>
      </c>
      <c r="BC435" s="25" t="str">
        <f t="shared" ca="1" si="416"/>
        <v/>
      </c>
      <c r="BD435" s="25" t="str">
        <f ca="1">IF($H435="","",IF($Q435="x",SUM(AW$3:AY435)+SUM(BB$3:BC435)-SUM(BD$3:BD434),0))</f>
        <v/>
      </c>
      <c r="BE435" s="25" t="str">
        <f t="shared" ca="1" si="417"/>
        <v/>
      </c>
      <c r="BF435" s="25" t="str">
        <f t="shared" ca="1" si="386"/>
        <v/>
      </c>
      <c r="BG435" s="7"/>
      <c r="BI435" s="25" t="str">
        <f t="shared" ca="1" si="418"/>
        <v/>
      </c>
      <c r="BJ435" s="25">
        <f ca="1">SUM(BI$3:BI435)</f>
        <v>0</v>
      </c>
      <c r="BK435" s="25" t="str">
        <f t="shared" ca="1" si="430"/>
        <v/>
      </c>
      <c r="BL435" s="25" t="str">
        <f t="shared" ca="1" si="387"/>
        <v/>
      </c>
      <c r="BM435" s="25" t="str">
        <f t="shared" ca="1" si="419"/>
        <v/>
      </c>
      <c r="BN435" s="25" t="str">
        <f t="shared" ca="1" si="420"/>
        <v/>
      </c>
      <c r="BO435" s="25" t="str">
        <f t="shared" ca="1" si="421"/>
        <v/>
      </c>
      <c r="BP435" s="25" t="str">
        <f t="shared" ca="1" si="422"/>
        <v/>
      </c>
      <c r="BQ435" s="25" t="str">
        <f t="shared" ca="1" si="423"/>
        <v/>
      </c>
      <c r="BR435" s="25" t="str">
        <f t="shared" ca="1" si="424"/>
        <v/>
      </c>
      <c r="BS435" s="25" t="str">
        <f ca="1">IF($H435="","",IF($Q435="x",SUM(BL$3:BN435)+SUM(BQ$3:BR435)-SUM(BS$3:BS434),0))</f>
        <v/>
      </c>
      <c r="BT435" s="25" t="str">
        <f t="shared" ca="1" si="425"/>
        <v/>
      </c>
      <c r="BU435" s="25" t="str">
        <f t="shared" ca="1" si="388"/>
        <v/>
      </c>
      <c r="BV435" s="7"/>
      <c r="BY435" s="7"/>
      <c r="CB435" s="131">
        <f t="shared" si="372"/>
        <v>432</v>
      </c>
      <c r="CC435" s="132" t="str">
        <f t="shared" ca="1" si="426"/>
        <v/>
      </c>
      <c r="CD435" s="133" t="str">
        <f t="shared" ca="1" si="373"/>
        <v/>
      </c>
      <c r="CE435" s="133" t="str">
        <f t="shared" ca="1" si="427"/>
        <v/>
      </c>
      <c r="CF435" s="133" t="str">
        <f t="shared" ca="1" si="374"/>
        <v/>
      </c>
      <c r="CG435" s="133" t="str">
        <f t="shared" ca="1" si="428"/>
        <v/>
      </c>
      <c r="CH435" s="133" t="str">
        <f ca="1">IF($H435="","",IF(MONTH($H435)=MONTH($C$4)-1,MAX(0,(CG435-SUM(N424:N435)+SUM(O424:O435))-(VLOOKUP(CB435-12,$CB$3:$CH434,6,FALSE))),0)*0.25)</f>
        <v/>
      </c>
      <c r="CI435" s="133" t="str">
        <f ca="1">IF($H435="","",CG435-SUM($CH$4:$CH435))</f>
        <v/>
      </c>
      <c r="CK435" s="133" t="str">
        <f ca="1">IF($H435="","",SUM($N$4:$N435)+$CK$3)</f>
        <v/>
      </c>
      <c r="CL435" s="133" t="str">
        <f ca="1">IF($H435="","",SUM($O$4:$O435))</f>
        <v/>
      </c>
      <c r="CM435" s="133" t="str">
        <f t="shared" ca="1" si="431"/>
        <v/>
      </c>
      <c r="CN435" s="133" t="str">
        <f ca="1">IF($H435="","",ROUND(IF(MONTH($H435)=MONTH($C$4)-1,BT435*(1+CC435)-SUM($CM$4:$CM435),0),2))</f>
        <v/>
      </c>
      <c r="CZ435" s="132" t="str">
        <f t="shared" ca="1" si="389"/>
        <v/>
      </c>
    </row>
    <row r="436" spans="6:104" x14ac:dyDescent="0.2">
      <c r="F436" s="3">
        <v>433</v>
      </c>
      <c r="G436" s="3">
        <f t="shared" si="390"/>
        <v>37</v>
      </c>
      <c r="H436" s="8" t="str">
        <f t="shared" ca="1" si="429"/>
        <v/>
      </c>
      <c r="I436" s="6" t="str">
        <f t="shared" ca="1" si="375"/>
        <v/>
      </c>
      <c r="J436" s="6" t="str">
        <f t="shared" ca="1" si="376"/>
        <v/>
      </c>
      <c r="K436" s="7"/>
      <c r="L436" s="6" t="str">
        <f ca="1">IF($H436="","",IF($J436="",VLOOKUP($I436,Sterbetafeln!$A$4:$I$124,$D$10,FALSE),MAX(0.0005,VLOOKUP($I436,Sterbetafeln!$A$4:$I$124,$D$10,FALSE)*VLOOKUP($J436,Sterbetafeln!$A$4:$I$124,$D$13,FALSE))))</f>
        <v/>
      </c>
      <c r="M436" s="78">
        <f ca="1">SUM($O$3:$O436)</f>
        <v>0</v>
      </c>
      <c r="N436" s="25" t="str">
        <f t="shared" ca="1" si="391"/>
        <v/>
      </c>
      <c r="O436" s="25" t="str">
        <f t="shared" ca="1" si="392"/>
        <v/>
      </c>
      <c r="P436" s="25" t="str">
        <f t="shared" ca="1" si="393"/>
        <v/>
      </c>
      <c r="Q436" s="7" t="str">
        <f t="shared" ca="1" si="394"/>
        <v/>
      </c>
      <c r="R436" s="25" t="str">
        <f t="shared" ca="1" si="395"/>
        <v/>
      </c>
      <c r="S436" s="25">
        <f ca="1">SUM(R$3:R436)</f>
        <v>0</v>
      </c>
      <c r="T436" s="25" t="str">
        <f t="shared" ca="1" si="396"/>
        <v/>
      </c>
      <c r="U436" s="25" t="str">
        <f t="shared" ca="1" si="377"/>
        <v/>
      </c>
      <c r="V436" s="25" t="str">
        <f t="shared" ca="1" si="397"/>
        <v/>
      </c>
      <c r="W436" s="25" t="str">
        <f t="shared" ca="1" si="378"/>
        <v/>
      </c>
      <c r="X436" s="25" t="str">
        <f t="shared" ca="1" si="398"/>
        <v/>
      </c>
      <c r="Y436" s="25" t="str">
        <f t="shared" ca="1" si="379"/>
        <v/>
      </c>
      <c r="Z436" s="25" t="str">
        <f t="shared" ca="1" si="399"/>
        <v/>
      </c>
      <c r="AA436" s="25" t="str">
        <f t="shared" ca="1" si="400"/>
        <v/>
      </c>
      <c r="AB436" s="25" t="str">
        <f ca="1">IF($H436="","",IF($Q436="x",SUM(U$3:W436)+SUM(Z$3:AA436)-SUM(AB$3:AB435),0))</f>
        <v/>
      </c>
      <c r="AC436" s="25" t="str">
        <f t="shared" ca="1" si="401"/>
        <v/>
      </c>
      <c r="AD436" s="25" t="str">
        <f t="shared" ca="1" si="380"/>
        <v/>
      </c>
      <c r="AE436" s="7"/>
      <c r="AF436" s="25" t="str">
        <f t="shared" ca="1" si="402"/>
        <v/>
      </c>
      <c r="AG436" s="25">
        <f ca="1">SUM(AF$3:AF436)</f>
        <v>0</v>
      </c>
      <c r="AH436" s="25" t="str">
        <f t="shared" ca="1" si="403"/>
        <v/>
      </c>
      <c r="AI436" s="25" t="str">
        <f t="shared" ca="1" si="381"/>
        <v/>
      </c>
      <c r="AJ436" s="25" t="str">
        <f t="shared" ca="1" si="404"/>
        <v/>
      </c>
      <c r="AK436" s="25" t="str">
        <f t="shared" ca="1" si="382"/>
        <v/>
      </c>
      <c r="AL436" s="25" t="str">
        <f t="shared" ca="1" si="405"/>
        <v/>
      </c>
      <c r="AM436" s="25" t="str">
        <f t="shared" ca="1" si="383"/>
        <v/>
      </c>
      <c r="AN436" s="25" t="str">
        <f t="shared" ca="1" si="406"/>
        <v/>
      </c>
      <c r="AO436" s="25" t="str">
        <f t="shared" ca="1" si="407"/>
        <v/>
      </c>
      <c r="AP436" s="25" t="str">
        <f ca="1">IF($H436="","",IF($Q436="x",SUM(AI$3:AK436)+SUM(AN$3:AO436)-SUM(AP$3:AP435),0))</f>
        <v/>
      </c>
      <c r="AQ436" s="25" t="str">
        <f t="shared" ca="1" si="408"/>
        <v/>
      </c>
      <c r="AR436" s="25" t="str">
        <f t="shared" ca="1" si="384"/>
        <v/>
      </c>
      <c r="AS436" s="7"/>
      <c r="AT436" s="25" t="str">
        <f t="shared" ca="1" si="409"/>
        <v/>
      </c>
      <c r="AU436" s="25">
        <f ca="1">SUM(AT$3:AT436)</f>
        <v>0</v>
      </c>
      <c r="AV436" s="25" t="str">
        <f t="shared" ca="1" si="410"/>
        <v/>
      </c>
      <c r="AW436" s="25" t="str">
        <f t="shared" ca="1" si="385"/>
        <v/>
      </c>
      <c r="AX436" s="25" t="str">
        <f t="shared" ca="1" si="411"/>
        <v/>
      </c>
      <c r="AY436" s="25" t="str">
        <f t="shared" ca="1" si="412"/>
        <v/>
      </c>
      <c r="AZ436" s="25" t="str">
        <f t="shared" ca="1" si="413"/>
        <v/>
      </c>
      <c r="BA436" s="25" t="str">
        <f t="shared" ca="1" si="414"/>
        <v/>
      </c>
      <c r="BB436" s="25" t="str">
        <f t="shared" ca="1" si="415"/>
        <v/>
      </c>
      <c r="BC436" s="25" t="str">
        <f t="shared" ca="1" si="416"/>
        <v/>
      </c>
      <c r="BD436" s="25" t="str">
        <f ca="1">IF($H436="","",IF($Q436="x",SUM(AW$3:AY436)+SUM(BB$3:BC436)-SUM(BD$3:BD435),0))</f>
        <v/>
      </c>
      <c r="BE436" s="25" t="str">
        <f t="shared" ca="1" si="417"/>
        <v/>
      </c>
      <c r="BF436" s="25" t="str">
        <f t="shared" ca="1" si="386"/>
        <v/>
      </c>
      <c r="BG436" s="7"/>
      <c r="BI436" s="25" t="str">
        <f t="shared" ca="1" si="418"/>
        <v/>
      </c>
      <c r="BJ436" s="25">
        <f ca="1">SUM(BI$3:BI436)</f>
        <v>0</v>
      </c>
      <c r="BK436" s="25" t="str">
        <f t="shared" ca="1" si="430"/>
        <v/>
      </c>
      <c r="BL436" s="25" t="str">
        <f t="shared" ca="1" si="387"/>
        <v/>
      </c>
      <c r="BM436" s="25" t="str">
        <f t="shared" ca="1" si="419"/>
        <v/>
      </c>
      <c r="BN436" s="25" t="str">
        <f t="shared" ca="1" si="420"/>
        <v/>
      </c>
      <c r="BO436" s="25" t="str">
        <f t="shared" ca="1" si="421"/>
        <v/>
      </c>
      <c r="BP436" s="25" t="str">
        <f t="shared" ca="1" si="422"/>
        <v/>
      </c>
      <c r="BQ436" s="25" t="str">
        <f t="shared" ca="1" si="423"/>
        <v/>
      </c>
      <c r="BR436" s="25" t="str">
        <f t="shared" ca="1" si="424"/>
        <v/>
      </c>
      <c r="BS436" s="25" t="str">
        <f ca="1">IF($H436="","",IF($Q436="x",SUM(BL$3:BN436)+SUM(BQ$3:BR436)-SUM(BS$3:BS435),0))</f>
        <v/>
      </c>
      <c r="BT436" s="25" t="str">
        <f t="shared" ca="1" si="425"/>
        <v/>
      </c>
      <c r="BU436" s="25" t="str">
        <f t="shared" ca="1" si="388"/>
        <v/>
      </c>
      <c r="BV436" s="7"/>
      <c r="BY436" s="7"/>
      <c r="CB436" s="131">
        <f t="shared" si="372"/>
        <v>433</v>
      </c>
      <c r="CC436" s="132" t="str">
        <f t="shared" ca="1" si="426"/>
        <v/>
      </c>
      <c r="CD436" s="133" t="str">
        <f t="shared" ca="1" si="373"/>
        <v/>
      </c>
      <c r="CE436" s="133" t="str">
        <f t="shared" ca="1" si="427"/>
        <v/>
      </c>
      <c r="CF436" s="133" t="str">
        <f t="shared" ca="1" si="374"/>
        <v/>
      </c>
      <c r="CG436" s="133" t="str">
        <f t="shared" ca="1" si="428"/>
        <v/>
      </c>
      <c r="CH436" s="133" t="str">
        <f ca="1">IF($H436="","",IF(MONTH($H436)=MONTH($C$4)-1,MAX(0,(CG436-SUM(N425:N436)+SUM(O425:O436))-(VLOOKUP(CB436-12,$CB$3:$CH435,6,FALSE))),0)*0.25)</f>
        <v/>
      </c>
      <c r="CI436" s="133" t="str">
        <f ca="1">IF($H436="","",CG436-SUM($CH$4:$CH436))</f>
        <v/>
      </c>
      <c r="CK436" s="133" t="str">
        <f ca="1">IF($H436="","",SUM($N$4:$N436)+$CK$3)</f>
        <v/>
      </c>
      <c r="CL436" s="133" t="str">
        <f ca="1">IF($H436="","",SUM($O$4:$O436))</f>
        <v/>
      </c>
      <c r="CM436" s="133" t="str">
        <f t="shared" ca="1" si="431"/>
        <v/>
      </c>
      <c r="CN436" s="133" t="str">
        <f ca="1">IF($H436="","",ROUND(IF(MONTH($H436)=MONTH($C$4)-1,BT436*(1+CC436)-SUM($CM$4:$CM436),0),2))</f>
        <v/>
      </c>
      <c r="CZ436" s="132" t="str">
        <f t="shared" ca="1" si="389"/>
        <v/>
      </c>
    </row>
    <row r="437" spans="6:104" x14ac:dyDescent="0.2">
      <c r="F437" s="3">
        <v>434</v>
      </c>
      <c r="G437" s="3">
        <f t="shared" si="390"/>
        <v>37</v>
      </c>
      <c r="H437" s="8" t="str">
        <f t="shared" ca="1" si="429"/>
        <v/>
      </c>
      <c r="I437" s="6" t="str">
        <f t="shared" ca="1" si="375"/>
        <v/>
      </c>
      <c r="J437" s="6" t="str">
        <f t="shared" ca="1" si="376"/>
        <v/>
      </c>
      <c r="K437" s="7"/>
      <c r="L437" s="6" t="str">
        <f ca="1">IF($H437="","",IF($J437="",VLOOKUP($I437,Sterbetafeln!$A$4:$I$124,$D$10,FALSE),MAX(0.0005,VLOOKUP($I437,Sterbetafeln!$A$4:$I$124,$D$10,FALSE)*VLOOKUP($J437,Sterbetafeln!$A$4:$I$124,$D$13,FALSE))))</f>
        <v/>
      </c>
      <c r="M437" s="78">
        <f ca="1">SUM($O$3:$O437)</f>
        <v>0</v>
      </c>
      <c r="N437" s="25" t="str">
        <f t="shared" ca="1" si="391"/>
        <v/>
      </c>
      <c r="O437" s="25" t="str">
        <f t="shared" ca="1" si="392"/>
        <v/>
      </c>
      <c r="P437" s="25" t="str">
        <f t="shared" ca="1" si="393"/>
        <v/>
      </c>
      <c r="Q437" s="7" t="str">
        <f t="shared" ca="1" si="394"/>
        <v/>
      </c>
      <c r="R437" s="25" t="str">
        <f t="shared" ca="1" si="395"/>
        <v/>
      </c>
      <c r="S437" s="25">
        <f ca="1">SUM(R$3:R437)</f>
        <v>0</v>
      </c>
      <c r="T437" s="25" t="str">
        <f t="shared" ca="1" si="396"/>
        <v/>
      </c>
      <c r="U437" s="25" t="str">
        <f t="shared" ca="1" si="377"/>
        <v/>
      </c>
      <c r="V437" s="25" t="str">
        <f t="shared" ca="1" si="397"/>
        <v/>
      </c>
      <c r="W437" s="25" t="str">
        <f t="shared" ca="1" si="378"/>
        <v/>
      </c>
      <c r="X437" s="25" t="str">
        <f t="shared" ca="1" si="398"/>
        <v/>
      </c>
      <c r="Y437" s="25" t="str">
        <f t="shared" ca="1" si="379"/>
        <v/>
      </c>
      <c r="Z437" s="25" t="str">
        <f t="shared" ca="1" si="399"/>
        <v/>
      </c>
      <c r="AA437" s="25" t="str">
        <f t="shared" ca="1" si="400"/>
        <v/>
      </c>
      <c r="AB437" s="25" t="str">
        <f ca="1">IF($H437="","",IF($Q437="x",SUM(U$3:W437)+SUM(Z$3:AA437)-SUM(AB$3:AB436),0))</f>
        <v/>
      </c>
      <c r="AC437" s="25" t="str">
        <f t="shared" ca="1" si="401"/>
        <v/>
      </c>
      <c r="AD437" s="25" t="str">
        <f t="shared" ca="1" si="380"/>
        <v/>
      </c>
      <c r="AE437" s="7"/>
      <c r="AF437" s="25" t="str">
        <f t="shared" ca="1" si="402"/>
        <v/>
      </c>
      <c r="AG437" s="25">
        <f ca="1">SUM(AF$3:AF437)</f>
        <v>0</v>
      </c>
      <c r="AH437" s="25" t="str">
        <f t="shared" ca="1" si="403"/>
        <v/>
      </c>
      <c r="AI437" s="25" t="str">
        <f t="shared" ca="1" si="381"/>
        <v/>
      </c>
      <c r="AJ437" s="25" t="str">
        <f t="shared" ca="1" si="404"/>
        <v/>
      </c>
      <c r="AK437" s="25" t="str">
        <f t="shared" ca="1" si="382"/>
        <v/>
      </c>
      <c r="AL437" s="25" t="str">
        <f t="shared" ca="1" si="405"/>
        <v/>
      </c>
      <c r="AM437" s="25" t="str">
        <f t="shared" ca="1" si="383"/>
        <v/>
      </c>
      <c r="AN437" s="25" t="str">
        <f t="shared" ca="1" si="406"/>
        <v/>
      </c>
      <c r="AO437" s="25" t="str">
        <f t="shared" ca="1" si="407"/>
        <v/>
      </c>
      <c r="AP437" s="25" t="str">
        <f ca="1">IF($H437="","",IF($Q437="x",SUM(AI$3:AK437)+SUM(AN$3:AO437)-SUM(AP$3:AP436),0))</f>
        <v/>
      </c>
      <c r="AQ437" s="25" t="str">
        <f t="shared" ca="1" si="408"/>
        <v/>
      </c>
      <c r="AR437" s="25" t="str">
        <f t="shared" ca="1" si="384"/>
        <v/>
      </c>
      <c r="AS437" s="7"/>
      <c r="AT437" s="25" t="str">
        <f t="shared" ca="1" si="409"/>
        <v/>
      </c>
      <c r="AU437" s="25">
        <f ca="1">SUM(AT$3:AT437)</f>
        <v>0</v>
      </c>
      <c r="AV437" s="25" t="str">
        <f t="shared" ca="1" si="410"/>
        <v/>
      </c>
      <c r="AW437" s="25" t="str">
        <f t="shared" ca="1" si="385"/>
        <v/>
      </c>
      <c r="AX437" s="25" t="str">
        <f t="shared" ca="1" si="411"/>
        <v/>
      </c>
      <c r="AY437" s="25" t="str">
        <f t="shared" ca="1" si="412"/>
        <v/>
      </c>
      <c r="AZ437" s="25" t="str">
        <f t="shared" ca="1" si="413"/>
        <v/>
      </c>
      <c r="BA437" s="25" t="str">
        <f t="shared" ca="1" si="414"/>
        <v/>
      </c>
      <c r="BB437" s="25" t="str">
        <f t="shared" ca="1" si="415"/>
        <v/>
      </c>
      <c r="BC437" s="25" t="str">
        <f t="shared" ca="1" si="416"/>
        <v/>
      </c>
      <c r="BD437" s="25" t="str">
        <f ca="1">IF($H437="","",IF($Q437="x",SUM(AW$3:AY437)+SUM(BB$3:BC437)-SUM(BD$3:BD436),0))</f>
        <v/>
      </c>
      <c r="BE437" s="25" t="str">
        <f t="shared" ca="1" si="417"/>
        <v/>
      </c>
      <c r="BF437" s="25" t="str">
        <f t="shared" ca="1" si="386"/>
        <v/>
      </c>
      <c r="BG437" s="7"/>
      <c r="BI437" s="25" t="str">
        <f t="shared" ca="1" si="418"/>
        <v/>
      </c>
      <c r="BJ437" s="25">
        <f ca="1">SUM(BI$3:BI437)</f>
        <v>0</v>
      </c>
      <c r="BK437" s="25" t="str">
        <f t="shared" ca="1" si="430"/>
        <v/>
      </c>
      <c r="BL437" s="25" t="str">
        <f t="shared" ca="1" si="387"/>
        <v/>
      </c>
      <c r="BM437" s="25" t="str">
        <f t="shared" ca="1" si="419"/>
        <v/>
      </c>
      <c r="BN437" s="25" t="str">
        <f t="shared" ca="1" si="420"/>
        <v/>
      </c>
      <c r="BO437" s="25" t="str">
        <f t="shared" ca="1" si="421"/>
        <v/>
      </c>
      <c r="BP437" s="25" t="str">
        <f t="shared" ca="1" si="422"/>
        <v/>
      </c>
      <c r="BQ437" s="25" t="str">
        <f t="shared" ca="1" si="423"/>
        <v/>
      </c>
      <c r="BR437" s="25" t="str">
        <f t="shared" ca="1" si="424"/>
        <v/>
      </c>
      <c r="BS437" s="25" t="str">
        <f ca="1">IF($H437="","",IF($Q437="x",SUM(BL$3:BN437)+SUM(BQ$3:BR437)-SUM(BS$3:BS436),0))</f>
        <v/>
      </c>
      <c r="BT437" s="25" t="str">
        <f t="shared" ca="1" si="425"/>
        <v/>
      </c>
      <c r="BU437" s="25" t="str">
        <f t="shared" ca="1" si="388"/>
        <v/>
      </c>
      <c r="BV437" s="7"/>
      <c r="BY437" s="7"/>
      <c r="CB437" s="131">
        <f t="shared" si="372"/>
        <v>434</v>
      </c>
      <c r="CC437" s="132" t="str">
        <f t="shared" ca="1" si="426"/>
        <v/>
      </c>
      <c r="CD437" s="133" t="str">
        <f t="shared" ca="1" si="373"/>
        <v/>
      </c>
      <c r="CE437" s="133" t="str">
        <f t="shared" ca="1" si="427"/>
        <v/>
      </c>
      <c r="CF437" s="133" t="str">
        <f t="shared" ca="1" si="374"/>
        <v/>
      </c>
      <c r="CG437" s="133" t="str">
        <f t="shared" ca="1" si="428"/>
        <v/>
      </c>
      <c r="CH437" s="133" t="str">
        <f ca="1">IF($H437="","",IF(MONTH($H437)=MONTH($C$4)-1,MAX(0,(CG437-SUM(N426:N437)+SUM(O426:O437))-(VLOOKUP(CB437-12,$CB$3:$CH436,6,FALSE))),0)*0.25)</f>
        <v/>
      </c>
      <c r="CI437" s="133" t="str">
        <f ca="1">IF($H437="","",CG437-SUM($CH$4:$CH437))</f>
        <v/>
      </c>
      <c r="CK437" s="133" t="str">
        <f ca="1">IF($H437="","",SUM($N$4:$N437)+$CK$3)</f>
        <v/>
      </c>
      <c r="CL437" s="133" t="str">
        <f ca="1">IF($H437="","",SUM($O$4:$O437))</f>
        <v/>
      </c>
      <c r="CM437" s="133" t="str">
        <f t="shared" ca="1" si="431"/>
        <v/>
      </c>
      <c r="CN437" s="133" t="str">
        <f ca="1">IF($H437="","",ROUND(IF(MONTH($H437)=MONTH($C$4)-1,BT437*(1+CC437)-SUM($CM$4:$CM437),0),2))</f>
        <v/>
      </c>
      <c r="CZ437" s="132" t="str">
        <f t="shared" ca="1" si="389"/>
        <v/>
      </c>
    </row>
    <row r="438" spans="6:104" x14ac:dyDescent="0.2">
      <c r="F438" s="3">
        <v>435</v>
      </c>
      <c r="G438" s="3">
        <f t="shared" si="390"/>
        <v>37</v>
      </c>
      <c r="H438" s="8" t="str">
        <f t="shared" ca="1" si="429"/>
        <v/>
      </c>
      <c r="I438" s="6" t="str">
        <f t="shared" ca="1" si="375"/>
        <v/>
      </c>
      <c r="J438" s="6" t="str">
        <f t="shared" ca="1" si="376"/>
        <v/>
      </c>
      <c r="K438" s="7"/>
      <c r="L438" s="6" t="str">
        <f ca="1">IF($H438="","",IF($J438="",VLOOKUP($I438,Sterbetafeln!$A$4:$I$124,$D$10,FALSE),MAX(0.0005,VLOOKUP($I438,Sterbetafeln!$A$4:$I$124,$D$10,FALSE)*VLOOKUP($J438,Sterbetafeln!$A$4:$I$124,$D$13,FALSE))))</f>
        <v/>
      </c>
      <c r="M438" s="78">
        <f ca="1">SUM($O$3:$O438)</f>
        <v>0</v>
      </c>
      <c r="N438" s="25" t="str">
        <f t="shared" ca="1" si="391"/>
        <v/>
      </c>
      <c r="O438" s="25" t="str">
        <f t="shared" ca="1" si="392"/>
        <v/>
      </c>
      <c r="P438" s="25" t="str">
        <f t="shared" ca="1" si="393"/>
        <v/>
      </c>
      <c r="Q438" s="7" t="str">
        <f t="shared" ca="1" si="394"/>
        <v/>
      </c>
      <c r="R438" s="25" t="str">
        <f t="shared" ca="1" si="395"/>
        <v/>
      </c>
      <c r="S438" s="25">
        <f ca="1">SUM(R$3:R438)</f>
        <v>0</v>
      </c>
      <c r="T438" s="25" t="str">
        <f t="shared" ca="1" si="396"/>
        <v/>
      </c>
      <c r="U438" s="25" t="str">
        <f t="shared" ca="1" si="377"/>
        <v/>
      </c>
      <c r="V438" s="25" t="str">
        <f t="shared" ca="1" si="397"/>
        <v/>
      </c>
      <c r="W438" s="25" t="str">
        <f t="shared" ca="1" si="378"/>
        <v/>
      </c>
      <c r="X438" s="25" t="str">
        <f t="shared" ca="1" si="398"/>
        <v/>
      </c>
      <c r="Y438" s="25" t="str">
        <f t="shared" ca="1" si="379"/>
        <v/>
      </c>
      <c r="Z438" s="25" t="str">
        <f t="shared" ca="1" si="399"/>
        <v/>
      </c>
      <c r="AA438" s="25" t="str">
        <f t="shared" ca="1" si="400"/>
        <v/>
      </c>
      <c r="AB438" s="25" t="str">
        <f ca="1">IF($H438="","",IF($Q438="x",SUM(U$3:W438)+SUM(Z$3:AA438)-SUM(AB$3:AB437),0))</f>
        <v/>
      </c>
      <c r="AC438" s="25" t="str">
        <f t="shared" ca="1" si="401"/>
        <v/>
      </c>
      <c r="AD438" s="25" t="str">
        <f t="shared" ca="1" si="380"/>
        <v/>
      </c>
      <c r="AE438" s="7"/>
      <c r="AF438" s="25" t="str">
        <f t="shared" ca="1" si="402"/>
        <v/>
      </c>
      <c r="AG438" s="25">
        <f ca="1">SUM(AF$3:AF438)</f>
        <v>0</v>
      </c>
      <c r="AH438" s="25" t="str">
        <f t="shared" ca="1" si="403"/>
        <v/>
      </c>
      <c r="AI438" s="25" t="str">
        <f t="shared" ca="1" si="381"/>
        <v/>
      </c>
      <c r="AJ438" s="25" t="str">
        <f t="shared" ca="1" si="404"/>
        <v/>
      </c>
      <c r="AK438" s="25" t="str">
        <f t="shared" ca="1" si="382"/>
        <v/>
      </c>
      <c r="AL438" s="25" t="str">
        <f t="shared" ca="1" si="405"/>
        <v/>
      </c>
      <c r="AM438" s="25" t="str">
        <f t="shared" ca="1" si="383"/>
        <v/>
      </c>
      <c r="AN438" s="25" t="str">
        <f t="shared" ca="1" si="406"/>
        <v/>
      </c>
      <c r="AO438" s="25" t="str">
        <f t="shared" ca="1" si="407"/>
        <v/>
      </c>
      <c r="AP438" s="25" t="str">
        <f ca="1">IF($H438="","",IF($Q438="x",SUM(AI$3:AK438)+SUM(AN$3:AO438)-SUM(AP$3:AP437),0))</f>
        <v/>
      </c>
      <c r="AQ438" s="25" t="str">
        <f t="shared" ca="1" si="408"/>
        <v/>
      </c>
      <c r="AR438" s="25" t="str">
        <f t="shared" ca="1" si="384"/>
        <v/>
      </c>
      <c r="AS438" s="7"/>
      <c r="AT438" s="25" t="str">
        <f t="shared" ca="1" si="409"/>
        <v/>
      </c>
      <c r="AU438" s="25">
        <f ca="1">SUM(AT$3:AT438)</f>
        <v>0</v>
      </c>
      <c r="AV438" s="25" t="str">
        <f t="shared" ca="1" si="410"/>
        <v/>
      </c>
      <c r="AW438" s="25" t="str">
        <f t="shared" ca="1" si="385"/>
        <v/>
      </c>
      <c r="AX438" s="25" t="str">
        <f t="shared" ca="1" si="411"/>
        <v/>
      </c>
      <c r="AY438" s="25" t="str">
        <f t="shared" ca="1" si="412"/>
        <v/>
      </c>
      <c r="AZ438" s="25" t="str">
        <f t="shared" ca="1" si="413"/>
        <v/>
      </c>
      <c r="BA438" s="25" t="str">
        <f t="shared" ca="1" si="414"/>
        <v/>
      </c>
      <c r="BB438" s="25" t="str">
        <f t="shared" ca="1" si="415"/>
        <v/>
      </c>
      <c r="BC438" s="25" t="str">
        <f t="shared" ca="1" si="416"/>
        <v/>
      </c>
      <c r="BD438" s="25" t="str">
        <f ca="1">IF($H438="","",IF($Q438="x",SUM(AW$3:AY438)+SUM(BB$3:BC438)-SUM(BD$3:BD437),0))</f>
        <v/>
      </c>
      <c r="BE438" s="25" t="str">
        <f t="shared" ca="1" si="417"/>
        <v/>
      </c>
      <c r="BF438" s="25" t="str">
        <f t="shared" ca="1" si="386"/>
        <v/>
      </c>
      <c r="BG438" s="7"/>
      <c r="BI438" s="25" t="str">
        <f t="shared" ca="1" si="418"/>
        <v/>
      </c>
      <c r="BJ438" s="25">
        <f ca="1">SUM(BI$3:BI438)</f>
        <v>0</v>
      </c>
      <c r="BK438" s="25" t="str">
        <f t="shared" ca="1" si="430"/>
        <v/>
      </c>
      <c r="BL438" s="25" t="str">
        <f t="shared" ca="1" si="387"/>
        <v/>
      </c>
      <c r="BM438" s="25" t="str">
        <f t="shared" ca="1" si="419"/>
        <v/>
      </c>
      <c r="BN438" s="25" t="str">
        <f t="shared" ca="1" si="420"/>
        <v/>
      </c>
      <c r="BO438" s="25" t="str">
        <f t="shared" ca="1" si="421"/>
        <v/>
      </c>
      <c r="BP438" s="25" t="str">
        <f t="shared" ca="1" si="422"/>
        <v/>
      </c>
      <c r="BQ438" s="25" t="str">
        <f t="shared" ca="1" si="423"/>
        <v/>
      </c>
      <c r="BR438" s="25" t="str">
        <f t="shared" ca="1" si="424"/>
        <v/>
      </c>
      <c r="BS438" s="25" t="str">
        <f ca="1">IF($H438="","",IF($Q438="x",SUM(BL$3:BN438)+SUM(BQ$3:BR438)-SUM(BS$3:BS437),0))</f>
        <v/>
      </c>
      <c r="BT438" s="25" t="str">
        <f t="shared" ca="1" si="425"/>
        <v/>
      </c>
      <c r="BU438" s="25" t="str">
        <f t="shared" ca="1" si="388"/>
        <v/>
      </c>
      <c r="BV438" s="7"/>
      <c r="BY438" s="7"/>
      <c r="CB438" s="131">
        <f t="shared" si="372"/>
        <v>435</v>
      </c>
      <c r="CC438" s="132" t="str">
        <f t="shared" ca="1" si="426"/>
        <v/>
      </c>
      <c r="CD438" s="133" t="str">
        <f t="shared" ca="1" si="373"/>
        <v/>
      </c>
      <c r="CE438" s="133" t="str">
        <f t="shared" ca="1" si="427"/>
        <v/>
      </c>
      <c r="CF438" s="133" t="str">
        <f t="shared" ca="1" si="374"/>
        <v/>
      </c>
      <c r="CG438" s="133" t="str">
        <f t="shared" ca="1" si="428"/>
        <v/>
      </c>
      <c r="CH438" s="133" t="str">
        <f ca="1">IF($H438="","",IF(MONTH($H438)=MONTH($C$4)-1,MAX(0,(CG438-SUM(N427:N438)+SUM(O427:O438))-(VLOOKUP(CB438-12,$CB$3:$CH437,6,FALSE))),0)*0.25)</f>
        <v/>
      </c>
      <c r="CI438" s="133" t="str">
        <f ca="1">IF($H438="","",CG438-SUM($CH$4:$CH438))</f>
        <v/>
      </c>
      <c r="CK438" s="133" t="str">
        <f ca="1">IF($H438="","",SUM($N$4:$N438)+$CK$3)</f>
        <v/>
      </c>
      <c r="CL438" s="133" t="str">
        <f ca="1">IF($H438="","",SUM($O$4:$O438))</f>
        <v/>
      </c>
      <c r="CM438" s="133" t="str">
        <f t="shared" ca="1" si="431"/>
        <v/>
      </c>
      <c r="CN438" s="133" t="str">
        <f ca="1">IF($H438="","",ROUND(IF(MONTH($H438)=MONTH($C$4)-1,BT438*(1+CC438)-SUM($CM$4:$CM438),0),2))</f>
        <v/>
      </c>
      <c r="CZ438" s="132" t="str">
        <f t="shared" ca="1" si="389"/>
        <v/>
      </c>
    </row>
    <row r="439" spans="6:104" x14ac:dyDescent="0.2">
      <c r="F439" s="3">
        <v>436</v>
      </c>
      <c r="G439" s="3">
        <f t="shared" si="390"/>
        <v>37</v>
      </c>
      <c r="H439" s="8" t="str">
        <f t="shared" ca="1" si="429"/>
        <v/>
      </c>
      <c r="I439" s="6" t="str">
        <f t="shared" ca="1" si="375"/>
        <v/>
      </c>
      <c r="J439" s="6" t="str">
        <f t="shared" ca="1" si="376"/>
        <v/>
      </c>
      <c r="K439" s="7"/>
      <c r="L439" s="6" t="str">
        <f ca="1">IF($H439="","",IF($J439="",VLOOKUP($I439,Sterbetafeln!$A$4:$I$124,$D$10,FALSE),MAX(0.0005,VLOOKUP($I439,Sterbetafeln!$A$4:$I$124,$D$10,FALSE)*VLOOKUP($J439,Sterbetafeln!$A$4:$I$124,$D$13,FALSE))))</f>
        <v/>
      </c>
      <c r="M439" s="78">
        <f ca="1">SUM($O$3:$O439)</f>
        <v>0</v>
      </c>
      <c r="N439" s="25" t="str">
        <f t="shared" ca="1" si="391"/>
        <v/>
      </c>
      <c r="O439" s="25" t="str">
        <f t="shared" ca="1" si="392"/>
        <v/>
      </c>
      <c r="P439" s="25" t="str">
        <f t="shared" ca="1" si="393"/>
        <v/>
      </c>
      <c r="Q439" s="7" t="str">
        <f t="shared" ca="1" si="394"/>
        <v/>
      </c>
      <c r="R439" s="25" t="str">
        <f t="shared" ca="1" si="395"/>
        <v/>
      </c>
      <c r="S439" s="25">
        <f ca="1">SUM(R$3:R439)</f>
        <v>0</v>
      </c>
      <c r="T439" s="25" t="str">
        <f t="shared" ca="1" si="396"/>
        <v/>
      </c>
      <c r="U439" s="25" t="str">
        <f t="shared" ca="1" si="377"/>
        <v/>
      </c>
      <c r="V439" s="25" t="str">
        <f t="shared" ca="1" si="397"/>
        <v/>
      </c>
      <c r="W439" s="25" t="str">
        <f t="shared" ca="1" si="378"/>
        <v/>
      </c>
      <c r="X439" s="25" t="str">
        <f t="shared" ca="1" si="398"/>
        <v/>
      </c>
      <c r="Y439" s="25" t="str">
        <f t="shared" ca="1" si="379"/>
        <v/>
      </c>
      <c r="Z439" s="25" t="str">
        <f t="shared" ca="1" si="399"/>
        <v/>
      </c>
      <c r="AA439" s="25" t="str">
        <f t="shared" ca="1" si="400"/>
        <v/>
      </c>
      <c r="AB439" s="25" t="str">
        <f ca="1">IF($H439="","",IF($Q439="x",SUM(U$3:W439)+SUM(Z$3:AA439)-SUM(AB$3:AB438),0))</f>
        <v/>
      </c>
      <c r="AC439" s="25" t="str">
        <f t="shared" ca="1" si="401"/>
        <v/>
      </c>
      <c r="AD439" s="25" t="str">
        <f t="shared" ca="1" si="380"/>
        <v/>
      </c>
      <c r="AE439" s="7"/>
      <c r="AF439" s="25" t="str">
        <f t="shared" ca="1" si="402"/>
        <v/>
      </c>
      <c r="AG439" s="25">
        <f ca="1">SUM(AF$3:AF439)</f>
        <v>0</v>
      </c>
      <c r="AH439" s="25" t="str">
        <f t="shared" ca="1" si="403"/>
        <v/>
      </c>
      <c r="AI439" s="25" t="str">
        <f t="shared" ca="1" si="381"/>
        <v/>
      </c>
      <c r="AJ439" s="25" t="str">
        <f t="shared" ca="1" si="404"/>
        <v/>
      </c>
      <c r="AK439" s="25" t="str">
        <f t="shared" ca="1" si="382"/>
        <v/>
      </c>
      <c r="AL439" s="25" t="str">
        <f t="shared" ca="1" si="405"/>
        <v/>
      </c>
      <c r="AM439" s="25" t="str">
        <f t="shared" ca="1" si="383"/>
        <v/>
      </c>
      <c r="AN439" s="25" t="str">
        <f t="shared" ca="1" si="406"/>
        <v/>
      </c>
      <c r="AO439" s="25" t="str">
        <f t="shared" ca="1" si="407"/>
        <v/>
      </c>
      <c r="AP439" s="25" t="str">
        <f ca="1">IF($H439="","",IF($Q439="x",SUM(AI$3:AK439)+SUM(AN$3:AO439)-SUM(AP$3:AP438),0))</f>
        <v/>
      </c>
      <c r="AQ439" s="25" t="str">
        <f t="shared" ca="1" si="408"/>
        <v/>
      </c>
      <c r="AR439" s="25" t="str">
        <f t="shared" ca="1" si="384"/>
        <v/>
      </c>
      <c r="AS439" s="7"/>
      <c r="AT439" s="25" t="str">
        <f t="shared" ca="1" si="409"/>
        <v/>
      </c>
      <c r="AU439" s="25">
        <f ca="1">SUM(AT$3:AT439)</f>
        <v>0</v>
      </c>
      <c r="AV439" s="25" t="str">
        <f t="shared" ca="1" si="410"/>
        <v/>
      </c>
      <c r="AW439" s="25" t="str">
        <f t="shared" ca="1" si="385"/>
        <v/>
      </c>
      <c r="AX439" s="25" t="str">
        <f t="shared" ca="1" si="411"/>
        <v/>
      </c>
      <c r="AY439" s="25" t="str">
        <f t="shared" ca="1" si="412"/>
        <v/>
      </c>
      <c r="AZ439" s="25" t="str">
        <f t="shared" ca="1" si="413"/>
        <v/>
      </c>
      <c r="BA439" s="25" t="str">
        <f t="shared" ca="1" si="414"/>
        <v/>
      </c>
      <c r="BB439" s="25" t="str">
        <f t="shared" ca="1" si="415"/>
        <v/>
      </c>
      <c r="BC439" s="25" t="str">
        <f t="shared" ca="1" si="416"/>
        <v/>
      </c>
      <c r="BD439" s="25" t="str">
        <f ca="1">IF($H439="","",IF($Q439="x",SUM(AW$3:AY439)+SUM(BB$3:BC439)-SUM(BD$3:BD438),0))</f>
        <v/>
      </c>
      <c r="BE439" s="25" t="str">
        <f t="shared" ca="1" si="417"/>
        <v/>
      </c>
      <c r="BF439" s="25" t="str">
        <f t="shared" ca="1" si="386"/>
        <v/>
      </c>
      <c r="BG439" s="7"/>
      <c r="BI439" s="25" t="str">
        <f t="shared" ca="1" si="418"/>
        <v/>
      </c>
      <c r="BJ439" s="25">
        <f ca="1">SUM(BI$3:BI439)</f>
        <v>0</v>
      </c>
      <c r="BK439" s="25" t="str">
        <f t="shared" ca="1" si="430"/>
        <v/>
      </c>
      <c r="BL439" s="25" t="str">
        <f t="shared" ca="1" si="387"/>
        <v/>
      </c>
      <c r="BM439" s="25" t="str">
        <f t="shared" ca="1" si="419"/>
        <v/>
      </c>
      <c r="BN439" s="25" t="str">
        <f t="shared" ca="1" si="420"/>
        <v/>
      </c>
      <c r="BO439" s="25" t="str">
        <f t="shared" ca="1" si="421"/>
        <v/>
      </c>
      <c r="BP439" s="25" t="str">
        <f t="shared" ca="1" si="422"/>
        <v/>
      </c>
      <c r="BQ439" s="25" t="str">
        <f t="shared" ca="1" si="423"/>
        <v/>
      </c>
      <c r="BR439" s="25" t="str">
        <f t="shared" ca="1" si="424"/>
        <v/>
      </c>
      <c r="BS439" s="25" t="str">
        <f ca="1">IF($H439="","",IF($Q439="x",SUM(BL$3:BN439)+SUM(BQ$3:BR439)-SUM(BS$3:BS438),0))</f>
        <v/>
      </c>
      <c r="BT439" s="25" t="str">
        <f t="shared" ca="1" si="425"/>
        <v/>
      </c>
      <c r="BU439" s="25" t="str">
        <f t="shared" ca="1" si="388"/>
        <v/>
      </c>
      <c r="BV439" s="7"/>
      <c r="BY439" s="7"/>
      <c r="CB439" s="131">
        <f t="shared" si="372"/>
        <v>436</v>
      </c>
      <c r="CC439" s="132" t="str">
        <f t="shared" ca="1" si="426"/>
        <v/>
      </c>
      <c r="CD439" s="133" t="str">
        <f t="shared" ca="1" si="373"/>
        <v/>
      </c>
      <c r="CE439" s="133" t="str">
        <f t="shared" ca="1" si="427"/>
        <v/>
      </c>
      <c r="CF439" s="133" t="str">
        <f t="shared" ca="1" si="374"/>
        <v/>
      </c>
      <c r="CG439" s="133" t="str">
        <f t="shared" ca="1" si="428"/>
        <v/>
      </c>
      <c r="CH439" s="133" t="str">
        <f ca="1">IF($H439="","",IF(MONTH($H439)=MONTH($C$4)-1,MAX(0,(CG439-SUM(N428:N439)+SUM(O428:O439))-(VLOOKUP(CB439-12,$CB$3:$CH438,6,FALSE))),0)*0.25)</f>
        <v/>
      </c>
      <c r="CI439" s="133" t="str">
        <f ca="1">IF($H439="","",CG439-SUM($CH$4:$CH439))</f>
        <v/>
      </c>
      <c r="CK439" s="133" t="str">
        <f ca="1">IF($H439="","",SUM($N$4:$N439)+$CK$3)</f>
        <v/>
      </c>
      <c r="CL439" s="133" t="str">
        <f ca="1">IF($H439="","",SUM($O$4:$O439))</f>
        <v/>
      </c>
      <c r="CM439" s="133" t="str">
        <f t="shared" ca="1" si="431"/>
        <v/>
      </c>
      <c r="CN439" s="133" t="str">
        <f ca="1">IF($H439="","",ROUND(IF(MONTH($H439)=MONTH($C$4)-1,BT439*(1+CC439)-SUM($CM$4:$CM439),0),2))</f>
        <v/>
      </c>
      <c r="CZ439" s="132" t="str">
        <f t="shared" ca="1" si="389"/>
        <v/>
      </c>
    </row>
    <row r="440" spans="6:104" x14ac:dyDescent="0.2">
      <c r="F440" s="3">
        <v>437</v>
      </c>
      <c r="G440" s="3">
        <f t="shared" si="390"/>
        <v>37</v>
      </c>
      <c r="H440" s="8" t="str">
        <f t="shared" ca="1" si="429"/>
        <v/>
      </c>
      <c r="I440" s="6" t="str">
        <f t="shared" ca="1" si="375"/>
        <v/>
      </c>
      <c r="J440" s="6" t="str">
        <f t="shared" ca="1" si="376"/>
        <v/>
      </c>
      <c r="K440" s="7"/>
      <c r="L440" s="6" t="str">
        <f ca="1">IF($H440="","",IF($J440="",VLOOKUP($I440,Sterbetafeln!$A$4:$I$124,$D$10,FALSE),MAX(0.0005,VLOOKUP($I440,Sterbetafeln!$A$4:$I$124,$D$10,FALSE)*VLOOKUP($J440,Sterbetafeln!$A$4:$I$124,$D$13,FALSE))))</f>
        <v/>
      </c>
      <c r="M440" s="78">
        <f ca="1">SUM($O$3:$O440)</f>
        <v>0</v>
      </c>
      <c r="N440" s="25" t="str">
        <f t="shared" ca="1" si="391"/>
        <v/>
      </c>
      <c r="O440" s="25" t="str">
        <f t="shared" ca="1" si="392"/>
        <v/>
      </c>
      <c r="P440" s="25" t="str">
        <f t="shared" ca="1" si="393"/>
        <v/>
      </c>
      <c r="Q440" s="7" t="str">
        <f t="shared" ca="1" si="394"/>
        <v/>
      </c>
      <c r="R440" s="25" t="str">
        <f t="shared" ca="1" si="395"/>
        <v/>
      </c>
      <c r="S440" s="25">
        <f ca="1">SUM(R$3:R440)</f>
        <v>0</v>
      </c>
      <c r="T440" s="25" t="str">
        <f t="shared" ca="1" si="396"/>
        <v/>
      </c>
      <c r="U440" s="25" t="str">
        <f t="shared" ca="1" si="377"/>
        <v/>
      </c>
      <c r="V440" s="25" t="str">
        <f t="shared" ca="1" si="397"/>
        <v/>
      </c>
      <c r="W440" s="25" t="str">
        <f t="shared" ca="1" si="378"/>
        <v/>
      </c>
      <c r="X440" s="25" t="str">
        <f t="shared" ca="1" si="398"/>
        <v/>
      </c>
      <c r="Y440" s="25" t="str">
        <f t="shared" ca="1" si="379"/>
        <v/>
      </c>
      <c r="Z440" s="25" t="str">
        <f t="shared" ca="1" si="399"/>
        <v/>
      </c>
      <c r="AA440" s="25" t="str">
        <f t="shared" ca="1" si="400"/>
        <v/>
      </c>
      <c r="AB440" s="25" t="str">
        <f ca="1">IF($H440="","",IF($Q440="x",SUM(U$3:W440)+SUM(Z$3:AA440)-SUM(AB$3:AB439),0))</f>
        <v/>
      </c>
      <c r="AC440" s="25" t="str">
        <f t="shared" ca="1" si="401"/>
        <v/>
      </c>
      <c r="AD440" s="25" t="str">
        <f t="shared" ca="1" si="380"/>
        <v/>
      </c>
      <c r="AE440" s="7"/>
      <c r="AF440" s="25" t="str">
        <f t="shared" ca="1" si="402"/>
        <v/>
      </c>
      <c r="AG440" s="25">
        <f ca="1">SUM(AF$3:AF440)</f>
        <v>0</v>
      </c>
      <c r="AH440" s="25" t="str">
        <f t="shared" ca="1" si="403"/>
        <v/>
      </c>
      <c r="AI440" s="25" t="str">
        <f t="shared" ca="1" si="381"/>
        <v/>
      </c>
      <c r="AJ440" s="25" t="str">
        <f t="shared" ca="1" si="404"/>
        <v/>
      </c>
      <c r="AK440" s="25" t="str">
        <f t="shared" ca="1" si="382"/>
        <v/>
      </c>
      <c r="AL440" s="25" t="str">
        <f t="shared" ca="1" si="405"/>
        <v/>
      </c>
      <c r="AM440" s="25" t="str">
        <f t="shared" ca="1" si="383"/>
        <v/>
      </c>
      <c r="AN440" s="25" t="str">
        <f t="shared" ca="1" si="406"/>
        <v/>
      </c>
      <c r="AO440" s="25" t="str">
        <f t="shared" ca="1" si="407"/>
        <v/>
      </c>
      <c r="AP440" s="25" t="str">
        <f ca="1">IF($H440="","",IF($Q440="x",SUM(AI$3:AK440)+SUM(AN$3:AO440)-SUM(AP$3:AP439),0))</f>
        <v/>
      </c>
      <c r="AQ440" s="25" t="str">
        <f t="shared" ca="1" si="408"/>
        <v/>
      </c>
      <c r="AR440" s="25" t="str">
        <f t="shared" ca="1" si="384"/>
        <v/>
      </c>
      <c r="AS440" s="7"/>
      <c r="AT440" s="25" t="str">
        <f t="shared" ca="1" si="409"/>
        <v/>
      </c>
      <c r="AU440" s="25">
        <f ca="1">SUM(AT$3:AT440)</f>
        <v>0</v>
      </c>
      <c r="AV440" s="25" t="str">
        <f t="shared" ca="1" si="410"/>
        <v/>
      </c>
      <c r="AW440" s="25" t="str">
        <f t="shared" ca="1" si="385"/>
        <v/>
      </c>
      <c r="AX440" s="25" t="str">
        <f t="shared" ca="1" si="411"/>
        <v/>
      </c>
      <c r="AY440" s="25" t="str">
        <f t="shared" ca="1" si="412"/>
        <v/>
      </c>
      <c r="AZ440" s="25" t="str">
        <f t="shared" ca="1" si="413"/>
        <v/>
      </c>
      <c r="BA440" s="25" t="str">
        <f t="shared" ca="1" si="414"/>
        <v/>
      </c>
      <c r="BB440" s="25" t="str">
        <f t="shared" ca="1" si="415"/>
        <v/>
      </c>
      <c r="BC440" s="25" t="str">
        <f t="shared" ca="1" si="416"/>
        <v/>
      </c>
      <c r="BD440" s="25" t="str">
        <f ca="1">IF($H440="","",IF($Q440="x",SUM(AW$3:AY440)+SUM(BB$3:BC440)-SUM(BD$3:BD439),0))</f>
        <v/>
      </c>
      <c r="BE440" s="25" t="str">
        <f t="shared" ca="1" si="417"/>
        <v/>
      </c>
      <c r="BF440" s="25" t="str">
        <f t="shared" ca="1" si="386"/>
        <v/>
      </c>
      <c r="BG440" s="7"/>
      <c r="BI440" s="25" t="str">
        <f t="shared" ca="1" si="418"/>
        <v/>
      </c>
      <c r="BJ440" s="25">
        <f ca="1">SUM(BI$3:BI440)</f>
        <v>0</v>
      </c>
      <c r="BK440" s="25" t="str">
        <f t="shared" ca="1" si="430"/>
        <v/>
      </c>
      <c r="BL440" s="25" t="str">
        <f t="shared" ca="1" si="387"/>
        <v/>
      </c>
      <c r="BM440" s="25" t="str">
        <f t="shared" ca="1" si="419"/>
        <v/>
      </c>
      <c r="BN440" s="25" t="str">
        <f t="shared" ca="1" si="420"/>
        <v/>
      </c>
      <c r="BO440" s="25" t="str">
        <f t="shared" ca="1" si="421"/>
        <v/>
      </c>
      <c r="BP440" s="25" t="str">
        <f t="shared" ca="1" si="422"/>
        <v/>
      </c>
      <c r="BQ440" s="25" t="str">
        <f t="shared" ca="1" si="423"/>
        <v/>
      </c>
      <c r="BR440" s="25" t="str">
        <f t="shared" ca="1" si="424"/>
        <v/>
      </c>
      <c r="BS440" s="25" t="str">
        <f ca="1">IF($H440="","",IF($Q440="x",SUM(BL$3:BN440)+SUM(BQ$3:BR440)-SUM(BS$3:BS439),0))</f>
        <v/>
      </c>
      <c r="BT440" s="25" t="str">
        <f t="shared" ca="1" si="425"/>
        <v/>
      </c>
      <c r="BU440" s="25" t="str">
        <f t="shared" ca="1" si="388"/>
        <v/>
      </c>
      <c r="BV440" s="7"/>
      <c r="BY440" s="7"/>
      <c r="CB440" s="131">
        <f t="shared" si="372"/>
        <v>437</v>
      </c>
      <c r="CC440" s="132" t="str">
        <f t="shared" ca="1" si="426"/>
        <v/>
      </c>
      <c r="CD440" s="133" t="str">
        <f t="shared" ca="1" si="373"/>
        <v/>
      </c>
      <c r="CE440" s="133" t="str">
        <f t="shared" ca="1" si="427"/>
        <v/>
      </c>
      <c r="CF440" s="133" t="str">
        <f t="shared" ca="1" si="374"/>
        <v/>
      </c>
      <c r="CG440" s="133" t="str">
        <f t="shared" ca="1" si="428"/>
        <v/>
      </c>
      <c r="CH440" s="133" t="str">
        <f ca="1">IF($H440="","",IF(MONTH($H440)=MONTH($C$4)-1,MAX(0,(CG440-SUM(N429:N440)+SUM(O429:O440))-(VLOOKUP(CB440-12,$CB$3:$CH439,6,FALSE))),0)*0.25)</f>
        <v/>
      </c>
      <c r="CI440" s="133" t="str">
        <f ca="1">IF($H440="","",CG440-SUM($CH$4:$CH440))</f>
        <v/>
      </c>
      <c r="CK440" s="133" t="str">
        <f ca="1">IF($H440="","",SUM($N$4:$N440)+$CK$3)</f>
        <v/>
      </c>
      <c r="CL440" s="133" t="str">
        <f ca="1">IF($H440="","",SUM($O$4:$O440))</f>
        <v/>
      </c>
      <c r="CM440" s="133" t="str">
        <f t="shared" ca="1" si="431"/>
        <v/>
      </c>
      <c r="CN440" s="133" t="str">
        <f ca="1">IF($H440="","",ROUND(IF(MONTH($H440)=MONTH($C$4)-1,BT440*(1+CC440)-SUM($CM$4:$CM440),0),2))</f>
        <v/>
      </c>
      <c r="CZ440" s="132" t="str">
        <f t="shared" ca="1" si="389"/>
        <v/>
      </c>
    </row>
    <row r="441" spans="6:104" x14ac:dyDescent="0.2">
      <c r="F441" s="3">
        <v>438</v>
      </c>
      <c r="G441" s="3">
        <f t="shared" si="390"/>
        <v>37</v>
      </c>
      <c r="H441" s="8" t="str">
        <f t="shared" ca="1" si="429"/>
        <v/>
      </c>
      <c r="I441" s="6" t="str">
        <f t="shared" ca="1" si="375"/>
        <v/>
      </c>
      <c r="J441" s="6" t="str">
        <f t="shared" ca="1" si="376"/>
        <v/>
      </c>
      <c r="K441" s="7"/>
      <c r="L441" s="6" t="str">
        <f ca="1">IF($H441="","",IF($J441="",VLOOKUP($I441,Sterbetafeln!$A$4:$I$124,$D$10,FALSE),MAX(0.0005,VLOOKUP($I441,Sterbetafeln!$A$4:$I$124,$D$10,FALSE)*VLOOKUP($J441,Sterbetafeln!$A$4:$I$124,$D$13,FALSE))))</f>
        <v/>
      </c>
      <c r="M441" s="78">
        <f ca="1">SUM($O$3:$O441)</f>
        <v>0</v>
      </c>
      <c r="N441" s="25" t="str">
        <f t="shared" ca="1" si="391"/>
        <v/>
      </c>
      <c r="O441" s="25" t="str">
        <f t="shared" ca="1" si="392"/>
        <v/>
      </c>
      <c r="P441" s="25" t="str">
        <f t="shared" ca="1" si="393"/>
        <v/>
      </c>
      <c r="Q441" s="7" t="str">
        <f t="shared" ca="1" si="394"/>
        <v/>
      </c>
      <c r="R441" s="25" t="str">
        <f t="shared" ca="1" si="395"/>
        <v/>
      </c>
      <c r="S441" s="25">
        <f ca="1">SUM(R$3:R441)</f>
        <v>0</v>
      </c>
      <c r="T441" s="25" t="str">
        <f t="shared" ca="1" si="396"/>
        <v/>
      </c>
      <c r="U441" s="25" t="str">
        <f t="shared" ca="1" si="377"/>
        <v/>
      </c>
      <c r="V441" s="25" t="str">
        <f t="shared" ca="1" si="397"/>
        <v/>
      </c>
      <c r="W441" s="25" t="str">
        <f t="shared" ca="1" si="378"/>
        <v/>
      </c>
      <c r="X441" s="25" t="str">
        <f t="shared" ca="1" si="398"/>
        <v/>
      </c>
      <c r="Y441" s="25" t="str">
        <f t="shared" ca="1" si="379"/>
        <v/>
      </c>
      <c r="Z441" s="25" t="str">
        <f t="shared" ca="1" si="399"/>
        <v/>
      </c>
      <c r="AA441" s="25" t="str">
        <f t="shared" ca="1" si="400"/>
        <v/>
      </c>
      <c r="AB441" s="25" t="str">
        <f ca="1">IF($H441="","",IF($Q441="x",SUM(U$3:W441)+SUM(Z$3:AA441)-SUM(AB$3:AB440),0))</f>
        <v/>
      </c>
      <c r="AC441" s="25" t="str">
        <f t="shared" ca="1" si="401"/>
        <v/>
      </c>
      <c r="AD441" s="25" t="str">
        <f t="shared" ca="1" si="380"/>
        <v/>
      </c>
      <c r="AE441" s="7"/>
      <c r="AF441" s="25" t="str">
        <f t="shared" ca="1" si="402"/>
        <v/>
      </c>
      <c r="AG441" s="25">
        <f ca="1">SUM(AF$3:AF441)</f>
        <v>0</v>
      </c>
      <c r="AH441" s="25" t="str">
        <f t="shared" ca="1" si="403"/>
        <v/>
      </c>
      <c r="AI441" s="25" t="str">
        <f t="shared" ca="1" si="381"/>
        <v/>
      </c>
      <c r="AJ441" s="25" t="str">
        <f t="shared" ca="1" si="404"/>
        <v/>
      </c>
      <c r="AK441" s="25" t="str">
        <f t="shared" ca="1" si="382"/>
        <v/>
      </c>
      <c r="AL441" s="25" t="str">
        <f t="shared" ca="1" si="405"/>
        <v/>
      </c>
      <c r="AM441" s="25" t="str">
        <f t="shared" ca="1" si="383"/>
        <v/>
      </c>
      <c r="AN441" s="25" t="str">
        <f t="shared" ca="1" si="406"/>
        <v/>
      </c>
      <c r="AO441" s="25" t="str">
        <f t="shared" ca="1" si="407"/>
        <v/>
      </c>
      <c r="AP441" s="25" t="str">
        <f ca="1">IF($H441="","",IF($Q441="x",SUM(AI$3:AK441)+SUM(AN$3:AO441)-SUM(AP$3:AP440),0))</f>
        <v/>
      </c>
      <c r="AQ441" s="25" t="str">
        <f t="shared" ca="1" si="408"/>
        <v/>
      </c>
      <c r="AR441" s="25" t="str">
        <f t="shared" ca="1" si="384"/>
        <v/>
      </c>
      <c r="AS441" s="7"/>
      <c r="AT441" s="25" t="str">
        <f t="shared" ca="1" si="409"/>
        <v/>
      </c>
      <c r="AU441" s="25">
        <f ca="1">SUM(AT$3:AT441)</f>
        <v>0</v>
      </c>
      <c r="AV441" s="25" t="str">
        <f t="shared" ca="1" si="410"/>
        <v/>
      </c>
      <c r="AW441" s="25" t="str">
        <f t="shared" ca="1" si="385"/>
        <v/>
      </c>
      <c r="AX441" s="25" t="str">
        <f t="shared" ca="1" si="411"/>
        <v/>
      </c>
      <c r="AY441" s="25" t="str">
        <f t="shared" ca="1" si="412"/>
        <v/>
      </c>
      <c r="AZ441" s="25" t="str">
        <f t="shared" ca="1" si="413"/>
        <v/>
      </c>
      <c r="BA441" s="25" t="str">
        <f t="shared" ca="1" si="414"/>
        <v/>
      </c>
      <c r="BB441" s="25" t="str">
        <f t="shared" ca="1" si="415"/>
        <v/>
      </c>
      <c r="BC441" s="25" t="str">
        <f t="shared" ca="1" si="416"/>
        <v/>
      </c>
      <c r="BD441" s="25" t="str">
        <f ca="1">IF($H441="","",IF($Q441="x",SUM(AW$3:AY441)+SUM(BB$3:BC441)-SUM(BD$3:BD440),0))</f>
        <v/>
      </c>
      <c r="BE441" s="25" t="str">
        <f t="shared" ca="1" si="417"/>
        <v/>
      </c>
      <c r="BF441" s="25" t="str">
        <f t="shared" ca="1" si="386"/>
        <v/>
      </c>
      <c r="BG441" s="7"/>
      <c r="BI441" s="25" t="str">
        <f t="shared" ca="1" si="418"/>
        <v/>
      </c>
      <c r="BJ441" s="25">
        <f ca="1">SUM(BI$3:BI441)</f>
        <v>0</v>
      </c>
      <c r="BK441" s="25" t="str">
        <f t="shared" ca="1" si="430"/>
        <v/>
      </c>
      <c r="BL441" s="25" t="str">
        <f t="shared" ca="1" si="387"/>
        <v/>
      </c>
      <c r="BM441" s="25" t="str">
        <f t="shared" ca="1" si="419"/>
        <v/>
      </c>
      <c r="BN441" s="25" t="str">
        <f t="shared" ca="1" si="420"/>
        <v/>
      </c>
      <c r="BO441" s="25" t="str">
        <f t="shared" ca="1" si="421"/>
        <v/>
      </c>
      <c r="BP441" s="25" t="str">
        <f t="shared" ca="1" si="422"/>
        <v/>
      </c>
      <c r="BQ441" s="25" t="str">
        <f t="shared" ca="1" si="423"/>
        <v/>
      </c>
      <c r="BR441" s="25" t="str">
        <f t="shared" ca="1" si="424"/>
        <v/>
      </c>
      <c r="BS441" s="25" t="str">
        <f ca="1">IF($H441="","",IF($Q441="x",SUM(BL$3:BN441)+SUM(BQ$3:BR441)-SUM(BS$3:BS440),0))</f>
        <v/>
      </c>
      <c r="BT441" s="25" t="str">
        <f t="shared" ca="1" si="425"/>
        <v/>
      </c>
      <c r="BU441" s="25" t="str">
        <f t="shared" ca="1" si="388"/>
        <v/>
      </c>
      <c r="BV441" s="7"/>
      <c r="BY441" s="7"/>
      <c r="CB441" s="131">
        <f t="shared" si="372"/>
        <v>438</v>
      </c>
      <c r="CC441" s="132" t="str">
        <f t="shared" ca="1" si="426"/>
        <v/>
      </c>
      <c r="CD441" s="133" t="str">
        <f t="shared" ca="1" si="373"/>
        <v/>
      </c>
      <c r="CE441" s="133" t="str">
        <f t="shared" ca="1" si="427"/>
        <v/>
      </c>
      <c r="CF441" s="133" t="str">
        <f t="shared" ca="1" si="374"/>
        <v/>
      </c>
      <c r="CG441" s="133" t="str">
        <f t="shared" ca="1" si="428"/>
        <v/>
      </c>
      <c r="CH441" s="133" t="str">
        <f ca="1">IF($H441="","",IF(MONTH($H441)=MONTH($C$4)-1,MAX(0,(CG441-SUM(N430:N441)+SUM(O430:O441))-(VLOOKUP(CB441-12,$CB$3:$CH440,6,FALSE))),0)*0.25)</f>
        <v/>
      </c>
      <c r="CI441" s="133" t="str">
        <f ca="1">IF($H441="","",CG441-SUM($CH$4:$CH441))</f>
        <v/>
      </c>
      <c r="CK441" s="133" t="str">
        <f ca="1">IF($H441="","",SUM($N$4:$N441)+$CK$3)</f>
        <v/>
      </c>
      <c r="CL441" s="133" t="str">
        <f ca="1">IF($H441="","",SUM($O$4:$O441))</f>
        <v/>
      </c>
      <c r="CM441" s="133" t="str">
        <f t="shared" ca="1" si="431"/>
        <v/>
      </c>
      <c r="CN441" s="133" t="str">
        <f ca="1">IF($H441="","",ROUND(IF(MONTH($H441)=MONTH($C$4)-1,BT441*(1+CC441)-SUM($CM$4:$CM441),0),2))</f>
        <v/>
      </c>
      <c r="CZ441" s="132" t="str">
        <f t="shared" ca="1" si="389"/>
        <v/>
      </c>
    </row>
    <row r="442" spans="6:104" x14ac:dyDescent="0.2">
      <c r="F442" s="3">
        <v>439</v>
      </c>
      <c r="G442" s="3">
        <f t="shared" si="390"/>
        <v>37</v>
      </c>
      <c r="H442" s="8" t="str">
        <f t="shared" ca="1" si="429"/>
        <v/>
      </c>
      <c r="I442" s="6" t="str">
        <f t="shared" ca="1" si="375"/>
        <v/>
      </c>
      <c r="J442" s="6" t="str">
        <f t="shared" ca="1" si="376"/>
        <v/>
      </c>
      <c r="K442" s="7"/>
      <c r="L442" s="6" t="str">
        <f ca="1">IF($H442="","",IF($J442="",VLOOKUP($I442,Sterbetafeln!$A$4:$I$124,$D$10,FALSE),MAX(0.0005,VLOOKUP($I442,Sterbetafeln!$A$4:$I$124,$D$10,FALSE)*VLOOKUP($J442,Sterbetafeln!$A$4:$I$124,$D$13,FALSE))))</f>
        <v/>
      </c>
      <c r="M442" s="78">
        <f ca="1">SUM($O$3:$O442)</f>
        <v>0</v>
      </c>
      <c r="N442" s="25" t="str">
        <f t="shared" ca="1" si="391"/>
        <v/>
      </c>
      <c r="O442" s="25" t="str">
        <f t="shared" ca="1" si="392"/>
        <v/>
      </c>
      <c r="P442" s="25" t="str">
        <f t="shared" ca="1" si="393"/>
        <v/>
      </c>
      <c r="Q442" s="7" t="str">
        <f t="shared" ca="1" si="394"/>
        <v/>
      </c>
      <c r="R442" s="25" t="str">
        <f t="shared" ca="1" si="395"/>
        <v/>
      </c>
      <c r="S442" s="25">
        <f ca="1">SUM(R$3:R442)</f>
        <v>0</v>
      </c>
      <c r="T442" s="25" t="str">
        <f t="shared" ca="1" si="396"/>
        <v/>
      </c>
      <c r="U442" s="25" t="str">
        <f t="shared" ca="1" si="377"/>
        <v/>
      </c>
      <c r="V442" s="25" t="str">
        <f t="shared" ca="1" si="397"/>
        <v/>
      </c>
      <c r="W442" s="25" t="str">
        <f t="shared" ca="1" si="378"/>
        <v/>
      </c>
      <c r="X442" s="25" t="str">
        <f t="shared" ca="1" si="398"/>
        <v/>
      </c>
      <c r="Y442" s="25" t="str">
        <f t="shared" ca="1" si="379"/>
        <v/>
      </c>
      <c r="Z442" s="25" t="str">
        <f t="shared" ca="1" si="399"/>
        <v/>
      </c>
      <c r="AA442" s="25" t="str">
        <f t="shared" ca="1" si="400"/>
        <v/>
      </c>
      <c r="AB442" s="25" t="str">
        <f ca="1">IF($H442="","",IF($Q442="x",SUM(U$3:W442)+SUM(Z$3:AA442)-SUM(AB$3:AB441),0))</f>
        <v/>
      </c>
      <c r="AC442" s="25" t="str">
        <f t="shared" ca="1" si="401"/>
        <v/>
      </c>
      <c r="AD442" s="25" t="str">
        <f t="shared" ca="1" si="380"/>
        <v/>
      </c>
      <c r="AE442" s="7"/>
      <c r="AF442" s="25" t="str">
        <f t="shared" ca="1" si="402"/>
        <v/>
      </c>
      <c r="AG442" s="25">
        <f ca="1">SUM(AF$3:AF442)</f>
        <v>0</v>
      </c>
      <c r="AH442" s="25" t="str">
        <f t="shared" ca="1" si="403"/>
        <v/>
      </c>
      <c r="AI442" s="25" t="str">
        <f t="shared" ca="1" si="381"/>
        <v/>
      </c>
      <c r="AJ442" s="25" t="str">
        <f t="shared" ca="1" si="404"/>
        <v/>
      </c>
      <c r="AK442" s="25" t="str">
        <f t="shared" ca="1" si="382"/>
        <v/>
      </c>
      <c r="AL442" s="25" t="str">
        <f t="shared" ca="1" si="405"/>
        <v/>
      </c>
      <c r="AM442" s="25" t="str">
        <f t="shared" ca="1" si="383"/>
        <v/>
      </c>
      <c r="AN442" s="25" t="str">
        <f t="shared" ca="1" si="406"/>
        <v/>
      </c>
      <c r="AO442" s="25" t="str">
        <f t="shared" ca="1" si="407"/>
        <v/>
      </c>
      <c r="AP442" s="25" t="str">
        <f ca="1">IF($H442="","",IF($Q442="x",SUM(AI$3:AK442)+SUM(AN$3:AO442)-SUM(AP$3:AP441),0))</f>
        <v/>
      </c>
      <c r="AQ442" s="25" t="str">
        <f t="shared" ca="1" si="408"/>
        <v/>
      </c>
      <c r="AR442" s="25" t="str">
        <f t="shared" ca="1" si="384"/>
        <v/>
      </c>
      <c r="AS442" s="7"/>
      <c r="AT442" s="25" t="str">
        <f t="shared" ca="1" si="409"/>
        <v/>
      </c>
      <c r="AU442" s="25">
        <f ca="1">SUM(AT$3:AT442)</f>
        <v>0</v>
      </c>
      <c r="AV442" s="25" t="str">
        <f t="shared" ca="1" si="410"/>
        <v/>
      </c>
      <c r="AW442" s="25" t="str">
        <f t="shared" ca="1" si="385"/>
        <v/>
      </c>
      <c r="AX442" s="25" t="str">
        <f t="shared" ca="1" si="411"/>
        <v/>
      </c>
      <c r="AY442" s="25" t="str">
        <f t="shared" ca="1" si="412"/>
        <v/>
      </c>
      <c r="AZ442" s="25" t="str">
        <f t="shared" ca="1" si="413"/>
        <v/>
      </c>
      <c r="BA442" s="25" t="str">
        <f t="shared" ca="1" si="414"/>
        <v/>
      </c>
      <c r="BB442" s="25" t="str">
        <f t="shared" ca="1" si="415"/>
        <v/>
      </c>
      <c r="BC442" s="25" t="str">
        <f t="shared" ca="1" si="416"/>
        <v/>
      </c>
      <c r="BD442" s="25" t="str">
        <f ca="1">IF($H442="","",IF($Q442="x",SUM(AW$3:AY442)+SUM(BB$3:BC442)-SUM(BD$3:BD441),0))</f>
        <v/>
      </c>
      <c r="BE442" s="25" t="str">
        <f t="shared" ca="1" si="417"/>
        <v/>
      </c>
      <c r="BF442" s="25" t="str">
        <f t="shared" ca="1" si="386"/>
        <v/>
      </c>
      <c r="BG442" s="7"/>
      <c r="BI442" s="25" t="str">
        <f t="shared" ca="1" si="418"/>
        <v/>
      </c>
      <c r="BJ442" s="25">
        <f ca="1">SUM(BI$3:BI442)</f>
        <v>0</v>
      </c>
      <c r="BK442" s="25" t="str">
        <f t="shared" ca="1" si="430"/>
        <v/>
      </c>
      <c r="BL442" s="25" t="str">
        <f t="shared" ca="1" si="387"/>
        <v/>
      </c>
      <c r="BM442" s="25" t="str">
        <f t="shared" ca="1" si="419"/>
        <v/>
      </c>
      <c r="BN442" s="25" t="str">
        <f t="shared" ca="1" si="420"/>
        <v/>
      </c>
      <c r="BO442" s="25" t="str">
        <f t="shared" ca="1" si="421"/>
        <v/>
      </c>
      <c r="BP442" s="25" t="str">
        <f t="shared" ca="1" si="422"/>
        <v/>
      </c>
      <c r="BQ442" s="25" t="str">
        <f t="shared" ca="1" si="423"/>
        <v/>
      </c>
      <c r="BR442" s="25" t="str">
        <f t="shared" ca="1" si="424"/>
        <v/>
      </c>
      <c r="BS442" s="25" t="str">
        <f ca="1">IF($H442="","",IF($Q442="x",SUM(BL$3:BN442)+SUM(BQ$3:BR442)-SUM(BS$3:BS441),0))</f>
        <v/>
      </c>
      <c r="BT442" s="25" t="str">
        <f t="shared" ca="1" si="425"/>
        <v/>
      </c>
      <c r="BU442" s="25" t="str">
        <f t="shared" ca="1" si="388"/>
        <v/>
      </c>
      <c r="BV442" s="7"/>
      <c r="BY442" s="7"/>
      <c r="CB442" s="131">
        <f t="shared" si="372"/>
        <v>439</v>
      </c>
      <c r="CC442" s="132" t="str">
        <f t="shared" ca="1" si="426"/>
        <v/>
      </c>
      <c r="CD442" s="133" t="str">
        <f t="shared" ca="1" si="373"/>
        <v/>
      </c>
      <c r="CE442" s="133" t="str">
        <f t="shared" ca="1" si="427"/>
        <v/>
      </c>
      <c r="CF442" s="133" t="str">
        <f t="shared" ca="1" si="374"/>
        <v/>
      </c>
      <c r="CG442" s="133" t="str">
        <f t="shared" ca="1" si="428"/>
        <v/>
      </c>
      <c r="CH442" s="133" t="str">
        <f ca="1">IF($H442="","",IF(MONTH($H442)=MONTH($C$4)-1,MAX(0,(CG442-SUM(N431:N442)+SUM(O431:O442))-(VLOOKUP(CB442-12,$CB$3:$CH441,6,FALSE))),0)*0.25)</f>
        <v/>
      </c>
      <c r="CI442" s="133" t="str">
        <f ca="1">IF($H442="","",CG442-SUM($CH$4:$CH442))</f>
        <v/>
      </c>
      <c r="CK442" s="133" t="str">
        <f ca="1">IF($H442="","",SUM($N$4:$N442)+$CK$3)</f>
        <v/>
      </c>
      <c r="CL442" s="133" t="str">
        <f ca="1">IF($H442="","",SUM($O$4:$O442))</f>
        <v/>
      </c>
      <c r="CM442" s="133" t="str">
        <f t="shared" ca="1" si="431"/>
        <v/>
      </c>
      <c r="CN442" s="133" t="str">
        <f ca="1">IF($H442="","",ROUND(IF(MONTH($H442)=MONTH($C$4)-1,BT442*(1+CC442)-SUM($CM$4:$CM442),0),2))</f>
        <v/>
      </c>
      <c r="CZ442" s="132" t="str">
        <f t="shared" ca="1" si="389"/>
        <v/>
      </c>
    </row>
    <row r="443" spans="6:104" x14ac:dyDescent="0.2">
      <c r="F443" s="3">
        <v>440</v>
      </c>
      <c r="G443" s="3">
        <f t="shared" si="390"/>
        <v>37</v>
      </c>
      <c r="H443" s="8" t="str">
        <f t="shared" ca="1" si="429"/>
        <v/>
      </c>
      <c r="I443" s="6" t="str">
        <f t="shared" ca="1" si="375"/>
        <v/>
      </c>
      <c r="J443" s="6" t="str">
        <f t="shared" ca="1" si="376"/>
        <v/>
      </c>
      <c r="K443" s="7"/>
      <c r="L443" s="6" t="str">
        <f ca="1">IF($H443="","",IF($J443="",VLOOKUP($I443,Sterbetafeln!$A$4:$I$124,$D$10,FALSE),MAX(0.0005,VLOOKUP($I443,Sterbetafeln!$A$4:$I$124,$D$10,FALSE)*VLOOKUP($J443,Sterbetafeln!$A$4:$I$124,$D$13,FALSE))))</f>
        <v/>
      </c>
      <c r="M443" s="78">
        <f ca="1">SUM($O$3:$O443)</f>
        <v>0</v>
      </c>
      <c r="N443" s="25" t="str">
        <f t="shared" ca="1" si="391"/>
        <v/>
      </c>
      <c r="O443" s="25" t="str">
        <f t="shared" ca="1" si="392"/>
        <v/>
      </c>
      <c r="P443" s="25" t="str">
        <f t="shared" ca="1" si="393"/>
        <v/>
      </c>
      <c r="Q443" s="7" t="str">
        <f t="shared" ca="1" si="394"/>
        <v/>
      </c>
      <c r="R443" s="25" t="str">
        <f t="shared" ca="1" si="395"/>
        <v/>
      </c>
      <c r="S443" s="25">
        <f ca="1">SUM(R$3:R443)</f>
        <v>0</v>
      </c>
      <c r="T443" s="25" t="str">
        <f t="shared" ca="1" si="396"/>
        <v/>
      </c>
      <c r="U443" s="25" t="str">
        <f t="shared" ca="1" si="377"/>
        <v/>
      </c>
      <c r="V443" s="25" t="str">
        <f t="shared" ca="1" si="397"/>
        <v/>
      </c>
      <c r="W443" s="25" t="str">
        <f t="shared" ca="1" si="378"/>
        <v/>
      </c>
      <c r="X443" s="25" t="str">
        <f t="shared" ca="1" si="398"/>
        <v/>
      </c>
      <c r="Y443" s="25" t="str">
        <f t="shared" ca="1" si="379"/>
        <v/>
      </c>
      <c r="Z443" s="25" t="str">
        <f t="shared" ca="1" si="399"/>
        <v/>
      </c>
      <c r="AA443" s="25" t="str">
        <f t="shared" ca="1" si="400"/>
        <v/>
      </c>
      <c r="AB443" s="25" t="str">
        <f ca="1">IF($H443="","",IF($Q443="x",SUM(U$3:W443)+SUM(Z$3:AA443)-SUM(AB$3:AB442),0))</f>
        <v/>
      </c>
      <c r="AC443" s="25" t="str">
        <f t="shared" ca="1" si="401"/>
        <v/>
      </c>
      <c r="AD443" s="25" t="str">
        <f t="shared" ca="1" si="380"/>
        <v/>
      </c>
      <c r="AE443" s="7"/>
      <c r="AF443" s="25" t="str">
        <f t="shared" ca="1" si="402"/>
        <v/>
      </c>
      <c r="AG443" s="25">
        <f ca="1">SUM(AF$3:AF443)</f>
        <v>0</v>
      </c>
      <c r="AH443" s="25" t="str">
        <f t="shared" ca="1" si="403"/>
        <v/>
      </c>
      <c r="AI443" s="25" t="str">
        <f t="shared" ca="1" si="381"/>
        <v/>
      </c>
      <c r="AJ443" s="25" t="str">
        <f t="shared" ca="1" si="404"/>
        <v/>
      </c>
      <c r="AK443" s="25" t="str">
        <f t="shared" ca="1" si="382"/>
        <v/>
      </c>
      <c r="AL443" s="25" t="str">
        <f t="shared" ca="1" si="405"/>
        <v/>
      </c>
      <c r="AM443" s="25" t="str">
        <f t="shared" ca="1" si="383"/>
        <v/>
      </c>
      <c r="AN443" s="25" t="str">
        <f t="shared" ca="1" si="406"/>
        <v/>
      </c>
      <c r="AO443" s="25" t="str">
        <f t="shared" ca="1" si="407"/>
        <v/>
      </c>
      <c r="AP443" s="25" t="str">
        <f ca="1">IF($H443="","",IF($Q443="x",SUM(AI$3:AK443)+SUM(AN$3:AO443)-SUM(AP$3:AP442),0))</f>
        <v/>
      </c>
      <c r="AQ443" s="25" t="str">
        <f t="shared" ca="1" si="408"/>
        <v/>
      </c>
      <c r="AR443" s="25" t="str">
        <f t="shared" ca="1" si="384"/>
        <v/>
      </c>
      <c r="AS443" s="7"/>
      <c r="AT443" s="25" t="str">
        <f t="shared" ca="1" si="409"/>
        <v/>
      </c>
      <c r="AU443" s="25">
        <f ca="1">SUM(AT$3:AT443)</f>
        <v>0</v>
      </c>
      <c r="AV443" s="25" t="str">
        <f t="shared" ca="1" si="410"/>
        <v/>
      </c>
      <c r="AW443" s="25" t="str">
        <f t="shared" ca="1" si="385"/>
        <v/>
      </c>
      <c r="AX443" s="25" t="str">
        <f t="shared" ca="1" si="411"/>
        <v/>
      </c>
      <c r="AY443" s="25" t="str">
        <f t="shared" ca="1" si="412"/>
        <v/>
      </c>
      <c r="AZ443" s="25" t="str">
        <f t="shared" ca="1" si="413"/>
        <v/>
      </c>
      <c r="BA443" s="25" t="str">
        <f t="shared" ca="1" si="414"/>
        <v/>
      </c>
      <c r="BB443" s="25" t="str">
        <f t="shared" ca="1" si="415"/>
        <v/>
      </c>
      <c r="BC443" s="25" t="str">
        <f t="shared" ca="1" si="416"/>
        <v/>
      </c>
      <c r="BD443" s="25" t="str">
        <f ca="1">IF($H443="","",IF($Q443="x",SUM(AW$3:AY443)+SUM(BB$3:BC443)-SUM(BD$3:BD442),0))</f>
        <v/>
      </c>
      <c r="BE443" s="25" t="str">
        <f t="shared" ca="1" si="417"/>
        <v/>
      </c>
      <c r="BF443" s="25" t="str">
        <f t="shared" ca="1" si="386"/>
        <v/>
      </c>
      <c r="BG443" s="7"/>
      <c r="BI443" s="25" t="str">
        <f t="shared" ca="1" si="418"/>
        <v/>
      </c>
      <c r="BJ443" s="25">
        <f ca="1">SUM(BI$3:BI443)</f>
        <v>0</v>
      </c>
      <c r="BK443" s="25" t="str">
        <f t="shared" ca="1" si="430"/>
        <v/>
      </c>
      <c r="BL443" s="25" t="str">
        <f t="shared" ca="1" si="387"/>
        <v/>
      </c>
      <c r="BM443" s="25" t="str">
        <f t="shared" ca="1" si="419"/>
        <v/>
      </c>
      <c r="BN443" s="25" t="str">
        <f t="shared" ca="1" si="420"/>
        <v/>
      </c>
      <c r="BO443" s="25" t="str">
        <f t="shared" ca="1" si="421"/>
        <v/>
      </c>
      <c r="BP443" s="25" t="str">
        <f t="shared" ca="1" si="422"/>
        <v/>
      </c>
      <c r="BQ443" s="25" t="str">
        <f t="shared" ca="1" si="423"/>
        <v/>
      </c>
      <c r="BR443" s="25" t="str">
        <f t="shared" ca="1" si="424"/>
        <v/>
      </c>
      <c r="BS443" s="25" t="str">
        <f ca="1">IF($H443="","",IF($Q443="x",SUM(BL$3:BN443)+SUM(BQ$3:BR443)-SUM(BS$3:BS442),0))</f>
        <v/>
      </c>
      <c r="BT443" s="25" t="str">
        <f t="shared" ca="1" si="425"/>
        <v/>
      </c>
      <c r="BU443" s="25" t="str">
        <f t="shared" ca="1" si="388"/>
        <v/>
      </c>
      <c r="BV443" s="7"/>
      <c r="BY443" s="7"/>
      <c r="CB443" s="131">
        <f t="shared" si="372"/>
        <v>440</v>
      </c>
      <c r="CC443" s="132" t="str">
        <f t="shared" ca="1" si="426"/>
        <v/>
      </c>
      <c r="CD443" s="133" t="str">
        <f t="shared" ca="1" si="373"/>
        <v/>
      </c>
      <c r="CE443" s="133" t="str">
        <f t="shared" ca="1" si="427"/>
        <v/>
      </c>
      <c r="CF443" s="133" t="str">
        <f t="shared" ca="1" si="374"/>
        <v/>
      </c>
      <c r="CG443" s="133" t="str">
        <f t="shared" ca="1" si="428"/>
        <v/>
      </c>
      <c r="CH443" s="133" t="str">
        <f ca="1">IF($H443="","",IF(MONTH($H443)=MONTH($C$4)-1,MAX(0,(CG443-SUM(N432:N443)+SUM(O432:O443))-(VLOOKUP(CB443-12,$CB$3:$CH442,6,FALSE))),0)*0.25)</f>
        <v/>
      </c>
      <c r="CI443" s="133" t="str">
        <f ca="1">IF($H443="","",CG443-SUM($CH$4:$CH443))</f>
        <v/>
      </c>
      <c r="CK443" s="133" t="str">
        <f ca="1">IF($H443="","",SUM($N$4:$N443)+$CK$3)</f>
        <v/>
      </c>
      <c r="CL443" s="133" t="str">
        <f ca="1">IF($H443="","",SUM($O$4:$O443))</f>
        <v/>
      </c>
      <c r="CM443" s="133" t="str">
        <f t="shared" ca="1" si="431"/>
        <v/>
      </c>
      <c r="CN443" s="133" t="str">
        <f ca="1">IF($H443="","",ROUND(IF(MONTH($H443)=MONTH($C$4)-1,BT443*(1+CC443)-SUM($CM$4:$CM443),0),2))</f>
        <v/>
      </c>
      <c r="CZ443" s="132" t="str">
        <f t="shared" ca="1" si="389"/>
        <v/>
      </c>
    </row>
    <row r="444" spans="6:104" x14ac:dyDescent="0.2">
      <c r="F444" s="3">
        <v>441</v>
      </c>
      <c r="G444" s="3">
        <f t="shared" si="390"/>
        <v>37</v>
      </c>
      <c r="H444" s="8" t="str">
        <f t="shared" ca="1" si="429"/>
        <v/>
      </c>
      <c r="I444" s="6" t="str">
        <f t="shared" ca="1" si="375"/>
        <v/>
      </c>
      <c r="J444" s="6" t="str">
        <f t="shared" ca="1" si="376"/>
        <v/>
      </c>
      <c r="K444" s="7"/>
      <c r="L444" s="6" t="str">
        <f ca="1">IF($H444="","",IF($J444="",VLOOKUP($I444,Sterbetafeln!$A$4:$I$124,$D$10,FALSE),MAX(0.0005,VLOOKUP($I444,Sterbetafeln!$A$4:$I$124,$D$10,FALSE)*VLOOKUP($J444,Sterbetafeln!$A$4:$I$124,$D$13,FALSE))))</f>
        <v/>
      </c>
      <c r="M444" s="78">
        <f ca="1">SUM($O$3:$O444)</f>
        <v>0</v>
      </c>
      <c r="N444" s="25" t="str">
        <f t="shared" ca="1" si="391"/>
        <v/>
      </c>
      <c r="O444" s="25" t="str">
        <f t="shared" ca="1" si="392"/>
        <v/>
      </c>
      <c r="P444" s="25" t="str">
        <f t="shared" ca="1" si="393"/>
        <v/>
      </c>
      <c r="Q444" s="7" t="str">
        <f t="shared" ca="1" si="394"/>
        <v/>
      </c>
      <c r="R444" s="25" t="str">
        <f t="shared" ca="1" si="395"/>
        <v/>
      </c>
      <c r="S444" s="25">
        <f ca="1">SUM(R$3:R444)</f>
        <v>0</v>
      </c>
      <c r="T444" s="25" t="str">
        <f t="shared" ca="1" si="396"/>
        <v/>
      </c>
      <c r="U444" s="25" t="str">
        <f t="shared" ca="1" si="377"/>
        <v/>
      </c>
      <c r="V444" s="25" t="str">
        <f t="shared" ca="1" si="397"/>
        <v/>
      </c>
      <c r="W444" s="25" t="str">
        <f t="shared" ca="1" si="378"/>
        <v/>
      </c>
      <c r="X444" s="25" t="str">
        <f t="shared" ca="1" si="398"/>
        <v/>
      </c>
      <c r="Y444" s="25" t="str">
        <f t="shared" ca="1" si="379"/>
        <v/>
      </c>
      <c r="Z444" s="25" t="str">
        <f t="shared" ca="1" si="399"/>
        <v/>
      </c>
      <c r="AA444" s="25" t="str">
        <f t="shared" ca="1" si="400"/>
        <v/>
      </c>
      <c r="AB444" s="25" t="str">
        <f ca="1">IF($H444="","",IF($Q444="x",SUM(U$3:W444)+SUM(Z$3:AA444)-SUM(AB$3:AB443),0))</f>
        <v/>
      </c>
      <c r="AC444" s="25" t="str">
        <f t="shared" ca="1" si="401"/>
        <v/>
      </c>
      <c r="AD444" s="25" t="str">
        <f t="shared" ca="1" si="380"/>
        <v/>
      </c>
      <c r="AE444" s="7"/>
      <c r="AF444" s="25" t="str">
        <f t="shared" ca="1" si="402"/>
        <v/>
      </c>
      <c r="AG444" s="25">
        <f ca="1">SUM(AF$3:AF444)</f>
        <v>0</v>
      </c>
      <c r="AH444" s="25" t="str">
        <f t="shared" ca="1" si="403"/>
        <v/>
      </c>
      <c r="AI444" s="25" t="str">
        <f t="shared" ca="1" si="381"/>
        <v/>
      </c>
      <c r="AJ444" s="25" t="str">
        <f t="shared" ca="1" si="404"/>
        <v/>
      </c>
      <c r="AK444" s="25" t="str">
        <f t="shared" ca="1" si="382"/>
        <v/>
      </c>
      <c r="AL444" s="25" t="str">
        <f t="shared" ca="1" si="405"/>
        <v/>
      </c>
      <c r="AM444" s="25" t="str">
        <f t="shared" ca="1" si="383"/>
        <v/>
      </c>
      <c r="AN444" s="25" t="str">
        <f t="shared" ca="1" si="406"/>
        <v/>
      </c>
      <c r="AO444" s="25" t="str">
        <f t="shared" ca="1" si="407"/>
        <v/>
      </c>
      <c r="AP444" s="25" t="str">
        <f ca="1">IF($H444="","",IF($Q444="x",SUM(AI$3:AK444)+SUM(AN$3:AO444)-SUM(AP$3:AP443),0))</f>
        <v/>
      </c>
      <c r="AQ444" s="25" t="str">
        <f t="shared" ca="1" si="408"/>
        <v/>
      </c>
      <c r="AR444" s="25" t="str">
        <f t="shared" ca="1" si="384"/>
        <v/>
      </c>
      <c r="AS444" s="7"/>
      <c r="AT444" s="25" t="str">
        <f t="shared" ca="1" si="409"/>
        <v/>
      </c>
      <c r="AU444" s="25">
        <f ca="1">SUM(AT$3:AT444)</f>
        <v>0</v>
      </c>
      <c r="AV444" s="25" t="str">
        <f t="shared" ca="1" si="410"/>
        <v/>
      </c>
      <c r="AW444" s="25" t="str">
        <f t="shared" ca="1" si="385"/>
        <v/>
      </c>
      <c r="AX444" s="25" t="str">
        <f t="shared" ca="1" si="411"/>
        <v/>
      </c>
      <c r="AY444" s="25" t="str">
        <f t="shared" ca="1" si="412"/>
        <v/>
      </c>
      <c r="AZ444" s="25" t="str">
        <f t="shared" ca="1" si="413"/>
        <v/>
      </c>
      <c r="BA444" s="25" t="str">
        <f t="shared" ca="1" si="414"/>
        <v/>
      </c>
      <c r="BB444" s="25" t="str">
        <f t="shared" ca="1" si="415"/>
        <v/>
      </c>
      <c r="BC444" s="25" t="str">
        <f t="shared" ca="1" si="416"/>
        <v/>
      </c>
      <c r="BD444" s="25" t="str">
        <f ca="1">IF($H444="","",IF($Q444="x",SUM(AW$3:AY444)+SUM(BB$3:BC444)-SUM(BD$3:BD443),0))</f>
        <v/>
      </c>
      <c r="BE444" s="25" t="str">
        <f t="shared" ca="1" si="417"/>
        <v/>
      </c>
      <c r="BF444" s="25" t="str">
        <f t="shared" ca="1" si="386"/>
        <v/>
      </c>
      <c r="BG444" s="7"/>
      <c r="BI444" s="25" t="str">
        <f t="shared" ca="1" si="418"/>
        <v/>
      </c>
      <c r="BJ444" s="25">
        <f ca="1">SUM(BI$3:BI444)</f>
        <v>0</v>
      </c>
      <c r="BK444" s="25" t="str">
        <f t="shared" ca="1" si="430"/>
        <v/>
      </c>
      <c r="BL444" s="25" t="str">
        <f t="shared" ca="1" si="387"/>
        <v/>
      </c>
      <c r="BM444" s="25" t="str">
        <f t="shared" ca="1" si="419"/>
        <v/>
      </c>
      <c r="BN444" s="25" t="str">
        <f t="shared" ca="1" si="420"/>
        <v/>
      </c>
      <c r="BO444" s="25" t="str">
        <f t="shared" ca="1" si="421"/>
        <v/>
      </c>
      <c r="BP444" s="25" t="str">
        <f t="shared" ca="1" si="422"/>
        <v/>
      </c>
      <c r="BQ444" s="25" t="str">
        <f t="shared" ca="1" si="423"/>
        <v/>
      </c>
      <c r="BR444" s="25" t="str">
        <f t="shared" ca="1" si="424"/>
        <v/>
      </c>
      <c r="BS444" s="25" t="str">
        <f ca="1">IF($H444="","",IF($Q444="x",SUM(BL$3:BN444)+SUM(BQ$3:BR444)-SUM(BS$3:BS443),0))</f>
        <v/>
      </c>
      <c r="BT444" s="25" t="str">
        <f t="shared" ca="1" si="425"/>
        <v/>
      </c>
      <c r="BU444" s="25" t="str">
        <f t="shared" ca="1" si="388"/>
        <v/>
      </c>
      <c r="BV444" s="7"/>
      <c r="BY444" s="7"/>
      <c r="CB444" s="131">
        <f t="shared" si="372"/>
        <v>441</v>
      </c>
      <c r="CC444" s="132" t="str">
        <f t="shared" ca="1" si="426"/>
        <v/>
      </c>
      <c r="CD444" s="133" t="str">
        <f t="shared" ca="1" si="373"/>
        <v/>
      </c>
      <c r="CE444" s="133" t="str">
        <f t="shared" ca="1" si="427"/>
        <v/>
      </c>
      <c r="CF444" s="133" t="str">
        <f t="shared" ca="1" si="374"/>
        <v/>
      </c>
      <c r="CG444" s="133" t="str">
        <f t="shared" ca="1" si="428"/>
        <v/>
      </c>
      <c r="CH444" s="133" t="str">
        <f ca="1">IF($H444="","",IF(MONTH($H444)=MONTH($C$4)-1,MAX(0,(CG444-SUM(N433:N444)+SUM(O433:O444))-(VLOOKUP(CB444-12,$CB$3:$CH443,6,FALSE))),0)*0.25)</f>
        <v/>
      </c>
      <c r="CI444" s="133" t="str">
        <f ca="1">IF($H444="","",CG444-SUM($CH$4:$CH444))</f>
        <v/>
      </c>
      <c r="CK444" s="133" t="str">
        <f ca="1">IF($H444="","",SUM($N$4:$N444)+$CK$3)</f>
        <v/>
      </c>
      <c r="CL444" s="133" t="str">
        <f ca="1">IF($H444="","",SUM($O$4:$O444))</f>
        <v/>
      </c>
      <c r="CM444" s="133" t="str">
        <f t="shared" ca="1" si="431"/>
        <v/>
      </c>
      <c r="CN444" s="133" t="str">
        <f ca="1">IF($H444="","",ROUND(IF(MONTH($H444)=MONTH($C$4)-1,BT444*(1+CC444)-SUM($CM$4:$CM444),0),2))</f>
        <v/>
      </c>
      <c r="CZ444" s="132" t="str">
        <f t="shared" ca="1" si="389"/>
        <v/>
      </c>
    </row>
    <row r="445" spans="6:104" x14ac:dyDescent="0.2">
      <c r="F445" s="3">
        <v>442</v>
      </c>
      <c r="G445" s="3">
        <f t="shared" si="390"/>
        <v>37</v>
      </c>
      <c r="H445" s="8" t="str">
        <f t="shared" ca="1" si="429"/>
        <v/>
      </c>
      <c r="I445" s="6" t="str">
        <f t="shared" ca="1" si="375"/>
        <v/>
      </c>
      <c r="J445" s="6" t="str">
        <f t="shared" ca="1" si="376"/>
        <v/>
      </c>
      <c r="K445" s="7"/>
      <c r="L445" s="6" t="str">
        <f ca="1">IF($H445="","",IF($J445="",VLOOKUP($I445,Sterbetafeln!$A$4:$I$124,$D$10,FALSE),MAX(0.0005,VLOOKUP($I445,Sterbetafeln!$A$4:$I$124,$D$10,FALSE)*VLOOKUP($J445,Sterbetafeln!$A$4:$I$124,$D$13,FALSE))))</f>
        <v/>
      </c>
      <c r="M445" s="78">
        <f ca="1">SUM($O$3:$O445)</f>
        <v>0</v>
      </c>
      <c r="N445" s="25" t="str">
        <f t="shared" ca="1" si="391"/>
        <v/>
      </c>
      <c r="O445" s="25" t="str">
        <f t="shared" ca="1" si="392"/>
        <v/>
      </c>
      <c r="P445" s="25" t="str">
        <f t="shared" ca="1" si="393"/>
        <v/>
      </c>
      <c r="Q445" s="7" t="str">
        <f t="shared" ca="1" si="394"/>
        <v/>
      </c>
      <c r="R445" s="25" t="str">
        <f t="shared" ca="1" si="395"/>
        <v/>
      </c>
      <c r="S445" s="25">
        <f ca="1">SUM(R$3:R445)</f>
        <v>0</v>
      </c>
      <c r="T445" s="25" t="str">
        <f t="shared" ca="1" si="396"/>
        <v/>
      </c>
      <c r="U445" s="25" t="str">
        <f t="shared" ca="1" si="377"/>
        <v/>
      </c>
      <c r="V445" s="25" t="str">
        <f t="shared" ca="1" si="397"/>
        <v/>
      </c>
      <c r="W445" s="25" t="str">
        <f t="shared" ca="1" si="378"/>
        <v/>
      </c>
      <c r="X445" s="25" t="str">
        <f t="shared" ca="1" si="398"/>
        <v/>
      </c>
      <c r="Y445" s="25" t="str">
        <f t="shared" ca="1" si="379"/>
        <v/>
      </c>
      <c r="Z445" s="25" t="str">
        <f t="shared" ca="1" si="399"/>
        <v/>
      </c>
      <c r="AA445" s="25" t="str">
        <f t="shared" ca="1" si="400"/>
        <v/>
      </c>
      <c r="AB445" s="25" t="str">
        <f ca="1">IF($H445="","",IF($Q445="x",SUM(U$3:W445)+SUM(Z$3:AA445)-SUM(AB$3:AB444),0))</f>
        <v/>
      </c>
      <c r="AC445" s="25" t="str">
        <f t="shared" ca="1" si="401"/>
        <v/>
      </c>
      <c r="AD445" s="25" t="str">
        <f t="shared" ca="1" si="380"/>
        <v/>
      </c>
      <c r="AE445" s="7"/>
      <c r="AF445" s="25" t="str">
        <f t="shared" ca="1" si="402"/>
        <v/>
      </c>
      <c r="AG445" s="25">
        <f ca="1">SUM(AF$3:AF445)</f>
        <v>0</v>
      </c>
      <c r="AH445" s="25" t="str">
        <f t="shared" ca="1" si="403"/>
        <v/>
      </c>
      <c r="AI445" s="25" t="str">
        <f t="shared" ca="1" si="381"/>
        <v/>
      </c>
      <c r="AJ445" s="25" t="str">
        <f t="shared" ca="1" si="404"/>
        <v/>
      </c>
      <c r="AK445" s="25" t="str">
        <f t="shared" ca="1" si="382"/>
        <v/>
      </c>
      <c r="AL445" s="25" t="str">
        <f t="shared" ca="1" si="405"/>
        <v/>
      </c>
      <c r="AM445" s="25" t="str">
        <f t="shared" ca="1" si="383"/>
        <v/>
      </c>
      <c r="AN445" s="25" t="str">
        <f t="shared" ca="1" si="406"/>
        <v/>
      </c>
      <c r="AO445" s="25" t="str">
        <f t="shared" ca="1" si="407"/>
        <v/>
      </c>
      <c r="AP445" s="25" t="str">
        <f ca="1">IF($H445="","",IF($Q445="x",SUM(AI$3:AK445)+SUM(AN$3:AO445)-SUM(AP$3:AP444),0))</f>
        <v/>
      </c>
      <c r="AQ445" s="25" t="str">
        <f t="shared" ca="1" si="408"/>
        <v/>
      </c>
      <c r="AR445" s="25" t="str">
        <f t="shared" ca="1" si="384"/>
        <v/>
      </c>
      <c r="AS445" s="7"/>
      <c r="AT445" s="25" t="str">
        <f t="shared" ca="1" si="409"/>
        <v/>
      </c>
      <c r="AU445" s="25">
        <f ca="1">SUM(AT$3:AT445)</f>
        <v>0</v>
      </c>
      <c r="AV445" s="25" t="str">
        <f t="shared" ca="1" si="410"/>
        <v/>
      </c>
      <c r="AW445" s="25" t="str">
        <f t="shared" ca="1" si="385"/>
        <v/>
      </c>
      <c r="AX445" s="25" t="str">
        <f t="shared" ca="1" si="411"/>
        <v/>
      </c>
      <c r="AY445" s="25" t="str">
        <f t="shared" ca="1" si="412"/>
        <v/>
      </c>
      <c r="AZ445" s="25" t="str">
        <f t="shared" ca="1" si="413"/>
        <v/>
      </c>
      <c r="BA445" s="25" t="str">
        <f t="shared" ca="1" si="414"/>
        <v/>
      </c>
      <c r="BB445" s="25" t="str">
        <f t="shared" ca="1" si="415"/>
        <v/>
      </c>
      <c r="BC445" s="25" t="str">
        <f t="shared" ca="1" si="416"/>
        <v/>
      </c>
      <c r="BD445" s="25" t="str">
        <f ca="1">IF($H445="","",IF($Q445="x",SUM(AW$3:AY445)+SUM(BB$3:BC445)-SUM(BD$3:BD444),0))</f>
        <v/>
      </c>
      <c r="BE445" s="25" t="str">
        <f t="shared" ca="1" si="417"/>
        <v/>
      </c>
      <c r="BF445" s="25" t="str">
        <f t="shared" ca="1" si="386"/>
        <v/>
      </c>
      <c r="BG445" s="7"/>
      <c r="BI445" s="25" t="str">
        <f t="shared" ca="1" si="418"/>
        <v/>
      </c>
      <c r="BJ445" s="25">
        <f ca="1">SUM(BI$3:BI445)</f>
        <v>0</v>
      </c>
      <c r="BK445" s="25" t="str">
        <f t="shared" ca="1" si="430"/>
        <v/>
      </c>
      <c r="BL445" s="25" t="str">
        <f t="shared" ca="1" si="387"/>
        <v/>
      </c>
      <c r="BM445" s="25" t="str">
        <f t="shared" ca="1" si="419"/>
        <v/>
      </c>
      <c r="BN445" s="25" t="str">
        <f t="shared" ca="1" si="420"/>
        <v/>
      </c>
      <c r="BO445" s="25" t="str">
        <f t="shared" ca="1" si="421"/>
        <v/>
      </c>
      <c r="BP445" s="25" t="str">
        <f t="shared" ca="1" si="422"/>
        <v/>
      </c>
      <c r="BQ445" s="25" t="str">
        <f t="shared" ca="1" si="423"/>
        <v/>
      </c>
      <c r="BR445" s="25" t="str">
        <f t="shared" ca="1" si="424"/>
        <v/>
      </c>
      <c r="BS445" s="25" t="str">
        <f ca="1">IF($H445="","",IF($Q445="x",SUM(BL$3:BN445)+SUM(BQ$3:BR445)-SUM(BS$3:BS444),0))</f>
        <v/>
      </c>
      <c r="BT445" s="25" t="str">
        <f t="shared" ca="1" si="425"/>
        <v/>
      </c>
      <c r="BU445" s="25" t="str">
        <f t="shared" ca="1" si="388"/>
        <v/>
      </c>
      <c r="BV445" s="7"/>
      <c r="BY445" s="7"/>
      <c r="CB445" s="131">
        <f t="shared" si="372"/>
        <v>442</v>
      </c>
      <c r="CC445" s="132" t="str">
        <f t="shared" ca="1" si="426"/>
        <v/>
      </c>
      <c r="CD445" s="133" t="str">
        <f t="shared" ca="1" si="373"/>
        <v/>
      </c>
      <c r="CE445" s="133" t="str">
        <f t="shared" ca="1" si="427"/>
        <v/>
      </c>
      <c r="CF445" s="133" t="str">
        <f t="shared" ca="1" si="374"/>
        <v/>
      </c>
      <c r="CG445" s="133" t="str">
        <f t="shared" ca="1" si="428"/>
        <v/>
      </c>
      <c r="CH445" s="133" t="str">
        <f ca="1">IF($H445="","",IF(MONTH($H445)=MONTH($C$4)-1,MAX(0,(CG445-SUM(N434:N445)+SUM(O434:O445))-(VLOOKUP(CB445-12,$CB$3:$CH444,6,FALSE))),0)*0.25)</f>
        <v/>
      </c>
      <c r="CI445" s="133" t="str">
        <f ca="1">IF($H445="","",CG445-SUM($CH$4:$CH445))</f>
        <v/>
      </c>
      <c r="CK445" s="133" t="str">
        <f ca="1">IF($H445="","",SUM($N$4:$N445)+$CK$3)</f>
        <v/>
      </c>
      <c r="CL445" s="133" t="str">
        <f ca="1">IF($H445="","",SUM($O$4:$O445))</f>
        <v/>
      </c>
      <c r="CM445" s="133" t="str">
        <f t="shared" ca="1" si="431"/>
        <v/>
      </c>
      <c r="CN445" s="133" t="str">
        <f ca="1">IF($H445="","",ROUND(IF(MONTH($H445)=MONTH($C$4)-1,BT445*(1+CC445)-SUM($CM$4:$CM445),0),2))</f>
        <v/>
      </c>
      <c r="CZ445" s="132" t="str">
        <f t="shared" ca="1" si="389"/>
        <v/>
      </c>
    </row>
    <row r="446" spans="6:104" x14ac:dyDescent="0.2">
      <c r="F446" s="3">
        <v>443</v>
      </c>
      <c r="G446" s="3">
        <f t="shared" si="390"/>
        <v>37</v>
      </c>
      <c r="H446" s="8" t="str">
        <f t="shared" ca="1" si="429"/>
        <v/>
      </c>
      <c r="I446" s="6" t="str">
        <f t="shared" ca="1" si="375"/>
        <v/>
      </c>
      <c r="J446" s="6" t="str">
        <f t="shared" ca="1" si="376"/>
        <v/>
      </c>
      <c r="K446" s="7"/>
      <c r="L446" s="6" t="str">
        <f ca="1">IF($H446="","",IF($J446="",VLOOKUP($I446,Sterbetafeln!$A$4:$I$124,$D$10,FALSE),MAX(0.0005,VLOOKUP($I446,Sterbetafeln!$A$4:$I$124,$D$10,FALSE)*VLOOKUP($J446,Sterbetafeln!$A$4:$I$124,$D$13,FALSE))))</f>
        <v/>
      </c>
      <c r="M446" s="78">
        <f ca="1">SUM($O$3:$O446)</f>
        <v>0</v>
      </c>
      <c r="N446" s="25" t="str">
        <f t="shared" ca="1" si="391"/>
        <v/>
      </c>
      <c r="O446" s="25" t="str">
        <f t="shared" ca="1" si="392"/>
        <v/>
      </c>
      <c r="P446" s="25" t="str">
        <f t="shared" ca="1" si="393"/>
        <v/>
      </c>
      <c r="Q446" s="7" t="str">
        <f t="shared" ca="1" si="394"/>
        <v/>
      </c>
      <c r="R446" s="25" t="str">
        <f t="shared" ca="1" si="395"/>
        <v/>
      </c>
      <c r="S446" s="25">
        <f ca="1">SUM(R$3:R446)</f>
        <v>0</v>
      </c>
      <c r="T446" s="25" t="str">
        <f t="shared" ca="1" si="396"/>
        <v/>
      </c>
      <c r="U446" s="25" t="str">
        <f t="shared" ca="1" si="377"/>
        <v/>
      </c>
      <c r="V446" s="25" t="str">
        <f t="shared" ca="1" si="397"/>
        <v/>
      </c>
      <c r="W446" s="25" t="str">
        <f t="shared" ca="1" si="378"/>
        <v/>
      </c>
      <c r="X446" s="25" t="str">
        <f t="shared" ca="1" si="398"/>
        <v/>
      </c>
      <c r="Y446" s="25" t="str">
        <f t="shared" ca="1" si="379"/>
        <v/>
      </c>
      <c r="Z446" s="25" t="str">
        <f t="shared" ca="1" si="399"/>
        <v/>
      </c>
      <c r="AA446" s="25" t="str">
        <f t="shared" ca="1" si="400"/>
        <v/>
      </c>
      <c r="AB446" s="25" t="str">
        <f ca="1">IF($H446="","",IF($Q446="x",SUM(U$3:W446)+SUM(Z$3:AA446)-SUM(AB$3:AB445),0))</f>
        <v/>
      </c>
      <c r="AC446" s="25" t="str">
        <f t="shared" ca="1" si="401"/>
        <v/>
      </c>
      <c r="AD446" s="25" t="str">
        <f t="shared" ca="1" si="380"/>
        <v/>
      </c>
      <c r="AE446" s="7"/>
      <c r="AF446" s="25" t="str">
        <f t="shared" ca="1" si="402"/>
        <v/>
      </c>
      <c r="AG446" s="25">
        <f ca="1">SUM(AF$3:AF446)</f>
        <v>0</v>
      </c>
      <c r="AH446" s="25" t="str">
        <f t="shared" ca="1" si="403"/>
        <v/>
      </c>
      <c r="AI446" s="25" t="str">
        <f t="shared" ca="1" si="381"/>
        <v/>
      </c>
      <c r="AJ446" s="25" t="str">
        <f t="shared" ca="1" si="404"/>
        <v/>
      </c>
      <c r="AK446" s="25" t="str">
        <f t="shared" ca="1" si="382"/>
        <v/>
      </c>
      <c r="AL446" s="25" t="str">
        <f t="shared" ca="1" si="405"/>
        <v/>
      </c>
      <c r="AM446" s="25" t="str">
        <f t="shared" ca="1" si="383"/>
        <v/>
      </c>
      <c r="AN446" s="25" t="str">
        <f t="shared" ca="1" si="406"/>
        <v/>
      </c>
      <c r="AO446" s="25" t="str">
        <f t="shared" ca="1" si="407"/>
        <v/>
      </c>
      <c r="AP446" s="25" t="str">
        <f ca="1">IF($H446="","",IF($Q446="x",SUM(AI$3:AK446)+SUM(AN$3:AO446)-SUM(AP$3:AP445),0))</f>
        <v/>
      </c>
      <c r="AQ446" s="25" t="str">
        <f t="shared" ca="1" si="408"/>
        <v/>
      </c>
      <c r="AR446" s="25" t="str">
        <f t="shared" ca="1" si="384"/>
        <v/>
      </c>
      <c r="AS446" s="7"/>
      <c r="AT446" s="25" t="str">
        <f t="shared" ca="1" si="409"/>
        <v/>
      </c>
      <c r="AU446" s="25">
        <f ca="1">SUM(AT$3:AT446)</f>
        <v>0</v>
      </c>
      <c r="AV446" s="25" t="str">
        <f t="shared" ca="1" si="410"/>
        <v/>
      </c>
      <c r="AW446" s="25" t="str">
        <f t="shared" ca="1" si="385"/>
        <v/>
      </c>
      <c r="AX446" s="25" t="str">
        <f t="shared" ca="1" si="411"/>
        <v/>
      </c>
      <c r="AY446" s="25" t="str">
        <f t="shared" ca="1" si="412"/>
        <v/>
      </c>
      <c r="AZ446" s="25" t="str">
        <f t="shared" ca="1" si="413"/>
        <v/>
      </c>
      <c r="BA446" s="25" t="str">
        <f t="shared" ca="1" si="414"/>
        <v/>
      </c>
      <c r="BB446" s="25" t="str">
        <f t="shared" ca="1" si="415"/>
        <v/>
      </c>
      <c r="BC446" s="25" t="str">
        <f t="shared" ca="1" si="416"/>
        <v/>
      </c>
      <c r="BD446" s="25" t="str">
        <f ca="1">IF($H446="","",IF($Q446="x",SUM(AW$3:AY446)+SUM(BB$3:BC446)-SUM(BD$3:BD445),0))</f>
        <v/>
      </c>
      <c r="BE446" s="25" t="str">
        <f t="shared" ca="1" si="417"/>
        <v/>
      </c>
      <c r="BF446" s="25" t="str">
        <f t="shared" ca="1" si="386"/>
        <v/>
      </c>
      <c r="BG446" s="7"/>
      <c r="BI446" s="25" t="str">
        <f t="shared" ca="1" si="418"/>
        <v/>
      </c>
      <c r="BJ446" s="25">
        <f ca="1">SUM(BI$3:BI446)</f>
        <v>0</v>
      </c>
      <c r="BK446" s="25" t="str">
        <f t="shared" ca="1" si="430"/>
        <v/>
      </c>
      <c r="BL446" s="25" t="str">
        <f t="shared" ca="1" si="387"/>
        <v/>
      </c>
      <c r="BM446" s="25" t="str">
        <f t="shared" ca="1" si="419"/>
        <v/>
      </c>
      <c r="BN446" s="25" t="str">
        <f t="shared" ca="1" si="420"/>
        <v/>
      </c>
      <c r="BO446" s="25" t="str">
        <f t="shared" ca="1" si="421"/>
        <v/>
      </c>
      <c r="BP446" s="25" t="str">
        <f t="shared" ca="1" si="422"/>
        <v/>
      </c>
      <c r="BQ446" s="25" t="str">
        <f t="shared" ca="1" si="423"/>
        <v/>
      </c>
      <c r="BR446" s="25" t="str">
        <f t="shared" ca="1" si="424"/>
        <v/>
      </c>
      <c r="BS446" s="25" t="str">
        <f ca="1">IF($H446="","",IF($Q446="x",SUM(BL$3:BN446)+SUM(BQ$3:BR446)-SUM(BS$3:BS445),0))</f>
        <v/>
      </c>
      <c r="BT446" s="25" t="str">
        <f t="shared" ca="1" si="425"/>
        <v/>
      </c>
      <c r="BU446" s="25" t="str">
        <f t="shared" ca="1" si="388"/>
        <v/>
      </c>
      <c r="BV446" s="7"/>
      <c r="BY446" s="7"/>
      <c r="CB446" s="131">
        <f t="shared" si="372"/>
        <v>443</v>
      </c>
      <c r="CC446" s="132" t="str">
        <f t="shared" ca="1" si="426"/>
        <v/>
      </c>
      <c r="CD446" s="133" t="str">
        <f t="shared" ca="1" si="373"/>
        <v/>
      </c>
      <c r="CE446" s="133" t="str">
        <f t="shared" ca="1" si="427"/>
        <v/>
      </c>
      <c r="CF446" s="133" t="str">
        <f t="shared" ca="1" si="374"/>
        <v/>
      </c>
      <c r="CG446" s="133" t="str">
        <f t="shared" ca="1" si="428"/>
        <v/>
      </c>
      <c r="CH446" s="133" t="str">
        <f ca="1">IF($H446="","",IF(MONTH($H446)=MONTH($C$4)-1,MAX(0,(CG446-SUM(N435:N446)+SUM(O435:O446))-(VLOOKUP(CB446-12,$CB$3:$CH445,6,FALSE))),0)*0.25)</f>
        <v/>
      </c>
      <c r="CI446" s="133" t="str">
        <f ca="1">IF($H446="","",CG446-SUM($CH$4:$CH446))</f>
        <v/>
      </c>
      <c r="CK446" s="133" t="str">
        <f ca="1">IF($H446="","",SUM($N$4:$N446)+$CK$3)</f>
        <v/>
      </c>
      <c r="CL446" s="133" t="str">
        <f ca="1">IF($H446="","",SUM($O$4:$O446))</f>
        <v/>
      </c>
      <c r="CM446" s="133" t="str">
        <f t="shared" ca="1" si="431"/>
        <v/>
      </c>
      <c r="CN446" s="133" t="str">
        <f ca="1">IF($H446="","",ROUND(IF(MONTH($H446)=MONTH($C$4)-1,BT446*(1+CC446)-SUM($CM$4:$CM446),0),2))</f>
        <v/>
      </c>
      <c r="CZ446" s="132" t="str">
        <f t="shared" ca="1" si="389"/>
        <v/>
      </c>
    </row>
    <row r="447" spans="6:104" x14ac:dyDescent="0.2">
      <c r="F447" s="3">
        <v>444</v>
      </c>
      <c r="G447" s="3">
        <f t="shared" si="390"/>
        <v>37</v>
      </c>
      <c r="H447" s="8" t="str">
        <f t="shared" ca="1" si="429"/>
        <v/>
      </c>
      <c r="I447" s="6" t="str">
        <f t="shared" ca="1" si="375"/>
        <v/>
      </c>
      <c r="J447" s="6" t="str">
        <f t="shared" ca="1" si="376"/>
        <v/>
      </c>
      <c r="K447" s="7"/>
      <c r="L447" s="6" t="str">
        <f ca="1">IF($H447="","",IF($J447="",VLOOKUP($I447,Sterbetafeln!$A$4:$I$124,$D$10,FALSE),MAX(0.0005,VLOOKUP($I447,Sterbetafeln!$A$4:$I$124,$D$10,FALSE)*VLOOKUP($J447,Sterbetafeln!$A$4:$I$124,$D$13,FALSE))))</f>
        <v/>
      </c>
      <c r="M447" s="78">
        <f ca="1">SUM($O$3:$O447)</f>
        <v>0</v>
      </c>
      <c r="N447" s="25" t="str">
        <f t="shared" ca="1" si="391"/>
        <v/>
      </c>
      <c r="O447" s="25" t="str">
        <f t="shared" ca="1" si="392"/>
        <v/>
      </c>
      <c r="P447" s="25" t="str">
        <f t="shared" ca="1" si="393"/>
        <v/>
      </c>
      <c r="Q447" s="7" t="str">
        <f t="shared" ca="1" si="394"/>
        <v/>
      </c>
      <c r="R447" s="25" t="str">
        <f t="shared" ca="1" si="395"/>
        <v/>
      </c>
      <c r="S447" s="25">
        <f ca="1">SUM(R$3:R447)</f>
        <v>0</v>
      </c>
      <c r="T447" s="25" t="str">
        <f t="shared" ca="1" si="396"/>
        <v/>
      </c>
      <c r="U447" s="25" t="str">
        <f t="shared" ca="1" si="377"/>
        <v/>
      </c>
      <c r="V447" s="25" t="str">
        <f t="shared" ca="1" si="397"/>
        <v/>
      </c>
      <c r="W447" s="25" t="str">
        <f t="shared" ca="1" si="378"/>
        <v/>
      </c>
      <c r="X447" s="25" t="str">
        <f t="shared" ca="1" si="398"/>
        <v/>
      </c>
      <c r="Y447" s="25" t="str">
        <f t="shared" ca="1" si="379"/>
        <v/>
      </c>
      <c r="Z447" s="25" t="str">
        <f t="shared" ca="1" si="399"/>
        <v/>
      </c>
      <c r="AA447" s="25" t="str">
        <f t="shared" ca="1" si="400"/>
        <v/>
      </c>
      <c r="AB447" s="25" t="str">
        <f ca="1">IF($H447="","",IF($Q447="x",SUM(U$3:W447)+SUM(Z$3:AA447)-SUM(AB$3:AB446),0))</f>
        <v/>
      </c>
      <c r="AC447" s="25" t="str">
        <f t="shared" ca="1" si="401"/>
        <v/>
      </c>
      <c r="AD447" s="25" t="str">
        <f t="shared" ca="1" si="380"/>
        <v/>
      </c>
      <c r="AE447" s="7"/>
      <c r="AF447" s="25" t="str">
        <f t="shared" ca="1" si="402"/>
        <v/>
      </c>
      <c r="AG447" s="25">
        <f ca="1">SUM(AF$3:AF447)</f>
        <v>0</v>
      </c>
      <c r="AH447" s="25" t="str">
        <f t="shared" ca="1" si="403"/>
        <v/>
      </c>
      <c r="AI447" s="25" t="str">
        <f t="shared" ca="1" si="381"/>
        <v/>
      </c>
      <c r="AJ447" s="25" t="str">
        <f t="shared" ca="1" si="404"/>
        <v/>
      </c>
      <c r="AK447" s="25" t="str">
        <f t="shared" ca="1" si="382"/>
        <v/>
      </c>
      <c r="AL447" s="25" t="str">
        <f t="shared" ca="1" si="405"/>
        <v/>
      </c>
      <c r="AM447" s="25" t="str">
        <f t="shared" ca="1" si="383"/>
        <v/>
      </c>
      <c r="AN447" s="25" t="str">
        <f t="shared" ca="1" si="406"/>
        <v/>
      </c>
      <c r="AO447" s="25" t="str">
        <f t="shared" ca="1" si="407"/>
        <v/>
      </c>
      <c r="AP447" s="25" t="str">
        <f ca="1">IF($H447="","",IF($Q447="x",SUM(AI$3:AK447)+SUM(AN$3:AO447)-SUM(AP$3:AP446),0))</f>
        <v/>
      </c>
      <c r="AQ447" s="25" t="str">
        <f t="shared" ca="1" si="408"/>
        <v/>
      </c>
      <c r="AR447" s="25" t="str">
        <f t="shared" ca="1" si="384"/>
        <v/>
      </c>
      <c r="AS447" s="7"/>
      <c r="AT447" s="25" t="str">
        <f t="shared" ca="1" si="409"/>
        <v/>
      </c>
      <c r="AU447" s="25">
        <f ca="1">SUM(AT$3:AT447)</f>
        <v>0</v>
      </c>
      <c r="AV447" s="25" t="str">
        <f t="shared" ca="1" si="410"/>
        <v/>
      </c>
      <c r="AW447" s="25" t="str">
        <f t="shared" ca="1" si="385"/>
        <v/>
      </c>
      <c r="AX447" s="25" t="str">
        <f t="shared" ca="1" si="411"/>
        <v/>
      </c>
      <c r="AY447" s="25" t="str">
        <f t="shared" ca="1" si="412"/>
        <v/>
      </c>
      <c r="AZ447" s="25" t="str">
        <f t="shared" ca="1" si="413"/>
        <v/>
      </c>
      <c r="BA447" s="25" t="str">
        <f t="shared" ca="1" si="414"/>
        <v/>
      </c>
      <c r="BB447" s="25" t="str">
        <f t="shared" ca="1" si="415"/>
        <v/>
      </c>
      <c r="BC447" s="25" t="str">
        <f t="shared" ca="1" si="416"/>
        <v/>
      </c>
      <c r="BD447" s="25" t="str">
        <f ca="1">IF($H447="","",IF($Q447="x",SUM(AW$3:AY447)+SUM(BB$3:BC447)-SUM(BD$3:BD446),0))</f>
        <v/>
      </c>
      <c r="BE447" s="25" t="str">
        <f t="shared" ca="1" si="417"/>
        <v/>
      </c>
      <c r="BF447" s="25" t="str">
        <f t="shared" ca="1" si="386"/>
        <v/>
      </c>
      <c r="BG447" s="7"/>
      <c r="BI447" s="25" t="str">
        <f t="shared" ca="1" si="418"/>
        <v/>
      </c>
      <c r="BJ447" s="25">
        <f ca="1">SUM(BI$3:BI447)</f>
        <v>0</v>
      </c>
      <c r="BK447" s="25" t="str">
        <f t="shared" ca="1" si="430"/>
        <v/>
      </c>
      <c r="BL447" s="25" t="str">
        <f t="shared" ca="1" si="387"/>
        <v/>
      </c>
      <c r="BM447" s="25" t="str">
        <f t="shared" ca="1" si="419"/>
        <v/>
      </c>
      <c r="BN447" s="25" t="str">
        <f t="shared" ca="1" si="420"/>
        <v/>
      </c>
      <c r="BO447" s="25" t="str">
        <f t="shared" ca="1" si="421"/>
        <v/>
      </c>
      <c r="BP447" s="25" t="str">
        <f t="shared" ca="1" si="422"/>
        <v/>
      </c>
      <c r="BQ447" s="25" t="str">
        <f t="shared" ca="1" si="423"/>
        <v/>
      </c>
      <c r="BR447" s="25" t="str">
        <f t="shared" ca="1" si="424"/>
        <v/>
      </c>
      <c r="BS447" s="25" t="str">
        <f ca="1">IF($H447="","",IF($Q447="x",SUM(BL$3:BN447)+SUM(BQ$3:BR447)-SUM(BS$3:BS446),0))</f>
        <v/>
      </c>
      <c r="BT447" s="25" t="str">
        <f t="shared" ca="1" si="425"/>
        <v/>
      </c>
      <c r="BU447" s="25" t="str">
        <f t="shared" ca="1" si="388"/>
        <v/>
      </c>
      <c r="BV447" s="7"/>
      <c r="BY447" s="7"/>
      <c r="CB447" s="131">
        <f t="shared" si="372"/>
        <v>444</v>
      </c>
      <c r="CC447" s="132" t="str">
        <f t="shared" ca="1" si="426"/>
        <v/>
      </c>
      <c r="CD447" s="133" t="str">
        <f t="shared" ca="1" si="373"/>
        <v/>
      </c>
      <c r="CE447" s="133" t="str">
        <f t="shared" ca="1" si="427"/>
        <v/>
      </c>
      <c r="CF447" s="133" t="str">
        <f t="shared" ca="1" si="374"/>
        <v/>
      </c>
      <c r="CG447" s="133" t="str">
        <f t="shared" ca="1" si="428"/>
        <v/>
      </c>
      <c r="CH447" s="133" t="str">
        <f ca="1">IF($H447="","",IF(MONTH($H447)=MONTH($C$4)-1,MAX(0,(CG447-SUM(N436:N447)+SUM(O436:O447))-(VLOOKUP(CB447-12,$CB$3:$CH446,6,FALSE))),0)*0.25)</f>
        <v/>
      </c>
      <c r="CI447" s="133" t="str">
        <f ca="1">IF($H447="","",CG447-SUM($CH$4:$CH447))</f>
        <v/>
      </c>
      <c r="CK447" s="133" t="str">
        <f ca="1">IF($H447="","",SUM($N$4:$N447)+$CK$3)</f>
        <v/>
      </c>
      <c r="CL447" s="133" t="str">
        <f ca="1">IF($H447="","",SUM($O$4:$O447))</f>
        <v/>
      </c>
      <c r="CM447" s="133" t="str">
        <f t="shared" ca="1" si="431"/>
        <v/>
      </c>
      <c r="CN447" s="133" t="str">
        <f ca="1">IF($H447="","",ROUND(IF(MONTH($H447)=MONTH($C$4)-1,BT447*(1+CC447)-SUM($CM$4:$CM447),0),2))</f>
        <v/>
      </c>
      <c r="CZ447" s="132" t="str">
        <f t="shared" ca="1" si="389"/>
        <v/>
      </c>
    </row>
    <row r="448" spans="6:104" x14ac:dyDescent="0.2">
      <c r="F448" s="3">
        <v>445</v>
      </c>
      <c r="G448" s="3">
        <f t="shared" si="390"/>
        <v>38</v>
      </c>
      <c r="H448" s="8" t="str">
        <f t="shared" ca="1" si="429"/>
        <v/>
      </c>
      <c r="I448" s="6" t="str">
        <f t="shared" ca="1" si="375"/>
        <v/>
      </c>
      <c r="J448" s="6" t="str">
        <f t="shared" ca="1" si="376"/>
        <v/>
      </c>
      <c r="K448" s="7"/>
      <c r="L448" s="6" t="str">
        <f ca="1">IF($H448="","",IF($J448="",VLOOKUP($I448,Sterbetafeln!$A$4:$I$124,$D$10,FALSE),MAX(0.0005,VLOOKUP($I448,Sterbetafeln!$A$4:$I$124,$D$10,FALSE)*VLOOKUP($J448,Sterbetafeln!$A$4:$I$124,$D$13,FALSE))))</f>
        <v/>
      </c>
      <c r="M448" s="78">
        <f ca="1">SUM($O$3:$O448)</f>
        <v>0</v>
      </c>
      <c r="N448" s="25" t="str">
        <f t="shared" ca="1" si="391"/>
        <v/>
      </c>
      <c r="O448" s="25" t="str">
        <f t="shared" ca="1" si="392"/>
        <v/>
      </c>
      <c r="P448" s="25" t="str">
        <f t="shared" ca="1" si="393"/>
        <v/>
      </c>
      <c r="Q448" s="7" t="str">
        <f t="shared" ca="1" si="394"/>
        <v/>
      </c>
      <c r="R448" s="25" t="str">
        <f t="shared" ca="1" si="395"/>
        <v/>
      </c>
      <c r="S448" s="25">
        <f ca="1">SUM(R$3:R448)</f>
        <v>0</v>
      </c>
      <c r="T448" s="25" t="str">
        <f t="shared" ca="1" si="396"/>
        <v/>
      </c>
      <c r="U448" s="25" t="str">
        <f t="shared" ca="1" si="377"/>
        <v/>
      </c>
      <c r="V448" s="25" t="str">
        <f t="shared" ca="1" si="397"/>
        <v/>
      </c>
      <c r="W448" s="25" t="str">
        <f t="shared" ca="1" si="378"/>
        <v/>
      </c>
      <c r="X448" s="25" t="str">
        <f t="shared" ca="1" si="398"/>
        <v/>
      </c>
      <c r="Y448" s="25" t="str">
        <f t="shared" ca="1" si="379"/>
        <v/>
      </c>
      <c r="Z448" s="25" t="str">
        <f t="shared" ca="1" si="399"/>
        <v/>
      </c>
      <c r="AA448" s="25" t="str">
        <f t="shared" ca="1" si="400"/>
        <v/>
      </c>
      <c r="AB448" s="25" t="str">
        <f ca="1">IF($H448="","",IF($Q448="x",SUM(U$3:W448)+SUM(Z$3:AA448)-SUM(AB$3:AB447),0))</f>
        <v/>
      </c>
      <c r="AC448" s="25" t="str">
        <f t="shared" ca="1" si="401"/>
        <v/>
      </c>
      <c r="AD448" s="25" t="str">
        <f t="shared" ca="1" si="380"/>
        <v/>
      </c>
      <c r="AE448" s="7"/>
      <c r="AF448" s="25" t="str">
        <f t="shared" ca="1" si="402"/>
        <v/>
      </c>
      <c r="AG448" s="25">
        <f ca="1">SUM(AF$3:AF448)</f>
        <v>0</v>
      </c>
      <c r="AH448" s="25" t="str">
        <f t="shared" ca="1" si="403"/>
        <v/>
      </c>
      <c r="AI448" s="25" t="str">
        <f t="shared" ca="1" si="381"/>
        <v/>
      </c>
      <c r="AJ448" s="25" t="str">
        <f t="shared" ca="1" si="404"/>
        <v/>
      </c>
      <c r="AK448" s="25" t="str">
        <f t="shared" ca="1" si="382"/>
        <v/>
      </c>
      <c r="AL448" s="25" t="str">
        <f t="shared" ca="1" si="405"/>
        <v/>
      </c>
      <c r="AM448" s="25" t="str">
        <f t="shared" ca="1" si="383"/>
        <v/>
      </c>
      <c r="AN448" s="25" t="str">
        <f t="shared" ca="1" si="406"/>
        <v/>
      </c>
      <c r="AO448" s="25" t="str">
        <f t="shared" ca="1" si="407"/>
        <v/>
      </c>
      <c r="AP448" s="25" t="str">
        <f ca="1">IF($H448="","",IF($Q448="x",SUM(AI$3:AK448)+SUM(AN$3:AO448)-SUM(AP$3:AP447),0))</f>
        <v/>
      </c>
      <c r="AQ448" s="25" t="str">
        <f t="shared" ca="1" si="408"/>
        <v/>
      </c>
      <c r="AR448" s="25" t="str">
        <f t="shared" ca="1" si="384"/>
        <v/>
      </c>
      <c r="AS448" s="7"/>
      <c r="AT448" s="25" t="str">
        <f t="shared" ca="1" si="409"/>
        <v/>
      </c>
      <c r="AU448" s="25">
        <f ca="1">SUM(AT$3:AT448)</f>
        <v>0</v>
      </c>
      <c r="AV448" s="25" t="str">
        <f t="shared" ca="1" si="410"/>
        <v/>
      </c>
      <c r="AW448" s="25" t="str">
        <f t="shared" ca="1" si="385"/>
        <v/>
      </c>
      <c r="AX448" s="25" t="str">
        <f t="shared" ca="1" si="411"/>
        <v/>
      </c>
      <c r="AY448" s="25" t="str">
        <f t="shared" ca="1" si="412"/>
        <v/>
      </c>
      <c r="AZ448" s="25" t="str">
        <f t="shared" ca="1" si="413"/>
        <v/>
      </c>
      <c r="BA448" s="25" t="str">
        <f t="shared" ca="1" si="414"/>
        <v/>
      </c>
      <c r="BB448" s="25" t="str">
        <f t="shared" ca="1" si="415"/>
        <v/>
      </c>
      <c r="BC448" s="25" t="str">
        <f t="shared" ca="1" si="416"/>
        <v/>
      </c>
      <c r="BD448" s="25" t="str">
        <f ca="1">IF($H448="","",IF($Q448="x",SUM(AW$3:AY448)+SUM(BB$3:BC448)-SUM(BD$3:BD447),0))</f>
        <v/>
      </c>
      <c r="BE448" s="25" t="str">
        <f t="shared" ca="1" si="417"/>
        <v/>
      </c>
      <c r="BF448" s="25" t="str">
        <f t="shared" ca="1" si="386"/>
        <v/>
      </c>
      <c r="BG448" s="7"/>
      <c r="BI448" s="25" t="str">
        <f t="shared" ca="1" si="418"/>
        <v/>
      </c>
      <c r="BJ448" s="25">
        <f ca="1">SUM(BI$3:BI448)</f>
        <v>0</v>
      </c>
      <c r="BK448" s="25" t="str">
        <f t="shared" ca="1" si="430"/>
        <v/>
      </c>
      <c r="BL448" s="25" t="str">
        <f t="shared" ca="1" si="387"/>
        <v/>
      </c>
      <c r="BM448" s="25" t="str">
        <f t="shared" ca="1" si="419"/>
        <v/>
      </c>
      <c r="BN448" s="25" t="str">
        <f t="shared" ca="1" si="420"/>
        <v/>
      </c>
      <c r="BO448" s="25" t="str">
        <f t="shared" ca="1" si="421"/>
        <v/>
      </c>
      <c r="BP448" s="25" t="str">
        <f t="shared" ca="1" si="422"/>
        <v/>
      </c>
      <c r="BQ448" s="25" t="str">
        <f t="shared" ca="1" si="423"/>
        <v/>
      </c>
      <c r="BR448" s="25" t="str">
        <f t="shared" ca="1" si="424"/>
        <v/>
      </c>
      <c r="BS448" s="25" t="str">
        <f ca="1">IF($H448="","",IF($Q448="x",SUM(BL$3:BN448)+SUM(BQ$3:BR448)-SUM(BS$3:BS447),0))</f>
        <v/>
      </c>
      <c r="BT448" s="25" t="str">
        <f t="shared" ca="1" si="425"/>
        <v/>
      </c>
      <c r="BU448" s="25" t="str">
        <f t="shared" ca="1" si="388"/>
        <v/>
      </c>
      <c r="BV448" s="7"/>
      <c r="BY448" s="7"/>
      <c r="CB448" s="131">
        <f t="shared" si="372"/>
        <v>445</v>
      </c>
      <c r="CC448" s="132" t="str">
        <f t="shared" ca="1" si="426"/>
        <v/>
      </c>
      <c r="CD448" s="133" t="str">
        <f t="shared" ca="1" si="373"/>
        <v/>
      </c>
      <c r="CE448" s="133" t="str">
        <f t="shared" ca="1" si="427"/>
        <v/>
      </c>
      <c r="CF448" s="133" t="str">
        <f t="shared" ca="1" si="374"/>
        <v/>
      </c>
      <c r="CG448" s="133" t="str">
        <f t="shared" ca="1" si="428"/>
        <v/>
      </c>
      <c r="CH448" s="133" t="str">
        <f ca="1">IF($H448="","",IF(MONTH($H448)=MONTH($C$4)-1,MAX(0,(CG448-SUM(N437:N448)+SUM(O437:O448))-(VLOOKUP(CB448-12,$CB$3:$CH447,6,FALSE))),0)*0.25)</f>
        <v/>
      </c>
      <c r="CI448" s="133" t="str">
        <f ca="1">IF($H448="","",CG448-SUM($CH$4:$CH448))</f>
        <v/>
      </c>
      <c r="CK448" s="133" t="str">
        <f ca="1">IF($H448="","",SUM($N$4:$N448)+$CK$3)</f>
        <v/>
      </c>
      <c r="CL448" s="133" t="str">
        <f ca="1">IF($H448="","",SUM($O$4:$O448))</f>
        <v/>
      </c>
      <c r="CM448" s="133" t="str">
        <f t="shared" ca="1" si="431"/>
        <v/>
      </c>
      <c r="CN448" s="133" t="str">
        <f ca="1">IF($H448="","",ROUND(IF(MONTH($H448)=MONTH($C$4)-1,BT448*(1+CC448)-SUM($CM$4:$CM448),0),2))</f>
        <v/>
      </c>
      <c r="CZ448" s="132" t="str">
        <f t="shared" ca="1" si="389"/>
        <v/>
      </c>
    </row>
    <row r="449" spans="6:104" x14ac:dyDescent="0.2">
      <c r="F449" s="3">
        <v>446</v>
      </c>
      <c r="G449" s="3">
        <f t="shared" si="390"/>
        <v>38</v>
      </c>
      <c r="H449" s="8" t="str">
        <f t="shared" ca="1" si="429"/>
        <v/>
      </c>
      <c r="I449" s="6" t="str">
        <f t="shared" ca="1" si="375"/>
        <v/>
      </c>
      <c r="J449" s="6" t="str">
        <f t="shared" ca="1" si="376"/>
        <v/>
      </c>
      <c r="K449" s="7"/>
      <c r="L449" s="6" t="str">
        <f ca="1">IF($H449="","",IF($J449="",VLOOKUP($I449,Sterbetafeln!$A$4:$I$124,$D$10,FALSE),MAX(0.0005,VLOOKUP($I449,Sterbetafeln!$A$4:$I$124,$D$10,FALSE)*VLOOKUP($J449,Sterbetafeln!$A$4:$I$124,$D$13,FALSE))))</f>
        <v/>
      </c>
      <c r="M449" s="78">
        <f ca="1">SUM($O$3:$O449)</f>
        <v>0</v>
      </c>
      <c r="N449" s="25" t="str">
        <f t="shared" ca="1" si="391"/>
        <v/>
      </c>
      <c r="O449" s="25" t="str">
        <f t="shared" ca="1" si="392"/>
        <v/>
      </c>
      <c r="P449" s="25" t="str">
        <f t="shared" ca="1" si="393"/>
        <v/>
      </c>
      <c r="Q449" s="7" t="str">
        <f t="shared" ca="1" si="394"/>
        <v/>
      </c>
      <c r="R449" s="25" t="str">
        <f t="shared" ca="1" si="395"/>
        <v/>
      </c>
      <c r="S449" s="25">
        <f ca="1">SUM(R$3:R449)</f>
        <v>0</v>
      </c>
      <c r="T449" s="25" t="str">
        <f t="shared" ca="1" si="396"/>
        <v/>
      </c>
      <c r="U449" s="25" t="str">
        <f t="shared" ca="1" si="377"/>
        <v/>
      </c>
      <c r="V449" s="25" t="str">
        <f t="shared" ca="1" si="397"/>
        <v/>
      </c>
      <c r="W449" s="25" t="str">
        <f t="shared" ca="1" si="378"/>
        <v/>
      </c>
      <c r="X449" s="25" t="str">
        <f t="shared" ca="1" si="398"/>
        <v/>
      </c>
      <c r="Y449" s="25" t="str">
        <f t="shared" ca="1" si="379"/>
        <v/>
      </c>
      <c r="Z449" s="25" t="str">
        <f t="shared" ca="1" si="399"/>
        <v/>
      </c>
      <c r="AA449" s="25" t="str">
        <f t="shared" ca="1" si="400"/>
        <v/>
      </c>
      <c r="AB449" s="25" t="str">
        <f ca="1">IF($H449="","",IF($Q449="x",SUM(U$3:W449)+SUM(Z$3:AA449)-SUM(AB$3:AB448),0))</f>
        <v/>
      </c>
      <c r="AC449" s="25" t="str">
        <f t="shared" ca="1" si="401"/>
        <v/>
      </c>
      <c r="AD449" s="25" t="str">
        <f t="shared" ca="1" si="380"/>
        <v/>
      </c>
      <c r="AE449" s="7"/>
      <c r="AF449" s="25" t="str">
        <f t="shared" ca="1" si="402"/>
        <v/>
      </c>
      <c r="AG449" s="25">
        <f ca="1">SUM(AF$3:AF449)</f>
        <v>0</v>
      </c>
      <c r="AH449" s="25" t="str">
        <f t="shared" ca="1" si="403"/>
        <v/>
      </c>
      <c r="AI449" s="25" t="str">
        <f t="shared" ca="1" si="381"/>
        <v/>
      </c>
      <c r="AJ449" s="25" t="str">
        <f t="shared" ca="1" si="404"/>
        <v/>
      </c>
      <c r="AK449" s="25" t="str">
        <f t="shared" ca="1" si="382"/>
        <v/>
      </c>
      <c r="AL449" s="25" t="str">
        <f t="shared" ca="1" si="405"/>
        <v/>
      </c>
      <c r="AM449" s="25" t="str">
        <f t="shared" ca="1" si="383"/>
        <v/>
      </c>
      <c r="AN449" s="25" t="str">
        <f t="shared" ca="1" si="406"/>
        <v/>
      </c>
      <c r="AO449" s="25" t="str">
        <f t="shared" ca="1" si="407"/>
        <v/>
      </c>
      <c r="AP449" s="25" t="str">
        <f ca="1">IF($H449="","",IF($Q449="x",SUM(AI$3:AK449)+SUM(AN$3:AO449)-SUM(AP$3:AP448),0))</f>
        <v/>
      </c>
      <c r="AQ449" s="25" t="str">
        <f t="shared" ca="1" si="408"/>
        <v/>
      </c>
      <c r="AR449" s="25" t="str">
        <f t="shared" ca="1" si="384"/>
        <v/>
      </c>
      <c r="AS449" s="7"/>
      <c r="AT449" s="25" t="str">
        <f t="shared" ca="1" si="409"/>
        <v/>
      </c>
      <c r="AU449" s="25">
        <f ca="1">SUM(AT$3:AT449)</f>
        <v>0</v>
      </c>
      <c r="AV449" s="25" t="str">
        <f t="shared" ca="1" si="410"/>
        <v/>
      </c>
      <c r="AW449" s="25" t="str">
        <f t="shared" ca="1" si="385"/>
        <v/>
      </c>
      <c r="AX449" s="25" t="str">
        <f t="shared" ca="1" si="411"/>
        <v/>
      </c>
      <c r="AY449" s="25" t="str">
        <f t="shared" ca="1" si="412"/>
        <v/>
      </c>
      <c r="AZ449" s="25" t="str">
        <f t="shared" ca="1" si="413"/>
        <v/>
      </c>
      <c r="BA449" s="25" t="str">
        <f t="shared" ca="1" si="414"/>
        <v/>
      </c>
      <c r="BB449" s="25" t="str">
        <f t="shared" ca="1" si="415"/>
        <v/>
      </c>
      <c r="BC449" s="25" t="str">
        <f t="shared" ca="1" si="416"/>
        <v/>
      </c>
      <c r="BD449" s="25" t="str">
        <f ca="1">IF($H449="","",IF($Q449="x",SUM(AW$3:AY449)+SUM(BB$3:BC449)-SUM(BD$3:BD448),0))</f>
        <v/>
      </c>
      <c r="BE449" s="25" t="str">
        <f t="shared" ca="1" si="417"/>
        <v/>
      </c>
      <c r="BF449" s="25" t="str">
        <f t="shared" ca="1" si="386"/>
        <v/>
      </c>
      <c r="BG449" s="7"/>
      <c r="BI449" s="25" t="str">
        <f t="shared" ca="1" si="418"/>
        <v/>
      </c>
      <c r="BJ449" s="25">
        <f ca="1">SUM(BI$3:BI449)</f>
        <v>0</v>
      </c>
      <c r="BK449" s="25" t="str">
        <f t="shared" ca="1" si="430"/>
        <v/>
      </c>
      <c r="BL449" s="25" t="str">
        <f t="shared" ca="1" si="387"/>
        <v/>
      </c>
      <c r="BM449" s="25" t="str">
        <f t="shared" ca="1" si="419"/>
        <v/>
      </c>
      <c r="BN449" s="25" t="str">
        <f t="shared" ca="1" si="420"/>
        <v/>
      </c>
      <c r="BO449" s="25" t="str">
        <f t="shared" ca="1" si="421"/>
        <v/>
      </c>
      <c r="BP449" s="25" t="str">
        <f t="shared" ca="1" si="422"/>
        <v/>
      </c>
      <c r="BQ449" s="25" t="str">
        <f t="shared" ca="1" si="423"/>
        <v/>
      </c>
      <c r="BR449" s="25" t="str">
        <f t="shared" ca="1" si="424"/>
        <v/>
      </c>
      <c r="BS449" s="25" t="str">
        <f ca="1">IF($H449="","",IF($Q449="x",SUM(BL$3:BN449)+SUM(BQ$3:BR449)-SUM(BS$3:BS448),0))</f>
        <v/>
      </c>
      <c r="BT449" s="25" t="str">
        <f t="shared" ca="1" si="425"/>
        <v/>
      </c>
      <c r="BU449" s="25" t="str">
        <f t="shared" ca="1" si="388"/>
        <v/>
      </c>
      <c r="BV449" s="7"/>
      <c r="BY449" s="7"/>
      <c r="CB449" s="131">
        <f t="shared" si="372"/>
        <v>446</v>
      </c>
      <c r="CC449" s="132" t="str">
        <f t="shared" ca="1" si="426"/>
        <v/>
      </c>
      <c r="CD449" s="133" t="str">
        <f t="shared" ca="1" si="373"/>
        <v/>
      </c>
      <c r="CE449" s="133" t="str">
        <f t="shared" ca="1" si="427"/>
        <v/>
      </c>
      <c r="CF449" s="133" t="str">
        <f t="shared" ca="1" si="374"/>
        <v/>
      </c>
      <c r="CG449" s="133" t="str">
        <f t="shared" ca="1" si="428"/>
        <v/>
      </c>
      <c r="CH449" s="133" t="str">
        <f ca="1">IF($H449="","",IF(MONTH($H449)=MONTH($C$4)-1,MAX(0,(CG449-SUM(N438:N449)+SUM(O438:O449))-(VLOOKUP(CB449-12,$CB$3:$CH448,6,FALSE))),0)*0.25)</f>
        <v/>
      </c>
      <c r="CI449" s="133" t="str">
        <f ca="1">IF($H449="","",CG449-SUM($CH$4:$CH449))</f>
        <v/>
      </c>
      <c r="CK449" s="133" t="str">
        <f ca="1">IF($H449="","",SUM($N$4:$N449)+$CK$3)</f>
        <v/>
      </c>
      <c r="CL449" s="133" t="str">
        <f ca="1">IF($H449="","",SUM($O$4:$O449))</f>
        <v/>
      </c>
      <c r="CM449" s="133" t="str">
        <f t="shared" ca="1" si="431"/>
        <v/>
      </c>
      <c r="CN449" s="133" t="str">
        <f ca="1">IF($H449="","",ROUND(IF(MONTH($H449)=MONTH($C$4)-1,BT449*(1+CC449)-SUM($CM$4:$CM449),0),2))</f>
        <v/>
      </c>
      <c r="CZ449" s="132" t="str">
        <f t="shared" ca="1" si="389"/>
        <v/>
      </c>
    </row>
    <row r="450" spans="6:104" x14ac:dyDescent="0.2">
      <c r="F450" s="3">
        <v>447</v>
      </c>
      <c r="G450" s="3">
        <f t="shared" si="390"/>
        <v>38</v>
      </c>
      <c r="H450" s="8" t="str">
        <f t="shared" ca="1" si="429"/>
        <v/>
      </c>
      <c r="I450" s="6" t="str">
        <f t="shared" ca="1" si="375"/>
        <v/>
      </c>
      <c r="J450" s="6" t="str">
        <f t="shared" ca="1" si="376"/>
        <v/>
      </c>
      <c r="K450" s="7"/>
      <c r="L450" s="6" t="str">
        <f ca="1">IF($H450="","",IF($J450="",VLOOKUP($I450,Sterbetafeln!$A$4:$I$124,$D$10,FALSE),MAX(0.0005,VLOOKUP($I450,Sterbetafeln!$A$4:$I$124,$D$10,FALSE)*VLOOKUP($J450,Sterbetafeln!$A$4:$I$124,$D$13,FALSE))))</f>
        <v/>
      </c>
      <c r="M450" s="78">
        <f ca="1">SUM($O$3:$O450)</f>
        <v>0</v>
      </c>
      <c r="N450" s="25" t="str">
        <f t="shared" ca="1" si="391"/>
        <v/>
      </c>
      <c r="O450" s="25" t="str">
        <f t="shared" ca="1" si="392"/>
        <v/>
      </c>
      <c r="P450" s="25" t="str">
        <f t="shared" ca="1" si="393"/>
        <v/>
      </c>
      <c r="Q450" s="7" t="str">
        <f t="shared" ca="1" si="394"/>
        <v/>
      </c>
      <c r="R450" s="25" t="str">
        <f t="shared" ca="1" si="395"/>
        <v/>
      </c>
      <c r="S450" s="25">
        <f ca="1">SUM(R$3:R450)</f>
        <v>0</v>
      </c>
      <c r="T450" s="25" t="str">
        <f t="shared" ca="1" si="396"/>
        <v/>
      </c>
      <c r="U450" s="25" t="str">
        <f t="shared" ca="1" si="377"/>
        <v/>
      </c>
      <c r="V450" s="25" t="str">
        <f t="shared" ca="1" si="397"/>
        <v/>
      </c>
      <c r="W450" s="25" t="str">
        <f t="shared" ca="1" si="378"/>
        <v/>
      </c>
      <c r="X450" s="25" t="str">
        <f t="shared" ca="1" si="398"/>
        <v/>
      </c>
      <c r="Y450" s="25" t="str">
        <f t="shared" ca="1" si="379"/>
        <v/>
      </c>
      <c r="Z450" s="25" t="str">
        <f t="shared" ca="1" si="399"/>
        <v/>
      </c>
      <c r="AA450" s="25" t="str">
        <f t="shared" ca="1" si="400"/>
        <v/>
      </c>
      <c r="AB450" s="25" t="str">
        <f ca="1">IF($H450="","",IF($Q450="x",SUM(U$3:W450)+SUM(Z$3:AA450)-SUM(AB$3:AB449),0))</f>
        <v/>
      </c>
      <c r="AC450" s="25" t="str">
        <f t="shared" ca="1" si="401"/>
        <v/>
      </c>
      <c r="AD450" s="25" t="str">
        <f t="shared" ca="1" si="380"/>
        <v/>
      </c>
      <c r="AE450" s="7"/>
      <c r="AF450" s="25" t="str">
        <f t="shared" ca="1" si="402"/>
        <v/>
      </c>
      <c r="AG450" s="25">
        <f ca="1">SUM(AF$3:AF450)</f>
        <v>0</v>
      </c>
      <c r="AH450" s="25" t="str">
        <f t="shared" ca="1" si="403"/>
        <v/>
      </c>
      <c r="AI450" s="25" t="str">
        <f t="shared" ca="1" si="381"/>
        <v/>
      </c>
      <c r="AJ450" s="25" t="str">
        <f t="shared" ca="1" si="404"/>
        <v/>
      </c>
      <c r="AK450" s="25" t="str">
        <f t="shared" ca="1" si="382"/>
        <v/>
      </c>
      <c r="AL450" s="25" t="str">
        <f t="shared" ca="1" si="405"/>
        <v/>
      </c>
      <c r="AM450" s="25" t="str">
        <f t="shared" ca="1" si="383"/>
        <v/>
      </c>
      <c r="AN450" s="25" t="str">
        <f t="shared" ca="1" si="406"/>
        <v/>
      </c>
      <c r="AO450" s="25" t="str">
        <f t="shared" ca="1" si="407"/>
        <v/>
      </c>
      <c r="AP450" s="25" t="str">
        <f ca="1">IF($H450="","",IF($Q450="x",SUM(AI$3:AK450)+SUM(AN$3:AO450)-SUM(AP$3:AP449),0))</f>
        <v/>
      </c>
      <c r="AQ450" s="25" t="str">
        <f t="shared" ca="1" si="408"/>
        <v/>
      </c>
      <c r="AR450" s="25" t="str">
        <f t="shared" ca="1" si="384"/>
        <v/>
      </c>
      <c r="AS450" s="7"/>
      <c r="AT450" s="25" t="str">
        <f t="shared" ca="1" si="409"/>
        <v/>
      </c>
      <c r="AU450" s="25">
        <f ca="1">SUM(AT$3:AT450)</f>
        <v>0</v>
      </c>
      <c r="AV450" s="25" t="str">
        <f t="shared" ca="1" si="410"/>
        <v/>
      </c>
      <c r="AW450" s="25" t="str">
        <f t="shared" ca="1" si="385"/>
        <v/>
      </c>
      <c r="AX450" s="25" t="str">
        <f t="shared" ca="1" si="411"/>
        <v/>
      </c>
      <c r="AY450" s="25" t="str">
        <f t="shared" ca="1" si="412"/>
        <v/>
      </c>
      <c r="AZ450" s="25" t="str">
        <f t="shared" ca="1" si="413"/>
        <v/>
      </c>
      <c r="BA450" s="25" t="str">
        <f t="shared" ca="1" si="414"/>
        <v/>
      </c>
      <c r="BB450" s="25" t="str">
        <f t="shared" ca="1" si="415"/>
        <v/>
      </c>
      <c r="BC450" s="25" t="str">
        <f t="shared" ca="1" si="416"/>
        <v/>
      </c>
      <c r="BD450" s="25" t="str">
        <f ca="1">IF($H450="","",IF($Q450="x",SUM(AW$3:AY450)+SUM(BB$3:BC450)-SUM(BD$3:BD449),0))</f>
        <v/>
      </c>
      <c r="BE450" s="25" t="str">
        <f t="shared" ca="1" si="417"/>
        <v/>
      </c>
      <c r="BF450" s="25" t="str">
        <f t="shared" ca="1" si="386"/>
        <v/>
      </c>
      <c r="BG450" s="7"/>
      <c r="BI450" s="25" t="str">
        <f t="shared" ca="1" si="418"/>
        <v/>
      </c>
      <c r="BJ450" s="25">
        <f ca="1">SUM(BI$3:BI450)</f>
        <v>0</v>
      </c>
      <c r="BK450" s="25" t="str">
        <f t="shared" ca="1" si="430"/>
        <v/>
      </c>
      <c r="BL450" s="25" t="str">
        <f t="shared" ca="1" si="387"/>
        <v/>
      </c>
      <c r="BM450" s="25" t="str">
        <f t="shared" ca="1" si="419"/>
        <v/>
      </c>
      <c r="BN450" s="25" t="str">
        <f t="shared" ca="1" si="420"/>
        <v/>
      </c>
      <c r="BO450" s="25" t="str">
        <f t="shared" ca="1" si="421"/>
        <v/>
      </c>
      <c r="BP450" s="25" t="str">
        <f t="shared" ca="1" si="422"/>
        <v/>
      </c>
      <c r="BQ450" s="25" t="str">
        <f t="shared" ca="1" si="423"/>
        <v/>
      </c>
      <c r="BR450" s="25" t="str">
        <f t="shared" ca="1" si="424"/>
        <v/>
      </c>
      <c r="BS450" s="25" t="str">
        <f ca="1">IF($H450="","",IF($Q450="x",SUM(BL$3:BN450)+SUM(BQ$3:BR450)-SUM(BS$3:BS449),0))</f>
        <v/>
      </c>
      <c r="BT450" s="25" t="str">
        <f t="shared" ca="1" si="425"/>
        <v/>
      </c>
      <c r="BU450" s="25" t="str">
        <f t="shared" ca="1" si="388"/>
        <v/>
      </c>
      <c r="BV450" s="7"/>
      <c r="BY450" s="7"/>
      <c r="CB450" s="131">
        <f t="shared" ref="CB450:CB513" si="432">F450</f>
        <v>447</v>
      </c>
      <c r="CC450" s="132" t="str">
        <f t="shared" ca="1" si="426"/>
        <v/>
      </c>
      <c r="CD450" s="133" t="str">
        <f t="shared" ref="CD450:CD513" ca="1" si="433">IF($H450="","",MAX(0,(CF449+($N450-$O450)*0.95)*((1+$C$37)^(1/12))))</f>
        <v/>
      </c>
      <c r="CE450" s="133" t="str">
        <f t="shared" ca="1" si="427"/>
        <v/>
      </c>
      <c r="CF450" s="133" t="str">
        <f t="shared" ref="CF450:CF513" ca="1" si="434">IF($H450="","",ROUND(CD450-CE450,2))</f>
        <v/>
      </c>
      <c r="CG450" s="133" t="str">
        <f t="shared" ca="1" si="428"/>
        <v/>
      </c>
      <c r="CH450" s="133" t="str">
        <f ca="1">IF($H450="","",IF(MONTH($H450)=MONTH($C$4)-1,MAX(0,(CG450-SUM(N439:N450)+SUM(O439:O450))-(VLOOKUP(CB450-12,$CB$3:$CH449,6,FALSE))),0)*0.25)</f>
        <v/>
      </c>
      <c r="CI450" s="133" t="str">
        <f ca="1">IF($H450="","",CG450-SUM($CH$4:$CH450))</f>
        <v/>
      </c>
      <c r="CK450" s="133" t="str">
        <f ca="1">IF($H450="","",SUM($N$4:$N450)+$CK$3)</f>
        <v/>
      </c>
      <c r="CL450" s="133" t="str">
        <f ca="1">IF($H450="","",SUM($O$4:$O450))</f>
        <v/>
      </c>
      <c r="CM450" s="133" t="str">
        <f t="shared" ca="1" si="431"/>
        <v/>
      </c>
      <c r="CN450" s="133" t="str">
        <f ca="1">IF($H450="","",ROUND(IF(MONTH($H450)=MONTH($C$4)-1,BT450*(1+CC450)-SUM($CM$4:$CM450),0),2))</f>
        <v/>
      </c>
      <c r="CZ450" s="132" t="str">
        <f t="shared" ca="1" si="389"/>
        <v/>
      </c>
    </row>
    <row r="451" spans="6:104" x14ac:dyDescent="0.2">
      <c r="F451" s="3">
        <v>448</v>
      </c>
      <c r="G451" s="3">
        <f t="shared" si="390"/>
        <v>38</v>
      </c>
      <c r="H451" s="8" t="str">
        <f t="shared" ca="1" si="429"/>
        <v/>
      </c>
      <c r="I451" s="6" t="str">
        <f t="shared" ref="I451:I514" ca="1" si="435">IF($H451="","",ROUND(DAYS360($C$10,$H451)/360,0))</f>
        <v/>
      </c>
      <c r="J451" s="6" t="str">
        <f t="shared" ca="1" si="376"/>
        <v/>
      </c>
      <c r="K451" s="7"/>
      <c r="L451" s="6" t="str">
        <f ca="1">IF($H451="","",IF($J451="",VLOOKUP($I451,Sterbetafeln!$A$4:$I$124,$D$10,FALSE),MAX(0.0005,VLOOKUP($I451,Sterbetafeln!$A$4:$I$124,$D$10,FALSE)*VLOOKUP($J451,Sterbetafeln!$A$4:$I$124,$D$13,FALSE))))</f>
        <v/>
      </c>
      <c r="M451" s="78">
        <f ca="1">SUM($O$3:$O451)</f>
        <v>0</v>
      </c>
      <c r="N451" s="25" t="str">
        <f t="shared" ca="1" si="391"/>
        <v/>
      </c>
      <c r="O451" s="25" t="str">
        <f t="shared" ca="1" si="392"/>
        <v/>
      </c>
      <c r="P451" s="25" t="str">
        <f t="shared" ca="1" si="393"/>
        <v/>
      </c>
      <c r="Q451" s="7" t="str">
        <f t="shared" ca="1" si="394"/>
        <v/>
      </c>
      <c r="R451" s="25" t="str">
        <f t="shared" ca="1" si="395"/>
        <v/>
      </c>
      <c r="S451" s="25">
        <f ca="1">SUM(R$3:R451)</f>
        <v>0</v>
      </c>
      <c r="T451" s="25" t="str">
        <f t="shared" ca="1" si="396"/>
        <v/>
      </c>
      <c r="U451" s="25" t="str">
        <f t="shared" ca="1" si="377"/>
        <v/>
      </c>
      <c r="V451" s="25" t="str">
        <f t="shared" ca="1" si="397"/>
        <v/>
      </c>
      <c r="W451" s="25" t="str">
        <f t="shared" ca="1" si="378"/>
        <v/>
      </c>
      <c r="X451" s="25" t="str">
        <f t="shared" ca="1" si="398"/>
        <v/>
      </c>
      <c r="Y451" s="25" t="str">
        <f t="shared" ca="1" si="379"/>
        <v/>
      </c>
      <c r="Z451" s="25" t="str">
        <f t="shared" ca="1" si="399"/>
        <v/>
      </c>
      <c r="AA451" s="25" t="str">
        <f t="shared" ca="1" si="400"/>
        <v/>
      </c>
      <c r="AB451" s="25" t="str">
        <f ca="1">IF($H451="","",IF($Q451="x",SUM(U$3:W451)+SUM(Z$3:AA451)-SUM(AB$3:AB450),0))</f>
        <v/>
      </c>
      <c r="AC451" s="25" t="str">
        <f t="shared" ca="1" si="401"/>
        <v/>
      </c>
      <c r="AD451" s="25" t="str">
        <f t="shared" ca="1" si="380"/>
        <v/>
      </c>
      <c r="AE451" s="7"/>
      <c r="AF451" s="25" t="str">
        <f t="shared" ca="1" si="402"/>
        <v/>
      </c>
      <c r="AG451" s="25">
        <f ca="1">SUM(AF$3:AF451)</f>
        <v>0</v>
      </c>
      <c r="AH451" s="25" t="str">
        <f t="shared" ca="1" si="403"/>
        <v/>
      </c>
      <c r="AI451" s="25" t="str">
        <f t="shared" ca="1" si="381"/>
        <v/>
      </c>
      <c r="AJ451" s="25" t="str">
        <f t="shared" ca="1" si="404"/>
        <v/>
      </c>
      <c r="AK451" s="25" t="str">
        <f t="shared" ca="1" si="382"/>
        <v/>
      </c>
      <c r="AL451" s="25" t="str">
        <f t="shared" ca="1" si="405"/>
        <v/>
      </c>
      <c r="AM451" s="25" t="str">
        <f t="shared" ca="1" si="383"/>
        <v/>
      </c>
      <c r="AN451" s="25" t="str">
        <f t="shared" ca="1" si="406"/>
        <v/>
      </c>
      <c r="AO451" s="25" t="str">
        <f t="shared" ca="1" si="407"/>
        <v/>
      </c>
      <c r="AP451" s="25" t="str">
        <f ca="1">IF($H451="","",IF($Q451="x",SUM(AI$3:AK451)+SUM(AN$3:AO451)-SUM(AP$3:AP450),0))</f>
        <v/>
      </c>
      <c r="AQ451" s="25" t="str">
        <f t="shared" ca="1" si="408"/>
        <v/>
      </c>
      <c r="AR451" s="25" t="str">
        <f t="shared" ca="1" si="384"/>
        <v/>
      </c>
      <c r="AS451" s="7"/>
      <c r="AT451" s="25" t="str">
        <f t="shared" ca="1" si="409"/>
        <v/>
      </c>
      <c r="AU451" s="25">
        <f ca="1">SUM(AT$3:AT451)</f>
        <v>0</v>
      </c>
      <c r="AV451" s="25" t="str">
        <f t="shared" ca="1" si="410"/>
        <v/>
      </c>
      <c r="AW451" s="25" t="str">
        <f t="shared" ca="1" si="385"/>
        <v/>
      </c>
      <c r="AX451" s="25" t="str">
        <f t="shared" ca="1" si="411"/>
        <v/>
      </c>
      <c r="AY451" s="25" t="str">
        <f t="shared" ca="1" si="412"/>
        <v/>
      </c>
      <c r="AZ451" s="25" t="str">
        <f t="shared" ca="1" si="413"/>
        <v/>
      </c>
      <c r="BA451" s="25" t="str">
        <f t="shared" ca="1" si="414"/>
        <v/>
      </c>
      <c r="BB451" s="25" t="str">
        <f t="shared" ca="1" si="415"/>
        <v/>
      </c>
      <c r="BC451" s="25" t="str">
        <f t="shared" ca="1" si="416"/>
        <v/>
      </c>
      <c r="BD451" s="25" t="str">
        <f ca="1">IF($H451="","",IF($Q451="x",SUM(AW$3:AY451)+SUM(BB$3:BC451)-SUM(BD$3:BD450),0))</f>
        <v/>
      </c>
      <c r="BE451" s="25" t="str">
        <f t="shared" ca="1" si="417"/>
        <v/>
      </c>
      <c r="BF451" s="25" t="str">
        <f t="shared" ca="1" si="386"/>
        <v/>
      </c>
      <c r="BG451" s="7"/>
      <c r="BI451" s="25" t="str">
        <f t="shared" ca="1" si="418"/>
        <v/>
      </c>
      <c r="BJ451" s="25">
        <f ca="1">SUM(BI$3:BI451)</f>
        <v>0</v>
      </c>
      <c r="BK451" s="25" t="str">
        <f t="shared" ca="1" si="430"/>
        <v/>
      </c>
      <c r="BL451" s="25" t="str">
        <f t="shared" ca="1" si="387"/>
        <v/>
      </c>
      <c r="BM451" s="25" t="str">
        <f t="shared" ca="1" si="419"/>
        <v/>
      </c>
      <c r="BN451" s="25" t="str">
        <f t="shared" ca="1" si="420"/>
        <v/>
      </c>
      <c r="BO451" s="25" t="str">
        <f t="shared" ca="1" si="421"/>
        <v/>
      </c>
      <c r="BP451" s="25" t="str">
        <f t="shared" ca="1" si="422"/>
        <v/>
      </c>
      <c r="BQ451" s="25" t="str">
        <f t="shared" ca="1" si="423"/>
        <v/>
      </c>
      <c r="BR451" s="25" t="str">
        <f t="shared" ca="1" si="424"/>
        <v/>
      </c>
      <c r="BS451" s="25" t="str">
        <f ca="1">IF($H451="","",IF($Q451="x",SUM(BL$3:BN451)+SUM(BQ$3:BR451)-SUM(BS$3:BS450),0))</f>
        <v/>
      </c>
      <c r="BT451" s="25" t="str">
        <f t="shared" ca="1" si="425"/>
        <v/>
      </c>
      <c r="BU451" s="25" t="str">
        <f t="shared" ca="1" si="388"/>
        <v/>
      </c>
      <c r="BV451" s="7"/>
      <c r="BY451" s="7"/>
      <c r="CB451" s="131">
        <f t="shared" si="432"/>
        <v>448</v>
      </c>
      <c r="CC451" s="132" t="str">
        <f t="shared" ca="1" si="426"/>
        <v/>
      </c>
      <c r="CD451" s="133" t="str">
        <f t="shared" ca="1" si="433"/>
        <v/>
      </c>
      <c r="CE451" s="133" t="str">
        <f t="shared" ca="1" si="427"/>
        <v/>
      </c>
      <c r="CF451" s="133" t="str">
        <f t="shared" ca="1" si="434"/>
        <v/>
      </c>
      <c r="CG451" s="133" t="str">
        <f t="shared" ca="1" si="428"/>
        <v/>
      </c>
      <c r="CH451" s="133" t="str">
        <f ca="1">IF($H451="","",IF(MONTH($H451)=MONTH($C$4)-1,MAX(0,(CG451-SUM(N440:N451)+SUM(O440:O451))-(VLOOKUP(CB451-12,$CB$3:$CH450,6,FALSE))),0)*0.25)</f>
        <v/>
      </c>
      <c r="CI451" s="133" t="str">
        <f ca="1">IF($H451="","",CG451-SUM($CH$4:$CH451))</f>
        <v/>
      </c>
      <c r="CK451" s="133" t="str">
        <f ca="1">IF($H451="","",SUM($N$4:$N451)+$CK$3)</f>
        <v/>
      </c>
      <c r="CL451" s="133" t="str">
        <f ca="1">IF($H451="","",SUM($O$4:$O451))</f>
        <v/>
      </c>
      <c r="CM451" s="133" t="str">
        <f t="shared" ca="1" si="431"/>
        <v/>
      </c>
      <c r="CN451" s="133" t="str">
        <f ca="1">IF($H451="","",ROUND(IF(MONTH($H451)=MONTH($C$4)-1,BT451*(1+CC451)-SUM($CM$4:$CM451),0),2))</f>
        <v/>
      </c>
      <c r="CZ451" s="132" t="str">
        <f t="shared" ca="1" si="389"/>
        <v/>
      </c>
    </row>
    <row r="452" spans="6:104" x14ac:dyDescent="0.2">
      <c r="F452" s="3">
        <v>449</v>
      </c>
      <c r="G452" s="3">
        <f t="shared" si="390"/>
        <v>38</v>
      </c>
      <c r="H452" s="8" t="str">
        <f t="shared" ca="1" si="429"/>
        <v/>
      </c>
      <c r="I452" s="6" t="str">
        <f t="shared" ca="1" si="435"/>
        <v/>
      </c>
      <c r="J452" s="6" t="str">
        <f t="shared" ref="J452:J515" ca="1" si="436">IF($H452="","",IF(OR($C$13="",$C$14=""),"",ROUND(DAYS360($C$13,$H452)/360,0)))</f>
        <v/>
      </c>
      <c r="K452" s="7"/>
      <c r="L452" s="6" t="str">
        <f ca="1">IF($H452="","",IF($J452="",VLOOKUP($I452,Sterbetafeln!$A$4:$I$124,$D$10,FALSE),MAX(0.0005,VLOOKUP($I452,Sterbetafeln!$A$4:$I$124,$D$10,FALSE)*VLOOKUP($J452,Sterbetafeln!$A$4:$I$124,$D$13,FALSE))))</f>
        <v/>
      </c>
      <c r="M452" s="78">
        <f ca="1">SUM($O$3:$O452)</f>
        <v>0</v>
      </c>
      <c r="N452" s="25" t="str">
        <f t="shared" ca="1" si="391"/>
        <v/>
      </c>
      <c r="O452" s="25" t="str">
        <f t="shared" ca="1" si="392"/>
        <v/>
      </c>
      <c r="P452" s="25" t="str">
        <f t="shared" ca="1" si="393"/>
        <v/>
      </c>
      <c r="Q452" s="7" t="str">
        <f t="shared" ca="1" si="394"/>
        <v/>
      </c>
      <c r="R452" s="25" t="str">
        <f t="shared" ca="1" si="395"/>
        <v/>
      </c>
      <c r="S452" s="25">
        <f ca="1">SUM(R$3:R452)</f>
        <v>0</v>
      </c>
      <c r="T452" s="25" t="str">
        <f t="shared" ca="1" si="396"/>
        <v/>
      </c>
      <c r="U452" s="25" t="str">
        <f t="shared" ref="U452:U515" ca="1" si="437">IF($H452="","",ROUND(MAX(T452*$C$25,$C$26)/12,2))</f>
        <v/>
      </c>
      <c r="V452" s="25" t="str">
        <f t="shared" ca="1" si="397"/>
        <v/>
      </c>
      <c r="W452" s="25" t="str">
        <f t="shared" ref="W452:W515" ca="1" si="438">IF($H452="","",ROUND((T452*$C$28)/12,2))</f>
        <v/>
      </c>
      <c r="X452" s="25" t="str">
        <f t="shared" ca="1" si="398"/>
        <v/>
      </c>
      <c r="Y452" s="25" t="str">
        <f t="shared" ref="Y452:Y515" ca="1" si="439">IF($H452="","",ROUND(X452-T452,2))</f>
        <v/>
      </c>
      <c r="Z452" s="25" t="str">
        <f t="shared" ca="1" si="399"/>
        <v/>
      </c>
      <c r="AA452" s="25" t="str">
        <f t="shared" ca="1" si="400"/>
        <v/>
      </c>
      <c r="AB452" s="25" t="str">
        <f ca="1">IF($H452="","",IF($Q452="x",SUM(U$3:W452)+SUM(Z$3:AA452)-SUM(AB$3:AB451),0))</f>
        <v/>
      </c>
      <c r="AC452" s="25" t="str">
        <f t="shared" ca="1" si="401"/>
        <v/>
      </c>
      <c r="AD452" s="25" t="str">
        <f t="shared" ref="AD452:AD515" ca="1" si="440">IF($H452="","",ROUND(MAX(0,AC452-$C$31+$BW452)*$C$86,2))</f>
        <v/>
      </c>
      <c r="AE452" s="7"/>
      <c r="AF452" s="25" t="str">
        <f t="shared" ca="1" si="402"/>
        <v/>
      </c>
      <c r="AG452" s="25">
        <f ca="1">SUM(AF$3:AF452)</f>
        <v>0</v>
      </c>
      <c r="AH452" s="25" t="str">
        <f t="shared" ca="1" si="403"/>
        <v/>
      </c>
      <c r="AI452" s="25" t="str">
        <f t="shared" ref="AI452:AI515" ca="1" si="441">IF($H452="","",ROUND(MAX(AH452*$C$25,$C$26)/12,2))</f>
        <v/>
      </c>
      <c r="AJ452" s="25" t="str">
        <f t="shared" ca="1" si="404"/>
        <v/>
      </c>
      <c r="AK452" s="25" t="str">
        <f t="shared" ref="AK452:AK515" ca="1" si="442">IF($H452="","",ROUND((AH452*$C$28)/12,2))</f>
        <v/>
      </c>
      <c r="AL452" s="25" t="str">
        <f t="shared" ca="1" si="405"/>
        <v/>
      </c>
      <c r="AM452" s="25" t="str">
        <f t="shared" ref="AM452:AM515" ca="1" si="443">IF($H452="","",ROUND(AL452-AH452,2))</f>
        <v/>
      </c>
      <c r="AN452" s="25" t="str">
        <f t="shared" ca="1" si="406"/>
        <v/>
      </c>
      <c r="AO452" s="25" t="str">
        <f t="shared" ca="1" si="407"/>
        <v/>
      </c>
      <c r="AP452" s="25" t="str">
        <f ca="1">IF($H452="","",IF($Q452="x",SUM(AI$3:AK452)+SUM(AN$3:AO452)-SUM(AP$3:AP451),0))</f>
        <v/>
      </c>
      <c r="AQ452" s="25" t="str">
        <f t="shared" ca="1" si="408"/>
        <v/>
      </c>
      <c r="AR452" s="25" t="str">
        <f t="shared" ref="AR452:AR515" ca="1" si="444">IF($H452="","",ROUND(MAX(0,AQ452-$C$31+$BW452)*$C$86,2))</f>
        <v/>
      </c>
      <c r="AS452" s="7"/>
      <c r="AT452" s="25" t="str">
        <f t="shared" ca="1" si="409"/>
        <v/>
      </c>
      <c r="AU452" s="25">
        <f ca="1">SUM(AT$3:AT452)</f>
        <v>0</v>
      </c>
      <c r="AV452" s="25" t="str">
        <f t="shared" ca="1" si="410"/>
        <v/>
      </c>
      <c r="AW452" s="25" t="str">
        <f t="shared" ref="AW452:AW515" ca="1" si="445">IF($H452="","",ROUND(MAX(AV452*$C$25,$C$26)/12,2))</f>
        <v/>
      </c>
      <c r="AX452" s="25" t="str">
        <f t="shared" ca="1" si="411"/>
        <v/>
      </c>
      <c r="AY452" s="25" t="str">
        <f t="shared" ca="1" si="412"/>
        <v/>
      </c>
      <c r="AZ452" s="25" t="str">
        <f t="shared" ca="1" si="413"/>
        <v/>
      </c>
      <c r="BA452" s="25" t="str">
        <f t="shared" ca="1" si="414"/>
        <v/>
      </c>
      <c r="BB452" s="25" t="str">
        <f t="shared" ca="1" si="415"/>
        <v/>
      </c>
      <c r="BC452" s="25" t="str">
        <f t="shared" ca="1" si="416"/>
        <v/>
      </c>
      <c r="BD452" s="25" t="str">
        <f ca="1">IF($H452="","",IF($Q452="x",SUM(AW$3:AY452)+SUM(BB$3:BC452)-SUM(BD$3:BD451),0))</f>
        <v/>
      </c>
      <c r="BE452" s="25" t="str">
        <f t="shared" ca="1" si="417"/>
        <v/>
      </c>
      <c r="BF452" s="25" t="str">
        <f t="shared" ref="BF452:BF515" ca="1" si="446">IF($H452="","",ROUND(MAX(0,BE452-$C$31+$BW452)*$C$86,2))</f>
        <v/>
      </c>
      <c r="BG452" s="7"/>
      <c r="BI452" s="25" t="str">
        <f t="shared" ca="1" si="418"/>
        <v/>
      </c>
      <c r="BJ452" s="25">
        <f ca="1">SUM(BI$3:BI452)</f>
        <v>0</v>
      </c>
      <c r="BK452" s="25" t="str">
        <f t="shared" ca="1" si="430"/>
        <v/>
      </c>
      <c r="BL452" s="25" t="str">
        <f t="shared" ref="BL452:BL515" ca="1" si="447">IF($H452="","",ROUND(MAX(BK452*$C$25,$C$26)/12,2))</f>
        <v/>
      </c>
      <c r="BM452" s="25" t="str">
        <f t="shared" ca="1" si="419"/>
        <v/>
      </c>
      <c r="BN452" s="25" t="str">
        <f t="shared" ca="1" si="420"/>
        <v/>
      </c>
      <c r="BO452" s="25" t="str">
        <f t="shared" ca="1" si="421"/>
        <v/>
      </c>
      <c r="BP452" s="25" t="str">
        <f t="shared" ca="1" si="422"/>
        <v/>
      </c>
      <c r="BQ452" s="25" t="str">
        <f t="shared" ca="1" si="423"/>
        <v/>
      </c>
      <c r="BR452" s="25" t="str">
        <f t="shared" ca="1" si="424"/>
        <v/>
      </c>
      <c r="BS452" s="25" t="str">
        <f ca="1">IF($H452="","",IF($Q452="x",SUM(BL$3:BN452)+SUM(BQ$3:BR452)-SUM(BS$3:BS451),0))</f>
        <v/>
      </c>
      <c r="BT452" s="25" t="str">
        <f t="shared" ca="1" si="425"/>
        <v/>
      </c>
      <c r="BU452" s="25" t="str">
        <f t="shared" ref="BU452:BU515" ca="1" si="448">IF($H452="","",ROUND(MAX(0,BT452-$C$31+$BW452)*$C$86,2))</f>
        <v/>
      </c>
      <c r="BV452" s="7"/>
      <c r="BY452" s="7"/>
      <c r="CB452" s="131">
        <f t="shared" si="432"/>
        <v>449</v>
      </c>
      <c r="CC452" s="132" t="str">
        <f t="shared" ca="1" si="426"/>
        <v/>
      </c>
      <c r="CD452" s="133" t="str">
        <f t="shared" ca="1" si="433"/>
        <v/>
      </c>
      <c r="CE452" s="133" t="str">
        <f t="shared" ca="1" si="427"/>
        <v/>
      </c>
      <c r="CF452" s="133" t="str">
        <f t="shared" ca="1" si="434"/>
        <v/>
      </c>
      <c r="CG452" s="133" t="str">
        <f t="shared" ca="1" si="428"/>
        <v/>
      </c>
      <c r="CH452" s="133" t="str">
        <f ca="1">IF($H452="","",IF(MONTH($H452)=MONTH($C$4)-1,MAX(0,(CG452-SUM(N441:N452)+SUM(O441:O452))-(VLOOKUP(CB452-12,$CB$3:$CH451,6,FALSE))),0)*0.25)</f>
        <v/>
      </c>
      <c r="CI452" s="133" t="str">
        <f ca="1">IF($H452="","",CG452-SUM($CH$4:$CH452))</f>
        <v/>
      </c>
      <c r="CK452" s="133" t="str">
        <f ca="1">IF($H452="","",SUM($N$4:$N452)+$CK$3)</f>
        <v/>
      </c>
      <c r="CL452" s="133" t="str">
        <f ca="1">IF($H452="","",SUM($O$4:$O452))</f>
        <v/>
      </c>
      <c r="CM452" s="133" t="str">
        <f t="shared" ca="1" si="431"/>
        <v/>
      </c>
      <c r="CN452" s="133" t="str">
        <f ca="1">IF($H452="","",ROUND(IF(MONTH($H452)=MONTH($C$4)-1,BT452*(1+CC452)-SUM($CM$4:$CM452),0),2))</f>
        <v/>
      </c>
      <c r="CZ452" s="132" t="str">
        <f t="shared" ref="CZ452:CZ515" ca="1" si="449">IF($H452="","",IF($C$30="FLEX",IF($G453&gt;5,ROUND(((($C$5-$G453+1)/($C$5-5)*($C$29-1))+1),4),1),ROUND($C$29,4)))</f>
        <v/>
      </c>
    </row>
    <row r="453" spans="6:104" x14ac:dyDescent="0.2">
      <c r="F453" s="3">
        <v>450</v>
      </c>
      <c r="G453" s="3">
        <f t="shared" ref="G453:G516" si="450">ROUNDDOWN((F453-1)/12+1,0)</f>
        <v>38</v>
      </c>
      <c r="H453" s="8" t="str">
        <f t="shared" ca="1" si="429"/>
        <v/>
      </c>
      <c r="I453" s="6" t="str">
        <f t="shared" ca="1" si="435"/>
        <v/>
      </c>
      <c r="J453" s="6" t="str">
        <f t="shared" ca="1" si="436"/>
        <v/>
      </c>
      <c r="K453" s="7"/>
      <c r="L453" s="6" t="str">
        <f ca="1">IF($H453="","",IF($J453="",VLOOKUP($I453,Sterbetafeln!$A$4:$I$124,$D$10,FALSE),MAX(0.0005,VLOOKUP($I453,Sterbetafeln!$A$4:$I$124,$D$10,FALSE)*VLOOKUP($J453,Sterbetafeln!$A$4:$I$124,$D$13,FALSE))))</f>
        <v/>
      </c>
      <c r="M453" s="78">
        <f ca="1">SUM($O$3:$O453)</f>
        <v>0</v>
      </c>
      <c r="N453" s="25" t="str">
        <f t="shared" ref="N453:N516" ca="1" si="451">IF($H453="","",IF($C$59-1=$H452,$C$60,0)+IF($C$66-1=$H452,$C$67,0)+IF($C$73-1=$H452,$C$74,0))</f>
        <v/>
      </c>
      <c r="O453" s="25" t="str">
        <f t="shared" ref="O453:O516" ca="1" si="452">IF($H453="","",IF($C$53-1=$H452,$C$54,0)+IF($C$55-1=$H452,$C$56,0)+IF($C$57-1=$H452,$C$58,0)+IF(AND($H453&gt;$C$50,$H452&lt;$C$51,MOD($F453,$D$49)=0),$C$48,0))</f>
        <v/>
      </c>
      <c r="P453" s="25" t="str">
        <f t="shared" ref="P453:P516" ca="1" si="453">IF($H453="","",IF($C$59-1=$H452,$C$60-$C$65,0)+IF($C$66-1=$H452,$C$67-$C$72,0)+IF($C$73-1=$H452,$C$74-$C$79,0)+IF($O453&gt;0,$C$32,0))</f>
        <v/>
      </c>
      <c r="Q453" s="7" t="str">
        <f t="shared" ref="Q453:Q516" ca="1" si="454">IF($H453="","",IF($H454="","x",IF(MONTH($H453)=3,"x",IF(MONTH($H453)=6,"x",IF(MONTH($H453)=9,"x",IF(MONTH($H453)=12,"x",""))))))</f>
        <v/>
      </c>
      <c r="R453" s="25" t="str">
        <f t="shared" ref="R453:R516" ca="1" si="455">IF($H453="","",IF(MIN($O453+$P453,AC452+$N453)&gt;=$O453+$P453,$O453,AC452))</f>
        <v/>
      </c>
      <c r="S453" s="25">
        <f ca="1">SUM(R$3:R453)</f>
        <v>0</v>
      </c>
      <c r="T453" s="25" t="str">
        <f t="shared" ref="T453:T516" ca="1" si="456">IF($H453="","",MAX(0,(AC452+$N453-$O453-$P453)*((1+$C$34)^(1/12))))</f>
        <v/>
      </c>
      <c r="U453" s="25" t="str">
        <f t="shared" ca="1" si="437"/>
        <v/>
      </c>
      <c r="V453" s="25" t="str">
        <f t="shared" ref="V453:V516" ca="1" si="457">IF($H453="","",ROUND($C$27/12,2))</f>
        <v/>
      </c>
      <c r="W453" s="25" t="str">
        <f t="shared" ca="1" si="438"/>
        <v/>
      </c>
      <c r="X453" s="25" t="str">
        <f t="shared" ref="X453:X516" ca="1" si="458">IF($H453="","",MAX($C$29,T453))</f>
        <v/>
      </c>
      <c r="Y453" s="25" t="str">
        <f t="shared" ca="1" si="439"/>
        <v/>
      </c>
      <c r="Z453" s="25" t="str">
        <f t="shared" ref="Z453:Z516" ca="1" si="459">IF($H453="","",ROUND((Y453*$L453)/12,2))</f>
        <v/>
      </c>
      <c r="AA453" s="25" t="str">
        <f t="shared" ref="AA453:AA516" ca="1" si="460">IF($H453="","",ROUND(IF($N453&gt;0,MIN($C$82,MAX($N453*$C$83,$C$81)),0)+IF($O453&gt;0,MIN($C$82,MAX($O453*$C$83,$C$81)),0)+(T453*$C$84)/12,2))</f>
        <v/>
      </c>
      <c r="AB453" s="25" t="str">
        <f ca="1">IF($H453="","",IF($Q453="x",SUM(U$3:W453)+SUM(Z$3:AA453)-SUM(AB$3:AB452),0))</f>
        <v/>
      </c>
      <c r="AC453" s="25" t="str">
        <f t="shared" ref="AC453:AC516" ca="1" si="461">IF($H453="","",MAX(0,ROUND(T453-AB453,2)))</f>
        <v/>
      </c>
      <c r="AD453" s="25" t="str">
        <f t="shared" ca="1" si="440"/>
        <v/>
      </c>
      <c r="AE453" s="7"/>
      <c r="AF453" s="25" t="str">
        <f t="shared" ref="AF453:AF516" ca="1" si="462">IF($H453="","",IF(MIN($O453+$P453,AQ452+$N453)&gt;=$O453+$P453,$O453,AQ452))</f>
        <v/>
      </c>
      <c r="AG453" s="25">
        <f ca="1">SUM(AF$3:AF453)</f>
        <v>0</v>
      </c>
      <c r="AH453" s="25" t="str">
        <f t="shared" ref="AH453:AH516" ca="1" si="463">IF($H453="","",MAX(0,(AQ452+$N453-$O453-$P453)*((1+$C$35)^(1/12))))</f>
        <v/>
      </c>
      <c r="AI453" s="25" t="str">
        <f t="shared" ca="1" si="441"/>
        <v/>
      </c>
      <c r="AJ453" s="25" t="str">
        <f t="shared" ref="AJ453:AJ516" ca="1" si="464">IF($H453="","",ROUND($C$27/12,2))</f>
        <v/>
      </c>
      <c r="AK453" s="25" t="str">
        <f t="shared" ca="1" si="442"/>
        <v/>
      </c>
      <c r="AL453" s="25" t="str">
        <f t="shared" ref="AL453:AL516" ca="1" si="465">IF($H453="","",MAX($C$29,AH453))</f>
        <v/>
      </c>
      <c r="AM453" s="25" t="str">
        <f t="shared" ca="1" si="443"/>
        <v/>
      </c>
      <c r="AN453" s="25" t="str">
        <f t="shared" ref="AN453:AN516" ca="1" si="466">IF($H453="","",ROUND((AM453*$L453)/12,2))</f>
        <v/>
      </c>
      <c r="AO453" s="25" t="str">
        <f t="shared" ref="AO453:AO516" ca="1" si="467">IF($H453="","",ROUND(IF($N453&gt;0,MIN($C$82,MAX($N453*$C$83,$C$81)),0)+IF($O453&gt;0,MIN($C$82,MAX($O453*$C$83,$C$81)),0)+(AH453*$C$84)/12,2))</f>
        <v/>
      </c>
      <c r="AP453" s="25" t="str">
        <f ca="1">IF($H453="","",IF($Q453="x",SUM(AI$3:AK453)+SUM(AN$3:AO453)-SUM(AP$3:AP452),0))</f>
        <v/>
      </c>
      <c r="AQ453" s="25" t="str">
        <f t="shared" ref="AQ453:AQ516" ca="1" si="468">IF($H453="","",MAX(0,ROUND(AH453-AP453,2)))</f>
        <v/>
      </c>
      <c r="AR453" s="25" t="str">
        <f t="shared" ca="1" si="444"/>
        <v/>
      </c>
      <c r="AS453" s="7"/>
      <c r="AT453" s="25" t="str">
        <f t="shared" ref="AT453:AT516" ca="1" si="469">IF($H453="","",IF(MIN($O453+$P453,BE452+$N453)&gt;=$O453+$P453,$O453,BE452))</f>
        <v/>
      </c>
      <c r="AU453" s="25">
        <f ca="1">SUM(AT$3:AT453)</f>
        <v>0</v>
      </c>
      <c r="AV453" s="25" t="str">
        <f t="shared" ref="AV453:AV516" ca="1" si="470">IF($H453="","",MAX(0,(BE452+$N453-$O453-$P453)*((1+$C$36)^(1/12))))</f>
        <v/>
      </c>
      <c r="AW453" s="25" t="str">
        <f t="shared" ca="1" si="445"/>
        <v/>
      </c>
      <c r="AX453" s="25" t="str">
        <f t="shared" ref="AX453:AX516" ca="1" si="471">IF($H453="","",ROUND($C$27/12,2))</f>
        <v/>
      </c>
      <c r="AY453" s="25" t="str">
        <f t="shared" ref="AY453:AY516" ca="1" si="472">IF($H453="","",ROUND((AV453*$C$28)/12,2))</f>
        <v/>
      </c>
      <c r="AZ453" s="25" t="str">
        <f t="shared" ref="AZ453:AZ516" ca="1" si="473">IF($H453="","",MAX($C$29,AV453))</f>
        <v/>
      </c>
      <c r="BA453" s="25" t="str">
        <f t="shared" ref="BA453:BA516" ca="1" si="474">IF($H453="","",ROUND(AZ453-AV453,2))</f>
        <v/>
      </c>
      <c r="BB453" s="25" t="str">
        <f t="shared" ref="BB453:BB516" ca="1" si="475">IF($H453="","",ROUND((BA453*$L453)/12,2))</f>
        <v/>
      </c>
      <c r="BC453" s="25" t="str">
        <f t="shared" ref="BC453:BC516" ca="1" si="476">IF($H453="","",ROUND(IF($N453&gt;0,MIN($C$82,MAX($N453*$C$83,$C$81)),0)+IF($O453&gt;0,MIN($C$82,MAX($O453*$C$83,$C$81)),0)+(AV453*$C$84)/12,2))</f>
        <v/>
      </c>
      <c r="BD453" s="25" t="str">
        <f ca="1">IF($H453="","",IF($Q453="x",SUM(AW$3:AY453)+SUM(BB$3:BC453)-SUM(BD$3:BD452),0))</f>
        <v/>
      </c>
      <c r="BE453" s="25" t="str">
        <f t="shared" ref="BE453:BE516" ca="1" si="477">IF($H453="","",MAX(0,ROUND(AV453-BD453,2)))</f>
        <v/>
      </c>
      <c r="BF453" s="25" t="str">
        <f t="shared" ca="1" si="446"/>
        <v/>
      </c>
      <c r="BG453" s="7"/>
      <c r="BI453" s="25" t="str">
        <f t="shared" ref="BI453:BI516" ca="1" si="478">IF($H453="","",IF(MIN($O453+$P453,BT452+$N453)&gt;=$O453+$P453,$O453,BT452))</f>
        <v/>
      </c>
      <c r="BJ453" s="25">
        <f ca="1">SUM(BI$3:BI453)</f>
        <v>0</v>
      </c>
      <c r="BK453" s="25" t="str">
        <f t="shared" ca="1" si="430"/>
        <v/>
      </c>
      <c r="BL453" s="25" t="str">
        <f t="shared" ca="1" si="447"/>
        <v/>
      </c>
      <c r="BM453" s="25" t="str">
        <f t="shared" ref="BM453:BM516" ca="1" si="479">IF($H453="","",ROUND($C$27/12,2))</f>
        <v/>
      </c>
      <c r="BN453" s="25" t="str">
        <f t="shared" ref="BN453:BN516" ca="1" si="480">IF($H453="","",ROUND((BK453*$C$28)/12,2))</f>
        <v/>
      </c>
      <c r="BO453" s="25" t="str">
        <f t="shared" ref="BO453:BO516" ca="1" si="481">IF($H453="","",MAX($C$29,BK453))</f>
        <v/>
      </c>
      <c r="BP453" s="25" t="str">
        <f t="shared" ref="BP453:BP516" ca="1" si="482">IF($H453="","",ROUND(BO453-BK453,2))</f>
        <v/>
      </c>
      <c r="BQ453" s="25" t="str">
        <f t="shared" ref="BQ453:BQ516" ca="1" si="483">IF($H453="","",ROUND((BP453*$L453)/12,2))</f>
        <v/>
      </c>
      <c r="BR453" s="25" t="str">
        <f t="shared" ref="BR453:BR516" ca="1" si="484">IF($H453="","",ROUND(IF($N453&gt;0,MIN($C$82,MAX($N453*$C$83,$C$81)),0)+IF($O453&gt;0,MIN($C$82,MAX($O453*$C$83,$C$81)),0)+(BK453*$C$84)/12,2))</f>
        <v/>
      </c>
      <c r="BS453" s="25" t="str">
        <f ca="1">IF($H453="","",IF($Q453="x",SUM(BL$3:BN453)+SUM(BQ$3:BR453)-SUM(BS$3:BS452),0))</f>
        <v/>
      </c>
      <c r="BT453" s="25" t="str">
        <f t="shared" ref="BT453:BT516" ca="1" si="485">IF($H453="","",MAX(0,ROUND(BK453-BS453,2)))</f>
        <v/>
      </c>
      <c r="BU453" s="25" t="str">
        <f t="shared" ca="1" si="448"/>
        <v/>
      </c>
      <c r="BV453" s="7"/>
      <c r="BY453" s="7"/>
      <c r="CB453" s="131">
        <f t="shared" si="432"/>
        <v>450</v>
      </c>
      <c r="CC453" s="132" t="str">
        <f t="shared" ref="CC453:CC516" ca="1" si="486">IF($H453="","",IF(MONTH($H453)=MONTH($C$4)-1,IF(RAND()&gt;0.5,1,-1)*RAND()/$CO$5,0))</f>
        <v/>
      </c>
      <c r="CD453" s="133" t="str">
        <f t="shared" ca="1" si="433"/>
        <v/>
      </c>
      <c r="CE453" s="133" t="str">
        <f t="shared" ref="CE453:CE516" ca="1" si="487">IF($H453="","",ROUND((((CF452+CD453)/2)*0.005)/12,2))</f>
        <v/>
      </c>
      <c r="CF453" s="133" t="str">
        <f t="shared" ca="1" si="434"/>
        <v/>
      </c>
      <c r="CG453" s="133" t="str">
        <f t="shared" ref="CG453:CG516" ca="1" si="488">IF($H453="","",IF(MONTH($H453)=MONTH($C$4)-1,CF453*(1+CC453),0))</f>
        <v/>
      </c>
      <c r="CH453" s="133" t="str">
        <f ca="1">IF($H453="","",IF(MONTH($H453)=MONTH($C$4)-1,MAX(0,(CG453-SUM(N442:N453)+SUM(O442:O453))-(VLOOKUP(CB453-12,$CB$3:$CH452,6,FALSE))),0)*0.25)</f>
        <v/>
      </c>
      <c r="CI453" s="133" t="str">
        <f ca="1">IF($H453="","",CG453-SUM($CH$4:$CH453))</f>
        <v/>
      </c>
      <c r="CK453" s="133" t="str">
        <f ca="1">IF($H453="","",SUM($N$4:$N453)+$CK$3)</f>
        <v/>
      </c>
      <c r="CL453" s="133" t="str">
        <f ca="1">IF($H453="","",SUM($O$4:$O453))</f>
        <v/>
      </c>
      <c r="CM453" s="133" t="str">
        <f t="shared" ca="1" si="431"/>
        <v/>
      </c>
      <c r="CN453" s="133" t="str">
        <f ca="1">IF($H453="","",ROUND(IF(MONTH($H453)=MONTH($C$4)-1,BT453*(1+CC453)-SUM($CM$4:$CM453),0),2))</f>
        <v/>
      </c>
      <c r="CZ453" s="132" t="str">
        <f t="shared" ca="1" si="449"/>
        <v/>
      </c>
    </row>
    <row r="454" spans="6:104" x14ac:dyDescent="0.2">
      <c r="F454" s="3">
        <v>451</v>
      </c>
      <c r="G454" s="3">
        <f t="shared" si="450"/>
        <v>38</v>
      </c>
      <c r="H454" s="8" t="str">
        <f t="shared" ref="H454:H517" ca="1" si="489">IF(OR($G454&gt;$C$5,$H453=""),"",DATE(YEAR($H$4),MONTH($H$4)+$F454,1)-1)</f>
        <v/>
      </c>
      <c r="I454" s="6" t="str">
        <f t="shared" ca="1" si="435"/>
        <v/>
      </c>
      <c r="J454" s="6" t="str">
        <f t="shared" ca="1" si="436"/>
        <v/>
      </c>
      <c r="K454" s="7"/>
      <c r="L454" s="6" t="str">
        <f ca="1">IF($H454="","",IF($J454="",VLOOKUP($I454,Sterbetafeln!$A$4:$I$124,$D$10,FALSE),MAX(0.0005,VLOOKUP($I454,Sterbetafeln!$A$4:$I$124,$D$10,FALSE)*VLOOKUP($J454,Sterbetafeln!$A$4:$I$124,$D$13,FALSE))))</f>
        <v/>
      </c>
      <c r="M454" s="78">
        <f ca="1">SUM($O$3:$O454)</f>
        <v>0</v>
      </c>
      <c r="N454" s="25" t="str">
        <f t="shared" ca="1" si="451"/>
        <v/>
      </c>
      <c r="O454" s="25" t="str">
        <f t="shared" ca="1" si="452"/>
        <v/>
      </c>
      <c r="P454" s="25" t="str">
        <f t="shared" ca="1" si="453"/>
        <v/>
      </c>
      <c r="Q454" s="7" t="str">
        <f t="shared" ca="1" si="454"/>
        <v/>
      </c>
      <c r="R454" s="25" t="str">
        <f t="shared" ca="1" si="455"/>
        <v/>
      </c>
      <c r="S454" s="25">
        <f ca="1">SUM(R$3:R454)</f>
        <v>0</v>
      </c>
      <c r="T454" s="25" t="str">
        <f t="shared" ca="1" si="456"/>
        <v/>
      </c>
      <c r="U454" s="25" t="str">
        <f t="shared" ca="1" si="437"/>
        <v/>
      </c>
      <c r="V454" s="25" t="str">
        <f t="shared" ca="1" si="457"/>
        <v/>
      </c>
      <c r="W454" s="25" t="str">
        <f t="shared" ca="1" si="438"/>
        <v/>
      </c>
      <c r="X454" s="25" t="str">
        <f t="shared" ca="1" si="458"/>
        <v/>
      </c>
      <c r="Y454" s="25" t="str">
        <f t="shared" ca="1" si="439"/>
        <v/>
      </c>
      <c r="Z454" s="25" t="str">
        <f t="shared" ca="1" si="459"/>
        <v/>
      </c>
      <c r="AA454" s="25" t="str">
        <f t="shared" ca="1" si="460"/>
        <v/>
      </c>
      <c r="AB454" s="25" t="str">
        <f ca="1">IF($H454="","",IF($Q454="x",SUM(U$3:W454)+SUM(Z$3:AA454)-SUM(AB$3:AB453),0))</f>
        <v/>
      </c>
      <c r="AC454" s="25" t="str">
        <f t="shared" ca="1" si="461"/>
        <v/>
      </c>
      <c r="AD454" s="25" t="str">
        <f t="shared" ca="1" si="440"/>
        <v/>
      </c>
      <c r="AE454" s="7"/>
      <c r="AF454" s="25" t="str">
        <f t="shared" ca="1" si="462"/>
        <v/>
      </c>
      <c r="AG454" s="25">
        <f ca="1">SUM(AF$3:AF454)</f>
        <v>0</v>
      </c>
      <c r="AH454" s="25" t="str">
        <f t="shared" ca="1" si="463"/>
        <v/>
      </c>
      <c r="AI454" s="25" t="str">
        <f t="shared" ca="1" si="441"/>
        <v/>
      </c>
      <c r="AJ454" s="25" t="str">
        <f t="shared" ca="1" si="464"/>
        <v/>
      </c>
      <c r="AK454" s="25" t="str">
        <f t="shared" ca="1" si="442"/>
        <v/>
      </c>
      <c r="AL454" s="25" t="str">
        <f t="shared" ca="1" si="465"/>
        <v/>
      </c>
      <c r="AM454" s="25" t="str">
        <f t="shared" ca="1" si="443"/>
        <v/>
      </c>
      <c r="AN454" s="25" t="str">
        <f t="shared" ca="1" si="466"/>
        <v/>
      </c>
      <c r="AO454" s="25" t="str">
        <f t="shared" ca="1" si="467"/>
        <v/>
      </c>
      <c r="AP454" s="25" t="str">
        <f ca="1">IF($H454="","",IF($Q454="x",SUM(AI$3:AK454)+SUM(AN$3:AO454)-SUM(AP$3:AP453),0))</f>
        <v/>
      </c>
      <c r="AQ454" s="25" t="str">
        <f t="shared" ca="1" si="468"/>
        <v/>
      </c>
      <c r="AR454" s="25" t="str">
        <f t="shared" ca="1" si="444"/>
        <v/>
      </c>
      <c r="AS454" s="7"/>
      <c r="AT454" s="25" t="str">
        <f t="shared" ca="1" si="469"/>
        <v/>
      </c>
      <c r="AU454" s="25">
        <f ca="1">SUM(AT$3:AT454)</f>
        <v>0</v>
      </c>
      <c r="AV454" s="25" t="str">
        <f t="shared" ca="1" si="470"/>
        <v/>
      </c>
      <c r="AW454" s="25" t="str">
        <f t="shared" ca="1" si="445"/>
        <v/>
      </c>
      <c r="AX454" s="25" t="str">
        <f t="shared" ca="1" si="471"/>
        <v/>
      </c>
      <c r="AY454" s="25" t="str">
        <f t="shared" ca="1" si="472"/>
        <v/>
      </c>
      <c r="AZ454" s="25" t="str">
        <f t="shared" ca="1" si="473"/>
        <v/>
      </c>
      <c r="BA454" s="25" t="str">
        <f t="shared" ca="1" si="474"/>
        <v/>
      </c>
      <c r="BB454" s="25" t="str">
        <f t="shared" ca="1" si="475"/>
        <v/>
      </c>
      <c r="BC454" s="25" t="str">
        <f t="shared" ca="1" si="476"/>
        <v/>
      </c>
      <c r="BD454" s="25" t="str">
        <f ca="1">IF($H454="","",IF($Q454="x",SUM(AW$3:AY454)+SUM(BB$3:BC454)-SUM(BD$3:BD453),0))</f>
        <v/>
      </c>
      <c r="BE454" s="25" t="str">
        <f t="shared" ca="1" si="477"/>
        <v/>
      </c>
      <c r="BF454" s="25" t="str">
        <f t="shared" ca="1" si="446"/>
        <v/>
      </c>
      <c r="BG454" s="7"/>
      <c r="BI454" s="25" t="str">
        <f t="shared" ca="1" si="478"/>
        <v/>
      </c>
      <c r="BJ454" s="25">
        <f ca="1">SUM(BI$3:BI454)</f>
        <v>0</v>
      </c>
      <c r="BK454" s="25" t="str">
        <f t="shared" ref="BK454:BK517" ca="1" si="490">IF($H454="","",MAX(0,(BT453+$N454-$O454-$P454)*((1+$C$37)^(1/12))))</f>
        <v/>
      </c>
      <c r="BL454" s="25" t="str">
        <f t="shared" ca="1" si="447"/>
        <v/>
      </c>
      <c r="BM454" s="25" t="str">
        <f t="shared" ca="1" si="479"/>
        <v/>
      </c>
      <c r="BN454" s="25" t="str">
        <f t="shared" ca="1" si="480"/>
        <v/>
      </c>
      <c r="BO454" s="25" t="str">
        <f t="shared" ca="1" si="481"/>
        <v/>
      </c>
      <c r="BP454" s="25" t="str">
        <f t="shared" ca="1" si="482"/>
        <v/>
      </c>
      <c r="BQ454" s="25" t="str">
        <f t="shared" ca="1" si="483"/>
        <v/>
      </c>
      <c r="BR454" s="25" t="str">
        <f t="shared" ca="1" si="484"/>
        <v/>
      </c>
      <c r="BS454" s="25" t="str">
        <f ca="1">IF($H454="","",IF($Q454="x",SUM(BL$3:BN454)+SUM(BQ$3:BR454)-SUM(BS$3:BS453),0))</f>
        <v/>
      </c>
      <c r="BT454" s="25" t="str">
        <f t="shared" ca="1" si="485"/>
        <v/>
      </c>
      <c r="BU454" s="25" t="str">
        <f t="shared" ca="1" si="448"/>
        <v/>
      </c>
      <c r="BV454" s="7"/>
      <c r="BY454" s="7"/>
      <c r="CB454" s="131">
        <f t="shared" si="432"/>
        <v>451</v>
      </c>
      <c r="CC454" s="132" t="str">
        <f t="shared" ca="1" si="486"/>
        <v/>
      </c>
      <c r="CD454" s="133" t="str">
        <f t="shared" ca="1" si="433"/>
        <v/>
      </c>
      <c r="CE454" s="133" t="str">
        <f t="shared" ca="1" si="487"/>
        <v/>
      </c>
      <c r="CF454" s="133" t="str">
        <f t="shared" ca="1" si="434"/>
        <v/>
      </c>
      <c r="CG454" s="133" t="str">
        <f t="shared" ca="1" si="488"/>
        <v/>
      </c>
      <c r="CH454" s="133" t="str">
        <f ca="1">IF($H454="","",IF(MONTH($H454)=MONTH($C$4)-1,MAX(0,(CG454-SUM(N443:N454)+SUM(O443:O454))-(VLOOKUP(CB454-12,$CB$3:$CH453,6,FALSE))),0)*0.25)</f>
        <v/>
      </c>
      <c r="CI454" s="133" t="str">
        <f ca="1">IF($H454="","",CG454-SUM($CH$4:$CH454))</f>
        <v/>
      </c>
      <c r="CK454" s="133" t="str">
        <f ca="1">IF($H454="","",SUM($N$4:$N454)+$CK$3)</f>
        <v/>
      </c>
      <c r="CL454" s="133" t="str">
        <f ca="1">IF($H454="","",SUM($O$4:$O454))</f>
        <v/>
      </c>
      <c r="CM454" s="133" t="str">
        <f t="shared" ca="1" si="431"/>
        <v/>
      </c>
      <c r="CN454" s="133" t="str">
        <f ca="1">IF($H454="","",ROUND(IF(MONTH($H454)=MONTH($C$4)-1,BT454*(1+CC454)-SUM($CM$4:$CM454),0),2))</f>
        <v/>
      </c>
      <c r="CZ454" s="132" t="str">
        <f t="shared" ca="1" si="449"/>
        <v/>
      </c>
    </row>
    <row r="455" spans="6:104" x14ac:dyDescent="0.2">
      <c r="F455" s="3">
        <v>452</v>
      </c>
      <c r="G455" s="3">
        <f t="shared" si="450"/>
        <v>38</v>
      </c>
      <c r="H455" s="8" t="str">
        <f t="shared" ca="1" si="489"/>
        <v/>
      </c>
      <c r="I455" s="6" t="str">
        <f t="shared" ca="1" si="435"/>
        <v/>
      </c>
      <c r="J455" s="6" t="str">
        <f t="shared" ca="1" si="436"/>
        <v/>
      </c>
      <c r="K455" s="7"/>
      <c r="L455" s="6" t="str">
        <f ca="1">IF($H455="","",IF($J455="",VLOOKUP($I455,Sterbetafeln!$A$4:$I$124,$D$10,FALSE),MAX(0.0005,VLOOKUP($I455,Sterbetafeln!$A$4:$I$124,$D$10,FALSE)*VLOOKUP($J455,Sterbetafeln!$A$4:$I$124,$D$13,FALSE))))</f>
        <v/>
      </c>
      <c r="M455" s="78">
        <f ca="1">SUM($O$3:$O455)</f>
        <v>0</v>
      </c>
      <c r="N455" s="25" t="str">
        <f t="shared" ca="1" si="451"/>
        <v/>
      </c>
      <c r="O455" s="25" t="str">
        <f t="shared" ca="1" si="452"/>
        <v/>
      </c>
      <c r="P455" s="25" t="str">
        <f t="shared" ca="1" si="453"/>
        <v/>
      </c>
      <c r="Q455" s="7" t="str">
        <f t="shared" ca="1" si="454"/>
        <v/>
      </c>
      <c r="R455" s="25" t="str">
        <f t="shared" ca="1" si="455"/>
        <v/>
      </c>
      <c r="S455" s="25">
        <f ca="1">SUM(R$3:R455)</f>
        <v>0</v>
      </c>
      <c r="T455" s="25" t="str">
        <f t="shared" ca="1" si="456"/>
        <v/>
      </c>
      <c r="U455" s="25" t="str">
        <f t="shared" ca="1" si="437"/>
        <v/>
      </c>
      <c r="V455" s="25" t="str">
        <f t="shared" ca="1" si="457"/>
        <v/>
      </c>
      <c r="W455" s="25" t="str">
        <f t="shared" ca="1" si="438"/>
        <v/>
      </c>
      <c r="X455" s="25" t="str">
        <f t="shared" ca="1" si="458"/>
        <v/>
      </c>
      <c r="Y455" s="25" t="str">
        <f t="shared" ca="1" si="439"/>
        <v/>
      </c>
      <c r="Z455" s="25" t="str">
        <f t="shared" ca="1" si="459"/>
        <v/>
      </c>
      <c r="AA455" s="25" t="str">
        <f t="shared" ca="1" si="460"/>
        <v/>
      </c>
      <c r="AB455" s="25" t="str">
        <f ca="1">IF($H455="","",IF($Q455="x",SUM(U$3:W455)+SUM(Z$3:AA455)-SUM(AB$3:AB454),0))</f>
        <v/>
      </c>
      <c r="AC455" s="25" t="str">
        <f t="shared" ca="1" si="461"/>
        <v/>
      </c>
      <c r="AD455" s="25" t="str">
        <f t="shared" ca="1" si="440"/>
        <v/>
      </c>
      <c r="AE455" s="7"/>
      <c r="AF455" s="25" t="str">
        <f t="shared" ca="1" si="462"/>
        <v/>
      </c>
      <c r="AG455" s="25">
        <f ca="1">SUM(AF$3:AF455)</f>
        <v>0</v>
      </c>
      <c r="AH455" s="25" t="str">
        <f t="shared" ca="1" si="463"/>
        <v/>
      </c>
      <c r="AI455" s="25" t="str">
        <f t="shared" ca="1" si="441"/>
        <v/>
      </c>
      <c r="AJ455" s="25" t="str">
        <f t="shared" ca="1" si="464"/>
        <v/>
      </c>
      <c r="AK455" s="25" t="str">
        <f t="shared" ca="1" si="442"/>
        <v/>
      </c>
      <c r="AL455" s="25" t="str">
        <f t="shared" ca="1" si="465"/>
        <v/>
      </c>
      <c r="AM455" s="25" t="str">
        <f t="shared" ca="1" si="443"/>
        <v/>
      </c>
      <c r="AN455" s="25" t="str">
        <f t="shared" ca="1" si="466"/>
        <v/>
      </c>
      <c r="AO455" s="25" t="str">
        <f t="shared" ca="1" si="467"/>
        <v/>
      </c>
      <c r="AP455" s="25" t="str">
        <f ca="1">IF($H455="","",IF($Q455="x",SUM(AI$3:AK455)+SUM(AN$3:AO455)-SUM(AP$3:AP454),0))</f>
        <v/>
      </c>
      <c r="AQ455" s="25" t="str">
        <f t="shared" ca="1" si="468"/>
        <v/>
      </c>
      <c r="AR455" s="25" t="str">
        <f t="shared" ca="1" si="444"/>
        <v/>
      </c>
      <c r="AS455" s="7"/>
      <c r="AT455" s="25" t="str">
        <f t="shared" ca="1" si="469"/>
        <v/>
      </c>
      <c r="AU455" s="25">
        <f ca="1">SUM(AT$3:AT455)</f>
        <v>0</v>
      </c>
      <c r="AV455" s="25" t="str">
        <f t="shared" ca="1" si="470"/>
        <v/>
      </c>
      <c r="AW455" s="25" t="str">
        <f t="shared" ca="1" si="445"/>
        <v/>
      </c>
      <c r="AX455" s="25" t="str">
        <f t="shared" ca="1" si="471"/>
        <v/>
      </c>
      <c r="AY455" s="25" t="str">
        <f t="shared" ca="1" si="472"/>
        <v/>
      </c>
      <c r="AZ455" s="25" t="str">
        <f t="shared" ca="1" si="473"/>
        <v/>
      </c>
      <c r="BA455" s="25" t="str">
        <f t="shared" ca="1" si="474"/>
        <v/>
      </c>
      <c r="BB455" s="25" t="str">
        <f t="shared" ca="1" si="475"/>
        <v/>
      </c>
      <c r="BC455" s="25" t="str">
        <f t="shared" ca="1" si="476"/>
        <v/>
      </c>
      <c r="BD455" s="25" t="str">
        <f ca="1">IF($H455="","",IF($Q455="x",SUM(AW$3:AY455)+SUM(BB$3:BC455)-SUM(BD$3:BD454),0))</f>
        <v/>
      </c>
      <c r="BE455" s="25" t="str">
        <f t="shared" ca="1" si="477"/>
        <v/>
      </c>
      <c r="BF455" s="25" t="str">
        <f t="shared" ca="1" si="446"/>
        <v/>
      </c>
      <c r="BG455" s="7"/>
      <c r="BI455" s="25" t="str">
        <f t="shared" ca="1" si="478"/>
        <v/>
      </c>
      <c r="BJ455" s="25">
        <f ca="1">SUM(BI$3:BI455)</f>
        <v>0</v>
      </c>
      <c r="BK455" s="25" t="str">
        <f t="shared" ca="1" si="490"/>
        <v/>
      </c>
      <c r="BL455" s="25" t="str">
        <f t="shared" ca="1" si="447"/>
        <v/>
      </c>
      <c r="BM455" s="25" t="str">
        <f t="shared" ca="1" si="479"/>
        <v/>
      </c>
      <c r="BN455" s="25" t="str">
        <f t="shared" ca="1" si="480"/>
        <v/>
      </c>
      <c r="BO455" s="25" t="str">
        <f t="shared" ca="1" si="481"/>
        <v/>
      </c>
      <c r="BP455" s="25" t="str">
        <f t="shared" ca="1" si="482"/>
        <v/>
      </c>
      <c r="BQ455" s="25" t="str">
        <f t="shared" ca="1" si="483"/>
        <v/>
      </c>
      <c r="BR455" s="25" t="str">
        <f t="shared" ca="1" si="484"/>
        <v/>
      </c>
      <c r="BS455" s="25" t="str">
        <f ca="1">IF($H455="","",IF($Q455="x",SUM(BL$3:BN455)+SUM(BQ$3:BR455)-SUM(BS$3:BS454),0))</f>
        <v/>
      </c>
      <c r="BT455" s="25" t="str">
        <f t="shared" ca="1" si="485"/>
        <v/>
      </c>
      <c r="BU455" s="25" t="str">
        <f t="shared" ca="1" si="448"/>
        <v/>
      </c>
      <c r="BV455" s="7"/>
      <c r="BY455" s="7"/>
      <c r="CB455" s="131">
        <f t="shared" si="432"/>
        <v>452</v>
      </c>
      <c r="CC455" s="132" t="str">
        <f t="shared" ca="1" si="486"/>
        <v/>
      </c>
      <c r="CD455" s="133" t="str">
        <f t="shared" ca="1" si="433"/>
        <v/>
      </c>
      <c r="CE455" s="133" t="str">
        <f t="shared" ca="1" si="487"/>
        <v/>
      </c>
      <c r="CF455" s="133" t="str">
        <f t="shared" ca="1" si="434"/>
        <v/>
      </c>
      <c r="CG455" s="133" t="str">
        <f t="shared" ca="1" si="488"/>
        <v/>
      </c>
      <c r="CH455" s="133" t="str">
        <f ca="1">IF($H455="","",IF(MONTH($H455)=MONTH($C$4)-1,MAX(0,(CG455-SUM(N444:N455)+SUM(O444:O455))-(VLOOKUP(CB455-12,$CB$3:$CH454,6,FALSE))),0)*0.25)</f>
        <v/>
      </c>
      <c r="CI455" s="133" t="str">
        <f ca="1">IF($H455="","",CG455-SUM($CH$4:$CH455))</f>
        <v/>
      </c>
      <c r="CK455" s="133" t="str">
        <f ca="1">IF($H455="","",SUM($N$4:$N455)+$CK$3)</f>
        <v/>
      </c>
      <c r="CL455" s="133" t="str">
        <f ca="1">IF($H455="","",SUM($O$4:$O455))</f>
        <v/>
      </c>
      <c r="CM455" s="133" t="str">
        <f t="shared" ca="1" si="431"/>
        <v/>
      </c>
      <c r="CN455" s="133" t="str">
        <f ca="1">IF($H455="","",ROUND(IF(MONTH($H455)=MONTH($C$4)-1,BT455*(1+CC455)-SUM($CM$4:$CM455),0),2))</f>
        <v/>
      </c>
      <c r="CZ455" s="132" t="str">
        <f t="shared" ca="1" si="449"/>
        <v/>
      </c>
    </row>
    <row r="456" spans="6:104" x14ac:dyDescent="0.2">
      <c r="F456" s="3">
        <v>453</v>
      </c>
      <c r="G456" s="3">
        <f t="shared" si="450"/>
        <v>38</v>
      </c>
      <c r="H456" s="8" t="str">
        <f t="shared" ca="1" si="489"/>
        <v/>
      </c>
      <c r="I456" s="6" t="str">
        <f t="shared" ca="1" si="435"/>
        <v/>
      </c>
      <c r="J456" s="6" t="str">
        <f t="shared" ca="1" si="436"/>
        <v/>
      </c>
      <c r="K456" s="7"/>
      <c r="L456" s="6" t="str">
        <f ca="1">IF($H456="","",IF($J456="",VLOOKUP($I456,Sterbetafeln!$A$4:$I$124,$D$10,FALSE),MAX(0.0005,VLOOKUP($I456,Sterbetafeln!$A$4:$I$124,$D$10,FALSE)*VLOOKUP($J456,Sterbetafeln!$A$4:$I$124,$D$13,FALSE))))</f>
        <v/>
      </c>
      <c r="M456" s="78">
        <f ca="1">SUM($O$3:$O456)</f>
        <v>0</v>
      </c>
      <c r="N456" s="25" t="str">
        <f t="shared" ca="1" si="451"/>
        <v/>
      </c>
      <c r="O456" s="25" t="str">
        <f t="shared" ca="1" si="452"/>
        <v/>
      </c>
      <c r="P456" s="25" t="str">
        <f t="shared" ca="1" si="453"/>
        <v/>
      </c>
      <c r="Q456" s="7" t="str">
        <f t="shared" ca="1" si="454"/>
        <v/>
      </c>
      <c r="R456" s="25" t="str">
        <f t="shared" ca="1" si="455"/>
        <v/>
      </c>
      <c r="S456" s="25">
        <f ca="1">SUM(R$3:R456)</f>
        <v>0</v>
      </c>
      <c r="T456" s="25" t="str">
        <f t="shared" ca="1" si="456"/>
        <v/>
      </c>
      <c r="U456" s="25" t="str">
        <f t="shared" ca="1" si="437"/>
        <v/>
      </c>
      <c r="V456" s="25" t="str">
        <f t="shared" ca="1" si="457"/>
        <v/>
      </c>
      <c r="W456" s="25" t="str">
        <f t="shared" ca="1" si="438"/>
        <v/>
      </c>
      <c r="X456" s="25" t="str">
        <f t="shared" ca="1" si="458"/>
        <v/>
      </c>
      <c r="Y456" s="25" t="str">
        <f t="shared" ca="1" si="439"/>
        <v/>
      </c>
      <c r="Z456" s="25" t="str">
        <f t="shared" ca="1" si="459"/>
        <v/>
      </c>
      <c r="AA456" s="25" t="str">
        <f t="shared" ca="1" si="460"/>
        <v/>
      </c>
      <c r="AB456" s="25" t="str">
        <f ca="1">IF($H456="","",IF($Q456="x",SUM(U$3:W456)+SUM(Z$3:AA456)-SUM(AB$3:AB455),0))</f>
        <v/>
      </c>
      <c r="AC456" s="25" t="str">
        <f t="shared" ca="1" si="461"/>
        <v/>
      </c>
      <c r="AD456" s="25" t="str">
        <f t="shared" ca="1" si="440"/>
        <v/>
      </c>
      <c r="AE456" s="7"/>
      <c r="AF456" s="25" t="str">
        <f t="shared" ca="1" si="462"/>
        <v/>
      </c>
      <c r="AG456" s="25">
        <f ca="1">SUM(AF$3:AF456)</f>
        <v>0</v>
      </c>
      <c r="AH456" s="25" t="str">
        <f t="shared" ca="1" si="463"/>
        <v/>
      </c>
      <c r="AI456" s="25" t="str">
        <f t="shared" ca="1" si="441"/>
        <v/>
      </c>
      <c r="AJ456" s="25" t="str">
        <f t="shared" ca="1" si="464"/>
        <v/>
      </c>
      <c r="AK456" s="25" t="str">
        <f t="shared" ca="1" si="442"/>
        <v/>
      </c>
      <c r="AL456" s="25" t="str">
        <f t="shared" ca="1" si="465"/>
        <v/>
      </c>
      <c r="AM456" s="25" t="str">
        <f t="shared" ca="1" si="443"/>
        <v/>
      </c>
      <c r="AN456" s="25" t="str">
        <f t="shared" ca="1" si="466"/>
        <v/>
      </c>
      <c r="AO456" s="25" t="str">
        <f t="shared" ca="1" si="467"/>
        <v/>
      </c>
      <c r="AP456" s="25" t="str">
        <f ca="1">IF($H456="","",IF($Q456="x",SUM(AI$3:AK456)+SUM(AN$3:AO456)-SUM(AP$3:AP455),0))</f>
        <v/>
      </c>
      <c r="AQ456" s="25" t="str">
        <f t="shared" ca="1" si="468"/>
        <v/>
      </c>
      <c r="AR456" s="25" t="str">
        <f t="shared" ca="1" si="444"/>
        <v/>
      </c>
      <c r="AS456" s="7"/>
      <c r="AT456" s="25" t="str">
        <f t="shared" ca="1" si="469"/>
        <v/>
      </c>
      <c r="AU456" s="25">
        <f ca="1">SUM(AT$3:AT456)</f>
        <v>0</v>
      </c>
      <c r="AV456" s="25" t="str">
        <f t="shared" ca="1" si="470"/>
        <v/>
      </c>
      <c r="AW456" s="25" t="str">
        <f t="shared" ca="1" si="445"/>
        <v/>
      </c>
      <c r="AX456" s="25" t="str">
        <f t="shared" ca="1" si="471"/>
        <v/>
      </c>
      <c r="AY456" s="25" t="str">
        <f t="shared" ca="1" si="472"/>
        <v/>
      </c>
      <c r="AZ456" s="25" t="str">
        <f t="shared" ca="1" si="473"/>
        <v/>
      </c>
      <c r="BA456" s="25" t="str">
        <f t="shared" ca="1" si="474"/>
        <v/>
      </c>
      <c r="BB456" s="25" t="str">
        <f t="shared" ca="1" si="475"/>
        <v/>
      </c>
      <c r="BC456" s="25" t="str">
        <f t="shared" ca="1" si="476"/>
        <v/>
      </c>
      <c r="BD456" s="25" t="str">
        <f ca="1">IF($H456="","",IF($Q456="x",SUM(AW$3:AY456)+SUM(BB$3:BC456)-SUM(BD$3:BD455),0))</f>
        <v/>
      </c>
      <c r="BE456" s="25" t="str">
        <f t="shared" ca="1" si="477"/>
        <v/>
      </c>
      <c r="BF456" s="25" t="str">
        <f t="shared" ca="1" si="446"/>
        <v/>
      </c>
      <c r="BG456" s="7"/>
      <c r="BI456" s="25" t="str">
        <f t="shared" ca="1" si="478"/>
        <v/>
      </c>
      <c r="BJ456" s="25">
        <f ca="1">SUM(BI$3:BI456)</f>
        <v>0</v>
      </c>
      <c r="BK456" s="25" t="str">
        <f t="shared" ca="1" si="490"/>
        <v/>
      </c>
      <c r="BL456" s="25" t="str">
        <f t="shared" ca="1" si="447"/>
        <v/>
      </c>
      <c r="BM456" s="25" t="str">
        <f t="shared" ca="1" si="479"/>
        <v/>
      </c>
      <c r="BN456" s="25" t="str">
        <f t="shared" ca="1" si="480"/>
        <v/>
      </c>
      <c r="BO456" s="25" t="str">
        <f t="shared" ca="1" si="481"/>
        <v/>
      </c>
      <c r="BP456" s="25" t="str">
        <f t="shared" ca="1" si="482"/>
        <v/>
      </c>
      <c r="BQ456" s="25" t="str">
        <f t="shared" ca="1" si="483"/>
        <v/>
      </c>
      <c r="BR456" s="25" t="str">
        <f t="shared" ca="1" si="484"/>
        <v/>
      </c>
      <c r="BS456" s="25" t="str">
        <f ca="1">IF($H456="","",IF($Q456="x",SUM(BL$3:BN456)+SUM(BQ$3:BR456)-SUM(BS$3:BS455),0))</f>
        <v/>
      </c>
      <c r="BT456" s="25" t="str">
        <f t="shared" ca="1" si="485"/>
        <v/>
      </c>
      <c r="BU456" s="25" t="str">
        <f t="shared" ca="1" si="448"/>
        <v/>
      </c>
      <c r="BV456" s="7"/>
      <c r="BY456" s="7"/>
      <c r="CB456" s="131">
        <f t="shared" si="432"/>
        <v>453</v>
      </c>
      <c r="CC456" s="132" t="str">
        <f t="shared" ca="1" si="486"/>
        <v/>
      </c>
      <c r="CD456" s="133" t="str">
        <f t="shared" ca="1" si="433"/>
        <v/>
      </c>
      <c r="CE456" s="133" t="str">
        <f t="shared" ca="1" si="487"/>
        <v/>
      </c>
      <c r="CF456" s="133" t="str">
        <f t="shared" ca="1" si="434"/>
        <v/>
      </c>
      <c r="CG456" s="133" t="str">
        <f t="shared" ca="1" si="488"/>
        <v/>
      </c>
      <c r="CH456" s="133" t="str">
        <f ca="1">IF($H456="","",IF(MONTH($H456)=MONTH($C$4)-1,MAX(0,(CG456-SUM(N445:N456)+SUM(O445:O456))-(VLOOKUP(CB456-12,$CB$3:$CH455,6,FALSE))),0)*0.25)</f>
        <v/>
      </c>
      <c r="CI456" s="133" t="str">
        <f ca="1">IF($H456="","",CG456-SUM($CH$4:$CH456))</f>
        <v/>
      </c>
      <c r="CK456" s="133" t="str">
        <f ca="1">IF($H456="","",SUM($N$4:$N456)+$CK$3)</f>
        <v/>
      </c>
      <c r="CL456" s="133" t="str">
        <f ca="1">IF($H456="","",SUM($O$4:$O456))</f>
        <v/>
      </c>
      <c r="CM456" s="133" t="str">
        <f t="shared" ca="1" si="431"/>
        <v/>
      </c>
      <c r="CN456" s="133" t="str">
        <f ca="1">IF($H456="","",ROUND(IF(MONTH($H456)=MONTH($C$4)-1,BT456*(1+CC456)-SUM($CM$4:$CM456),0),2))</f>
        <v/>
      </c>
      <c r="CZ456" s="132" t="str">
        <f t="shared" ca="1" si="449"/>
        <v/>
      </c>
    </row>
    <row r="457" spans="6:104" x14ac:dyDescent="0.2">
      <c r="F457" s="3">
        <v>454</v>
      </c>
      <c r="G457" s="3">
        <f t="shared" si="450"/>
        <v>38</v>
      </c>
      <c r="H457" s="8" t="str">
        <f t="shared" ca="1" si="489"/>
        <v/>
      </c>
      <c r="I457" s="6" t="str">
        <f t="shared" ca="1" si="435"/>
        <v/>
      </c>
      <c r="J457" s="6" t="str">
        <f t="shared" ca="1" si="436"/>
        <v/>
      </c>
      <c r="K457" s="7"/>
      <c r="L457" s="6" t="str">
        <f ca="1">IF($H457="","",IF($J457="",VLOOKUP($I457,Sterbetafeln!$A$4:$I$124,$D$10,FALSE),MAX(0.0005,VLOOKUP($I457,Sterbetafeln!$A$4:$I$124,$D$10,FALSE)*VLOOKUP($J457,Sterbetafeln!$A$4:$I$124,$D$13,FALSE))))</f>
        <v/>
      </c>
      <c r="M457" s="78">
        <f ca="1">SUM($O$3:$O457)</f>
        <v>0</v>
      </c>
      <c r="N457" s="25" t="str">
        <f t="shared" ca="1" si="451"/>
        <v/>
      </c>
      <c r="O457" s="25" t="str">
        <f t="shared" ca="1" si="452"/>
        <v/>
      </c>
      <c r="P457" s="25" t="str">
        <f t="shared" ca="1" si="453"/>
        <v/>
      </c>
      <c r="Q457" s="7" t="str">
        <f t="shared" ca="1" si="454"/>
        <v/>
      </c>
      <c r="R457" s="25" t="str">
        <f t="shared" ca="1" si="455"/>
        <v/>
      </c>
      <c r="S457" s="25">
        <f ca="1">SUM(R$3:R457)</f>
        <v>0</v>
      </c>
      <c r="T457" s="25" t="str">
        <f t="shared" ca="1" si="456"/>
        <v/>
      </c>
      <c r="U457" s="25" t="str">
        <f t="shared" ca="1" si="437"/>
        <v/>
      </c>
      <c r="V457" s="25" t="str">
        <f t="shared" ca="1" si="457"/>
        <v/>
      </c>
      <c r="W457" s="25" t="str">
        <f t="shared" ca="1" si="438"/>
        <v/>
      </c>
      <c r="X457" s="25" t="str">
        <f t="shared" ca="1" si="458"/>
        <v/>
      </c>
      <c r="Y457" s="25" t="str">
        <f t="shared" ca="1" si="439"/>
        <v/>
      </c>
      <c r="Z457" s="25" t="str">
        <f t="shared" ca="1" si="459"/>
        <v/>
      </c>
      <c r="AA457" s="25" t="str">
        <f t="shared" ca="1" si="460"/>
        <v/>
      </c>
      <c r="AB457" s="25" t="str">
        <f ca="1">IF($H457="","",IF($Q457="x",SUM(U$3:W457)+SUM(Z$3:AA457)-SUM(AB$3:AB456),0))</f>
        <v/>
      </c>
      <c r="AC457" s="25" t="str">
        <f t="shared" ca="1" si="461"/>
        <v/>
      </c>
      <c r="AD457" s="25" t="str">
        <f t="shared" ca="1" si="440"/>
        <v/>
      </c>
      <c r="AE457" s="7"/>
      <c r="AF457" s="25" t="str">
        <f t="shared" ca="1" si="462"/>
        <v/>
      </c>
      <c r="AG457" s="25">
        <f ca="1">SUM(AF$3:AF457)</f>
        <v>0</v>
      </c>
      <c r="AH457" s="25" t="str">
        <f t="shared" ca="1" si="463"/>
        <v/>
      </c>
      <c r="AI457" s="25" t="str">
        <f t="shared" ca="1" si="441"/>
        <v/>
      </c>
      <c r="AJ457" s="25" t="str">
        <f t="shared" ca="1" si="464"/>
        <v/>
      </c>
      <c r="AK457" s="25" t="str">
        <f t="shared" ca="1" si="442"/>
        <v/>
      </c>
      <c r="AL457" s="25" t="str">
        <f t="shared" ca="1" si="465"/>
        <v/>
      </c>
      <c r="AM457" s="25" t="str">
        <f t="shared" ca="1" si="443"/>
        <v/>
      </c>
      <c r="AN457" s="25" t="str">
        <f t="shared" ca="1" si="466"/>
        <v/>
      </c>
      <c r="AO457" s="25" t="str">
        <f t="shared" ca="1" si="467"/>
        <v/>
      </c>
      <c r="AP457" s="25" t="str">
        <f ca="1">IF($H457="","",IF($Q457="x",SUM(AI$3:AK457)+SUM(AN$3:AO457)-SUM(AP$3:AP456),0))</f>
        <v/>
      </c>
      <c r="AQ457" s="25" t="str">
        <f t="shared" ca="1" si="468"/>
        <v/>
      </c>
      <c r="AR457" s="25" t="str">
        <f t="shared" ca="1" si="444"/>
        <v/>
      </c>
      <c r="AS457" s="7"/>
      <c r="AT457" s="25" t="str">
        <f t="shared" ca="1" si="469"/>
        <v/>
      </c>
      <c r="AU457" s="25">
        <f ca="1">SUM(AT$3:AT457)</f>
        <v>0</v>
      </c>
      <c r="AV457" s="25" t="str">
        <f t="shared" ca="1" si="470"/>
        <v/>
      </c>
      <c r="AW457" s="25" t="str">
        <f t="shared" ca="1" si="445"/>
        <v/>
      </c>
      <c r="AX457" s="25" t="str">
        <f t="shared" ca="1" si="471"/>
        <v/>
      </c>
      <c r="AY457" s="25" t="str">
        <f t="shared" ca="1" si="472"/>
        <v/>
      </c>
      <c r="AZ457" s="25" t="str">
        <f t="shared" ca="1" si="473"/>
        <v/>
      </c>
      <c r="BA457" s="25" t="str">
        <f t="shared" ca="1" si="474"/>
        <v/>
      </c>
      <c r="BB457" s="25" t="str">
        <f t="shared" ca="1" si="475"/>
        <v/>
      </c>
      <c r="BC457" s="25" t="str">
        <f t="shared" ca="1" si="476"/>
        <v/>
      </c>
      <c r="BD457" s="25" t="str">
        <f ca="1">IF($H457="","",IF($Q457="x",SUM(AW$3:AY457)+SUM(BB$3:BC457)-SUM(BD$3:BD456),0))</f>
        <v/>
      </c>
      <c r="BE457" s="25" t="str">
        <f t="shared" ca="1" si="477"/>
        <v/>
      </c>
      <c r="BF457" s="25" t="str">
        <f t="shared" ca="1" si="446"/>
        <v/>
      </c>
      <c r="BG457" s="7"/>
      <c r="BI457" s="25" t="str">
        <f t="shared" ca="1" si="478"/>
        <v/>
      </c>
      <c r="BJ457" s="25">
        <f ca="1">SUM(BI$3:BI457)</f>
        <v>0</v>
      </c>
      <c r="BK457" s="25" t="str">
        <f t="shared" ca="1" si="490"/>
        <v/>
      </c>
      <c r="BL457" s="25" t="str">
        <f t="shared" ca="1" si="447"/>
        <v/>
      </c>
      <c r="BM457" s="25" t="str">
        <f t="shared" ca="1" si="479"/>
        <v/>
      </c>
      <c r="BN457" s="25" t="str">
        <f t="shared" ca="1" si="480"/>
        <v/>
      </c>
      <c r="BO457" s="25" t="str">
        <f t="shared" ca="1" si="481"/>
        <v/>
      </c>
      <c r="BP457" s="25" t="str">
        <f t="shared" ca="1" si="482"/>
        <v/>
      </c>
      <c r="BQ457" s="25" t="str">
        <f t="shared" ca="1" si="483"/>
        <v/>
      </c>
      <c r="BR457" s="25" t="str">
        <f t="shared" ca="1" si="484"/>
        <v/>
      </c>
      <c r="BS457" s="25" t="str">
        <f ca="1">IF($H457="","",IF($Q457="x",SUM(BL$3:BN457)+SUM(BQ$3:BR457)-SUM(BS$3:BS456),0))</f>
        <v/>
      </c>
      <c r="BT457" s="25" t="str">
        <f t="shared" ca="1" si="485"/>
        <v/>
      </c>
      <c r="BU457" s="25" t="str">
        <f t="shared" ca="1" si="448"/>
        <v/>
      </c>
      <c r="BV457" s="7"/>
      <c r="BY457" s="7"/>
      <c r="CB457" s="131">
        <f t="shared" si="432"/>
        <v>454</v>
      </c>
      <c r="CC457" s="132" t="str">
        <f t="shared" ca="1" si="486"/>
        <v/>
      </c>
      <c r="CD457" s="133" t="str">
        <f t="shared" ca="1" si="433"/>
        <v/>
      </c>
      <c r="CE457" s="133" t="str">
        <f t="shared" ca="1" si="487"/>
        <v/>
      </c>
      <c r="CF457" s="133" t="str">
        <f t="shared" ca="1" si="434"/>
        <v/>
      </c>
      <c r="CG457" s="133" t="str">
        <f t="shared" ca="1" si="488"/>
        <v/>
      </c>
      <c r="CH457" s="133" t="str">
        <f ca="1">IF($H457="","",IF(MONTH($H457)=MONTH($C$4)-1,MAX(0,(CG457-SUM(N446:N457)+SUM(O446:O457))-(VLOOKUP(CB457-12,$CB$3:$CH456,6,FALSE))),0)*0.25)</f>
        <v/>
      </c>
      <c r="CI457" s="133" t="str">
        <f ca="1">IF($H457="","",CG457-SUM($CH$4:$CH457))</f>
        <v/>
      </c>
      <c r="CK457" s="133" t="str">
        <f ca="1">IF($H457="","",SUM($N$4:$N457)+$CK$3)</f>
        <v/>
      </c>
      <c r="CL457" s="133" t="str">
        <f ca="1">IF($H457="","",SUM($O$4:$O457))</f>
        <v/>
      </c>
      <c r="CM457" s="133" t="str">
        <f t="shared" ca="1" si="431"/>
        <v/>
      </c>
      <c r="CN457" s="133" t="str">
        <f ca="1">IF($H457="","",ROUND(IF(MONTH($H457)=MONTH($C$4)-1,BT457*(1+CC457)-SUM($CM$4:$CM457),0),2))</f>
        <v/>
      </c>
      <c r="CZ457" s="132" t="str">
        <f t="shared" ca="1" si="449"/>
        <v/>
      </c>
    </row>
    <row r="458" spans="6:104" x14ac:dyDescent="0.2">
      <c r="F458" s="3">
        <v>455</v>
      </c>
      <c r="G458" s="3">
        <f t="shared" si="450"/>
        <v>38</v>
      </c>
      <c r="H458" s="8" t="str">
        <f t="shared" ca="1" si="489"/>
        <v/>
      </c>
      <c r="I458" s="6" t="str">
        <f t="shared" ca="1" si="435"/>
        <v/>
      </c>
      <c r="J458" s="6" t="str">
        <f t="shared" ca="1" si="436"/>
        <v/>
      </c>
      <c r="K458" s="7"/>
      <c r="L458" s="6" t="str">
        <f ca="1">IF($H458="","",IF($J458="",VLOOKUP($I458,Sterbetafeln!$A$4:$I$124,$D$10,FALSE),MAX(0.0005,VLOOKUP($I458,Sterbetafeln!$A$4:$I$124,$D$10,FALSE)*VLOOKUP($J458,Sterbetafeln!$A$4:$I$124,$D$13,FALSE))))</f>
        <v/>
      </c>
      <c r="M458" s="78">
        <f ca="1">SUM($O$3:$O458)</f>
        <v>0</v>
      </c>
      <c r="N458" s="25" t="str">
        <f t="shared" ca="1" si="451"/>
        <v/>
      </c>
      <c r="O458" s="25" t="str">
        <f t="shared" ca="1" si="452"/>
        <v/>
      </c>
      <c r="P458" s="25" t="str">
        <f t="shared" ca="1" si="453"/>
        <v/>
      </c>
      <c r="Q458" s="7" t="str">
        <f t="shared" ca="1" si="454"/>
        <v/>
      </c>
      <c r="R458" s="25" t="str">
        <f t="shared" ca="1" si="455"/>
        <v/>
      </c>
      <c r="S458" s="25">
        <f ca="1">SUM(R$3:R458)</f>
        <v>0</v>
      </c>
      <c r="T458" s="25" t="str">
        <f t="shared" ca="1" si="456"/>
        <v/>
      </c>
      <c r="U458" s="25" t="str">
        <f t="shared" ca="1" si="437"/>
        <v/>
      </c>
      <c r="V458" s="25" t="str">
        <f t="shared" ca="1" si="457"/>
        <v/>
      </c>
      <c r="W458" s="25" t="str">
        <f t="shared" ca="1" si="438"/>
        <v/>
      </c>
      <c r="X458" s="25" t="str">
        <f t="shared" ca="1" si="458"/>
        <v/>
      </c>
      <c r="Y458" s="25" t="str">
        <f t="shared" ca="1" si="439"/>
        <v/>
      </c>
      <c r="Z458" s="25" t="str">
        <f t="shared" ca="1" si="459"/>
        <v/>
      </c>
      <c r="AA458" s="25" t="str">
        <f t="shared" ca="1" si="460"/>
        <v/>
      </c>
      <c r="AB458" s="25" t="str">
        <f ca="1">IF($H458="","",IF($Q458="x",SUM(U$3:W458)+SUM(Z$3:AA458)-SUM(AB$3:AB457),0))</f>
        <v/>
      </c>
      <c r="AC458" s="25" t="str">
        <f t="shared" ca="1" si="461"/>
        <v/>
      </c>
      <c r="AD458" s="25" t="str">
        <f t="shared" ca="1" si="440"/>
        <v/>
      </c>
      <c r="AE458" s="7"/>
      <c r="AF458" s="25" t="str">
        <f t="shared" ca="1" si="462"/>
        <v/>
      </c>
      <c r="AG458" s="25">
        <f ca="1">SUM(AF$3:AF458)</f>
        <v>0</v>
      </c>
      <c r="AH458" s="25" t="str">
        <f t="shared" ca="1" si="463"/>
        <v/>
      </c>
      <c r="AI458" s="25" t="str">
        <f t="shared" ca="1" si="441"/>
        <v/>
      </c>
      <c r="AJ458" s="25" t="str">
        <f t="shared" ca="1" si="464"/>
        <v/>
      </c>
      <c r="AK458" s="25" t="str">
        <f t="shared" ca="1" si="442"/>
        <v/>
      </c>
      <c r="AL458" s="25" t="str">
        <f t="shared" ca="1" si="465"/>
        <v/>
      </c>
      <c r="AM458" s="25" t="str">
        <f t="shared" ca="1" si="443"/>
        <v/>
      </c>
      <c r="AN458" s="25" t="str">
        <f t="shared" ca="1" si="466"/>
        <v/>
      </c>
      <c r="AO458" s="25" t="str">
        <f t="shared" ca="1" si="467"/>
        <v/>
      </c>
      <c r="AP458" s="25" t="str">
        <f ca="1">IF($H458="","",IF($Q458="x",SUM(AI$3:AK458)+SUM(AN$3:AO458)-SUM(AP$3:AP457),0))</f>
        <v/>
      </c>
      <c r="AQ458" s="25" t="str">
        <f t="shared" ca="1" si="468"/>
        <v/>
      </c>
      <c r="AR458" s="25" t="str">
        <f t="shared" ca="1" si="444"/>
        <v/>
      </c>
      <c r="AS458" s="7"/>
      <c r="AT458" s="25" t="str">
        <f t="shared" ca="1" si="469"/>
        <v/>
      </c>
      <c r="AU458" s="25">
        <f ca="1">SUM(AT$3:AT458)</f>
        <v>0</v>
      </c>
      <c r="AV458" s="25" t="str">
        <f t="shared" ca="1" si="470"/>
        <v/>
      </c>
      <c r="AW458" s="25" t="str">
        <f t="shared" ca="1" si="445"/>
        <v/>
      </c>
      <c r="AX458" s="25" t="str">
        <f t="shared" ca="1" si="471"/>
        <v/>
      </c>
      <c r="AY458" s="25" t="str">
        <f t="shared" ca="1" si="472"/>
        <v/>
      </c>
      <c r="AZ458" s="25" t="str">
        <f t="shared" ca="1" si="473"/>
        <v/>
      </c>
      <c r="BA458" s="25" t="str">
        <f t="shared" ca="1" si="474"/>
        <v/>
      </c>
      <c r="BB458" s="25" t="str">
        <f t="shared" ca="1" si="475"/>
        <v/>
      </c>
      <c r="BC458" s="25" t="str">
        <f t="shared" ca="1" si="476"/>
        <v/>
      </c>
      <c r="BD458" s="25" t="str">
        <f ca="1">IF($H458="","",IF($Q458="x",SUM(AW$3:AY458)+SUM(BB$3:BC458)-SUM(BD$3:BD457),0))</f>
        <v/>
      </c>
      <c r="BE458" s="25" t="str">
        <f t="shared" ca="1" si="477"/>
        <v/>
      </c>
      <c r="BF458" s="25" t="str">
        <f t="shared" ca="1" si="446"/>
        <v/>
      </c>
      <c r="BG458" s="7"/>
      <c r="BI458" s="25" t="str">
        <f t="shared" ca="1" si="478"/>
        <v/>
      </c>
      <c r="BJ458" s="25">
        <f ca="1">SUM(BI$3:BI458)</f>
        <v>0</v>
      </c>
      <c r="BK458" s="25" t="str">
        <f t="shared" ca="1" si="490"/>
        <v/>
      </c>
      <c r="BL458" s="25" t="str">
        <f t="shared" ca="1" si="447"/>
        <v/>
      </c>
      <c r="BM458" s="25" t="str">
        <f t="shared" ca="1" si="479"/>
        <v/>
      </c>
      <c r="BN458" s="25" t="str">
        <f t="shared" ca="1" si="480"/>
        <v/>
      </c>
      <c r="BO458" s="25" t="str">
        <f t="shared" ca="1" si="481"/>
        <v/>
      </c>
      <c r="BP458" s="25" t="str">
        <f t="shared" ca="1" si="482"/>
        <v/>
      </c>
      <c r="BQ458" s="25" t="str">
        <f t="shared" ca="1" si="483"/>
        <v/>
      </c>
      <c r="BR458" s="25" t="str">
        <f t="shared" ca="1" si="484"/>
        <v/>
      </c>
      <c r="BS458" s="25" t="str">
        <f ca="1">IF($H458="","",IF($Q458="x",SUM(BL$3:BN458)+SUM(BQ$3:BR458)-SUM(BS$3:BS457),0))</f>
        <v/>
      </c>
      <c r="BT458" s="25" t="str">
        <f t="shared" ca="1" si="485"/>
        <v/>
      </c>
      <c r="BU458" s="25" t="str">
        <f t="shared" ca="1" si="448"/>
        <v/>
      </c>
      <c r="BV458" s="7"/>
      <c r="BY458" s="7"/>
      <c r="CB458" s="131">
        <f t="shared" si="432"/>
        <v>455</v>
      </c>
      <c r="CC458" s="132" t="str">
        <f t="shared" ca="1" si="486"/>
        <v/>
      </c>
      <c r="CD458" s="133" t="str">
        <f t="shared" ca="1" si="433"/>
        <v/>
      </c>
      <c r="CE458" s="133" t="str">
        <f t="shared" ca="1" si="487"/>
        <v/>
      </c>
      <c r="CF458" s="133" t="str">
        <f t="shared" ca="1" si="434"/>
        <v/>
      </c>
      <c r="CG458" s="133" t="str">
        <f t="shared" ca="1" si="488"/>
        <v/>
      </c>
      <c r="CH458" s="133" t="str">
        <f ca="1">IF($H458="","",IF(MONTH($H458)=MONTH($C$4)-1,MAX(0,(CG458-SUM(N447:N458)+SUM(O447:O458))-(VLOOKUP(CB458-12,$CB$3:$CH457,6,FALSE))),0)*0.25)</f>
        <v/>
      </c>
      <c r="CI458" s="133" t="str">
        <f ca="1">IF($H458="","",CG458-SUM($CH$4:$CH458))</f>
        <v/>
      </c>
      <c r="CK458" s="133" t="str">
        <f ca="1">IF($H458="","",SUM($N$4:$N458)+$CK$3)</f>
        <v/>
      </c>
      <c r="CL458" s="133" t="str">
        <f ca="1">IF($H458="","",SUM($O$4:$O458))</f>
        <v/>
      </c>
      <c r="CM458" s="133" t="str">
        <f t="shared" ca="1" si="431"/>
        <v/>
      </c>
      <c r="CN458" s="133" t="str">
        <f ca="1">IF($H458="","",ROUND(IF(MONTH($H458)=MONTH($C$4)-1,BT458*(1+CC458)-SUM($CM$4:$CM458),0),2))</f>
        <v/>
      </c>
      <c r="CZ458" s="132" t="str">
        <f t="shared" ca="1" si="449"/>
        <v/>
      </c>
    </row>
    <row r="459" spans="6:104" x14ac:dyDescent="0.2">
      <c r="F459" s="3">
        <v>456</v>
      </c>
      <c r="G459" s="3">
        <f t="shared" si="450"/>
        <v>38</v>
      </c>
      <c r="H459" s="8" t="str">
        <f t="shared" ca="1" si="489"/>
        <v/>
      </c>
      <c r="I459" s="6" t="str">
        <f t="shared" ca="1" si="435"/>
        <v/>
      </c>
      <c r="J459" s="6" t="str">
        <f t="shared" ca="1" si="436"/>
        <v/>
      </c>
      <c r="K459" s="7"/>
      <c r="L459" s="6" t="str">
        <f ca="1">IF($H459="","",IF($J459="",VLOOKUP($I459,Sterbetafeln!$A$4:$I$124,$D$10,FALSE),MAX(0.0005,VLOOKUP($I459,Sterbetafeln!$A$4:$I$124,$D$10,FALSE)*VLOOKUP($J459,Sterbetafeln!$A$4:$I$124,$D$13,FALSE))))</f>
        <v/>
      </c>
      <c r="M459" s="78">
        <f ca="1">SUM($O$3:$O459)</f>
        <v>0</v>
      </c>
      <c r="N459" s="25" t="str">
        <f t="shared" ca="1" si="451"/>
        <v/>
      </c>
      <c r="O459" s="25" t="str">
        <f t="shared" ca="1" si="452"/>
        <v/>
      </c>
      <c r="P459" s="25" t="str">
        <f t="shared" ca="1" si="453"/>
        <v/>
      </c>
      <c r="Q459" s="7" t="str">
        <f t="shared" ca="1" si="454"/>
        <v/>
      </c>
      <c r="R459" s="25" t="str">
        <f t="shared" ca="1" si="455"/>
        <v/>
      </c>
      <c r="S459" s="25">
        <f ca="1">SUM(R$3:R459)</f>
        <v>0</v>
      </c>
      <c r="T459" s="25" t="str">
        <f t="shared" ca="1" si="456"/>
        <v/>
      </c>
      <c r="U459" s="25" t="str">
        <f t="shared" ca="1" si="437"/>
        <v/>
      </c>
      <c r="V459" s="25" t="str">
        <f t="shared" ca="1" si="457"/>
        <v/>
      </c>
      <c r="W459" s="25" t="str">
        <f t="shared" ca="1" si="438"/>
        <v/>
      </c>
      <c r="X459" s="25" t="str">
        <f t="shared" ca="1" si="458"/>
        <v/>
      </c>
      <c r="Y459" s="25" t="str">
        <f t="shared" ca="1" si="439"/>
        <v/>
      </c>
      <c r="Z459" s="25" t="str">
        <f t="shared" ca="1" si="459"/>
        <v/>
      </c>
      <c r="AA459" s="25" t="str">
        <f t="shared" ca="1" si="460"/>
        <v/>
      </c>
      <c r="AB459" s="25" t="str">
        <f ca="1">IF($H459="","",IF($Q459="x",SUM(U$3:W459)+SUM(Z$3:AA459)-SUM(AB$3:AB458),0))</f>
        <v/>
      </c>
      <c r="AC459" s="25" t="str">
        <f t="shared" ca="1" si="461"/>
        <v/>
      </c>
      <c r="AD459" s="25" t="str">
        <f t="shared" ca="1" si="440"/>
        <v/>
      </c>
      <c r="AE459" s="7"/>
      <c r="AF459" s="25" t="str">
        <f t="shared" ca="1" si="462"/>
        <v/>
      </c>
      <c r="AG459" s="25">
        <f ca="1">SUM(AF$3:AF459)</f>
        <v>0</v>
      </c>
      <c r="AH459" s="25" t="str">
        <f t="shared" ca="1" si="463"/>
        <v/>
      </c>
      <c r="AI459" s="25" t="str">
        <f t="shared" ca="1" si="441"/>
        <v/>
      </c>
      <c r="AJ459" s="25" t="str">
        <f t="shared" ca="1" si="464"/>
        <v/>
      </c>
      <c r="AK459" s="25" t="str">
        <f t="shared" ca="1" si="442"/>
        <v/>
      </c>
      <c r="AL459" s="25" t="str">
        <f t="shared" ca="1" si="465"/>
        <v/>
      </c>
      <c r="AM459" s="25" t="str">
        <f t="shared" ca="1" si="443"/>
        <v/>
      </c>
      <c r="AN459" s="25" t="str">
        <f t="shared" ca="1" si="466"/>
        <v/>
      </c>
      <c r="AO459" s="25" t="str">
        <f t="shared" ca="1" si="467"/>
        <v/>
      </c>
      <c r="AP459" s="25" t="str">
        <f ca="1">IF($H459="","",IF($Q459="x",SUM(AI$3:AK459)+SUM(AN$3:AO459)-SUM(AP$3:AP458),0))</f>
        <v/>
      </c>
      <c r="AQ459" s="25" t="str">
        <f t="shared" ca="1" si="468"/>
        <v/>
      </c>
      <c r="AR459" s="25" t="str">
        <f t="shared" ca="1" si="444"/>
        <v/>
      </c>
      <c r="AS459" s="7"/>
      <c r="AT459" s="25" t="str">
        <f t="shared" ca="1" si="469"/>
        <v/>
      </c>
      <c r="AU459" s="25">
        <f ca="1">SUM(AT$3:AT459)</f>
        <v>0</v>
      </c>
      <c r="AV459" s="25" t="str">
        <f t="shared" ca="1" si="470"/>
        <v/>
      </c>
      <c r="AW459" s="25" t="str">
        <f t="shared" ca="1" si="445"/>
        <v/>
      </c>
      <c r="AX459" s="25" t="str">
        <f t="shared" ca="1" si="471"/>
        <v/>
      </c>
      <c r="AY459" s="25" t="str">
        <f t="shared" ca="1" si="472"/>
        <v/>
      </c>
      <c r="AZ459" s="25" t="str">
        <f t="shared" ca="1" si="473"/>
        <v/>
      </c>
      <c r="BA459" s="25" t="str">
        <f t="shared" ca="1" si="474"/>
        <v/>
      </c>
      <c r="BB459" s="25" t="str">
        <f t="shared" ca="1" si="475"/>
        <v/>
      </c>
      <c r="BC459" s="25" t="str">
        <f t="shared" ca="1" si="476"/>
        <v/>
      </c>
      <c r="BD459" s="25" t="str">
        <f ca="1">IF($H459="","",IF($Q459="x",SUM(AW$3:AY459)+SUM(BB$3:BC459)-SUM(BD$3:BD458),0))</f>
        <v/>
      </c>
      <c r="BE459" s="25" t="str">
        <f t="shared" ca="1" si="477"/>
        <v/>
      </c>
      <c r="BF459" s="25" t="str">
        <f t="shared" ca="1" si="446"/>
        <v/>
      </c>
      <c r="BG459" s="7"/>
      <c r="BI459" s="25" t="str">
        <f t="shared" ca="1" si="478"/>
        <v/>
      </c>
      <c r="BJ459" s="25">
        <f ca="1">SUM(BI$3:BI459)</f>
        <v>0</v>
      </c>
      <c r="BK459" s="25" t="str">
        <f t="shared" ca="1" si="490"/>
        <v/>
      </c>
      <c r="BL459" s="25" t="str">
        <f t="shared" ca="1" si="447"/>
        <v/>
      </c>
      <c r="BM459" s="25" t="str">
        <f t="shared" ca="1" si="479"/>
        <v/>
      </c>
      <c r="BN459" s="25" t="str">
        <f t="shared" ca="1" si="480"/>
        <v/>
      </c>
      <c r="BO459" s="25" t="str">
        <f t="shared" ca="1" si="481"/>
        <v/>
      </c>
      <c r="BP459" s="25" t="str">
        <f t="shared" ca="1" si="482"/>
        <v/>
      </c>
      <c r="BQ459" s="25" t="str">
        <f t="shared" ca="1" si="483"/>
        <v/>
      </c>
      <c r="BR459" s="25" t="str">
        <f t="shared" ca="1" si="484"/>
        <v/>
      </c>
      <c r="BS459" s="25" t="str">
        <f ca="1">IF($H459="","",IF($Q459="x",SUM(BL$3:BN459)+SUM(BQ$3:BR459)-SUM(BS$3:BS458),0))</f>
        <v/>
      </c>
      <c r="BT459" s="25" t="str">
        <f t="shared" ca="1" si="485"/>
        <v/>
      </c>
      <c r="BU459" s="25" t="str">
        <f t="shared" ca="1" si="448"/>
        <v/>
      </c>
      <c r="BV459" s="7"/>
      <c r="BY459" s="7"/>
      <c r="CB459" s="131">
        <f t="shared" si="432"/>
        <v>456</v>
      </c>
      <c r="CC459" s="132" t="str">
        <f t="shared" ca="1" si="486"/>
        <v/>
      </c>
      <c r="CD459" s="133" t="str">
        <f t="shared" ca="1" si="433"/>
        <v/>
      </c>
      <c r="CE459" s="133" t="str">
        <f t="shared" ca="1" si="487"/>
        <v/>
      </c>
      <c r="CF459" s="133" t="str">
        <f t="shared" ca="1" si="434"/>
        <v/>
      </c>
      <c r="CG459" s="133" t="str">
        <f t="shared" ca="1" si="488"/>
        <v/>
      </c>
      <c r="CH459" s="133" t="str">
        <f ca="1">IF($H459="","",IF(MONTH($H459)=MONTH($C$4)-1,MAX(0,(CG459-SUM(N448:N459)+SUM(O448:O459))-(VLOOKUP(CB459-12,$CB$3:$CH458,6,FALSE))),0)*0.25)</f>
        <v/>
      </c>
      <c r="CI459" s="133" t="str">
        <f ca="1">IF($H459="","",CG459-SUM($CH$4:$CH459))</f>
        <v/>
      </c>
      <c r="CK459" s="133" t="str">
        <f ca="1">IF($H459="","",SUM($N$4:$N459)+$CK$3)</f>
        <v/>
      </c>
      <c r="CL459" s="133" t="str">
        <f ca="1">IF($H459="","",SUM($O$4:$O459))</f>
        <v/>
      </c>
      <c r="CM459" s="133" t="str">
        <f t="shared" ca="1" si="431"/>
        <v/>
      </c>
      <c r="CN459" s="133" t="str">
        <f ca="1">IF($H459="","",ROUND(IF(MONTH($H459)=MONTH($C$4)-1,BT459*(1+CC459)-SUM($CM$4:$CM459),0),2))</f>
        <v/>
      </c>
      <c r="CZ459" s="132" t="str">
        <f t="shared" ca="1" si="449"/>
        <v/>
      </c>
    </row>
    <row r="460" spans="6:104" x14ac:dyDescent="0.2">
      <c r="F460" s="3">
        <v>457</v>
      </c>
      <c r="G460" s="3">
        <f t="shared" si="450"/>
        <v>39</v>
      </c>
      <c r="H460" s="8" t="str">
        <f t="shared" ca="1" si="489"/>
        <v/>
      </c>
      <c r="I460" s="6" t="str">
        <f t="shared" ca="1" si="435"/>
        <v/>
      </c>
      <c r="J460" s="6" t="str">
        <f t="shared" ca="1" si="436"/>
        <v/>
      </c>
      <c r="K460" s="7"/>
      <c r="L460" s="6" t="str">
        <f ca="1">IF($H460="","",IF($J460="",VLOOKUP($I460,Sterbetafeln!$A$4:$I$124,$D$10,FALSE),MAX(0.0005,VLOOKUP($I460,Sterbetafeln!$A$4:$I$124,$D$10,FALSE)*VLOOKUP($J460,Sterbetafeln!$A$4:$I$124,$D$13,FALSE))))</f>
        <v/>
      </c>
      <c r="M460" s="78">
        <f ca="1">SUM($O$3:$O460)</f>
        <v>0</v>
      </c>
      <c r="N460" s="25" t="str">
        <f t="shared" ca="1" si="451"/>
        <v/>
      </c>
      <c r="O460" s="25" t="str">
        <f t="shared" ca="1" si="452"/>
        <v/>
      </c>
      <c r="P460" s="25" t="str">
        <f t="shared" ca="1" si="453"/>
        <v/>
      </c>
      <c r="Q460" s="7" t="str">
        <f t="shared" ca="1" si="454"/>
        <v/>
      </c>
      <c r="R460" s="25" t="str">
        <f t="shared" ca="1" si="455"/>
        <v/>
      </c>
      <c r="S460" s="25">
        <f ca="1">SUM(R$3:R460)</f>
        <v>0</v>
      </c>
      <c r="T460" s="25" t="str">
        <f t="shared" ca="1" si="456"/>
        <v/>
      </c>
      <c r="U460" s="25" t="str">
        <f t="shared" ca="1" si="437"/>
        <v/>
      </c>
      <c r="V460" s="25" t="str">
        <f t="shared" ca="1" si="457"/>
        <v/>
      </c>
      <c r="W460" s="25" t="str">
        <f t="shared" ca="1" si="438"/>
        <v/>
      </c>
      <c r="X460" s="25" t="str">
        <f t="shared" ca="1" si="458"/>
        <v/>
      </c>
      <c r="Y460" s="25" t="str">
        <f t="shared" ca="1" si="439"/>
        <v/>
      </c>
      <c r="Z460" s="25" t="str">
        <f t="shared" ca="1" si="459"/>
        <v/>
      </c>
      <c r="AA460" s="25" t="str">
        <f t="shared" ca="1" si="460"/>
        <v/>
      </c>
      <c r="AB460" s="25" t="str">
        <f ca="1">IF($H460="","",IF($Q460="x",SUM(U$3:W460)+SUM(Z$3:AA460)-SUM(AB$3:AB459),0))</f>
        <v/>
      </c>
      <c r="AC460" s="25" t="str">
        <f t="shared" ca="1" si="461"/>
        <v/>
      </c>
      <c r="AD460" s="25" t="str">
        <f t="shared" ca="1" si="440"/>
        <v/>
      </c>
      <c r="AE460" s="7"/>
      <c r="AF460" s="25" t="str">
        <f t="shared" ca="1" si="462"/>
        <v/>
      </c>
      <c r="AG460" s="25">
        <f ca="1">SUM(AF$3:AF460)</f>
        <v>0</v>
      </c>
      <c r="AH460" s="25" t="str">
        <f t="shared" ca="1" si="463"/>
        <v/>
      </c>
      <c r="AI460" s="25" t="str">
        <f t="shared" ca="1" si="441"/>
        <v/>
      </c>
      <c r="AJ460" s="25" t="str">
        <f t="shared" ca="1" si="464"/>
        <v/>
      </c>
      <c r="AK460" s="25" t="str">
        <f t="shared" ca="1" si="442"/>
        <v/>
      </c>
      <c r="AL460" s="25" t="str">
        <f t="shared" ca="1" si="465"/>
        <v/>
      </c>
      <c r="AM460" s="25" t="str">
        <f t="shared" ca="1" si="443"/>
        <v/>
      </c>
      <c r="AN460" s="25" t="str">
        <f t="shared" ca="1" si="466"/>
        <v/>
      </c>
      <c r="AO460" s="25" t="str">
        <f t="shared" ca="1" si="467"/>
        <v/>
      </c>
      <c r="AP460" s="25" t="str">
        <f ca="1">IF($H460="","",IF($Q460="x",SUM(AI$3:AK460)+SUM(AN$3:AO460)-SUM(AP$3:AP459),0))</f>
        <v/>
      </c>
      <c r="AQ460" s="25" t="str">
        <f t="shared" ca="1" si="468"/>
        <v/>
      </c>
      <c r="AR460" s="25" t="str">
        <f t="shared" ca="1" si="444"/>
        <v/>
      </c>
      <c r="AS460" s="7"/>
      <c r="AT460" s="25" t="str">
        <f t="shared" ca="1" si="469"/>
        <v/>
      </c>
      <c r="AU460" s="25">
        <f ca="1">SUM(AT$3:AT460)</f>
        <v>0</v>
      </c>
      <c r="AV460" s="25" t="str">
        <f t="shared" ca="1" si="470"/>
        <v/>
      </c>
      <c r="AW460" s="25" t="str">
        <f t="shared" ca="1" si="445"/>
        <v/>
      </c>
      <c r="AX460" s="25" t="str">
        <f t="shared" ca="1" si="471"/>
        <v/>
      </c>
      <c r="AY460" s="25" t="str">
        <f t="shared" ca="1" si="472"/>
        <v/>
      </c>
      <c r="AZ460" s="25" t="str">
        <f t="shared" ca="1" si="473"/>
        <v/>
      </c>
      <c r="BA460" s="25" t="str">
        <f t="shared" ca="1" si="474"/>
        <v/>
      </c>
      <c r="BB460" s="25" t="str">
        <f t="shared" ca="1" si="475"/>
        <v/>
      </c>
      <c r="BC460" s="25" t="str">
        <f t="shared" ca="1" si="476"/>
        <v/>
      </c>
      <c r="BD460" s="25" t="str">
        <f ca="1">IF($H460="","",IF($Q460="x",SUM(AW$3:AY460)+SUM(BB$3:BC460)-SUM(BD$3:BD459),0))</f>
        <v/>
      </c>
      <c r="BE460" s="25" t="str">
        <f t="shared" ca="1" si="477"/>
        <v/>
      </c>
      <c r="BF460" s="25" t="str">
        <f t="shared" ca="1" si="446"/>
        <v/>
      </c>
      <c r="BG460" s="7"/>
      <c r="BI460" s="25" t="str">
        <f t="shared" ca="1" si="478"/>
        <v/>
      </c>
      <c r="BJ460" s="25">
        <f ca="1">SUM(BI$3:BI460)</f>
        <v>0</v>
      </c>
      <c r="BK460" s="25" t="str">
        <f t="shared" ca="1" si="490"/>
        <v/>
      </c>
      <c r="BL460" s="25" t="str">
        <f t="shared" ca="1" si="447"/>
        <v/>
      </c>
      <c r="BM460" s="25" t="str">
        <f t="shared" ca="1" si="479"/>
        <v/>
      </c>
      <c r="BN460" s="25" t="str">
        <f t="shared" ca="1" si="480"/>
        <v/>
      </c>
      <c r="BO460" s="25" t="str">
        <f t="shared" ca="1" si="481"/>
        <v/>
      </c>
      <c r="BP460" s="25" t="str">
        <f t="shared" ca="1" si="482"/>
        <v/>
      </c>
      <c r="BQ460" s="25" t="str">
        <f t="shared" ca="1" si="483"/>
        <v/>
      </c>
      <c r="BR460" s="25" t="str">
        <f t="shared" ca="1" si="484"/>
        <v/>
      </c>
      <c r="BS460" s="25" t="str">
        <f ca="1">IF($H460="","",IF($Q460="x",SUM(BL$3:BN460)+SUM(BQ$3:BR460)-SUM(BS$3:BS459),0))</f>
        <v/>
      </c>
      <c r="BT460" s="25" t="str">
        <f t="shared" ca="1" si="485"/>
        <v/>
      </c>
      <c r="BU460" s="25" t="str">
        <f t="shared" ca="1" si="448"/>
        <v/>
      </c>
      <c r="BV460" s="7"/>
      <c r="BY460" s="7"/>
      <c r="CB460" s="131">
        <f t="shared" si="432"/>
        <v>457</v>
      </c>
      <c r="CC460" s="132" t="str">
        <f t="shared" ca="1" si="486"/>
        <v/>
      </c>
      <c r="CD460" s="133" t="str">
        <f t="shared" ca="1" si="433"/>
        <v/>
      </c>
      <c r="CE460" s="133" t="str">
        <f t="shared" ca="1" si="487"/>
        <v/>
      </c>
      <c r="CF460" s="133" t="str">
        <f t="shared" ca="1" si="434"/>
        <v/>
      </c>
      <c r="CG460" s="133" t="str">
        <f t="shared" ca="1" si="488"/>
        <v/>
      </c>
      <c r="CH460" s="133" t="str">
        <f ca="1">IF($H460="","",IF(MONTH($H460)=MONTH($C$4)-1,MAX(0,(CG460-SUM(N449:N460)+SUM(O449:O460))-(VLOOKUP(CB460-12,$CB$3:$CH459,6,FALSE))),0)*0.25)</f>
        <v/>
      </c>
      <c r="CI460" s="133" t="str">
        <f ca="1">IF($H460="","",CG460-SUM($CH$4:$CH460))</f>
        <v/>
      </c>
      <c r="CK460" s="133" t="str">
        <f ca="1">IF($H460="","",SUM($N$4:$N460)+$CK$3)</f>
        <v/>
      </c>
      <c r="CL460" s="133" t="str">
        <f ca="1">IF($H460="","",SUM($O$4:$O460))</f>
        <v/>
      </c>
      <c r="CM460" s="133" t="str">
        <f t="shared" ca="1" si="431"/>
        <v/>
      </c>
      <c r="CN460" s="133" t="str">
        <f ca="1">IF($H460="","",ROUND(IF(MONTH($H460)=MONTH($C$4)-1,BT460*(1+CC460)-SUM($CM$4:$CM460),0),2))</f>
        <v/>
      </c>
      <c r="CZ460" s="132" t="str">
        <f t="shared" ca="1" si="449"/>
        <v/>
      </c>
    </row>
    <row r="461" spans="6:104" x14ac:dyDescent="0.2">
      <c r="F461" s="3">
        <v>458</v>
      </c>
      <c r="G461" s="3">
        <f t="shared" si="450"/>
        <v>39</v>
      </c>
      <c r="H461" s="8" t="str">
        <f t="shared" ca="1" si="489"/>
        <v/>
      </c>
      <c r="I461" s="6" t="str">
        <f t="shared" ca="1" si="435"/>
        <v/>
      </c>
      <c r="J461" s="6" t="str">
        <f t="shared" ca="1" si="436"/>
        <v/>
      </c>
      <c r="K461" s="7"/>
      <c r="L461" s="6" t="str">
        <f ca="1">IF($H461="","",IF($J461="",VLOOKUP($I461,Sterbetafeln!$A$4:$I$124,$D$10,FALSE),MAX(0.0005,VLOOKUP($I461,Sterbetafeln!$A$4:$I$124,$D$10,FALSE)*VLOOKUP($J461,Sterbetafeln!$A$4:$I$124,$D$13,FALSE))))</f>
        <v/>
      </c>
      <c r="M461" s="78">
        <f ca="1">SUM($O$3:$O461)</f>
        <v>0</v>
      </c>
      <c r="N461" s="25" t="str">
        <f t="shared" ca="1" si="451"/>
        <v/>
      </c>
      <c r="O461" s="25" t="str">
        <f t="shared" ca="1" si="452"/>
        <v/>
      </c>
      <c r="P461" s="25" t="str">
        <f t="shared" ca="1" si="453"/>
        <v/>
      </c>
      <c r="Q461" s="7" t="str">
        <f t="shared" ca="1" si="454"/>
        <v/>
      </c>
      <c r="R461" s="25" t="str">
        <f t="shared" ca="1" si="455"/>
        <v/>
      </c>
      <c r="S461" s="25">
        <f ca="1">SUM(R$3:R461)</f>
        <v>0</v>
      </c>
      <c r="T461" s="25" t="str">
        <f t="shared" ca="1" si="456"/>
        <v/>
      </c>
      <c r="U461" s="25" t="str">
        <f t="shared" ca="1" si="437"/>
        <v/>
      </c>
      <c r="V461" s="25" t="str">
        <f t="shared" ca="1" si="457"/>
        <v/>
      </c>
      <c r="W461" s="25" t="str">
        <f t="shared" ca="1" si="438"/>
        <v/>
      </c>
      <c r="X461" s="25" t="str">
        <f t="shared" ca="1" si="458"/>
        <v/>
      </c>
      <c r="Y461" s="25" t="str">
        <f t="shared" ca="1" si="439"/>
        <v/>
      </c>
      <c r="Z461" s="25" t="str">
        <f t="shared" ca="1" si="459"/>
        <v/>
      </c>
      <c r="AA461" s="25" t="str">
        <f t="shared" ca="1" si="460"/>
        <v/>
      </c>
      <c r="AB461" s="25" t="str">
        <f ca="1">IF($H461="","",IF($Q461="x",SUM(U$3:W461)+SUM(Z$3:AA461)-SUM(AB$3:AB460),0))</f>
        <v/>
      </c>
      <c r="AC461" s="25" t="str">
        <f t="shared" ca="1" si="461"/>
        <v/>
      </c>
      <c r="AD461" s="25" t="str">
        <f t="shared" ca="1" si="440"/>
        <v/>
      </c>
      <c r="AE461" s="7"/>
      <c r="AF461" s="25" t="str">
        <f t="shared" ca="1" si="462"/>
        <v/>
      </c>
      <c r="AG461" s="25">
        <f ca="1">SUM(AF$3:AF461)</f>
        <v>0</v>
      </c>
      <c r="AH461" s="25" t="str">
        <f t="shared" ca="1" si="463"/>
        <v/>
      </c>
      <c r="AI461" s="25" t="str">
        <f t="shared" ca="1" si="441"/>
        <v/>
      </c>
      <c r="AJ461" s="25" t="str">
        <f t="shared" ca="1" si="464"/>
        <v/>
      </c>
      <c r="AK461" s="25" t="str">
        <f t="shared" ca="1" si="442"/>
        <v/>
      </c>
      <c r="AL461" s="25" t="str">
        <f t="shared" ca="1" si="465"/>
        <v/>
      </c>
      <c r="AM461" s="25" t="str">
        <f t="shared" ca="1" si="443"/>
        <v/>
      </c>
      <c r="AN461" s="25" t="str">
        <f t="shared" ca="1" si="466"/>
        <v/>
      </c>
      <c r="AO461" s="25" t="str">
        <f t="shared" ca="1" si="467"/>
        <v/>
      </c>
      <c r="AP461" s="25" t="str">
        <f ca="1">IF($H461="","",IF($Q461="x",SUM(AI$3:AK461)+SUM(AN$3:AO461)-SUM(AP$3:AP460),0))</f>
        <v/>
      </c>
      <c r="AQ461" s="25" t="str">
        <f t="shared" ca="1" si="468"/>
        <v/>
      </c>
      <c r="AR461" s="25" t="str">
        <f t="shared" ca="1" si="444"/>
        <v/>
      </c>
      <c r="AS461" s="7"/>
      <c r="AT461" s="25" t="str">
        <f t="shared" ca="1" si="469"/>
        <v/>
      </c>
      <c r="AU461" s="25">
        <f ca="1">SUM(AT$3:AT461)</f>
        <v>0</v>
      </c>
      <c r="AV461" s="25" t="str">
        <f t="shared" ca="1" si="470"/>
        <v/>
      </c>
      <c r="AW461" s="25" t="str">
        <f t="shared" ca="1" si="445"/>
        <v/>
      </c>
      <c r="AX461" s="25" t="str">
        <f t="shared" ca="1" si="471"/>
        <v/>
      </c>
      <c r="AY461" s="25" t="str">
        <f t="shared" ca="1" si="472"/>
        <v/>
      </c>
      <c r="AZ461" s="25" t="str">
        <f t="shared" ca="1" si="473"/>
        <v/>
      </c>
      <c r="BA461" s="25" t="str">
        <f t="shared" ca="1" si="474"/>
        <v/>
      </c>
      <c r="BB461" s="25" t="str">
        <f t="shared" ca="1" si="475"/>
        <v/>
      </c>
      <c r="BC461" s="25" t="str">
        <f t="shared" ca="1" si="476"/>
        <v/>
      </c>
      <c r="BD461" s="25" t="str">
        <f ca="1">IF($H461="","",IF($Q461="x",SUM(AW$3:AY461)+SUM(BB$3:BC461)-SUM(BD$3:BD460),0))</f>
        <v/>
      </c>
      <c r="BE461" s="25" t="str">
        <f t="shared" ca="1" si="477"/>
        <v/>
      </c>
      <c r="BF461" s="25" t="str">
        <f t="shared" ca="1" si="446"/>
        <v/>
      </c>
      <c r="BG461" s="7"/>
      <c r="BI461" s="25" t="str">
        <f t="shared" ca="1" si="478"/>
        <v/>
      </c>
      <c r="BJ461" s="25">
        <f ca="1">SUM(BI$3:BI461)</f>
        <v>0</v>
      </c>
      <c r="BK461" s="25" t="str">
        <f t="shared" ca="1" si="490"/>
        <v/>
      </c>
      <c r="BL461" s="25" t="str">
        <f t="shared" ca="1" si="447"/>
        <v/>
      </c>
      <c r="BM461" s="25" t="str">
        <f t="shared" ca="1" si="479"/>
        <v/>
      </c>
      <c r="BN461" s="25" t="str">
        <f t="shared" ca="1" si="480"/>
        <v/>
      </c>
      <c r="BO461" s="25" t="str">
        <f t="shared" ca="1" si="481"/>
        <v/>
      </c>
      <c r="BP461" s="25" t="str">
        <f t="shared" ca="1" si="482"/>
        <v/>
      </c>
      <c r="BQ461" s="25" t="str">
        <f t="shared" ca="1" si="483"/>
        <v/>
      </c>
      <c r="BR461" s="25" t="str">
        <f t="shared" ca="1" si="484"/>
        <v/>
      </c>
      <c r="BS461" s="25" t="str">
        <f ca="1">IF($H461="","",IF($Q461="x",SUM(BL$3:BN461)+SUM(BQ$3:BR461)-SUM(BS$3:BS460),0))</f>
        <v/>
      </c>
      <c r="BT461" s="25" t="str">
        <f t="shared" ca="1" si="485"/>
        <v/>
      </c>
      <c r="BU461" s="25" t="str">
        <f t="shared" ca="1" si="448"/>
        <v/>
      </c>
      <c r="BV461" s="7"/>
      <c r="BY461" s="7"/>
      <c r="CB461" s="131">
        <f t="shared" si="432"/>
        <v>458</v>
      </c>
      <c r="CC461" s="132" t="str">
        <f t="shared" ca="1" si="486"/>
        <v/>
      </c>
      <c r="CD461" s="133" t="str">
        <f t="shared" ca="1" si="433"/>
        <v/>
      </c>
      <c r="CE461" s="133" t="str">
        <f t="shared" ca="1" si="487"/>
        <v/>
      </c>
      <c r="CF461" s="133" t="str">
        <f t="shared" ca="1" si="434"/>
        <v/>
      </c>
      <c r="CG461" s="133" t="str">
        <f t="shared" ca="1" si="488"/>
        <v/>
      </c>
      <c r="CH461" s="133" t="str">
        <f ca="1">IF($H461="","",IF(MONTH($H461)=MONTH($C$4)-1,MAX(0,(CG461-SUM(N450:N461)+SUM(O450:O461))-(VLOOKUP(CB461-12,$CB$3:$CH460,6,FALSE))),0)*0.25)</f>
        <v/>
      </c>
      <c r="CI461" s="133" t="str">
        <f ca="1">IF($H461="","",CG461-SUM($CH$4:$CH461))</f>
        <v/>
      </c>
      <c r="CK461" s="133" t="str">
        <f ca="1">IF($H461="","",SUM($N$4:$N461)+$CK$3)</f>
        <v/>
      </c>
      <c r="CL461" s="133" t="str">
        <f ca="1">IF($H461="","",SUM($O$4:$O461))</f>
        <v/>
      </c>
      <c r="CM461" s="133" t="str">
        <f t="shared" ca="1" si="431"/>
        <v/>
      </c>
      <c r="CN461" s="133" t="str">
        <f ca="1">IF($H461="","",ROUND(IF(MONTH($H461)=MONTH($C$4)-1,BT461*(1+CC461)-SUM($CM$4:$CM461),0),2))</f>
        <v/>
      </c>
      <c r="CZ461" s="132" t="str">
        <f t="shared" ca="1" si="449"/>
        <v/>
      </c>
    </row>
    <row r="462" spans="6:104" x14ac:dyDescent="0.2">
      <c r="F462" s="3">
        <v>459</v>
      </c>
      <c r="G462" s="3">
        <f t="shared" si="450"/>
        <v>39</v>
      </c>
      <c r="H462" s="8" t="str">
        <f t="shared" ca="1" si="489"/>
        <v/>
      </c>
      <c r="I462" s="6" t="str">
        <f t="shared" ca="1" si="435"/>
        <v/>
      </c>
      <c r="J462" s="6" t="str">
        <f t="shared" ca="1" si="436"/>
        <v/>
      </c>
      <c r="K462" s="7"/>
      <c r="L462" s="6" t="str">
        <f ca="1">IF($H462="","",IF($J462="",VLOOKUP($I462,Sterbetafeln!$A$4:$I$124,$D$10,FALSE),MAX(0.0005,VLOOKUP($I462,Sterbetafeln!$A$4:$I$124,$D$10,FALSE)*VLOOKUP($J462,Sterbetafeln!$A$4:$I$124,$D$13,FALSE))))</f>
        <v/>
      </c>
      <c r="M462" s="78">
        <f ca="1">SUM($O$3:$O462)</f>
        <v>0</v>
      </c>
      <c r="N462" s="25" t="str">
        <f t="shared" ca="1" si="451"/>
        <v/>
      </c>
      <c r="O462" s="25" t="str">
        <f t="shared" ca="1" si="452"/>
        <v/>
      </c>
      <c r="P462" s="25" t="str">
        <f t="shared" ca="1" si="453"/>
        <v/>
      </c>
      <c r="Q462" s="7" t="str">
        <f t="shared" ca="1" si="454"/>
        <v/>
      </c>
      <c r="R462" s="25" t="str">
        <f t="shared" ca="1" si="455"/>
        <v/>
      </c>
      <c r="S462" s="25">
        <f ca="1">SUM(R$3:R462)</f>
        <v>0</v>
      </c>
      <c r="T462" s="25" t="str">
        <f t="shared" ca="1" si="456"/>
        <v/>
      </c>
      <c r="U462" s="25" t="str">
        <f t="shared" ca="1" si="437"/>
        <v/>
      </c>
      <c r="V462" s="25" t="str">
        <f t="shared" ca="1" si="457"/>
        <v/>
      </c>
      <c r="W462" s="25" t="str">
        <f t="shared" ca="1" si="438"/>
        <v/>
      </c>
      <c r="X462" s="25" t="str">
        <f t="shared" ca="1" si="458"/>
        <v/>
      </c>
      <c r="Y462" s="25" t="str">
        <f t="shared" ca="1" si="439"/>
        <v/>
      </c>
      <c r="Z462" s="25" t="str">
        <f t="shared" ca="1" si="459"/>
        <v/>
      </c>
      <c r="AA462" s="25" t="str">
        <f t="shared" ca="1" si="460"/>
        <v/>
      </c>
      <c r="AB462" s="25" t="str">
        <f ca="1">IF($H462="","",IF($Q462="x",SUM(U$3:W462)+SUM(Z$3:AA462)-SUM(AB$3:AB461),0))</f>
        <v/>
      </c>
      <c r="AC462" s="25" t="str">
        <f t="shared" ca="1" si="461"/>
        <v/>
      </c>
      <c r="AD462" s="25" t="str">
        <f t="shared" ca="1" si="440"/>
        <v/>
      </c>
      <c r="AE462" s="7"/>
      <c r="AF462" s="25" t="str">
        <f t="shared" ca="1" si="462"/>
        <v/>
      </c>
      <c r="AG462" s="25">
        <f ca="1">SUM(AF$3:AF462)</f>
        <v>0</v>
      </c>
      <c r="AH462" s="25" t="str">
        <f t="shared" ca="1" si="463"/>
        <v/>
      </c>
      <c r="AI462" s="25" t="str">
        <f t="shared" ca="1" si="441"/>
        <v/>
      </c>
      <c r="AJ462" s="25" t="str">
        <f t="shared" ca="1" si="464"/>
        <v/>
      </c>
      <c r="AK462" s="25" t="str">
        <f t="shared" ca="1" si="442"/>
        <v/>
      </c>
      <c r="AL462" s="25" t="str">
        <f t="shared" ca="1" si="465"/>
        <v/>
      </c>
      <c r="AM462" s="25" t="str">
        <f t="shared" ca="1" si="443"/>
        <v/>
      </c>
      <c r="AN462" s="25" t="str">
        <f t="shared" ca="1" si="466"/>
        <v/>
      </c>
      <c r="AO462" s="25" t="str">
        <f t="shared" ca="1" si="467"/>
        <v/>
      </c>
      <c r="AP462" s="25" t="str">
        <f ca="1">IF($H462="","",IF($Q462="x",SUM(AI$3:AK462)+SUM(AN$3:AO462)-SUM(AP$3:AP461),0))</f>
        <v/>
      </c>
      <c r="AQ462" s="25" t="str">
        <f t="shared" ca="1" si="468"/>
        <v/>
      </c>
      <c r="AR462" s="25" t="str">
        <f t="shared" ca="1" si="444"/>
        <v/>
      </c>
      <c r="AS462" s="7"/>
      <c r="AT462" s="25" t="str">
        <f t="shared" ca="1" si="469"/>
        <v/>
      </c>
      <c r="AU462" s="25">
        <f ca="1">SUM(AT$3:AT462)</f>
        <v>0</v>
      </c>
      <c r="AV462" s="25" t="str">
        <f t="shared" ca="1" si="470"/>
        <v/>
      </c>
      <c r="AW462" s="25" t="str">
        <f t="shared" ca="1" si="445"/>
        <v/>
      </c>
      <c r="AX462" s="25" t="str">
        <f t="shared" ca="1" si="471"/>
        <v/>
      </c>
      <c r="AY462" s="25" t="str">
        <f t="shared" ca="1" si="472"/>
        <v/>
      </c>
      <c r="AZ462" s="25" t="str">
        <f t="shared" ca="1" si="473"/>
        <v/>
      </c>
      <c r="BA462" s="25" t="str">
        <f t="shared" ca="1" si="474"/>
        <v/>
      </c>
      <c r="BB462" s="25" t="str">
        <f t="shared" ca="1" si="475"/>
        <v/>
      </c>
      <c r="BC462" s="25" t="str">
        <f t="shared" ca="1" si="476"/>
        <v/>
      </c>
      <c r="BD462" s="25" t="str">
        <f ca="1">IF($H462="","",IF($Q462="x",SUM(AW$3:AY462)+SUM(BB$3:BC462)-SUM(BD$3:BD461),0))</f>
        <v/>
      </c>
      <c r="BE462" s="25" t="str">
        <f t="shared" ca="1" si="477"/>
        <v/>
      </c>
      <c r="BF462" s="25" t="str">
        <f t="shared" ca="1" si="446"/>
        <v/>
      </c>
      <c r="BG462" s="7"/>
      <c r="BI462" s="25" t="str">
        <f t="shared" ca="1" si="478"/>
        <v/>
      </c>
      <c r="BJ462" s="25">
        <f ca="1">SUM(BI$3:BI462)</f>
        <v>0</v>
      </c>
      <c r="BK462" s="25" t="str">
        <f t="shared" ca="1" si="490"/>
        <v/>
      </c>
      <c r="BL462" s="25" t="str">
        <f t="shared" ca="1" si="447"/>
        <v/>
      </c>
      <c r="BM462" s="25" t="str">
        <f t="shared" ca="1" si="479"/>
        <v/>
      </c>
      <c r="BN462" s="25" t="str">
        <f t="shared" ca="1" si="480"/>
        <v/>
      </c>
      <c r="BO462" s="25" t="str">
        <f t="shared" ca="1" si="481"/>
        <v/>
      </c>
      <c r="BP462" s="25" t="str">
        <f t="shared" ca="1" si="482"/>
        <v/>
      </c>
      <c r="BQ462" s="25" t="str">
        <f t="shared" ca="1" si="483"/>
        <v/>
      </c>
      <c r="BR462" s="25" t="str">
        <f t="shared" ca="1" si="484"/>
        <v/>
      </c>
      <c r="BS462" s="25" t="str">
        <f ca="1">IF($H462="","",IF($Q462="x",SUM(BL$3:BN462)+SUM(BQ$3:BR462)-SUM(BS$3:BS461),0))</f>
        <v/>
      </c>
      <c r="BT462" s="25" t="str">
        <f t="shared" ca="1" si="485"/>
        <v/>
      </c>
      <c r="BU462" s="25" t="str">
        <f t="shared" ca="1" si="448"/>
        <v/>
      </c>
      <c r="BV462" s="7"/>
      <c r="BY462" s="7"/>
      <c r="CB462" s="131">
        <f t="shared" si="432"/>
        <v>459</v>
      </c>
      <c r="CC462" s="132" t="str">
        <f t="shared" ca="1" si="486"/>
        <v/>
      </c>
      <c r="CD462" s="133" t="str">
        <f t="shared" ca="1" si="433"/>
        <v/>
      </c>
      <c r="CE462" s="133" t="str">
        <f t="shared" ca="1" si="487"/>
        <v/>
      </c>
      <c r="CF462" s="133" t="str">
        <f t="shared" ca="1" si="434"/>
        <v/>
      </c>
      <c r="CG462" s="133" t="str">
        <f t="shared" ca="1" si="488"/>
        <v/>
      </c>
      <c r="CH462" s="133" t="str">
        <f ca="1">IF($H462="","",IF(MONTH($H462)=MONTH($C$4)-1,MAX(0,(CG462-SUM(N451:N462)+SUM(O451:O462))-(VLOOKUP(CB462-12,$CB$3:$CH461,6,FALSE))),0)*0.25)</f>
        <v/>
      </c>
      <c r="CI462" s="133" t="str">
        <f ca="1">IF($H462="","",CG462-SUM($CH$4:$CH462))</f>
        <v/>
      </c>
      <c r="CK462" s="133" t="str">
        <f ca="1">IF($H462="","",SUM($N$4:$N462)+$CK$3)</f>
        <v/>
      </c>
      <c r="CL462" s="133" t="str">
        <f ca="1">IF($H462="","",SUM($O$4:$O462))</f>
        <v/>
      </c>
      <c r="CM462" s="133" t="str">
        <f t="shared" ca="1" si="431"/>
        <v/>
      </c>
      <c r="CN462" s="133" t="str">
        <f ca="1">IF($H462="","",ROUND(IF(MONTH($H462)=MONTH($C$4)-1,BT462*(1+CC462)-SUM($CM$4:$CM462),0),2))</f>
        <v/>
      </c>
      <c r="CZ462" s="132" t="str">
        <f t="shared" ca="1" si="449"/>
        <v/>
      </c>
    </row>
    <row r="463" spans="6:104" x14ac:dyDescent="0.2">
      <c r="F463" s="3">
        <v>460</v>
      </c>
      <c r="G463" s="3">
        <f t="shared" si="450"/>
        <v>39</v>
      </c>
      <c r="H463" s="8" t="str">
        <f t="shared" ca="1" si="489"/>
        <v/>
      </c>
      <c r="I463" s="6" t="str">
        <f t="shared" ca="1" si="435"/>
        <v/>
      </c>
      <c r="J463" s="6" t="str">
        <f t="shared" ca="1" si="436"/>
        <v/>
      </c>
      <c r="K463" s="7"/>
      <c r="L463" s="6" t="str">
        <f ca="1">IF($H463="","",IF($J463="",VLOOKUP($I463,Sterbetafeln!$A$4:$I$124,$D$10,FALSE),MAX(0.0005,VLOOKUP($I463,Sterbetafeln!$A$4:$I$124,$D$10,FALSE)*VLOOKUP($J463,Sterbetafeln!$A$4:$I$124,$D$13,FALSE))))</f>
        <v/>
      </c>
      <c r="M463" s="78">
        <f ca="1">SUM($O$3:$O463)</f>
        <v>0</v>
      </c>
      <c r="N463" s="25" t="str">
        <f t="shared" ca="1" si="451"/>
        <v/>
      </c>
      <c r="O463" s="25" t="str">
        <f t="shared" ca="1" si="452"/>
        <v/>
      </c>
      <c r="P463" s="25" t="str">
        <f t="shared" ca="1" si="453"/>
        <v/>
      </c>
      <c r="Q463" s="7" t="str">
        <f t="shared" ca="1" si="454"/>
        <v/>
      </c>
      <c r="R463" s="25" t="str">
        <f t="shared" ca="1" si="455"/>
        <v/>
      </c>
      <c r="S463" s="25">
        <f ca="1">SUM(R$3:R463)</f>
        <v>0</v>
      </c>
      <c r="T463" s="25" t="str">
        <f t="shared" ca="1" si="456"/>
        <v/>
      </c>
      <c r="U463" s="25" t="str">
        <f t="shared" ca="1" si="437"/>
        <v/>
      </c>
      <c r="V463" s="25" t="str">
        <f t="shared" ca="1" si="457"/>
        <v/>
      </c>
      <c r="W463" s="25" t="str">
        <f t="shared" ca="1" si="438"/>
        <v/>
      </c>
      <c r="X463" s="25" t="str">
        <f t="shared" ca="1" si="458"/>
        <v/>
      </c>
      <c r="Y463" s="25" t="str">
        <f t="shared" ca="1" si="439"/>
        <v/>
      </c>
      <c r="Z463" s="25" t="str">
        <f t="shared" ca="1" si="459"/>
        <v/>
      </c>
      <c r="AA463" s="25" t="str">
        <f t="shared" ca="1" si="460"/>
        <v/>
      </c>
      <c r="AB463" s="25" t="str">
        <f ca="1">IF($H463="","",IF($Q463="x",SUM(U$3:W463)+SUM(Z$3:AA463)-SUM(AB$3:AB462),0))</f>
        <v/>
      </c>
      <c r="AC463" s="25" t="str">
        <f t="shared" ca="1" si="461"/>
        <v/>
      </c>
      <c r="AD463" s="25" t="str">
        <f t="shared" ca="1" si="440"/>
        <v/>
      </c>
      <c r="AE463" s="7"/>
      <c r="AF463" s="25" t="str">
        <f t="shared" ca="1" si="462"/>
        <v/>
      </c>
      <c r="AG463" s="25">
        <f ca="1">SUM(AF$3:AF463)</f>
        <v>0</v>
      </c>
      <c r="AH463" s="25" t="str">
        <f t="shared" ca="1" si="463"/>
        <v/>
      </c>
      <c r="AI463" s="25" t="str">
        <f t="shared" ca="1" si="441"/>
        <v/>
      </c>
      <c r="AJ463" s="25" t="str">
        <f t="shared" ca="1" si="464"/>
        <v/>
      </c>
      <c r="AK463" s="25" t="str">
        <f t="shared" ca="1" si="442"/>
        <v/>
      </c>
      <c r="AL463" s="25" t="str">
        <f t="shared" ca="1" si="465"/>
        <v/>
      </c>
      <c r="AM463" s="25" t="str">
        <f t="shared" ca="1" si="443"/>
        <v/>
      </c>
      <c r="AN463" s="25" t="str">
        <f t="shared" ca="1" si="466"/>
        <v/>
      </c>
      <c r="AO463" s="25" t="str">
        <f t="shared" ca="1" si="467"/>
        <v/>
      </c>
      <c r="AP463" s="25" t="str">
        <f ca="1">IF($H463="","",IF($Q463="x",SUM(AI$3:AK463)+SUM(AN$3:AO463)-SUM(AP$3:AP462),0))</f>
        <v/>
      </c>
      <c r="AQ463" s="25" t="str">
        <f t="shared" ca="1" si="468"/>
        <v/>
      </c>
      <c r="AR463" s="25" t="str">
        <f t="shared" ca="1" si="444"/>
        <v/>
      </c>
      <c r="AS463" s="7"/>
      <c r="AT463" s="25" t="str">
        <f t="shared" ca="1" si="469"/>
        <v/>
      </c>
      <c r="AU463" s="25">
        <f ca="1">SUM(AT$3:AT463)</f>
        <v>0</v>
      </c>
      <c r="AV463" s="25" t="str">
        <f t="shared" ca="1" si="470"/>
        <v/>
      </c>
      <c r="AW463" s="25" t="str">
        <f t="shared" ca="1" si="445"/>
        <v/>
      </c>
      <c r="AX463" s="25" t="str">
        <f t="shared" ca="1" si="471"/>
        <v/>
      </c>
      <c r="AY463" s="25" t="str">
        <f t="shared" ca="1" si="472"/>
        <v/>
      </c>
      <c r="AZ463" s="25" t="str">
        <f t="shared" ca="1" si="473"/>
        <v/>
      </c>
      <c r="BA463" s="25" t="str">
        <f t="shared" ca="1" si="474"/>
        <v/>
      </c>
      <c r="BB463" s="25" t="str">
        <f t="shared" ca="1" si="475"/>
        <v/>
      </c>
      <c r="BC463" s="25" t="str">
        <f t="shared" ca="1" si="476"/>
        <v/>
      </c>
      <c r="BD463" s="25" t="str">
        <f ca="1">IF($H463="","",IF($Q463="x",SUM(AW$3:AY463)+SUM(BB$3:BC463)-SUM(BD$3:BD462),0))</f>
        <v/>
      </c>
      <c r="BE463" s="25" t="str">
        <f t="shared" ca="1" si="477"/>
        <v/>
      </c>
      <c r="BF463" s="25" t="str">
        <f t="shared" ca="1" si="446"/>
        <v/>
      </c>
      <c r="BG463" s="7"/>
      <c r="BI463" s="25" t="str">
        <f t="shared" ca="1" si="478"/>
        <v/>
      </c>
      <c r="BJ463" s="25">
        <f ca="1">SUM(BI$3:BI463)</f>
        <v>0</v>
      </c>
      <c r="BK463" s="25" t="str">
        <f t="shared" ca="1" si="490"/>
        <v/>
      </c>
      <c r="BL463" s="25" t="str">
        <f t="shared" ca="1" si="447"/>
        <v/>
      </c>
      <c r="BM463" s="25" t="str">
        <f t="shared" ca="1" si="479"/>
        <v/>
      </c>
      <c r="BN463" s="25" t="str">
        <f t="shared" ca="1" si="480"/>
        <v/>
      </c>
      <c r="BO463" s="25" t="str">
        <f t="shared" ca="1" si="481"/>
        <v/>
      </c>
      <c r="BP463" s="25" t="str">
        <f t="shared" ca="1" si="482"/>
        <v/>
      </c>
      <c r="BQ463" s="25" t="str">
        <f t="shared" ca="1" si="483"/>
        <v/>
      </c>
      <c r="BR463" s="25" t="str">
        <f t="shared" ca="1" si="484"/>
        <v/>
      </c>
      <c r="BS463" s="25" t="str">
        <f ca="1">IF($H463="","",IF($Q463="x",SUM(BL$3:BN463)+SUM(BQ$3:BR463)-SUM(BS$3:BS462),0))</f>
        <v/>
      </c>
      <c r="BT463" s="25" t="str">
        <f t="shared" ca="1" si="485"/>
        <v/>
      </c>
      <c r="BU463" s="25" t="str">
        <f t="shared" ca="1" si="448"/>
        <v/>
      </c>
      <c r="BV463" s="7"/>
      <c r="BY463" s="7"/>
      <c r="CB463" s="131">
        <f t="shared" si="432"/>
        <v>460</v>
      </c>
      <c r="CC463" s="132" t="str">
        <f t="shared" ca="1" si="486"/>
        <v/>
      </c>
      <c r="CD463" s="133" t="str">
        <f t="shared" ca="1" si="433"/>
        <v/>
      </c>
      <c r="CE463" s="133" t="str">
        <f t="shared" ca="1" si="487"/>
        <v/>
      </c>
      <c r="CF463" s="133" t="str">
        <f t="shared" ca="1" si="434"/>
        <v/>
      </c>
      <c r="CG463" s="133" t="str">
        <f t="shared" ca="1" si="488"/>
        <v/>
      </c>
      <c r="CH463" s="133" t="str">
        <f ca="1">IF($H463="","",IF(MONTH($H463)=MONTH($C$4)-1,MAX(0,(CG463-SUM(N452:N463)+SUM(O452:O463))-(VLOOKUP(CB463-12,$CB$3:$CH462,6,FALSE))),0)*0.25)</f>
        <v/>
      </c>
      <c r="CI463" s="133" t="str">
        <f ca="1">IF($H463="","",CG463-SUM($CH$4:$CH463))</f>
        <v/>
      </c>
      <c r="CK463" s="133" t="str">
        <f ca="1">IF($H463="","",SUM($N$4:$N463)+$CK$3)</f>
        <v/>
      </c>
      <c r="CL463" s="133" t="str">
        <f ca="1">IF($H463="","",SUM($O$4:$O463))</f>
        <v/>
      </c>
      <c r="CM463" s="133" t="str">
        <f t="shared" ref="CM463:CM526" ca="1" si="491">IF($H463="","",ROUND(MAX(0,((BT463-CK463+CL463)/BT463)*$BI463*0.25),2))</f>
        <v/>
      </c>
      <c r="CN463" s="133" t="str">
        <f ca="1">IF($H463="","",ROUND(IF(MONTH($H463)=MONTH($C$4)-1,BT463*(1+CC463)-SUM($CM$4:$CM463),0),2))</f>
        <v/>
      </c>
      <c r="CZ463" s="132" t="str">
        <f t="shared" ca="1" si="449"/>
        <v/>
      </c>
    </row>
    <row r="464" spans="6:104" x14ac:dyDescent="0.2">
      <c r="F464" s="3">
        <v>461</v>
      </c>
      <c r="G464" s="3">
        <f t="shared" si="450"/>
        <v>39</v>
      </c>
      <c r="H464" s="8" t="str">
        <f t="shared" ca="1" si="489"/>
        <v/>
      </c>
      <c r="I464" s="6" t="str">
        <f t="shared" ca="1" si="435"/>
        <v/>
      </c>
      <c r="J464" s="6" t="str">
        <f t="shared" ca="1" si="436"/>
        <v/>
      </c>
      <c r="K464" s="7"/>
      <c r="L464" s="6" t="str">
        <f ca="1">IF($H464="","",IF($J464="",VLOOKUP($I464,Sterbetafeln!$A$4:$I$124,$D$10,FALSE),MAX(0.0005,VLOOKUP($I464,Sterbetafeln!$A$4:$I$124,$D$10,FALSE)*VLOOKUP($J464,Sterbetafeln!$A$4:$I$124,$D$13,FALSE))))</f>
        <v/>
      </c>
      <c r="M464" s="78">
        <f ca="1">SUM($O$3:$O464)</f>
        <v>0</v>
      </c>
      <c r="N464" s="25" t="str">
        <f t="shared" ca="1" si="451"/>
        <v/>
      </c>
      <c r="O464" s="25" t="str">
        <f t="shared" ca="1" si="452"/>
        <v/>
      </c>
      <c r="P464" s="25" t="str">
        <f t="shared" ca="1" si="453"/>
        <v/>
      </c>
      <c r="Q464" s="7" t="str">
        <f t="shared" ca="1" si="454"/>
        <v/>
      </c>
      <c r="R464" s="25" t="str">
        <f t="shared" ca="1" si="455"/>
        <v/>
      </c>
      <c r="S464" s="25">
        <f ca="1">SUM(R$3:R464)</f>
        <v>0</v>
      </c>
      <c r="T464" s="25" t="str">
        <f t="shared" ca="1" si="456"/>
        <v/>
      </c>
      <c r="U464" s="25" t="str">
        <f t="shared" ca="1" si="437"/>
        <v/>
      </c>
      <c r="V464" s="25" t="str">
        <f t="shared" ca="1" si="457"/>
        <v/>
      </c>
      <c r="W464" s="25" t="str">
        <f t="shared" ca="1" si="438"/>
        <v/>
      </c>
      <c r="X464" s="25" t="str">
        <f t="shared" ca="1" si="458"/>
        <v/>
      </c>
      <c r="Y464" s="25" t="str">
        <f t="shared" ca="1" si="439"/>
        <v/>
      </c>
      <c r="Z464" s="25" t="str">
        <f t="shared" ca="1" si="459"/>
        <v/>
      </c>
      <c r="AA464" s="25" t="str">
        <f t="shared" ca="1" si="460"/>
        <v/>
      </c>
      <c r="AB464" s="25" t="str">
        <f ca="1">IF($H464="","",IF($Q464="x",SUM(U$3:W464)+SUM(Z$3:AA464)-SUM(AB$3:AB463),0))</f>
        <v/>
      </c>
      <c r="AC464" s="25" t="str">
        <f t="shared" ca="1" si="461"/>
        <v/>
      </c>
      <c r="AD464" s="25" t="str">
        <f t="shared" ca="1" si="440"/>
        <v/>
      </c>
      <c r="AE464" s="7"/>
      <c r="AF464" s="25" t="str">
        <f t="shared" ca="1" si="462"/>
        <v/>
      </c>
      <c r="AG464" s="25">
        <f ca="1">SUM(AF$3:AF464)</f>
        <v>0</v>
      </c>
      <c r="AH464" s="25" t="str">
        <f t="shared" ca="1" si="463"/>
        <v/>
      </c>
      <c r="AI464" s="25" t="str">
        <f t="shared" ca="1" si="441"/>
        <v/>
      </c>
      <c r="AJ464" s="25" t="str">
        <f t="shared" ca="1" si="464"/>
        <v/>
      </c>
      <c r="AK464" s="25" t="str">
        <f t="shared" ca="1" si="442"/>
        <v/>
      </c>
      <c r="AL464" s="25" t="str">
        <f t="shared" ca="1" si="465"/>
        <v/>
      </c>
      <c r="AM464" s="25" t="str">
        <f t="shared" ca="1" si="443"/>
        <v/>
      </c>
      <c r="AN464" s="25" t="str">
        <f t="shared" ca="1" si="466"/>
        <v/>
      </c>
      <c r="AO464" s="25" t="str">
        <f t="shared" ca="1" si="467"/>
        <v/>
      </c>
      <c r="AP464" s="25" t="str">
        <f ca="1">IF($H464="","",IF($Q464="x",SUM(AI$3:AK464)+SUM(AN$3:AO464)-SUM(AP$3:AP463),0))</f>
        <v/>
      </c>
      <c r="AQ464" s="25" t="str">
        <f t="shared" ca="1" si="468"/>
        <v/>
      </c>
      <c r="AR464" s="25" t="str">
        <f t="shared" ca="1" si="444"/>
        <v/>
      </c>
      <c r="AS464" s="7"/>
      <c r="AT464" s="25" t="str">
        <f t="shared" ca="1" si="469"/>
        <v/>
      </c>
      <c r="AU464" s="25">
        <f ca="1">SUM(AT$3:AT464)</f>
        <v>0</v>
      </c>
      <c r="AV464" s="25" t="str">
        <f t="shared" ca="1" si="470"/>
        <v/>
      </c>
      <c r="AW464" s="25" t="str">
        <f t="shared" ca="1" si="445"/>
        <v/>
      </c>
      <c r="AX464" s="25" t="str">
        <f t="shared" ca="1" si="471"/>
        <v/>
      </c>
      <c r="AY464" s="25" t="str">
        <f t="shared" ca="1" si="472"/>
        <v/>
      </c>
      <c r="AZ464" s="25" t="str">
        <f t="shared" ca="1" si="473"/>
        <v/>
      </c>
      <c r="BA464" s="25" t="str">
        <f t="shared" ca="1" si="474"/>
        <v/>
      </c>
      <c r="BB464" s="25" t="str">
        <f t="shared" ca="1" si="475"/>
        <v/>
      </c>
      <c r="BC464" s="25" t="str">
        <f t="shared" ca="1" si="476"/>
        <v/>
      </c>
      <c r="BD464" s="25" t="str">
        <f ca="1">IF($H464="","",IF($Q464="x",SUM(AW$3:AY464)+SUM(BB$3:BC464)-SUM(BD$3:BD463),0))</f>
        <v/>
      </c>
      <c r="BE464" s="25" t="str">
        <f t="shared" ca="1" si="477"/>
        <v/>
      </c>
      <c r="BF464" s="25" t="str">
        <f t="shared" ca="1" si="446"/>
        <v/>
      </c>
      <c r="BG464" s="7"/>
      <c r="BI464" s="25" t="str">
        <f t="shared" ca="1" si="478"/>
        <v/>
      </c>
      <c r="BJ464" s="25">
        <f ca="1">SUM(BI$3:BI464)</f>
        <v>0</v>
      </c>
      <c r="BK464" s="25" t="str">
        <f t="shared" ca="1" si="490"/>
        <v/>
      </c>
      <c r="BL464" s="25" t="str">
        <f t="shared" ca="1" si="447"/>
        <v/>
      </c>
      <c r="BM464" s="25" t="str">
        <f t="shared" ca="1" si="479"/>
        <v/>
      </c>
      <c r="BN464" s="25" t="str">
        <f t="shared" ca="1" si="480"/>
        <v/>
      </c>
      <c r="BO464" s="25" t="str">
        <f t="shared" ca="1" si="481"/>
        <v/>
      </c>
      <c r="BP464" s="25" t="str">
        <f t="shared" ca="1" si="482"/>
        <v/>
      </c>
      <c r="BQ464" s="25" t="str">
        <f t="shared" ca="1" si="483"/>
        <v/>
      </c>
      <c r="BR464" s="25" t="str">
        <f t="shared" ca="1" si="484"/>
        <v/>
      </c>
      <c r="BS464" s="25" t="str">
        <f ca="1">IF($H464="","",IF($Q464="x",SUM(BL$3:BN464)+SUM(BQ$3:BR464)-SUM(BS$3:BS463),0))</f>
        <v/>
      </c>
      <c r="BT464" s="25" t="str">
        <f t="shared" ca="1" si="485"/>
        <v/>
      </c>
      <c r="BU464" s="25" t="str">
        <f t="shared" ca="1" si="448"/>
        <v/>
      </c>
      <c r="BV464" s="7"/>
      <c r="BY464" s="7"/>
      <c r="CB464" s="131">
        <f t="shared" si="432"/>
        <v>461</v>
      </c>
      <c r="CC464" s="132" t="str">
        <f t="shared" ca="1" si="486"/>
        <v/>
      </c>
      <c r="CD464" s="133" t="str">
        <f t="shared" ca="1" si="433"/>
        <v/>
      </c>
      <c r="CE464" s="133" t="str">
        <f t="shared" ca="1" si="487"/>
        <v/>
      </c>
      <c r="CF464" s="133" t="str">
        <f t="shared" ca="1" si="434"/>
        <v/>
      </c>
      <c r="CG464" s="133" t="str">
        <f t="shared" ca="1" si="488"/>
        <v/>
      </c>
      <c r="CH464" s="133" t="str">
        <f ca="1">IF($H464="","",IF(MONTH($H464)=MONTH($C$4)-1,MAX(0,(CG464-SUM(N453:N464)+SUM(O453:O464))-(VLOOKUP(CB464-12,$CB$3:$CH463,6,FALSE))),0)*0.25)</f>
        <v/>
      </c>
      <c r="CI464" s="133" t="str">
        <f ca="1">IF($H464="","",CG464-SUM($CH$4:$CH464))</f>
        <v/>
      </c>
      <c r="CK464" s="133" t="str">
        <f ca="1">IF($H464="","",SUM($N$4:$N464)+$CK$3)</f>
        <v/>
      </c>
      <c r="CL464" s="133" t="str">
        <f ca="1">IF($H464="","",SUM($O$4:$O464))</f>
        <v/>
      </c>
      <c r="CM464" s="133" t="str">
        <f t="shared" ca="1" si="491"/>
        <v/>
      </c>
      <c r="CN464" s="133" t="str">
        <f ca="1">IF($H464="","",ROUND(IF(MONTH($H464)=MONTH($C$4)-1,BT464*(1+CC464)-SUM($CM$4:$CM464),0),2))</f>
        <v/>
      </c>
      <c r="CZ464" s="132" t="str">
        <f t="shared" ca="1" si="449"/>
        <v/>
      </c>
    </row>
    <row r="465" spans="6:104" x14ac:dyDescent="0.2">
      <c r="F465" s="3">
        <v>462</v>
      </c>
      <c r="G465" s="3">
        <f t="shared" si="450"/>
        <v>39</v>
      </c>
      <c r="H465" s="8" t="str">
        <f t="shared" ca="1" si="489"/>
        <v/>
      </c>
      <c r="I465" s="6" t="str">
        <f t="shared" ca="1" si="435"/>
        <v/>
      </c>
      <c r="J465" s="6" t="str">
        <f t="shared" ca="1" si="436"/>
        <v/>
      </c>
      <c r="K465" s="7"/>
      <c r="L465" s="6" t="str">
        <f ca="1">IF($H465="","",IF($J465="",VLOOKUP($I465,Sterbetafeln!$A$4:$I$124,$D$10,FALSE),MAX(0.0005,VLOOKUP($I465,Sterbetafeln!$A$4:$I$124,$D$10,FALSE)*VLOOKUP($J465,Sterbetafeln!$A$4:$I$124,$D$13,FALSE))))</f>
        <v/>
      </c>
      <c r="M465" s="78">
        <f ca="1">SUM($O$3:$O465)</f>
        <v>0</v>
      </c>
      <c r="N465" s="25" t="str">
        <f t="shared" ca="1" si="451"/>
        <v/>
      </c>
      <c r="O465" s="25" t="str">
        <f t="shared" ca="1" si="452"/>
        <v/>
      </c>
      <c r="P465" s="25" t="str">
        <f t="shared" ca="1" si="453"/>
        <v/>
      </c>
      <c r="Q465" s="7" t="str">
        <f t="shared" ca="1" si="454"/>
        <v/>
      </c>
      <c r="R465" s="25" t="str">
        <f t="shared" ca="1" si="455"/>
        <v/>
      </c>
      <c r="S465" s="25">
        <f ca="1">SUM(R$3:R465)</f>
        <v>0</v>
      </c>
      <c r="T465" s="25" t="str">
        <f t="shared" ca="1" si="456"/>
        <v/>
      </c>
      <c r="U465" s="25" t="str">
        <f t="shared" ca="1" si="437"/>
        <v/>
      </c>
      <c r="V465" s="25" t="str">
        <f t="shared" ca="1" si="457"/>
        <v/>
      </c>
      <c r="W465" s="25" t="str">
        <f t="shared" ca="1" si="438"/>
        <v/>
      </c>
      <c r="X465" s="25" t="str">
        <f t="shared" ca="1" si="458"/>
        <v/>
      </c>
      <c r="Y465" s="25" t="str">
        <f t="shared" ca="1" si="439"/>
        <v/>
      </c>
      <c r="Z465" s="25" t="str">
        <f t="shared" ca="1" si="459"/>
        <v/>
      </c>
      <c r="AA465" s="25" t="str">
        <f t="shared" ca="1" si="460"/>
        <v/>
      </c>
      <c r="AB465" s="25" t="str">
        <f ca="1">IF($H465="","",IF($Q465="x",SUM(U$3:W465)+SUM(Z$3:AA465)-SUM(AB$3:AB464),0))</f>
        <v/>
      </c>
      <c r="AC465" s="25" t="str">
        <f t="shared" ca="1" si="461"/>
        <v/>
      </c>
      <c r="AD465" s="25" t="str">
        <f t="shared" ca="1" si="440"/>
        <v/>
      </c>
      <c r="AE465" s="7"/>
      <c r="AF465" s="25" t="str">
        <f t="shared" ca="1" si="462"/>
        <v/>
      </c>
      <c r="AG465" s="25">
        <f ca="1">SUM(AF$3:AF465)</f>
        <v>0</v>
      </c>
      <c r="AH465" s="25" t="str">
        <f t="shared" ca="1" si="463"/>
        <v/>
      </c>
      <c r="AI465" s="25" t="str">
        <f t="shared" ca="1" si="441"/>
        <v/>
      </c>
      <c r="AJ465" s="25" t="str">
        <f t="shared" ca="1" si="464"/>
        <v/>
      </c>
      <c r="AK465" s="25" t="str">
        <f t="shared" ca="1" si="442"/>
        <v/>
      </c>
      <c r="AL465" s="25" t="str">
        <f t="shared" ca="1" si="465"/>
        <v/>
      </c>
      <c r="AM465" s="25" t="str">
        <f t="shared" ca="1" si="443"/>
        <v/>
      </c>
      <c r="AN465" s="25" t="str">
        <f t="shared" ca="1" si="466"/>
        <v/>
      </c>
      <c r="AO465" s="25" t="str">
        <f t="shared" ca="1" si="467"/>
        <v/>
      </c>
      <c r="AP465" s="25" t="str">
        <f ca="1">IF($H465="","",IF($Q465="x",SUM(AI$3:AK465)+SUM(AN$3:AO465)-SUM(AP$3:AP464),0))</f>
        <v/>
      </c>
      <c r="AQ465" s="25" t="str">
        <f t="shared" ca="1" si="468"/>
        <v/>
      </c>
      <c r="AR465" s="25" t="str">
        <f t="shared" ca="1" si="444"/>
        <v/>
      </c>
      <c r="AS465" s="7"/>
      <c r="AT465" s="25" t="str">
        <f t="shared" ca="1" si="469"/>
        <v/>
      </c>
      <c r="AU465" s="25">
        <f ca="1">SUM(AT$3:AT465)</f>
        <v>0</v>
      </c>
      <c r="AV465" s="25" t="str">
        <f t="shared" ca="1" si="470"/>
        <v/>
      </c>
      <c r="AW465" s="25" t="str">
        <f t="shared" ca="1" si="445"/>
        <v/>
      </c>
      <c r="AX465" s="25" t="str">
        <f t="shared" ca="1" si="471"/>
        <v/>
      </c>
      <c r="AY465" s="25" t="str">
        <f t="shared" ca="1" si="472"/>
        <v/>
      </c>
      <c r="AZ465" s="25" t="str">
        <f t="shared" ca="1" si="473"/>
        <v/>
      </c>
      <c r="BA465" s="25" t="str">
        <f t="shared" ca="1" si="474"/>
        <v/>
      </c>
      <c r="BB465" s="25" t="str">
        <f t="shared" ca="1" si="475"/>
        <v/>
      </c>
      <c r="BC465" s="25" t="str">
        <f t="shared" ca="1" si="476"/>
        <v/>
      </c>
      <c r="BD465" s="25" t="str">
        <f ca="1">IF($H465="","",IF($Q465="x",SUM(AW$3:AY465)+SUM(BB$3:BC465)-SUM(BD$3:BD464),0))</f>
        <v/>
      </c>
      <c r="BE465" s="25" t="str">
        <f t="shared" ca="1" si="477"/>
        <v/>
      </c>
      <c r="BF465" s="25" t="str">
        <f t="shared" ca="1" si="446"/>
        <v/>
      </c>
      <c r="BG465" s="7"/>
      <c r="BI465" s="25" t="str">
        <f t="shared" ca="1" si="478"/>
        <v/>
      </c>
      <c r="BJ465" s="25">
        <f ca="1">SUM(BI$3:BI465)</f>
        <v>0</v>
      </c>
      <c r="BK465" s="25" t="str">
        <f t="shared" ca="1" si="490"/>
        <v/>
      </c>
      <c r="BL465" s="25" t="str">
        <f t="shared" ca="1" si="447"/>
        <v/>
      </c>
      <c r="BM465" s="25" t="str">
        <f t="shared" ca="1" si="479"/>
        <v/>
      </c>
      <c r="BN465" s="25" t="str">
        <f t="shared" ca="1" si="480"/>
        <v/>
      </c>
      <c r="BO465" s="25" t="str">
        <f t="shared" ca="1" si="481"/>
        <v/>
      </c>
      <c r="BP465" s="25" t="str">
        <f t="shared" ca="1" si="482"/>
        <v/>
      </c>
      <c r="BQ465" s="25" t="str">
        <f t="shared" ca="1" si="483"/>
        <v/>
      </c>
      <c r="BR465" s="25" t="str">
        <f t="shared" ca="1" si="484"/>
        <v/>
      </c>
      <c r="BS465" s="25" t="str">
        <f ca="1">IF($H465="","",IF($Q465="x",SUM(BL$3:BN465)+SUM(BQ$3:BR465)-SUM(BS$3:BS464),0))</f>
        <v/>
      </c>
      <c r="BT465" s="25" t="str">
        <f t="shared" ca="1" si="485"/>
        <v/>
      </c>
      <c r="BU465" s="25" t="str">
        <f t="shared" ca="1" si="448"/>
        <v/>
      </c>
      <c r="BV465" s="7"/>
      <c r="BY465" s="7"/>
      <c r="CB465" s="131">
        <f t="shared" si="432"/>
        <v>462</v>
      </c>
      <c r="CC465" s="132" t="str">
        <f t="shared" ca="1" si="486"/>
        <v/>
      </c>
      <c r="CD465" s="133" t="str">
        <f t="shared" ca="1" si="433"/>
        <v/>
      </c>
      <c r="CE465" s="133" t="str">
        <f t="shared" ca="1" si="487"/>
        <v/>
      </c>
      <c r="CF465" s="133" t="str">
        <f t="shared" ca="1" si="434"/>
        <v/>
      </c>
      <c r="CG465" s="133" t="str">
        <f t="shared" ca="1" si="488"/>
        <v/>
      </c>
      <c r="CH465" s="133" t="str">
        <f ca="1">IF($H465="","",IF(MONTH($H465)=MONTH($C$4)-1,MAX(0,(CG465-SUM(N454:N465)+SUM(O454:O465))-(VLOOKUP(CB465-12,$CB$3:$CH464,6,FALSE))),0)*0.25)</f>
        <v/>
      </c>
      <c r="CI465" s="133" t="str">
        <f ca="1">IF($H465="","",CG465-SUM($CH$4:$CH465))</f>
        <v/>
      </c>
      <c r="CK465" s="133" t="str">
        <f ca="1">IF($H465="","",SUM($N$4:$N465)+$CK$3)</f>
        <v/>
      </c>
      <c r="CL465" s="133" t="str">
        <f ca="1">IF($H465="","",SUM($O$4:$O465))</f>
        <v/>
      </c>
      <c r="CM465" s="133" t="str">
        <f t="shared" ca="1" si="491"/>
        <v/>
      </c>
      <c r="CN465" s="133" t="str">
        <f ca="1">IF($H465="","",ROUND(IF(MONTH($H465)=MONTH($C$4)-1,BT465*(1+CC465)-SUM($CM$4:$CM465),0),2))</f>
        <v/>
      </c>
      <c r="CZ465" s="132" t="str">
        <f t="shared" ca="1" si="449"/>
        <v/>
      </c>
    </row>
    <row r="466" spans="6:104" x14ac:dyDescent="0.2">
      <c r="F466" s="3">
        <v>463</v>
      </c>
      <c r="G466" s="3">
        <f t="shared" si="450"/>
        <v>39</v>
      </c>
      <c r="H466" s="8" t="str">
        <f t="shared" ca="1" si="489"/>
        <v/>
      </c>
      <c r="I466" s="6" t="str">
        <f t="shared" ca="1" si="435"/>
        <v/>
      </c>
      <c r="J466" s="6" t="str">
        <f t="shared" ca="1" si="436"/>
        <v/>
      </c>
      <c r="K466" s="7"/>
      <c r="L466" s="6" t="str">
        <f ca="1">IF($H466="","",IF($J466="",VLOOKUP($I466,Sterbetafeln!$A$4:$I$124,$D$10,FALSE),MAX(0.0005,VLOOKUP($I466,Sterbetafeln!$A$4:$I$124,$D$10,FALSE)*VLOOKUP($J466,Sterbetafeln!$A$4:$I$124,$D$13,FALSE))))</f>
        <v/>
      </c>
      <c r="M466" s="78">
        <f ca="1">SUM($O$3:$O466)</f>
        <v>0</v>
      </c>
      <c r="N466" s="25" t="str">
        <f t="shared" ca="1" si="451"/>
        <v/>
      </c>
      <c r="O466" s="25" t="str">
        <f t="shared" ca="1" si="452"/>
        <v/>
      </c>
      <c r="P466" s="25" t="str">
        <f t="shared" ca="1" si="453"/>
        <v/>
      </c>
      <c r="Q466" s="7" t="str">
        <f t="shared" ca="1" si="454"/>
        <v/>
      </c>
      <c r="R466" s="25" t="str">
        <f t="shared" ca="1" si="455"/>
        <v/>
      </c>
      <c r="S466" s="25">
        <f ca="1">SUM(R$3:R466)</f>
        <v>0</v>
      </c>
      <c r="T466" s="25" t="str">
        <f t="shared" ca="1" si="456"/>
        <v/>
      </c>
      <c r="U466" s="25" t="str">
        <f t="shared" ca="1" si="437"/>
        <v/>
      </c>
      <c r="V466" s="25" t="str">
        <f t="shared" ca="1" si="457"/>
        <v/>
      </c>
      <c r="W466" s="25" t="str">
        <f t="shared" ca="1" si="438"/>
        <v/>
      </c>
      <c r="X466" s="25" t="str">
        <f t="shared" ca="1" si="458"/>
        <v/>
      </c>
      <c r="Y466" s="25" t="str">
        <f t="shared" ca="1" si="439"/>
        <v/>
      </c>
      <c r="Z466" s="25" t="str">
        <f t="shared" ca="1" si="459"/>
        <v/>
      </c>
      <c r="AA466" s="25" t="str">
        <f t="shared" ca="1" si="460"/>
        <v/>
      </c>
      <c r="AB466" s="25" t="str">
        <f ca="1">IF($H466="","",IF($Q466="x",SUM(U$3:W466)+SUM(Z$3:AA466)-SUM(AB$3:AB465),0))</f>
        <v/>
      </c>
      <c r="AC466" s="25" t="str">
        <f t="shared" ca="1" si="461"/>
        <v/>
      </c>
      <c r="AD466" s="25" t="str">
        <f t="shared" ca="1" si="440"/>
        <v/>
      </c>
      <c r="AE466" s="7"/>
      <c r="AF466" s="25" t="str">
        <f t="shared" ca="1" si="462"/>
        <v/>
      </c>
      <c r="AG466" s="25">
        <f ca="1">SUM(AF$3:AF466)</f>
        <v>0</v>
      </c>
      <c r="AH466" s="25" t="str">
        <f t="shared" ca="1" si="463"/>
        <v/>
      </c>
      <c r="AI466" s="25" t="str">
        <f t="shared" ca="1" si="441"/>
        <v/>
      </c>
      <c r="AJ466" s="25" t="str">
        <f t="shared" ca="1" si="464"/>
        <v/>
      </c>
      <c r="AK466" s="25" t="str">
        <f t="shared" ca="1" si="442"/>
        <v/>
      </c>
      <c r="AL466" s="25" t="str">
        <f t="shared" ca="1" si="465"/>
        <v/>
      </c>
      <c r="AM466" s="25" t="str">
        <f t="shared" ca="1" si="443"/>
        <v/>
      </c>
      <c r="AN466" s="25" t="str">
        <f t="shared" ca="1" si="466"/>
        <v/>
      </c>
      <c r="AO466" s="25" t="str">
        <f t="shared" ca="1" si="467"/>
        <v/>
      </c>
      <c r="AP466" s="25" t="str">
        <f ca="1">IF($H466="","",IF($Q466="x",SUM(AI$3:AK466)+SUM(AN$3:AO466)-SUM(AP$3:AP465),0))</f>
        <v/>
      </c>
      <c r="AQ466" s="25" t="str">
        <f t="shared" ca="1" si="468"/>
        <v/>
      </c>
      <c r="AR466" s="25" t="str">
        <f t="shared" ca="1" si="444"/>
        <v/>
      </c>
      <c r="AS466" s="7"/>
      <c r="AT466" s="25" t="str">
        <f t="shared" ca="1" si="469"/>
        <v/>
      </c>
      <c r="AU466" s="25">
        <f ca="1">SUM(AT$3:AT466)</f>
        <v>0</v>
      </c>
      <c r="AV466" s="25" t="str">
        <f t="shared" ca="1" si="470"/>
        <v/>
      </c>
      <c r="AW466" s="25" t="str">
        <f t="shared" ca="1" si="445"/>
        <v/>
      </c>
      <c r="AX466" s="25" t="str">
        <f t="shared" ca="1" si="471"/>
        <v/>
      </c>
      <c r="AY466" s="25" t="str">
        <f t="shared" ca="1" si="472"/>
        <v/>
      </c>
      <c r="AZ466" s="25" t="str">
        <f t="shared" ca="1" si="473"/>
        <v/>
      </c>
      <c r="BA466" s="25" t="str">
        <f t="shared" ca="1" si="474"/>
        <v/>
      </c>
      <c r="BB466" s="25" t="str">
        <f t="shared" ca="1" si="475"/>
        <v/>
      </c>
      <c r="BC466" s="25" t="str">
        <f t="shared" ca="1" si="476"/>
        <v/>
      </c>
      <c r="BD466" s="25" t="str">
        <f ca="1">IF($H466="","",IF($Q466="x",SUM(AW$3:AY466)+SUM(BB$3:BC466)-SUM(BD$3:BD465),0))</f>
        <v/>
      </c>
      <c r="BE466" s="25" t="str">
        <f t="shared" ca="1" si="477"/>
        <v/>
      </c>
      <c r="BF466" s="25" t="str">
        <f t="shared" ca="1" si="446"/>
        <v/>
      </c>
      <c r="BG466" s="7"/>
      <c r="BI466" s="25" t="str">
        <f t="shared" ca="1" si="478"/>
        <v/>
      </c>
      <c r="BJ466" s="25">
        <f ca="1">SUM(BI$3:BI466)</f>
        <v>0</v>
      </c>
      <c r="BK466" s="25" t="str">
        <f t="shared" ca="1" si="490"/>
        <v/>
      </c>
      <c r="BL466" s="25" t="str">
        <f t="shared" ca="1" si="447"/>
        <v/>
      </c>
      <c r="BM466" s="25" t="str">
        <f t="shared" ca="1" si="479"/>
        <v/>
      </c>
      <c r="BN466" s="25" t="str">
        <f t="shared" ca="1" si="480"/>
        <v/>
      </c>
      <c r="BO466" s="25" t="str">
        <f t="shared" ca="1" si="481"/>
        <v/>
      </c>
      <c r="BP466" s="25" t="str">
        <f t="shared" ca="1" si="482"/>
        <v/>
      </c>
      <c r="BQ466" s="25" t="str">
        <f t="shared" ca="1" si="483"/>
        <v/>
      </c>
      <c r="BR466" s="25" t="str">
        <f t="shared" ca="1" si="484"/>
        <v/>
      </c>
      <c r="BS466" s="25" t="str">
        <f ca="1">IF($H466="","",IF($Q466="x",SUM(BL$3:BN466)+SUM(BQ$3:BR466)-SUM(BS$3:BS465),0))</f>
        <v/>
      </c>
      <c r="BT466" s="25" t="str">
        <f t="shared" ca="1" si="485"/>
        <v/>
      </c>
      <c r="BU466" s="25" t="str">
        <f t="shared" ca="1" si="448"/>
        <v/>
      </c>
      <c r="BV466" s="7"/>
      <c r="BY466" s="7"/>
      <c r="CB466" s="131">
        <f t="shared" si="432"/>
        <v>463</v>
      </c>
      <c r="CC466" s="132" t="str">
        <f t="shared" ca="1" si="486"/>
        <v/>
      </c>
      <c r="CD466" s="133" t="str">
        <f t="shared" ca="1" si="433"/>
        <v/>
      </c>
      <c r="CE466" s="133" t="str">
        <f t="shared" ca="1" si="487"/>
        <v/>
      </c>
      <c r="CF466" s="133" t="str">
        <f t="shared" ca="1" si="434"/>
        <v/>
      </c>
      <c r="CG466" s="133" t="str">
        <f t="shared" ca="1" si="488"/>
        <v/>
      </c>
      <c r="CH466" s="133" t="str">
        <f ca="1">IF($H466="","",IF(MONTH($H466)=MONTH($C$4)-1,MAX(0,(CG466-SUM(N455:N466)+SUM(O455:O466))-(VLOOKUP(CB466-12,$CB$3:$CH465,6,FALSE))),0)*0.25)</f>
        <v/>
      </c>
      <c r="CI466" s="133" t="str">
        <f ca="1">IF($H466="","",CG466-SUM($CH$4:$CH466))</f>
        <v/>
      </c>
      <c r="CK466" s="133" t="str">
        <f ca="1">IF($H466="","",SUM($N$4:$N466)+$CK$3)</f>
        <v/>
      </c>
      <c r="CL466" s="133" t="str">
        <f ca="1">IF($H466="","",SUM($O$4:$O466))</f>
        <v/>
      </c>
      <c r="CM466" s="133" t="str">
        <f t="shared" ca="1" si="491"/>
        <v/>
      </c>
      <c r="CN466" s="133" t="str">
        <f ca="1">IF($H466="","",ROUND(IF(MONTH($H466)=MONTH($C$4)-1,BT466*(1+CC466)-SUM($CM$4:$CM466),0),2))</f>
        <v/>
      </c>
      <c r="CZ466" s="132" t="str">
        <f t="shared" ca="1" si="449"/>
        <v/>
      </c>
    </row>
    <row r="467" spans="6:104" x14ac:dyDescent="0.2">
      <c r="F467" s="3">
        <v>464</v>
      </c>
      <c r="G467" s="3">
        <f t="shared" si="450"/>
        <v>39</v>
      </c>
      <c r="H467" s="8" t="str">
        <f t="shared" ca="1" si="489"/>
        <v/>
      </c>
      <c r="I467" s="6" t="str">
        <f t="shared" ca="1" si="435"/>
        <v/>
      </c>
      <c r="J467" s="6" t="str">
        <f t="shared" ca="1" si="436"/>
        <v/>
      </c>
      <c r="K467" s="7"/>
      <c r="L467" s="6" t="str">
        <f ca="1">IF($H467="","",IF($J467="",VLOOKUP($I467,Sterbetafeln!$A$4:$I$124,$D$10,FALSE),MAX(0.0005,VLOOKUP($I467,Sterbetafeln!$A$4:$I$124,$D$10,FALSE)*VLOOKUP($J467,Sterbetafeln!$A$4:$I$124,$D$13,FALSE))))</f>
        <v/>
      </c>
      <c r="M467" s="78">
        <f ca="1">SUM($O$3:$O467)</f>
        <v>0</v>
      </c>
      <c r="N467" s="25" t="str">
        <f t="shared" ca="1" si="451"/>
        <v/>
      </c>
      <c r="O467" s="25" t="str">
        <f t="shared" ca="1" si="452"/>
        <v/>
      </c>
      <c r="P467" s="25" t="str">
        <f t="shared" ca="1" si="453"/>
        <v/>
      </c>
      <c r="Q467" s="7" t="str">
        <f t="shared" ca="1" si="454"/>
        <v/>
      </c>
      <c r="R467" s="25" t="str">
        <f t="shared" ca="1" si="455"/>
        <v/>
      </c>
      <c r="S467" s="25">
        <f ca="1">SUM(R$3:R467)</f>
        <v>0</v>
      </c>
      <c r="T467" s="25" t="str">
        <f t="shared" ca="1" si="456"/>
        <v/>
      </c>
      <c r="U467" s="25" t="str">
        <f t="shared" ca="1" si="437"/>
        <v/>
      </c>
      <c r="V467" s="25" t="str">
        <f t="shared" ca="1" si="457"/>
        <v/>
      </c>
      <c r="W467" s="25" t="str">
        <f t="shared" ca="1" si="438"/>
        <v/>
      </c>
      <c r="X467" s="25" t="str">
        <f t="shared" ca="1" si="458"/>
        <v/>
      </c>
      <c r="Y467" s="25" t="str">
        <f t="shared" ca="1" si="439"/>
        <v/>
      </c>
      <c r="Z467" s="25" t="str">
        <f t="shared" ca="1" si="459"/>
        <v/>
      </c>
      <c r="AA467" s="25" t="str">
        <f t="shared" ca="1" si="460"/>
        <v/>
      </c>
      <c r="AB467" s="25" t="str">
        <f ca="1">IF($H467="","",IF($Q467="x",SUM(U$3:W467)+SUM(Z$3:AA467)-SUM(AB$3:AB466),0))</f>
        <v/>
      </c>
      <c r="AC467" s="25" t="str">
        <f t="shared" ca="1" si="461"/>
        <v/>
      </c>
      <c r="AD467" s="25" t="str">
        <f t="shared" ca="1" si="440"/>
        <v/>
      </c>
      <c r="AE467" s="7"/>
      <c r="AF467" s="25" t="str">
        <f t="shared" ca="1" si="462"/>
        <v/>
      </c>
      <c r="AG467" s="25">
        <f ca="1">SUM(AF$3:AF467)</f>
        <v>0</v>
      </c>
      <c r="AH467" s="25" t="str">
        <f t="shared" ca="1" si="463"/>
        <v/>
      </c>
      <c r="AI467" s="25" t="str">
        <f t="shared" ca="1" si="441"/>
        <v/>
      </c>
      <c r="AJ467" s="25" t="str">
        <f t="shared" ca="1" si="464"/>
        <v/>
      </c>
      <c r="AK467" s="25" t="str">
        <f t="shared" ca="1" si="442"/>
        <v/>
      </c>
      <c r="AL467" s="25" t="str">
        <f t="shared" ca="1" si="465"/>
        <v/>
      </c>
      <c r="AM467" s="25" t="str">
        <f t="shared" ca="1" si="443"/>
        <v/>
      </c>
      <c r="AN467" s="25" t="str">
        <f t="shared" ca="1" si="466"/>
        <v/>
      </c>
      <c r="AO467" s="25" t="str">
        <f t="shared" ca="1" si="467"/>
        <v/>
      </c>
      <c r="AP467" s="25" t="str">
        <f ca="1">IF($H467="","",IF($Q467="x",SUM(AI$3:AK467)+SUM(AN$3:AO467)-SUM(AP$3:AP466),0))</f>
        <v/>
      </c>
      <c r="AQ467" s="25" t="str">
        <f t="shared" ca="1" si="468"/>
        <v/>
      </c>
      <c r="AR467" s="25" t="str">
        <f t="shared" ca="1" si="444"/>
        <v/>
      </c>
      <c r="AS467" s="7"/>
      <c r="AT467" s="25" t="str">
        <f t="shared" ca="1" si="469"/>
        <v/>
      </c>
      <c r="AU467" s="25">
        <f ca="1">SUM(AT$3:AT467)</f>
        <v>0</v>
      </c>
      <c r="AV467" s="25" t="str">
        <f t="shared" ca="1" si="470"/>
        <v/>
      </c>
      <c r="AW467" s="25" t="str">
        <f t="shared" ca="1" si="445"/>
        <v/>
      </c>
      <c r="AX467" s="25" t="str">
        <f t="shared" ca="1" si="471"/>
        <v/>
      </c>
      <c r="AY467" s="25" t="str">
        <f t="shared" ca="1" si="472"/>
        <v/>
      </c>
      <c r="AZ467" s="25" t="str">
        <f t="shared" ca="1" si="473"/>
        <v/>
      </c>
      <c r="BA467" s="25" t="str">
        <f t="shared" ca="1" si="474"/>
        <v/>
      </c>
      <c r="BB467" s="25" t="str">
        <f t="shared" ca="1" si="475"/>
        <v/>
      </c>
      <c r="BC467" s="25" t="str">
        <f t="shared" ca="1" si="476"/>
        <v/>
      </c>
      <c r="BD467" s="25" t="str">
        <f ca="1">IF($H467="","",IF($Q467="x",SUM(AW$3:AY467)+SUM(BB$3:BC467)-SUM(BD$3:BD466),0))</f>
        <v/>
      </c>
      <c r="BE467" s="25" t="str">
        <f t="shared" ca="1" si="477"/>
        <v/>
      </c>
      <c r="BF467" s="25" t="str">
        <f t="shared" ca="1" si="446"/>
        <v/>
      </c>
      <c r="BG467" s="7"/>
      <c r="BI467" s="25" t="str">
        <f t="shared" ca="1" si="478"/>
        <v/>
      </c>
      <c r="BJ467" s="25">
        <f ca="1">SUM(BI$3:BI467)</f>
        <v>0</v>
      </c>
      <c r="BK467" s="25" t="str">
        <f t="shared" ca="1" si="490"/>
        <v/>
      </c>
      <c r="BL467" s="25" t="str">
        <f t="shared" ca="1" si="447"/>
        <v/>
      </c>
      <c r="BM467" s="25" t="str">
        <f t="shared" ca="1" si="479"/>
        <v/>
      </c>
      <c r="BN467" s="25" t="str">
        <f t="shared" ca="1" si="480"/>
        <v/>
      </c>
      <c r="BO467" s="25" t="str">
        <f t="shared" ca="1" si="481"/>
        <v/>
      </c>
      <c r="BP467" s="25" t="str">
        <f t="shared" ca="1" si="482"/>
        <v/>
      </c>
      <c r="BQ467" s="25" t="str">
        <f t="shared" ca="1" si="483"/>
        <v/>
      </c>
      <c r="BR467" s="25" t="str">
        <f t="shared" ca="1" si="484"/>
        <v/>
      </c>
      <c r="BS467" s="25" t="str">
        <f ca="1">IF($H467="","",IF($Q467="x",SUM(BL$3:BN467)+SUM(BQ$3:BR467)-SUM(BS$3:BS466),0))</f>
        <v/>
      </c>
      <c r="BT467" s="25" t="str">
        <f t="shared" ca="1" si="485"/>
        <v/>
      </c>
      <c r="BU467" s="25" t="str">
        <f t="shared" ca="1" si="448"/>
        <v/>
      </c>
      <c r="BV467" s="7"/>
      <c r="BY467" s="7"/>
      <c r="CB467" s="131">
        <f t="shared" si="432"/>
        <v>464</v>
      </c>
      <c r="CC467" s="132" t="str">
        <f t="shared" ca="1" si="486"/>
        <v/>
      </c>
      <c r="CD467" s="133" t="str">
        <f t="shared" ca="1" si="433"/>
        <v/>
      </c>
      <c r="CE467" s="133" t="str">
        <f t="shared" ca="1" si="487"/>
        <v/>
      </c>
      <c r="CF467" s="133" t="str">
        <f t="shared" ca="1" si="434"/>
        <v/>
      </c>
      <c r="CG467" s="133" t="str">
        <f t="shared" ca="1" si="488"/>
        <v/>
      </c>
      <c r="CH467" s="133" t="str">
        <f ca="1">IF($H467="","",IF(MONTH($H467)=MONTH($C$4)-1,MAX(0,(CG467-SUM(N456:N467)+SUM(O456:O467))-(VLOOKUP(CB467-12,$CB$3:$CH466,6,FALSE))),0)*0.25)</f>
        <v/>
      </c>
      <c r="CI467" s="133" t="str">
        <f ca="1">IF($H467="","",CG467-SUM($CH$4:$CH467))</f>
        <v/>
      </c>
      <c r="CK467" s="133" t="str">
        <f ca="1">IF($H467="","",SUM($N$4:$N467)+$CK$3)</f>
        <v/>
      </c>
      <c r="CL467" s="133" t="str">
        <f ca="1">IF($H467="","",SUM($O$4:$O467))</f>
        <v/>
      </c>
      <c r="CM467" s="133" t="str">
        <f t="shared" ca="1" si="491"/>
        <v/>
      </c>
      <c r="CN467" s="133" t="str">
        <f ca="1">IF($H467="","",ROUND(IF(MONTH($H467)=MONTH($C$4)-1,BT467*(1+CC467)-SUM($CM$4:$CM467),0),2))</f>
        <v/>
      </c>
      <c r="CZ467" s="132" t="str">
        <f t="shared" ca="1" si="449"/>
        <v/>
      </c>
    </row>
    <row r="468" spans="6:104" x14ac:dyDescent="0.2">
      <c r="F468" s="3">
        <v>465</v>
      </c>
      <c r="G468" s="3">
        <f t="shared" si="450"/>
        <v>39</v>
      </c>
      <c r="H468" s="8" t="str">
        <f t="shared" ca="1" si="489"/>
        <v/>
      </c>
      <c r="I468" s="6" t="str">
        <f t="shared" ca="1" si="435"/>
        <v/>
      </c>
      <c r="J468" s="6" t="str">
        <f t="shared" ca="1" si="436"/>
        <v/>
      </c>
      <c r="K468" s="7"/>
      <c r="L468" s="6" t="str">
        <f ca="1">IF($H468="","",IF($J468="",VLOOKUP($I468,Sterbetafeln!$A$4:$I$124,$D$10,FALSE),MAX(0.0005,VLOOKUP($I468,Sterbetafeln!$A$4:$I$124,$D$10,FALSE)*VLOOKUP($J468,Sterbetafeln!$A$4:$I$124,$D$13,FALSE))))</f>
        <v/>
      </c>
      <c r="M468" s="78">
        <f ca="1">SUM($O$3:$O468)</f>
        <v>0</v>
      </c>
      <c r="N468" s="25" t="str">
        <f t="shared" ca="1" si="451"/>
        <v/>
      </c>
      <c r="O468" s="25" t="str">
        <f t="shared" ca="1" si="452"/>
        <v/>
      </c>
      <c r="P468" s="25" t="str">
        <f t="shared" ca="1" si="453"/>
        <v/>
      </c>
      <c r="Q468" s="7" t="str">
        <f t="shared" ca="1" si="454"/>
        <v/>
      </c>
      <c r="R468" s="25" t="str">
        <f t="shared" ca="1" si="455"/>
        <v/>
      </c>
      <c r="S468" s="25">
        <f ca="1">SUM(R$3:R468)</f>
        <v>0</v>
      </c>
      <c r="T468" s="25" t="str">
        <f t="shared" ca="1" si="456"/>
        <v/>
      </c>
      <c r="U468" s="25" t="str">
        <f t="shared" ca="1" si="437"/>
        <v/>
      </c>
      <c r="V468" s="25" t="str">
        <f t="shared" ca="1" si="457"/>
        <v/>
      </c>
      <c r="W468" s="25" t="str">
        <f t="shared" ca="1" si="438"/>
        <v/>
      </c>
      <c r="X468" s="25" t="str">
        <f t="shared" ca="1" si="458"/>
        <v/>
      </c>
      <c r="Y468" s="25" t="str">
        <f t="shared" ca="1" si="439"/>
        <v/>
      </c>
      <c r="Z468" s="25" t="str">
        <f t="shared" ca="1" si="459"/>
        <v/>
      </c>
      <c r="AA468" s="25" t="str">
        <f t="shared" ca="1" si="460"/>
        <v/>
      </c>
      <c r="AB468" s="25" t="str">
        <f ca="1">IF($H468="","",IF($Q468="x",SUM(U$3:W468)+SUM(Z$3:AA468)-SUM(AB$3:AB467),0))</f>
        <v/>
      </c>
      <c r="AC468" s="25" t="str">
        <f t="shared" ca="1" si="461"/>
        <v/>
      </c>
      <c r="AD468" s="25" t="str">
        <f t="shared" ca="1" si="440"/>
        <v/>
      </c>
      <c r="AE468" s="7"/>
      <c r="AF468" s="25" t="str">
        <f t="shared" ca="1" si="462"/>
        <v/>
      </c>
      <c r="AG468" s="25">
        <f ca="1">SUM(AF$3:AF468)</f>
        <v>0</v>
      </c>
      <c r="AH468" s="25" t="str">
        <f t="shared" ca="1" si="463"/>
        <v/>
      </c>
      <c r="AI468" s="25" t="str">
        <f t="shared" ca="1" si="441"/>
        <v/>
      </c>
      <c r="AJ468" s="25" t="str">
        <f t="shared" ca="1" si="464"/>
        <v/>
      </c>
      <c r="AK468" s="25" t="str">
        <f t="shared" ca="1" si="442"/>
        <v/>
      </c>
      <c r="AL468" s="25" t="str">
        <f t="shared" ca="1" si="465"/>
        <v/>
      </c>
      <c r="AM468" s="25" t="str">
        <f t="shared" ca="1" si="443"/>
        <v/>
      </c>
      <c r="AN468" s="25" t="str">
        <f t="shared" ca="1" si="466"/>
        <v/>
      </c>
      <c r="AO468" s="25" t="str">
        <f t="shared" ca="1" si="467"/>
        <v/>
      </c>
      <c r="AP468" s="25" t="str">
        <f ca="1">IF($H468="","",IF($Q468="x",SUM(AI$3:AK468)+SUM(AN$3:AO468)-SUM(AP$3:AP467),0))</f>
        <v/>
      </c>
      <c r="AQ468" s="25" t="str">
        <f t="shared" ca="1" si="468"/>
        <v/>
      </c>
      <c r="AR468" s="25" t="str">
        <f t="shared" ca="1" si="444"/>
        <v/>
      </c>
      <c r="AS468" s="7"/>
      <c r="AT468" s="25" t="str">
        <f t="shared" ca="1" si="469"/>
        <v/>
      </c>
      <c r="AU468" s="25">
        <f ca="1">SUM(AT$3:AT468)</f>
        <v>0</v>
      </c>
      <c r="AV468" s="25" t="str">
        <f t="shared" ca="1" si="470"/>
        <v/>
      </c>
      <c r="AW468" s="25" t="str">
        <f t="shared" ca="1" si="445"/>
        <v/>
      </c>
      <c r="AX468" s="25" t="str">
        <f t="shared" ca="1" si="471"/>
        <v/>
      </c>
      <c r="AY468" s="25" t="str">
        <f t="shared" ca="1" si="472"/>
        <v/>
      </c>
      <c r="AZ468" s="25" t="str">
        <f t="shared" ca="1" si="473"/>
        <v/>
      </c>
      <c r="BA468" s="25" t="str">
        <f t="shared" ca="1" si="474"/>
        <v/>
      </c>
      <c r="BB468" s="25" t="str">
        <f t="shared" ca="1" si="475"/>
        <v/>
      </c>
      <c r="BC468" s="25" t="str">
        <f t="shared" ca="1" si="476"/>
        <v/>
      </c>
      <c r="BD468" s="25" t="str">
        <f ca="1">IF($H468="","",IF($Q468="x",SUM(AW$3:AY468)+SUM(BB$3:BC468)-SUM(BD$3:BD467),0))</f>
        <v/>
      </c>
      <c r="BE468" s="25" t="str">
        <f t="shared" ca="1" si="477"/>
        <v/>
      </c>
      <c r="BF468" s="25" t="str">
        <f t="shared" ca="1" si="446"/>
        <v/>
      </c>
      <c r="BG468" s="7"/>
      <c r="BI468" s="25" t="str">
        <f t="shared" ca="1" si="478"/>
        <v/>
      </c>
      <c r="BJ468" s="25">
        <f ca="1">SUM(BI$3:BI468)</f>
        <v>0</v>
      </c>
      <c r="BK468" s="25" t="str">
        <f t="shared" ca="1" si="490"/>
        <v/>
      </c>
      <c r="BL468" s="25" t="str">
        <f t="shared" ca="1" si="447"/>
        <v/>
      </c>
      <c r="BM468" s="25" t="str">
        <f t="shared" ca="1" si="479"/>
        <v/>
      </c>
      <c r="BN468" s="25" t="str">
        <f t="shared" ca="1" si="480"/>
        <v/>
      </c>
      <c r="BO468" s="25" t="str">
        <f t="shared" ca="1" si="481"/>
        <v/>
      </c>
      <c r="BP468" s="25" t="str">
        <f t="shared" ca="1" si="482"/>
        <v/>
      </c>
      <c r="BQ468" s="25" t="str">
        <f t="shared" ca="1" si="483"/>
        <v/>
      </c>
      <c r="BR468" s="25" t="str">
        <f t="shared" ca="1" si="484"/>
        <v/>
      </c>
      <c r="BS468" s="25" t="str">
        <f ca="1">IF($H468="","",IF($Q468="x",SUM(BL$3:BN468)+SUM(BQ$3:BR468)-SUM(BS$3:BS467),0))</f>
        <v/>
      </c>
      <c r="BT468" s="25" t="str">
        <f t="shared" ca="1" si="485"/>
        <v/>
      </c>
      <c r="BU468" s="25" t="str">
        <f t="shared" ca="1" si="448"/>
        <v/>
      </c>
      <c r="BV468" s="7"/>
      <c r="BY468" s="7"/>
      <c r="CB468" s="131">
        <f t="shared" si="432"/>
        <v>465</v>
      </c>
      <c r="CC468" s="132" t="str">
        <f t="shared" ca="1" si="486"/>
        <v/>
      </c>
      <c r="CD468" s="133" t="str">
        <f t="shared" ca="1" si="433"/>
        <v/>
      </c>
      <c r="CE468" s="133" t="str">
        <f t="shared" ca="1" si="487"/>
        <v/>
      </c>
      <c r="CF468" s="133" t="str">
        <f t="shared" ca="1" si="434"/>
        <v/>
      </c>
      <c r="CG468" s="133" t="str">
        <f t="shared" ca="1" si="488"/>
        <v/>
      </c>
      <c r="CH468" s="133" t="str">
        <f ca="1">IF($H468="","",IF(MONTH($H468)=MONTH($C$4)-1,MAX(0,(CG468-SUM(N457:N468)+SUM(O457:O468))-(VLOOKUP(CB468-12,$CB$3:$CH467,6,FALSE))),0)*0.25)</f>
        <v/>
      </c>
      <c r="CI468" s="133" t="str">
        <f ca="1">IF($H468="","",CG468-SUM($CH$4:$CH468))</f>
        <v/>
      </c>
      <c r="CK468" s="133" t="str">
        <f ca="1">IF($H468="","",SUM($N$4:$N468)+$CK$3)</f>
        <v/>
      </c>
      <c r="CL468" s="133" t="str">
        <f ca="1">IF($H468="","",SUM($O$4:$O468))</f>
        <v/>
      </c>
      <c r="CM468" s="133" t="str">
        <f t="shared" ca="1" si="491"/>
        <v/>
      </c>
      <c r="CN468" s="133" t="str">
        <f ca="1">IF($H468="","",ROUND(IF(MONTH($H468)=MONTH($C$4)-1,BT468*(1+CC468)-SUM($CM$4:$CM468),0),2))</f>
        <v/>
      </c>
      <c r="CZ468" s="132" t="str">
        <f t="shared" ca="1" si="449"/>
        <v/>
      </c>
    </row>
    <row r="469" spans="6:104" x14ac:dyDescent="0.2">
      <c r="F469" s="3">
        <v>466</v>
      </c>
      <c r="G469" s="3">
        <f t="shared" si="450"/>
        <v>39</v>
      </c>
      <c r="H469" s="8" t="str">
        <f t="shared" ca="1" si="489"/>
        <v/>
      </c>
      <c r="I469" s="6" t="str">
        <f t="shared" ca="1" si="435"/>
        <v/>
      </c>
      <c r="J469" s="6" t="str">
        <f t="shared" ca="1" si="436"/>
        <v/>
      </c>
      <c r="K469" s="7"/>
      <c r="L469" s="6" t="str">
        <f ca="1">IF($H469="","",IF($J469="",VLOOKUP($I469,Sterbetafeln!$A$4:$I$124,$D$10,FALSE),MAX(0.0005,VLOOKUP($I469,Sterbetafeln!$A$4:$I$124,$D$10,FALSE)*VLOOKUP($J469,Sterbetafeln!$A$4:$I$124,$D$13,FALSE))))</f>
        <v/>
      </c>
      <c r="M469" s="78">
        <f ca="1">SUM($O$3:$O469)</f>
        <v>0</v>
      </c>
      <c r="N469" s="25" t="str">
        <f t="shared" ca="1" si="451"/>
        <v/>
      </c>
      <c r="O469" s="25" t="str">
        <f t="shared" ca="1" si="452"/>
        <v/>
      </c>
      <c r="P469" s="25" t="str">
        <f t="shared" ca="1" si="453"/>
        <v/>
      </c>
      <c r="Q469" s="7" t="str">
        <f t="shared" ca="1" si="454"/>
        <v/>
      </c>
      <c r="R469" s="25" t="str">
        <f t="shared" ca="1" si="455"/>
        <v/>
      </c>
      <c r="S469" s="25">
        <f ca="1">SUM(R$3:R469)</f>
        <v>0</v>
      </c>
      <c r="T469" s="25" t="str">
        <f t="shared" ca="1" si="456"/>
        <v/>
      </c>
      <c r="U469" s="25" t="str">
        <f t="shared" ca="1" si="437"/>
        <v/>
      </c>
      <c r="V469" s="25" t="str">
        <f t="shared" ca="1" si="457"/>
        <v/>
      </c>
      <c r="W469" s="25" t="str">
        <f t="shared" ca="1" si="438"/>
        <v/>
      </c>
      <c r="X469" s="25" t="str">
        <f t="shared" ca="1" si="458"/>
        <v/>
      </c>
      <c r="Y469" s="25" t="str">
        <f t="shared" ca="1" si="439"/>
        <v/>
      </c>
      <c r="Z469" s="25" t="str">
        <f t="shared" ca="1" si="459"/>
        <v/>
      </c>
      <c r="AA469" s="25" t="str">
        <f t="shared" ca="1" si="460"/>
        <v/>
      </c>
      <c r="AB469" s="25" t="str">
        <f ca="1">IF($H469="","",IF($Q469="x",SUM(U$3:W469)+SUM(Z$3:AA469)-SUM(AB$3:AB468),0))</f>
        <v/>
      </c>
      <c r="AC469" s="25" t="str">
        <f t="shared" ca="1" si="461"/>
        <v/>
      </c>
      <c r="AD469" s="25" t="str">
        <f t="shared" ca="1" si="440"/>
        <v/>
      </c>
      <c r="AE469" s="7"/>
      <c r="AF469" s="25" t="str">
        <f t="shared" ca="1" si="462"/>
        <v/>
      </c>
      <c r="AG469" s="25">
        <f ca="1">SUM(AF$3:AF469)</f>
        <v>0</v>
      </c>
      <c r="AH469" s="25" t="str">
        <f t="shared" ca="1" si="463"/>
        <v/>
      </c>
      <c r="AI469" s="25" t="str">
        <f t="shared" ca="1" si="441"/>
        <v/>
      </c>
      <c r="AJ469" s="25" t="str">
        <f t="shared" ca="1" si="464"/>
        <v/>
      </c>
      <c r="AK469" s="25" t="str">
        <f t="shared" ca="1" si="442"/>
        <v/>
      </c>
      <c r="AL469" s="25" t="str">
        <f t="shared" ca="1" si="465"/>
        <v/>
      </c>
      <c r="AM469" s="25" t="str">
        <f t="shared" ca="1" si="443"/>
        <v/>
      </c>
      <c r="AN469" s="25" t="str">
        <f t="shared" ca="1" si="466"/>
        <v/>
      </c>
      <c r="AO469" s="25" t="str">
        <f t="shared" ca="1" si="467"/>
        <v/>
      </c>
      <c r="AP469" s="25" t="str">
        <f ca="1">IF($H469="","",IF($Q469="x",SUM(AI$3:AK469)+SUM(AN$3:AO469)-SUM(AP$3:AP468),0))</f>
        <v/>
      </c>
      <c r="AQ469" s="25" t="str">
        <f t="shared" ca="1" si="468"/>
        <v/>
      </c>
      <c r="AR469" s="25" t="str">
        <f t="shared" ca="1" si="444"/>
        <v/>
      </c>
      <c r="AS469" s="7"/>
      <c r="AT469" s="25" t="str">
        <f t="shared" ca="1" si="469"/>
        <v/>
      </c>
      <c r="AU469" s="25">
        <f ca="1">SUM(AT$3:AT469)</f>
        <v>0</v>
      </c>
      <c r="AV469" s="25" t="str">
        <f t="shared" ca="1" si="470"/>
        <v/>
      </c>
      <c r="AW469" s="25" t="str">
        <f t="shared" ca="1" si="445"/>
        <v/>
      </c>
      <c r="AX469" s="25" t="str">
        <f t="shared" ca="1" si="471"/>
        <v/>
      </c>
      <c r="AY469" s="25" t="str">
        <f t="shared" ca="1" si="472"/>
        <v/>
      </c>
      <c r="AZ469" s="25" t="str">
        <f t="shared" ca="1" si="473"/>
        <v/>
      </c>
      <c r="BA469" s="25" t="str">
        <f t="shared" ca="1" si="474"/>
        <v/>
      </c>
      <c r="BB469" s="25" t="str">
        <f t="shared" ca="1" si="475"/>
        <v/>
      </c>
      <c r="BC469" s="25" t="str">
        <f t="shared" ca="1" si="476"/>
        <v/>
      </c>
      <c r="BD469" s="25" t="str">
        <f ca="1">IF($H469="","",IF($Q469="x",SUM(AW$3:AY469)+SUM(BB$3:BC469)-SUM(BD$3:BD468),0))</f>
        <v/>
      </c>
      <c r="BE469" s="25" t="str">
        <f t="shared" ca="1" si="477"/>
        <v/>
      </c>
      <c r="BF469" s="25" t="str">
        <f t="shared" ca="1" si="446"/>
        <v/>
      </c>
      <c r="BG469" s="7"/>
      <c r="BI469" s="25" t="str">
        <f t="shared" ca="1" si="478"/>
        <v/>
      </c>
      <c r="BJ469" s="25">
        <f ca="1">SUM(BI$3:BI469)</f>
        <v>0</v>
      </c>
      <c r="BK469" s="25" t="str">
        <f t="shared" ca="1" si="490"/>
        <v/>
      </c>
      <c r="BL469" s="25" t="str">
        <f t="shared" ca="1" si="447"/>
        <v/>
      </c>
      <c r="BM469" s="25" t="str">
        <f t="shared" ca="1" si="479"/>
        <v/>
      </c>
      <c r="BN469" s="25" t="str">
        <f t="shared" ca="1" si="480"/>
        <v/>
      </c>
      <c r="BO469" s="25" t="str">
        <f t="shared" ca="1" si="481"/>
        <v/>
      </c>
      <c r="BP469" s="25" t="str">
        <f t="shared" ca="1" si="482"/>
        <v/>
      </c>
      <c r="BQ469" s="25" t="str">
        <f t="shared" ca="1" si="483"/>
        <v/>
      </c>
      <c r="BR469" s="25" t="str">
        <f t="shared" ca="1" si="484"/>
        <v/>
      </c>
      <c r="BS469" s="25" t="str">
        <f ca="1">IF($H469="","",IF($Q469="x",SUM(BL$3:BN469)+SUM(BQ$3:BR469)-SUM(BS$3:BS468),0))</f>
        <v/>
      </c>
      <c r="BT469" s="25" t="str">
        <f t="shared" ca="1" si="485"/>
        <v/>
      </c>
      <c r="BU469" s="25" t="str">
        <f t="shared" ca="1" si="448"/>
        <v/>
      </c>
      <c r="BV469" s="7"/>
      <c r="BY469" s="7"/>
      <c r="CB469" s="131">
        <f t="shared" si="432"/>
        <v>466</v>
      </c>
      <c r="CC469" s="132" t="str">
        <f t="shared" ca="1" si="486"/>
        <v/>
      </c>
      <c r="CD469" s="133" t="str">
        <f t="shared" ca="1" si="433"/>
        <v/>
      </c>
      <c r="CE469" s="133" t="str">
        <f t="shared" ca="1" si="487"/>
        <v/>
      </c>
      <c r="CF469" s="133" t="str">
        <f t="shared" ca="1" si="434"/>
        <v/>
      </c>
      <c r="CG469" s="133" t="str">
        <f t="shared" ca="1" si="488"/>
        <v/>
      </c>
      <c r="CH469" s="133" t="str">
        <f ca="1">IF($H469="","",IF(MONTH($H469)=MONTH($C$4)-1,MAX(0,(CG469-SUM(N458:N469)+SUM(O458:O469))-(VLOOKUP(CB469-12,$CB$3:$CH468,6,FALSE))),0)*0.25)</f>
        <v/>
      </c>
      <c r="CI469" s="133" t="str">
        <f ca="1">IF($H469="","",CG469-SUM($CH$4:$CH469))</f>
        <v/>
      </c>
      <c r="CK469" s="133" t="str">
        <f ca="1">IF($H469="","",SUM($N$4:$N469)+$CK$3)</f>
        <v/>
      </c>
      <c r="CL469" s="133" t="str">
        <f ca="1">IF($H469="","",SUM($O$4:$O469))</f>
        <v/>
      </c>
      <c r="CM469" s="133" t="str">
        <f t="shared" ca="1" si="491"/>
        <v/>
      </c>
      <c r="CN469" s="133" t="str">
        <f ca="1">IF($H469="","",ROUND(IF(MONTH($H469)=MONTH($C$4)-1,BT469*(1+CC469)-SUM($CM$4:$CM469),0),2))</f>
        <v/>
      </c>
      <c r="CZ469" s="132" t="str">
        <f t="shared" ca="1" si="449"/>
        <v/>
      </c>
    </row>
    <row r="470" spans="6:104" x14ac:dyDescent="0.2">
      <c r="F470" s="3">
        <v>467</v>
      </c>
      <c r="G470" s="3">
        <f t="shared" si="450"/>
        <v>39</v>
      </c>
      <c r="H470" s="8" t="str">
        <f t="shared" ca="1" si="489"/>
        <v/>
      </c>
      <c r="I470" s="6" t="str">
        <f t="shared" ca="1" si="435"/>
        <v/>
      </c>
      <c r="J470" s="6" t="str">
        <f t="shared" ca="1" si="436"/>
        <v/>
      </c>
      <c r="K470" s="7"/>
      <c r="L470" s="6" t="str">
        <f ca="1">IF($H470="","",IF($J470="",VLOOKUP($I470,Sterbetafeln!$A$4:$I$124,$D$10,FALSE),MAX(0.0005,VLOOKUP($I470,Sterbetafeln!$A$4:$I$124,$D$10,FALSE)*VLOOKUP($J470,Sterbetafeln!$A$4:$I$124,$D$13,FALSE))))</f>
        <v/>
      </c>
      <c r="M470" s="78">
        <f ca="1">SUM($O$3:$O470)</f>
        <v>0</v>
      </c>
      <c r="N470" s="25" t="str">
        <f t="shared" ca="1" si="451"/>
        <v/>
      </c>
      <c r="O470" s="25" t="str">
        <f t="shared" ca="1" si="452"/>
        <v/>
      </c>
      <c r="P470" s="25" t="str">
        <f t="shared" ca="1" si="453"/>
        <v/>
      </c>
      <c r="Q470" s="7" t="str">
        <f t="shared" ca="1" si="454"/>
        <v/>
      </c>
      <c r="R470" s="25" t="str">
        <f t="shared" ca="1" si="455"/>
        <v/>
      </c>
      <c r="S470" s="25">
        <f ca="1">SUM(R$3:R470)</f>
        <v>0</v>
      </c>
      <c r="T470" s="25" t="str">
        <f t="shared" ca="1" si="456"/>
        <v/>
      </c>
      <c r="U470" s="25" t="str">
        <f t="shared" ca="1" si="437"/>
        <v/>
      </c>
      <c r="V470" s="25" t="str">
        <f t="shared" ca="1" si="457"/>
        <v/>
      </c>
      <c r="W470" s="25" t="str">
        <f t="shared" ca="1" si="438"/>
        <v/>
      </c>
      <c r="X470" s="25" t="str">
        <f t="shared" ca="1" si="458"/>
        <v/>
      </c>
      <c r="Y470" s="25" t="str">
        <f t="shared" ca="1" si="439"/>
        <v/>
      </c>
      <c r="Z470" s="25" t="str">
        <f t="shared" ca="1" si="459"/>
        <v/>
      </c>
      <c r="AA470" s="25" t="str">
        <f t="shared" ca="1" si="460"/>
        <v/>
      </c>
      <c r="AB470" s="25" t="str">
        <f ca="1">IF($H470="","",IF($Q470="x",SUM(U$3:W470)+SUM(Z$3:AA470)-SUM(AB$3:AB469),0))</f>
        <v/>
      </c>
      <c r="AC470" s="25" t="str">
        <f t="shared" ca="1" si="461"/>
        <v/>
      </c>
      <c r="AD470" s="25" t="str">
        <f t="shared" ca="1" si="440"/>
        <v/>
      </c>
      <c r="AE470" s="7"/>
      <c r="AF470" s="25" t="str">
        <f t="shared" ca="1" si="462"/>
        <v/>
      </c>
      <c r="AG470" s="25">
        <f ca="1">SUM(AF$3:AF470)</f>
        <v>0</v>
      </c>
      <c r="AH470" s="25" t="str">
        <f t="shared" ca="1" si="463"/>
        <v/>
      </c>
      <c r="AI470" s="25" t="str">
        <f t="shared" ca="1" si="441"/>
        <v/>
      </c>
      <c r="AJ470" s="25" t="str">
        <f t="shared" ca="1" si="464"/>
        <v/>
      </c>
      <c r="AK470" s="25" t="str">
        <f t="shared" ca="1" si="442"/>
        <v/>
      </c>
      <c r="AL470" s="25" t="str">
        <f t="shared" ca="1" si="465"/>
        <v/>
      </c>
      <c r="AM470" s="25" t="str">
        <f t="shared" ca="1" si="443"/>
        <v/>
      </c>
      <c r="AN470" s="25" t="str">
        <f t="shared" ca="1" si="466"/>
        <v/>
      </c>
      <c r="AO470" s="25" t="str">
        <f t="shared" ca="1" si="467"/>
        <v/>
      </c>
      <c r="AP470" s="25" t="str">
        <f ca="1">IF($H470="","",IF($Q470="x",SUM(AI$3:AK470)+SUM(AN$3:AO470)-SUM(AP$3:AP469),0))</f>
        <v/>
      </c>
      <c r="AQ470" s="25" t="str">
        <f t="shared" ca="1" si="468"/>
        <v/>
      </c>
      <c r="AR470" s="25" t="str">
        <f t="shared" ca="1" si="444"/>
        <v/>
      </c>
      <c r="AS470" s="7"/>
      <c r="AT470" s="25" t="str">
        <f t="shared" ca="1" si="469"/>
        <v/>
      </c>
      <c r="AU470" s="25">
        <f ca="1">SUM(AT$3:AT470)</f>
        <v>0</v>
      </c>
      <c r="AV470" s="25" t="str">
        <f t="shared" ca="1" si="470"/>
        <v/>
      </c>
      <c r="AW470" s="25" t="str">
        <f t="shared" ca="1" si="445"/>
        <v/>
      </c>
      <c r="AX470" s="25" t="str">
        <f t="shared" ca="1" si="471"/>
        <v/>
      </c>
      <c r="AY470" s="25" t="str">
        <f t="shared" ca="1" si="472"/>
        <v/>
      </c>
      <c r="AZ470" s="25" t="str">
        <f t="shared" ca="1" si="473"/>
        <v/>
      </c>
      <c r="BA470" s="25" t="str">
        <f t="shared" ca="1" si="474"/>
        <v/>
      </c>
      <c r="BB470" s="25" t="str">
        <f t="shared" ca="1" si="475"/>
        <v/>
      </c>
      <c r="BC470" s="25" t="str">
        <f t="shared" ca="1" si="476"/>
        <v/>
      </c>
      <c r="BD470" s="25" t="str">
        <f ca="1">IF($H470="","",IF($Q470="x",SUM(AW$3:AY470)+SUM(BB$3:BC470)-SUM(BD$3:BD469),0))</f>
        <v/>
      </c>
      <c r="BE470" s="25" t="str">
        <f t="shared" ca="1" si="477"/>
        <v/>
      </c>
      <c r="BF470" s="25" t="str">
        <f t="shared" ca="1" si="446"/>
        <v/>
      </c>
      <c r="BG470" s="7"/>
      <c r="BI470" s="25" t="str">
        <f t="shared" ca="1" si="478"/>
        <v/>
      </c>
      <c r="BJ470" s="25">
        <f ca="1">SUM(BI$3:BI470)</f>
        <v>0</v>
      </c>
      <c r="BK470" s="25" t="str">
        <f t="shared" ca="1" si="490"/>
        <v/>
      </c>
      <c r="BL470" s="25" t="str">
        <f t="shared" ca="1" si="447"/>
        <v/>
      </c>
      <c r="BM470" s="25" t="str">
        <f t="shared" ca="1" si="479"/>
        <v/>
      </c>
      <c r="BN470" s="25" t="str">
        <f t="shared" ca="1" si="480"/>
        <v/>
      </c>
      <c r="BO470" s="25" t="str">
        <f t="shared" ca="1" si="481"/>
        <v/>
      </c>
      <c r="BP470" s="25" t="str">
        <f t="shared" ca="1" si="482"/>
        <v/>
      </c>
      <c r="BQ470" s="25" t="str">
        <f t="shared" ca="1" si="483"/>
        <v/>
      </c>
      <c r="BR470" s="25" t="str">
        <f t="shared" ca="1" si="484"/>
        <v/>
      </c>
      <c r="BS470" s="25" t="str">
        <f ca="1">IF($H470="","",IF($Q470="x",SUM(BL$3:BN470)+SUM(BQ$3:BR470)-SUM(BS$3:BS469),0))</f>
        <v/>
      </c>
      <c r="BT470" s="25" t="str">
        <f t="shared" ca="1" si="485"/>
        <v/>
      </c>
      <c r="BU470" s="25" t="str">
        <f t="shared" ca="1" si="448"/>
        <v/>
      </c>
      <c r="BV470" s="7"/>
      <c r="BY470" s="7"/>
      <c r="CB470" s="131">
        <f t="shared" si="432"/>
        <v>467</v>
      </c>
      <c r="CC470" s="132" t="str">
        <f t="shared" ca="1" si="486"/>
        <v/>
      </c>
      <c r="CD470" s="133" t="str">
        <f t="shared" ca="1" si="433"/>
        <v/>
      </c>
      <c r="CE470" s="133" t="str">
        <f t="shared" ca="1" si="487"/>
        <v/>
      </c>
      <c r="CF470" s="133" t="str">
        <f t="shared" ca="1" si="434"/>
        <v/>
      </c>
      <c r="CG470" s="133" t="str">
        <f t="shared" ca="1" si="488"/>
        <v/>
      </c>
      <c r="CH470" s="133" t="str">
        <f ca="1">IF($H470="","",IF(MONTH($H470)=MONTH($C$4)-1,MAX(0,(CG470-SUM(N459:N470)+SUM(O459:O470))-(VLOOKUP(CB470-12,$CB$3:$CH469,6,FALSE))),0)*0.25)</f>
        <v/>
      </c>
      <c r="CI470" s="133" t="str">
        <f ca="1">IF($H470="","",CG470-SUM($CH$4:$CH470))</f>
        <v/>
      </c>
      <c r="CK470" s="133" t="str">
        <f ca="1">IF($H470="","",SUM($N$4:$N470)+$CK$3)</f>
        <v/>
      </c>
      <c r="CL470" s="133" t="str">
        <f ca="1">IF($H470="","",SUM($O$4:$O470))</f>
        <v/>
      </c>
      <c r="CM470" s="133" t="str">
        <f t="shared" ca="1" si="491"/>
        <v/>
      </c>
      <c r="CN470" s="133" t="str">
        <f ca="1">IF($H470="","",ROUND(IF(MONTH($H470)=MONTH($C$4)-1,BT470*(1+CC470)-SUM($CM$4:$CM470),0),2))</f>
        <v/>
      </c>
      <c r="CZ470" s="132" t="str">
        <f t="shared" ca="1" si="449"/>
        <v/>
      </c>
    </row>
    <row r="471" spans="6:104" x14ac:dyDescent="0.2">
      <c r="F471" s="3">
        <v>468</v>
      </c>
      <c r="G471" s="3">
        <f t="shared" si="450"/>
        <v>39</v>
      </c>
      <c r="H471" s="8" t="str">
        <f t="shared" ca="1" si="489"/>
        <v/>
      </c>
      <c r="I471" s="6" t="str">
        <f t="shared" ca="1" si="435"/>
        <v/>
      </c>
      <c r="J471" s="6" t="str">
        <f t="shared" ca="1" si="436"/>
        <v/>
      </c>
      <c r="K471" s="7"/>
      <c r="L471" s="6" t="str">
        <f ca="1">IF($H471="","",IF($J471="",VLOOKUP($I471,Sterbetafeln!$A$4:$I$124,$D$10,FALSE),MAX(0.0005,VLOOKUP($I471,Sterbetafeln!$A$4:$I$124,$D$10,FALSE)*VLOOKUP($J471,Sterbetafeln!$A$4:$I$124,$D$13,FALSE))))</f>
        <v/>
      </c>
      <c r="M471" s="78">
        <f ca="1">SUM($O$3:$O471)</f>
        <v>0</v>
      </c>
      <c r="N471" s="25" t="str">
        <f t="shared" ca="1" si="451"/>
        <v/>
      </c>
      <c r="O471" s="25" t="str">
        <f t="shared" ca="1" si="452"/>
        <v/>
      </c>
      <c r="P471" s="25" t="str">
        <f t="shared" ca="1" si="453"/>
        <v/>
      </c>
      <c r="Q471" s="7" t="str">
        <f t="shared" ca="1" si="454"/>
        <v/>
      </c>
      <c r="R471" s="25" t="str">
        <f t="shared" ca="1" si="455"/>
        <v/>
      </c>
      <c r="S471" s="25">
        <f ca="1">SUM(R$3:R471)</f>
        <v>0</v>
      </c>
      <c r="T471" s="25" t="str">
        <f t="shared" ca="1" si="456"/>
        <v/>
      </c>
      <c r="U471" s="25" t="str">
        <f t="shared" ca="1" si="437"/>
        <v/>
      </c>
      <c r="V471" s="25" t="str">
        <f t="shared" ca="1" si="457"/>
        <v/>
      </c>
      <c r="W471" s="25" t="str">
        <f t="shared" ca="1" si="438"/>
        <v/>
      </c>
      <c r="X471" s="25" t="str">
        <f t="shared" ca="1" si="458"/>
        <v/>
      </c>
      <c r="Y471" s="25" t="str">
        <f t="shared" ca="1" si="439"/>
        <v/>
      </c>
      <c r="Z471" s="25" t="str">
        <f t="shared" ca="1" si="459"/>
        <v/>
      </c>
      <c r="AA471" s="25" t="str">
        <f t="shared" ca="1" si="460"/>
        <v/>
      </c>
      <c r="AB471" s="25" t="str">
        <f ca="1">IF($H471="","",IF($Q471="x",SUM(U$3:W471)+SUM(Z$3:AA471)-SUM(AB$3:AB470),0))</f>
        <v/>
      </c>
      <c r="AC471" s="25" t="str">
        <f t="shared" ca="1" si="461"/>
        <v/>
      </c>
      <c r="AD471" s="25" t="str">
        <f t="shared" ca="1" si="440"/>
        <v/>
      </c>
      <c r="AE471" s="7"/>
      <c r="AF471" s="25" t="str">
        <f t="shared" ca="1" si="462"/>
        <v/>
      </c>
      <c r="AG471" s="25">
        <f ca="1">SUM(AF$3:AF471)</f>
        <v>0</v>
      </c>
      <c r="AH471" s="25" t="str">
        <f t="shared" ca="1" si="463"/>
        <v/>
      </c>
      <c r="AI471" s="25" t="str">
        <f t="shared" ca="1" si="441"/>
        <v/>
      </c>
      <c r="AJ471" s="25" t="str">
        <f t="shared" ca="1" si="464"/>
        <v/>
      </c>
      <c r="AK471" s="25" t="str">
        <f t="shared" ca="1" si="442"/>
        <v/>
      </c>
      <c r="AL471" s="25" t="str">
        <f t="shared" ca="1" si="465"/>
        <v/>
      </c>
      <c r="AM471" s="25" t="str">
        <f t="shared" ca="1" si="443"/>
        <v/>
      </c>
      <c r="AN471" s="25" t="str">
        <f t="shared" ca="1" si="466"/>
        <v/>
      </c>
      <c r="AO471" s="25" t="str">
        <f t="shared" ca="1" si="467"/>
        <v/>
      </c>
      <c r="AP471" s="25" t="str">
        <f ca="1">IF($H471="","",IF($Q471="x",SUM(AI$3:AK471)+SUM(AN$3:AO471)-SUM(AP$3:AP470),0))</f>
        <v/>
      </c>
      <c r="AQ471" s="25" t="str">
        <f t="shared" ca="1" si="468"/>
        <v/>
      </c>
      <c r="AR471" s="25" t="str">
        <f t="shared" ca="1" si="444"/>
        <v/>
      </c>
      <c r="AS471" s="7"/>
      <c r="AT471" s="25" t="str">
        <f t="shared" ca="1" si="469"/>
        <v/>
      </c>
      <c r="AU471" s="25">
        <f ca="1">SUM(AT$3:AT471)</f>
        <v>0</v>
      </c>
      <c r="AV471" s="25" t="str">
        <f t="shared" ca="1" si="470"/>
        <v/>
      </c>
      <c r="AW471" s="25" t="str">
        <f t="shared" ca="1" si="445"/>
        <v/>
      </c>
      <c r="AX471" s="25" t="str">
        <f t="shared" ca="1" si="471"/>
        <v/>
      </c>
      <c r="AY471" s="25" t="str">
        <f t="shared" ca="1" si="472"/>
        <v/>
      </c>
      <c r="AZ471" s="25" t="str">
        <f t="shared" ca="1" si="473"/>
        <v/>
      </c>
      <c r="BA471" s="25" t="str">
        <f t="shared" ca="1" si="474"/>
        <v/>
      </c>
      <c r="BB471" s="25" t="str">
        <f t="shared" ca="1" si="475"/>
        <v/>
      </c>
      <c r="BC471" s="25" t="str">
        <f t="shared" ca="1" si="476"/>
        <v/>
      </c>
      <c r="BD471" s="25" t="str">
        <f ca="1">IF($H471="","",IF($Q471="x",SUM(AW$3:AY471)+SUM(BB$3:BC471)-SUM(BD$3:BD470),0))</f>
        <v/>
      </c>
      <c r="BE471" s="25" t="str">
        <f t="shared" ca="1" si="477"/>
        <v/>
      </c>
      <c r="BF471" s="25" t="str">
        <f t="shared" ca="1" si="446"/>
        <v/>
      </c>
      <c r="BG471" s="7"/>
      <c r="BI471" s="25" t="str">
        <f t="shared" ca="1" si="478"/>
        <v/>
      </c>
      <c r="BJ471" s="25">
        <f ca="1">SUM(BI$3:BI471)</f>
        <v>0</v>
      </c>
      <c r="BK471" s="25" t="str">
        <f t="shared" ca="1" si="490"/>
        <v/>
      </c>
      <c r="BL471" s="25" t="str">
        <f t="shared" ca="1" si="447"/>
        <v/>
      </c>
      <c r="BM471" s="25" t="str">
        <f t="shared" ca="1" si="479"/>
        <v/>
      </c>
      <c r="BN471" s="25" t="str">
        <f t="shared" ca="1" si="480"/>
        <v/>
      </c>
      <c r="BO471" s="25" t="str">
        <f t="shared" ca="1" si="481"/>
        <v/>
      </c>
      <c r="BP471" s="25" t="str">
        <f t="shared" ca="1" si="482"/>
        <v/>
      </c>
      <c r="BQ471" s="25" t="str">
        <f t="shared" ca="1" si="483"/>
        <v/>
      </c>
      <c r="BR471" s="25" t="str">
        <f t="shared" ca="1" si="484"/>
        <v/>
      </c>
      <c r="BS471" s="25" t="str">
        <f ca="1">IF($H471="","",IF($Q471="x",SUM(BL$3:BN471)+SUM(BQ$3:BR471)-SUM(BS$3:BS470),0))</f>
        <v/>
      </c>
      <c r="BT471" s="25" t="str">
        <f t="shared" ca="1" si="485"/>
        <v/>
      </c>
      <c r="BU471" s="25" t="str">
        <f t="shared" ca="1" si="448"/>
        <v/>
      </c>
      <c r="BV471" s="7"/>
      <c r="BY471" s="7"/>
      <c r="CB471" s="131">
        <f t="shared" si="432"/>
        <v>468</v>
      </c>
      <c r="CC471" s="132" t="str">
        <f t="shared" ca="1" si="486"/>
        <v/>
      </c>
      <c r="CD471" s="133" t="str">
        <f t="shared" ca="1" si="433"/>
        <v/>
      </c>
      <c r="CE471" s="133" t="str">
        <f t="shared" ca="1" si="487"/>
        <v/>
      </c>
      <c r="CF471" s="133" t="str">
        <f t="shared" ca="1" si="434"/>
        <v/>
      </c>
      <c r="CG471" s="133" t="str">
        <f t="shared" ca="1" si="488"/>
        <v/>
      </c>
      <c r="CH471" s="133" t="str">
        <f ca="1">IF($H471="","",IF(MONTH($H471)=MONTH($C$4)-1,MAX(0,(CG471-SUM(N460:N471)+SUM(O460:O471))-(VLOOKUP(CB471-12,$CB$3:$CH470,6,FALSE))),0)*0.25)</f>
        <v/>
      </c>
      <c r="CI471" s="133" t="str">
        <f ca="1">IF($H471="","",CG471-SUM($CH$4:$CH471))</f>
        <v/>
      </c>
      <c r="CK471" s="133" t="str">
        <f ca="1">IF($H471="","",SUM($N$4:$N471)+$CK$3)</f>
        <v/>
      </c>
      <c r="CL471" s="133" t="str">
        <f ca="1">IF($H471="","",SUM($O$4:$O471))</f>
        <v/>
      </c>
      <c r="CM471" s="133" t="str">
        <f t="shared" ca="1" si="491"/>
        <v/>
      </c>
      <c r="CN471" s="133" t="str">
        <f ca="1">IF($H471="","",ROUND(IF(MONTH($H471)=MONTH($C$4)-1,BT471*(1+CC471)-SUM($CM$4:$CM471),0),2))</f>
        <v/>
      </c>
      <c r="CZ471" s="132" t="str">
        <f t="shared" ca="1" si="449"/>
        <v/>
      </c>
    </row>
    <row r="472" spans="6:104" x14ac:dyDescent="0.2">
      <c r="F472" s="3">
        <v>469</v>
      </c>
      <c r="G472" s="3">
        <f t="shared" si="450"/>
        <v>40</v>
      </c>
      <c r="H472" s="8" t="str">
        <f t="shared" ca="1" si="489"/>
        <v/>
      </c>
      <c r="I472" s="6" t="str">
        <f t="shared" ca="1" si="435"/>
        <v/>
      </c>
      <c r="J472" s="6" t="str">
        <f t="shared" ca="1" si="436"/>
        <v/>
      </c>
      <c r="K472" s="7"/>
      <c r="L472" s="6" t="str">
        <f ca="1">IF($H472="","",IF($J472="",VLOOKUP($I472,Sterbetafeln!$A$4:$I$124,$D$10,FALSE),MAX(0.0005,VLOOKUP($I472,Sterbetafeln!$A$4:$I$124,$D$10,FALSE)*VLOOKUP($J472,Sterbetafeln!$A$4:$I$124,$D$13,FALSE))))</f>
        <v/>
      </c>
      <c r="M472" s="78">
        <f ca="1">SUM($O$3:$O472)</f>
        <v>0</v>
      </c>
      <c r="N472" s="25" t="str">
        <f t="shared" ca="1" si="451"/>
        <v/>
      </c>
      <c r="O472" s="25" t="str">
        <f t="shared" ca="1" si="452"/>
        <v/>
      </c>
      <c r="P472" s="25" t="str">
        <f t="shared" ca="1" si="453"/>
        <v/>
      </c>
      <c r="Q472" s="7" t="str">
        <f t="shared" ca="1" si="454"/>
        <v/>
      </c>
      <c r="R472" s="25" t="str">
        <f t="shared" ca="1" si="455"/>
        <v/>
      </c>
      <c r="S472" s="25">
        <f ca="1">SUM(R$3:R472)</f>
        <v>0</v>
      </c>
      <c r="T472" s="25" t="str">
        <f t="shared" ca="1" si="456"/>
        <v/>
      </c>
      <c r="U472" s="25" t="str">
        <f t="shared" ca="1" si="437"/>
        <v/>
      </c>
      <c r="V472" s="25" t="str">
        <f t="shared" ca="1" si="457"/>
        <v/>
      </c>
      <c r="W472" s="25" t="str">
        <f t="shared" ca="1" si="438"/>
        <v/>
      </c>
      <c r="X472" s="25" t="str">
        <f t="shared" ca="1" si="458"/>
        <v/>
      </c>
      <c r="Y472" s="25" t="str">
        <f t="shared" ca="1" si="439"/>
        <v/>
      </c>
      <c r="Z472" s="25" t="str">
        <f t="shared" ca="1" si="459"/>
        <v/>
      </c>
      <c r="AA472" s="25" t="str">
        <f t="shared" ca="1" si="460"/>
        <v/>
      </c>
      <c r="AB472" s="25" t="str">
        <f ca="1">IF($H472="","",IF($Q472="x",SUM(U$3:W472)+SUM(Z$3:AA472)-SUM(AB$3:AB471),0))</f>
        <v/>
      </c>
      <c r="AC472" s="25" t="str">
        <f t="shared" ca="1" si="461"/>
        <v/>
      </c>
      <c r="AD472" s="25" t="str">
        <f t="shared" ca="1" si="440"/>
        <v/>
      </c>
      <c r="AE472" s="7"/>
      <c r="AF472" s="25" t="str">
        <f t="shared" ca="1" si="462"/>
        <v/>
      </c>
      <c r="AG472" s="25">
        <f ca="1">SUM(AF$3:AF472)</f>
        <v>0</v>
      </c>
      <c r="AH472" s="25" t="str">
        <f t="shared" ca="1" si="463"/>
        <v/>
      </c>
      <c r="AI472" s="25" t="str">
        <f t="shared" ca="1" si="441"/>
        <v/>
      </c>
      <c r="AJ472" s="25" t="str">
        <f t="shared" ca="1" si="464"/>
        <v/>
      </c>
      <c r="AK472" s="25" t="str">
        <f t="shared" ca="1" si="442"/>
        <v/>
      </c>
      <c r="AL472" s="25" t="str">
        <f t="shared" ca="1" si="465"/>
        <v/>
      </c>
      <c r="AM472" s="25" t="str">
        <f t="shared" ca="1" si="443"/>
        <v/>
      </c>
      <c r="AN472" s="25" t="str">
        <f t="shared" ca="1" si="466"/>
        <v/>
      </c>
      <c r="AO472" s="25" t="str">
        <f t="shared" ca="1" si="467"/>
        <v/>
      </c>
      <c r="AP472" s="25" t="str">
        <f ca="1">IF($H472="","",IF($Q472="x",SUM(AI$3:AK472)+SUM(AN$3:AO472)-SUM(AP$3:AP471),0))</f>
        <v/>
      </c>
      <c r="AQ472" s="25" t="str">
        <f t="shared" ca="1" si="468"/>
        <v/>
      </c>
      <c r="AR472" s="25" t="str">
        <f t="shared" ca="1" si="444"/>
        <v/>
      </c>
      <c r="AS472" s="7"/>
      <c r="AT472" s="25" t="str">
        <f t="shared" ca="1" si="469"/>
        <v/>
      </c>
      <c r="AU472" s="25">
        <f ca="1">SUM(AT$3:AT472)</f>
        <v>0</v>
      </c>
      <c r="AV472" s="25" t="str">
        <f t="shared" ca="1" si="470"/>
        <v/>
      </c>
      <c r="AW472" s="25" t="str">
        <f t="shared" ca="1" si="445"/>
        <v/>
      </c>
      <c r="AX472" s="25" t="str">
        <f t="shared" ca="1" si="471"/>
        <v/>
      </c>
      <c r="AY472" s="25" t="str">
        <f t="shared" ca="1" si="472"/>
        <v/>
      </c>
      <c r="AZ472" s="25" t="str">
        <f t="shared" ca="1" si="473"/>
        <v/>
      </c>
      <c r="BA472" s="25" t="str">
        <f t="shared" ca="1" si="474"/>
        <v/>
      </c>
      <c r="BB472" s="25" t="str">
        <f t="shared" ca="1" si="475"/>
        <v/>
      </c>
      <c r="BC472" s="25" t="str">
        <f t="shared" ca="1" si="476"/>
        <v/>
      </c>
      <c r="BD472" s="25" t="str">
        <f ca="1">IF($H472="","",IF($Q472="x",SUM(AW$3:AY472)+SUM(BB$3:BC472)-SUM(BD$3:BD471),0))</f>
        <v/>
      </c>
      <c r="BE472" s="25" t="str">
        <f t="shared" ca="1" si="477"/>
        <v/>
      </c>
      <c r="BF472" s="25" t="str">
        <f t="shared" ca="1" si="446"/>
        <v/>
      </c>
      <c r="BG472" s="7"/>
      <c r="BI472" s="25" t="str">
        <f t="shared" ca="1" si="478"/>
        <v/>
      </c>
      <c r="BJ472" s="25">
        <f ca="1">SUM(BI$3:BI472)</f>
        <v>0</v>
      </c>
      <c r="BK472" s="25" t="str">
        <f t="shared" ca="1" si="490"/>
        <v/>
      </c>
      <c r="BL472" s="25" t="str">
        <f t="shared" ca="1" si="447"/>
        <v/>
      </c>
      <c r="BM472" s="25" t="str">
        <f t="shared" ca="1" si="479"/>
        <v/>
      </c>
      <c r="BN472" s="25" t="str">
        <f t="shared" ca="1" si="480"/>
        <v/>
      </c>
      <c r="BO472" s="25" t="str">
        <f t="shared" ca="1" si="481"/>
        <v/>
      </c>
      <c r="BP472" s="25" t="str">
        <f t="shared" ca="1" si="482"/>
        <v/>
      </c>
      <c r="BQ472" s="25" t="str">
        <f t="shared" ca="1" si="483"/>
        <v/>
      </c>
      <c r="BR472" s="25" t="str">
        <f t="shared" ca="1" si="484"/>
        <v/>
      </c>
      <c r="BS472" s="25" t="str">
        <f ca="1">IF($H472="","",IF($Q472="x",SUM(BL$3:BN472)+SUM(BQ$3:BR472)-SUM(BS$3:BS471),0))</f>
        <v/>
      </c>
      <c r="BT472" s="25" t="str">
        <f t="shared" ca="1" si="485"/>
        <v/>
      </c>
      <c r="BU472" s="25" t="str">
        <f t="shared" ca="1" si="448"/>
        <v/>
      </c>
      <c r="BV472" s="7"/>
      <c r="BY472" s="7"/>
      <c r="CB472" s="131">
        <f t="shared" si="432"/>
        <v>469</v>
      </c>
      <c r="CC472" s="132" t="str">
        <f t="shared" ca="1" si="486"/>
        <v/>
      </c>
      <c r="CD472" s="133" t="str">
        <f t="shared" ca="1" si="433"/>
        <v/>
      </c>
      <c r="CE472" s="133" t="str">
        <f t="shared" ca="1" si="487"/>
        <v/>
      </c>
      <c r="CF472" s="133" t="str">
        <f t="shared" ca="1" si="434"/>
        <v/>
      </c>
      <c r="CG472" s="133" t="str">
        <f t="shared" ca="1" si="488"/>
        <v/>
      </c>
      <c r="CH472" s="133" t="str">
        <f ca="1">IF($H472="","",IF(MONTH($H472)=MONTH($C$4)-1,MAX(0,(CG472-SUM(N461:N472)+SUM(O461:O472))-(VLOOKUP(CB472-12,$CB$3:$CH471,6,FALSE))),0)*0.25)</f>
        <v/>
      </c>
      <c r="CI472" s="133" t="str">
        <f ca="1">IF($H472="","",CG472-SUM($CH$4:$CH472))</f>
        <v/>
      </c>
      <c r="CK472" s="133" t="str">
        <f ca="1">IF($H472="","",SUM($N$4:$N472)+$CK$3)</f>
        <v/>
      </c>
      <c r="CL472" s="133" t="str">
        <f ca="1">IF($H472="","",SUM($O$4:$O472))</f>
        <v/>
      </c>
      <c r="CM472" s="133" t="str">
        <f t="shared" ca="1" si="491"/>
        <v/>
      </c>
      <c r="CN472" s="133" t="str">
        <f ca="1">IF($H472="","",ROUND(IF(MONTH($H472)=MONTH($C$4)-1,BT472*(1+CC472)-SUM($CM$4:$CM472),0),2))</f>
        <v/>
      </c>
      <c r="CZ472" s="132" t="str">
        <f t="shared" ca="1" si="449"/>
        <v/>
      </c>
    </row>
    <row r="473" spans="6:104" x14ac:dyDescent="0.2">
      <c r="F473" s="3">
        <v>470</v>
      </c>
      <c r="G473" s="3">
        <f t="shared" si="450"/>
        <v>40</v>
      </c>
      <c r="H473" s="8" t="str">
        <f t="shared" ca="1" si="489"/>
        <v/>
      </c>
      <c r="I473" s="6" t="str">
        <f t="shared" ca="1" si="435"/>
        <v/>
      </c>
      <c r="J473" s="6" t="str">
        <f t="shared" ca="1" si="436"/>
        <v/>
      </c>
      <c r="K473" s="7"/>
      <c r="L473" s="6" t="str">
        <f ca="1">IF($H473="","",IF($J473="",VLOOKUP($I473,Sterbetafeln!$A$4:$I$124,$D$10,FALSE),MAX(0.0005,VLOOKUP($I473,Sterbetafeln!$A$4:$I$124,$D$10,FALSE)*VLOOKUP($J473,Sterbetafeln!$A$4:$I$124,$D$13,FALSE))))</f>
        <v/>
      </c>
      <c r="M473" s="78">
        <f ca="1">SUM($O$3:$O473)</f>
        <v>0</v>
      </c>
      <c r="N473" s="25" t="str">
        <f t="shared" ca="1" si="451"/>
        <v/>
      </c>
      <c r="O473" s="25" t="str">
        <f t="shared" ca="1" si="452"/>
        <v/>
      </c>
      <c r="P473" s="25" t="str">
        <f t="shared" ca="1" si="453"/>
        <v/>
      </c>
      <c r="Q473" s="7" t="str">
        <f t="shared" ca="1" si="454"/>
        <v/>
      </c>
      <c r="R473" s="25" t="str">
        <f t="shared" ca="1" si="455"/>
        <v/>
      </c>
      <c r="S473" s="25">
        <f ca="1">SUM(R$3:R473)</f>
        <v>0</v>
      </c>
      <c r="T473" s="25" t="str">
        <f t="shared" ca="1" si="456"/>
        <v/>
      </c>
      <c r="U473" s="25" t="str">
        <f t="shared" ca="1" si="437"/>
        <v/>
      </c>
      <c r="V473" s="25" t="str">
        <f t="shared" ca="1" si="457"/>
        <v/>
      </c>
      <c r="W473" s="25" t="str">
        <f t="shared" ca="1" si="438"/>
        <v/>
      </c>
      <c r="X473" s="25" t="str">
        <f t="shared" ca="1" si="458"/>
        <v/>
      </c>
      <c r="Y473" s="25" t="str">
        <f t="shared" ca="1" si="439"/>
        <v/>
      </c>
      <c r="Z473" s="25" t="str">
        <f t="shared" ca="1" si="459"/>
        <v/>
      </c>
      <c r="AA473" s="25" t="str">
        <f t="shared" ca="1" si="460"/>
        <v/>
      </c>
      <c r="AB473" s="25" t="str">
        <f ca="1">IF($H473="","",IF($Q473="x",SUM(U$3:W473)+SUM(Z$3:AA473)-SUM(AB$3:AB472),0))</f>
        <v/>
      </c>
      <c r="AC473" s="25" t="str">
        <f t="shared" ca="1" si="461"/>
        <v/>
      </c>
      <c r="AD473" s="25" t="str">
        <f t="shared" ca="1" si="440"/>
        <v/>
      </c>
      <c r="AE473" s="7"/>
      <c r="AF473" s="25" t="str">
        <f t="shared" ca="1" si="462"/>
        <v/>
      </c>
      <c r="AG473" s="25">
        <f ca="1">SUM(AF$3:AF473)</f>
        <v>0</v>
      </c>
      <c r="AH473" s="25" t="str">
        <f t="shared" ca="1" si="463"/>
        <v/>
      </c>
      <c r="AI473" s="25" t="str">
        <f t="shared" ca="1" si="441"/>
        <v/>
      </c>
      <c r="AJ473" s="25" t="str">
        <f t="shared" ca="1" si="464"/>
        <v/>
      </c>
      <c r="AK473" s="25" t="str">
        <f t="shared" ca="1" si="442"/>
        <v/>
      </c>
      <c r="AL473" s="25" t="str">
        <f t="shared" ca="1" si="465"/>
        <v/>
      </c>
      <c r="AM473" s="25" t="str">
        <f t="shared" ca="1" si="443"/>
        <v/>
      </c>
      <c r="AN473" s="25" t="str">
        <f t="shared" ca="1" si="466"/>
        <v/>
      </c>
      <c r="AO473" s="25" t="str">
        <f t="shared" ca="1" si="467"/>
        <v/>
      </c>
      <c r="AP473" s="25" t="str">
        <f ca="1">IF($H473="","",IF($Q473="x",SUM(AI$3:AK473)+SUM(AN$3:AO473)-SUM(AP$3:AP472),0))</f>
        <v/>
      </c>
      <c r="AQ473" s="25" t="str">
        <f t="shared" ca="1" si="468"/>
        <v/>
      </c>
      <c r="AR473" s="25" t="str">
        <f t="shared" ca="1" si="444"/>
        <v/>
      </c>
      <c r="AS473" s="7"/>
      <c r="AT473" s="25" t="str">
        <f t="shared" ca="1" si="469"/>
        <v/>
      </c>
      <c r="AU473" s="25">
        <f ca="1">SUM(AT$3:AT473)</f>
        <v>0</v>
      </c>
      <c r="AV473" s="25" t="str">
        <f t="shared" ca="1" si="470"/>
        <v/>
      </c>
      <c r="AW473" s="25" t="str">
        <f t="shared" ca="1" si="445"/>
        <v/>
      </c>
      <c r="AX473" s="25" t="str">
        <f t="shared" ca="1" si="471"/>
        <v/>
      </c>
      <c r="AY473" s="25" t="str">
        <f t="shared" ca="1" si="472"/>
        <v/>
      </c>
      <c r="AZ473" s="25" t="str">
        <f t="shared" ca="1" si="473"/>
        <v/>
      </c>
      <c r="BA473" s="25" t="str">
        <f t="shared" ca="1" si="474"/>
        <v/>
      </c>
      <c r="BB473" s="25" t="str">
        <f t="shared" ca="1" si="475"/>
        <v/>
      </c>
      <c r="BC473" s="25" t="str">
        <f t="shared" ca="1" si="476"/>
        <v/>
      </c>
      <c r="BD473" s="25" t="str">
        <f ca="1">IF($H473="","",IF($Q473="x",SUM(AW$3:AY473)+SUM(BB$3:BC473)-SUM(BD$3:BD472),0))</f>
        <v/>
      </c>
      <c r="BE473" s="25" t="str">
        <f t="shared" ca="1" si="477"/>
        <v/>
      </c>
      <c r="BF473" s="25" t="str">
        <f t="shared" ca="1" si="446"/>
        <v/>
      </c>
      <c r="BG473" s="7"/>
      <c r="BI473" s="25" t="str">
        <f t="shared" ca="1" si="478"/>
        <v/>
      </c>
      <c r="BJ473" s="25">
        <f ca="1">SUM(BI$3:BI473)</f>
        <v>0</v>
      </c>
      <c r="BK473" s="25" t="str">
        <f t="shared" ca="1" si="490"/>
        <v/>
      </c>
      <c r="BL473" s="25" t="str">
        <f t="shared" ca="1" si="447"/>
        <v/>
      </c>
      <c r="BM473" s="25" t="str">
        <f t="shared" ca="1" si="479"/>
        <v/>
      </c>
      <c r="BN473" s="25" t="str">
        <f t="shared" ca="1" si="480"/>
        <v/>
      </c>
      <c r="BO473" s="25" t="str">
        <f t="shared" ca="1" si="481"/>
        <v/>
      </c>
      <c r="BP473" s="25" t="str">
        <f t="shared" ca="1" si="482"/>
        <v/>
      </c>
      <c r="BQ473" s="25" t="str">
        <f t="shared" ca="1" si="483"/>
        <v/>
      </c>
      <c r="BR473" s="25" t="str">
        <f t="shared" ca="1" si="484"/>
        <v/>
      </c>
      <c r="BS473" s="25" t="str">
        <f ca="1">IF($H473="","",IF($Q473="x",SUM(BL$3:BN473)+SUM(BQ$3:BR473)-SUM(BS$3:BS472),0))</f>
        <v/>
      </c>
      <c r="BT473" s="25" t="str">
        <f t="shared" ca="1" si="485"/>
        <v/>
      </c>
      <c r="BU473" s="25" t="str">
        <f t="shared" ca="1" si="448"/>
        <v/>
      </c>
      <c r="BV473" s="7"/>
      <c r="BY473" s="7"/>
      <c r="CB473" s="131">
        <f t="shared" si="432"/>
        <v>470</v>
      </c>
      <c r="CC473" s="132" t="str">
        <f t="shared" ca="1" si="486"/>
        <v/>
      </c>
      <c r="CD473" s="133" t="str">
        <f t="shared" ca="1" si="433"/>
        <v/>
      </c>
      <c r="CE473" s="133" t="str">
        <f t="shared" ca="1" si="487"/>
        <v/>
      </c>
      <c r="CF473" s="133" t="str">
        <f t="shared" ca="1" si="434"/>
        <v/>
      </c>
      <c r="CG473" s="133" t="str">
        <f t="shared" ca="1" si="488"/>
        <v/>
      </c>
      <c r="CH473" s="133" t="str">
        <f ca="1">IF($H473="","",IF(MONTH($H473)=MONTH($C$4)-1,MAX(0,(CG473-SUM(N462:N473)+SUM(O462:O473))-(VLOOKUP(CB473-12,$CB$3:$CH472,6,FALSE))),0)*0.25)</f>
        <v/>
      </c>
      <c r="CI473" s="133" t="str">
        <f ca="1">IF($H473="","",CG473-SUM($CH$4:$CH473))</f>
        <v/>
      </c>
      <c r="CK473" s="133" t="str">
        <f ca="1">IF($H473="","",SUM($N$4:$N473)+$CK$3)</f>
        <v/>
      </c>
      <c r="CL473" s="133" t="str">
        <f ca="1">IF($H473="","",SUM($O$4:$O473))</f>
        <v/>
      </c>
      <c r="CM473" s="133" t="str">
        <f t="shared" ca="1" si="491"/>
        <v/>
      </c>
      <c r="CN473" s="133" t="str">
        <f ca="1">IF($H473="","",ROUND(IF(MONTH($H473)=MONTH($C$4)-1,BT473*(1+CC473)-SUM($CM$4:$CM473),0),2))</f>
        <v/>
      </c>
      <c r="CZ473" s="132" t="str">
        <f t="shared" ca="1" si="449"/>
        <v/>
      </c>
    </row>
    <row r="474" spans="6:104" x14ac:dyDescent="0.2">
      <c r="F474" s="3">
        <v>471</v>
      </c>
      <c r="G474" s="3">
        <f t="shared" si="450"/>
        <v>40</v>
      </c>
      <c r="H474" s="8" t="str">
        <f t="shared" ca="1" si="489"/>
        <v/>
      </c>
      <c r="I474" s="6" t="str">
        <f t="shared" ca="1" si="435"/>
        <v/>
      </c>
      <c r="J474" s="6" t="str">
        <f t="shared" ca="1" si="436"/>
        <v/>
      </c>
      <c r="K474" s="7"/>
      <c r="L474" s="6" t="str">
        <f ca="1">IF($H474="","",IF($J474="",VLOOKUP($I474,Sterbetafeln!$A$4:$I$124,$D$10,FALSE),MAX(0.0005,VLOOKUP($I474,Sterbetafeln!$A$4:$I$124,$D$10,FALSE)*VLOOKUP($J474,Sterbetafeln!$A$4:$I$124,$D$13,FALSE))))</f>
        <v/>
      </c>
      <c r="M474" s="78">
        <f ca="1">SUM($O$3:$O474)</f>
        <v>0</v>
      </c>
      <c r="N474" s="25" t="str">
        <f t="shared" ca="1" si="451"/>
        <v/>
      </c>
      <c r="O474" s="25" t="str">
        <f t="shared" ca="1" si="452"/>
        <v/>
      </c>
      <c r="P474" s="25" t="str">
        <f t="shared" ca="1" si="453"/>
        <v/>
      </c>
      <c r="Q474" s="7" t="str">
        <f t="shared" ca="1" si="454"/>
        <v/>
      </c>
      <c r="R474" s="25" t="str">
        <f t="shared" ca="1" si="455"/>
        <v/>
      </c>
      <c r="S474" s="25">
        <f ca="1">SUM(R$3:R474)</f>
        <v>0</v>
      </c>
      <c r="T474" s="25" t="str">
        <f t="shared" ca="1" si="456"/>
        <v/>
      </c>
      <c r="U474" s="25" t="str">
        <f t="shared" ca="1" si="437"/>
        <v/>
      </c>
      <c r="V474" s="25" t="str">
        <f t="shared" ca="1" si="457"/>
        <v/>
      </c>
      <c r="W474" s="25" t="str">
        <f t="shared" ca="1" si="438"/>
        <v/>
      </c>
      <c r="X474" s="25" t="str">
        <f t="shared" ca="1" si="458"/>
        <v/>
      </c>
      <c r="Y474" s="25" t="str">
        <f t="shared" ca="1" si="439"/>
        <v/>
      </c>
      <c r="Z474" s="25" t="str">
        <f t="shared" ca="1" si="459"/>
        <v/>
      </c>
      <c r="AA474" s="25" t="str">
        <f t="shared" ca="1" si="460"/>
        <v/>
      </c>
      <c r="AB474" s="25" t="str">
        <f ca="1">IF($H474="","",IF($Q474="x",SUM(U$3:W474)+SUM(Z$3:AA474)-SUM(AB$3:AB473),0))</f>
        <v/>
      </c>
      <c r="AC474" s="25" t="str">
        <f t="shared" ca="1" si="461"/>
        <v/>
      </c>
      <c r="AD474" s="25" t="str">
        <f t="shared" ca="1" si="440"/>
        <v/>
      </c>
      <c r="AE474" s="7"/>
      <c r="AF474" s="25" t="str">
        <f t="shared" ca="1" si="462"/>
        <v/>
      </c>
      <c r="AG474" s="25">
        <f ca="1">SUM(AF$3:AF474)</f>
        <v>0</v>
      </c>
      <c r="AH474" s="25" t="str">
        <f t="shared" ca="1" si="463"/>
        <v/>
      </c>
      <c r="AI474" s="25" t="str">
        <f t="shared" ca="1" si="441"/>
        <v/>
      </c>
      <c r="AJ474" s="25" t="str">
        <f t="shared" ca="1" si="464"/>
        <v/>
      </c>
      <c r="AK474" s="25" t="str">
        <f t="shared" ca="1" si="442"/>
        <v/>
      </c>
      <c r="AL474" s="25" t="str">
        <f t="shared" ca="1" si="465"/>
        <v/>
      </c>
      <c r="AM474" s="25" t="str">
        <f t="shared" ca="1" si="443"/>
        <v/>
      </c>
      <c r="AN474" s="25" t="str">
        <f t="shared" ca="1" si="466"/>
        <v/>
      </c>
      <c r="AO474" s="25" t="str">
        <f t="shared" ca="1" si="467"/>
        <v/>
      </c>
      <c r="AP474" s="25" t="str">
        <f ca="1">IF($H474="","",IF($Q474="x",SUM(AI$3:AK474)+SUM(AN$3:AO474)-SUM(AP$3:AP473),0))</f>
        <v/>
      </c>
      <c r="AQ474" s="25" t="str">
        <f t="shared" ca="1" si="468"/>
        <v/>
      </c>
      <c r="AR474" s="25" t="str">
        <f t="shared" ca="1" si="444"/>
        <v/>
      </c>
      <c r="AS474" s="7"/>
      <c r="AT474" s="25" t="str">
        <f t="shared" ca="1" si="469"/>
        <v/>
      </c>
      <c r="AU474" s="25">
        <f ca="1">SUM(AT$3:AT474)</f>
        <v>0</v>
      </c>
      <c r="AV474" s="25" t="str">
        <f t="shared" ca="1" si="470"/>
        <v/>
      </c>
      <c r="AW474" s="25" t="str">
        <f t="shared" ca="1" si="445"/>
        <v/>
      </c>
      <c r="AX474" s="25" t="str">
        <f t="shared" ca="1" si="471"/>
        <v/>
      </c>
      <c r="AY474" s="25" t="str">
        <f t="shared" ca="1" si="472"/>
        <v/>
      </c>
      <c r="AZ474" s="25" t="str">
        <f t="shared" ca="1" si="473"/>
        <v/>
      </c>
      <c r="BA474" s="25" t="str">
        <f t="shared" ca="1" si="474"/>
        <v/>
      </c>
      <c r="BB474" s="25" t="str">
        <f t="shared" ca="1" si="475"/>
        <v/>
      </c>
      <c r="BC474" s="25" t="str">
        <f t="shared" ca="1" si="476"/>
        <v/>
      </c>
      <c r="BD474" s="25" t="str">
        <f ca="1">IF($H474="","",IF($Q474="x",SUM(AW$3:AY474)+SUM(BB$3:BC474)-SUM(BD$3:BD473),0))</f>
        <v/>
      </c>
      <c r="BE474" s="25" t="str">
        <f t="shared" ca="1" si="477"/>
        <v/>
      </c>
      <c r="BF474" s="25" t="str">
        <f t="shared" ca="1" si="446"/>
        <v/>
      </c>
      <c r="BG474" s="7"/>
      <c r="BI474" s="25" t="str">
        <f t="shared" ca="1" si="478"/>
        <v/>
      </c>
      <c r="BJ474" s="25">
        <f ca="1">SUM(BI$3:BI474)</f>
        <v>0</v>
      </c>
      <c r="BK474" s="25" t="str">
        <f t="shared" ca="1" si="490"/>
        <v/>
      </c>
      <c r="BL474" s="25" t="str">
        <f t="shared" ca="1" si="447"/>
        <v/>
      </c>
      <c r="BM474" s="25" t="str">
        <f t="shared" ca="1" si="479"/>
        <v/>
      </c>
      <c r="BN474" s="25" t="str">
        <f t="shared" ca="1" si="480"/>
        <v/>
      </c>
      <c r="BO474" s="25" t="str">
        <f t="shared" ca="1" si="481"/>
        <v/>
      </c>
      <c r="BP474" s="25" t="str">
        <f t="shared" ca="1" si="482"/>
        <v/>
      </c>
      <c r="BQ474" s="25" t="str">
        <f t="shared" ca="1" si="483"/>
        <v/>
      </c>
      <c r="BR474" s="25" t="str">
        <f t="shared" ca="1" si="484"/>
        <v/>
      </c>
      <c r="BS474" s="25" t="str">
        <f ca="1">IF($H474="","",IF($Q474="x",SUM(BL$3:BN474)+SUM(BQ$3:BR474)-SUM(BS$3:BS473),0))</f>
        <v/>
      </c>
      <c r="BT474" s="25" t="str">
        <f t="shared" ca="1" si="485"/>
        <v/>
      </c>
      <c r="BU474" s="25" t="str">
        <f t="shared" ca="1" si="448"/>
        <v/>
      </c>
      <c r="BV474" s="7"/>
      <c r="BY474" s="7"/>
      <c r="CB474" s="131">
        <f t="shared" si="432"/>
        <v>471</v>
      </c>
      <c r="CC474" s="132" t="str">
        <f t="shared" ca="1" si="486"/>
        <v/>
      </c>
      <c r="CD474" s="133" t="str">
        <f t="shared" ca="1" si="433"/>
        <v/>
      </c>
      <c r="CE474" s="133" t="str">
        <f t="shared" ca="1" si="487"/>
        <v/>
      </c>
      <c r="CF474" s="133" t="str">
        <f t="shared" ca="1" si="434"/>
        <v/>
      </c>
      <c r="CG474" s="133" t="str">
        <f t="shared" ca="1" si="488"/>
        <v/>
      </c>
      <c r="CH474" s="133" t="str">
        <f ca="1">IF($H474="","",IF(MONTH($H474)=MONTH($C$4)-1,MAX(0,(CG474-SUM(N463:N474)+SUM(O463:O474))-(VLOOKUP(CB474-12,$CB$3:$CH473,6,FALSE))),0)*0.25)</f>
        <v/>
      </c>
      <c r="CI474" s="133" t="str">
        <f ca="1">IF($H474="","",CG474-SUM($CH$4:$CH474))</f>
        <v/>
      </c>
      <c r="CK474" s="133" t="str">
        <f ca="1">IF($H474="","",SUM($N$4:$N474)+$CK$3)</f>
        <v/>
      </c>
      <c r="CL474" s="133" t="str">
        <f ca="1">IF($H474="","",SUM($O$4:$O474))</f>
        <v/>
      </c>
      <c r="CM474" s="133" t="str">
        <f t="shared" ca="1" si="491"/>
        <v/>
      </c>
      <c r="CN474" s="133" t="str">
        <f ca="1">IF($H474="","",ROUND(IF(MONTH($H474)=MONTH($C$4)-1,BT474*(1+CC474)-SUM($CM$4:$CM474),0),2))</f>
        <v/>
      </c>
      <c r="CZ474" s="132" t="str">
        <f t="shared" ca="1" si="449"/>
        <v/>
      </c>
    </row>
    <row r="475" spans="6:104" x14ac:dyDescent="0.2">
      <c r="F475" s="3">
        <v>472</v>
      </c>
      <c r="G475" s="3">
        <f t="shared" si="450"/>
        <v>40</v>
      </c>
      <c r="H475" s="8" t="str">
        <f t="shared" ca="1" si="489"/>
        <v/>
      </c>
      <c r="I475" s="6" t="str">
        <f t="shared" ca="1" si="435"/>
        <v/>
      </c>
      <c r="J475" s="6" t="str">
        <f t="shared" ca="1" si="436"/>
        <v/>
      </c>
      <c r="K475" s="7"/>
      <c r="L475" s="6" t="str">
        <f ca="1">IF($H475="","",IF($J475="",VLOOKUP($I475,Sterbetafeln!$A$4:$I$124,$D$10,FALSE),MAX(0.0005,VLOOKUP($I475,Sterbetafeln!$A$4:$I$124,$D$10,FALSE)*VLOOKUP($J475,Sterbetafeln!$A$4:$I$124,$D$13,FALSE))))</f>
        <v/>
      </c>
      <c r="M475" s="78">
        <f ca="1">SUM($O$3:$O475)</f>
        <v>0</v>
      </c>
      <c r="N475" s="25" t="str">
        <f t="shared" ca="1" si="451"/>
        <v/>
      </c>
      <c r="O475" s="25" t="str">
        <f t="shared" ca="1" si="452"/>
        <v/>
      </c>
      <c r="P475" s="25" t="str">
        <f t="shared" ca="1" si="453"/>
        <v/>
      </c>
      <c r="Q475" s="7" t="str">
        <f t="shared" ca="1" si="454"/>
        <v/>
      </c>
      <c r="R475" s="25" t="str">
        <f t="shared" ca="1" si="455"/>
        <v/>
      </c>
      <c r="S475" s="25">
        <f ca="1">SUM(R$3:R475)</f>
        <v>0</v>
      </c>
      <c r="T475" s="25" t="str">
        <f t="shared" ca="1" si="456"/>
        <v/>
      </c>
      <c r="U475" s="25" t="str">
        <f t="shared" ca="1" si="437"/>
        <v/>
      </c>
      <c r="V475" s="25" t="str">
        <f t="shared" ca="1" si="457"/>
        <v/>
      </c>
      <c r="W475" s="25" t="str">
        <f t="shared" ca="1" si="438"/>
        <v/>
      </c>
      <c r="X475" s="25" t="str">
        <f t="shared" ca="1" si="458"/>
        <v/>
      </c>
      <c r="Y475" s="25" t="str">
        <f t="shared" ca="1" si="439"/>
        <v/>
      </c>
      <c r="Z475" s="25" t="str">
        <f t="shared" ca="1" si="459"/>
        <v/>
      </c>
      <c r="AA475" s="25" t="str">
        <f t="shared" ca="1" si="460"/>
        <v/>
      </c>
      <c r="AB475" s="25" t="str">
        <f ca="1">IF($H475="","",IF($Q475="x",SUM(U$3:W475)+SUM(Z$3:AA475)-SUM(AB$3:AB474),0))</f>
        <v/>
      </c>
      <c r="AC475" s="25" t="str">
        <f t="shared" ca="1" si="461"/>
        <v/>
      </c>
      <c r="AD475" s="25" t="str">
        <f t="shared" ca="1" si="440"/>
        <v/>
      </c>
      <c r="AE475" s="7"/>
      <c r="AF475" s="25" t="str">
        <f t="shared" ca="1" si="462"/>
        <v/>
      </c>
      <c r="AG475" s="25">
        <f ca="1">SUM(AF$3:AF475)</f>
        <v>0</v>
      </c>
      <c r="AH475" s="25" t="str">
        <f t="shared" ca="1" si="463"/>
        <v/>
      </c>
      <c r="AI475" s="25" t="str">
        <f t="shared" ca="1" si="441"/>
        <v/>
      </c>
      <c r="AJ475" s="25" t="str">
        <f t="shared" ca="1" si="464"/>
        <v/>
      </c>
      <c r="AK475" s="25" t="str">
        <f t="shared" ca="1" si="442"/>
        <v/>
      </c>
      <c r="AL475" s="25" t="str">
        <f t="shared" ca="1" si="465"/>
        <v/>
      </c>
      <c r="AM475" s="25" t="str">
        <f t="shared" ca="1" si="443"/>
        <v/>
      </c>
      <c r="AN475" s="25" t="str">
        <f t="shared" ca="1" si="466"/>
        <v/>
      </c>
      <c r="AO475" s="25" t="str">
        <f t="shared" ca="1" si="467"/>
        <v/>
      </c>
      <c r="AP475" s="25" t="str">
        <f ca="1">IF($H475="","",IF($Q475="x",SUM(AI$3:AK475)+SUM(AN$3:AO475)-SUM(AP$3:AP474),0))</f>
        <v/>
      </c>
      <c r="AQ475" s="25" t="str">
        <f t="shared" ca="1" si="468"/>
        <v/>
      </c>
      <c r="AR475" s="25" t="str">
        <f t="shared" ca="1" si="444"/>
        <v/>
      </c>
      <c r="AS475" s="7"/>
      <c r="AT475" s="25" t="str">
        <f t="shared" ca="1" si="469"/>
        <v/>
      </c>
      <c r="AU475" s="25">
        <f ca="1">SUM(AT$3:AT475)</f>
        <v>0</v>
      </c>
      <c r="AV475" s="25" t="str">
        <f t="shared" ca="1" si="470"/>
        <v/>
      </c>
      <c r="AW475" s="25" t="str">
        <f t="shared" ca="1" si="445"/>
        <v/>
      </c>
      <c r="AX475" s="25" t="str">
        <f t="shared" ca="1" si="471"/>
        <v/>
      </c>
      <c r="AY475" s="25" t="str">
        <f t="shared" ca="1" si="472"/>
        <v/>
      </c>
      <c r="AZ475" s="25" t="str">
        <f t="shared" ca="1" si="473"/>
        <v/>
      </c>
      <c r="BA475" s="25" t="str">
        <f t="shared" ca="1" si="474"/>
        <v/>
      </c>
      <c r="BB475" s="25" t="str">
        <f t="shared" ca="1" si="475"/>
        <v/>
      </c>
      <c r="BC475" s="25" t="str">
        <f t="shared" ca="1" si="476"/>
        <v/>
      </c>
      <c r="BD475" s="25" t="str">
        <f ca="1">IF($H475="","",IF($Q475="x",SUM(AW$3:AY475)+SUM(BB$3:BC475)-SUM(BD$3:BD474),0))</f>
        <v/>
      </c>
      <c r="BE475" s="25" t="str">
        <f t="shared" ca="1" si="477"/>
        <v/>
      </c>
      <c r="BF475" s="25" t="str">
        <f t="shared" ca="1" si="446"/>
        <v/>
      </c>
      <c r="BG475" s="7"/>
      <c r="BI475" s="25" t="str">
        <f t="shared" ca="1" si="478"/>
        <v/>
      </c>
      <c r="BJ475" s="25">
        <f ca="1">SUM(BI$3:BI475)</f>
        <v>0</v>
      </c>
      <c r="BK475" s="25" t="str">
        <f t="shared" ca="1" si="490"/>
        <v/>
      </c>
      <c r="BL475" s="25" t="str">
        <f t="shared" ca="1" si="447"/>
        <v/>
      </c>
      <c r="BM475" s="25" t="str">
        <f t="shared" ca="1" si="479"/>
        <v/>
      </c>
      <c r="BN475" s="25" t="str">
        <f t="shared" ca="1" si="480"/>
        <v/>
      </c>
      <c r="BO475" s="25" t="str">
        <f t="shared" ca="1" si="481"/>
        <v/>
      </c>
      <c r="BP475" s="25" t="str">
        <f t="shared" ca="1" si="482"/>
        <v/>
      </c>
      <c r="BQ475" s="25" t="str">
        <f t="shared" ca="1" si="483"/>
        <v/>
      </c>
      <c r="BR475" s="25" t="str">
        <f t="shared" ca="1" si="484"/>
        <v/>
      </c>
      <c r="BS475" s="25" t="str">
        <f ca="1">IF($H475="","",IF($Q475="x",SUM(BL$3:BN475)+SUM(BQ$3:BR475)-SUM(BS$3:BS474),0))</f>
        <v/>
      </c>
      <c r="BT475" s="25" t="str">
        <f t="shared" ca="1" si="485"/>
        <v/>
      </c>
      <c r="BU475" s="25" t="str">
        <f t="shared" ca="1" si="448"/>
        <v/>
      </c>
      <c r="BV475" s="7"/>
      <c r="BY475" s="7"/>
      <c r="CB475" s="131">
        <f t="shared" si="432"/>
        <v>472</v>
      </c>
      <c r="CC475" s="132" t="str">
        <f t="shared" ca="1" si="486"/>
        <v/>
      </c>
      <c r="CD475" s="133" t="str">
        <f t="shared" ca="1" si="433"/>
        <v/>
      </c>
      <c r="CE475" s="133" t="str">
        <f t="shared" ca="1" si="487"/>
        <v/>
      </c>
      <c r="CF475" s="133" t="str">
        <f t="shared" ca="1" si="434"/>
        <v/>
      </c>
      <c r="CG475" s="133" t="str">
        <f t="shared" ca="1" si="488"/>
        <v/>
      </c>
      <c r="CH475" s="133" t="str">
        <f ca="1">IF($H475="","",IF(MONTH($H475)=MONTH($C$4)-1,MAX(0,(CG475-SUM(N464:N475)+SUM(O464:O475))-(VLOOKUP(CB475-12,$CB$3:$CH474,6,FALSE))),0)*0.25)</f>
        <v/>
      </c>
      <c r="CI475" s="133" t="str">
        <f ca="1">IF($H475="","",CG475-SUM($CH$4:$CH475))</f>
        <v/>
      </c>
      <c r="CK475" s="133" t="str">
        <f ca="1">IF($H475="","",SUM($N$4:$N475)+$CK$3)</f>
        <v/>
      </c>
      <c r="CL475" s="133" t="str">
        <f ca="1">IF($H475="","",SUM($O$4:$O475))</f>
        <v/>
      </c>
      <c r="CM475" s="133" t="str">
        <f t="shared" ca="1" si="491"/>
        <v/>
      </c>
      <c r="CN475" s="133" t="str">
        <f ca="1">IF($H475="","",ROUND(IF(MONTH($H475)=MONTH($C$4)-1,BT475*(1+CC475)-SUM($CM$4:$CM475),0),2))</f>
        <v/>
      </c>
      <c r="CZ475" s="132" t="str">
        <f t="shared" ca="1" si="449"/>
        <v/>
      </c>
    </row>
    <row r="476" spans="6:104" x14ac:dyDescent="0.2">
      <c r="F476" s="3">
        <v>473</v>
      </c>
      <c r="G476" s="3">
        <f t="shared" si="450"/>
        <v>40</v>
      </c>
      <c r="H476" s="8" t="str">
        <f t="shared" ca="1" si="489"/>
        <v/>
      </c>
      <c r="I476" s="6" t="str">
        <f t="shared" ca="1" si="435"/>
        <v/>
      </c>
      <c r="J476" s="6" t="str">
        <f t="shared" ca="1" si="436"/>
        <v/>
      </c>
      <c r="K476" s="7"/>
      <c r="L476" s="6" t="str">
        <f ca="1">IF($H476="","",IF($J476="",VLOOKUP($I476,Sterbetafeln!$A$4:$I$124,$D$10,FALSE),MAX(0.0005,VLOOKUP($I476,Sterbetafeln!$A$4:$I$124,$D$10,FALSE)*VLOOKUP($J476,Sterbetafeln!$A$4:$I$124,$D$13,FALSE))))</f>
        <v/>
      </c>
      <c r="M476" s="78">
        <f ca="1">SUM($O$3:$O476)</f>
        <v>0</v>
      </c>
      <c r="N476" s="25" t="str">
        <f t="shared" ca="1" si="451"/>
        <v/>
      </c>
      <c r="O476" s="25" t="str">
        <f t="shared" ca="1" si="452"/>
        <v/>
      </c>
      <c r="P476" s="25" t="str">
        <f t="shared" ca="1" si="453"/>
        <v/>
      </c>
      <c r="Q476" s="7" t="str">
        <f t="shared" ca="1" si="454"/>
        <v/>
      </c>
      <c r="R476" s="25" t="str">
        <f t="shared" ca="1" si="455"/>
        <v/>
      </c>
      <c r="S476" s="25">
        <f ca="1">SUM(R$3:R476)</f>
        <v>0</v>
      </c>
      <c r="T476" s="25" t="str">
        <f t="shared" ca="1" si="456"/>
        <v/>
      </c>
      <c r="U476" s="25" t="str">
        <f t="shared" ca="1" si="437"/>
        <v/>
      </c>
      <c r="V476" s="25" t="str">
        <f t="shared" ca="1" si="457"/>
        <v/>
      </c>
      <c r="W476" s="25" t="str">
        <f t="shared" ca="1" si="438"/>
        <v/>
      </c>
      <c r="X476" s="25" t="str">
        <f t="shared" ca="1" si="458"/>
        <v/>
      </c>
      <c r="Y476" s="25" t="str">
        <f t="shared" ca="1" si="439"/>
        <v/>
      </c>
      <c r="Z476" s="25" t="str">
        <f t="shared" ca="1" si="459"/>
        <v/>
      </c>
      <c r="AA476" s="25" t="str">
        <f t="shared" ca="1" si="460"/>
        <v/>
      </c>
      <c r="AB476" s="25" t="str">
        <f ca="1">IF($H476="","",IF($Q476="x",SUM(U$3:W476)+SUM(Z$3:AA476)-SUM(AB$3:AB475),0))</f>
        <v/>
      </c>
      <c r="AC476" s="25" t="str">
        <f t="shared" ca="1" si="461"/>
        <v/>
      </c>
      <c r="AD476" s="25" t="str">
        <f t="shared" ca="1" si="440"/>
        <v/>
      </c>
      <c r="AE476" s="7"/>
      <c r="AF476" s="25" t="str">
        <f t="shared" ca="1" si="462"/>
        <v/>
      </c>
      <c r="AG476" s="25">
        <f ca="1">SUM(AF$3:AF476)</f>
        <v>0</v>
      </c>
      <c r="AH476" s="25" t="str">
        <f t="shared" ca="1" si="463"/>
        <v/>
      </c>
      <c r="AI476" s="25" t="str">
        <f t="shared" ca="1" si="441"/>
        <v/>
      </c>
      <c r="AJ476" s="25" t="str">
        <f t="shared" ca="1" si="464"/>
        <v/>
      </c>
      <c r="AK476" s="25" t="str">
        <f t="shared" ca="1" si="442"/>
        <v/>
      </c>
      <c r="AL476" s="25" t="str">
        <f t="shared" ca="1" si="465"/>
        <v/>
      </c>
      <c r="AM476" s="25" t="str">
        <f t="shared" ca="1" si="443"/>
        <v/>
      </c>
      <c r="AN476" s="25" t="str">
        <f t="shared" ca="1" si="466"/>
        <v/>
      </c>
      <c r="AO476" s="25" t="str">
        <f t="shared" ca="1" si="467"/>
        <v/>
      </c>
      <c r="AP476" s="25" t="str">
        <f ca="1">IF($H476="","",IF($Q476="x",SUM(AI$3:AK476)+SUM(AN$3:AO476)-SUM(AP$3:AP475),0))</f>
        <v/>
      </c>
      <c r="AQ476" s="25" t="str">
        <f t="shared" ca="1" si="468"/>
        <v/>
      </c>
      <c r="AR476" s="25" t="str">
        <f t="shared" ca="1" si="444"/>
        <v/>
      </c>
      <c r="AS476" s="7"/>
      <c r="AT476" s="25" t="str">
        <f t="shared" ca="1" si="469"/>
        <v/>
      </c>
      <c r="AU476" s="25">
        <f ca="1">SUM(AT$3:AT476)</f>
        <v>0</v>
      </c>
      <c r="AV476" s="25" t="str">
        <f t="shared" ca="1" si="470"/>
        <v/>
      </c>
      <c r="AW476" s="25" t="str">
        <f t="shared" ca="1" si="445"/>
        <v/>
      </c>
      <c r="AX476" s="25" t="str">
        <f t="shared" ca="1" si="471"/>
        <v/>
      </c>
      <c r="AY476" s="25" t="str">
        <f t="shared" ca="1" si="472"/>
        <v/>
      </c>
      <c r="AZ476" s="25" t="str">
        <f t="shared" ca="1" si="473"/>
        <v/>
      </c>
      <c r="BA476" s="25" t="str">
        <f t="shared" ca="1" si="474"/>
        <v/>
      </c>
      <c r="BB476" s="25" t="str">
        <f t="shared" ca="1" si="475"/>
        <v/>
      </c>
      <c r="BC476" s="25" t="str">
        <f t="shared" ca="1" si="476"/>
        <v/>
      </c>
      <c r="BD476" s="25" t="str">
        <f ca="1">IF($H476="","",IF($Q476="x",SUM(AW$3:AY476)+SUM(BB$3:BC476)-SUM(BD$3:BD475),0))</f>
        <v/>
      </c>
      <c r="BE476" s="25" t="str">
        <f t="shared" ca="1" si="477"/>
        <v/>
      </c>
      <c r="BF476" s="25" t="str">
        <f t="shared" ca="1" si="446"/>
        <v/>
      </c>
      <c r="BG476" s="7"/>
      <c r="BI476" s="25" t="str">
        <f t="shared" ca="1" si="478"/>
        <v/>
      </c>
      <c r="BJ476" s="25">
        <f ca="1">SUM(BI$3:BI476)</f>
        <v>0</v>
      </c>
      <c r="BK476" s="25" t="str">
        <f t="shared" ca="1" si="490"/>
        <v/>
      </c>
      <c r="BL476" s="25" t="str">
        <f t="shared" ca="1" si="447"/>
        <v/>
      </c>
      <c r="BM476" s="25" t="str">
        <f t="shared" ca="1" si="479"/>
        <v/>
      </c>
      <c r="BN476" s="25" t="str">
        <f t="shared" ca="1" si="480"/>
        <v/>
      </c>
      <c r="BO476" s="25" t="str">
        <f t="shared" ca="1" si="481"/>
        <v/>
      </c>
      <c r="BP476" s="25" t="str">
        <f t="shared" ca="1" si="482"/>
        <v/>
      </c>
      <c r="BQ476" s="25" t="str">
        <f t="shared" ca="1" si="483"/>
        <v/>
      </c>
      <c r="BR476" s="25" t="str">
        <f t="shared" ca="1" si="484"/>
        <v/>
      </c>
      <c r="BS476" s="25" t="str">
        <f ca="1">IF($H476="","",IF($Q476="x",SUM(BL$3:BN476)+SUM(BQ$3:BR476)-SUM(BS$3:BS475),0))</f>
        <v/>
      </c>
      <c r="BT476" s="25" t="str">
        <f t="shared" ca="1" si="485"/>
        <v/>
      </c>
      <c r="BU476" s="25" t="str">
        <f t="shared" ca="1" si="448"/>
        <v/>
      </c>
      <c r="BV476" s="7"/>
      <c r="BY476" s="7"/>
      <c r="CB476" s="131">
        <f t="shared" si="432"/>
        <v>473</v>
      </c>
      <c r="CC476" s="132" t="str">
        <f t="shared" ca="1" si="486"/>
        <v/>
      </c>
      <c r="CD476" s="133" t="str">
        <f t="shared" ca="1" si="433"/>
        <v/>
      </c>
      <c r="CE476" s="133" t="str">
        <f t="shared" ca="1" si="487"/>
        <v/>
      </c>
      <c r="CF476" s="133" t="str">
        <f t="shared" ca="1" si="434"/>
        <v/>
      </c>
      <c r="CG476" s="133" t="str">
        <f t="shared" ca="1" si="488"/>
        <v/>
      </c>
      <c r="CH476" s="133" t="str">
        <f ca="1">IF($H476="","",IF(MONTH($H476)=MONTH($C$4)-1,MAX(0,(CG476-SUM(N465:N476)+SUM(O465:O476))-(VLOOKUP(CB476-12,$CB$3:$CH475,6,FALSE))),0)*0.25)</f>
        <v/>
      </c>
      <c r="CI476" s="133" t="str">
        <f ca="1">IF($H476="","",CG476-SUM($CH$4:$CH476))</f>
        <v/>
      </c>
      <c r="CK476" s="133" t="str">
        <f ca="1">IF($H476="","",SUM($N$4:$N476)+$CK$3)</f>
        <v/>
      </c>
      <c r="CL476" s="133" t="str">
        <f ca="1">IF($H476="","",SUM($O$4:$O476))</f>
        <v/>
      </c>
      <c r="CM476" s="133" t="str">
        <f t="shared" ca="1" si="491"/>
        <v/>
      </c>
      <c r="CN476" s="133" t="str">
        <f ca="1">IF($H476="","",ROUND(IF(MONTH($H476)=MONTH($C$4)-1,BT476*(1+CC476)-SUM($CM$4:$CM476),0),2))</f>
        <v/>
      </c>
      <c r="CZ476" s="132" t="str">
        <f t="shared" ca="1" si="449"/>
        <v/>
      </c>
    </row>
    <row r="477" spans="6:104" x14ac:dyDescent="0.2">
      <c r="F477" s="3">
        <v>474</v>
      </c>
      <c r="G477" s="3">
        <f t="shared" si="450"/>
        <v>40</v>
      </c>
      <c r="H477" s="8" t="str">
        <f t="shared" ca="1" si="489"/>
        <v/>
      </c>
      <c r="I477" s="6" t="str">
        <f t="shared" ca="1" si="435"/>
        <v/>
      </c>
      <c r="J477" s="6" t="str">
        <f t="shared" ca="1" si="436"/>
        <v/>
      </c>
      <c r="K477" s="7"/>
      <c r="L477" s="6" t="str">
        <f ca="1">IF($H477="","",IF($J477="",VLOOKUP($I477,Sterbetafeln!$A$4:$I$124,$D$10,FALSE),MAX(0.0005,VLOOKUP($I477,Sterbetafeln!$A$4:$I$124,$D$10,FALSE)*VLOOKUP($J477,Sterbetafeln!$A$4:$I$124,$D$13,FALSE))))</f>
        <v/>
      </c>
      <c r="M477" s="78">
        <f ca="1">SUM($O$3:$O477)</f>
        <v>0</v>
      </c>
      <c r="N477" s="25" t="str">
        <f t="shared" ca="1" si="451"/>
        <v/>
      </c>
      <c r="O477" s="25" t="str">
        <f t="shared" ca="1" si="452"/>
        <v/>
      </c>
      <c r="P477" s="25" t="str">
        <f t="shared" ca="1" si="453"/>
        <v/>
      </c>
      <c r="Q477" s="7" t="str">
        <f t="shared" ca="1" si="454"/>
        <v/>
      </c>
      <c r="R477" s="25" t="str">
        <f t="shared" ca="1" si="455"/>
        <v/>
      </c>
      <c r="S477" s="25">
        <f ca="1">SUM(R$3:R477)</f>
        <v>0</v>
      </c>
      <c r="T477" s="25" t="str">
        <f t="shared" ca="1" si="456"/>
        <v/>
      </c>
      <c r="U477" s="25" t="str">
        <f t="shared" ca="1" si="437"/>
        <v/>
      </c>
      <c r="V477" s="25" t="str">
        <f t="shared" ca="1" si="457"/>
        <v/>
      </c>
      <c r="W477" s="25" t="str">
        <f t="shared" ca="1" si="438"/>
        <v/>
      </c>
      <c r="X477" s="25" t="str">
        <f t="shared" ca="1" si="458"/>
        <v/>
      </c>
      <c r="Y477" s="25" t="str">
        <f t="shared" ca="1" si="439"/>
        <v/>
      </c>
      <c r="Z477" s="25" t="str">
        <f t="shared" ca="1" si="459"/>
        <v/>
      </c>
      <c r="AA477" s="25" t="str">
        <f t="shared" ca="1" si="460"/>
        <v/>
      </c>
      <c r="AB477" s="25" t="str">
        <f ca="1">IF($H477="","",IF($Q477="x",SUM(U$3:W477)+SUM(Z$3:AA477)-SUM(AB$3:AB476),0))</f>
        <v/>
      </c>
      <c r="AC477" s="25" t="str">
        <f t="shared" ca="1" si="461"/>
        <v/>
      </c>
      <c r="AD477" s="25" t="str">
        <f t="shared" ca="1" si="440"/>
        <v/>
      </c>
      <c r="AE477" s="7"/>
      <c r="AF477" s="25" t="str">
        <f t="shared" ca="1" si="462"/>
        <v/>
      </c>
      <c r="AG477" s="25">
        <f ca="1">SUM(AF$3:AF477)</f>
        <v>0</v>
      </c>
      <c r="AH477" s="25" t="str">
        <f t="shared" ca="1" si="463"/>
        <v/>
      </c>
      <c r="AI477" s="25" t="str">
        <f t="shared" ca="1" si="441"/>
        <v/>
      </c>
      <c r="AJ477" s="25" t="str">
        <f t="shared" ca="1" si="464"/>
        <v/>
      </c>
      <c r="AK477" s="25" t="str">
        <f t="shared" ca="1" si="442"/>
        <v/>
      </c>
      <c r="AL477" s="25" t="str">
        <f t="shared" ca="1" si="465"/>
        <v/>
      </c>
      <c r="AM477" s="25" t="str">
        <f t="shared" ca="1" si="443"/>
        <v/>
      </c>
      <c r="AN477" s="25" t="str">
        <f t="shared" ca="1" si="466"/>
        <v/>
      </c>
      <c r="AO477" s="25" t="str">
        <f t="shared" ca="1" si="467"/>
        <v/>
      </c>
      <c r="AP477" s="25" t="str">
        <f ca="1">IF($H477="","",IF($Q477="x",SUM(AI$3:AK477)+SUM(AN$3:AO477)-SUM(AP$3:AP476),0))</f>
        <v/>
      </c>
      <c r="AQ477" s="25" t="str">
        <f t="shared" ca="1" si="468"/>
        <v/>
      </c>
      <c r="AR477" s="25" t="str">
        <f t="shared" ca="1" si="444"/>
        <v/>
      </c>
      <c r="AS477" s="7"/>
      <c r="AT477" s="25" t="str">
        <f t="shared" ca="1" si="469"/>
        <v/>
      </c>
      <c r="AU477" s="25">
        <f ca="1">SUM(AT$3:AT477)</f>
        <v>0</v>
      </c>
      <c r="AV477" s="25" t="str">
        <f t="shared" ca="1" si="470"/>
        <v/>
      </c>
      <c r="AW477" s="25" t="str">
        <f t="shared" ca="1" si="445"/>
        <v/>
      </c>
      <c r="AX477" s="25" t="str">
        <f t="shared" ca="1" si="471"/>
        <v/>
      </c>
      <c r="AY477" s="25" t="str">
        <f t="shared" ca="1" si="472"/>
        <v/>
      </c>
      <c r="AZ477" s="25" t="str">
        <f t="shared" ca="1" si="473"/>
        <v/>
      </c>
      <c r="BA477" s="25" t="str">
        <f t="shared" ca="1" si="474"/>
        <v/>
      </c>
      <c r="BB477" s="25" t="str">
        <f t="shared" ca="1" si="475"/>
        <v/>
      </c>
      <c r="BC477" s="25" t="str">
        <f t="shared" ca="1" si="476"/>
        <v/>
      </c>
      <c r="BD477" s="25" t="str">
        <f ca="1">IF($H477="","",IF($Q477="x",SUM(AW$3:AY477)+SUM(BB$3:BC477)-SUM(BD$3:BD476),0))</f>
        <v/>
      </c>
      <c r="BE477" s="25" t="str">
        <f t="shared" ca="1" si="477"/>
        <v/>
      </c>
      <c r="BF477" s="25" t="str">
        <f t="shared" ca="1" si="446"/>
        <v/>
      </c>
      <c r="BG477" s="7"/>
      <c r="BI477" s="25" t="str">
        <f t="shared" ca="1" si="478"/>
        <v/>
      </c>
      <c r="BJ477" s="25">
        <f ca="1">SUM(BI$3:BI477)</f>
        <v>0</v>
      </c>
      <c r="BK477" s="25" t="str">
        <f t="shared" ca="1" si="490"/>
        <v/>
      </c>
      <c r="BL477" s="25" t="str">
        <f t="shared" ca="1" si="447"/>
        <v/>
      </c>
      <c r="BM477" s="25" t="str">
        <f t="shared" ca="1" si="479"/>
        <v/>
      </c>
      <c r="BN477" s="25" t="str">
        <f t="shared" ca="1" si="480"/>
        <v/>
      </c>
      <c r="BO477" s="25" t="str">
        <f t="shared" ca="1" si="481"/>
        <v/>
      </c>
      <c r="BP477" s="25" t="str">
        <f t="shared" ca="1" si="482"/>
        <v/>
      </c>
      <c r="BQ477" s="25" t="str">
        <f t="shared" ca="1" si="483"/>
        <v/>
      </c>
      <c r="BR477" s="25" t="str">
        <f t="shared" ca="1" si="484"/>
        <v/>
      </c>
      <c r="BS477" s="25" t="str">
        <f ca="1">IF($H477="","",IF($Q477="x",SUM(BL$3:BN477)+SUM(BQ$3:BR477)-SUM(BS$3:BS476),0))</f>
        <v/>
      </c>
      <c r="BT477" s="25" t="str">
        <f t="shared" ca="1" si="485"/>
        <v/>
      </c>
      <c r="BU477" s="25" t="str">
        <f t="shared" ca="1" si="448"/>
        <v/>
      </c>
      <c r="BV477" s="7"/>
      <c r="BY477" s="7"/>
      <c r="CB477" s="131">
        <f t="shared" si="432"/>
        <v>474</v>
      </c>
      <c r="CC477" s="132" t="str">
        <f t="shared" ca="1" si="486"/>
        <v/>
      </c>
      <c r="CD477" s="133" t="str">
        <f t="shared" ca="1" si="433"/>
        <v/>
      </c>
      <c r="CE477" s="133" t="str">
        <f t="shared" ca="1" si="487"/>
        <v/>
      </c>
      <c r="CF477" s="133" t="str">
        <f t="shared" ca="1" si="434"/>
        <v/>
      </c>
      <c r="CG477" s="133" t="str">
        <f t="shared" ca="1" si="488"/>
        <v/>
      </c>
      <c r="CH477" s="133" t="str">
        <f ca="1">IF($H477="","",IF(MONTH($H477)=MONTH($C$4)-1,MAX(0,(CG477-SUM(N466:N477)+SUM(O466:O477))-(VLOOKUP(CB477-12,$CB$3:$CH476,6,FALSE))),0)*0.25)</f>
        <v/>
      </c>
      <c r="CI477" s="133" t="str">
        <f ca="1">IF($H477="","",CG477-SUM($CH$4:$CH477))</f>
        <v/>
      </c>
      <c r="CK477" s="133" t="str">
        <f ca="1">IF($H477="","",SUM($N$4:$N477)+$CK$3)</f>
        <v/>
      </c>
      <c r="CL477" s="133" t="str">
        <f ca="1">IF($H477="","",SUM($O$4:$O477))</f>
        <v/>
      </c>
      <c r="CM477" s="133" t="str">
        <f t="shared" ca="1" si="491"/>
        <v/>
      </c>
      <c r="CN477" s="133" t="str">
        <f ca="1">IF($H477="","",ROUND(IF(MONTH($H477)=MONTH($C$4)-1,BT477*(1+CC477)-SUM($CM$4:$CM477),0),2))</f>
        <v/>
      </c>
      <c r="CZ477" s="132" t="str">
        <f t="shared" ca="1" si="449"/>
        <v/>
      </c>
    </row>
    <row r="478" spans="6:104" x14ac:dyDescent="0.2">
      <c r="F478" s="3">
        <v>475</v>
      </c>
      <c r="G478" s="3">
        <f t="shared" si="450"/>
        <v>40</v>
      </c>
      <c r="H478" s="8" t="str">
        <f t="shared" ca="1" si="489"/>
        <v/>
      </c>
      <c r="I478" s="6" t="str">
        <f t="shared" ca="1" si="435"/>
        <v/>
      </c>
      <c r="J478" s="6" t="str">
        <f t="shared" ca="1" si="436"/>
        <v/>
      </c>
      <c r="K478" s="7"/>
      <c r="L478" s="6" t="str">
        <f ca="1">IF($H478="","",IF($J478="",VLOOKUP($I478,Sterbetafeln!$A$4:$I$124,$D$10,FALSE),MAX(0.0005,VLOOKUP($I478,Sterbetafeln!$A$4:$I$124,$D$10,FALSE)*VLOOKUP($J478,Sterbetafeln!$A$4:$I$124,$D$13,FALSE))))</f>
        <v/>
      </c>
      <c r="M478" s="78">
        <f ca="1">SUM($O$3:$O478)</f>
        <v>0</v>
      </c>
      <c r="N478" s="25" t="str">
        <f t="shared" ca="1" si="451"/>
        <v/>
      </c>
      <c r="O478" s="25" t="str">
        <f t="shared" ca="1" si="452"/>
        <v/>
      </c>
      <c r="P478" s="25" t="str">
        <f t="shared" ca="1" si="453"/>
        <v/>
      </c>
      <c r="Q478" s="7" t="str">
        <f t="shared" ca="1" si="454"/>
        <v/>
      </c>
      <c r="R478" s="25" t="str">
        <f t="shared" ca="1" si="455"/>
        <v/>
      </c>
      <c r="S478" s="25">
        <f ca="1">SUM(R$3:R478)</f>
        <v>0</v>
      </c>
      <c r="T478" s="25" t="str">
        <f t="shared" ca="1" si="456"/>
        <v/>
      </c>
      <c r="U478" s="25" t="str">
        <f t="shared" ca="1" si="437"/>
        <v/>
      </c>
      <c r="V478" s="25" t="str">
        <f t="shared" ca="1" si="457"/>
        <v/>
      </c>
      <c r="W478" s="25" t="str">
        <f t="shared" ca="1" si="438"/>
        <v/>
      </c>
      <c r="X478" s="25" t="str">
        <f t="shared" ca="1" si="458"/>
        <v/>
      </c>
      <c r="Y478" s="25" t="str">
        <f t="shared" ca="1" si="439"/>
        <v/>
      </c>
      <c r="Z478" s="25" t="str">
        <f t="shared" ca="1" si="459"/>
        <v/>
      </c>
      <c r="AA478" s="25" t="str">
        <f t="shared" ca="1" si="460"/>
        <v/>
      </c>
      <c r="AB478" s="25" t="str">
        <f ca="1">IF($H478="","",IF($Q478="x",SUM(U$3:W478)+SUM(Z$3:AA478)-SUM(AB$3:AB477),0))</f>
        <v/>
      </c>
      <c r="AC478" s="25" t="str">
        <f t="shared" ca="1" si="461"/>
        <v/>
      </c>
      <c r="AD478" s="25" t="str">
        <f t="shared" ca="1" si="440"/>
        <v/>
      </c>
      <c r="AE478" s="7"/>
      <c r="AF478" s="25" t="str">
        <f t="shared" ca="1" si="462"/>
        <v/>
      </c>
      <c r="AG478" s="25">
        <f ca="1">SUM(AF$3:AF478)</f>
        <v>0</v>
      </c>
      <c r="AH478" s="25" t="str">
        <f t="shared" ca="1" si="463"/>
        <v/>
      </c>
      <c r="AI478" s="25" t="str">
        <f t="shared" ca="1" si="441"/>
        <v/>
      </c>
      <c r="AJ478" s="25" t="str">
        <f t="shared" ca="1" si="464"/>
        <v/>
      </c>
      <c r="AK478" s="25" t="str">
        <f t="shared" ca="1" si="442"/>
        <v/>
      </c>
      <c r="AL478" s="25" t="str">
        <f t="shared" ca="1" si="465"/>
        <v/>
      </c>
      <c r="AM478" s="25" t="str">
        <f t="shared" ca="1" si="443"/>
        <v/>
      </c>
      <c r="AN478" s="25" t="str">
        <f t="shared" ca="1" si="466"/>
        <v/>
      </c>
      <c r="AO478" s="25" t="str">
        <f t="shared" ca="1" si="467"/>
        <v/>
      </c>
      <c r="AP478" s="25" t="str">
        <f ca="1">IF($H478="","",IF($Q478="x",SUM(AI$3:AK478)+SUM(AN$3:AO478)-SUM(AP$3:AP477),0))</f>
        <v/>
      </c>
      <c r="AQ478" s="25" t="str">
        <f t="shared" ca="1" si="468"/>
        <v/>
      </c>
      <c r="AR478" s="25" t="str">
        <f t="shared" ca="1" si="444"/>
        <v/>
      </c>
      <c r="AS478" s="7"/>
      <c r="AT478" s="25" t="str">
        <f t="shared" ca="1" si="469"/>
        <v/>
      </c>
      <c r="AU478" s="25">
        <f ca="1">SUM(AT$3:AT478)</f>
        <v>0</v>
      </c>
      <c r="AV478" s="25" t="str">
        <f t="shared" ca="1" si="470"/>
        <v/>
      </c>
      <c r="AW478" s="25" t="str">
        <f t="shared" ca="1" si="445"/>
        <v/>
      </c>
      <c r="AX478" s="25" t="str">
        <f t="shared" ca="1" si="471"/>
        <v/>
      </c>
      <c r="AY478" s="25" t="str">
        <f t="shared" ca="1" si="472"/>
        <v/>
      </c>
      <c r="AZ478" s="25" t="str">
        <f t="shared" ca="1" si="473"/>
        <v/>
      </c>
      <c r="BA478" s="25" t="str">
        <f t="shared" ca="1" si="474"/>
        <v/>
      </c>
      <c r="BB478" s="25" t="str">
        <f t="shared" ca="1" si="475"/>
        <v/>
      </c>
      <c r="BC478" s="25" t="str">
        <f t="shared" ca="1" si="476"/>
        <v/>
      </c>
      <c r="BD478" s="25" t="str">
        <f ca="1">IF($H478="","",IF($Q478="x",SUM(AW$3:AY478)+SUM(BB$3:BC478)-SUM(BD$3:BD477),0))</f>
        <v/>
      </c>
      <c r="BE478" s="25" t="str">
        <f t="shared" ca="1" si="477"/>
        <v/>
      </c>
      <c r="BF478" s="25" t="str">
        <f t="shared" ca="1" si="446"/>
        <v/>
      </c>
      <c r="BG478" s="7"/>
      <c r="BI478" s="25" t="str">
        <f t="shared" ca="1" si="478"/>
        <v/>
      </c>
      <c r="BJ478" s="25">
        <f ca="1">SUM(BI$3:BI478)</f>
        <v>0</v>
      </c>
      <c r="BK478" s="25" t="str">
        <f t="shared" ca="1" si="490"/>
        <v/>
      </c>
      <c r="BL478" s="25" t="str">
        <f t="shared" ca="1" si="447"/>
        <v/>
      </c>
      <c r="BM478" s="25" t="str">
        <f t="shared" ca="1" si="479"/>
        <v/>
      </c>
      <c r="BN478" s="25" t="str">
        <f t="shared" ca="1" si="480"/>
        <v/>
      </c>
      <c r="BO478" s="25" t="str">
        <f t="shared" ca="1" si="481"/>
        <v/>
      </c>
      <c r="BP478" s="25" t="str">
        <f t="shared" ca="1" si="482"/>
        <v/>
      </c>
      <c r="BQ478" s="25" t="str">
        <f t="shared" ca="1" si="483"/>
        <v/>
      </c>
      <c r="BR478" s="25" t="str">
        <f t="shared" ca="1" si="484"/>
        <v/>
      </c>
      <c r="BS478" s="25" t="str">
        <f ca="1">IF($H478="","",IF($Q478="x",SUM(BL$3:BN478)+SUM(BQ$3:BR478)-SUM(BS$3:BS477),0))</f>
        <v/>
      </c>
      <c r="BT478" s="25" t="str">
        <f t="shared" ca="1" si="485"/>
        <v/>
      </c>
      <c r="BU478" s="25" t="str">
        <f t="shared" ca="1" si="448"/>
        <v/>
      </c>
      <c r="BV478" s="7"/>
      <c r="BY478" s="7"/>
      <c r="CB478" s="131">
        <f t="shared" si="432"/>
        <v>475</v>
      </c>
      <c r="CC478" s="132" t="str">
        <f t="shared" ca="1" si="486"/>
        <v/>
      </c>
      <c r="CD478" s="133" t="str">
        <f t="shared" ca="1" si="433"/>
        <v/>
      </c>
      <c r="CE478" s="133" t="str">
        <f t="shared" ca="1" si="487"/>
        <v/>
      </c>
      <c r="CF478" s="133" t="str">
        <f t="shared" ca="1" si="434"/>
        <v/>
      </c>
      <c r="CG478" s="133" t="str">
        <f t="shared" ca="1" si="488"/>
        <v/>
      </c>
      <c r="CH478" s="133" t="str">
        <f ca="1">IF($H478="","",IF(MONTH($H478)=MONTH($C$4)-1,MAX(0,(CG478-SUM(N467:N478)+SUM(O467:O478))-(VLOOKUP(CB478-12,$CB$3:$CH477,6,FALSE))),0)*0.25)</f>
        <v/>
      </c>
      <c r="CI478" s="133" t="str">
        <f ca="1">IF($H478="","",CG478-SUM($CH$4:$CH478))</f>
        <v/>
      </c>
      <c r="CK478" s="133" t="str">
        <f ca="1">IF($H478="","",SUM($N$4:$N478)+$CK$3)</f>
        <v/>
      </c>
      <c r="CL478" s="133" t="str">
        <f ca="1">IF($H478="","",SUM($O$4:$O478))</f>
        <v/>
      </c>
      <c r="CM478" s="133" t="str">
        <f t="shared" ca="1" si="491"/>
        <v/>
      </c>
      <c r="CN478" s="133" t="str">
        <f ca="1">IF($H478="","",ROUND(IF(MONTH($H478)=MONTH($C$4)-1,BT478*(1+CC478)-SUM($CM$4:$CM478),0),2))</f>
        <v/>
      </c>
      <c r="CZ478" s="132" t="str">
        <f t="shared" ca="1" si="449"/>
        <v/>
      </c>
    </row>
    <row r="479" spans="6:104" x14ac:dyDescent="0.2">
      <c r="F479" s="3">
        <v>476</v>
      </c>
      <c r="G479" s="3">
        <f t="shared" si="450"/>
        <v>40</v>
      </c>
      <c r="H479" s="8" t="str">
        <f t="shared" ca="1" si="489"/>
        <v/>
      </c>
      <c r="I479" s="6" t="str">
        <f t="shared" ca="1" si="435"/>
        <v/>
      </c>
      <c r="J479" s="6" t="str">
        <f t="shared" ca="1" si="436"/>
        <v/>
      </c>
      <c r="K479" s="7"/>
      <c r="L479" s="6" t="str">
        <f ca="1">IF($H479="","",IF($J479="",VLOOKUP($I479,Sterbetafeln!$A$4:$I$124,$D$10,FALSE),MAX(0.0005,VLOOKUP($I479,Sterbetafeln!$A$4:$I$124,$D$10,FALSE)*VLOOKUP($J479,Sterbetafeln!$A$4:$I$124,$D$13,FALSE))))</f>
        <v/>
      </c>
      <c r="M479" s="78">
        <f ca="1">SUM($O$3:$O479)</f>
        <v>0</v>
      </c>
      <c r="N479" s="25" t="str">
        <f t="shared" ca="1" si="451"/>
        <v/>
      </c>
      <c r="O479" s="25" t="str">
        <f t="shared" ca="1" si="452"/>
        <v/>
      </c>
      <c r="P479" s="25" t="str">
        <f t="shared" ca="1" si="453"/>
        <v/>
      </c>
      <c r="Q479" s="7" t="str">
        <f t="shared" ca="1" si="454"/>
        <v/>
      </c>
      <c r="R479" s="25" t="str">
        <f t="shared" ca="1" si="455"/>
        <v/>
      </c>
      <c r="S479" s="25">
        <f ca="1">SUM(R$3:R479)</f>
        <v>0</v>
      </c>
      <c r="T479" s="25" t="str">
        <f t="shared" ca="1" si="456"/>
        <v/>
      </c>
      <c r="U479" s="25" t="str">
        <f t="shared" ca="1" si="437"/>
        <v/>
      </c>
      <c r="V479" s="25" t="str">
        <f t="shared" ca="1" si="457"/>
        <v/>
      </c>
      <c r="W479" s="25" t="str">
        <f t="shared" ca="1" si="438"/>
        <v/>
      </c>
      <c r="X479" s="25" t="str">
        <f t="shared" ca="1" si="458"/>
        <v/>
      </c>
      <c r="Y479" s="25" t="str">
        <f t="shared" ca="1" si="439"/>
        <v/>
      </c>
      <c r="Z479" s="25" t="str">
        <f t="shared" ca="1" si="459"/>
        <v/>
      </c>
      <c r="AA479" s="25" t="str">
        <f t="shared" ca="1" si="460"/>
        <v/>
      </c>
      <c r="AB479" s="25" t="str">
        <f ca="1">IF($H479="","",IF($Q479="x",SUM(U$3:W479)+SUM(Z$3:AA479)-SUM(AB$3:AB478),0))</f>
        <v/>
      </c>
      <c r="AC479" s="25" t="str">
        <f t="shared" ca="1" si="461"/>
        <v/>
      </c>
      <c r="AD479" s="25" t="str">
        <f t="shared" ca="1" si="440"/>
        <v/>
      </c>
      <c r="AE479" s="7"/>
      <c r="AF479" s="25" t="str">
        <f t="shared" ca="1" si="462"/>
        <v/>
      </c>
      <c r="AG479" s="25">
        <f ca="1">SUM(AF$3:AF479)</f>
        <v>0</v>
      </c>
      <c r="AH479" s="25" t="str">
        <f t="shared" ca="1" si="463"/>
        <v/>
      </c>
      <c r="AI479" s="25" t="str">
        <f t="shared" ca="1" si="441"/>
        <v/>
      </c>
      <c r="AJ479" s="25" t="str">
        <f t="shared" ca="1" si="464"/>
        <v/>
      </c>
      <c r="AK479" s="25" t="str">
        <f t="shared" ca="1" si="442"/>
        <v/>
      </c>
      <c r="AL479" s="25" t="str">
        <f t="shared" ca="1" si="465"/>
        <v/>
      </c>
      <c r="AM479" s="25" t="str">
        <f t="shared" ca="1" si="443"/>
        <v/>
      </c>
      <c r="AN479" s="25" t="str">
        <f t="shared" ca="1" si="466"/>
        <v/>
      </c>
      <c r="AO479" s="25" t="str">
        <f t="shared" ca="1" si="467"/>
        <v/>
      </c>
      <c r="AP479" s="25" t="str">
        <f ca="1">IF($H479="","",IF($Q479="x",SUM(AI$3:AK479)+SUM(AN$3:AO479)-SUM(AP$3:AP478),0))</f>
        <v/>
      </c>
      <c r="AQ479" s="25" t="str">
        <f t="shared" ca="1" si="468"/>
        <v/>
      </c>
      <c r="AR479" s="25" t="str">
        <f t="shared" ca="1" si="444"/>
        <v/>
      </c>
      <c r="AS479" s="7"/>
      <c r="AT479" s="25" t="str">
        <f t="shared" ca="1" si="469"/>
        <v/>
      </c>
      <c r="AU479" s="25">
        <f ca="1">SUM(AT$3:AT479)</f>
        <v>0</v>
      </c>
      <c r="AV479" s="25" t="str">
        <f t="shared" ca="1" si="470"/>
        <v/>
      </c>
      <c r="AW479" s="25" t="str">
        <f t="shared" ca="1" si="445"/>
        <v/>
      </c>
      <c r="AX479" s="25" t="str">
        <f t="shared" ca="1" si="471"/>
        <v/>
      </c>
      <c r="AY479" s="25" t="str">
        <f t="shared" ca="1" si="472"/>
        <v/>
      </c>
      <c r="AZ479" s="25" t="str">
        <f t="shared" ca="1" si="473"/>
        <v/>
      </c>
      <c r="BA479" s="25" t="str">
        <f t="shared" ca="1" si="474"/>
        <v/>
      </c>
      <c r="BB479" s="25" t="str">
        <f t="shared" ca="1" si="475"/>
        <v/>
      </c>
      <c r="BC479" s="25" t="str">
        <f t="shared" ca="1" si="476"/>
        <v/>
      </c>
      <c r="BD479" s="25" t="str">
        <f ca="1">IF($H479="","",IF($Q479="x",SUM(AW$3:AY479)+SUM(BB$3:BC479)-SUM(BD$3:BD478),0))</f>
        <v/>
      </c>
      <c r="BE479" s="25" t="str">
        <f t="shared" ca="1" si="477"/>
        <v/>
      </c>
      <c r="BF479" s="25" t="str">
        <f t="shared" ca="1" si="446"/>
        <v/>
      </c>
      <c r="BG479" s="7"/>
      <c r="BI479" s="25" t="str">
        <f t="shared" ca="1" si="478"/>
        <v/>
      </c>
      <c r="BJ479" s="25">
        <f ca="1">SUM(BI$3:BI479)</f>
        <v>0</v>
      </c>
      <c r="BK479" s="25" t="str">
        <f t="shared" ca="1" si="490"/>
        <v/>
      </c>
      <c r="BL479" s="25" t="str">
        <f t="shared" ca="1" si="447"/>
        <v/>
      </c>
      <c r="BM479" s="25" t="str">
        <f t="shared" ca="1" si="479"/>
        <v/>
      </c>
      <c r="BN479" s="25" t="str">
        <f t="shared" ca="1" si="480"/>
        <v/>
      </c>
      <c r="BO479" s="25" t="str">
        <f t="shared" ca="1" si="481"/>
        <v/>
      </c>
      <c r="BP479" s="25" t="str">
        <f t="shared" ca="1" si="482"/>
        <v/>
      </c>
      <c r="BQ479" s="25" t="str">
        <f t="shared" ca="1" si="483"/>
        <v/>
      </c>
      <c r="BR479" s="25" t="str">
        <f t="shared" ca="1" si="484"/>
        <v/>
      </c>
      <c r="BS479" s="25" t="str">
        <f ca="1">IF($H479="","",IF($Q479="x",SUM(BL$3:BN479)+SUM(BQ$3:BR479)-SUM(BS$3:BS478),0))</f>
        <v/>
      </c>
      <c r="BT479" s="25" t="str">
        <f t="shared" ca="1" si="485"/>
        <v/>
      </c>
      <c r="BU479" s="25" t="str">
        <f t="shared" ca="1" si="448"/>
        <v/>
      </c>
      <c r="BV479" s="7"/>
      <c r="BY479" s="7"/>
      <c r="CB479" s="131">
        <f t="shared" si="432"/>
        <v>476</v>
      </c>
      <c r="CC479" s="132" t="str">
        <f t="shared" ca="1" si="486"/>
        <v/>
      </c>
      <c r="CD479" s="133" t="str">
        <f t="shared" ca="1" si="433"/>
        <v/>
      </c>
      <c r="CE479" s="133" t="str">
        <f t="shared" ca="1" si="487"/>
        <v/>
      </c>
      <c r="CF479" s="133" t="str">
        <f t="shared" ca="1" si="434"/>
        <v/>
      </c>
      <c r="CG479" s="133" t="str">
        <f t="shared" ca="1" si="488"/>
        <v/>
      </c>
      <c r="CH479" s="133" t="str">
        <f ca="1">IF($H479="","",IF(MONTH($H479)=MONTH($C$4)-1,MAX(0,(CG479-SUM(N468:N479)+SUM(O468:O479))-(VLOOKUP(CB479-12,$CB$3:$CH478,6,FALSE))),0)*0.25)</f>
        <v/>
      </c>
      <c r="CI479" s="133" t="str">
        <f ca="1">IF($H479="","",CG479-SUM($CH$4:$CH479))</f>
        <v/>
      </c>
      <c r="CK479" s="133" t="str">
        <f ca="1">IF($H479="","",SUM($N$4:$N479)+$CK$3)</f>
        <v/>
      </c>
      <c r="CL479" s="133" t="str">
        <f ca="1">IF($H479="","",SUM($O$4:$O479))</f>
        <v/>
      </c>
      <c r="CM479" s="133" t="str">
        <f t="shared" ca="1" si="491"/>
        <v/>
      </c>
      <c r="CN479" s="133" t="str">
        <f ca="1">IF($H479="","",ROUND(IF(MONTH($H479)=MONTH($C$4)-1,BT479*(1+CC479)-SUM($CM$4:$CM479),0),2))</f>
        <v/>
      </c>
      <c r="CZ479" s="132" t="str">
        <f t="shared" ca="1" si="449"/>
        <v/>
      </c>
    </row>
    <row r="480" spans="6:104" x14ac:dyDescent="0.2">
      <c r="F480" s="3">
        <v>477</v>
      </c>
      <c r="G480" s="3">
        <f t="shared" si="450"/>
        <v>40</v>
      </c>
      <c r="H480" s="8" t="str">
        <f t="shared" ca="1" si="489"/>
        <v/>
      </c>
      <c r="I480" s="6" t="str">
        <f t="shared" ca="1" si="435"/>
        <v/>
      </c>
      <c r="J480" s="6" t="str">
        <f t="shared" ca="1" si="436"/>
        <v/>
      </c>
      <c r="K480" s="7"/>
      <c r="L480" s="6" t="str">
        <f ca="1">IF($H480="","",IF($J480="",VLOOKUP($I480,Sterbetafeln!$A$4:$I$124,$D$10,FALSE),MAX(0.0005,VLOOKUP($I480,Sterbetafeln!$A$4:$I$124,$D$10,FALSE)*VLOOKUP($J480,Sterbetafeln!$A$4:$I$124,$D$13,FALSE))))</f>
        <v/>
      </c>
      <c r="M480" s="78">
        <f ca="1">SUM($O$3:$O480)</f>
        <v>0</v>
      </c>
      <c r="N480" s="25" t="str">
        <f t="shared" ca="1" si="451"/>
        <v/>
      </c>
      <c r="O480" s="25" t="str">
        <f t="shared" ca="1" si="452"/>
        <v/>
      </c>
      <c r="P480" s="25" t="str">
        <f t="shared" ca="1" si="453"/>
        <v/>
      </c>
      <c r="Q480" s="7" t="str">
        <f t="shared" ca="1" si="454"/>
        <v/>
      </c>
      <c r="R480" s="25" t="str">
        <f t="shared" ca="1" si="455"/>
        <v/>
      </c>
      <c r="S480" s="25">
        <f ca="1">SUM(R$3:R480)</f>
        <v>0</v>
      </c>
      <c r="T480" s="25" t="str">
        <f t="shared" ca="1" si="456"/>
        <v/>
      </c>
      <c r="U480" s="25" t="str">
        <f t="shared" ca="1" si="437"/>
        <v/>
      </c>
      <c r="V480" s="25" t="str">
        <f t="shared" ca="1" si="457"/>
        <v/>
      </c>
      <c r="W480" s="25" t="str">
        <f t="shared" ca="1" si="438"/>
        <v/>
      </c>
      <c r="X480" s="25" t="str">
        <f t="shared" ca="1" si="458"/>
        <v/>
      </c>
      <c r="Y480" s="25" t="str">
        <f t="shared" ca="1" si="439"/>
        <v/>
      </c>
      <c r="Z480" s="25" t="str">
        <f t="shared" ca="1" si="459"/>
        <v/>
      </c>
      <c r="AA480" s="25" t="str">
        <f t="shared" ca="1" si="460"/>
        <v/>
      </c>
      <c r="AB480" s="25" t="str">
        <f ca="1">IF($H480="","",IF($Q480="x",SUM(U$3:W480)+SUM(Z$3:AA480)-SUM(AB$3:AB479),0))</f>
        <v/>
      </c>
      <c r="AC480" s="25" t="str">
        <f t="shared" ca="1" si="461"/>
        <v/>
      </c>
      <c r="AD480" s="25" t="str">
        <f t="shared" ca="1" si="440"/>
        <v/>
      </c>
      <c r="AE480" s="7"/>
      <c r="AF480" s="25" t="str">
        <f t="shared" ca="1" si="462"/>
        <v/>
      </c>
      <c r="AG480" s="25">
        <f ca="1">SUM(AF$3:AF480)</f>
        <v>0</v>
      </c>
      <c r="AH480" s="25" t="str">
        <f t="shared" ca="1" si="463"/>
        <v/>
      </c>
      <c r="AI480" s="25" t="str">
        <f t="shared" ca="1" si="441"/>
        <v/>
      </c>
      <c r="AJ480" s="25" t="str">
        <f t="shared" ca="1" si="464"/>
        <v/>
      </c>
      <c r="AK480" s="25" t="str">
        <f t="shared" ca="1" si="442"/>
        <v/>
      </c>
      <c r="AL480" s="25" t="str">
        <f t="shared" ca="1" si="465"/>
        <v/>
      </c>
      <c r="AM480" s="25" t="str">
        <f t="shared" ca="1" si="443"/>
        <v/>
      </c>
      <c r="AN480" s="25" t="str">
        <f t="shared" ca="1" si="466"/>
        <v/>
      </c>
      <c r="AO480" s="25" t="str">
        <f t="shared" ca="1" si="467"/>
        <v/>
      </c>
      <c r="AP480" s="25" t="str">
        <f ca="1">IF($H480="","",IF($Q480="x",SUM(AI$3:AK480)+SUM(AN$3:AO480)-SUM(AP$3:AP479),0))</f>
        <v/>
      </c>
      <c r="AQ480" s="25" t="str">
        <f t="shared" ca="1" si="468"/>
        <v/>
      </c>
      <c r="AR480" s="25" t="str">
        <f t="shared" ca="1" si="444"/>
        <v/>
      </c>
      <c r="AS480" s="7"/>
      <c r="AT480" s="25" t="str">
        <f t="shared" ca="1" si="469"/>
        <v/>
      </c>
      <c r="AU480" s="25">
        <f ca="1">SUM(AT$3:AT480)</f>
        <v>0</v>
      </c>
      <c r="AV480" s="25" t="str">
        <f t="shared" ca="1" si="470"/>
        <v/>
      </c>
      <c r="AW480" s="25" t="str">
        <f t="shared" ca="1" si="445"/>
        <v/>
      </c>
      <c r="AX480" s="25" t="str">
        <f t="shared" ca="1" si="471"/>
        <v/>
      </c>
      <c r="AY480" s="25" t="str">
        <f t="shared" ca="1" si="472"/>
        <v/>
      </c>
      <c r="AZ480" s="25" t="str">
        <f t="shared" ca="1" si="473"/>
        <v/>
      </c>
      <c r="BA480" s="25" t="str">
        <f t="shared" ca="1" si="474"/>
        <v/>
      </c>
      <c r="BB480" s="25" t="str">
        <f t="shared" ca="1" si="475"/>
        <v/>
      </c>
      <c r="BC480" s="25" t="str">
        <f t="shared" ca="1" si="476"/>
        <v/>
      </c>
      <c r="BD480" s="25" t="str">
        <f ca="1">IF($H480="","",IF($Q480="x",SUM(AW$3:AY480)+SUM(BB$3:BC480)-SUM(BD$3:BD479),0))</f>
        <v/>
      </c>
      <c r="BE480" s="25" t="str">
        <f t="shared" ca="1" si="477"/>
        <v/>
      </c>
      <c r="BF480" s="25" t="str">
        <f t="shared" ca="1" si="446"/>
        <v/>
      </c>
      <c r="BG480" s="7"/>
      <c r="BI480" s="25" t="str">
        <f t="shared" ca="1" si="478"/>
        <v/>
      </c>
      <c r="BJ480" s="25">
        <f ca="1">SUM(BI$3:BI480)</f>
        <v>0</v>
      </c>
      <c r="BK480" s="25" t="str">
        <f t="shared" ca="1" si="490"/>
        <v/>
      </c>
      <c r="BL480" s="25" t="str">
        <f t="shared" ca="1" si="447"/>
        <v/>
      </c>
      <c r="BM480" s="25" t="str">
        <f t="shared" ca="1" si="479"/>
        <v/>
      </c>
      <c r="BN480" s="25" t="str">
        <f t="shared" ca="1" si="480"/>
        <v/>
      </c>
      <c r="BO480" s="25" t="str">
        <f t="shared" ca="1" si="481"/>
        <v/>
      </c>
      <c r="BP480" s="25" t="str">
        <f t="shared" ca="1" si="482"/>
        <v/>
      </c>
      <c r="BQ480" s="25" t="str">
        <f t="shared" ca="1" si="483"/>
        <v/>
      </c>
      <c r="BR480" s="25" t="str">
        <f t="shared" ca="1" si="484"/>
        <v/>
      </c>
      <c r="BS480" s="25" t="str">
        <f ca="1">IF($H480="","",IF($Q480="x",SUM(BL$3:BN480)+SUM(BQ$3:BR480)-SUM(BS$3:BS479),0))</f>
        <v/>
      </c>
      <c r="BT480" s="25" t="str">
        <f t="shared" ca="1" si="485"/>
        <v/>
      </c>
      <c r="BU480" s="25" t="str">
        <f t="shared" ca="1" si="448"/>
        <v/>
      </c>
      <c r="BV480" s="7"/>
      <c r="BY480" s="7"/>
      <c r="CB480" s="131">
        <f t="shared" si="432"/>
        <v>477</v>
      </c>
      <c r="CC480" s="132" t="str">
        <f t="shared" ca="1" si="486"/>
        <v/>
      </c>
      <c r="CD480" s="133" t="str">
        <f t="shared" ca="1" si="433"/>
        <v/>
      </c>
      <c r="CE480" s="133" t="str">
        <f t="shared" ca="1" si="487"/>
        <v/>
      </c>
      <c r="CF480" s="133" t="str">
        <f t="shared" ca="1" si="434"/>
        <v/>
      </c>
      <c r="CG480" s="133" t="str">
        <f t="shared" ca="1" si="488"/>
        <v/>
      </c>
      <c r="CH480" s="133" t="str">
        <f ca="1">IF($H480="","",IF(MONTH($H480)=MONTH($C$4)-1,MAX(0,(CG480-SUM(N469:N480)+SUM(O469:O480))-(VLOOKUP(CB480-12,$CB$3:$CH479,6,FALSE))),0)*0.25)</f>
        <v/>
      </c>
      <c r="CI480" s="133" t="str">
        <f ca="1">IF($H480="","",CG480-SUM($CH$4:$CH480))</f>
        <v/>
      </c>
      <c r="CK480" s="133" t="str">
        <f ca="1">IF($H480="","",SUM($N$4:$N480)+$CK$3)</f>
        <v/>
      </c>
      <c r="CL480" s="133" t="str">
        <f ca="1">IF($H480="","",SUM($O$4:$O480))</f>
        <v/>
      </c>
      <c r="CM480" s="133" t="str">
        <f t="shared" ca="1" si="491"/>
        <v/>
      </c>
      <c r="CN480" s="133" t="str">
        <f ca="1">IF($H480="","",ROUND(IF(MONTH($H480)=MONTH($C$4)-1,BT480*(1+CC480)-SUM($CM$4:$CM480),0),2))</f>
        <v/>
      </c>
      <c r="CZ480" s="132" t="str">
        <f t="shared" ca="1" si="449"/>
        <v/>
      </c>
    </row>
    <row r="481" spans="6:104" x14ac:dyDescent="0.2">
      <c r="F481" s="3">
        <v>478</v>
      </c>
      <c r="G481" s="3">
        <f t="shared" si="450"/>
        <v>40</v>
      </c>
      <c r="H481" s="8" t="str">
        <f t="shared" ca="1" si="489"/>
        <v/>
      </c>
      <c r="I481" s="6" t="str">
        <f t="shared" ca="1" si="435"/>
        <v/>
      </c>
      <c r="J481" s="6" t="str">
        <f t="shared" ca="1" si="436"/>
        <v/>
      </c>
      <c r="K481" s="7"/>
      <c r="L481" s="6" t="str">
        <f ca="1">IF($H481="","",IF($J481="",VLOOKUP($I481,Sterbetafeln!$A$4:$I$124,$D$10,FALSE),MAX(0.0005,VLOOKUP($I481,Sterbetafeln!$A$4:$I$124,$D$10,FALSE)*VLOOKUP($J481,Sterbetafeln!$A$4:$I$124,$D$13,FALSE))))</f>
        <v/>
      </c>
      <c r="M481" s="78">
        <f ca="1">SUM($O$3:$O481)</f>
        <v>0</v>
      </c>
      <c r="N481" s="25" t="str">
        <f t="shared" ca="1" si="451"/>
        <v/>
      </c>
      <c r="O481" s="25" t="str">
        <f t="shared" ca="1" si="452"/>
        <v/>
      </c>
      <c r="P481" s="25" t="str">
        <f t="shared" ca="1" si="453"/>
        <v/>
      </c>
      <c r="Q481" s="7" t="str">
        <f t="shared" ca="1" si="454"/>
        <v/>
      </c>
      <c r="R481" s="25" t="str">
        <f t="shared" ca="1" si="455"/>
        <v/>
      </c>
      <c r="S481" s="25">
        <f ca="1">SUM(R$3:R481)</f>
        <v>0</v>
      </c>
      <c r="T481" s="25" t="str">
        <f t="shared" ca="1" si="456"/>
        <v/>
      </c>
      <c r="U481" s="25" t="str">
        <f t="shared" ca="1" si="437"/>
        <v/>
      </c>
      <c r="V481" s="25" t="str">
        <f t="shared" ca="1" si="457"/>
        <v/>
      </c>
      <c r="W481" s="25" t="str">
        <f t="shared" ca="1" si="438"/>
        <v/>
      </c>
      <c r="X481" s="25" t="str">
        <f t="shared" ca="1" si="458"/>
        <v/>
      </c>
      <c r="Y481" s="25" t="str">
        <f t="shared" ca="1" si="439"/>
        <v/>
      </c>
      <c r="Z481" s="25" t="str">
        <f t="shared" ca="1" si="459"/>
        <v/>
      </c>
      <c r="AA481" s="25" t="str">
        <f t="shared" ca="1" si="460"/>
        <v/>
      </c>
      <c r="AB481" s="25" t="str">
        <f ca="1">IF($H481="","",IF($Q481="x",SUM(U$3:W481)+SUM(Z$3:AA481)-SUM(AB$3:AB480),0))</f>
        <v/>
      </c>
      <c r="AC481" s="25" t="str">
        <f t="shared" ca="1" si="461"/>
        <v/>
      </c>
      <c r="AD481" s="25" t="str">
        <f t="shared" ca="1" si="440"/>
        <v/>
      </c>
      <c r="AE481" s="7"/>
      <c r="AF481" s="25" t="str">
        <f t="shared" ca="1" si="462"/>
        <v/>
      </c>
      <c r="AG481" s="25">
        <f ca="1">SUM(AF$3:AF481)</f>
        <v>0</v>
      </c>
      <c r="AH481" s="25" t="str">
        <f t="shared" ca="1" si="463"/>
        <v/>
      </c>
      <c r="AI481" s="25" t="str">
        <f t="shared" ca="1" si="441"/>
        <v/>
      </c>
      <c r="AJ481" s="25" t="str">
        <f t="shared" ca="1" si="464"/>
        <v/>
      </c>
      <c r="AK481" s="25" t="str">
        <f t="shared" ca="1" si="442"/>
        <v/>
      </c>
      <c r="AL481" s="25" t="str">
        <f t="shared" ca="1" si="465"/>
        <v/>
      </c>
      <c r="AM481" s="25" t="str">
        <f t="shared" ca="1" si="443"/>
        <v/>
      </c>
      <c r="AN481" s="25" t="str">
        <f t="shared" ca="1" si="466"/>
        <v/>
      </c>
      <c r="AO481" s="25" t="str">
        <f t="shared" ca="1" si="467"/>
        <v/>
      </c>
      <c r="AP481" s="25" t="str">
        <f ca="1">IF($H481="","",IF($Q481="x",SUM(AI$3:AK481)+SUM(AN$3:AO481)-SUM(AP$3:AP480),0))</f>
        <v/>
      </c>
      <c r="AQ481" s="25" t="str">
        <f t="shared" ca="1" si="468"/>
        <v/>
      </c>
      <c r="AR481" s="25" t="str">
        <f t="shared" ca="1" si="444"/>
        <v/>
      </c>
      <c r="AS481" s="7"/>
      <c r="AT481" s="25" t="str">
        <f t="shared" ca="1" si="469"/>
        <v/>
      </c>
      <c r="AU481" s="25">
        <f ca="1">SUM(AT$3:AT481)</f>
        <v>0</v>
      </c>
      <c r="AV481" s="25" t="str">
        <f t="shared" ca="1" si="470"/>
        <v/>
      </c>
      <c r="AW481" s="25" t="str">
        <f t="shared" ca="1" si="445"/>
        <v/>
      </c>
      <c r="AX481" s="25" t="str">
        <f t="shared" ca="1" si="471"/>
        <v/>
      </c>
      <c r="AY481" s="25" t="str">
        <f t="shared" ca="1" si="472"/>
        <v/>
      </c>
      <c r="AZ481" s="25" t="str">
        <f t="shared" ca="1" si="473"/>
        <v/>
      </c>
      <c r="BA481" s="25" t="str">
        <f t="shared" ca="1" si="474"/>
        <v/>
      </c>
      <c r="BB481" s="25" t="str">
        <f t="shared" ca="1" si="475"/>
        <v/>
      </c>
      <c r="BC481" s="25" t="str">
        <f t="shared" ca="1" si="476"/>
        <v/>
      </c>
      <c r="BD481" s="25" t="str">
        <f ca="1">IF($H481="","",IF($Q481="x",SUM(AW$3:AY481)+SUM(BB$3:BC481)-SUM(BD$3:BD480),0))</f>
        <v/>
      </c>
      <c r="BE481" s="25" t="str">
        <f t="shared" ca="1" si="477"/>
        <v/>
      </c>
      <c r="BF481" s="25" t="str">
        <f t="shared" ca="1" si="446"/>
        <v/>
      </c>
      <c r="BG481" s="7"/>
      <c r="BI481" s="25" t="str">
        <f t="shared" ca="1" si="478"/>
        <v/>
      </c>
      <c r="BJ481" s="25">
        <f ca="1">SUM(BI$3:BI481)</f>
        <v>0</v>
      </c>
      <c r="BK481" s="25" t="str">
        <f t="shared" ca="1" si="490"/>
        <v/>
      </c>
      <c r="BL481" s="25" t="str">
        <f t="shared" ca="1" si="447"/>
        <v/>
      </c>
      <c r="BM481" s="25" t="str">
        <f t="shared" ca="1" si="479"/>
        <v/>
      </c>
      <c r="BN481" s="25" t="str">
        <f t="shared" ca="1" si="480"/>
        <v/>
      </c>
      <c r="BO481" s="25" t="str">
        <f t="shared" ca="1" si="481"/>
        <v/>
      </c>
      <c r="BP481" s="25" t="str">
        <f t="shared" ca="1" si="482"/>
        <v/>
      </c>
      <c r="BQ481" s="25" t="str">
        <f t="shared" ca="1" si="483"/>
        <v/>
      </c>
      <c r="BR481" s="25" t="str">
        <f t="shared" ca="1" si="484"/>
        <v/>
      </c>
      <c r="BS481" s="25" t="str">
        <f ca="1">IF($H481="","",IF($Q481="x",SUM(BL$3:BN481)+SUM(BQ$3:BR481)-SUM(BS$3:BS480),0))</f>
        <v/>
      </c>
      <c r="BT481" s="25" t="str">
        <f t="shared" ca="1" si="485"/>
        <v/>
      </c>
      <c r="BU481" s="25" t="str">
        <f t="shared" ca="1" si="448"/>
        <v/>
      </c>
      <c r="BV481" s="7"/>
      <c r="BY481" s="7"/>
      <c r="CB481" s="131">
        <f t="shared" si="432"/>
        <v>478</v>
      </c>
      <c r="CC481" s="132" t="str">
        <f t="shared" ca="1" si="486"/>
        <v/>
      </c>
      <c r="CD481" s="133" t="str">
        <f t="shared" ca="1" si="433"/>
        <v/>
      </c>
      <c r="CE481" s="133" t="str">
        <f t="shared" ca="1" si="487"/>
        <v/>
      </c>
      <c r="CF481" s="133" t="str">
        <f t="shared" ca="1" si="434"/>
        <v/>
      </c>
      <c r="CG481" s="133" t="str">
        <f t="shared" ca="1" si="488"/>
        <v/>
      </c>
      <c r="CH481" s="133" t="str">
        <f ca="1">IF($H481="","",IF(MONTH($H481)=MONTH($C$4)-1,MAX(0,(CG481-SUM(N470:N481)+SUM(O470:O481))-(VLOOKUP(CB481-12,$CB$3:$CH480,6,FALSE))),0)*0.25)</f>
        <v/>
      </c>
      <c r="CI481" s="133" t="str">
        <f ca="1">IF($H481="","",CG481-SUM($CH$4:$CH481))</f>
        <v/>
      </c>
      <c r="CK481" s="133" t="str">
        <f ca="1">IF($H481="","",SUM($N$4:$N481)+$CK$3)</f>
        <v/>
      </c>
      <c r="CL481" s="133" t="str">
        <f ca="1">IF($H481="","",SUM($O$4:$O481))</f>
        <v/>
      </c>
      <c r="CM481" s="133" t="str">
        <f t="shared" ca="1" si="491"/>
        <v/>
      </c>
      <c r="CN481" s="133" t="str">
        <f ca="1">IF($H481="","",ROUND(IF(MONTH($H481)=MONTH($C$4)-1,BT481*(1+CC481)-SUM($CM$4:$CM481),0),2))</f>
        <v/>
      </c>
      <c r="CZ481" s="132" t="str">
        <f t="shared" ca="1" si="449"/>
        <v/>
      </c>
    </row>
    <row r="482" spans="6:104" x14ac:dyDescent="0.2">
      <c r="F482" s="3">
        <v>479</v>
      </c>
      <c r="G482" s="3">
        <f t="shared" si="450"/>
        <v>40</v>
      </c>
      <c r="H482" s="8" t="str">
        <f t="shared" ca="1" si="489"/>
        <v/>
      </c>
      <c r="I482" s="6" t="str">
        <f t="shared" ca="1" si="435"/>
        <v/>
      </c>
      <c r="J482" s="6" t="str">
        <f t="shared" ca="1" si="436"/>
        <v/>
      </c>
      <c r="K482" s="7"/>
      <c r="L482" s="6" t="str">
        <f ca="1">IF($H482="","",IF($J482="",VLOOKUP($I482,Sterbetafeln!$A$4:$I$124,$D$10,FALSE),MAX(0.0005,VLOOKUP($I482,Sterbetafeln!$A$4:$I$124,$D$10,FALSE)*VLOOKUP($J482,Sterbetafeln!$A$4:$I$124,$D$13,FALSE))))</f>
        <v/>
      </c>
      <c r="M482" s="78">
        <f ca="1">SUM($O$3:$O482)</f>
        <v>0</v>
      </c>
      <c r="N482" s="25" t="str">
        <f t="shared" ca="1" si="451"/>
        <v/>
      </c>
      <c r="O482" s="25" t="str">
        <f t="shared" ca="1" si="452"/>
        <v/>
      </c>
      <c r="P482" s="25" t="str">
        <f t="shared" ca="1" si="453"/>
        <v/>
      </c>
      <c r="Q482" s="7" t="str">
        <f t="shared" ca="1" si="454"/>
        <v/>
      </c>
      <c r="R482" s="25" t="str">
        <f t="shared" ca="1" si="455"/>
        <v/>
      </c>
      <c r="S482" s="25">
        <f ca="1">SUM(R$3:R482)</f>
        <v>0</v>
      </c>
      <c r="T482" s="25" t="str">
        <f t="shared" ca="1" si="456"/>
        <v/>
      </c>
      <c r="U482" s="25" t="str">
        <f t="shared" ca="1" si="437"/>
        <v/>
      </c>
      <c r="V482" s="25" t="str">
        <f t="shared" ca="1" si="457"/>
        <v/>
      </c>
      <c r="W482" s="25" t="str">
        <f t="shared" ca="1" si="438"/>
        <v/>
      </c>
      <c r="X482" s="25" t="str">
        <f t="shared" ca="1" si="458"/>
        <v/>
      </c>
      <c r="Y482" s="25" t="str">
        <f t="shared" ca="1" si="439"/>
        <v/>
      </c>
      <c r="Z482" s="25" t="str">
        <f t="shared" ca="1" si="459"/>
        <v/>
      </c>
      <c r="AA482" s="25" t="str">
        <f t="shared" ca="1" si="460"/>
        <v/>
      </c>
      <c r="AB482" s="25" t="str">
        <f ca="1">IF($H482="","",IF($Q482="x",SUM(U$3:W482)+SUM(Z$3:AA482)-SUM(AB$3:AB481),0))</f>
        <v/>
      </c>
      <c r="AC482" s="25" t="str">
        <f t="shared" ca="1" si="461"/>
        <v/>
      </c>
      <c r="AD482" s="25" t="str">
        <f t="shared" ca="1" si="440"/>
        <v/>
      </c>
      <c r="AE482" s="7"/>
      <c r="AF482" s="25" t="str">
        <f t="shared" ca="1" si="462"/>
        <v/>
      </c>
      <c r="AG482" s="25">
        <f ca="1">SUM(AF$3:AF482)</f>
        <v>0</v>
      </c>
      <c r="AH482" s="25" t="str">
        <f t="shared" ca="1" si="463"/>
        <v/>
      </c>
      <c r="AI482" s="25" t="str">
        <f t="shared" ca="1" si="441"/>
        <v/>
      </c>
      <c r="AJ482" s="25" t="str">
        <f t="shared" ca="1" si="464"/>
        <v/>
      </c>
      <c r="AK482" s="25" t="str">
        <f t="shared" ca="1" si="442"/>
        <v/>
      </c>
      <c r="AL482" s="25" t="str">
        <f t="shared" ca="1" si="465"/>
        <v/>
      </c>
      <c r="AM482" s="25" t="str">
        <f t="shared" ca="1" si="443"/>
        <v/>
      </c>
      <c r="AN482" s="25" t="str">
        <f t="shared" ca="1" si="466"/>
        <v/>
      </c>
      <c r="AO482" s="25" t="str">
        <f t="shared" ca="1" si="467"/>
        <v/>
      </c>
      <c r="AP482" s="25" t="str">
        <f ca="1">IF($H482="","",IF($Q482="x",SUM(AI$3:AK482)+SUM(AN$3:AO482)-SUM(AP$3:AP481),0))</f>
        <v/>
      </c>
      <c r="AQ482" s="25" t="str">
        <f t="shared" ca="1" si="468"/>
        <v/>
      </c>
      <c r="AR482" s="25" t="str">
        <f t="shared" ca="1" si="444"/>
        <v/>
      </c>
      <c r="AS482" s="7"/>
      <c r="AT482" s="25" t="str">
        <f t="shared" ca="1" si="469"/>
        <v/>
      </c>
      <c r="AU482" s="25">
        <f ca="1">SUM(AT$3:AT482)</f>
        <v>0</v>
      </c>
      <c r="AV482" s="25" t="str">
        <f t="shared" ca="1" si="470"/>
        <v/>
      </c>
      <c r="AW482" s="25" t="str">
        <f t="shared" ca="1" si="445"/>
        <v/>
      </c>
      <c r="AX482" s="25" t="str">
        <f t="shared" ca="1" si="471"/>
        <v/>
      </c>
      <c r="AY482" s="25" t="str">
        <f t="shared" ca="1" si="472"/>
        <v/>
      </c>
      <c r="AZ482" s="25" t="str">
        <f t="shared" ca="1" si="473"/>
        <v/>
      </c>
      <c r="BA482" s="25" t="str">
        <f t="shared" ca="1" si="474"/>
        <v/>
      </c>
      <c r="BB482" s="25" t="str">
        <f t="shared" ca="1" si="475"/>
        <v/>
      </c>
      <c r="BC482" s="25" t="str">
        <f t="shared" ca="1" si="476"/>
        <v/>
      </c>
      <c r="BD482" s="25" t="str">
        <f ca="1">IF($H482="","",IF($Q482="x",SUM(AW$3:AY482)+SUM(BB$3:BC482)-SUM(BD$3:BD481),0))</f>
        <v/>
      </c>
      <c r="BE482" s="25" t="str">
        <f t="shared" ca="1" si="477"/>
        <v/>
      </c>
      <c r="BF482" s="25" t="str">
        <f t="shared" ca="1" si="446"/>
        <v/>
      </c>
      <c r="BG482" s="7"/>
      <c r="BI482" s="25" t="str">
        <f t="shared" ca="1" si="478"/>
        <v/>
      </c>
      <c r="BJ482" s="25">
        <f ca="1">SUM(BI$3:BI482)</f>
        <v>0</v>
      </c>
      <c r="BK482" s="25" t="str">
        <f t="shared" ca="1" si="490"/>
        <v/>
      </c>
      <c r="BL482" s="25" t="str">
        <f t="shared" ca="1" si="447"/>
        <v/>
      </c>
      <c r="BM482" s="25" t="str">
        <f t="shared" ca="1" si="479"/>
        <v/>
      </c>
      <c r="BN482" s="25" t="str">
        <f t="shared" ca="1" si="480"/>
        <v/>
      </c>
      <c r="BO482" s="25" t="str">
        <f t="shared" ca="1" si="481"/>
        <v/>
      </c>
      <c r="BP482" s="25" t="str">
        <f t="shared" ca="1" si="482"/>
        <v/>
      </c>
      <c r="BQ482" s="25" t="str">
        <f t="shared" ca="1" si="483"/>
        <v/>
      </c>
      <c r="BR482" s="25" t="str">
        <f t="shared" ca="1" si="484"/>
        <v/>
      </c>
      <c r="BS482" s="25" t="str">
        <f ca="1">IF($H482="","",IF($Q482="x",SUM(BL$3:BN482)+SUM(BQ$3:BR482)-SUM(BS$3:BS481),0))</f>
        <v/>
      </c>
      <c r="BT482" s="25" t="str">
        <f t="shared" ca="1" si="485"/>
        <v/>
      </c>
      <c r="BU482" s="25" t="str">
        <f t="shared" ca="1" si="448"/>
        <v/>
      </c>
      <c r="BV482" s="7"/>
      <c r="BY482" s="7"/>
      <c r="CB482" s="131">
        <f t="shared" si="432"/>
        <v>479</v>
      </c>
      <c r="CC482" s="132" t="str">
        <f t="shared" ca="1" si="486"/>
        <v/>
      </c>
      <c r="CD482" s="133" t="str">
        <f t="shared" ca="1" si="433"/>
        <v/>
      </c>
      <c r="CE482" s="133" t="str">
        <f t="shared" ca="1" si="487"/>
        <v/>
      </c>
      <c r="CF482" s="133" t="str">
        <f t="shared" ca="1" si="434"/>
        <v/>
      </c>
      <c r="CG482" s="133" t="str">
        <f t="shared" ca="1" si="488"/>
        <v/>
      </c>
      <c r="CH482" s="133" t="str">
        <f ca="1">IF($H482="","",IF(MONTH($H482)=MONTH($C$4)-1,MAX(0,(CG482-SUM(N471:N482)+SUM(O471:O482))-(VLOOKUP(CB482-12,$CB$3:$CH481,6,FALSE))),0)*0.25)</f>
        <v/>
      </c>
      <c r="CI482" s="133" t="str">
        <f ca="1">IF($H482="","",CG482-SUM($CH$4:$CH482))</f>
        <v/>
      </c>
      <c r="CK482" s="133" t="str">
        <f ca="1">IF($H482="","",SUM($N$4:$N482)+$CK$3)</f>
        <v/>
      </c>
      <c r="CL482" s="133" t="str">
        <f ca="1">IF($H482="","",SUM($O$4:$O482))</f>
        <v/>
      </c>
      <c r="CM482" s="133" t="str">
        <f t="shared" ca="1" si="491"/>
        <v/>
      </c>
      <c r="CN482" s="133" t="str">
        <f ca="1">IF($H482="","",ROUND(IF(MONTH($H482)=MONTH($C$4)-1,BT482*(1+CC482)-SUM($CM$4:$CM482),0),2))</f>
        <v/>
      </c>
      <c r="CZ482" s="132" t="str">
        <f t="shared" ca="1" si="449"/>
        <v/>
      </c>
    </row>
    <row r="483" spans="6:104" x14ac:dyDescent="0.2">
      <c r="F483" s="3">
        <v>480</v>
      </c>
      <c r="G483" s="3">
        <f t="shared" si="450"/>
        <v>40</v>
      </c>
      <c r="H483" s="8" t="str">
        <f t="shared" ca="1" si="489"/>
        <v/>
      </c>
      <c r="I483" s="6" t="str">
        <f t="shared" ca="1" si="435"/>
        <v/>
      </c>
      <c r="J483" s="6" t="str">
        <f t="shared" ca="1" si="436"/>
        <v/>
      </c>
      <c r="K483" s="7"/>
      <c r="L483" s="6" t="str">
        <f ca="1">IF($H483="","",IF($J483="",VLOOKUP($I483,Sterbetafeln!$A$4:$I$124,$D$10,FALSE),MAX(0.0005,VLOOKUP($I483,Sterbetafeln!$A$4:$I$124,$D$10,FALSE)*VLOOKUP($J483,Sterbetafeln!$A$4:$I$124,$D$13,FALSE))))</f>
        <v/>
      </c>
      <c r="M483" s="78">
        <f ca="1">SUM($O$3:$O483)</f>
        <v>0</v>
      </c>
      <c r="N483" s="25" t="str">
        <f t="shared" ca="1" si="451"/>
        <v/>
      </c>
      <c r="O483" s="25" t="str">
        <f t="shared" ca="1" si="452"/>
        <v/>
      </c>
      <c r="P483" s="25" t="str">
        <f t="shared" ca="1" si="453"/>
        <v/>
      </c>
      <c r="Q483" s="7" t="str">
        <f t="shared" ca="1" si="454"/>
        <v/>
      </c>
      <c r="R483" s="25" t="str">
        <f t="shared" ca="1" si="455"/>
        <v/>
      </c>
      <c r="S483" s="25">
        <f ca="1">SUM(R$3:R483)</f>
        <v>0</v>
      </c>
      <c r="T483" s="25" t="str">
        <f t="shared" ca="1" si="456"/>
        <v/>
      </c>
      <c r="U483" s="25" t="str">
        <f t="shared" ca="1" si="437"/>
        <v/>
      </c>
      <c r="V483" s="25" t="str">
        <f t="shared" ca="1" si="457"/>
        <v/>
      </c>
      <c r="W483" s="25" t="str">
        <f t="shared" ca="1" si="438"/>
        <v/>
      </c>
      <c r="X483" s="25" t="str">
        <f t="shared" ca="1" si="458"/>
        <v/>
      </c>
      <c r="Y483" s="25" t="str">
        <f t="shared" ca="1" si="439"/>
        <v/>
      </c>
      <c r="Z483" s="25" t="str">
        <f t="shared" ca="1" si="459"/>
        <v/>
      </c>
      <c r="AA483" s="25" t="str">
        <f t="shared" ca="1" si="460"/>
        <v/>
      </c>
      <c r="AB483" s="25" t="str">
        <f ca="1">IF($H483="","",IF($Q483="x",SUM(U$3:W483)+SUM(Z$3:AA483)-SUM(AB$3:AB482),0))</f>
        <v/>
      </c>
      <c r="AC483" s="25" t="str">
        <f t="shared" ca="1" si="461"/>
        <v/>
      </c>
      <c r="AD483" s="25" t="str">
        <f t="shared" ca="1" si="440"/>
        <v/>
      </c>
      <c r="AE483" s="7"/>
      <c r="AF483" s="25" t="str">
        <f t="shared" ca="1" si="462"/>
        <v/>
      </c>
      <c r="AG483" s="25">
        <f ca="1">SUM(AF$3:AF483)</f>
        <v>0</v>
      </c>
      <c r="AH483" s="25" t="str">
        <f t="shared" ca="1" si="463"/>
        <v/>
      </c>
      <c r="AI483" s="25" t="str">
        <f t="shared" ca="1" si="441"/>
        <v/>
      </c>
      <c r="AJ483" s="25" t="str">
        <f t="shared" ca="1" si="464"/>
        <v/>
      </c>
      <c r="AK483" s="25" t="str">
        <f t="shared" ca="1" si="442"/>
        <v/>
      </c>
      <c r="AL483" s="25" t="str">
        <f t="shared" ca="1" si="465"/>
        <v/>
      </c>
      <c r="AM483" s="25" t="str">
        <f t="shared" ca="1" si="443"/>
        <v/>
      </c>
      <c r="AN483" s="25" t="str">
        <f t="shared" ca="1" si="466"/>
        <v/>
      </c>
      <c r="AO483" s="25" t="str">
        <f t="shared" ca="1" si="467"/>
        <v/>
      </c>
      <c r="AP483" s="25" t="str">
        <f ca="1">IF($H483="","",IF($Q483="x",SUM(AI$3:AK483)+SUM(AN$3:AO483)-SUM(AP$3:AP482),0))</f>
        <v/>
      </c>
      <c r="AQ483" s="25" t="str">
        <f t="shared" ca="1" si="468"/>
        <v/>
      </c>
      <c r="AR483" s="25" t="str">
        <f t="shared" ca="1" si="444"/>
        <v/>
      </c>
      <c r="AS483" s="7"/>
      <c r="AT483" s="25" t="str">
        <f t="shared" ca="1" si="469"/>
        <v/>
      </c>
      <c r="AU483" s="25">
        <f ca="1">SUM(AT$3:AT483)</f>
        <v>0</v>
      </c>
      <c r="AV483" s="25" t="str">
        <f t="shared" ca="1" si="470"/>
        <v/>
      </c>
      <c r="AW483" s="25" t="str">
        <f t="shared" ca="1" si="445"/>
        <v/>
      </c>
      <c r="AX483" s="25" t="str">
        <f t="shared" ca="1" si="471"/>
        <v/>
      </c>
      <c r="AY483" s="25" t="str">
        <f t="shared" ca="1" si="472"/>
        <v/>
      </c>
      <c r="AZ483" s="25" t="str">
        <f t="shared" ca="1" si="473"/>
        <v/>
      </c>
      <c r="BA483" s="25" t="str">
        <f t="shared" ca="1" si="474"/>
        <v/>
      </c>
      <c r="BB483" s="25" t="str">
        <f t="shared" ca="1" si="475"/>
        <v/>
      </c>
      <c r="BC483" s="25" t="str">
        <f t="shared" ca="1" si="476"/>
        <v/>
      </c>
      <c r="BD483" s="25" t="str">
        <f ca="1">IF($H483="","",IF($Q483="x",SUM(AW$3:AY483)+SUM(BB$3:BC483)-SUM(BD$3:BD482),0))</f>
        <v/>
      </c>
      <c r="BE483" s="25" t="str">
        <f t="shared" ca="1" si="477"/>
        <v/>
      </c>
      <c r="BF483" s="25" t="str">
        <f t="shared" ca="1" si="446"/>
        <v/>
      </c>
      <c r="BG483" s="7"/>
      <c r="BI483" s="25" t="str">
        <f t="shared" ca="1" si="478"/>
        <v/>
      </c>
      <c r="BJ483" s="25">
        <f ca="1">SUM(BI$3:BI483)</f>
        <v>0</v>
      </c>
      <c r="BK483" s="25" t="str">
        <f t="shared" ca="1" si="490"/>
        <v/>
      </c>
      <c r="BL483" s="25" t="str">
        <f t="shared" ca="1" si="447"/>
        <v/>
      </c>
      <c r="BM483" s="25" t="str">
        <f t="shared" ca="1" si="479"/>
        <v/>
      </c>
      <c r="BN483" s="25" t="str">
        <f t="shared" ca="1" si="480"/>
        <v/>
      </c>
      <c r="BO483" s="25" t="str">
        <f t="shared" ca="1" si="481"/>
        <v/>
      </c>
      <c r="BP483" s="25" t="str">
        <f t="shared" ca="1" si="482"/>
        <v/>
      </c>
      <c r="BQ483" s="25" t="str">
        <f t="shared" ca="1" si="483"/>
        <v/>
      </c>
      <c r="BR483" s="25" t="str">
        <f t="shared" ca="1" si="484"/>
        <v/>
      </c>
      <c r="BS483" s="25" t="str">
        <f ca="1">IF($H483="","",IF($Q483="x",SUM(BL$3:BN483)+SUM(BQ$3:BR483)-SUM(BS$3:BS482),0))</f>
        <v/>
      </c>
      <c r="BT483" s="25" t="str">
        <f t="shared" ca="1" si="485"/>
        <v/>
      </c>
      <c r="BU483" s="25" t="str">
        <f t="shared" ca="1" si="448"/>
        <v/>
      </c>
      <c r="BV483" s="7"/>
      <c r="BY483" s="7"/>
      <c r="CB483" s="131">
        <f t="shared" si="432"/>
        <v>480</v>
      </c>
      <c r="CC483" s="132" t="str">
        <f t="shared" ca="1" si="486"/>
        <v/>
      </c>
      <c r="CD483" s="133" t="str">
        <f t="shared" ca="1" si="433"/>
        <v/>
      </c>
      <c r="CE483" s="133" t="str">
        <f t="shared" ca="1" si="487"/>
        <v/>
      </c>
      <c r="CF483" s="133" t="str">
        <f t="shared" ca="1" si="434"/>
        <v/>
      </c>
      <c r="CG483" s="133" t="str">
        <f t="shared" ca="1" si="488"/>
        <v/>
      </c>
      <c r="CH483" s="133" t="str">
        <f ca="1">IF($H483="","",IF(MONTH($H483)=MONTH($C$4)-1,MAX(0,(CG483-SUM(N472:N483)+SUM(O472:O483))-(VLOOKUP(CB483-12,$CB$3:$CH482,6,FALSE))),0)*0.25)</f>
        <v/>
      </c>
      <c r="CI483" s="133" t="str">
        <f ca="1">IF($H483="","",CG483-SUM($CH$4:$CH483))</f>
        <v/>
      </c>
      <c r="CK483" s="133" t="str">
        <f ca="1">IF($H483="","",SUM($N$4:$N483)+$CK$3)</f>
        <v/>
      </c>
      <c r="CL483" s="133" t="str">
        <f ca="1">IF($H483="","",SUM($O$4:$O483))</f>
        <v/>
      </c>
      <c r="CM483" s="133" t="str">
        <f t="shared" ca="1" si="491"/>
        <v/>
      </c>
      <c r="CN483" s="133" t="str">
        <f ca="1">IF($H483="","",ROUND(IF(MONTH($H483)=MONTH($C$4)-1,BT483*(1+CC483)-SUM($CM$4:$CM483),0),2))</f>
        <v/>
      </c>
      <c r="CZ483" s="132" t="str">
        <f t="shared" ca="1" si="449"/>
        <v/>
      </c>
    </row>
    <row r="484" spans="6:104" x14ac:dyDescent="0.2">
      <c r="F484" s="3">
        <v>481</v>
      </c>
      <c r="G484" s="3">
        <f t="shared" si="450"/>
        <v>41</v>
      </c>
      <c r="H484" s="8" t="str">
        <f t="shared" ca="1" si="489"/>
        <v/>
      </c>
      <c r="I484" s="6" t="str">
        <f t="shared" ca="1" si="435"/>
        <v/>
      </c>
      <c r="J484" s="6" t="str">
        <f t="shared" ca="1" si="436"/>
        <v/>
      </c>
      <c r="K484" s="7"/>
      <c r="L484" s="6" t="str">
        <f ca="1">IF($H484="","",IF($J484="",VLOOKUP($I484,Sterbetafeln!$A$4:$I$124,$D$10,FALSE),MAX(0.0005,VLOOKUP($I484,Sterbetafeln!$A$4:$I$124,$D$10,FALSE)*VLOOKUP($J484,Sterbetafeln!$A$4:$I$124,$D$13,FALSE))))</f>
        <v/>
      </c>
      <c r="M484" s="78">
        <f ca="1">SUM($O$3:$O484)</f>
        <v>0</v>
      </c>
      <c r="N484" s="25" t="str">
        <f t="shared" ca="1" si="451"/>
        <v/>
      </c>
      <c r="O484" s="25" t="str">
        <f t="shared" ca="1" si="452"/>
        <v/>
      </c>
      <c r="P484" s="25" t="str">
        <f t="shared" ca="1" si="453"/>
        <v/>
      </c>
      <c r="Q484" s="7" t="str">
        <f t="shared" ca="1" si="454"/>
        <v/>
      </c>
      <c r="R484" s="25" t="str">
        <f t="shared" ca="1" si="455"/>
        <v/>
      </c>
      <c r="S484" s="25">
        <f ca="1">SUM(R$3:R484)</f>
        <v>0</v>
      </c>
      <c r="T484" s="25" t="str">
        <f t="shared" ca="1" si="456"/>
        <v/>
      </c>
      <c r="U484" s="25" t="str">
        <f t="shared" ca="1" si="437"/>
        <v/>
      </c>
      <c r="V484" s="25" t="str">
        <f t="shared" ca="1" si="457"/>
        <v/>
      </c>
      <c r="W484" s="25" t="str">
        <f t="shared" ca="1" si="438"/>
        <v/>
      </c>
      <c r="X484" s="25" t="str">
        <f t="shared" ca="1" si="458"/>
        <v/>
      </c>
      <c r="Y484" s="25" t="str">
        <f t="shared" ca="1" si="439"/>
        <v/>
      </c>
      <c r="Z484" s="25" t="str">
        <f t="shared" ca="1" si="459"/>
        <v/>
      </c>
      <c r="AA484" s="25" t="str">
        <f t="shared" ca="1" si="460"/>
        <v/>
      </c>
      <c r="AB484" s="25" t="str">
        <f ca="1">IF($H484="","",IF($Q484="x",SUM(U$3:W484)+SUM(Z$3:AA484)-SUM(AB$3:AB483),0))</f>
        <v/>
      </c>
      <c r="AC484" s="25" t="str">
        <f t="shared" ca="1" si="461"/>
        <v/>
      </c>
      <c r="AD484" s="25" t="str">
        <f t="shared" ca="1" si="440"/>
        <v/>
      </c>
      <c r="AE484" s="7"/>
      <c r="AF484" s="25" t="str">
        <f t="shared" ca="1" si="462"/>
        <v/>
      </c>
      <c r="AG484" s="25">
        <f ca="1">SUM(AF$3:AF484)</f>
        <v>0</v>
      </c>
      <c r="AH484" s="25" t="str">
        <f t="shared" ca="1" si="463"/>
        <v/>
      </c>
      <c r="AI484" s="25" t="str">
        <f t="shared" ca="1" si="441"/>
        <v/>
      </c>
      <c r="AJ484" s="25" t="str">
        <f t="shared" ca="1" si="464"/>
        <v/>
      </c>
      <c r="AK484" s="25" t="str">
        <f t="shared" ca="1" si="442"/>
        <v/>
      </c>
      <c r="AL484" s="25" t="str">
        <f t="shared" ca="1" si="465"/>
        <v/>
      </c>
      <c r="AM484" s="25" t="str">
        <f t="shared" ca="1" si="443"/>
        <v/>
      </c>
      <c r="AN484" s="25" t="str">
        <f t="shared" ca="1" si="466"/>
        <v/>
      </c>
      <c r="AO484" s="25" t="str">
        <f t="shared" ca="1" si="467"/>
        <v/>
      </c>
      <c r="AP484" s="25" t="str">
        <f ca="1">IF($H484="","",IF($Q484="x",SUM(AI$3:AK484)+SUM(AN$3:AO484)-SUM(AP$3:AP483),0))</f>
        <v/>
      </c>
      <c r="AQ484" s="25" t="str">
        <f t="shared" ca="1" si="468"/>
        <v/>
      </c>
      <c r="AR484" s="25" t="str">
        <f t="shared" ca="1" si="444"/>
        <v/>
      </c>
      <c r="AS484" s="7"/>
      <c r="AT484" s="25" t="str">
        <f t="shared" ca="1" si="469"/>
        <v/>
      </c>
      <c r="AU484" s="25">
        <f ca="1">SUM(AT$3:AT484)</f>
        <v>0</v>
      </c>
      <c r="AV484" s="25" t="str">
        <f t="shared" ca="1" si="470"/>
        <v/>
      </c>
      <c r="AW484" s="25" t="str">
        <f t="shared" ca="1" si="445"/>
        <v/>
      </c>
      <c r="AX484" s="25" t="str">
        <f t="shared" ca="1" si="471"/>
        <v/>
      </c>
      <c r="AY484" s="25" t="str">
        <f t="shared" ca="1" si="472"/>
        <v/>
      </c>
      <c r="AZ484" s="25" t="str">
        <f t="shared" ca="1" si="473"/>
        <v/>
      </c>
      <c r="BA484" s="25" t="str">
        <f t="shared" ca="1" si="474"/>
        <v/>
      </c>
      <c r="BB484" s="25" t="str">
        <f t="shared" ca="1" si="475"/>
        <v/>
      </c>
      <c r="BC484" s="25" t="str">
        <f t="shared" ca="1" si="476"/>
        <v/>
      </c>
      <c r="BD484" s="25" t="str">
        <f ca="1">IF($H484="","",IF($Q484="x",SUM(AW$3:AY484)+SUM(BB$3:BC484)-SUM(BD$3:BD483),0))</f>
        <v/>
      </c>
      <c r="BE484" s="25" t="str">
        <f t="shared" ca="1" si="477"/>
        <v/>
      </c>
      <c r="BF484" s="25" t="str">
        <f t="shared" ca="1" si="446"/>
        <v/>
      </c>
      <c r="BG484" s="7"/>
      <c r="BI484" s="25" t="str">
        <f t="shared" ca="1" si="478"/>
        <v/>
      </c>
      <c r="BJ484" s="25">
        <f ca="1">SUM(BI$3:BI484)</f>
        <v>0</v>
      </c>
      <c r="BK484" s="25" t="str">
        <f t="shared" ca="1" si="490"/>
        <v/>
      </c>
      <c r="BL484" s="25" t="str">
        <f t="shared" ca="1" si="447"/>
        <v/>
      </c>
      <c r="BM484" s="25" t="str">
        <f t="shared" ca="1" si="479"/>
        <v/>
      </c>
      <c r="BN484" s="25" t="str">
        <f t="shared" ca="1" si="480"/>
        <v/>
      </c>
      <c r="BO484" s="25" t="str">
        <f t="shared" ca="1" si="481"/>
        <v/>
      </c>
      <c r="BP484" s="25" t="str">
        <f t="shared" ca="1" si="482"/>
        <v/>
      </c>
      <c r="BQ484" s="25" t="str">
        <f t="shared" ca="1" si="483"/>
        <v/>
      </c>
      <c r="BR484" s="25" t="str">
        <f t="shared" ca="1" si="484"/>
        <v/>
      </c>
      <c r="BS484" s="25" t="str">
        <f ca="1">IF($H484="","",IF($Q484="x",SUM(BL$3:BN484)+SUM(BQ$3:BR484)-SUM(BS$3:BS483),0))</f>
        <v/>
      </c>
      <c r="BT484" s="25" t="str">
        <f t="shared" ca="1" si="485"/>
        <v/>
      </c>
      <c r="BU484" s="25" t="str">
        <f t="shared" ca="1" si="448"/>
        <v/>
      </c>
      <c r="BV484" s="7"/>
      <c r="BY484" s="7"/>
      <c r="CB484" s="131">
        <f t="shared" si="432"/>
        <v>481</v>
      </c>
      <c r="CC484" s="132" t="str">
        <f t="shared" ca="1" si="486"/>
        <v/>
      </c>
      <c r="CD484" s="133" t="str">
        <f t="shared" ca="1" si="433"/>
        <v/>
      </c>
      <c r="CE484" s="133" t="str">
        <f t="shared" ca="1" si="487"/>
        <v/>
      </c>
      <c r="CF484" s="133" t="str">
        <f t="shared" ca="1" si="434"/>
        <v/>
      </c>
      <c r="CG484" s="133" t="str">
        <f t="shared" ca="1" si="488"/>
        <v/>
      </c>
      <c r="CH484" s="133" t="str">
        <f ca="1">IF($H484="","",IF(MONTH($H484)=MONTH($C$4)-1,MAX(0,(CG484-SUM(N473:N484)+SUM(O473:O484))-(VLOOKUP(CB484-12,$CB$3:$CH483,6,FALSE))),0)*0.25)</f>
        <v/>
      </c>
      <c r="CI484" s="133" t="str">
        <f ca="1">IF($H484="","",CG484-SUM($CH$4:$CH484))</f>
        <v/>
      </c>
      <c r="CK484" s="133" t="str">
        <f ca="1">IF($H484="","",SUM($N$4:$N484)+$CK$3)</f>
        <v/>
      </c>
      <c r="CL484" s="133" t="str">
        <f ca="1">IF($H484="","",SUM($O$4:$O484))</f>
        <v/>
      </c>
      <c r="CM484" s="133" t="str">
        <f t="shared" ca="1" si="491"/>
        <v/>
      </c>
      <c r="CN484" s="133" t="str">
        <f ca="1">IF($H484="","",ROUND(IF(MONTH($H484)=MONTH($C$4)-1,BT484*(1+CC484)-SUM($CM$4:$CM484),0),2))</f>
        <v/>
      </c>
      <c r="CZ484" s="132" t="str">
        <f t="shared" ca="1" si="449"/>
        <v/>
      </c>
    </row>
    <row r="485" spans="6:104" x14ac:dyDescent="0.2">
      <c r="F485" s="3">
        <v>482</v>
      </c>
      <c r="G485" s="3">
        <f t="shared" si="450"/>
        <v>41</v>
      </c>
      <c r="H485" s="8" t="str">
        <f t="shared" ca="1" si="489"/>
        <v/>
      </c>
      <c r="I485" s="6" t="str">
        <f t="shared" ca="1" si="435"/>
        <v/>
      </c>
      <c r="J485" s="6" t="str">
        <f t="shared" ca="1" si="436"/>
        <v/>
      </c>
      <c r="K485" s="7"/>
      <c r="L485" s="6" t="str">
        <f ca="1">IF($H485="","",IF($J485="",VLOOKUP($I485,Sterbetafeln!$A$4:$I$124,$D$10,FALSE),MAX(0.0005,VLOOKUP($I485,Sterbetafeln!$A$4:$I$124,$D$10,FALSE)*VLOOKUP($J485,Sterbetafeln!$A$4:$I$124,$D$13,FALSE))))</f>
        <v/>
      </c>
      <c r="M485" s="78">
        <f ca="1">SUM($O$3:$O485)</f>
        <v>0</v>
      </c>
      <c r="N485" s="25" t="str">
        <f t="shared" ca="1" si="451"/>
        <v/>
      </c>
      <c r="O485" s="25" t="str">
        <f t="shared" ca="1" si="452"/>
        <v/>
      </c>
      <c r="P485" s="25" t="str">
        <f t="shared" ca="1" si="453"/>
        <v/>
      </c>
      <c r="Q485" s="7" t="str">
        <f t="shared" ca="1" si="454"/>
        <v/>
      </c>
      <c r="R485" s="25" t="str">
        <f t="shared" ca="1" si="455"/>
        <v/>
      </c>
      <c r="S485" s="25">
        <f ca="1">SUM(R$3:R485)</f>
        <v>0</v>
      </c>
      <c r="T485" s="25" t="str">
        <f t="shared" ca="1" si="456"/>
        <v/>
      </c>
      <c r="U485" s="25" t="str">
        <f t="shared" ca="1" si="437"/>
        <v/>
      </c>
      <c r="V485" s="25" t="str">
        <f t="shared" ca="1" si="457"/>
        <v/>
      </c>
      <c r="W485" s="25" t="str">
        <f t="shared" ca="1" si="438"/>
        <v/>
      </c>
      <c r="X485" s="25" t="str">
        <f t="shared" ca="1" si="458"/>
        <v/>
      </c>
      <c r="Y485" s="25" t="str">
        <f t="shared" ca="1" si="439"/>
        <v/>
      </c>
      <c r="Z485" s="25" t="str">
        <f t="shared" ca="1" si="459"/>
        <v/>
      </c>
      <c r="AA485" s="25" t="str">
        <f t="shared" ca="1" si="460"/>
        <v/>
      </c>
      <c r="AB485" s="25" t="str">
        <f ca="1">IF($H485="","",IF($Q485="x",SUM(U$3:W485)+SUM(Z$3:AA485)-SUM(AB$3:AB484),0))</f>
        <v/>
      </c>
      <c r="AC485" s="25" t="str">
        <f t="shared" ca="1" si="461"/>
        <v/>
      </c>
      <c r="AD485" s="25" t="str">
        <f t="shared" ca="1" si="440"/>
        <v/>
      </c>
      <c r="AE485" s="7"/>
      <c r="AF485" s="25" t="str">
        <f t="shared" ca="1" si="462"/>
        <v/>
      </c>
      <c r="AG485" s="25">
        <f ca="1">SUM(AF$3:AF485)</f>
        <v>0</v>
      </c>
      <c r="AH485" s="25" t="str">
        <f t="shared" ca="1" si="463"/>
        <v/>
      </c>
      <c r="AI485" s="25" t="str">
        <f t="shared" ca="1" si="441"/>
        <v/>
      </c>
      <c r="AJ485" s="25" t="str">
        <f t="shared" ca="1" si="464"/>
        <v/>
      </c>
      <c r="AK485" s="25" t="str">
        <f t="shared" ca="1" si="442"/>
        <v/>
      </c>
      <c r="AL485" s="25" t="str">
        <f t="shared" ca="1" si="465"/>
        <v/>
      </c>
      <c r="AM485" s="25" t="str">
        <f t="shared" ca="1" si="443"/>
        <v/>
      </c>
      <c r="AN485" s="25" t="str">
        <f t="shared" ca="1" si="466"/>
        <v/>
      </c>
      <c r="AO485" s="25" t="str">
        <f t="shared" ca="1" si="467"/>
        <v/>
      </c>
      <c r="AP485" s="25" t="str">
        <f ca="1">IF($H485="","",IF($Q485="x",SUM(AI$3:AK485)+SUM(AN$3:AO485)-SUM(AP$3:AP484),0))</f>
        <v/>
      </c>
      <c r="AQ485" s="25" t="str">
        <f t="shared" ca="1" si="468"/>
        <v/>
      </c>
      <c r="AR485" s="25" t="str">
        <f t="shared" ca="1" si="444"/>
        <v/>
      </c>
      <c r="AS485" s="7"/>
      <c r="AT485" s="25" t="str">
        <f t="shared" ca="1" si="469"/>
        <v/>
      </c>
      <c r="AU485" s="25">
        <f ca="1">SUM(AT$3:AT485)</f>
        <v>0</v>
      </c>
      <c r="AV485" s="25" t="str">
        <f t="shared" ca="1" si="470"/>
        <v/>
      </c>
      <c r="AW485" s="25" t="str">
        <f t="shared" ca="1" si="445"/>
        <v/>
      </c>
      <c r="AX485" s="25" t="str">
        <f t="shared" ca="1" si="471"/>
        <v/>
      </c>
      <c r="AY485" s="25" t="str">
        <f t="shared" ca="1" si="472"/>
        <v/>
      </c>
      <c r="AZ485" s="25" t="str">
        <f t="shared" ca="1" si="473"/>
        <v/>
      </c>
      <c r="BA485" s="25" t="str">
        <f t="shared" ca="1" si="474"/>
        <v/>
      </c>
      <c r="BB485" s="25" t="str">
        <f t="shared" ca="1" si="475"/>
        <v/>
      </c>
      <c r="BC485" s="25" t="str">
        <f t="shared" ca="1" si="476"/>
        <v/>
      </c>
      <c r="BD485" s="25" t="str">
        <f ca="1">IF($H485="","",IF($Q485="x",SUM(AW$3:AY485)+SUM(BB$3:BC485)-SUM(BD$3:BD484),0))</f>
        <v/>
      </c>
      <c r="BE485" s="25" t="str">
        <f t="shared" ca="1" si="477"/>
        <v/>
      </c>
      <c r="BF485" s="25" t="str">
        <f t="shared" ca="1" si="446"/>
        <v/>
      </c>
      <c r="BG485" s="7"/>
      <c r="BI485" s="25" t="str">
        <f t="shared" ca="1" si="478"/>
        <v/>
      </c>
      <c r="BJ485" s="25">
        <f ca="1">SUM(BI$3:BI485)</f>
        <v>0</v>
      </c>
      <c r="BK485" s="25" t="str">
        <f t="shared" ca="1" si="490"/>
        <v/>
      </c>
      <c r="BL485" s="25" t="str">
        <f t="shared" ca="1" si="447"/>
        <v/>
      </c>
      <c r="BM485" s="25" t="str">
        <f t="shared" ca="1" si="479"/>
        <v/>
      </c>
      <c r="BN485" s="25" t="str">
        <f t="shared" ca="1" si="480"/>
        <v/>
      </c>
      <c r="BO485" s="25" t="str">
        <f t="shared" ca="1" si="481"/>
        <v/>
      </c>
      <c r="BP485" s="25" t="str">
        <f t="shared" ca="1" si="482"/>
        <v/>
      </c>
      <c r="BQ485" s="25" t="str">
        <f t="shared" ca="1" si="483"/>
        <v/>
      </c>
      <c r="BR485" s="25" t="str">
        <f t="shared" ca="1" si="484"/>
        <v/>
      </c>
      <c r="BS485" s="25" t="str">
        <f ca="1">IF($H485="","",IF($Q485="x",SUM(BL$3:BN485)+SUM(BQ$3:BR485)-SUM(BS$3:BS484),0))</f>
        <v/>
      </c>
      <c r="BT485" s="25" t="str">
        <f t="shared" ca="1" si="485"/>
        <v/>
      </c>
      <c r="BU485" s="25" t="str">
        <f t="shared" ca="1" si="448"/>
        <v/>
      </c>
      <c r="BV485" s="7"/>
      <c r="BY485" s="7"/>
      <c r="CB485" s="131">
        <f t="shared" si="432"/>
        <v>482</v>
      </c>
      <c r="CC485" s="132" t="str">
        <f t="shared" ca="1" si="486"/>
        <v/>
      </c>
      <c r="CD485" s="133" t="str">
        <f t="shared" ca="1" si="433"/>
        <v/>
      </c>
      <c r="CE485" s="133" t="str">
        <f t="shared" ca="1" si="487"/>
        <v/>
      </c>
      <c r="CF485" s="133" t="str">
        <f t="shared" ca="1" si="434"/>
        <v/>
      </c>
      <c r="CG485" s="133" t="str">
        <f t="shared" ca="1" si="488"/>
        <v/>
      </c>
      <c r="CH485" s="133" t="str">
        <f ca="1">IF($H485="","",IF(MONTH($H485)=MONTH($C$4)-1,MAX(0,(CG485-SUM(N474:N485)+SUM(O474:O485))-(VLOOKUP(CB485-12,$CB$3:$CH484,6,FALSE))),0)*0.25)</f>
        <v/>
      </c>
      <c r="CI485" s="133" t="str">
        <f ca="1">IF($H485="","",CG485-SUM($CH$4:$CH485))</f>
        <v/>
      </c>
      <c r="CK485" s="133" t="str">
        <f ca="1">IF($H485="","",SUM($N$4:$N485)+$CK$3)</f>
        <v/>
      </c>
      <c r="CL485" s="133" t="str">
        <f ca="1">IF($H485="","",SUM($O$4:$O485))</f>
        <v/>
      </c>
      <c r="CM485" s="133" t="str">
        <f t="shared" ca="1" si="491"/>
        <v/>
      </c>
      <c r="CN485" s="133" t="str">
        <f ca="1">IF($H485="","",ROUND(IF(MONTH($H485)=MONTH($C$4)-1,BT485*(1+CC485)-SUM($CM$4:$CM485),0),2))</f>
        <v/>
      </c>
      <c r="CZ485" s="132" t="str">
        <f t="shared" ca="1" si="449"/>
        <v/>
      </c>
    </row>
    <row r="486" spans="6:104" x14ac:dyDescent="0.2">
      <c r="F486" s="3">
        <v>483</v>
      </c>
      <c r="G486" s="3">
        <f t="shared" si="450"/>
        <v>41</v>
      </c>
      <c r="H486" s="8" t="str">
        <f t="shared" ca="1" si="489"/>
        <v/>
      </c>
      <c r="I486" s="6" t="str">
        <f t="shared" ca="1" si="435"/>
        <v/>
      </c>
      <c r="J486" s="6" t="str">
        <f t="shared" ca="1" si="436"/>
        <v/>
      </c>
      <c r="K486" s="7"/>
      <c r="L486" s="6" t="str">
        <f ca="1">IF($H486="","",IF($J486="",VLOOKUP($I486,Sterbetafeln!$A$4:$I$124,$D$10,FALSE),MAX(0.0005,VLOOKUP($I486,Sterbetafeln!$A$4:$I$124,$D$10,FALSE)*VLOOKUP($J486,Sterbetafeln!$A$4:$I$124,$D$13,FALSE))))</f>
        <v/>
      </c>
      <c r="M486" s="78">
        <f ca="1">SUM($O$3:$O486)</f>
        <v>0</v>
      </c>
      <c r="N486" s="25" t="str">
        <f t="shared" ca="1" si="451"/>
        <v/>
      </c>
      <c r="O486" s="25" t="str">
        <f t="shared" ca="1" si="452"/>
        <v/>
      </c>
      <c r="P486" s="25" t="str">
        <f t="shared" ca="1" si="453"/>
        <v/>
      </c>
      <c r="Q486" s="7" t="str">
        <f t="shared" ca="1" si="454"/>
        <v/>
      </c>
      <c r="R486" s="25" t="str">
        <f t="shared" ca="1" si="455"/>
        <v/>
      </c>
      <c r="S486" s="25">
        <f ca="1">SUM(R$3:R486)</f>
        <v>0</v>
      </c>
      <c r="T486" s="25" t="str">
        <f t="shared" ca="1" si="456"/>
        <v/>
      </c>
      <c r="U486" s="25" t="str">
        <f t="shared" ca="1" si="437"/>
        <v/>
      </c>
      <c r="V486" s="25" t="str">
        <f t="shared" ca="1" si="457"/>
        <v/>
      </c>
      <c r="W486" s="25" t="str">
        <f t="shared" ca="1" si="438"/>
        <v/>
      </c>
      <c r="X486" s="25" t="str">
        <f t="shared" ca="1" si="458"/>
        <v/>
      </c>
      <c r="Y486" s="25" t="str">
        <f t="shared" ca="1" si="439"/>
        <v/>
      </c>
      <c r="Z486" s="25" t="str">
        <f t="shared" ca="1" si="459"/>
        <v/>
      </c>
      <c r="AA486" s="25" t="str">
        <f t="shared" ca="1" si="460"/>
        <v/>
      </c>
      <c r="AB486" s="25" t="str">
        <f ca="1">IF($H486="","",IF($Q486="x",SUM(U$3:W486)+SUM(Z$3:AA486)-SUM(AB$3:AB485),0))</f>
        <v/>
      </c>
      <c r="AC486" s="25" t="str">
        <f t="shared" ca="1" si="461"/>
        <v/>
      </c>
      <c r="AD486" s="25" t="str">
        <f t="shared" ca="1" si="440"/>
        <v/>
      </c>
      <c r="AE486" s="7"/>
      <c r="AF486" s="25" t="str">
        <f t="shared" ca="1" si="462"/>
        <v/>
      </c>
      <c r="AG486" s="25">
        <f ca="1">SUM(AF$3:AF486)</f>
        <v>0</v>
      </c>
      <c r="AH486" s="25" t="str">
        <f t="shared" ca="1" si="463"/>
        <v/>
      </c>
      <c r="AI486" s="25" t="str">
        <f t="shared" ca="1" si="441"/>
        <v/>
      </c>
      <c r="AJ486" s="25" t="str">
        <f t="shared" ca="1" si="464"/>
        <v/>
      </c>
      <c r="AK486" s="25" t="str">
        <f t="shared" ca="1" si="442"/>
        <v/>
      </c>
      <c r="AL486" s="25" t="str">
        <f t="shared" ca="1" si="465"/>
        <v/>
      </c>
      <c r="AM486" s="25" t="str">
        <f t="shared" ca="1" si="443"/>
        <v/>
      </c>
      <c r="AN486" s="25" t="str">
        <f t="shared" ca="1" si="466"/>
        <v/>
      </c>
      <c r="AO486" s="25" t="str">
        <f t="shared" ca="1" si="467"/>
        <v/>
      </c>
      <c r="AP486" s="25" t="str">
        <f ca="1">IF($H486="","",IF($Q486="x",SUM(AI$3:AK486)+SUM(AN$3:AO486)-SUM(AP$3:AP485),0))</f>
        <v/>
      </c>
      <c r="AQ486" s="25" t="str">
        <f t="shared" ca="1" si="468"/>
        <v/>
      </c>
      <c r="AR486" s="25" t="str">
        <f t="shared" ca="1" si="444"/>
        <v/>
      </c>
      <c r="AS486" s="7"/>
      <c r="AT486" s="25" t="str">
        <f t="shared" ca="1" si="469"/>
        <v/>
      </c>
      <c r="AU486" s="25">
        <f ca="1">SUM(AT$3:AT486)</f>
        <v>0</v>
      </c>
      <c r="AV486" s="25" t="str">
        <f t="shared" ca="1" si="470"/>
        <v/>
      </c>
      <c r="AW486" s="25" t="str">
        <f t="shared" ca="1" si="445"/>
        <v/>
      </c>
      <c r="AX486" s="25" t="str">
        <f t="shared" ca="1" si="471"/>
        <v/>
      </c>
      <c r="AY486" s="25" t="str">
        <f t="shared" ca="1" si="472"/>
        <v/>
      </c>
      <c r="AZ486" s="25" t="str">
        <f t="shared" ca="1" si="473"/>
        <v/>
      </c>
      <c r="BA486" s="25" t="str">
        <f t="shared" ca="1" si="474"/>
        <v/>
      </c>
      <c r="BB486" s="25" t="str">
        <f t="shared" ca="1" si="475"/>
        <v/>
      </c>
      <c r="BC486" s="25" t="str">
        <f t="shared" ca="1" si="476"/>
        <v/>
      </c>
      <c r="BD486" s="25" t="str">
        <f ca="1">IF($H486="","",IF($Q486="x",SUM(AW$3:AY486)+SUM(BB$3:BC486)-SUM(BD$3:BD485),0))</f>
        <v/>
      </c>
      <c r="BE486" s="25" t="str">
        <f t="shared" ca="1" si="477"/>
        <v/>
      </c>
      <c r="BF486" s="25" t="str">
        <f t="shared" ca="1" si="446"/>
        <v/>
      </c>
      <c r="BG486" s="7"/>
      <c r="BI486" s="25" t="str">
        <f t="shared" ca="1" si="478"/>
        <v/>
      </c>
      <c r="BJ486" s="25">
        <f ca="1">SUM(BI$3:BI486)</f>
        <v>0</v>
      </c>
      <c r="BK486" s="25" t="str">
        <f t="shared" ca="1" si="490"/>
        <v/>
      </c>
      <c r="BL486" s="25" t="str">
        <f t="shared" ca="1" si="447"/>
        <v/>
      </c>
      <c r="BM486" s="25" t="str">
        <f t="shared" ca="1" si="479"/>
        <v/>
      </c>
      <c r="BN486" s="25" t="str">
        <f t="shared" ca="1" si="480"/>
        <v/>
      </c>
      <c r="BO486" s="25" t="str">
        <f t="shared" ca="1" si="481"/>
        <v/>
      </c>
      <c r="BP486" s="25" t="str">
        <f t="shared" ca="1" si="482"/>
        <v/>
      </c>
      <c r="BQ486" s="25" t="str">
        <f t="shared" ca="1" si="483"/>
        <v/>
      </c>
      <c r="BR486" s="25" t="str">
        <f t="shared" ca="1" si="484"/>
        <v/>
      </c>
      <c r="BS486" s="25" t="str">
        <f ca="1">IF($H486="","",IF($Q486="x",SUM(BL$3:BN486)+SUM(BQ$3:BR486)-SUM(BS$3:BS485),0))</f>
        <v/>
      </c>
      <c r="BT486" s="25" t="str">
        <f t="shared" ca="1" si="485"/>
        <v/>
      </c>
      <c r="BU486" s="25" t="str">
        <f t="shared" ca="1" si="448"/>
        <v/>
      </c>
      <c r="BV486" s="7"/>
      <c r="BY486" s="7"/>
      <c r="CB486" s="131">
        <f t="shared" si="432"/>
        <v>483</v>
      </c>
      <c r="CC486" s="132" t="str">
        <f t="shared" ca="1" si="486"/>
        <v/>
      </c>
      <c r="CD486" s="133" t="str">
        <f t="shared" ca="1" si="433"/>
        <v/>
      </c>
      <c r="CE486" s="133" t="str">
        <f t="shared" ca="1" si="487"/>
        <v/>
      </c>
      <c r="CF486" s="133" t="str">
        <f t="shared" ca="1" si="434"/>
        <v/>
      </c>
      <c r="CG486" s="133" t="str">
        <f t="shared" ca="1" si="488"/>
        <v/>
      </c>
      <c r="CH486" s="133" t="str">
        <f ca="1">IF($H486="","",IF(MONTH($H486)=MONTH($C$4)-1,MAX(0,(CG486-SUM(N475:N486)+SUM(O475:O486))-(VLOOKUP(CB486-12,$CB$3:$CH485,6,FALSE))),0)*0.25)</f>
        <v/>
      </c>
      <c r="CI486" s="133" t="str">
        <f ca="1">IF($H486="","",CG486-SUM($CH$4:$CH486))</f>
        <v/>
      </c>
      <c r="CK486" s="133" t="str">
        <f ca="1">IF($H486="","",SUM($N$4:$N486)+$CK$3)</f>
        <v/>
      </c>
      <c r="CL486" s="133" t="str">
        <f ca="1">IF($H486="","",SUM($O$4:$O486))</f>
        <v/>
      </c>
      <c r="CM486" s="133" t="str">
        <f t="shared" ca="1" si="491"/>
        <v/>
      </c>
      <c r="CN486" s="133" t="str">
        <f ca="1">IF($H486="","",ROUND(IF(MONTH($H486)=MONTH($C$4)-1,BT486*(1+CC486)-SUM($CM$4:$CM486),0),2))</f>
        <v/>
      </c>
      <c r="CZ486" s="132" t="str">
        <f t="shared" ca="1" si="449"/>
        <v/>
      </c>
    </row>
    <row r="487" spans="6:104" x14ac:dyDescent="0.2">
      <c r="F487" s="3">
        <v>484</v>
      </c>
      <c r="G487" s="3">
        <f t="shared" si="450"/>
        <v>41</v>
      </c>
      <c r="H487" s="8" t="str">
        <f t="shared" ca="1" si="489"/>
        <v/>
      </c>
      <c r="I487" s="6" t="str">
        <f t="shared" ca="1" si="435"/>
        <v/>
      </c>
      <c r="J487" s="6" t="str">
        <f t="shared" ca="1" si="436"/>
        <v/>
      </c>
      <c r="K487" s="7"/>
      <c r="L487" s="6" t="str">
        <f ca="1">IF($H487="","",IF($J487="",VLOOKUP($I487,Sterbetafeln!$A$4:$I$124,$D$10,FALSE),MAX(0.0005,VLOOKUP($I487,Sterbetafeln!$A$4:$I$124,$D$10,FALSE)*VLOOKUP($J487,Sterbetafeln!$A$4:$I$124,$D$13,FALSE))))</f>
        <v/>
      </c>
      <c r="M487" s="78">
        <f ca="1">SUM($O$3:$O487)</f>
        <v>0</v>
      </c>
      <c r="N487" s="25" t="str">
        <f t="shared" ca="1" si="451"/>
        <v/>
      </c>
      <c r="O487" s="25" t="str">
        <f t="shared" ca="1" si="452"/>
        <v/>
      </c>
      <c r="P487" s="25" t="str">
        <f t="shared" ca="1" si="453"/>
        <v/>
      </c>
      <c r="Q487" s="7" t="str">
        <f t="shared" ca="1" si="454"/>
        <v/>
      </c>
      <c r="R487" s="25" t="str">
        <f t="shared" ca="1" si="455"/>
        <v/>
      </c>
      <c r="S487" s="25">
        <f ca="1">SUM(R$3:R487)</f>
        <v>0</v>
      </c>
      <c r="T487" s="25" t="str">
        <f t="shared" ca="1" si="456"/>
        <v/>
      </c>
      <c r="U487" s="25" t="str">
        <f t="shared" ca="1" si="437"/>
        <v/>
      </c>
      <c r="V487" s="25" t="str">
        <f t="shared" ca="1" si="457"/>
        <v/>
      </c>
      <c r="W487" s="25" t="str">
        <f t="shared" ca="1" si="438"/>
        <v/>
      </c>
      <c r="X487" s="25" t="str">
        <f t="shared" ca="1" si="458"/>
        <v/>
      </c>
      <c r="Y487" s="25" t="str">
        <f t="shared" ca="1" si="439"/>
        <v/>
      </c>
      <c r="Z487" s="25" t="str">
        <f t="shared" ca="1" si="459"/>
        <v/>
      </c>
      <c r="AA487" s="25" t="str">
        <f t="shared" ca="1" si="460"/>
        <v/>
      </c>
      <c r="AB487" s="25" t="str">
        <f ca="1">IF($H487="","",IF($Q487="x",SUM(U$3:W487)+SUM(Z$3:AA487)-SUM(AB$3:AB486),0))</f>
        <v/>
      </c>
      <c r="AC487" s="25" t="str">
        <f t="shared" ca="1" si="461"/>
        <v/>
      </c>
      <c r="AD487" s="25" t="str">
        <f t="shared" ca="1" si="440"/>
        <v/>
      </c>
      <c r="AE487" s="7"/>
      <c r="AF487" s="25" t="str">
        <f t="shared" ca="1" si="462"/>
        <v/>
      </c>
      <c r="AG487" s="25">
        <f ca="1">SUM(AF$3:AF487)</f>
        <v>0</v>
      </c>
      <c r="AH487" s="25" t="str">
        <f t="shared" ca="1" si="463"/>
        <v/>
      </c>
      <c r="AI487" s="25" t="str">
        <f t="shared" ca="1" si="441"/>
        <v/>
      </c>
      <c r="AJ487" s="25" t="str">
        <f t="shared" ca="1" si="464"/>
        <v/>
      </c>
      <c r="AK487" s="25" t="str">
        <f t="shared" ca="1" si="442"/>
        <v/>
      </c>
      <c r="AL487" s="25" t="str">
        <f t="shared" ca="1" si="465"/>
        <v/>
      </c>
      <c r="AM487" s="25" t="str">
        <f t="shared" ca="1" si="443"/>
        <v/>
      </c>
      <c r="AN487" s="25" t="str">
        <f t="shared" ca="1" si="466"/>
        <v/>
      </c>
      <c r="AO487" s="25" t="str">
        <f t="shared" ca="1" si="467"/>
        <v/>
      </c>
      <c r="AP487" s="25" t="str">
        <f ca="1">IF($H487="","",IF($Q487="x",SUM(AI$3:AK487)+SUM(AN$3:AO487)-SUM(AP$3:AP486),0))</f>
        <v/>
      </c>
      <c r="AQ487" s="25" t="str">
        <f t="shared" ca="1" si="468"/>
        <v/>
      </c>
      <c r="AR487" s="25" t="str">
        <f t="shared" ca="1" si="444"/>
        <v/>
      </c>
      <c r="AS487" s="7"/>
      <c r="AT487" s="25" t="str">
        <f t="shared" ca="1" si="469"/>
        <v/>
      </c>
      <c r="AU487" s="25">
        <f ca="1">SUM(AT$3:AT487)</f>
        <v>0</v>
      </c>
      <c r="AV487" s="25" t="str">
        <f t="shared" ca="1" si="470"/>
        <v/>
      </c>
      <c r="AW487" s="25" t="str">
        <f t="shared" ca="1" si="445"/>
        <v/>
      </c>
      <c r="AX487" s="25" t="str">
        <f t="shared" ca="1" si="471"/>
        <v/>
      </c>
      <c r="AY487" s="25" t="str">
        <f t="shared" ca="1" si="472"/>
        <v/>
      </c>
      <c r="AZ487" s="25" t="str">
        <f t="shared" ca="1" si="473"/>
        <v/>
      </c>
      <c r="BA487" s="25" t="str">
        <f t="shared" ca="1" si="474"/>
        <v/>
      </c>
      <c r="BB487" s="25" t="str">
        <f t="shared" ca="1" si="475"/>
        <v/>
      </c>
      <c r="BC487" s="25" t="str">
        <f t="shared" ca="1" si="476"/>
        <v/>
      </c>
      <c r="BD487" s="25" t="str">
        <f ca="1">IF($H487="","",IF($Q487="x",SUM(AW$3:AY487)+SUM(BB$3:BC487)-SUM(BD$3:BD486),0))</f>
        <v/>
      </c>
      <c r="BE487" s="25" t="str">
        <f t="shared" ca="1" si="477"/>
        <v/>
      </c>
      <c r="BF487" s="25" t="str">
        <f t="shared" ca="1" si="446"/>
        <v/>
      </c>
      <c r="BG487" s="7"/>
      <c r="BI487" s="25" t="str">
        <f t="shared" ca="1" si="478"/>
        <v/>
      </c>
      <c r="BJ487" s="25">
        <f ca="1">SUM(BI$3:BI487)</f>
        <v>0</v>
      </c>
      <c r="BK487" s="25" t="str">
        <f t="shared" ca="1" si="490"/>
        <v/>
      </c>
      <c r="BL487" s="25" t="str">
        <f t="shared" ca="1" si="447"/>
        <v/>
      </c>
      <c r="BM487" s="25" t="str">
        <f t="shared" ca="1" si="479"/>
        <v/>
      </c>
      <c r="BN487" s="25" t="str">
        <f t="shared" ca="1" si="480"/>
        <v/>
      </c>
      <c r="BO487" s="25" t="str">
        <f t="shared" ca="1" si="481"/>
        <v/>
      </c>
      <c r="BP487" s="25" t="str">
        <f t="shared" ca="1" si="482"/>
        <v/>
      </c>
      <c r="BQ487" s="25" t="str">
        <f t="shared" ca="1" si="483"/>
        <v/>
      </c>
      <c r="BR487" s="25" t="str">
        <f t="shared" ca="1" si="484"/>
        <v/>
      </c>
      <c r="BS487" s="25" t="str">
        <f ca="1">IF($H487="","",IF($Q487="x",SUM(BL$3:BN487)+SUM(BQ$3:BR487)-SUM(BS$3:BS486),0))</f>
        <v/>
      </c>
      <c r="BT487" s="25" t="str">
        <f t="shared" ca="1" si="485"/>
        <v/>
      </c>
      <c r="BU487" s="25" t="str">
        <f t="shared" ca="1" si="448"/>
        <v/>
      </c>
      <c r="BV487" s="7"/>
      <c r="BY487" s="7"/>
      <c r="CB487" s="131">
        <f t="shared" si="432"/>
        <v>484</v>
      </c>
      <c r="CC487" s="132" t="str">
        <f t="shared" ca="1" si="486"/>
        <v/>
      </c>
      <c r="CD487" s="133" t="str">
        <f t="shared" ca="1" si="433"/>
        <v/>
      </c>
      <c r="CE487" s="133" t="str">
        <f t="shared" ca="1" si="487"/>
        <v/>
      </c>
      <c r="CF487" s="133" t="str">
        <f t="shared" ca="1" si="434"/>
        <v/>
      </c>
      <c r="CG487" s="133" t="str">
        <f t="shared" ca="1" si="488"/>
        <v/>
      </c>
      <c r="CH487" s="133" t="str">
        <f ca="1">IF($H487="","",IF(MONTH($H487)=MONTH($C$4)-1,MAX(0,(CG487-SUM(N476:N487)+SUM(O476:O487))-(VLOOKUP(CB487-12,$CB$3:$CH486,6,FALSE))),0)*0.25)</f>
        <v/>
      </c>
      <c r="CI487" s="133" t="str">
        <f ca="1">IF($H487="","",CG487-SUM($CH$4:$CH487))</f>
        <v/>
      </c>
      <c r="CK487" s="133" t="str">
        <f ca="1">IF($H487="","",SUM($N$4:$N487)+$CK$3)</f>
        <v/>
      </c>
      <c r="CL487" s="133" t="str">
        <f ca="1">IF($H487="","",SUM($O$4:$O487))</f>
        <v/>
      </c>
      <c r="CM487" s="133" t="str">
        <f t="shared" ca="1" si="491"/>
        <v/>
      </c>
      <c r="CN487" s="133" t="str">
        <f ca="1">IF($H487="","",ROUND(IF(MONTH($H487)=MONTH($C$4)-1,BT487*(1+CC487)-SUM($CM$4:$CM487),0),2))</f>
        <v/>
      </c>
      <c r="CZ487" s="132" t="str">
        <f t="shared" ca="1" si="449"/>
        <v/>
      </c>
    </row>
    <row r="488" spans="6:104" x14ac:dyDescent="0.2">
      <c r="F488" s="3">
        <v>485</v>
      </c>
      <c r="G488" s="3">
        <f t="shared" si="450"/>
        <v>41</v>
      </c>
      <c r="H488" s="8" t="str">
        <f t="shared" ca="1" si="489"/>
        <v/>
      </c>
      <c r="I488" s="6" t="str">
        <f t="shared" ca="1" si="435"/>
        <v/>
      </c>
      <c r="J488" s="6" t="str">
        <f t="shared" ca="1" si="436"/>
        <v/>
      </c>
      <c r="K488" s="7"/>
      <c r="L488" s="6" t="str">
        <f ca="1">IF($H488="","",IF($J488="",VLOOKUP($I488,Sterbetafeln!$A$4:$I$124,$D$10,FALSE),MAX(0.0005,VLOOKUP($I488,Sterbetafeln!$A$4:$I$124,$D$10,FALSE)*VLOOKUP($J488,Sterbetafeln!$A$4:$I$124,$D$13,FALSE))))</f>
        <v/>
      </c>
      <c r="M488" s="78">
        <f ca="1">SUM($O$3:$O488)</f>
        <v>0</v>
      </c>
      <c r="N488" s="25" t="str">
        <f t="shared" ca="1" si="451"/>
        <v/>
      </c>
      <c r="O488" s="25" t="str">
        <f t="shared" ca="1" si="452"/>
        <v/>
      </c>
      <c r="P488" s="25" t="str">
        <f t="shared" ca="1" si="453"/>
        <v/>
      </c>
      <c r="Q488" s="7" t="str">
        <f t="shared" ca="1" si="454"/>
        <v/>
      </c>
      <c r="R488" s="25" t="str">
        <f t="shared" ca="1" si="455"/>
        <v/>
      </c>
      <c r="S488" s="25">
        <f ca="1">SUM(R$3:R488)</f>
        <v>0</v>
      </c>
      <c r="T488" s="25" t="str">
        <f t="shared" ca="1" si="456"/>
        <v/>
      </c>
      <c r="U488" s="25" t="str">
        <f t="shared" ca="1" si="437"/>
        <v/>
      </c>
      <c r="V488" s="25" t="str">
        <f t="shared" ca="1" si="457"/>
        <v/>
      </c>
      <c r="W488" s="25" t="str">
        <f t="shared" ca="1" si="438"/>
        <v/>
      </c>
      <c r="X488" s="25" t="str">
        <f t="shared" ca="1" si="458"/>
        <v/>
      </c>
      <c r="Y488" s="25" t="str">
        <f t="shared" ca="1" si="439"/>
        <v/>
      </c>
      <c r="Z488" s="25" t="str">
        <f t="shared" ca="1" si="459"/>
        <v/>
      </c>
      <c r="AA488" s="25" t="str">
        <f t="shared" ca="1" si="460"/>
        <v/>
      </c>
      <c r="AB488" s="25" t="str">
        <f ca="1">IF($H488="","",IF($Q488="x",SUM(U$3:W488)+SUM(Z$3:AA488)-SUM(AB$3:AB487),0))</f>
        <v/>
      </c>
      <c r="AC488" s="25" t="str">
        <f t="shared" ca="1" si="461"/>
        <v/>
      </c>
      <c r="AD488" s="25" t="str">
        <f t="shared" ca="1" si="440"/>
        <v/>
      </c>
      <c r="AE488" s="7"/>
      <c r="AF488" s="25" t="str">
        <f t="shared" ca="1" si="462"/>
        <v/>
      </c>
      <c r="AG488" s="25">
        <f ca="1">SUM(AF$3:AF488)</f>
        <v>0</v>
      </c>
      <c r="AH488" s="25" t="str">
        <f t="shared" ca="1" si="463"/>
        <v/>
      </c>
      <c r="AI488" s="25" t="str">
        <f t="shared" ca="1" si="441"/>
        <v/>
      </c>
      <c r="AJ488" s="25" t="str">
        <f t="shared" ca="1" si="464"/>
        <v/>
      </c>
      <c r="AK488" s="25" t="str">
        <f t="shared" ca="1" si="442"/>
        <v/>
      </c>
      <c r="AL488" s="25" t="str">
        <f t="shared" ca="1" si="465"/>
        <v/>
      </c>
      <c r="AM488" s="25" t="str">
        <f t="shared" ca="1" si="443"/>
        <v/>
      </c>
      <c r="AN488" s="25" t="str">
        <f t="shared" ca="1" si="466"/>
        <v/>
      </c>
      <c r="AO488" s="25" t="str">
        <f t="shared" ca="1" si="467"/>
        <v/>
      </c>
      <c r="AP488" s="25" t="str">
        <f ca="1">IF($H488="","",IF($Q488="x",SUM(AI$3:AK488)+SUM(AN$3:AO488)-SUM(AP$3:AP487),0))</f>
        <v/>
      </c>
      <c r="AQ488" s="25" t="str">
        <f t="shared" ca="1" si="468"/>
        <v/>
      </c>
      <c r="AR488" s="25" t="str">
        <f t="shared" ca="1" si="444"/>
        <v/>
      </c>
      <c r="AS488" s="7"/>
      <c r="AT488" s="25" t="str">
        <f t="shared" ca="1" si="469"/>
        <v/>
      </c>
      <c r="AU488" s="25">
        <f ca="1">SUM(AT$3:AT488)</f>
        <v>0</v>
      </c>
      <c r="AV488" s="25" t="str">
        <f t="shared" ca="1" si="470"/>
        <v/>
      </c>
      <c r="AW488" s="25" t="str">
        <f t="shared" ca="1" si="445"/>
        <v/>
      </c>
      <c r="AX488" s="25" t="str">
        <f t="shared" ca="1" si="471"/>
        <v/>
      </c>
      <c r="AY488" s="25" t="str">
        <f t="shared" ca="1" si="472"/>
        <v/>
      </c>
      <c r="AZ488" s="25" t="str">
        <f t="shared" ca="1" si="473"/>
        <v/>
      </c>
      <c r="BA488" s="25" t="str">
        <f t="shared" ca="1" si="474"/>
        <v/>
      </c>
      <c r="BB488" s="25" t="str">
        <f t="shared" ca="1" si="475"/>
        <v/>
      </c>
      <c r="BC488" s="25" t="str">
        <f t="shared" ca="1" si="476"/>
        <v/>
      </c>
      <c r="BD488" s="25" t="str">
        <f ca="1">IF($H488="","",IF($Q488="x",SUM(AW$3:AY488)+SUM(BB$3:BC488)-SUM(BD$3:BD487),0))</f>
        <v/>
      </c>
      <c r="BE488" s="25" t="str">
        <f t="shared" ca="1" si="477"/>
        <v/>
      </c>
      <c r="BF488" s="25" t="str">
        <f t="shared" ca="1" si="446"/>
        <v/>
      </c>
      <c r="BG488" s="7"/>
      <c r="BI488" s="25" t="str">
        <f t="shared" ca="1" si="478"/>
        <v/>
      </c>
      <c r="BJ488" s="25">
        <f ca="1">SUM(BI$3:BI488)</f>
        <v>0</v>
      </c>
      <c r="BK488" s="25" t="str">
        <f t="shared" ca="1" si="490"/>
        <v/>
      </c>
      <c r="BL488" s="25" t="str">
        <f t="shared" ca="1" si="447"/>
        <v/>
      </c>
      <c r="BM488" s="25" t="str">
        <f t="shared" ca="1" si="479"/>
        <v/>
      </c>
      <c r="BN488" s="25" t="str">
        <f t="shared" ca="1" si="480"/>
        <v/>
      </c>
      <c r="BO488" s="25" t="str">
        <f t="shared" ca="1" si="481"/>
        <v/>
      </c>
      <c r="BP488" s="25" t="str">
        <f t="shared" ca="1" si="482"/>
        <v/>
      </c>
      <c r="BQ488" s="25" t="str">
        <f t="shared" ca="1" si="483"/>
        <v/>
      </c>
      <c r="BR488" s="25" t="str">
        <f t="shared" ca="1" si="484"/>
        <v/>
      </c>
      <c r="BS488" s="25" t="str">
        <f ca="1">IF($H488="","",IF($Q488="x",SUM(BL$3:BN488)+SUM(BQ$3:BR488)-SUM(BS$3:BS487),0))</f>
        <v/>
      </c>
      <c r="BT488" s="25" t="str">
        <f t="shared" ca="1" si="485"/>
        <v/>
      </c>
      <c r="BU488" s="25" t="str">
        <f t="shared" ca="1" si="448"/>
        <v/>
      </c>
      <c r="BV488" s="7"/>
      <c r="BY488" s="7"/>
      <c r="CB488" s="131">
        <f t="shared" si="432"/>
        <v>485</v>
      </c>
      <c r="CC488" s="132" t="str">
        <f t="shared" ca="1" si="486"/>
        <v/>
      </c>
      <c r="CD488" s="133" t="str">
        <f t="shared" ca="1" si="433"/>
        <v/>
      </c>
      <c r="CE488" s="133" t="str">
        <f t="shared" ca="1" si="487"/>
        <v/>
      </c>
      <c r="CF488" s="133" t="str">
        <f t="shared" ca="1" si="434"/>
        <v/>
      </c>
      <c r="CG488" s="133" t="str">
        <f t="shared" ca="1" si="488"/>
        <v/>
      </c>
      <c r="CH488" s="133" t="str">
        <f ca="1">IF($H488="","",IF(MONTH($H488)=MONTH($C$4)-1,MAX(0,(CG488-SUM(N477:N488)+SUM(O477:O488))-(VLOOKUP(CB488-12,$CB$3:$CH487,6,FALSE))),0)*0.25)</f>
        <v/>
      </c>
      <c r="CI488" s="133" t="str">
        <f ca="1">IF($H488="","",CG488-SUM($CH$4:$CH488))</f>
        <v/>
      </c>
      <c r="CK488" s="133" t="str">
        <f ca="1">IF($H488="","",SUM($N$4:$N488)+$CK$3)</f>
        <v/>
      </c>
      <c r="CL488" s="133" t="str">
        <f ca="1">IF($H488="","",SUM($O$4:$O488))</f>
        <v/>
      </c>
      <c r="CM488" s="133" t="str">
        <f t="shared" ca="1" si="491"/>
        <v/>
      </c>
      <c r="CN488" s="133" t="str">
        <f ca="1">IF($H488="","",ROUND(IF(MONTH($H488)=MONTH($C$4)-1,BT488*(1+CC488)-SUM($CM$4:$CM488),0),2))</f>
        <v/>
      </c>
      <c r="CZ488" s="132" t="str">
        <f t="shared" ca="1" si="449"/>
        <v/>
      </c>
    </row>
    <row r="489" spans="6:104" x14ac:dyDescent="0.2">
      <c r="F489" s="3">
        <v>486</v>
      </c>
      <c r="G489" s="3">
        <f t="shared" si="450"/>
        <v>41</v>
      </c>
      <c r="H489" s="8" t="str">
        <f t="shared" ca="1" si="489"/>
        <v/>
      </c>
      <c r="I489" s="6" t="str">
        <f t="shared" ca="1" si="435"/>
        <v/>
      </c>
      <c r="J489" s="6" t="str">
        <f t="shared" ca="1" si="436"/>
        <v/>
      </c>
      <c r="K489" s="7"/>
      <c r="L489" s="6" t="str">
        <f ca="1">IF($H489="","",IF($J489="",VLOOKUP($I489,Sterbetafeln!$A$4:$I$124,$D$10,FALSE),MAX(0.0005,VLOOKUP($I489,Sterbetafeln!$A$4:$I$124,$D$10,FALSE)*VLOOKUP($J489,Sterbetafeln!$A$4:$I$124,$D$13,FALSE))))</f>
        <v/>
      </c>
      <c r="M489" s="78">
        <f ca="1">SUM($O$3:$O489)</f>
        <v>0</v>
      </c>
      <c r="N489" s="25" t="str">
        <f t="shared" ca="1" si="451"/>
        <v/>
      </c>
      <c r="O489" s="25" t="str">
        <f t="shared" ca="1" si="452"/>
        <v/>
      </c>
      <c r="P489" s="25" t="str">
        <f t="shared" ca="1" si="453"/>
        <v/>
      </c>
      <c r="Q489" s="7" t="str">
        <f t="shared" ca="1" si="454"/>
        <v/>
      </c>
      <c r="R489" s="25" t="str">
        <f t="shared" ca="1" si="455"/>
        <v/>
      </c>
      <c r="S489" s="25">
        <f ca="1">SUM(R$3:R489)</f>
        <v>0</v>
      </c>
      <c r="T489" s="25" t="str">
        <f t="shared" ca="1" si="456"/>
        <v/>
      </c>
      <c r="U489" s="25" t="str">
        <f t="shared" ca="1" si="437"/>
        <v/>
      </c>
      <c r="V489" s="25" t="str">
        <f t="shared" ca="1" si="457"/>
        <v/>
      </c>
      <c r="W489" s="25" t="str">
        <f t="shared" ca="1" si="438"/>
        <v/>
      </c>
      <c r="X489" s="25" t="str">
        <f t="shared" ca="1" si="458"/>
        <v/>
      </c>
      <c r="Y489" s="25" t="str">
        <f t="shared" ca="1" si="439"/>
        <v/>
      </c>
      <c r="Z489" s="25" t="str">
        <f t="shared" ca="1" si="459"/>
        <v/>
      </c>
      <c r="AA489" s="25" t="str">
        <f t="shared" ca="1" si="460"/>
        <v/>
      </c>
      <c r="AB489" s="25" t="str">
        <f ca="1">IF($H489="","",IF($Q489="x",SUM(U$3:W489)+SUM(Z$3:AA489)-SUM(AB$3:AB488),0))</f>
        <v/>
      </c>
      <c r="AC489" s="25" t="str">
        <f t="shared" ca="1" si="461"/>
        <v/>
      </c>
      <c r="AD489" s="25" t="str">
        <f t="shared" ca="1" si="440"/>
        <v/>
      </c>
      <c r="AE489" s="7"/>
      <c r="AF489" s="25" t="str">
        <f t="shared" ca="1" si="462"/>
        <v/>
      </c>
      <c r="AG489" s="25">
        <f ca="1">SUM(AF$3:AF489)</f>
        <v>0</v>
      </c>
      <c r="AH489" s="25" t="str">
        <f t="shared" ca="1" si="463"/>
        <v/>
      </c>
      <c r="AI489" s="25" t="str">
        <f t="shared" ca="1" si="441"/>
        <v/>
      </c>
      <c r="AJ489" s="25" t="str">
        <f t="shared" ca="1" si="464"/>
        <v/>
      </c>
      <c r="AK489" s="25" t="str">
        <f t="shared" ca="1" si="442"/>
        <v/>
      </c>
      <c r="AL489" s="25" t="str">
        <f t="shared" ca="1" si="465"/>
        <v/>
      </c>
      <c r="AM489" s="25" t="str">
        <f t="shared" ca="1" si="443"/>
        <v/>
      </c>
      <c r="AN489" s="25" t="str">
        <f t="shared" ca="1" si="466"/>
        <v/>
      </c>
      <c r="AO489" s="25" t="str">
        <f t="shared" ca="1" si="467"/>
        <v/>
      </c>
      <c r="AP489" s="25" t="str">
        <f ca="1">IF($H489="","",IF($Q489="x",SUM(AI$3:AK489)+SUM(AN$3:AO489)-SUM(AP$3:AP488),0))</f>
        <v/>
      </c>
      <c r="AQ489" s="25" t="str">
        <f t="shared" ca="1" si="468"/>
        <v/>
      </c>
      <c r="AR489" s="25" t="str">
        <f t="shared" ca="1" si="444"/>
        <v/>
      </c>
      <c r="AS489" s="7"/>
      <c r="AT489" s="25" t="str">
        <f t="shared" ca="1" si="469"/>
        <v/>
      </c>
      <c r="AU489" s="25">
        <f ca="1">SUM(AT$3:AT489)</f>
        <v>0</v>
      </c>
      <c r="AV489" s="25" t="str">
        <f t="shared" ca="1" si="470"/>
        <v/>
      </c>
      <c r="AW489" s="25" t="str">
        <f t="shared" ca="1" si="445"/>
        <v/>
      </c>
      <c r="AX489" s="25" t="str">
        <f t="shared" ca="1" si="471"/>
        <v/>
      </c>
      <c r="AY489" s="25" t="str">
        <f t="shared" ca="1" si="472"/>
        <v/>
      </c>
      <c r="AZ489" s="25" t="str">
        <f t="shared" ca="1" si="473"/>
        <v/>
      </c>
      <c r="BA489" s="25" t="str">
        <f t="shared" ca="1" si="474"/>
        <v/>
      </c>
      <c r="BB489" s="25" t="str">
        <f t="shared" ca="1" si="475"/>
        <v/>
      </c>
      <c r="BC489" s="25" t="str">
        <f t="shared" ca="1" si="476"/>
        <v/>
      </c>
      <c r="BD489" s="25" t="str">
        <f ca="1">IF($H489="","",IF($Q489="x",SUM(AW$3:AY489)+SUM(BB$3:BC489)-SUM(BD$3:BD488),0))</f>
        <v/>
      </c>
      <c r="BE489" s="25" t="str">
        <f t="shared" ca="1" si="477"/>
        <v/>
      </c>
      <c r="BF489" s="25" t="str">
        <f t="shared" ca="1" si="446"/>
        <v/>
      </c>
      <c r="BG489" s="7"/>
      <c r="BI489" s="25" t="str">
        <f t="shared" ca="1" si="478"/>
        <v/>
      </c>
      <c r="BJ489" s="25">
        <f ca="1">SUM(BI$3:BI489)</f>
        <v>0</v>
      </c>
      <c r="BK489" s="25" t="str">
        <f t="shared" ca="1" si="490"/>
        <v/>
      </c>
      <c r="BL489" s="25" t="str">
        <f t="shared" ca="1" si="447"/>
        <v/>
      </c>
      <c r="BM489" s="25" t="str">
        <f t="shared" ca="1" si="479"/>
        <v/>
      </c>
      <c r="BN489" s="25" t="str">
        <f t="shared" ca="1" si="480"/>
        <v/>
      </c>
      <c r="BO489" s="25" t="str">
        <f t="shared" ca="1" si="481"/>
        <v/>
      </c>
      <c r="BP489" s="25" t="str">
        <f t="shared" ca="1" si="482"/>
        <v/>
      </c>
      <c r="BQ489" s="25" t="str">
        <f t="shared" ca="1" si="483"/>
        <v/>
      </c>
      <c r="BR489" s="25" t="str">
        <f t="shared" ca="1" si="484"/>
        <v/>
      </c>
      <c r="BS489" s="25" t="str">
        <f ca="1">IF($H489="","",IF($Q489="x",SUM(BL$3:BN489)+SUM(BQ$3:BR489)-SUM(BS$3:BS488),0))</f>
        <v/>
      </c>
      <c r="BT489" s="25" t="str">
        <f t="shared" ca="1" si="485"/>
        <v/>
      </c>
      <c r="BU489" s="25" t="str">
        <f t="shared" ca="1" si="448"/>
        <v/>
      </c>
      <c r="BV489" s="7"/>
      <c r="BY489" s="7"/>
      <c r="CB489" s="131">
        <f t="shared" si="432"/>
        <v>486</v>
      </c>
      <c r="CC489" s="132" t="str">
        <f t="shared" ca="1" si="486"/>
        <v/>
      </c>
      <c r="CD489" s="133" t="str">
        <f t="shared" ca="1" si="433"/>
        <v/>
      </c>
      <c r="CE489" s="133" t="str">
        <f t="shared" ca="1" si="487"/>
        <v/>
      </c>
      <c r="CF489" s="133" t="str">
        <f t="shared" ca="1" si="434"/>
        <v/>
      </c>
      <c r="CG489" s="133" t="str">
        <f t="shared" ca="1" si="488"/>
        <v/>
      </c>
      <c r="CH489" s="133" t="str">
        <f ca="1">IF($H489="","",IF(MONTH($H489)=MONTH($C$4)-1,MAX(0,(CG489-SUM(N478:N489)+SUM(O478:O489))-(VLOOKUP(CB489-12,$CB$3:$CH488,6,FALSE))),0)*0.25)</f>
        <v/>
      </c>
      <c r="CI489" s="133" t="str">
        <f ca="1">IF($H489="","",CG489-SUM($CH$4:$CH489))</f>
        <v/>
      </c>
      <c r="CK489" s="133" t="str">
        <f ca="1">IF($H489="","",SUM($N$4:$N489)+$CK$3)</f>
        <v/>
      </c>
      <c r="CL489" s="133" t="str">
        <f ca="1">IF($H489="","",SUM($O$4:$O489))</f>
        <v/>
      </c>
      <c r="CM489" s="133" t="str">
        <f t="shared" ca="1" si="491"/>
        <v/>
      </c>
      <c r="CN489" s="133" t="str">
        <f ca="1">IF($H489="","",ROUND(IF(MONTH($H489)=MONTH($C$4)-1,BT489*(1+CC489)-SUM($CM$4:$CM489),0),2))</f>
        <v/>
      </c>
      <c r="CZ489" s="132" t="str">
        <f t="shared" ca="1" si="449"/>
        <v/>
      </c>
    </row>
    <row r="490" spans="6:104" x14ac:dyDescent="0.2">
      <c r="F490" s="3">
        <v>487</v>
      </c>
      <c r="G490" s="3">
        <f t="shared" si="450"/>
        <v>41</v>
      </c>
      <c r="H490" s="8" t="str">
        <f t="shared" ca="1" si="489"/>
        <v/>
      </c>
      <c r="I490" s="6" t="str">
        <f t="shared" ca="1" si="435"/>
        <v/>
      </c>
      <c r="J490" s="6" t="str">
        <f t="shared" ca="1" si="436"/>
        <v/>
      </c>
      <c r="K490" s="7"/>
      <c r="L490" s="6" t="str">
        <f ca="1">IF($H490="","",IF($J490="",VLOOKUP($I490,Sterbetafeln!$A$4:$I$124,$D$10,FALSE),MAX(0.0005,VLOOKUP($I490,Sterbetafeln!$A$4:$I$124,$D$10,FALSE)*VLOOKUP($J490,Sterbetafeln!$A$4:$I$124,$D$13,FALSE))))</f>
        <v/>
      </c>
      <c r="M490" s="78">
        <f ca="1">SUM($O$3:$O490)</f>
        <v>0</v>
      </c>
      <c r="N490" s="25" t="str">
        <f t="shared" ca="1" si="451"/>
        <v/>
      </c>
      <c r="O490" s="25" t="str">
        <f t="shared" ca="1" si="452"/>
        <v/>
      </c>
      <c r="P490" s="25" t="str">
        <f t="shared" ca="1" si="453"/>
        <v/>
      </c>
      <c r="Q490" s="7" t="str">
        <f t="shared" ca="1" si="454"/>
        <v/>
      </c>
      <c r="R490" s="25" t="str">
        <f t="shared" ca="1" si="455"/>
        <v/>
      </c>
      <c r="S490" s="25">
        <f ca="1">SUM(R$3:R490)</f>
        <v>0</v>
      </c>
      <c r="T490" s="25" t="str">
        <f t="shared" ca="1" si="456"/>
        <v/>
      </c>
      <c r="U490" s="25" t="str">
        <f t="shared" ca="1" si="437"/>
        <v/>
      </c>
      <c r="V490" s="25" t="str">
        <f t="shared" ca="1" si="457"/>
        <v/>
      </c>
      <c r="W490" s="25" t="str">
        <f t="shared" ca="1" si="438"/>
        <v/>
      </c>
      <c r="X490" s="25" t="str">
        <f t="shared" ca="1" si="458"/>
        <v/>
      </c>
      <c r="Y490" s="25" t="str">
        <f t="shared" ca="1" si="439"/>
        <v/>
      </c>
      <c r="Z490" s="25" t="str">
        <f t="shared" ca="1" si="459"/>
        <v/>
      </c>
      <c r="AA490" s="25" t="str">
        <f t="shared" ca="1" si="460"/>
        <v/>
      </c>
      <c r="AB490" s="25" t="str">
        <f ca="1">IF($H490="","",IF($Q490="x",SUM(U$3:W490)+SUM(Z$3:AA490)-SUM(AB$3:AB489),0))</f>
        <v/>
      </c>
      <c r="AC490" s="25" t="str">
        <f t="shared" ca="1" si="461"/>
        <v/>
      </c>
      <c r="AD490" s="25" t="str">
        <f t="shared" ca="1" si="440"/>
        <v/>
      </c>
      <c r="AE490" s="7"/>
      <c r="AF490" s="25" t="str">
        <f t="shared" ca="1" si="462"/>
        <v/>
      </c>
      <c r="AG490" s="25">
        <f ca="1">SUM(AF$3:AF490)</f>
        <v>0</v>
      </c>
      <c r="AH490" s="25" t="str">
        <f t="shared" ca="1" si="463"/>
        <v/>
      </c>
      <c r="AI490" s="25" t="str">
        <f t="shared" ca="1" si="441"/>
        <v/>
      </c>
      <c r="AJ490" s="25" t="str">
        <f t="shared" ca="1" si="464"/>
        <v/>
      </c>
      <c r="AK490" s="25" t="str">
        <f t="shared" ca="1" si="442"/>
        <v/>
      </c>
      <c r="AL490" s="25" t="str">
        <f t="shared" ca="1" si="465"/>
        <v/>
      </c>
      <c r="AM490" s="25" t="str">
        <f t="shared" ca="1" si="443"/>
        <v/>
      </c>
      <c r="AN490" s="25" t="str">
        <f t="shared" ca="1" si="466"/>
        <v/>
      </c>
      <c r="AO490" s="25" t="str">
        <f t="shared" ca="1" si="467"/>
        <v/>
      </c>
      <c r="AP490" s="25" t="str">
        <f ca="1">IF($H490="","",IF($Q490="x",SUM(AI$3:AK490)+SUM(AN$3:AO490)-SUM(AP$3:AP489),0))</f>
        <v/>
      </c>
      <c r="AQ490" s="25" t="str">
        <f t="shared" ca="1" si="468"/>
        <v/>
      </c>
      <c r="AR490" s="25" t="str">
        <f t="shared" ca="1" si="444"/>
        <v/>
      </c>
      <c r="AS490" s="7"/>
      <c r="AT490" s="25" t="str">
        <f t="shared" ca="1" si="469"/>
        <v/>
      </c>
      <c r="AU490" s="25">
        <f ca="1">SUM(AT$3:AT490)</f>
        <v>0</v>
      </c>
      <c r="AV490" s="25" t="str">
        <f t="shared" ca="1" si="470"/>
        <v/>
      </c>
      <c r="AW490" s="25" t="str">
        <f t="shared" ca="1" si="445"/>
        <v/>
      </c>
      <c r="AX490" s="25" t="str">
        <f t="shared" ca="1" si="471"/>
        <v/>
      </c>
      <c r="AY490" s="25" t="str">
        <f t="shared" ca="1" si="472"/>
        <v/>
      </c>
      <c r="AZ490" s="25" t="str">
        <f t="shared" ca="1" si="473"/>
        <v/>
      </c>
      <c r="BA490" s="25" t="str">
        <f t="shared" ca="1" si="474"/>
        <v/>
      </c>
      <c r="BB490" s="25" t="str">
        <f t="shared" ca="1" si="475"/>
        <v/>
      </c>
      <c r="BC490" s="25" t="str">
        <f t="shared" ca="1" si="476"/>
        <v/>
      </c>
      <c r="BD490" s="25" t="str">
        <f ca="1">IF($H490="","",IF($Q490="x",SUM(AW$3:AY490)+SUM(BB$3:BC490)-SUM(BD$3:BD489),0))</f>
        <v/>
      </c>
      <c r="BE490" s="25" t="str">
        <f t="shared" ca="1" si="477"/>
        <v/>
      </c>
      <c r="BF490" s="25" t="str">
        <f t="shared" ca="1" si="446"/>
        <v/>
      </c>
      <c r="BG490" s="7"/>
      <c r="BI490" s="25" t="str">
        <f t="shared" ca="1" si="478"/>
        <v/>
      </c>
      <c r="BJ490" s="25">
        <f ca="1">SUM(BI$3:BI490)</f>
        <v>0</v>
      </c>
      <c r="BK490" s="25" t="str">
        <f t="shared" ca="1" si="490"/>
        <v/>
      </c>
      <c r="BL490" s="25" t="str">
        <f t="shared" ca="1" si="447"/>
        <v/>
      </c>
      <c r="BM490" s="25" t="str">
        <f t="shared" ca="1" si="479"/>
        <v/>
      </c>
      <c r="BN490" s="25" t="str">
        <f t="shared" ca="1" si="480"/>
        <v/>
      </c>
      <c r="BO490" s="25" t="str">
        <f t="shared" ca="1" si="481"/>
        <v/>
      </c>
      <c r="BP490" s="25" t="str">
        <f t="shared" ca="1" si="482"/>
        <v/>
      </c>
      <c r="BQ490" s="25" t="str">
        <f t="shared" ca="1" si="483"/>
        <v/>
      </c>
      <c r="BR490" s="25" t="str">
        <f t="shared" ca="1" si="484"/>
        <v/>
      </c>
      <c r="BS490" s="25" t="str">
        <f ca="1">IF($H490="","",IF($Q490="x",SUM(BL$3:BN490)+SUM(BQ$3:BR490)-SUM(BS$3:BS489),0))</f>
        <v/>
      </c>
      <c r="BT490" s="25" t="str">
        <f t="shared" ca="1" si="485"/>
        <v/>
      </c>
      <c r="BU490" s="25" t="str">
        <f t="shared" ca="1" si="448"/>
        <v/>
      </c>
      <c r="BV490" s="7"/>
      <c r="BY490" s="7"/>
      <c r="CB490" s="131">
        <f t="shared" si="432"/>
        <v>487</v>
      </c>
      <c r="CC490" s="132" t="str">
        <f t="shared" ca="1" si="486"/>
        <v/>
      </c>
      <c r="CD490" s="133" t="str">
        <f t="shared" ca="1" si="433"/>
        <v/>
      </c>
      <c r="CE490" s="133" t="str">
        <f t="shared" ca="1" si="487"/>
        <v/>
      </c>
      <c r="CF490" s="133" t="str">
        <f t="shared" ca="1" si="434"/>
        <v/>
      </c>
      <c r="CG490" s="133" t="str">
        <f t="shared" ca="1" si="488"/>
        <v/>
      </c>
      <c r="CH490" s="133" t="str">
        <f ca="1">IF($H490="","",IF(MONTH($H490)=MONTH($C$4)-1,MAX(0,(CG490-SUM(N479:N490)+SUM(O479:O490))-(VLOOKUP(CB490-12,$CB$3:$CH489,6,FALSE))),0)*0.25)</f>
        <v/>
      </c>
      <c r="CI490" s="133" t="str">
        <f ca="1">IF($H490="","",CG490-SUM($CH$4:$CH490))</f>
        <v/>
      </c>
      <c r="CK490" s="133" t="str">
        <f ca="1">IF($H490="","",SUM($N$4:$N490)+$CK$3)</f>
        <v/>
      </c>
      <c r="CL490" s="133" t="str">
        <f ca="1">IF($H490="","",SUM($O$4:$O490))</f>
        <v/>
      </c>
      <c r="CM490" s="133" t="str">
        <f t="shared" ca="1" si="491"/>
        <v/>
      </c>
      <c r="CN490" s="133" t="str">
        <f ca="1">IF($H490="","",ROUND(IF(MONTH($H490)=MONTH($C$4)-1,BT490*(1+CC490)-SUM($CM$4:$CM490),0),2))</f>
        <v/>
      </c>
      <c r="CZ490" s="132" t="str">
        <f t="shared" ca="1" si="449"/>
        <v/>
      </c>
    </row>
    <row r="491" spans="6:104" x14ac:dyDescent="0.2">
      <c r="F491" s="3">
        <v>488</v>
      </c>
      <c r="G491" s="3">
        <f t="shared" si="450"/>
        <v>41</v>
      </c>
      <c r="H491" s="8" t="str">
        <f t="shared" ca="1" si="489"/>
        <v/>
      </c>
      <c r="I491" s="6" t="str">
        <f t="shared" ca="1" si="435"/>
        <v/>
      </c>
      <c r="J491" s="6" t="str">
        <f t="shared" ca="1" si="436"/>
        <v/>
      </c>
      <c r="K491" s="7"/>
      <c r="L491" s="6" t="str">
        <f ca="1">IF($H491="","",IF($J491="",VLOOKUP($I491,Sterbetafeln!$A$4:$I$124,$D$10,FALSE),MAX(0.0005,VLOOKUP($I491,Sterbetafeln!$A$4:$I$124,$D$10,FALSE)*VLOOKUP($J491,Sterbetafeln!$A$4:$I$124,$D$13,FALSE))))</f>
        <v/>
      </c>
      <c r="M491" s="78">
        <f ca="1">SUM($O$3:$O491)</f>
        <v>0</v>
      </c>
      <c r="N491" s="25" t="str">
        <f t="shared" ca="1" si="451"/>
        <v/>
      </c>
      <c r="O491" s="25" t="str">
        <f t="shared" ca="1" si="452"/>
        <v/>
      </c>
      <c r="P491" s="25" t="str">
        <f t="shared" ca="1" si="453"/>
        <v/>
      </c>
      <c r="Q491" s="7" t="str">
        <f t="shared" ca="1" si="454"/>
        <v/>
      </c>
      <c r="R491" s="25" t="str">
        <f t="shared" ca="1" si="455"/>
        <v/>
      </c>
      <c r="S491" s="25">
        <f ca="1">SUM(R$3:R491)</f>
        <v>0</v>
      </c>
      <c r="T491" s="25" t="str">
        <f t="shared" ca="1" si="456"/>
        <v/>
      </c>
      <c r="U491" s="25" t="str">
        <f t="shared" ca="1" si="437"/>
        <v/>
      </c>
      <c r="V491" s="25" t="str">
        <f t="shared" ca="1" si="457"/>
        <v/>
      </c>
      <c r="W491" s="25" t="str">
        <f t="shared" ca="1" si="438"/>
        <v/>
      </c>
      <c r="X491" s="25" t="str">
        <f t="shared" ca="1" si="458"/>
        <v/>
      </c>
      <c r="Y491" s="25" t="str">
        <f t="shared" ca="1" si="439"/>
        <v/>
      </c>
      <c r="Z491" s="25" t="str">
        <f t="shared" ca="1" si="459"/>
        <v/>
      </c>
      <c r="AA491" s="25" t="str">
        <f t="shared" ca="1" si="460"/>
        <v/>
      </c>
      <c r="AB491" s="25" t="str">
        <f ca="1">IF($H491="","",IF($Q491="x",SUM(U$3:W491)+SUM(Z$3:AA491)-SUM(AB$3:AB490),0))</f>
        <v/>
      </c>
      <c r="AC491" s="25" t="str">
        <f t="shared" ca="1" si="461"/>
        <v/>
      </c>
      <c r="AD491" s="25" t="str">
        <f t="shared" ca="1" si="440"/>
        <v/>
      </c>
      <c r="AE491" s="7"/>
      <c r="AF491" s="25" t="str">
        <f t="shared" ca="1" si="462"/>
        <v/>
      </c>
      <c r="AG491" s="25">
        <f ca="1">SUM(AF$3:AF491)</f>
        <v>0</v>
      </c>
      <c r="AH491" s="25" t="str">
        <f t="shared" ca="1" si="463"/>
        <v/>
      </c>
      <c r="AI491" s="25" t="str">
        <f t="shared" ca="1" si="441"/>
        <v/>
      </c>
      <c r="AJ491" s="25" t="str">
        <f t="shared" ca="1" si="464"/>
        <v/>
      </c>
      <c r="AK491" s="25" t="str">
        <f t="shared" ca="1" si="442"/>
        <v/>
      </c>
      <c r="AL491" s="25" t="str">
        <f t="shared" ca="1" si="465"/>
        <v/>
      </c>
      <c r="AM491" s="25" t="str">
        <f t="shared" ca="1" si="443"/>
        <v/>
      </c>
      <c r="AN491" s="25" t="str">
        <f t="shared" ca="1" si="466"/>
        <v/>
      </c>
      <c r="AO491" s="25" t="str">
        <f t="shared" ca="1" si="467"/>
        <v/>
      </c>
      <c r="AP491" s="25" t="str">
        <f ca="1">IF($H491="","",IF($Q491="x",SUM(AI$3:AK491)+SUM(AN$3:AO491)-SUM(AP$3:AP490),0))</f>
        <v/>
      </c>
      <c r="AQ491" s="25" t="str">
        <f t="shared" ca="1" si="468"/>
        <v/>
      </c>
      <c r="AR491" s="25" t="str">
        <f t="shared" ca="1" si="444"/>
        <v/>
      </c>
      <c r="AS491" s="7"/>
      <c r="AT491" s="25" t="str">
        <f t="shared" ca="1" si="469"/>
        <v/>
      </c>
      <c r="AU491" s="25">
        <f ca="1">SUM(AT$3:AT491)</f>
        <v>0</v>
      </c>
      <c r="AV491" s="25" t="str">
        <f t="shared" ca="1" si="470"/>
        <v/>
      </c>
      <c r="AW491" s="25" t="str">
        <f t="shared" ca="1" si="445"/>
        <v/>
      </c>
      <c r="AX491" s="25" t="str">
        <f t="shared" ca="1" si="471"/>
        <v/>
      </c>
      <c r="AY491" s="25" t="str">
        <f t="shared" ca="1" si="472"/>
        <v/>
      </c>
      <c r="AZ491" s="25" t="str">
        <f t="shared" ca="1" si="473"/>
        <v/>
      </c>
      <c r="BA491" s="25" t="str">
        <f t="shared" ca="1" si="474"/>
        <v/>
      </c>
      <c r="BB491" s="25" t="str">
        <f t="shared" ca="1" si="475"/>
        <v/>
      </c>
      <c r="BC491" s="25" t="str">
        <f t="shared" ca="1" si="476"/>
        <v/>
      </c>
      <c r="BD491" s="25" t="str">
        <f ca="1">IF($H491="","",IF($Q491="x",SUM(AW$3:AY491)+SUM(BB$3:BC491)-SUM(BD$3:BD490),0))</f>
        <v/>
      </c>
      <c r="BE491" s="25" t="str">
        <f t="shared" ca="1" si="477"/>
        <v/>
      </c>
      <c r="BF491" s="25" t="str">
        <f t="shared" ca="1" si="446"/>
        <v/>
      </c>
      <c r="BG491" s="7"/>
      <c r="BI491" s="25" t="str">
        <f t="shared" ca="1" si="478"/>
        <v/>
      </c>
      <c r="BJ491" s="25">
        <f ca="1">SUM(BI$3:BI491)</f>
        <v>0</v>
      </c>
      <c r="BK491" s="25" t="str">
        <f t="shared" ca="1" si="490"/>
        <v/>
      </c>
      <c r="BL491" s="25" t="str">
        <f t="shared" ca="1" si="447"/>
        <v/>
      </c>
      <c r="BM491" s="25" t="str">
        <f t="shared" ca="1" si="479"/>
        <v/>
      </c>
      <c r="BN491" s="25" t="str">
        <f t="shared" ca="1" si="480"/>
        <v/>
      </c>
      <c r="BO491" s="25" t="str">
        <f t="shared" ca="1" si="481"/>
        <v/>
      </c>
      <c r="BP491" s="25" t="str">
        <f t="shared" ca="1" si="482"/>
        <v/>
      </c>
      <c r="BQ491" s="25" t="str">
        <f t="shared" ca="1" si="483"/>
        <v/>
      </c>
      <c r="BR491" s="25" t="str">
        <f t="shared" ca="1" si="484"/>
        <v/>
      </c>
      <c r="BS491" s="25" t="str">
        <f ca="1">IF($H491="","",IF($Q491="x",SUM(BL$3:BN491)+SUM(BQ$3:BR491)-SUM(BS$3:BS490),0))</f>
        <v/>
      </c>
      <c r="BT491" s="25" t="str">
        <f t="shared" ca="1" si="485"/>
        <v/>
      </c>
      <c r="BU491" s="25" t="str">
        <f t="shared" ca="1" si="448"/>
        <v/>
      </c>
      <c r="BV491" s="7"/>
      <c r="BY491" s="7"/>
      <c r="CB491" s="131">
        <f t="shared" si="432"/>
        <v>488</v>
      </c>
      <c r="CC491" s="132" t="str">
        <f t="shared" ca="1" si="486"/>
        <v/>
      </c>
      <c r="CD491" s="133" t="str">
        <f t="shared" ca="1" si="433"/>
        <v/>
      </c>
      <c r="CE491" s="133" t="str">
        <f t="shared" ca="1" si="487"/>
        <v/>
      </c>
      <c r="CF491" s="133" t="str">
        <f t="shared" ca="1" si="434"/>
        <v/>
      </c>
      <c r="CG491" s="133" t="str">
        <f t="shared" ca="1" si="488"/>
        <v/>
      </c>
      <c r="CH491" s="133" t="str">
        <f ca="1">IF($H491="","",IF(MONTH($H491)=MONTH($C$4)-1,MAX(0,(CG491-SUM(N480:N491)+SUM(O480:O491))-(VLOOKUP(CB491-12,$CB$3:$CH490,6,FALSE))),0)*0.25)</f>
        <v/>
      </c>
      <c r="CI491" s="133" t="str">
        <f ca="1">IF($H491="","",CG491-SUM($CH$4:$CH491))</f>
        <v/>
      </c>
      <c r="CK491" s="133" t="str">
        <f ca="1">IF($H491="","",SUM($N$4:$N491)+$CK$3)</f>
        <v/>
      </c>
      <c r="CL491" s="133" t="str">
        <f ca="1">IF($H491="","",SUM($O$4:$O491))</f>
        <v/>
      </c>
      <c r="CM491" s="133" t="str">
        <f t="shared" ca="1" si="491"/>
        <v/>
      </c>
      <c r="CN491" s="133" t="str">
        <f ca="1">IF($H491="","",ROUND(IF(MONTH($H491)=MONTH($C$4)-1,BT491*(1+CC491)-SUM($CM$4:$CM491),0),2))</f>
        <v/>
      </c>
      <c r="CZ491" s="132" t="str">
        <f t="shared" ca="1" si="449"/>
        <v/>
      </c>
    </row>
    <row r="492" spans="6:104" x14ac:dyDescent="0.2">
      <c r="F492" s="3">
        <v>489</v>
      </c>
      <c r="G492" s="3">
        <f t="shared" si="450"/>
        <v>41</v>
      </c>
      <c r="H492" s="8" t="str">
        <f t="shared" ca="1" si="489"/>
        <v/>
      </c>
      <c r="I492" s="6" t="str">
        <f t="shared" ca="1" si="435"/>
        <v/>
      </c>
      <c r="J492" s="6" t="str">
        <f t="shared" ca="1" si="436"/>
        <v/>
      </c>
      <c r="K492" s="7"/>
      <c r="L492" s="6" t="str">
        <f ca="1">IF($H492="","",IF($J492="",VLOOKUP($I492,Sterbetafeln!$A$4:$I$124,$D$10,FALSE),MAX(0.0005,VLOOKUP($I492,Sterbetafeln!$A$4:$I$124,$D$10,FALSE)*VLOOKUP($J492,Sterbetafeln!$A$4:$I$124,$D$13,FALSE))))</f>
        <v/>
      </c>
      <c r="M492" s="78">
        <f ca="1">SUM($O$3:$O492)</f>
        <v>0</v>
      </c>
      <c r="N492" s="25" t="str">
        <f t="shared" ca="1" si="451"/>
        <v/>
      </c>
      <c r="O492" s="25" t="str">
        <f t="shared" ca="1" si="452"/>
        <v/>
      </c>
      <c r="P492" s="25" t="str">
        <f t="shared" ca="1" si="453"/>
        <v/>
      </c>
      <c r="Q492" s="7" t="str">
        <f t="shared" ca="1" si="454"/>
        <v/>
      </c>
      <c r="R492" s="25" t="str">
        <f t="shared" ca="1" si="455"/>
        <v/>
      </c>
      <c r="S492" s="25">
        <f ca="1">SUM(R$3:R492)</f>
        <v>0</v>
      </c>
      <c r="T492" s="25" t="str">
        <f t="shared" ca="1" si="456"/>
        <v/>
      </c>
      <c r="U492" s="25" t="str">
        <f t="shared" ca="1" si="437"/>
        <v/>
      </c>
      <c r="V492" s="25" t="str">
        <f t="shared" ca="1" si="457"/>
        <v/>
      </c>
      <c r="W492" s="25" t="str">
        <f t="shared" ca="1" si="438"/>
        <v/>
      </c>
      <c r="X492" s="25" t="str">
        <f t="shared" ca="1" si="458"/>
        <v/>
      </c>
      <c r="Y492" s="25" t="str">
        <f t="shared" ca="1" si="439"/>
        <v/>
      </c>
      <c r="Z492" s="25" t="str">
        <f t="shared" ca="1" si="459"/>
        <v/>
      </c>
      <c r="AA492" s="25" t="str">
        <f t="shared" ca="1" si="460"/>
        <v/>
      </c>
      <c r="AB492" s="25" t="str">
        <f ca="1">IF($H492="","",IF($Q492="x",SUM(U$3:W492)+SUM(Z$3:AA492)-SUM(AB$3:AB491),0))</f>
        <v/>
      </c>
      <c r="AC492" s="25" t="str">
        <f t="shared" ca="1" si="461"/>
        <v/>
      </c>
      <c r="AD492" s="25" t="str">
        <f t="shared" ca="1" si="440"/>
        <v/>
      </c>
      <c r="AE492" s="7"/>
      <c r="AF492" s="25" t="str">
        <f t="shared" ca="1" si="462"/>
        <v/>
      </c>
      <c r="AG492" s="25">
        <f ca="1">SUM(AF$3:AF492)</f>
        <v>0</v>
      </c>
      <c r="AH492" s="25" t="str">
        <f t="shared" ca="1" si="463"/>
        <v/>
      </c>
      <c r="AI492" s="25" t="str">
        <f t="shared" ca="1" si="441"/>
        <v/>
      </c>
      <c r="AJ492" s="25" t="str">
        <f t="shared" ca="1" si="464"/>
        <v/>
      </c>
      <c r="AK492" s="25" t="str">
        <f t="shared" ca="1" si="442"/>
        <v/>
      </c>
      <c r="AL492" s="25" t="str">
        <f t="shared" ca="1" si="465"/>
        <v/>
      </c>
      <c r="AM492" s="25" t="str">
        <f t="shared" ca="1" si="443"/>
        <v/>
      </c>
      <c r="AN492" s="25" t="str">
        <f t="shared" ca="1" si="466"/>
        <v/>
      </c>
      <c r="AO492" s="25" t="str">
        <f t="shared" ca="1" si="467"/>
        <v/>
      </c>
      <c r="AP492" s="25" t="str">
        <f ca="1">IF($H492="","",IF($Q492="x",SUM(AI$3:AK492)+SUM(AN$3:AO492)-SUM(AP$3:AP491),0))</f>
        <v/>
      </c>
      <c r="AQ492" s="25" t="str">
        <f t="shared" ca="1" si="468"/>
        <v/>
      </c>
      <c r="AR492" s="25" t="str">
        <f t="shared" ca="1" si="444"/>
        <v/>
      </c>
      <c r="AS492" s="7"/>
      <c r="AT492" s="25" t="str">
        <f t="shared" ca="1" si="469"/>
        <v/>
      </c>
      <c r="AU492" s="25">
        <f ca="1">SUM(AT$3:AT492)</f>
        <v>0</v>
      </c>
      <c r="AV492" s="25" t="str">
        <f t="shared" ca="1" si="470"/>
        <v/>
      </c>
      <c r="AW492" s="25" t="str">
        <f t="shared" ca="1" si="445"/>
        <v/>
      </c>
      <c r="AX492" s="25" t="str">
        <f t="shared" ca="1" si="471"/>
        <v/>
      </c>
      <c r="AY492" s="25" t="str">
        <f t="shared" ca="1" si="472"/>
        <v/>
      </c>
      <c r="AZ492" s="25" t="str">
        <f t="shared" ca="1" si="473"/>
        <v/>
      </c>
      <c r="BA492" s="25" t="str">
        <f t="shared" ca="1" si="474"/>
        <v/>
      </c>
      <c r="BB492" s="25" t="str">
        <f t="shared" ca="1" si="475"/>
        <v/>
      </c>
      <c r="BC492" s="25" t="str">
        <f t="shared" ca="1" si="476"/>
        <v/>
      </c>
      <c r="BD492" s="25" t="str">
        <f ca="1">IF($H492="","",IF($Q492="x",SUM(AW$3:AY492)+SUM(BB$3:BC492)-SUM(BD$3:BD491),0))</f>
        <v/>
      </c>
      <c r="BE492" s="25" t="str">
        <f t="shared" ca="1" si="477"/>
        <v/>
      </c>
      <c r="BF492" s="25" t="str">
        <f t="shared" ca="1" si="446"/>
        <v/>
      </c>
      <c r="BG492" s="7"/>
      <c r="BI492" s="25" t="str">
        <f t="shared" ca="1" si="478"/>
        <v/>
      </c>
      <c r="BJ492" s="25">
        <f ca="1">SUM(BI$3:BI492)</f>
        <v>0</v>
      </c>
      <c r="BK492" s="25" t="str">
        <f t="shared" ca="1" si="490"/>
        <v/>
      </c>
      <c r="BL492" s="25" t="str">
        <f t="shared" ca="1" si="447"/>
        <v/>
      </c>
      <c r="BM492" s="25" t="str">
        <f t="shared" ca="1" si="479"/>
        <v/>
      </c>
      <c r="BN492" s="25" t="str">
        <f t="shared" ca="1" si="480"/>
        <v/>
      </c>
      <c r="BO492" s="25" t="str">
        <f t="shared" ca="1" si="481"/>
        <v/>
      </c>
      <c r="BP492" s="25" t="str">
        <f t="shared" ca="1" si="482"/>
        <v/>
      </c>
      <c r="BQ492" s="25" t="str">
        <f t="shared" ca="1" si="483"/>
        <v/>
      </c>
      <c r="BR492" s="25" t="str">
        <f t="shared" ca="1" si="484"/>
        <v/>
      </c>
      <c r="BS492" s="25" t="str">
        <f ca="1">IF($H492="","",IF($Q492="x",SUM(BL$3:BN492)+SUM(BQ$3:BR492)-SUM(BS$3:BS491),0))</f>
        <v/>
      </c>
      <c r="BT492" s="25" t="str">
        <f t="shared" ca="1" si="485"/>
        <v/>
      </c>
      <c r="BU492" s="25" t="str">
        <f t="shared" ca="1" si="448"/>
        <v/>
      </c>
      <c r="BV492" s="7"/>
      <c r="BY492" s="7"/>
      <c r="CB492" s="131">
        <f t="shared" si="432"/>
        <v>489</v>
      </c>
      <c r="CC492" s="132" t="str">
        <f t="shared" ca="1" si="486"/>
        <v/>
      </c>
      <c r="CD492" s="133" t="str">
        <f t="shared" ca="1" si="433"/>
        <v/>
      </c>
      <c r="CE492" s="133" t="str">
        <f t="shared" ca="1" si="487"/>
        <v/>
      </c>
      <c r="CF492" s="133" t="str">
        <f t="shared" ca="1" si="434"/>
        <v/>
      </c>
      <c r="CG492" s="133" t="str">
        <f t="shared" ca="1" si="488"/>
        <v/>
      </c>
      <c r="CH492" s="133" t="str">
        <f ca="1">IF($H492="","",IF(MONTH($H492)=MONTH($C$4)-1,MAX(0,(CG492-SUM(N481:N492)+SUM(O481:O492))-(VLOOKUP(CB492-12,$CB$3:$CH491,6,FALSE))),0)*0.25)</f>
        <v/>
      </c>
      <c r="CI492" s="133" t="str">
        <f ca="1">IF($H492="","",CG492-SUM($CH$4:$CH492))</f>
        <v/>
      </c>
      <c r="CK492" s="133" t="str">
        <f ca="1">IF($H492="","",SUM($N$4:$N492)+$CK$3)</f>
        <v/>
      </c>
      <c r="CL492" s="133" t="str">
        <f ca="1">IF($H492="","",SUM($O$4:$O492))</f>
        <v/>
      </c>
      <c r="CM492" s="133" t="str">
        <f t="shared" ca="1" si="491"/>
        <v/>
      </c>
      <c r="CN492" s="133" t="str">
        <f ca="1">IF($H492="","",ROUND(IF(MONTH($H492)=MONTH($C$4)-1,BT492*(1+CC492)-SUM($CM$4:$CM492),0),2))</f>
        <v/>
      </c>
      <c r="CZ492" s="132" t="str">
        <f t="shared" ca="1" si="449"/>
        <v/>
      </c>
    </row>
    <row r="493" spans="6:104" x14ac:dyDescent="0.2">
      <c r="F493" s="3">
        <v>490</v>
      </c>
      <c r="G493" s="3">
        <f t="shared" si="450"/>
        <v>41</v>
      </c>
      <c r="H493" s="8" t="str">
        <f t="shared" ca="1" si="489"/>
        <v/>
      </c>
      <c r="I493" s="6" t="str">
        <f t="shared" ca="1" si="435"/>
        <v/>
      </c>
      <c r="J493" s="6" t="str">
        <f t="shared" ca="1" si="436"/>
        <v/>
      </c>
      <c r="K493" s="7"/>
      <c r="L493" s="6" t="str">
        <f ca="1">IF($H493="","",IF($J493="",VLOOKUP($I493,Sterbetafeln!$A$4:$I$124,$D$10,FALSE),MAX(0.0005,VLOOKUP($I493,Sterbetafeln!$A$4:$I$124,$D$10,FALSE)*VLOOKUP($J493,Sterbetafeln!$A$4:$I$124,$D$13,FALSE))))</f>
        <v/>
      </c>
      <c r="M493" s="78">
        <f ca="1">SUM($O$3:$O493)</f>
        <v>0</v>
      </c>
      <c r="N493" s="25" t="str">
        <f t="shared" ca="1" si="451"/>
        <v/>
      </c>
      <c r="O493" s="25" t="str">
        <f t="shared" ca="1" si="452"/>
        <v/>
      </c>
      <c r="P493" s="25" t="str">
        <f t="shared" ca="1" si="453"/>
        <v/>
      </c>
      <c r="Q493" s="7" t="str">
        <f t="shared" ca="1" si="454"/>
        <v/>
      </c>
      <c r="R493" s="25" t="str">
        <f t="shared" ca="1" si="455"/>
        <v/>
      </c>
      <c r="S493" s="25">
        <f ca="1">SUM(R$3:R493)</f>
        <v>0</v>
      </c>
      <c r="T493" s="25" t="str">
        <f t="shared" ca="1" si="456"/>
        <v/>
      </c>
      <c r="U493" s="25" t="str">
        <f t="shared" ca="1" si="437"/>
        <v/>
      </c>
      <c r="V493" s="25" t="str">
        <f t="shared" ca="1" si="457"/>
        <v/>
      </c>
      <c r="W493" s="25" t="str">
        <f t="shared" ca="1" si="438"/>
        <v/>
      </c>
      <c r="X493" s="25" t="str">
        <f t="shared" ca="1" si="458"/>
        <v/>
      </c>
      <c r="Y493" s="25" t="str">
        <f t="shared" ca="1" si="439"/>
        <v/>
      </c>
      <c r="Z493" s="25" t="str">
        <f t="shared" ca="1" si="459"/>
        <v/>
      </c>
      <c r="AA493" s="25" t="str">
        <f t="shared" ca="1" si="460"/>
        <v/>
      </c>
      <c r="AB493" s="25" t="str">
        <f ca="1">IF($H493="","",IF($Q493="x",SUM(U$3:W493)+SUM(Z$3:AA493)-SUM(AB$3:AB492),0))</f>
        <v/>
      </c>
      <c r="AC493" s="25" t="str">
        <f t="shared" ca="1" si="461"/>
        <v/>
      </c>
      <c r="AD493" s="25" t="str">
        <f t="shared" ca="1" si="440"/>
        <v/>
      </c>
      <c r="AE493" s="7"/>
      <c r="AF493" s="25" t="str">
        <f t="shared" ca="1" si="462"/>
        <v/>
      </c>
      <c r="AG493" s="25">
        <f ca="1">SUM(AF$3:AF493)</f>
        <v>0</v>
      </c>
      <c r="AH493" s="25" t="str">
        <f t="shared" ca="1" si="463"/>
        <v/>
      </c>
      <c r="AI493" s="25" t="str">
        <f t="shared" ca="1" si="441"/>
        <v/>
      </c>
      <c r="AJ493" s="25" t="str">
        <f t="shared" ca="1" si="464"/>
        <v/>
      </c>
      <c r="AK493" s="25" t="str">
        <f t="shared" ca="1" si="442"/>
        <v/>
      </c>
      <c r="AL493" s="25" t="str">
        <f t="shared" ca="1" si="465"/>
        <v/>
      </c>
      <c r="AM493" s="25" t="str">
        <f t="shared" ca="1" si="443"/>
        <v/>
      </c>
      <c r="AN493" s="25" t="str">
        <f t="shared" ca="1" si="466"/>
        <v/>
      </c>
      <c r="AO493" s="25" t="str">
        <f t="shared" ca="1" si="467"/>
        <v/>
      </c>
      <c r="AP493" s="25" t="str">
        <f ca="1">IF($H493="","",IF($Q493="x",SUM(AI$3:AK493)+SUM(AN$3:AO493)-SUM(AP$3:AP492),0))</f>
        <v/>
      </c>
      <c r="AQ493" s="25" t="str">
        <f t="shared" ca="1" si="468"/>
        <v/>
      </c>
      <c r="AR493" s="25" t="str">
        <f t="shared" ca="1" si="444"/>
        <v/>
      </c>
      <c r="AS493" s="7"/>
      <c r="AT493" s="25" t="str">
        <f t="shared" ca="1" si="469"/>
        <v/>
      </c>
      <c r="AU493" s="25">
        <f ca="1">SUM(AT$3:AT493)</f>
        <v>0</v>
      </c>
      <c r="AV493" s="25" t="str">
        <f t="shared" ca="1" si="470"/>
        <v/>
      </c>
      <c r="AW493" s="25" t="str">
        <f t="shared" ca="1" si="445"/>
        <v/>
      </c>
      <c r="AX493" s="25" t="str">
        <f t="shared" ca="1" si="471"/>
        <v/>
      </c>
      <c r="AY493" s="25" t="str">
        <f t="shared" ca="1" si="472"/>
        <v/>
      </c>
      <c r="AZ493" s="25" t="str">
        <f t="shared" ca="1" si="473"/>
        <v/>
      </c>
      <c r="BA493" s="25" t="str">
        <f t="shared" ca="1" si="474"/>
        <v/>
      </c>
      <c r="BB493" s="25" t="str">
        <f t="shared" ca="1" si="475"/>
        <v/>
      </c>
      <c r="BC493" s="25" t="str">
        <f t="shared" ca="1" si="476"/>
        <v/>
      </c>
      <c r="BD493" s="25" t="str">
        <f ca="1">IF($H493="","",IF($Q493="x",SUM(AW$3:AY493)+SUM(BB$3:BC493)-SUM(BD$3:BD492),0))</f>
        <v/>
      </c>
      <c r="BE493" s="25" t="str">
        <f t="shared" ca="1" si="477"/>
        <v/>
      </c>
      <c r="BF493" s="25" t="str">
        <f t="shared" ca="1" si="446"/>
        <v/>
      </c>
      <c r="BG493" s="7"/>
      <c r="BI493" s="25" t="str">
        <f t="shared" ca="1" si="478"/>
        <v/>
      </c>
      <c r="BJ493" s="25">
        <f ca="1">SUM(BI$3:BI493)</f>
        <v>0</v>
      </c>
      <c r="BK493" s="25" t="str">
        <f t="shared" ca="1" si="490"/>
        <v/>
      </c>
      <c r="BL493" s="25" t="str">
        <f t="shared" ca="1" si="447"/>
        <v/>
      </c>
      <c r="BM493" s="25" t="str">
        <f t="shared" ca="1" si="479"/>
        <v/>
      </c>
      <c r="BN493" s="25" t="str">
        <f t="shared" ca="1" si="480"/>
        <v/>
      </c>
      <c r="BO493" s="25" t="str">
        <f t="shared" ca="1" si="481"/>
        <v/>
      </c>
      <c r="BP493" s="25" t="str">
        <f t="shared" ca="1" si="482"/>
        <v/>
      </c>
      <c r="BQ493" s="25" t="str">
        <f t="shared" ca="1" si="483"/>
        <v/>
      </c>
      <c r="BR493" s="25" t="str">
        <f t="shared" ca="1" si="484"/>
        <v/>
      </c>
      <c r="BS493" s="25" t="str">
        <f ca="1">IF($H493="","",IF($Q493="x",SUM(BL$3:BN493)+SUM(BQ$3:BR493)-SUM(BS$3:BS492),0))</f>
        <v/>
      </c>
      <c r="BT493" s="25" t="str">
        <f t="shared" ca="1" si="485"/>
        <v/>
      </c>
      <c r="BU493" s="25" t="str">
        <f t="shared" ca="1" si="448"/>
        <v/>
      </c>
      <c r="BV493" s="7"/>
      <c r="BY493" s="7"/>
      <c r="CB493" s="131">
        <f t="shared" si="432"/>
        <v>490</v>
      </c>
      <c r="CC493" s="132" t="str">
        <f t="shared" ca="1" si="486"/>
        <v/>
      </c>
      <c r="CD493" s="133" t="str">
        <f t="shared" ca="1" si="433"/>
        <v/>
      </c>
      <c r="CE493" s="133" t="str">
        <f t="shared" ca="1" si="487"/>
        <v/>
      </c>
      <c r="CF493" s="133" t="str">
        <f t="shared" ca="1" si="434"/>
        <v/>
      </c>
      <c r="CG493" s="133" t="str">
        <f t="shared" ca="1" si="488"/>
        <v/>
      </c>
      <c r="CH493" s="133" t="str">
        <f ca="1">IF($H493="","",IF(MONTH($H493)=MONTH($C$4)-1,MAX(0,(CG493-SUM(N482:N493)+SUM(O482:O493))-(VLOOKUP(CB493-12,$CB$3:$CH492,6,FALSE))),0)*0.25)</f>
        <v/>
      </c>
      <c r="CI493" s="133" t="str">
        <f ca="1">IF($H493="","",CG493-SUM($CH$4:$CH493))</f>
        <v/>
      </c>
      <c r="CK493" s="133" t="str">
        <f ca="1">IF($H493="","",SUM($N$4:$N493)+$CK$3)</f>
        <v/>
      </c>
      <c r="CL493" s="133" t="str">
        <f ca="1">IF($H493="","",SUM($O$4:$O493))</f>
        <v/>
      </c>
      <c r="CM493" s="133" t="str">
        <f t="shared" ca="1" si="491"/>
        <v/>
      </c>
      <c r="CN493" s="133" t="str">
        <f ca="1">IF($H493="","",ROUND(IF(MONTH($H493)=MONTH($C$4)-1,BT493*(1+CC493)-SUM($CM$4:$CM493),0),2))</f>
        <v/>
      </c>
      <c r="CZ493" s="132" t="str">
        <f t="shared" ca="1" si="449"/>
        <v/>
      </c>
    </row>
    <row r="494" spans="6:104" x14ac:dyDescent="0.2">
      <c r="F494" s="3">
        <v>491</v>
      </c>
      <c r="G494" s="3">
        <f t="shared" si="450"/>
        <v>41</v>
      </c>
      <c r="H494" s="8" t="str">
        <f t="shared" ca="1" si="489"/>
        <v/>
      </c>
      <c r="I494" s="6" t="str">
        <f t="shared" ca="1" si="435"/>
        <v/>
      </c>
      <c r="J494" s="6" t="str">
        <f t="shared" ca="1" si="436"/>
        <v/>
      </c>
      <c r="K494" s="7"/>
      <c r="L494" s="6" t="str">
        <f ca="1">IF($H494="","",IF($J494="",VLOOKUP($I494,Sterbetafeln!$A$4:$I$124,$D$10,FALSE),MAX(0.0005,VLOOKUP($I494,Sterbetafeln!$A$4:$I$124,$D$10,FALSE)*VLOOKUP($J494,Sterbetafeln!$A$4:$I$124,$D$13,FALSE))))</f>
        <v/>
      </c>
      <c r="M494" s="78">
        <f ca="1">SUM($O$3:$O494)</f>
        <v>0</v>
      </c>
      <c r="N494" s="25" t="str">
        <f t="shared" ca="1" si="451"/>
        <v/>
      </c>
      <c r="O494" s="25" t="str">
        <f t="shared" ca="1" si="452"/>
        <v/>
      </c>
      <c r="P494" s="25" t="str">
        <f t="shared" ca="1" si="453"/>
        <v/>
      </c>
      <c r="Q494" s="7" t="str">
        <f t="shared" ca="1" si="454"/>
        <v/>
      </c>
      <c r="R494" s="25" t="str">
        <f t="shared" ca="1" si="455"/>
        <v/>
      </c>
      <c r="S494" s="25">
        <f ca="1">SUM(R$3:R494)</f>
        <v>0</v>
      </c>
      <c r="T494" s="25" t="str">
        <f t="shared" ca="1" si="456"/>
        <v/>
      </c>
      <c r="U494" s="25" t="str">
        <f t="shared" ca="1" si="437"/>
        <v/>
      </c>
      <c r="V494" s="25" t="str">
        <f t="shared" ca="1" si="457"/>
        <v/>
      </c>
      <c r="W494" s="25" t="str">
        <f t="shared" ca="1" si="438"/>
        <v/>
      </c>
      <c r="X494" s="25" t="str">
        <f t="shared" ca="1" si="458"/>
        <v/>
      </c>
      <c r="Y494" s="25" t="str">
        <f t="shared" ca="1" si="439"/>
        <v/>
      </c>
      <c r="Z494" s="25" t="str">
        <f t="shared" ca="1" si="459"/>
        <v/>
      </c>
      <c r="AA494" s="25" t="str">
        <f t="shared" ca="1" si="460"/>
        <v/>
      </c>
      <c r="AB494" s="25" t="str">
        <f ca="1">IF($H494="","",IF($Q494="x",SUM(U$3:W494)+SUM(Z$3:AA494)-SUM(AB$3:AB493),0))</f>
        <v/>
      </c>
      <c r="AC494" s="25" t="str">
        <f t="shared" ca="1" si="461"/>
        <v/>
      </c>
      <c r="AD494" s="25" t="str">
        <f t="shared" ca="1" si="440"/>
        <v/>
      </c>
      <c r="AE494" s="7"/>
      <c r="AF494" s="25" t="str">
        <f t="shared" ca="1" si="462"/>
        <v/>
      </c>
      <c r="AG494" s="25">
        <f ca="1">SUM(AF$3:AF494)</f>
        <v>0</v>
      </c>
      <c r="AH494" s="25" t="str">
        <f t="shared" ca="1" si="463"/>
        <v/>
      </c>
      <c r="AI494" s="25" t="str">
        <f t="shared" ca="1" si="441"/>
        <v/>
      </c>
      <c r="AJ494" s="25" t="str">
        <f t="shared" ca="1" si="464"/>
        <v/>
      </c>
      <c r="AK494" s="25" t="str">
        <f t="shared" ca="1" si="442"/>
        <v/>
      </c>
      <c r="AL494" s="25" t="str">
        <f t="shared" ca="1" si="465"/>
        <v/>
      </c>
      <c r="AM494" s="25" t="str">
        <f t="shared" ca="1" si="443"/>
        <v/>
      </c>
      <c r="AN494" s="25" t="str">
        <f t="shared" ca="1" si="466"/>
        <v/>
      </c>
      <c r="AO494" s="25" t="str">
        <f t="shared" ca="1" si="467"/>
        <v/>
      </c>
      <c r="AP494" s="25" t="str">
        <f ca="1">IF($H494="","",IF($Q494="x",SUM(AI$3:AK494)+SUM(AN$3:AO494)-SUM(AP$3:AP493),0))</f>
        <v/>
      </c>
      <c r="AQ494" s="25" t="str">
        <f t="shared" ca="1" si="468"/>
        <v/>
      </c>
      <c r="AR494" s="25" t="str">
        <f t="shared" ca="1" si="444"/>
        <v/>
      </c>
      <c r="AS494" s="7"/>
      <c r="AT494" s="25" t="str">
        <f t="shared" ca="1" si="469"/>
        <v/>
      </c>
      <c r="AU494" s="25">
        <f ca="1">SUM(AT$3:AT494)</f>
        <v>0</v>
      </c>
      <c r="AV494" s="25" t="str">
        <f t="shared" ca="1" si="470"/>
        <v/>
      </c>
      <c r="AW494" s="25" t="str">
        <f t="shared" ca="1" si="445"/>
        <v/>
      </c>
      <c r="AX494" s="25" t="str">
        <f t="shared" ca="1" si="471"/>
        <v/>
      </c>
      <c r="AY494" s="25" t="str">
        <f t="shared" ca="1" si="472"/>
        <v/>
      </c>
      <c r="AZ494" s="25" t="str">
        <f t="shared" ca="1" si="473"/>
        <v/>
      </c>
      <c r="BA494" s="25" t="str">
        <f t="shared" ca="1" si="474"/>
        <v/>
      </c>
      <c r="BB494" s="25" t="str">
        <f t="shared" ca="1" si="475"/>
        <v/>
      </c>
      <c r="BC494" s="25" t="str">
        <f t="shared" ca="1" si="476"/>
        <v/>
      </c>
      <c r="BD494" s="25" t="str">
        <f ca="1">IF($H494="","",IF($Q494="x",SUM(AW$3:AY494)+SUM(BB$3:BC494)-SUM(BD$3:BD493),0))</f>
        <v/>
      </c>
      <c r="BE494" s="25" t="str">
        <f t="shared" ca="1" si="477"/>
        <v/>
      </c>
      <c r="BF494" s="25" t="str">
        <f t="shared" ca="1" si="446"/>
        <v/>
      </c>
      <c r="BG494" s="7"/>
      <c r="BI494" s="25" t="str">
        <f t="shared" ca="1" si="478"/>
        <v/>
      </c>
      <c r="BJ494" s="25">
        <f ca="1">SUM(BI$3:BI494)</f>
        <v>0</v>
      </c>
      <c r="BK494" s="25" t="str">
        <f t="shared" ca="1" si="490"/>
        <v/>
      </c>
      <c r="BL494" s="25" t="str">
        <f t="shared" ca="1" si="447"/>
        <v/>
      </c>
      <c r="BM494" s="25" t="str">
        <f t="shared" ca="1" si="479"/>
        <v/>
      </c>
      <c r="BN494" s="25" t="str">
        <f t="shared" ca="1" si="480"/>
        <v/>
      </c>
      <c r="BO494" s="25" t="str">
        <f t="shared" ca="1" si="481"/>
        <v/>
      </c>
      <c r="BP494" s="25" t="str">
        <f t="shared" ca="1" si="482"/>
        <v/>
      </c>
      <c r="BQ494" s="25" t="str">
        <f t="shared" ca="1" si="483"/>
        <v/>
      </c>
      <c r="BR494" s="25" t="str">
        <f t="shared" ca="1" si="484"/>
        <v/>
      </c>
      <c r="BS494" s="25" t="str">
        <f ca="1">IF($H494="","",IF($Q494="x",SUM(BL$3:BN494)+SUM(BQ$3:BR494)-SUM(BS$3:BS493),0))</f>
        <v/>
      </c>
      <c r="BT494" s="25" t="str">
        <f t="shared" ca="1" si="485"/>
        <v/>
      </c>
      <c r="BU494" s="25" t="str">
        <f t="shared" ca="1" si="448"/>
        <v/>
      </c>
      <c r="BV494" s="7"/>
      <c r="BY494" s="7"/>
      <c r="CB494" s="131">
        <f t="shared" si="432"/>
        <v>491</v>
      </c>
      <c r="CC494" s="132" t="str">
        <f t="shared" ca="1" si="486"/>
        <v/>
      </c>
      <c r="CD494" s="133" t="str">
        <f t="shared" ca="1" si="433"/>
        <v/>
      </c>
      <c r="CE494" s="133" t="str">
        <f t="shared" ca="1" si="487"/>
        <v/>
      </c>
      <c r="CF494" s="133" t="str">
        <f t="shared" ca="1" si="434"/>
        <v/>
      </c>
      <c r="CG494" s="133" t="str">
        <f t="shared" ca="1" si="488"/>
        <v/>
      </c>
      <c r="CH494" s="133" t="str">
        <f ca="1">IF($H494="","",IF(MONTH($H494)=MONTH($C$4)-1,MAX(0,(CG494-SUM(N483:N494)+SUM(O483:O494))-(VLOOKUP(CB494-12,$CB$3:$CH493,6,FALSE))),0)*0.25)</f>
        <v/>
      </c>
      <c r="CI494" s="133" t="str">
        <f ca="1">IF($H494="","",CG494-SUM($CH$4:$CH494))</f>
        <v/>
      </c>
      <c r="CK494" s="133" t="str">
        <f ca="1">IF($H494="","",SUM($N$4:$N494)+$CK$3)</f>
        <v/>
      </c>
      <c r="CL494" s="133" t="str">
        <f ca="1">IF($H494="","",SUM($O$4:$O494))</f>
        <v/>
      </c>
      <c r="CM494" s="133" t="str">
        <f t="shared" ca="1" si="491"/>
        <v/>
      </c>
      <c r="CN494" s="133" t="str">
        <f ca="1">IF($H494="","",ROUND(IF(MONTH($H494)=MONTH($C$4)-1,BT494*(1+CC494)-SUM($CM$4:$CM494),0),2))</f>
        <v/>
      </c>
      <c r="CZ494" s="132" t="str">
        <f t="shared" ca="1" si="449"/>
        <v/>
      </c>
    </row>
    <row r="495" spans="6:104" x14ac:dyDescent="0.2">
      <c r="F495" s="3">
        <v>492</v>
      </c>
      <c r="G495" s="3">
        <f t="shared" si="450"/>
        <v>41</v>
      </c>
      <c r="H495" s="8" t="str">
        <f t="shared" ca="1" si="489"/>
        <v/>
      </c>
      <c r="I495" s="6" t="str">
        <f t="shared" ca="1" si="435"/>
        <v/>
      </c>
      <c r="J495" s="6" t="str">
        <f t="shared" ca="1" si="436"/>
        <v/>
      </c>
      <c r="K495" s="7"/>
      <c r="L495" s="6" t="str">
        <f ca="1">IF($H495="","",IF($J495="",VLOOKUP($I495,Sterbetafeln!$A$4:$I$124,$D$10,FALSE),MAX(0.0005,VLOOKUP($I495,Sterbetafeln!$A$4:$I$124,$D$10,FALSE)*VLOOKUP($J495,Sterbetafeln!$A$4:$I$124,$D$13,FALSE))))</f>
        <v/>
      </c>
      <c r="M495" s="78">
        <f ca="1">SUM($O$3:$O495)</f>
        <v>0</v>
      </c>
      <c r="N495" s="25" t="str">
        <f t="shared" ca="1" si="451"/>
        <v/>
      </c>
      <c r="O495" s="25" t="str">
        <f t="shared" ca="1" si="452"/>
        <v/>
      </c>
      <c r="P495" s="25" t="str">
        <f t="shared" ca="1" si="453"/>
        <v/>
      </c>
      <c r="Q495" s="7" t="str">
        <f t="shared" ca="1" si="454"/>
        <v/>
      </c>
      <c r="R495" s="25" t="str">
        <f t="shared" ca="1" si="455"/>
        <v/>
      </c>
      <c r="S495" s="25">
        <f ca="1">SUM(R$3:R495)</f>
        <v>0</v>
      </c>
      <c r="T495" s="25" t="str">
        <f t="shared" ca="1" si="456"/>
        <v/>
      </c>
      <c r="U495" s="25" t="str">
        <f t="shared" ca="1" si="437"/>
        <v/>
      </c>
      <c r="V495" s="25" t="str">
        <f t="shared" ca="1" si="457"/>
        <v/>
      </c>
      <c r="W495" s="25" t="str">
        <f t="shared" ca="1" si="438"/>
        <v/>
      </c>
      <c r="X495" s="25" t="str">
        <f t="shared" ca="1" si="458"/>
        <v/>
      </c>
      <c r="Y495" s="25" t="str">
        <f t="shared" ca="1" si="439"/>
        <v/>
      </c>
      <c r="Z495" s="25" t="str">
        <f t="shared" ca="1" si="459"/>
        <v/>
      </c>
      <c r="AA495" s="25" t="str">
        <f t="shared" ca="1" si="460"/>
        <v/>
      </c>
      <c r="AB495" s="25" t="str">
        <f ca="1">IF($H495="","",IF($Q495="x",SUM(U$3:W495)+SUM(Z$3:AA495)-SUM(AB$3:AB494),0))</f>
        <v/>
      </c>
      <c r="AC495" s="25" t="str">
        <f t="shared" ca="1" si="461"/>
        <v/>
      </c>
      <c r="AD495" s="25" t="str">
        <f t="shared" ca="1" si="440"/>
        <v/>
      </c>
      <c r="AE495" s="7"/>
      <c r="AF495" s="25" t="str">
        <f t="shared" ca="1" si="462"/>
        <v/>
      </c>
      <c r="AG495" s="25">
        <f ca="1">SUM(AF$3:AF495)</f>
        <v>0</v>
      </c>
      <c r="AH495" s="25" t="str">
        <f t="shared" ca="1" si="463"/>
        <v/>
      </c>
      <c r="AI495" s="25" t="str">
        <f t="shared" ca="1" si="441"/>
        <v/>
      </c>
      <c r="AJ495" s="25" t="str">
        <f t="shared" ca="1" si="464"/>
        <v/>
      </c>
      <c r="AK495" s="25" t="str">
        <f t="shared" ca="1" si="442"/>
        <v/>
      </c>
      <c r="AL495" s="25" t="str">
        <f t="shared" ca="1" si="465"/>
        <v/>
      </c>
      <c r="AM495" s="25" t="str">
        <f t="shared" ca="1" si="443"/>
        <v/>
      </c>
      <c r="AN495" s="25" t="str">
        <f t="shared" ca="1" si="466"/>
        <v/>
      </c>
      <c r="AO495" s="25" t="str">
        <f t="shared" ca="1" si="467"/>
        <v/>
      </c>
      <c r="AP495" s="25" t="str">
        <f ca="1">IF($H495="","",IF($Q495="x",SUM(AI$3:AK495)+SUM(AN$3:AO495)-SUM(AP$3:AP494),0))</f>
        <v/>
      </c>
      <c r="AQ495" s="25" t="str">
        <f t="shared" ca="1" si="468"/>
        <v/>
      </c>
      <c r="AR495" s="25" t="str">
        <f t="shared" ca="1" si="444"/>
        <v/>
      </c>
      <c r="AS495" s="7"/>
      <c r="AT495" s="25" t="str">
        <f t="shared" ca="1" si="469"/>
        <v/>
      </c>
      <c r="AU495" s="25">
        <f ca="1">SUM(AT$3:AT495)</f>
        <v>0</v>
      </c>
      <c r="AV495" s="25" t="str">
        <f t="shared" ca="1" si="470"/>
        <v/>
      </c>
      <c r="AW495" s="25" t="str">
        <f t="shared" ca="1" si="445"/>
        <v/>
      </c>
      <c r="AX495" s="25" t="str">
        <f t="shared" ca="1" si="471"/>
        <v/>
      </c>
      <c r="AY495" s="25" t="str">
        <f t="shared" ca="1" si="472"/>
        <v/>
      </c>
      <c r="AZ495" s="25" t="str">
        <f t="shared" ca="1" si="473"/>
        <v/>
      </c>
      <c r="BA495" s="25" t="str">
        <f t="shared" ca="1" si="474"/>
        <v/>
      </c>
      <c r="BB495" s="25" t="str">
        <f t="shared" ca="1" si="475"/>
        <v/>
      </c>
      <c r="BC495" s="25" t="str">
        <f t="shared" ca="1" si="476"/>
        <v/>
      </c>
      <c r="BD495" s="25" t="str">
        <f ca="1">IF($H495="","",IF($Q495="x",SUM(AW$3:AY495)+SUM(BB$3:BC495)-SUM(BD$3:BD494),0))</f>
        <v/>
      </c>
      <c r="BE495" s="25" t="str">
        <f t="shared" ca="1" si="477"/>
        <v/>
      </c>
      <c r="BF495" s="25" t="str">
        <f t="shared" ca="1" si="446"/>
        <v/>
      </c>
      <c r="BG495" s="7"/>
      <c r="BI495" s="25" t="str">
        <f t="shared" ca="1" si="478"/>
        <v/>
      </c>
      <c r="BJ495" s="25">
        <f ca="1">SUM(BI$3:BI495)</f>
        <v>0</v>
      </c>
      <c r="BK495" s="25" t="str">
        <f t="shared" ca="1" si="490"/>
        <v/>
      </c>
      <c r="BL495" s="25" t="str">
        <f t="shared" ca="1" si="447"/>
        <v/>
      </c>
      <c r="BM495" s="25" t="str">
        <f t="shared" ca="1" si="479"/>
        <v/>
      </c>
      <c r="BN495" s="25" t="str">
        <f t="shared" ca="1" si="480"/>
        <v/>
      </c>
      <c r="BO495" s="25" t="str">
        <f t="shared" ca="1" si="481"/>
        <v/>
      </c>
      <c r="BP495" s="25" t="str">
        <f t="shared" ca="1" si="482"/>
        <v/>
      </c>
      <c r="BQ495" s="25" t="str">
        <f t="shared" ca="1" si="483"/>
        <v/>
      </c>
      <c r="BR495" s="25" t="str">
        <f t="shared" ca="1" si="484"/>
        <v/>
      </c>
      <c r="BS495" s="25" t="str">
        <f ca="1">IF($H495="","",IF($Q495="x",SUM(BL$3:BN495)+SUM(BQ$3:BR495)-SUM(BS$3:BS494),0))</f>
        <v/>
      </c>
      <c r="BT495" s="25" t="str">
        <f t="shared" ca="1" si="485"/>
        <v/>
      </c>
      <c r="BU495" s="25" t="str">
        <f t="shared" ca="1" si="448"/>
        <v/>
      </c>
      <c r="BV495" s="7"/>
      <c r="BY495" s="7"/>
      <c r="CB495" s="131">
        <f t="shared" si="432"/>
        <v>492</v>
      </c>
      <c r="CC495" s="132" t="str">
        <f t="shared" ca="1" si="486"/>
        <v/>
      </c>
      <c r="CD495" s="133" t="str">
        <f t="shared" ca="1" si="433"/>
        <v/>
      </c>
      <c r="CE495" s="133" t="str">
        <f t="shared" ca="1" si="487"/>
        <v/>
      </c>
      <c r="CF495" s="133" t="str">
        <f t="shared" ca="1" si="434"/>
        <v/>
      </c>
      <c r="CG495" s="133" t="str">
        <f t="shared" ca="1" si="488"/>
        <v/>
      </c>
      <c r="CH495" s="133" t="str">
        <f ca="1">IF($H495="","",IF(MONTH($H495)=MONTH($C$4)-1,MAX(0,(CG495-SUM(N484:N495)+SUM(O484:O495))-(VLOOKUP(CB495-12,$CB$3:$CH494,6,FALSE))),0)*0.25)</f>
        <v/>
      </c>
      <c r="CI495" s="133" t="str">
        <f ca="1">IF($H495="","",CG495-SUM($CH$4:$CH495))</f>
        <v/>
      </c>
      <c r="CK495" s="133" t="str">
        <f ca="1">IF($H495="","",SUM($N$4:$N495)+$CK$3)</f>
        <v/>
      </c>
      <c r="CL495" s="133" t="str">
        <f ca="1">IF($H495="","",SUM($O$4:$O495))</f>
        <v/>
      </c>
      <c r="CM495" s="133" t="str">
        <f t="shared" ca="1" si="491"/>
        <v/>
      </c>
      <c r="CN495" s="133" t="str">
        <f ca="1">IF($H495="","",ROUND(IF(MONTH($H495)=MONTH($C$4)-1,BT495*(1+CC495)-SUM($CM$4:$CM495),0),2))</f>
        <v/>
      </c>
      <c r="CZ495" s="132" t="str">
        <f t="shared" ca="1" si="449"/>
        <v/>
      </c>
    </row>
    <row r="496" spans="6:104" x14ac:dyDescent="0.2">
      <c r="F496" s="3">
        <v>493</v>
      </c>
      <c r="G496" s="3">
        <f t="shared" si="450"/>
        <v>42</v>
      </c>
      <c r="H496" s="8" t="str">
        <f t="shared" ca="1" si="489"/>
        <v/>
      </c>
      <c r="I496" s="6" t="str">
        <f t="shared" ca="1" si="435"/>
        <v/>
      </c>
      <c r="J496" s="6" t="str">
        <f t="shared" ca="1" si="436"/>
        <v/>
      </c>
      <c r="K496" s="7"/>
      <c r="L496" s="6" t="str">
        <f ca="1">IF($H496="","",IF($J496="",VLOOKUP($I496,Sterbetafeln!$A$4:$I$124,$D$10,FALSE),MAX(0.0005,VLOOKUP($I496,Sterbetafeln!$A$4:$I$124,$D$10,FALSE)*VLOOKUP($J496,Sterbetafeln!$A$4:$I$124,$D$13,FALSE))))</f>
        <v/>
      </c>
      <c r="M496" s="78">
        <f ca="1">SUM($O$3:$O496)</f>
        <v>0</v>
      </c>
      <c r="N496" s="25" t="str">
        <f t="shared" ca="1" si="451"/>
        <v/>
      </c>
      <c r="O496" s="25" t="str">
        <f t="shared" ca="1" si="452"/>
        <v/>
      </c>
      <c r="P496" s="25" t="str">
        <f t="shared" ca="1" si="453"/>
        <v/>
      </c>
      <c r="Q496" s="7" t="str">
        <f t="shared" ca="1" si="454"/>
        <v/>
      </c>
      <c r="R496" s="25" t="str">
        <f t="shared" ca="1" si="455"/>
        <v/>
      </c>
      <c r="S496" s="25">
        <f ca="1">SUM(R$3:R496)</f>
        <v>0</v>
      </c>
      <c r="T496" s="25" t="str">
        <f t="shared" ca="1" si="456"/>
        <v/>
      </c>
      <c r="U496" s="25" t="str">
        <f t="shared" ca="1" si="437"/>
        <v/>
      </c>
      <c r="V496" s="25" t="str">
        <f t="shared" ca="1" si="457"/>
        <v/>
      </c>
      <c r="W496" s="25" t="str">
        <f t="shared" ca="1" si="438"/>
        <v/>
      </c>
      <c r="X496" s="25" t="str">
        <f t="shared" ca="1" si="458"/>
        <v/>
      </c>
      <c r="Y496" s="25" t="str">
        <f t="shared" ca="1" si="439"/>
        <v/>
      </c>
      <c r="Z496" s="25" t="str">
        <f t="shared" ca="1" si="459"/>
        <v/>
      </c>
      <c r="AA496" s="25" t="str">
        <f t="shared" ca="1" si="460"/>
        <v/>
      </c>
      <c r="AB496" s="25" t="str">
        <f ca="1">IF($H496="","",IF($Q496="x",SUM(U$3:W496)+SUM(Z$3:AA496)-SUM(AB$3:AB495),0))</f>
        <v/>
      </c>
      <c r="AC496" s="25" t="str">
        <f t="shared" ca="1" si="461"/>
        <v/>
      </c>
      <c r="AD496" s="25" t="str">
        <f t="shared" ca="1" si="440"/>
        <v/>
      </c>
      <c r="AE496" s="7"/>
      <c r="AF496" s="25" t="str">
        <f t="shared" ca="1" si="462"/>
        <v/>
      </c>
      <c r="AG496" s="25">
        <f ca="1">SUM(AF$3:AF496)</f>
        <v>0</v>
      </c>
      <c r="AH496" s="25" t="str">
        <f t="shared" ca="1" si="463"/>
        <v/>
      </c>
      <c r="AI496" s="25" t="str">
        <f t="shared" ca="1" si="441"/>
        <v/>
      </c>
      <c r="AJ496" s="25" t="str">
        <f t="shared" ca="1" si="464"/>
        <v/>
      </c>
      <c r="AK496" s="25" t="str">
        <f t="shared" ca="1" si="442"/>
        <v/>
      </c>
      <c r="AL496" s="25" t="str">
        <f t="shared" ca="1" si="465"/>
        <v/>
      </c>
      <c r="AM496" s="25" t="str">
        <f t="shared" ca="1" si="443"/>
        <v/>
      </c>
      <c r="AN496" s="25" t="str">
        <f t="shared" ca="1" si="466"/>
        <v/>
      </c>
      <c r="AO496" s="25" t="str">
        <f t="shared" ca="1" si="467"/>
        <v/>
      </c>
      <c r="AP496" s="25" t="str">
        <f ca="1">IF($H496="","",IF($Q496="x",SUM(AI$3:AK496)+SUM(AN$3:AO496)-SUM(AP$3:AP495),0))</f>
        <v/>
      </c>
      <c r="AQ496" s="25" t="str">
        <f t="shared" ca="1" si="468"/>
        <v/>
      </c>
      <c r="AR496" s="25" t="str">
        <f t="shared" ca="1" si="444"/>
        <v/>
      </c>
      <c r="AS496" s="7"/>
      <c r="AT496" s="25" t="str">
        <f t="shared" ca="1" si="469"/>
        <v/>
      </c>
      <c r="AU496" s="25">
        <f ca="1">SUM(AT$3:AT496)</f>
        <v>0</v>
      </c>
      <c r="AV496" s="25" t="str">
        <f t="shared" ca="1" si="470"/>
        <v/>
      </c>
      <c r="AW496" s="25" t="str">
        <f t="shared" ca="1" si="445"/>
        <v/>
      </c>
      <c r="AX496" s="25" t="str">
        <f t="shared" ca="1" si="471"/>
        <v/>
      </c>
      <c r="AY496" s="25" t="str">
        <f t="shared" ca="1" si="472"/>
        <v/>
      </c>
      <c r="AZ496" s="25" t="str">
        <f t="shared" ca="1" si="473"/>
        <v/>
      </c>
      <c r="BA496" s="25" t="str">
        <f t="shared" ca="1" si="474"/>
        <v/>
      </c>
      <c r="BB496" s="25" t="str">
        <f t="shared" ca="1" si="475"/>
        <v/>
      </c>
      <c r="BC496" s="25" t="str">
        <f t="shared" ca="1" si="476"/>
        <v/>
      </c>
      <c r="BD496" s="25" t="str">
        <f ca="1">IF($H496="","",IF($Q496="x",SUM(AW$3:AY496)+SUM(BB$3:BC496)-SUM(BD$3:BD495),0))</f>
        <v/>
      </c>
      <c r="BE496" s="25" t="str">
        <f t="shared" ca="1" si="477"/>
        <v/>
      </c>
      <c r="BF496" s="25" t="str">
        <f t="shared" ca="1" si="446"/>
        <v/>
      </c>
      <c r="BG496" s="7"/>
      <c r="BI496" s="25" t="str">
        <f t="shared" ca="1" si="478"/>
        <v/>
      </c>
      <c r="BJ496" s="25">
        <f ca="1">SUM(BI$3:BI496)</f>
        <v>0</v>
      </c>
      <c r="BK496" s="25" t="str">
        <f t="shared" ca="1" si="490"/>
        <v/>
      </c>
      <c r="BL496" s="25" t="str">
        <f t="shared" ca="1" si="447"/>
        <v/>
      </c>
      <c r="BM496" s="25" t="str">
        <f t="shared" ca="1" si="479"/>
        <v/>
      </c>
      <c r="BN496" s="25" t="str">
        <f t="shared" ca="1" si="480"/>
        <v/>
      </c>
      <c r="BO496" s="25" t="str">
        <f t="shared" ca="1" si="481"/>
        <v/>
      </c>
      <c r="BP496" s="25" t="str">
        <f t="shared" ca="1" si="482"/>
        <v/>
      </c>
      <c r="BQ496" s="25" t="str">
        <f t="shared" ca="1" si="483"/>
        <v/>
      </c>
      <c r="BR496" s="25" t="str">
        <f t="shared" ca="1" si="484"/>
        <v/>
      </c>
      <c r="BS496" s="25" t="str">
        <f ca="1">IF($H496="","",IF($Q496="x",SUM(BL$3:BN496)+SUM(BQ$3:BR496)-SUM(BS$3:BS495),0))</f>
        <v/>
      </c>
      <c r="BT496" s="25" t="str">
        <f t="shared" ca="1" si="485"/>
        <v/>
      </c>
      <c r="BU496" s="25" t="str">
        <f t="shared" ca="1" si="448"/>
        <v/>
      </c>
      <c r="BV496" s="7"/>
      <c r="BY496" s="7"/>
      <c r="CB496" s="131">
        <f t="shared" si="432"/>
        <v>493</v>
      </c>
      <c r="CC496" s="132" t="str">
        <f t="shared" ca="1" si="486"/>
        <v/>
      </c>
      <c r="CD496" s="133" t="str">
        <f t="shared" ca="1" si="433"/>
        <v/>
      </c>
      <c r="CE496" s="133" t="str">
        <f t="shared" ca="1" si="487"/>
        <v/>
      </c>
      <c r="CF496" s="133" t="str">
        <f t="shared" ca="1" si="434"/>
        <v/>
      </c>
      <c r="CG496" s="133" t="str">
        <f t="shared" ca="1" si="488"/>
        <v/>
      </c>
      <c r="CH496" s="133" t="str">
        <f ca="1">IF($H496="","",IF(MONTH($H496)=MONTH($C$4)-1,MAX(0,(CG496-SUM(N485:N496)+SUM(O485:O496))-(VLOOKUP(CB496-12,$CB$3:$CH495,6,FALSE))),0)*0.25)</f>
        <v/>
      </c>
      <c r="CI496" s="133" t="str">
        <f ca="1">IF($H496="","",CG496-SUM($CH$4:$CH496))</f>
        <v/>
      </c>
      <c r="CK496" s="133" t="str">
        <f ca="1">IF($H496="","",SUM($N$4:$N496)+$CK$3)</f>
        <v/>
      </c>
      <c r="CL496" s="133" t="str">
        <f ca="1">IF($H496="","",SUM($O$4:$O496))</f>
        <v/>
      </c>
      <c r="CM496" s="133" t="str">
        <f t="shared" ca="1" si="491"/>
        <v/>
      </c>
      <c r="CN496" s="133" t="str">
        <f ca="1">IF($H496="","",ROUND(IF(MONTH($H496)=MONTH($C$4)-1,BT496*(1+CC496)-SUM($CM$4:$CM496),0),2))</f>
        <v/>
      </c>
      <c r="CZ496" s="132" t="str">
        <f t="shared" ca="1" si="449"/>
        <v/>
      </c>
    </row>
    <row r="497" spans="6:104" x14ac:dyDescent="0.2">
      <c r="F497" s="3">
        <v>494</v>
      </c>
      <c r="G497" s="3">
        <f t="shared" si="450"/>
        <v>42</v>
      </c>
      <c r="H497" s="8" t="str">
        <f t="shared" ca="1" si="489"/>
        <v/>
      </c>
      <c r="I497" s="6" t="str">
        <f t="shared" ca="1" si="435"/>
        <v/>
      </c>
      <c r="J497" s="6" t="str">
        <f t="shared" ca="1" si="436"/>
        <v/>
      </c>
      <c r="K497" s="7"/>
      <c r="L497" s="6" t="str">
        <f ca="1">IF($H497="","",IF($J497="",VLOOKUP($I497,Sterbetafeln!$A$4:$I$124,$D$10,FALSE),MAX(0.0005,VLOOKUP($I497,Sterbetafeln!$A$4:$I$124,$D$10,FALSE)*VLOOKUP($J497,Sterbetafeln!$A$4:$I$124,$D$13,FALSE))))</f>
        <v/>
      </c>
      <c r="M497" s="78">
        <f ca="1">SUM($O$3:$O497)</f>
        <v>0</v>
      </c>
      <c r="N497" s="25" t="str">
        <f t="shared" ca="1" si="451"/>
        <v/>
      </c>
      <c r="O497" s="25" t="str">
        <f t="shared" ca="1" si="452"/>
        <v/>
      </c>
      <c r="P497" s="25" t="str">
        <f t="shared" ca="1" si="453"/>
        <v/>
      </c>
      <c r="Q497" s="7" t="str">
        <f t="shared" ca="1" si="454"/>
        <v/>
      </c>
      <c r="R497" s="25" t="str">
        <f t="shared" ca="1" si="455"/>
        <v/>
      </c>
      <c r="S497" s="25">
        <f ca="1">SUM(R$3:R497)</f>
        <v>0</v>
      </c>
      <c r="T497" s="25" t="str">
        <f t="shared" ca="1" si="456"/>
        <v/>
      </c>
      <c r="U497" s="25" t="str">
        <f t="shared" ca="1" si="437"/>
        <v/>
      </c>
      <c r="V497" s="25" t="str">
        <f t="shared" ca="1" si="457"/>
        <v/>
      </c>
      <c r="W497" s="25" t="str">
        <f t="shared" ca="1" si="438"/>
        <v/>
      </c>
      <c r="X497" s="25" t="str">
        <f t="shared" ca="1" si="458"/>
        <v/>
      </c>
      <c r="Y497" s="25" t="str">
        <f t="shared" ca="1" si="439"/>
        <v/>
      </c>
      <c r="Z497" s="25" t="str">
        <f t="shared" ca="1" si="459"/>
        <v/>
      </c>
      <c r="AA497" s="25" t="str">
        <f t="shared" ca="1" si="460"/>
        <v/>
      </c>
      <c r="AB497" s="25" t="str">
        <f ca="1">IF($H497="","",IF($Q497="x",SUM(U$3:W497)+SUM(Z$3:AA497)-SUM(AB$3:AB496),0))</f>
        <v/>
      </c>
      <c r="AC497" s="25" t="str">
        <f t="shared" ca="1" si="461"/>
        <v/>
      </c>
      <c r="AD497" s="25" t="str">
        <f t="shared" ca="1" si="440"/>
        <v/>
      </c>
      <c r="AE497" s="7"/>
      <c r="AF497" s="25" t="str">
        <f t="shared" ca="1" si="462"/>
        <v/>
      </c>
      <c r="AG497" s="25">
        <f ca="1">SUM(AF$3:AF497)</f>
        <v>0</v>
      </c>
      <c r="AH497" s="25" t="str">
        <f t="shared" ca="1" si="463"/>
        <v/>
      </c>
      <c r="AI497" s="25" t="str">
        <f t="shared" ca="1" si="441"/>
        <v/>
      </c>
      <c r="AJ497" s="25" t="str">
        <f t="shared" ca="1" si="464"/>
        <v/>
      </c>
      <c r="AK497" s="25" t="str">
        <f t="shared" ca="1" si="442"/>
        <v/>
      </c>
      <c r="AL497" s="25" t="str">
        <f t="shared" ca="1" si="465"/>
        <v/>
      </c>
      <c r="AM497" s="25" t="str">
        <f t="shared" ca="1" si="443"/>
        <v/>
      </c>
      <c r="AN497" s="25" t="str">
        <f t="shared" ca="1" si="466"/>
        <v/>
      </c>
      <c r="AO497" s="25" t="str">
        <f t="shared" ca="1" si="467"/>
        <v/>
      </c>
      <c r="AP497" s="25" t="str">
        <f ca="1">IF($H497="","",IF($Q497="x",SUM(AI$3:AK497)+SUM(AN$3:AO497)-SUM(AP$3:AP496),0))</f>
        <v/>
      </c>
      <c r="AQ497" s="25" t="str">
        <f t="shared" ca="1" si="468"/>
        <v/>
      </c>
      <c r="AR497" s="25" t="str">
        <f t="shared" ca="1" si="444"/>
        <v/>
      </c>
      <c r="AS497" s="7"/>
      <c r="AT497" s="25" t="str">
        <f t="shared" ca="1" si="469"/>
        <v/>
      </c>
      <c r="AU497" s="25">
        <f ca="1">SUM(AT$3:AT497)</f>
        <v>0</v>
      </c>
      <c r="AV497" s="25" t="str">
        <f t="shared" ca="1" si="470"/>
        <v/>
      </c>
      <c r="AW497" s="25" t="str">
        <f t="shared" ca="1" si="445"/>
        <v/>
      </c>
      <c r="AX497" s="25" t="str">
        <f t="shared" ca="1" si="471"/>
        <v/>
      </c>
      <c r="AY497" s="25" t="str">
        <f t="shared" ca="1" si="472"/>
        <v/>
      </c>
      <c r="AZ497" s="25" t="str">
        <f t="shared" ca="1" si="473"/>
        <v/>
      </c>
      <c r="BA497" s="25" t="str">
        <f t="shared" ca="1" si="474"/>
        <v/>
      </c>
      <c r="BB497" s="25" t="str">
        <f t="shared" ca="1" si="475"/>
        <v/>
      </c>
      <c r="BC497" s="25" t="str">
        <f t="shared" ca="1" si="476"/>
        <v/>
      </c>
      <c r="BD497" s="25" t="str">
        <f ca="1">IF($H497="","",IF($Q497="x",SUM(AW$3:AY497)+SUM(BB$3:BC497)-SUM(BD$3:BD496),0))</f>
        <v/>
      </c>
      <c r="BE497" s="25" t="str">
        <f t="shared" ca="1" si="477"/>
        <v/>
      </c>
      <c r="BF497" s="25" t="str">
        <f t="shared" ca="1" si="446"/>
        <v/>
      </c>
      <c r="BG497" s="7"/>
      <c r="BI497" s="25" t="str">
        <f t="shared" ca="1" si="478"/>
        <v/>
      </c>
      <c r="BJ497" s="25">
        <f ca="1">SUM(BI$3:BI497)</f>
        <v>0</v>
      </c>
      <c r="BK497" s="25" t="str">
        <f t="shared" ca="1" si="490"/>
        <v/>
      </c>
      <c r="BL497" s="25" t="str">
        <f t="shared" ca="1" si="447"/>
        <v/>
      </c>
      <c r="BM497" s="25" t="str">
        <f t="shared" ca="1" si="479"/>
        <v/>
      </c>
      <c r="BN497" s="25" t="str">
        <f t="shared" ca="1" si="480"/>
        <v/>
      </c>
      <c r="BO497" s="25" t="str">
        <f t="shared" ca="1" si="481"/>
        <v/>
      </c>
      <c r="BP497" s="25" t="str">
        <f t="shared" ca="1" si="482"/>
        <v/>
      </c>
      <c r="BQ497" s="25" t="str">
        <f t="shared" ca="1" si="483"/>
        <v/>
      </c>
      <c r="BR497" s="25" t="str">
        <f t="shared" ca="1" si="484"/>
        <v/>
      </c>
      <c r="BS497" s="25" t="str">
        <f ca="1">IF($H497="","",IF($Q497="x",SUM(BL$3:BN497)+SUM(BQ$3:BR497)-SUM(BS$3:BS496),0))</f>
        <v/>
      </c>
      <c r="BT497" s="25" t="str">
        <f t="shared" ca="1" si="485"/>
        <v/>
      </c>
      <c r="BU497" s="25" t="str">
        <f t="shared" ca="1" si="448"/>
        <v/>
      </c>
      <c r="BV497" s="7"/>
      <c r="BY497" s="7"/>
      <c r="CB497" s="131">
        <f t="shared" si="432"/>
        <v>494</v>
      </c>
      <c r="CC497" s="132" t="str">
        <f t="shared" ca="1" si="486"/>
        <v/>
      </c>
      <c r="CD497" s="133" t="str">
        <f t="shared" ca="1" si="433"/>
        <v/>
      </c>
      <c r="CE497" s="133" t="str">
        <f t="shared" ca="1" si="487"/>
        <v/>
      </c>
      <c r="CF497" s="133" t="str">
        <f t="shared" ca="1" si="434"/>
        <v/>
      </c>
      <c r="CG497" s="133" t="str">
        <f t="shared" ca="1" si="488"/>
        <v/>
      </c>
      <c r="CH497" s="133" t="str">
        <f ca="1">IF($H497="","",IF(MONTH($H497)=MONTH($C$4)-1,MAX(0,(CG497-SUM(N486:N497)+SUM(O486:O497))-(VLOOKUP(CB497-12,$CB$3:$CH496,6,FALSE))),0)*0.25)</f>
        <v/>
      </c>
      <c r="CI497" s="133" t="str">
        <f ca="1">IF($H497="","",CG497-SUM($CH$4:$CH497))</f>
        <v/>
      </c>
      <c r="CK497" s="133" t="str">
        <f ca="1">IF($H497="","",SUM($N$4:$N497)+$CK$3)</f>
        <v/>
      </c>
      <c r="CL497" s="133" t="str">
        <f ca="1">IF($H497="","",SUM($O$4:$O497))</f>
        <v/>
      </c>
      <c r="CM497" s="133" t="str">
        <f t="shared" ca="1" si="491"/>
        <v/>
      </c>
      <c r="CN497" s="133" t="str">
        <f ca="1">IF($H497="","",ROUND(IF(MONTH($H497)=MONTH($C$4)-1,BT497*(1+CC497)-SUM($CM$4:$CM497),0),2))</f>
        <v/>
      </c>
      <c r="CZ497" s="132" t="str">
        <f t="shared" ca="1" si="449"/>
        <v/>
      </c>
    </row>
    <row r="498" spans="6:104" x14ac:dyDescent="0.2">
      <c r="F498" s="3">
        <v>495</v>
      </c>
      <c r="G498" s="3">
        <f t="shared" si="450"/>
        <v>42</v>
      </c>
      <c r="H498" s="8" t="str">
        <f t="shared" ca="1" si="489"/>
        <v/>
      </c>
      <c r="I498" s="6" t="str">
        <f t="shared" ca="1" si="435"/>
        <v/>
      </c>
      <c r="J498" s="6" t="str">
        <f t="shared" ca="1" si="436"/>
        <v/>
      </c>
      <c r="K498" s="7"/>
      <c r="L498" s="6" t="str">
        <f ca="1">IF($H498="","",IF($J498="",VLOOKUP($I498,Sterbetafeln!$A$4:$I$124,$D$10,FALSE),MAX(0.0005,VLOOKUP($I498,Sterbetafeln!$A$4:$I$124,$D$10,FALSE)*VLOOKUP($J498,Sterbetafeln!$A$4:$I$124,$D$13,FALSE))))</f>
        <v/>
      </c>
      <c r="M498" s="78">
        <f ca="1">SUM($O$3:$O498)</f>
        <v>0</v>
      </c>
      <c r="N498" s="25" t="str">
        <f t="shared" ca="1" si="451"/>
        <v/>
      </c>
      <c r="O498" s="25" t="str">
        <f t="shared" ca="1" si="452"/>
        <v/>
      </c>
      <c r="P498" s="25" t="str">
        <f t="shared" ca="1" si="453"/>
        <v/>
      </c>
      <c r="Q498" s="7" t="str">
        <f t="shared" ca="1" si="454"/>
        <v/>
      </c>
      <c r="R498" s="25" t="str">
        <f t="shared" ca="1" si="455"/>
        <v/>
      </c>
      <c r="S498" s="25">
        <f ca="1">SUM(R$3:R498)</f>
        <v>0</v>
      </c>
      <c r="T498" s="25" t="str">
        <f t="shared" ca="1" si="456"/>
        <v/>
      </c>
      <c r="U498" s="25" t="str">
        <f t="shared" ca="1" si="437"/>
        <v/>
      </c>
      <c r="V498" s="25" t="str">
        <f t="shared" ca="1" si="457"/>
        <v/>
      </c>
      <c r="W498" s="25" t="str">
        <f t="shared" ca="1" si="438"/>
        <v/>
      </c>
      <c r="X498" s="25" t="str">
        <f t="shared" ca="1" si="458"/>
        <v/>
      </c>
      <c r="Y498" s="25" t="str">
        <f t="shared" ca="1" si="439"/>
        <v/>
      </c>
      <c r="Z498" s="25" t="str">
        <f t="shared" ca="1" si="459"/>
        <v/>
      </c>
      <c r="AA498" s="25" t="str">
        <f t="shared" ca="1" si="460"/>
        <v/>
      </c>
      <c r="AB498" s="25" t="str">
        <f ca="1">IF($H498="","",IF($Q498="x",SUM(U$3:W498)+SUM(Z$3:AA498)-SUM(AB$3:AB497),0))</f>
        <v/>
      </c>
      <c r="AC498" s="25" t="str">
        <f t="shared" ca="1" si="461"/>
        <v/>
      </c>
      <c r="AD498" s="25" t="str">
        <f t="shared" ca="1" si="440"/>
        <v/>
      </c>
      <c r="AE498" s="7"/>
      <c r="AF498" s="25" t="str">
        <f t="shared" ca="1" si="462"/>
        <v/>
      </c>
      <c r="AG498" s="25">
        <f ca="1">SUM(AF$3:AF498)</f>
        <v>0</v>
      </c>
      <c r="AH498" s="25" t="str">
        <f t="shared" ca="1" si="463"/>
        <v/>
      </c>
      <c r="AI498" s="25" t="str">
        <f t="shared" ca="1" si="441"/>
        <v/>
      </c>
      <c r="AJ498" s="25" t="str">
        <f t="shared" ca="1" si="464"/>
        <v/>
      </c>
      <c r="AK498" s="25" t="str">
        <f t="shared" ca="1" si="442"/>
        <v/>
      </c>
      <c r="AL498" s="25" t="str">
        <f t="shared" ca="1" si="465"/>
        <v/>
      </c>
      <c r="AM498" s="25" t="str">
        <f t="shared" ca="1" si="443"/>
        <v/>
      </c>
      <c r="AN498" s="25" t="str">
        <f t="shared" ca="1" si="466"/>
        <v/>
      </c>
      <c r="AO498" s="25" t="str">
        <f t="shared" ca="1" si="467"/>
        <v/>
      </c>
      <c r="AP498" s="25" t="str">
        <f ca="1">IF($H498="","",IF($Q498="x",SUM(AI$3:AK498)+SUM(AN$3:AO498)-SUM(AP$3:AP497),0))</f>
        <v/>
      </c>
      <c r="AQ498" s="25" t="str">
        <f t="shared" ca="1" si="468"/>
        <v/>
      </c>
      <c r="AR498" s="25" t="str">
        <f t="shared" ca="1" si="444"/>
        <v/>
      </c>
      <c r="AS498" s="7"/>
      <c r="AT498" s="25" t="str">
        <f t="shared" ca="1" si="469"/>
        <v/>
      </c>
      <c r="AU498" s="25">
        <f ca="1">SUM(AT$3:AT498)</f>
        <v>0</v>
      </c>
      <c r="AV498" s="25" t="str">
        <f t="shared" ca="1" si="470"/>
        <v/>
      </c>
      <c r="AW498" s="25" t="str">
        <f t="shared" ca="1" si="445"/>
        <v/>
      </c>
      <c r="AX498" s="25" t="str">
        <f t="shared" ca="1" si="471"/>
        <v/>
      </c>
      <c r="AY498" s="25" t="str">
        <f t="shared" ca="1" si="472"/>
        <v/>
      </c>
      <c r="AZ498" s="25" t="str">
        <f t="shared" ca="1" si="473"/>
        <v/>
      </c>
      <c r="BA498" s="25" t="str">
        <f t="shared" ca="1" si="474"/>
        <v/>
      </c>
      <c r="BB498" s="25" t="str">
        <f t="shared" ca="1" si="475"/>
        <v/>
      </c>
      <c r="BC498" s="25" t="str">
        <f t="shared" ca="1" si="476"/>
        <v/>
      </c>
      <c r="BD498" s="25" t="str">
        <f ca="1">IF($H498="","",IF($Q498="x",SUM(AW$3:AY498)+SUM(BB$3:BC498)-SUM(BD$3:BD497),0))</f>
        <v/>
      </c>
      <c r="BE498" s="25" t="str">
        <f t="shared" ca="1" si="477"/>
        <v/>
      </c>
      <c r="BF498" s="25" t="str">
        <f t="shared" ca="1" si="446"/>
        <v/>
      </c>
      <c r="BG498" s="7"/>
      <c r="BI498" s="25" t="str">
        <f t="shared" ca="1" si="478"/>
        <v/>
      </c>
      <c r="BJ498" s="25">
        <f ca="1">SUM(BI$3:BI498)</f>
        <v>0</v>
      </c>
      <c r="BK498" s="25" t="str">
        <f t="shared" ca="1" si="490"/>
        <v/>
      </c>
      <c r="BL498" s="25" t="str">
        <f t="shared" ca="1" si="447"/>
        <v/>
      </c>
      <c r="BM498" s="25" t="str">
        <f t="shared" ca="1" si="479"/>
        <v/>
      </c>
      <c r="BN498" s="25" t="str">
        <f t="shared" ca="1" si="480"/>
        <v/>
      </c>
      <c r="BO498" s="25" t="str">
        <f t="shared" ca="1" si="481"/>
        <v/>
      </c>
      <c r="BP498" s="25" t="str">
        <f t="shared" ca="1" si="482"/>
        <v/>
      </c>
      <c r="BQ498" s="25" t="str">
        <f t="shared" ca="1" si="483"/>
        <v/>
      </c>
      <c r="BR498" s="25" t="str">
        <f t="shared" ca="1" si="484"/>
        <v/>
      </c>
      <c r="BS498" s="25" t="str">
        <f ca="1">IF($H498="","",IF($Q498="x",SUM(BL$3:BN498)+SUM(BQ$3:BR498)-SUM(BS$3:BS497),0))</f>
        <v/>
      </c>
      <c r="BT498" s="25" t="str">
        <f t="shared" ca="1" si="485"/>
        <v/>
      </c>
      <c r="BU498" s="25" t="str">
        <f t="shared" ca="1" si="448"/>
        <v/>
      </c>
      <c r="BV498" s="7"/>
      <c r="BY498" s="7"/>
      <c r="CB498" s="131">
        <f t="shared" si="432"/>
        <v>495</v>
      </c>
      <c r="CC498" s="132" t="str">
        <f t="shared" ca="1" si="486"/>
        <v/>
      </c>
      <c r="CD498" s="133" t="str">
        <f t="shared" ca="1" si="433"/>
        <v/>
      </c>
      <c r="CE498" s="133" t="str">
        <f t="shared" ca="1" si="487"/>
        <v/>
      </c>
      <c r="CF498" s="133" t="str">
        <f t="shared" ca="1" si="434"/>
        <v/>
      </c>
      <c r="CG498" s="133" t="str">
        <f t="shared" ca="1" si="488"/>
        <v/>
      </c>
      <c r="CH498" s="133" t="str">
        <f ca="1">IF($H498="","",IF(MONTH($H498)=MONTH($C$4)-1,MAX(0,(CG498-SUM(N487:N498)+SUM(O487:O498))-(VLOOKUP(CB498-12,$CB$3:$CH497,6,FALSE))),0)*0.25)</f>
        <v/>
      </c>
      <c r="CI498" s="133" t="str">
        <f ca="1">IF($H498="","",CG498-SUM($CH$4:$CH498))</f>
        <v/>
      </c>
      <c r="CK498" s="133" t="str">
        <f ca="1">IF($H498="","",SUM($N$4:$N498)+$CK$3)</f>
        <v/>
      </c>
      <c r="CL498" s="133" t="str">
        <f ca="1">IF($H498="","",SUM($O$4:$O498))</f>
        <v/>
      </c>
      <c r="CM498" s="133" t="str">
        <f t="shared" ca="1" si="491"/>
        <v/>
      </c>
      <c r="CN498" s="133" t="str">
        <f ca="1">IF($H498="","",ROUND(IF(MONTH($H498)=MONTH($C$4)-1,BT498*(1+CC498)-SUM($CM$4:$CM498),0),2))</f>
        <v/>
      </c>
      <c r="CZ498" s="132" t="str">
        <f t="shared" ca="1" si="449"/>
        <v/>
      </c>
    </row>
    <row r="499" spans="6:104" x14ac:dyDescent="0.2">
      <c r="F499" s="3">
        <v>496</v>
      </c>
      <c r="G499" s="3">
        <f t="shared" si="450"/>
        <v>42</v>
      </c>
      <c r="H499" s="8" t="str">
        <f t="shared" ca="1" si="489"/>
        <v/>
      </c>
      <c r="I499" s="6" t="str">
        <f t="shared" ca="1" si="435"/>
        <v/>
      </c>
      <c r="J499" s="6" t="str">
        <f t="shared" ca="1" si="436"/>
        <v/>
      </c>
      <c r="K499" s="7"/>
      <c r="L499" s="6" t="str">
        <f ca="1">IF($H499="","",IF($J499="",VLOOKUP($I499,Sterbetafeln!$A$4:$I$124,$D$10,FALSE),MAX(0.0005,VLOOKUP($I499,Sterbetafeln!$A$4:$I$124,$D$10,FALSE)*VLOOKUP($J499,Sterbetafeln!$A$4:$I$124,$D$13,FALSE))))</f>
        <v/>
      </c>
      <c r="M499" s="78">
        <f ca="1">SUM($O$3:$O499)</f>
        <v>0</v>
      </c>
      <c r="N499" s="25" t="str">
        <f t="shared" ca="1" si="451"/>
        <v/>
      </c>
      <c r="O499" s="25" t="str">
        <f t="shared" ca="1" si="452"/>
        <v/>
      </c>
      <c r="P499" s="25" t="str">
        <f t="shared" ca="1" si="453"/>
        <v/>
      </c>
      <c r="Q499" s="7" t="str">
        <f t="shared" ca="1" si="454"/>
        <v/>
      </c>
      <c r="R499" s="25" t="str">
        <f t="shared" ca="1" si="455"/>
        <v/>
      </c>
      <c r="S499" s="25">
        <f ca="1">SUM(R$3:R499)</f>
        <v>0</v>
      </c>
      <c r="T499" s="25" t="str">
        <f t="shared" ca="1" si="456"/>
        <v/>
      </c>
      <c r="U499" s="25" t="str">
        <f t="shared" ca="1" si="437"/>
        <v/>
      </c>
      <c r="V499" s="25" t="str">
        <f t="shared" ca="1" si="457"/>
        <v/>
      </c>
      <c r="W499" s="25" t="str">
        <f t="shared" ca="1" si="438"/>
        <v/>
      </c>
      <c r="X499" s="25" t="str">
        <f t="shared" ca="1" si="458"/>
        <v/>
      </c>
      <c r="Y499" s="25" t="str">
        <f t="shared" ca="1" si="439"/>
        <v/>
      </c>
      <c r="Z499" s="25" t="str">
        <f t="shared" ca="1" si="459"/>
        <v/>
      </c>
      <c r="AA499" s="25" t="str">
        <f t="shared" ca="1" si="460"/>
        <v/>
      </c>
      <c r="AB499" s="25" t="str">
        <f ca="1">IF($H499="","",IF($Q499="x",SUM(U$3:W499)+SUM(Z$3:AA499)-SUM(AB$3:AB498),0))</f>
        <v/>
      </c>
      <c r="AC499" s="25" t="str">
        <f t="shared" ca="1" si="461"/>
        <v/>
      </c>
      <c r="AD499" s="25" t="str">
        <f t="shared" ca="1" si="440"/>
        <v/>
      </c>
      <c r="AE499" s="7"/>
      <c r="AF499" s="25" t="str">
        <f t="shared" ca="1" si="462"/>
        <v/>
      </c>
      <c r="AG499" s="25">
        <f ca="1">SUM(AF$3:AF499)</f>
        <v>0</v>
      </c>
      <c r="AH499" s="25" t="str">
        <f t="shared" ca="1" si="463"/>
        <v/>
      </c>
      <c r="AI499" s="25" t="str">
        <f t="shared" ca="1" si="441"/>
        <v/>
      </c>
      <c r="AJ499" s="25" t="str">
        <f t="shared" ca="1" si="464"/>
        <v/>
      </c>
      <c r="AK499" s="25" t="str">
        <f t="shared" ca="1" si="442"/>
        <v/>
      </c>
      <c r="AL499" s="25" t="str">
        <f t="shared" ca="1" si="465"/>
        <v/>
      </c>
      <c r="AM499" s="25" t="str">
        <f t="shared" ca="1" si="443"/>
        <v/>
      </c>
      <c r="AN499" s="25" t="str">
        <f t="shared" ca="1" si="466"/>
        <v/>
      </c>
      <c r="AO499" s="25" t="str">
        <f t="shared" ca="1" si="467"/>
        <v/>
      </c>
      <c r="AP499" s="25" t="str">
        <f ca="1">IF($H499="","",IF($Q499="x",SUM(AI$3:AK499)+SUM(AN$3:AO499)-SUM(AP$3:AP498),0))</f>
        <v/>
      </c>
      <c r="AQ499" s="25" t="str">
        <f t="shared" ca="1" si="468"/>
        <v/>
      </c>
      <c r="AR499" s="25" t="str">
        <f t="shared" ca="1" si="444"/>
        <v/>
      </c>
      <c r="AS499" s="7"/>
      <c r="AT499" s="25" t="str">
        <f t="shared" ca="1" si="469"/>
        <v/>
      </c>
      <c r="AU499" s="25">
        <f ca="1">SUM(AT$3:AT499)</f>
        <v>0</v>
      </c>
      <c r="AV499" s="25" t="str">
        <f t="shared" ca="1" si="470"/>
        <v/>
      </c>
      <c r="AW499" s="25" t="str">
        <f t="shared" ca="1" si="445"/>
        <v/>
      </c>
      <c r="AX499" s="25" t="str">
        <f t="shared" ca="1" si="471"/>
        <v/>
      </c>
      <c r="AY499" s="25" t="str">
        <f t="shared" ca="1" si="472"/>
        <v/>
      </c>
      <c r="AZ499" s="25" t="str">
        <f t="shared" ca="1" si="473"/>
        <v/>
      </c>
      <c r="BA499" s="25" t="str">
        <f t="shared" ca="1" si="474"/>
        <v/>
      </c>
      <c r="BB499" s="25" t="str">
        <f t="shared" ca="1" si="475"/>
        <v/>
      </c>
      <c r="BC499" s="25" t="str">
        <f t="shared" ca="1" si="476"/>
        <v/>
      </c>
      <c r="BD499" s="25" t="str">
        <f ca="1">IF($H499="","",IF($Q499="x",SUM(AW$3:AY499)+SUM(BB$3:BC499)-SUM(BD$3:BD498),0))</f>
        <v/>
      </c>
      <c r="BE499" s="25" t="str">
        <f t="shared" ca="1" si="477"/>
        <v/>
      </c>
      <c r="BF499" s="25" t="str">
        <f t="shared" ca="1" si="446"/>
        <v/>
      </c>
      <c r="BG499" s="7"/>
      <c r="BI499" s="25" t="str">
        <f t="shared" ca="1" si="478"/>
        <v/>
      </c>
      <c r="BJ499" s="25">
        <f ca="1">SUM(BI$3:BI499)</f>
        <v>0</v>
      </c>
      <c r="BK499" s="25" t="str">
        <f t="shared" ca="1" si="490"/>
        <v/>
      </c>
      <c r="BL499" s="25" t="str">
        <f t="shared" ca="1" si="447"/>
        <v/>
      </c>
      <c r="BM499" s="25" t="str">
        <f t="shared" ca="1" si="479"/>
        <v/>
      </c>
      <c r="BN499" s="25" t="str">
        <f t="shared" ca="1" si="480"/>
        <v/>
      </c>
      <c r="BO499" s="25" t="str">
        <f t="shared" ca="1" si="481"/>
        <v/>
      </c>
      <c r="BP499" s="25" t="str">
        <f t="shared" ca="1" si="482"/>
        <v/>
      </c>
      <c r="BQ499" s="25" t="str">
        <f t="shared" ca="1" si="483"/>
        <v/>
      </c>
      <c r="BR499" s="25" t="str">
        <f t="shared" ca="1" si="484"/>
        <v/>
      </c>
      <c r="BS499" s="25" t="str">
        <f ca="1">IF($H499="","",IF($Q499="x",SUM(BL$3:BN499)+SUM(BQ$3:BR499)-SUM(BS$3:BS498),0))</f>
        <v/>
      </c>
      <c r="BT499" s="25" t="str">
        <f t="shared" ca="1" si="485"/>
        <v/>
      </c>
      <c r="BU499" s="25" t="str">
        <f t="shared" ca="1" si="448"/>
        <v/>
      </c>
      <c r="BV499" s="7"/>
      <c r="BY499" s="7"/>
      <c r="CB499" s="131">
        <f t="shared" si="432"/>
        <v>496</v>
      </c>
      <c r="CC499" s="132" t="str">
        <f t="shared" ca="1" si="486"/>
        <v/>
      </c>
      <c r="CD499" s="133" t="str">
        <f t="shared" ca="1" si="433"/>
        <v/>
      </c>
      <c r="CE499" s="133" t="str">
        <f t="shared" ca="1" si="487"/>
        <v/>
      </c>
      <c r="CF499" s="133" t="str">
        <f t="shared" ca="1" si="434"/>
        <v/>
      </c>
      <c r="CG499" s="133" t="str">
        <f t="shared" ca="1" si="488"/>
        <v/>
      </c>
      <c r="CH499" s="133" t="str">
        <f ca="1">IF($H499="","",IF(MONTH($H499)=MONTH($C$4)-1,MAX(0,(CG499-SUM(N488:N499)+SUM(O488:O499))-(VLOOKUP(CB499-12,$CB$3:$CH498,6,FALSE))),0)*0.25)</f>
        <v/>
      </c>
      <c r="CI499" s="133" t="str">
        <f ca="1">IF($H499="","",CG499-SUM($CH$4:$CH499))</f>
        <v/>
      </c>
      <c r="CK499" s="133" t="str">
        <f ca="1">IF($H499="","",SUM($N$4:$N499)+$CK$3)</f>
        <v/>
      </c>
      <c r="CL499" s="133" t="str">
        <f ca="1">IF($H499="","",SUM($O$4:$O499))</f>
        <v/>
      </c>
      <c r="CM499" s="133" t="str">
        <f t="shared" ca="1" si="491"/>
        <v/>
      </c>
      <c r="CN499" s="133" t="str">
        <f ca="1">IF($H499="","",ROUND(IF(MONTH($H499)=MONTH($C$4)-1,BT499*(1+CC499)-SUM($CM$4:$CM499),0),2))</f>
        <v/>
      </c>
      <c r="CZ499" s="132" t="str">
        <f t="shared" ca="1" si="449"/>
        <v/>
      </c>
    </row>
    <row r="500" spans="6:104" x14ac:dyDescent="0.2">
      <c r="F500" s="3">
        <v>497</v>
      </c>
      <c r="G500" s="3">
        <f t="shared" si="450"/>
        <v>42</v>
      </c>
      <c r="H500" s="8" t="str">
        <f t="shared" ca="1" si="489"/>
        <v/>
      </c>
      <c r="I500" s="6" t="str">
        <f t="shared" ca="1" si="435"/>
        <v/>
      </c>
      <c r="J500" s="6" t="str">
        <f t="shared" ca="1" si="436"/>
        <v/>
      </c>
      <c r="K500" s="7"/>
      <c r="L500" s="6" t="str">
        <f ca="1">IF($H500="","",IF($J500="",VLOOKUP($I500,Sterbetafeln!$A$4:$I$124,$D$10,FALSE),MAX(0.0005,VLOOKUP($I500,Sterbetafeln!$A$4:$I$124,$D$10,FALSE)*VLOOKUP($J500,Sterbetafeln!$A$4:$I$124,$D$13,FALSE))))</f>
        <v/>
      </c>
      <c r="M500" s="78">
        <f ca="1">SUM($O$3:$O500)</f>
        <v>0</v>
      </c>
      <c r="N500" s="25" t="str">
        <f t="shared" ca="1" si="451"/>
        <v/>
      </c>
      <c r="O500" s="25" t="str">
        <f t="shared" ca="1" si="452"/>
        <v/>
      </c>
      <c r="P500" s="25" t="str">
        <f t="shared" ca="1" si="453"/>
        <v/>
      </c>
      <c r="Q500" s="7" t="str">
        <f t="shared" ca="1" si="454"/>
        <v/>
      </c>
      <c r="R500" s="25" t="str">
        <f t="shared" ca="1" si="455"/>
        <v/>
      </c>
      <c r="S500" s="25">
        <f ca="1">SUM(R$3:R500)</f>
        <v>0</v>
      </c>
      <c r="T500" s="25" t="str">
        <f t="shared" ca="1" si="456"/>
        <v/>
      </c>
      <c r="U500" s="25" t="str">
        <f t="shared" ca="1" si="437"/>
        <v/>
      </c>
      <c r="V500" s="25" t="str">
        <f t="shared" ca="1" si="457"/>
        <v/>
      </c>
      <c r="W500" s="25" t="str">
        <f t="shared" ca="1" si="438"/>
        <v/>
      </c>
      <c r="X500" s="25" t="str">
        <f t="shared" ca="1" si="458"/>
        <v/>
      </c>
      <c r="Y500" s="25" t="str">
        <f t="shared" ca="1" si="439"/>
        <v/>
      </c>
      <c r="Z500" s="25" t="str">
        <f t="shared" ca="1" si="459"/>
        <v/>
      </c>
      <c r="AA500" s="25" t="str">
        <f t="shared" ca="1" si="460"/>
        <v/>
      </c>
      <c r="AB500" s="25" t="str">
        <f ca="1">IF($H500="","",IF($Q500="x",SUM(U$3:W500)+SUM(Z$3:AA500)-SUM(AB$3:AB499),0))</f>
        <v/>
      </c>
      <c r="AC500" s="25" t="str">
        <f t="shared" ca="1" si="461"/>
        <v/>
      </c>
      <c r="AD500" s="25" t="str">
        <f t="shared" ca="1" si="440"/>
        <v/>
      </c>
      <c r="AE500" s="7"/>
      <c r="AF500" s="25" t="str">
        <f t="shared" ca="1" si="462"/>
        <v/>
      </c>
      <c r="AG500" s="25">
        <f ca="1">SUM(AF$3:AF500)</f>
        <v>0</v>
      </c>
      <c r="AH500" s="25" t="str">
        <f t="shared" ca="1" si="463"/>
        <v/>
      </c>
      <c r="AI500" s="25" t="str">
        <f t="shared" ca="1" si="441"/>
        <v/>
      </c>
      <c r="AJ500" s="25" t="str">
        <f t="shared" ca="1" si="464"/>
        <v/>
      </c>
      <c r="AK500" s="25" t="str">
        <f t="shared" ca="1" si="442"/>
        <v/>
      </c>
      <c r="AL500" s="25" t="str">
        <f t="shared" ca="1" si="465"/>
        <v/>
      </c>
      <c r="AM500" s="25" t="str">
        <f t="shared" ca="1" si="443"/>
        <v/>
      </c>
      <c r="AN500" s="25" t="str">
        <f t="shared" ca="1" si="466"/>
        <v/>
      </c>
      <c r="AO500" s="25" t="str">
        <f t="shared" ca="1" si="467"/>
        <v/>
      </c>
      <c r="AP500" s="25" t="str">
        <f ca="1">IF($H500="","",IF($Q500="x",SUM(AI$3:AK500)+SUM(AN$3:AO500)-SUM(AP$3:AP499),0))</f>
        <v/>
      </c>
      <c r="AQ500" s="25" t="str">
        <f t="shared" ca="1" si="468"/>
        <v/>
      </c>
      <c r="AR500" s="25" t="str">
        <f t="shared" ca="1" si="444"/>
        <v/>
      </c>
      <c r="AS500" s="7"/>
      <c r="AT500" s="25" t="str">
        <f t="shared" ca="1" si="469"/>
        <v/>
      </c>
      <c r="AU500" s="25">
        <f ca="1">SUM(AT$3:AT500)</f>
        <v>0</v>
      </c>
      <c r="AV500" s="25" t="str">
        <f t="shared" ca="1" si="470"/>
        <v/>
      </c>
      <c r="AW500" s="25" t="str">
        <f t="shared" ca="1" si="445"/>
        <v/>
      </c>
      <c r="AX500" s="25" t="str">
        <f t="shared" ca="1" si="471"/>
        <v/>
      </c>
      <c r="AY500" s="25" t="str">
        <f t="shared" ca="1" si="472"/>
        <v/>
      </c>
      <c r="AZ500" s="25" t="str">
        <f t="shared" ca="1" si="473"/>
        <v/>
      </c>
      <c r="BA500" s="25" t="str">
        <f t="shared" ca="1" si="474"/>
        <v/>
      </c>
      <c r="BB500" s="25" t="str">
        <f t="shared" ca="1" si="475"/>
        <v/>
      </c>
      <c r="BC500" s="25" t="str">
        <f t="shared" ca="1" si="476"/>
        <v/>
      </c>
      <c r="BD500" s="25" t="str">
        <f ca="1">IF($H500="","",IF($Q500="x",SUM(AW$3:AY500)+SUM(BB$3:BC500)-SUM(BD$3:BD499),0))</f>
        <v/>
      </c>
      <c r="BE500" s="25" t="str">
        <f t="shared" ca="1" si="477"/>
        <v/>
      </c>
      <c r="BF500" s="25" t="str">
        <f t="shared" ca="1" si="446"/>
        <v/>
      </c>
      <c r="BG500" s="7"/>
      <c r="BI500" s="25" t="str">
        <f t="shared" ca="1" si="478"/>
        <v/>
      </c>
      <c r="BJ500" s="25">
        <f ca="1">SUM(BI$3:BI500)</f>
        <v>0</v>
      </c>
      <c r="BK500" s="25" t="str">
        <f t="shared" ca="1" si="490"/>
        <v/>
      </c>
      <c r="BL500" s="25" t="str">
        <f t="shared" ca="1" si="447"/>
        <v/>
      </c>
      <c r="BM500" s="25" t="str">
        <f t="shared" ca="1" si="479"/>
        <v/>
      </c>
      <c r="BN500" s="25" t="str">
        <f t="shared" ca="1" si="480"/>
        <v/>
      </c>
      <c r="BO500" s="25" t="str">
        <f t="shared" ca="1" si="481"/>
        <v/>
      </c>
      <c r="BP500" s="25" t="str">
        <f t="shared" ca="1" si="482"/>
        <v/>
      </c>
      <c r="BQ500" s="25" t="str">
        <f t="shared" ca="1" si="483"/>
        <v/>
      </c>
      <c r="BR500" s="25" t="str">
        <f t="shared" ca="1" si="484"/>
        <v/>
      </c>
      <c r="BS500" s="25" t="str">
        <f ca="1">IF($H500="","",IF($Q500="x",SUM(BL$3:BN500)+SUM(BQ$3:BR500)-SUM(BS$3:BS499),0))</f>
        <v/>
      </c>
      <c r="BT500" s="25" t="str">
        <f t="shared" ca="1" si="485"/>
        <v/>
      </c>
      <c r="BU500" s="25" t="str">
        <f t="shared" ca="1" si="448"/>
        <v/>
      </c>
      <c r="BV500" s="7"/>
      <c r="BY500" s="7"/>
      <c r="CB500" s="131">
        <f t="shared" si="432"/>
        <v>497</v>
      </c>
      <c r="CC500" s="132" t="str">
        <f t="shared" ca="1" si="486"/>
        <v/>
      </c>
      <c r="CD500" s="133" t="str">
        <f t="shared" ca="1" si="433"/>
        <v/>
      </c>
      <c r="CE500" s="133" t="str">
        <f t="shared" ca="1" si="487"/>
        <v/>
      </c>
      <c r="CF500" s="133" t="str">
        <f t="shared" ca="1" si="434"/>
        <v/>
      </c>
      <c r="CG500" s="133" t="str">
        <f t="shared" ca="1" si="488"/>
        <v/>
      </c>
      <c r="CH500" s="133" t="str">
        <f ca="1">IF($H500="","",IF(MONTH($H500)=MONTH($C$4)-1,MAX(0,(CG500-SUM(N489:N500)+SUM(O489:O500))-(VLOOKUP(CB500-12,$CB$3:$CH499,6,FALSE))),0)*0.25)</f>
        <v/>
      </c>
      <c r="CI500" s="133" t="str">
        <f ca="1">IF($H500="","",CG500-SUM($CH$4:$CH500))</f>
        <v/>
      </c>
      <c r="CK500" s="133" t="str">
        <f ca="1">IF($H500="","",SUM($N$4:$N500)+$CK$3)</f>
        <v/>
      </c>
      <c r="CL500" s="133" t="str">
        <f ca="1">IF($H500="","",SUM($O$4:$O500))</f>
        <v/>
      </c>
      <c r="CM500" s="133" t="str">
        <f t="shared" ca="1" si="491"/>
        <v/>
      </c>
      <c r="CN500" s="133" t="str">
        <f ca="1">IF($H500="","",ROUND(IF(MONTH($H500)=MONTH($C$4)-1,BT500*(1+CC500)-SUM($CM$4:$CM500),0),2))</f>
        <v/>
      </c>
      <c r="CZ500" s="132" t="str">
        <f t="shared" ca="1" si="449"/>
        <v/>
      </c>
    </row>
    <row r="501" spans="6:104" x14ac:dyDescent="0.2">
      <c r="F501" s="3">
        <v>498</v>
      </c>
      <c r="G501" s="3">
        <f t="shared" si="450"/>
        <v>42</v>
      </c>
      <c r="H501" s="8" t="str">
        <f t="shared" ca="1" si="489"/>
        <v/>
      </c>
      <c r="I501" s="6" t="str">
        <f t="shared" ca="1" si="435"/>
        <v/>
      </c>
      <c r="J501" s="6" t="str">
        <f t="shared" ca="1" si="436"/>
        <v/>
      </c>
      <c r="K501" s="7"/>
      <c r="L501" s="6" t="str">
        <f ca="1">IF($H501="","",IF($J501="",VLOOKUP($I501,Sterbetafeln!$A$4:$I$124,$D$10,FALSE),MAX(0.0005,VLOOKUP($I501,Sterbetafeln!$A$4:$I$124,$D$10,FALSE)*VLOOKUP($J501,Sterbetafeln!$A$4:$I$124,$D$13,FALSE))))</f>
        <v/>
      </c>
      <c r="M501" s="78">
        <f ca="1">SUM($O$3:$O501)</f>
        <v>0</v>
      </c>
      <c r="N501" s="25" t="str">
        <f t="shared" ca="1" si="451"/>
        <v/>
      </c>
      <c r="O501" s="25" t="str">
        <f t="shared" ca="1" si="452"/>
        <v/>
      </c>
      <c r="P501" s="25" t="str">
        <f t="shared" ca="1" si="453"/>
        <v/>
      </c>
      <c r="Q501" s="7" t="str">
        <f t="shared" ca="1" si="454"/>
        <v/>
      </c>
      <c r="R501" s="25" t="str">
        <f t="shared" ca="1" si="455"/>
        <v/>
      </c>
      <c r="S501" s="25">
        <f ca="1">SUM(R$3:R501)</f>
        <v>0</v>
      </c>
      <c r="T501" s="25" t="str">
        <f t="shared" ca="1" si="456"/>
        <v/>
      </c>
      <c r="U501" s="25" t="str">
        <f t="shared" ca="1" si="437"/>
        <v/>
      </c>
      <c r="V501" s="25" t="str">
        <f t="shared" ca="1" si="457"/>
        <v/>
      </c>
      <c r="W501" s="25" t="str">
        <f t="shared" ca="1" si="438"/>
        <v/>
      </c>
      <c r="X501" s="25" t="str">
        <f t="shared" ca="1" si="458"/>
        <v/>
      </c>
      <c r="Y501" s="25" t="str">
        <f t="shared" ca="1" si="439"/>
        <v/>
      </c>
      <c r="Z501" s="25" t="str">
        <f t="shared" ca="1" si="459"/>
        <v/>
      </c>
      <c r="AA501" s="25" t="str">
        <f t="shared" ca="1" si="460"/>
        <v/>
      </c>
      <c r="AB501" s="25" t="str">
        <f ca="1">IF($H501="","",IF($Q501="x",SUM(U$3:W501)+SUM(Z$3:AA501)-SUM(AB$3:AB500),0))</f>
        <v/>
      </c>
      <c r="AC501" s="25" t="str">
        <f t="shared" ca="1" si="461"/>
        <v/>
      </c>
      <c r="AD501" s="25" t="str">
        <f t="shared" ca="1" si="440"/>
        <v/>
      </c>
      <c r="AE501" s="7"/>
      <c r="AF501" s="25" t="str">
        <f t="shared" ca="1" si="462"/>
        <v/>
      </c>
      <c r="AG501" s="25">
        <f ca="1">SUM(AF$3:AF501)</f>
        <v>0</v>
      </c>
      <c r="AH501" s="25" t="str">
        <f t="shared" ca="1" si="463"/>
        <v/>
      </c>
      <c r="AI501" s="25" t="str">
        <f t="shared" ca="1" si="441"/>
        <v/>
      </c>
      <c r="AJ501" s="25" t="str">
        <f t="shared" ca="1" si="464"/>
        <v/>
      </c>
      <c r="AK501" s="25" t="str">
        <f t="shared" ca="1" si="442"/>
        <v/>
      </c>
      <c r="AL501" s="25" t="str">
        <f t="shared" ca="1" si="465"/>
        <v/>
      </c>
      <c r="AM501" s="25" t="str">
        <f t="shared" ca="1" si="443"/>
        <v/>
      </c>
      <c r="AN501" s="25" t="str">
        <f t="shared" ca="1" si="466"/>
        <v/>
      </c>
      <c r="AO501" s="25" t="str">
        <f t="shared" ca="1" si="467"/>
        <v/>
      </c>
      <c r="AP501" s="25" t="str">
        <f ca="1">IF($H501="","",IF($Q501="x",SUM(AI$3:AK501)+SUM(AN$3:AO501)-SUM(AP$3:AP500),0))</f>
        <v/>
      </c>
      <c r="AQ501" s="25" t="str">
        <f t="shared" ca="1" si="468"/>
        <v/>
      </c>
      <c r="AR501" s="25" t="str">
        <f t="shared" ca="1" si="444"/>
        <v/>
      </c>
      <c r="AS501" s="7"/>
      <c r="AT501" s="25" t="str">
        <f t="shared" ca="1" si="469"/>
        <v/>
      </c>
      <c r="AU501" s="25">
        <f ca="1">SUM(AT$3:AT501)</f>
        <v>0</v>
      </c>
      <c r="AV501" s="25" t="str">
        <f t="shared" ca="1" si="470"/>
        <v/>
      </c>
      <c r="AW501" s="25" t="str">
        <f t="shared" ca="1" si="445"/>
        <v/>
      </c>
      <c r="AX501" s="25" t="str">
        <f t="shared" ca="1" si="471"/>
        <v/>
      </c>
      <c r="AY501" s="25" t="str">
        <f t="shared" ca="1" si="472"/>
        <v/>
      </c>
      <c r="AZ501" s="25" t="str">
        <f t="shared" ca="1" si="473"/>
        <v/>
      </c>
      <c r="BA501" s="25" t="str">
        <f t="shared" ca="1" si="474"/>
        <v/>
      </c>
      <c r="BB501" s="25" t="str">
        <f t="shared" ca="1" si="475"/>
        <v/>
      </c>
      <c r="BC501" s="25" t="str">
        <f t="shared" ca="1" si="476"/>
        <v/>
      </c>
      <c r="BD501" s="25" t="str">
        <f ca="1">IF($H501="","",IF($Q501="x",SUM(AW$3:AY501)+SUM(BB$3:BC501)-SUM(BD$3:BD500),0))</f>
        <v/>
      </c>
      <c r="BE501" s="25" t="str">
        <f t="shared" ca="1" si="477"/>
        <v/>
      </c>
      <c r="BF501" s="25" t="str">
        <f t="shared" ca="1" si="446"/>
        <v/>
      </c>
      <c r="BG501" s="7"/>
      <c r="BI501" s="25" t="str">
        <f t="shared" ca="1" si="478"/>
        <v/>
      </c>
      <c r="BJ501" s="25">
        <f ca="1">SUM(BI$3:BI501)</f>
        <v>0</v>
      </c>
      <c r="BK501" s="25" t="str">
        <f t="shared" ca="1" si="490"/>
        <v/>
      </c>
      <c r="BL501" s="25" t="str">
        <f t="shared" ca="1" si="447"/>
        <v/>
      </c>
      <c r="BM501" s="25" t="str">
        <f t="shared" ca="1" si="479"/>
        <v/>
      </c>
      <c r="BN501" s="25" t="str">
        <f t="shared" ca="1" si="480"/>
        <v/>
      </c>
      <c r="BO501" s="25" t="str">
        <f t="shared" ca="1" si="481"/>
        <v/>
      </c>
      <c r="BP501" s="25" t="str">
        <f t="shared" ca="1" si="482"/>
        <v/>
      </c>
      <c r="BQ501" s="25" t="str">
        <f t="shared" ca="1" si="483"/>
        <v/>
      </c>
      <c r="BR501" s="25" t="str">
        <f t="shared" ca="1" si="484"/>
        <v/>
      </c>
      <c r="BS501" s="25" t="str">
        <f ca="1">IF($H501="","",IF($Q501="x",SUM(BL$3:BN501)+SUM(BQ$3:BR501)-SUM(BS$3:BS500),0))</f>
        <v/>
      </c>
      <c r="BT501" s="25" t="str">
        <f t="shared" ca="1" si="485"/>
        <v/>
      </c>
      <c r="BU501" s="25" t="str">
        <f t="shared" ca="1" si="448"/>
        <v/>
      </c>
      <c r="BV501" s="7"/>
      <c r="BY501" s="7"/>
      <c r="CB501" s="131">
        <f t="shared" si="432"/>
        <v>498</v>
      </c>
      <c r="CC501" s="132" t="str">
        <f t="shared" ca="1" si="486"/>
        <v/>
      </c>
      <c r="CD501" s="133" t="str">
        <f t="shared" ca="1" si="433"/>
        <v/>
      </c>
      <c r="CE501" s="133" t="str">
        <f t="shared" ca="1" si="487"/>
        <v/>
      </c>
      <c r="CF501" s="133" t="str">
        <f t="shared" ca="1" si="434"/>
        <v/>
      </c>
      <c r="CG501" s="133" t="str">
        <f t="shared" ca="1" si="488"/>
        <v/>
      </c>
      <c r="CH501" s="133" t="str">
        <f ca="1">IF($H501="","",IF(MONTH($H501)=MONTH($C$4)-1,MAX(0,(CG501-SUM(N490:N501)+SUM(O490:O501))-(VLOOKUP(CB501-12,$CB$3:$CH500,6,FALSE))),0)*0.25)</f>
        <v/>
      </c>
      <c r="CI501" s="133" t="str">
        <f ca="1">IF($H501="","",CG501-SUM($CH$4:$CH501))</f>
        <v/>
      </c>
      <c r="CK501" s="133" t="str">
        <f ca="1">IF($H501="","",SUM($N$4:$N501)+$CK$3)</f>
        <v/>
      </c>
      <c r="CL501" s="133" t="str">
        <f ca="1">IF($H501="","",SUM($O$4:$O501))</f>
        <v/>
      </c>
      <c r="CM501" s="133" t="str">
        <f t="shared" ca="1" si="491"/>
        <v/>
      </c>
      <c r="CN501" s="133" t="str">
        <f ca="1">IF($H501="","",ROUND(IF(MONTH($H501)=MONTH($C$4)-1,BT501*(1+CC501)-SUM($CM$4:$CM501),0),2))</f>
        <v/>
      </c>
      <c r="CZ501" s="132" t="str">
        <f t="shared" ca="1" si="449"/>
        <v/>
      </c>
    </row>
    <row r="502" spans="6:104" x14ac:dyDescent="0.2">
      <c r="F502" s="3">
        <v>499</v>
      </c>
      <c r="G502" s="3">
        <f t="shared" si="450"/>
        <v>42</v>
      </c>
      <c r="H502" s="8" t="str">
        <f t="shared" ca="1" si="489"/>
        <v/>
      </c>
      <c r="I502" s="6" t="str">
        <f t="shared" ca="1" si="435"/>
        <v/>
      </c>
      <c r="J502" s="6" t="str">
        <f t="shared" ca="1" si="436"/>
        <v/>
      </c>
      <c r="K502" s="7"/>
      <c r="L502" s="6" t="str">
        <f ca="1">IF($H502="","",IF($J502="",VLOOKUP($I502,Sterbetafeln!$A$4:$I$124,$D$10,FALSE),MAX(0.0005,VLOOKUP($I502,Sterbetafeln!$A$4:$I$124,$D$10,FALSE)*VLOOKUP($J502,Sterbetafeln!$A$4:$I$124,$D$13,FALSE))))</f>
        <v/>
      </c>
      <c r="M502" s="78">
        <f ca="1">SUM($O$3:$O502)</f>
        <v>0</v>
      </c>
      <c r="N502" s="25" t="str">
        <f t="shared" ca="1" si="451"/>
        <v/>
      </c>
      <c r="O502" s="25" t="str">
        <f t="shared" ca="1" si="452"/>
        <v/>
      </c>
      <c r="P502" s="25" t="str">
        <f t="shared" ca="1" si="453"/>
        <v/>
      </c>
      <c r="Q502" s="7" t="str">
        <f t="shared" ca="1" si="454"/>
        <v/>
      </c>
      <c r="R502" s="25" t="str">
        <f t="shared" ca="1" si="455"/>
        <v/>
      </c>
      <c r="S502" s="25">
        <f ca="1">SUM(R$3:R502)</f>
        <v>0</v>
      </c>
      <c r="T502" s="25" t="str">
        <f t="shared" ca="1" si="456"/>
        <v/>
      </c>
      <c r="U502" s="25" t="str">
        <f t="shared" ca="1" si="437"/>
        <v/>
      </c>
      <c r="V502" s="25" t="str">
        <f t="shared" ca="1" si="457"/>
        <v/>
      </c>
      <c r="W502" s="25" t="str">
        <f t="shared" ca="1" si="438"/>
        <v/>
      </c>
      <c r="X502" s="25" t="str">
        <f t="shared" ca="1" si="458"/>
        <v/>
      </c>
      <c r="Y502" s="25" t="str">
        <f t="shared" ca="1" si="439"/>
        <v/>
      </c>
      <c r="Z502" s="25" t="str">
        <f t="shared" ca="1" si="459"/>
        <v/>
      </c>
      <c r="AA502" s="25" t="str">
        <f t="shared" ca="1" si="460"/>
        <v/>
      </c>
      <c r="AB502" s="25" t="str">
        <f ca="1">IF($H502="","",IF($Q502="x",SUM(U$3:W502)+SUM(Z$3:AA502)-SUM(AB$3:AB501),0))</f>
        <v/>
      </c>
      <c r="AC502" s="25" t="str">
        <f t="shared" ca="1" si="461"/>
        <v/>
      </c>
      <c r="AD502" s="25" t="str">
        <f t="shared" ca="1" si="440"/>
        <v/>
      </c>
      <c r="AE502" s="7"/>
      <c r="AF502" s="25" t="str">
        <f t="shared" ca="1" si="462"/>
        <v/>
      </c>
      <c r="AG502" s="25">
        <f ca="1">SUM(AF$3:AF502)</f>
        <v>0</v>
      </c>
      <c r="AH502" s="25" t="str">
        <f t="shared" ca="1" si="463"/>
        <v/>
      </c>
      <c r="AI502" s="25" t="str">
        <f t="shared" ca="1" si="441"/>
        <v/>
      </c>
      <c r="AJ502" s="25" t="str">
        <f t="shared" ca="1" si="464"/>
        <v/>
      </c>
      <c r="AK502" s="25" t="str">
        <f t="shared" ca="1" si="442"/>
        <v/>
      </c>
      <c r="AL502" s="25" t="str">
        <f t="shared" ca="1" si="465"/>
        <v/>
      </c>
      <c r="AM502" s="25" t="str">
        <f t="shared" ca="1" si="443"/>
        <v/>
      </c>
      <c r="AN502" s="25" t="str">
        <f t="shared" ca="1" si="466"/>
        <v/>
      </c>
      <c r="AO502" s="25" t="str">
        <f t="shared" ca="1" si="467"/>
        <v/>
      </c>
      <c r="AP502" s="25" t="str">
        <f ca="1">IF($H502="","",IF($Q502="x",SUM(AI$3:AK502)+SUM(AN$3:AO502)-SUM(AP$3:AP501),0))</f>
        <v/>
      </c>
      <c r="AQ502" s="25" t="str">
        <f t="shared" ca="1" si="468"/>
        <v/>
      </c>
      <c r="AR502" s="25" t="str">
        <f t="shared" ca="1" si="444"/>
        <v/>
      </c>
      <c r="AS502" s="7"/>
      <c r="AT502" s="25" t="str">
        <f t="shared" ca="1" si="469"/>
        <v/>
      </c>
      <c r="AU502" s="25">
        <f ca="1">SUM(AT$3:AT502)</f>
        <v>0</v>
      </c>
      <c r="AV502" s="25" t="str">
        <f t="shared" ca="1" si="470"/>
        <v/>
      </c>
      <c r="AW502" s="25" t="str">
        <f t="shared" ca="1" si="445"/>
        <v/>
      </c>
      <c r="AX502" s="25" t="str">
        <f t="shared" ca="1" si="471"/>
        <v/>
      </c>
      <c r="AY502" s="25" t="str">
        <f t="shared" ca="1" si="472"/>
        <v/>
      </c>
      <c r="AZ502" s="25" t="str">
        <f t="shared" ca="1" si="473"/>
        <v/>
      </c>
      <c r="BA502" s="25" t="str">
        <f t="shared" ca="1" si="474"/>
        <v/>
      </c>
      <c r="BB502" s="25" t="str">
        <f t="shared" ca="1" si="475"/>
        <v/>
      </c>
      <c r="BC502" s="25" t="str">
        <f t="shared" ca="1" si="476"/>
        <v/>
      </c>
      <c r="BD502" s="25" t="str">
        <f ca="1">IF($H502="","",IF($Q502="x",SUM(AW$3:AY502)+SUM(BB$3:BC502)-SUM(BD$3:BD501),0))</f>
        <v/>
      </c>
      <c r="BE502" s="25" t="str">
        <f t="shared" ca="1" si="477"/>
        <v/>
      </c>
      <c r="BF502" s="25" t="str">
        <f t="shared" ca="1" si="446"/>
        <v/>
      </c>
      <c r="BG502" s="7"/>
      <c r="BI502" s="25" t="str">
        <f t="shared" ca="1" si="478"/>
        <v/>
      </c>
      <c r="BJ502" s="25">
        <f ca="1">SUM(BI$3:BI502)</f>
        <v>0</v>
      </c>
      <c r="BK502" s="25" t="str">
        <f t="shared" ca="1" si="490"/>
        <v/>
      </c>
      <c r="BL502" s="25" t="str">
        <f t="shared" ca="1" si="447"/>
        <v/>
      </c>
      <c r="BM502" s="25" t="str">
        <f t="shared" ca="1" si="479"/>
        <v/>
      </c>
      <c r="BN502" s="25" t="str">
        <f t="shared" ca="1" si="480"/>
        <v/>
      </c>
      <c r="BO502" s="25" t="str">
        <f t="shared" ca="1" si="481"/>
        <v/>
      </c>
      <c r="BP502" s="25" t="str">
        <f t="shared" ca="1" si="482"/>
        <v/>
      </c>
      <c r="BQ502" s="25" t="str">
        <f t="shared" ca="1" si="483"/>
        <v/>
      </c>
      <c r="BR502" s="25" t="str">
        <f t="shared" ca="1" si="484"/>
        <v/>
      </c>
      <c r="BS502" s="25" t="str">
        <f ca="1">IF($H502="","",IF($Q502="x",SUM(BL$3:BN502)+SUM(BQ$3:BR502)-SUM(BS$3:BS501),0))</f>
        <v/>
      </c>
      <c r="BT502" s="25" t="str">
        <f t="shared" ca="1" si="485"/>
        <v/>
      </c>
      <c r="BU502" s="25" t="str">
        <f t="shared" ca="1" si="448"/>
        <v/>
      </c>
      <c r="BV502" s="7"/>
      <c r="BY502" s="7"/>
      <c r="CB502" s="131">
        <f t="shared" si="432"/>
        <v>499</v>
      </c>
      <c r="CC502" s="132" t="str">
        <f t="shared" ca="1" si="486"/>
        <v/>
      </c>
      <c r="CD502" s="133" t="str">
        <f t="shared" ca="1" si="433"/>
        <v/>
      </c>
      <c r="CE502" s="133" t="str">
        <f t="shared" ca="1" si="487"/>
        <v/>
      </c>
      <c r="CF502" s="133" t="str">
        <f t="shared" ca="1" si="434"/>
        <v/>
      </c>
      <c r="CG502" s="133" t="str">
        <f t="shared" ca="1" si="488"/>
        <v/>
      </c>
      <c r="CH502" s="133" t="str">
        <f ca="1">IF($H502="","",IF(MONTH($H502)=MONTH($C$4)-1,MAX(0,(CG502-SUM(N491:N502)+SUM(O491:O502))-(VLOOKUP(CB502-12,$CB$3:$CH501,6,FALSE))),0)*0.25)</f>
        <v/>
      </c>
      <c r="CI502" s="133" t="str">
        <f ca="1">IF($H502="","",CG502-SUM($CH$4:$CH502))</f>
        <v/>
      </c>
      <c r="CK502" s="133" t="str">
        <f ca="1">IF($H502="","",SUM($N$4:$N502)+$CK$3)</f>
        <v/>
      </c>
      <c r="CL502" s="133" t="str">
        <f ca="1">IF($H502="","",SUM($O$4:$O502))</f>
        <v/>
      </c>
      <c r="CM502" s="133" t="str">
        <f t="shared" ca="1" si="491"/>
        <v/>
      </c>
      <c r="CN502" s="133" t="str">
        <f ca="1">IF($H502="","",ROUND(IF(MONTH($H502)=MONTH($C$4)-1,BT502*(1+CC502)-SUM($CM$4:$CM502),0),2))</f>
        <v/>
      </c>
      <c r="CZ502" s="132" t="str">
        <f t="shared" ca="1" si="449"/>
        <v/>
      </c>
    </row>
    <row r="503" spans="6:104" x14ac:dyDescent="0.2">
      <c r="F503" s="3">
        <v>500</v>
      </c>
      <c r="G503" s="3">
        <f t="shared" si="450"/>
        <v>42</v>
      </c>
      <c r="H503" s="8" t="str">
        <f t="shared" ca="1" si="489"/>
        <v/>
      </c>
      <c r="I503" s="6" t="str">
        <f t="shared" ca="1" si="435"/>
        <v/>
      </c>
      <c r="J503" s="6" t="str">
        <f t="shared" ca="1" si="436"/>
        <v/>
      </c>
      <c r="K503" s="7"/>
      <c r="L503" s="6" t="str">
        <f ca="1">IF($H503="","",IF($J503="",VLOOKUP($I503,Sterbetafeln!$A$4:$I$124,$D$10,FALSE),MAX(0.0005,VLOOKUP($I503,Sterbetafeln!$A$4:$I$124,$D$10,FALSE)*VLOOKUP($J503,Sterbetafeln!$A$4:$I$124,$D$13,FALSE))))</f>
        <v/>
      </c>
      <c r="M503" s="78">
        <f ca="1">SUM($O$3:$O503)</f>
        <v>0</v>
      </c>
      <c r="N503" s="25" t="str">
        <f t="shared" ca="1" si="451"/>
        <v/>
      </c>
      <c r="O503" s="25" t="str">
        <f t="shared" ca="1" si="452"/>
        <v/>
      </c>
      <c r="P503" s="25" t="str">
        <f t="shared" ca="1" si="453"/>
        <v/>
      </c>
      <c r="Q503" s="7" t="str">
        <f t="shared" ca="1" si="454"/>
        <v/>
      </c>
      <c r="R503" s="25" t="str">
        <f t="shared" ca="1" si="455"/>
        <v/>
      </c>
      <c r="S503" s="25">
        <f ca="1">SUM(R$3:R503)</f>
        <v>0</v>
      </c>
      <c r="T503" s="25" t="str">
        <f t="shared" ca="1" si="456"/>
        <v/>
      </c>
      <c r="U503" s="25" t="str">
        <f t="shared" ca="1" si="437"/>
        <v/>
      </c>
      <c r="V503" s="25" t="str">
        <f t="shared" ca="1" si="457"/>
        <v/>
      </c>
      <c r="W503" s="25" t="str">
        <f t="shared" ca="1" si="438"/>
        <v/>
      </c>
      <c r="X503" s="25" t="str">
        <f t="shared" ca="1" si="458"/>
        <v/>
      </c>
      <c r="Y503" s="25" t="str">
        <f t="shared" ca="1" si="439"/>
        <v/>
      </c>
      <c r="Z503" s="25" t="str">
        <f t="shared" ca="1" si="459"/>
        <v/>
      </c>
      <c r="AA503" s="25" t="str">
        <f t="shared" ca="1" si="460"/>
        <v/>
      </c>
      <c r="AB503" s="25" t="str">
        <f ca="1">IF($H503="","",IF($Q503="x",SUM(U$3:W503)+SUM(Z$3:AA503)-SUM(AB$3:AB502),0))</f>
        <v/>
      </c>
      <c r="AC503" s="25" t="str">
        <f t="shared" ca="1" si="461"/>
        <v/>
      </c>
      <c r="AD503" s="25" t="str">
        <f t="shared" ca="1" si="440"/>
        <v/>
      </c>
      <c r="AE503" s="7"/>
      <c r="AF503" s="25" t="str">
        <f t="shared" ca="1" si="462"/>
        <v/>
      </c>
      <c r="AG503" s="25">
        <f ca="1">SUM(AF$3:AF503)</f>
        <v>0</v>
      </c>
      <c r="AH503" s="25" t="str">
        <f t="shared" ca="1" si="463"/>
        <v/>
      </c>
      <c r="AI503" s="25" t="str">
        <f t="shared" ca="1" si="441"/>
        <v/>
      </c>
      <c r="AJ503" s="25" t="str">
        <f t="shared" ca="1" si="464"/>
        <v/>
      </c>
      <c r="AK503" s="25" t="str">
        <f t="shared" ca="1" si="442"/>
        <v/>
      </c>
      <c r="AL503" s="25" t="str">
        <f t="shared" ca="1" si="465"/>
        <v/>
      </c>
      <c r="AM503" s="25" t="str">
        <f t="shared" ca="1" si="443"/>
        <v/>
      </c>
      <c r="AN503" s="25" t="str">
        <f t="shared" ca="1" si="466"/>
        <v/>
      </c>
      <c r="AO503" s="25" t="str">
        <f t="shared" ca="1" si="467"/>
        <v/>
      </c>
      <c r="AP503" s="25" t="str">
        <f ca="1">IF($H503="","",IF($Q503="x",SUM(AI$3:AK503)+SUM(AN$3:AO503)-SUM(AP$3:AP502),0))</f>
        <v/>
      </c>
      <c r="AQ503" s="25" t="str">
        <f t="shared" ca="1" si="468"/>
        <v/>
      </c>
      <c r="AR503" s="25" t="str">
        <f t="shared" ca="1" si="444"/>
        <v/>
      </c>
      <c r="AS503" s="7"/>
      <c r="AT503" s="25" t="str">
        <f t="shared" ca="1" si="469"/>
        <v/>
      </c>
      <c r="AU503" s="25">
        <f ca="1">SUM(AT$3:AT503)</f>
        <v>0</v>
      </c>
      <c r="AV503" s="25" t="str">
        <f t="shared" ca="1" si="470"/>
        <v/>
      </c>
      <c r="AW503" s="25" t="str">
        <f t="shared" ca="1" si="445"/>
        <v/>
      </c>
      <c r="AX503" s="25" t="str">
        <f t="shared" ca="1" si="471"/>
        <v/>
      </c>
      <c r="AY503" s="25" t="str">
        <f t="shared" ca="1" si="472"/>
        <v/>
      </c>
      <c r="AZ503" s="25" t="str">
        <f t="shared" ca="1" si="473"/>
        <v/>
      </c>
      <c r="BA503" s="25" t="str">
        <f t="shared" ca="1" si="474"/>
        <v/>
      </c>
      <c r="BB503" s="25" t="str">
        <f t="shared" ca="1" si="475"/>
        <v/>
      </c>
      <c r="BC503" s="25" t="str">
        <f t="shared" ca="1" si="476"/>
        <v/>
      </c>
      <c r="BD503" s="25" t="str">
        <f ca="1">IF($H503="","",IF($Q503="x",SUM(AW$3:AY503)+SUM(BB$3:BC503)-SUM(BD$3:BD502),0))</f>
        <v/>
      </c>
      <c r="BE503" s="25" t="str">
        <f t="shared" ca="1" si="477"/>
        <v/>
      </c>
      <c r="BF503" s="25" t="str">
        <f t="shared" ca="1" si="446"/>
        <v/>
      </c>
      <c r="BG503" s="7"/>
      <c r="BI503" s="25" t="str">
        <f t="shared" ca="1" si="478"/>
        <v/>
      </c>
      <c r="BJ503" s="25">
        <f ca="1">SUM(BI$3:BI503)</f>
        <v>0</v>
      </c>
      <c r="BK503" s="25" t="str">
        <f t="shared" ca="1" si="490"/>
        <v/>
      </c>
      <c r="BL503" s="25" t="str">
        <f t="shared" ca="1" si="447"/>
        <v/>
      </c>
      <c r="BM503" s="25" t="str">
        <f t="shared" ca="1" si="479"/>
        <v/>
      </c>
      <c r="BN503" s="25" t="str">
        <f t="shared" ca="1" si="480"/>
        <v/>
      </c>
      <c r="BO503" s="25" t="str">
        <f t="shared" ca="1" si="481"/>
        <v/>
      </c>
      <c r="BP503" s="25" t="str">
        <f t="shared" ca="1" si="482"/>
        <v/>
      </c>
      <c r="BQ503" s="25" t="str">
        <f t="shared" ca="1" si="483"/>
        <v/>
      </c>
      <c r="BR503" s="25" t="str">
        <f t="shared" ca="1" si="484"/>
        <v/>
      </c>
      <c r="BS503" s="25" t="str">
        <f ca="1">IF($H503="","",IF($Q503="x",SUM(BL$3:BN503)+SUM(BQ$3:BR503)-SUM(BS$3:BS502),0))</f>
        <v/>
      </c>
      <c r="BT503" s="25" t="str">
        <f t="shared" ca="1" si="485"/>
        <v/>
      </c>
      <c r="BU503" s="25" t="str">
        <f t="shared" ca="1" si="448"/>
        <v/>
      </c>
      <c r="BV503" s="7"/>
      <c r="BY503" s="7"/>
      <c r="CB503" s="131">
        <f t="shared" si="432"/>
        <v>500</v>
      </c>
      <c r="CC503" s="132" t="str">
        <f t="shared" ca="1" si="486"/>
        <v/>
      </c>
      <c r="CD503" s="133" t="str">
        <f t="shared" ca="1" si="433"/>
        <v/>
      </c>
      <c r="CE503" s="133" t="str">
        <f t="shared" ca="1" si="487"/>
        <v/>
      </c>
      <c r="CF503" s="133" t="str">
        <f t="shared" ca="1" si="434"/>
        <v/>
      </c>
      <c r="CG503" s="133" t="str">
        <f t="shared" ca="1" si="488"/>
        <v/>
      </c>
      <c r="CH503" s="133" t="str">
        <f ca="1">IF($H503="","",IF(MONTH($H503)=MONTH($C$4)-1,MAX(0,(CG503-SUM(N492:N503)+SUM(O492:O503))-(VLOOKUP(CB503-12,$CB$3:$CH502,6,FALSE))),0)*0.25)</f>
        <v/>
      </c>
      <c r="CI503" s="133" t="str">
        <f ca="1">IF($H503="","",CG503-SUM($CH$4:$CH503))</f>
        <v/>
      </c>
      <c r="CK503" s="133" t="str">
        <f ca="1">IF($H503="","",SUM($N$4:$N503)+$CK$3)</f>
        <v/>
      </c>
      <c r="CL503" s="133" t="str">
        <f ca="1">IF($H503="","",SUM($O$4:$O503))</f>
        <v/>
      </c>
      <c r="CM503" s="133" t="str">
        <f t="shared" ca="1" si="491"/>
        <v/>
      </c>
      <c r="CN503" s="133" t="str">
        <f ca="1">IF($H503="","",ROUND(IF(MONTH($H503)=MONTH($C$4)-1,BT503*(1+CC503)-SUM($CM$4:$CM503),0),2))</f>
        <v/>
      </c>
      <c r="CZ503" s="132" t="str">
        <f t="shared" ca="1" si="449"/>
        <v/>
      </c>
    </row>
    <row r="504" spans="6:104" x14ac:dyDescent="0.2">
      <c r="F504" s="3">
        <v>501</v>
      </c>
      <c r="G504" s="3">
        <f t="shared" si="450"/>
        <v>42</v>
      </c>
      <c r="H504" s="8" t="str">
        <f t="shared" ca="1" si="489"/>
        <v/>
      </c>
      <c r="I504" s="6" t="str">
        <f t="shared" ca="1" si="435"/>
        <v/>
      </c>
      <c r="J504" s="6" t="str">
        <f t="shared" ca="1" si="436"/>
        <v/>
      </c>
      <c r="K504" s="7"/>
      <c r="L504" s="6" t="str">
        <f ca="1">IF($H504="","",IF($J504="",VLOOKUP($I504,Sterbetafeln!$A$4:$I$124,$D$10,FALSE),MAX(0.0005,VLOOKUP($I504,Sterbetafeln!$A$4:$I$124,$D$10,FALSE)*VLOOKUP($J504,Sterbetafeln!$A$4:$I$124,$D$13,FALSE))))</f>
        <v/>
      </c>
      <c r="M504" s="78">
        <f ca="1">SUM($O$3:$O504)</f>
        <v>0</v>
      </c>
      <c r="N504" s="25" t="str">
        <f t="shared" ca="1" si="451"/>
        <v/>
      </c>
      <c r="O504" s="25" t="str">
        <f t="shared" ca="1" si="452"/>
        <v/>
      </c>
      <c r="P504" s="25" t="str">
        <f t="shared" ca="1" si="453"/>
        <v/>
      </c>
      <c r="Q504" s="7" t="str">
        <f t="shared" ca="1" si="454"/>
        <v/>
      </c>
      <c r="R504" s="25" t="str">
        <f t="shared" ca="1" si="455"/>
        <v/>
      </c>
      <c r="S504" s="25">
        <f ca="1">SUM(R$3:R504)</f>
        <v>0</v>
      </c>
      <c r="T504" s="25" t="str">
        <f t="shared" ca="1" si="456"/>
        <v/>
      </c>
      <c r="U504" s="25" t="str">
        <f t="shared" ca="1" si="437"/>
        <v/>
      </c>
      <c r="V504" s="25" t="str">
        <f t="shared" ca="1" si="457"/>
        <v/>
      </c>
      <c r="W504" s="25" t="str">
        <f t="shared" ca="1" si="438"/>
        <v/>
      </c>
      <c r="X504" s="25" t="str">
        <f t="shared" ca="1" si="458"/>
        <v/>
      </c>
      <c r="Y504" s="25" t="str">
        <f t="shared" ca="1" si="439"/>
        <v/>
      </c>
      <c r="Z504" s="25" t="str">
        <f t="shared" ca="1" si="459"/>
        <v/>
      </c>
      <c r="AA504" s="25" t="str">
        <f t="shared" ca="1" si="460"/>
        <v/>
      </c>
      <c r="AB504" s="25" t="str">
        <f ca="1">IF($H504="","",IF($Q504="x",SUM(U$3:W504)+SUM(Z$3:AA504)-SUM(AB$3:AB503),0))</f>
        <v/>
      </c>
      <c r="AC504" s="25" t="str">
        <f t="shared" ca="1" si="461"/>
        <v/>
      </c>
      <c r="AD504" s="25" t="str">
        <f t="shared" ca="1" si="440"/>
        <v/>
      </c>
      <c r="AE504" s="7"/>
      <c r="AF504" s="25" t="str">
        <f t="shared" ca="1" si="462"/>
        <v/>
      </c>
      <c r="AG504" s="25">
        <f ca="1">SUM(AF$3:AF504)</f>
        <v>0</v>
      </c>
      <c r="AH504" s="25" t="str">
        <f t="shared" ca="1" si="463"/>
        <v/>
      </c>
      <c r="AI504" s="25" t="str">
        <f t="shared" ca="1" si="441"/>
        <v/>
      </c>
      <c r="AJ504" s="25" t="str">
        <f t="shared" ca="1" si="464"/>
        <v/>
      </c>
      <c r="AK504" s="25" t="str">
        <f t="shared" ca="1" si="442"/>
        <v/>
      </c>
      <c r="AL504" s="25" t="str">
        <f t="shared" ca="1" si="465"/>
        <v/>
      </c>
      <c r="AM504" s="25" t="str">
        <f t="shared" ca="1" si="443"/>
        <v/>
      </c>
      <c r="AN504" s="25" t="str">
        <f t="shared" ca="1" si="466"/>
        <v/>
      </c>
      <c r="AO504" s="25" t="str">
        <f t="shared" ca="1" si="467"/>
        <v/>
      </c>
      <c r="AP504" s="25" t="str">
        <f ca="1">IF($H504="","",IF($Q504="x",SUM(AI$3:AK504)+SUM(AN$3:AO504)-SUM(AP$3:AP503),0))</f>
        <v/>
      </c>
      <c r="AQ504" s="25" t="str">
        <f t="shared" ca="1" si="468"/>
        <v/>
      </c>
      <c r="AR504" s="25" t="str">
        <f t="shared" ca="1" si="444"/>
        <v/>
      </c>
      <c r="AS504" s="7"/>
      <c r="AT504" s="25" t="str">
        <f t="shared" ca="1" si="469"/>
        <v/>
      </c>
      <c r="AU504" s="25">
        <f ca="1">SUM(AT$3:AT504)</f>
        <v>0</v>
      </c>
      <c r="AV504" s="25" t="str">
        <f t="shared" ca="1" si="470"/>
        <v/>
      </c>
      <c r="AW504" s="25" t="str">
        <f t="shared" ca="1" si="445"/>
        <v/>
      </c>
      <c r="AX504" s="25" t="str">
        <f t="shared" ca="1" si="471"/>
        <v/>
      </c>
      <c r="AY504" s="25" t="str">
        <f t="shared" ca="1" si="472"/>
        <v/>
      </c>
      <c r="AZ504" s="25" t="str">
        <f t="shared" ca="1" si="473"/>
        <v/>
      </c>
      <c r="BA504" s="25" t="str">
        <f t="shared" ca="1" si="474"/>
        <v/>
      </c>
      <c r="BB504" s="25" t="str">
        <f t="shared" ca="1" si="475"/>
        <v/>
      </c>
      <c r="BC504" s="25" t="str">
        <f t="shared" ca="1" si="476"/>
        <v/>
      </c>
      <c r="BD504" s="25" t="str">
        <f ca="1">IF($H504="","",IF($Q504="x",SUM(AW$3:AY504)+SUM(BB$3:BC504)-SUM(BD$3:BD503),0))</f>
        <v/>
      </c>
      <c r="BE504" s="25" t="str">
        <f t="shared" ca="1" si="477"/>
        <v/>
      </c>
      <c r="BF504" s="25" t="str">
        <f t="shared" ca="1" si="446"/>
        <v/>
      </c>
      <c r="BG504" s="7"/>
      <c r="BI504" s="25" t="str">
        <f t="shared" ca="1" si="478"/>
        <v/>
      </c>
      <c r="BJ504" s="25">
        <f ca="1">SUM(BI$3:BI504)</f>
        <v>0</v>
      </c>
      <c r="BK504" s="25" t="str">
        <f t="shared" ca="1" si="490"/>
        <v/>
      </c>
      <c r="BL504" s="25" t="str">
        <f t="shared" ca="1" si="447"/>
        <v/>
      </c>
      <c r="BM504" s="25" t="str">
        <f t="shared" ca="1" si="479"/>
        <v/>
      </c>
      <c r="BN504" s="25" t="str">
        <f t="shared" ca="1" si="480"/>
        <v/>
      </c>
      <c r="BO504" s="25" t="str">
        <f t="shared" ca="1" si="481"/>
        <v/>
      </c>
      <c r="BP504" s="25" t="str">
        <f t="shared" ca="1" si="482"/>
        <v/>
      </c>
      <c r="BQ504" s="25" t="str">
        <f t="shared" ca="1" si="483"/>
        <v/>
      </c>
      <c r="BR504" s="25" t="str">
        <f t="shared" ca="1" si="484"/>
        <v/>
      </c>
      <c r="BS504" s="25" t="str">
        <f ca="1">IF($H504="","",IF($Q504="x",SUM(BL$3:BN504)+SUM(BQ$3:BR504)-SUM(BS$3:BS503),0))</f>
        <v/>
      </c>
      <c r="BT504" s="25" t="str">
        <f t="shared" ca="1" si="485"/>
        <v/>
      </c>
      <c r="BU504" s="25" t="str">
        <f t="shared" ca="1" si="448"/>
        <v/>
      </c>
      <c r="BV504" s="7"/>
      <c r="BY504" s="7"/>
      <c r="CB504" s="131">
        <f t="shared" si="432"/>
        <v>501</v>
      </c>
      <c r="CC504" s="132" t="str">
        <f t="shared" ca="1" si="486"/>
        <v/>
      </c>
      <c r="CD504" s="133" t="str">
        <f t="shared" ca="1" si="433"/>
        <v/>
      </c>
      <c r="CE504" s="133" t="str">
        <f t="shared" ca="1" si="487"/>
        <v/>
      </c>
      <c r="CF504" s="133" t="str">
        <f t="shared" ca="1" si="434"/>
        <v/>
      </c>
      <c r="CG504" s="133" t="str">
        <f t="shared" ca="1" si="488"/>
        <v/>
      </c>
      <c r="CH504" s="133" t="str">
        <f ca="1">IF($H504="","",IF(MONTH($H504)=MONTH($C$4)-1,MAX(0,(CG504-SUM(N493:N504)+SUM(O493:O504))-(VLOOKUP(CB504-12,$CB$3:$CH503,6,FALSE))),0)*0.25)</f>
        <v/>
      </c>
      <c r="CI504" s="133" t="str">
        <f ca="1">IF($H504="","",CG504-SUM($CH$4:$CH504))</f>
        <v/>
      </c>
      <c r="CK504" s="133" t="str">
        <f ca="1">IF($H504="","",SUM($N$4:$N504)+$CK$3)</f>
        <v/>
      </c>
      <c r="CL504" s="133" t="str">
        <f ca="1">IF($H504="","",SUM($O$4:$O504))</f>
        <v/>
      </c>
      <c r="CM504" s="133" t="str">
        <f t="shared" ca="1" si="491"/>
        <v/>
      </c>
      <c r="CN504" s="133" t="str">
        <f ca="1">IF($H504="","",ROUND(IF(MONTH($H504)=MONTH($C$4)-1,BT504*(1+CC504)-SUM($CM$4:$CM504),0),2))</f>
        <v/>
      </c>
      <c r="CZ504" s="132" t="str">
        <f t="shared" ca="1" si="449"/>
        <v/>
      </c>
    </row>
    <row r="505" spans="6:104" x14ac:dyDescent="0.2">
      <c r="F505" s="3">
        <v>502</v>
      </c>
      <c r="G505" s="3">
        <f t="shared" si="450"/>
        <v>42</v>
      </c>
      <c r="H505" s="8" t="str">
        <f t="shared" ca="1" si="489"/>
        <v/>
      </c>
      <c r="I505" s="6" t="str">
        <f t="shared" ca="1" si="435"/>
        <v/>
      </c>
      <c r="J505" s="6" t="str">
        <f t="shared" ca="1" si="436"/>
        <v/>
      </c>
      <c r="K505" s="7"/>
      <c r="L505" s="6" t="str">
        <f ca="1">IF($H505="","",IF($J505="",VLOOKUP($I505,Sterbetafeln!$A$4:$I$124,$D$10,FALSE),MAX(0.0005,VLOOKUP($I505,Sterbetafeln!$A$4:$I$124,$D$10,FALSE)*VLOOKUP($J505,Sterbetafeln!$A$4:$I$124,$D$13,FALSE))))</f>
        <v/>
      </c>
      <c r="M505" s="78">
        <f ca="1">SUM($O$3:$O505)</f>
        <v>0</v>
      </c>
      <c r="N505" s="25" t="str">
        <f t="shared" ca="1" si="451"/>
        <v/>
      </c>
      <c r="O505" s="25" t="str">
        <f t="shared" ca="1" si="452"/>
        <v/>
      </c>
      <c r="P505" s="25" t="str">
        <f t="shared" ca="1" si="453"/>
        <v/>
      </c>
      <c r="Q505" s="7" t="str">
        <f t="shared" ca="1" si="454"/>
        <v/>
      </c>
      <c r="R505" s="25" t="str">
        <f t="shared" ca="1" si="455"/>
        <v/>
      </c>
      <c r="S505" s="25">
        <f ca="1">SUM(R$3:R505)</f>
        <v>0</v>
      </c>
      <c r="T505" s="25" t="str">
        <f t="shared" ca="1" si="456"/>
        <v/>
      </c>
      <c r="U505" s="25" t="str">
        <f t="shared" ca="1" si="437"/>
        <v/>
      </c>
      <c r="V505" s="25" t="str">
        <f t="shared" ca="1" si="457"/>
        <v/>
      </c>
      <c r="W505" s="25" t="str">
        <f t="shared" ca="1" si="438"/>
        <v/>
      </c>
      <c r="X505" s="25" t="str">
        <f t="shared" ca="1" si="458"/>
        <v/>
      </c>
      <c r="Y505" s="25" t="str">
        <f t="shared" ca="1" si="439"/>
        <v/>
      </c>
      <c r="Z505" s="25" t="str">
        <f t="shared" ca="1" si="459"/>
        <v/>
      </c>
      <c r="AA505" s="25" t="str">
        <f t="shared" ca="1" si="460"/>
        <v/>
      </c>
      <c r="AB505" s="25" t="str">
        <f ca="1">IF($H505="","",IF($Q505="x",SUM(U$3:W505)+SUM(Z$3:AA505)-SUM(AB$3:AB504),0))</f>
        <v/>
      </c>
      <c r="AC505" s="25" t="str">
        <f t="shared" ca="1" si="461"/>
        <v/>
      </c>
      <c r="AD505" s="25" t="str">
        <f t="shared" ca="1" si="440"/>
        <v/>
      </c>
      <c r="AE505" s="7"/>
      <c r="AF505" s="25" t="str">
        <f t="shared" ca="1" si="462"/>
        <v/>
      </c>
      <c r="AG505" s="25">
        <f ca="1">SUM(AF$3:AF505)</f>
        <v>0</v>
      </c>
      <c r="AH505" s="25" t="str">
        <f t="shared" ca="1" si="463"/>
        <v/>
      </c>
      <c r="AI505" s="25" t="str">
        <f t="shared" ca="1" si="441"/>
        <v/>
      </c>
      <c r="AJ505" s="25" t="str">
        <f t="shared" ca="1" si="464"/>
        <v/>
      </c>
      <c r="AK505" s="25" t="str">
        <f t="shared" ca="1" si="442"/>
        <v/>
      </c>
      <c r="AL505" s="25" t="str">
        <f t="shared" ca="1" si="465"/>
        <v/>
      </c>
      <c r="AM505" s="25" t="str">
        <f t="shared" ca="1" si="443"/>
        <v/>
      </c>
      <c r="AN505" s="25" t="str">
        <f t="shared" ca="1" si="466"/>
        <v/>
      </c>
      <c r="AO505" s="25" t="str">
        <f t="shared" ca="1" si="467"/>
        <v/>
      </c>
      <c r="AP505" s="25" t="str">
        <f ca="1">IF($H505="","",IF($Q505="x",SUM(AI$3:AK505)+SUM(AN$3:AO505)-SUM(AP$3:AP504),0))</f>
        <v/>
      </c>
      <c r="AQ505" s="25" t="str">
        <f t="shared" ca="1" si="468"/>
        <v/>
      </c>
      <c r="AR505" s="25" t="str">
        <f t="shared" ca="1" si="444"/>
        <v/>
      </c>
      <c r="AS505" s="7"/>
      <c r="AT505" s="25" t="str">
        <f t="shared" ca="1" si="469"/>
        <v/>
      </c>
      <c r="AU505" s="25">
        <f ca="1">SUM(AT$3:AT505)</f>
        <v>0</v>
      </c>
      <c r="AV505" s="25" t="str">
        <f t="shared" ca="1" si="470"/>
        <v/>
      </c>
      <c r="AW505" s="25" t="str">
        <f t="shared" ca="1" si="445"/>
        <v/>
      </c>
      <c r="AX505" s="25" t="str">
        <f t="shared" ca="1" si="471"/>
        <v/>
      </c>
      <c r="AY505" s="25" t="str">
        <f t="shared" ca="1" si="472"/>
        <v/>
      </c>
      <c r="AZ505" s="25" t="str">
        <f t="shared" ca="1" si="473"/>
        <v/>
      </c>
      <c r="BA505" s="25" t="str">
        <f t="shared" ca="1" si="474"/>
        <v/>
      </c>
      <c r="BB505" s="25" t="str">
        <f t="shared" ca="1" si="475"/>
        <v/>
      </c>
      <c r="BC505" s="25" t="str">
        <f t="shared" ca="1" si="476"/>
        <v/>
      </c>
      <c r="BD505" s="25" t="str">
        <f ca="1">IF($H505="","",IF($Q505="x",SUM(AW$3:AY505)+SUM(BB$3:BC505)-SUM(BD$3:BD504),0))</f>
        <v/>
      </c>
      <c r="BE505" s="25" t="str">
        <f t="shared" ca="1" si="477"/>
        <v/>
      </c>
      <c r="BF505" s="25" t="str">
        <f t="shared" ca="1" si="446"/>
        <v/>
      </c>
      <c r="BG505" s="7"/>
      <c r="BI505" s="25" t="str">
        <f t="shared" ca="1" si="478"/>
        <v/>
      </c>
      <c r="BJ505" s="25">
        <f ca="1">SUM(BI$3:BI505)</f>
        <v>0</v>
      </c>
      <c r="BK505" s="25" t="str">
        <f t="shared" ca="1" si="490"/>
        <v/>
      </c>
      <c r="BL505" s="25" t="str">
        <f t="shared" ca="1" si="447"/>
        <v/>
      </c>
      <c r="BM505" s="25" t="str">
        <f t="shared" ca="1" si="479"/>
        <v/>
      </c>
      <c r="BN505" s="25" t="str">
        <f t="shared" ca="1" si="480"/>
        <v/>
      </c>
      <c r="BO505" s="25" t="str">
        <f t="shared" ca="1" si="481"/>
        <v/>
      </c>
      <c r="BP505" s="25" t="str">
        <f t="shared" ca="1" si="482"/>
        <v/>
      </c>
      <c r="BQ505" s="25" t="str">
        <f t="shared" ca="1" si="483"/>
        <v/>
      </c>
      <c r="BR505" s="25" t="str">
        <f t="shared" ca="1" si="484"/>
        <v/>
      </c>
      <c r="BS505" s="25" t="str">
        <f ca="1">IF($H505="","",IF($Q505="x",SUM(BL$3:BN505)+SUM(BQ$3:BR505)-SUM(BS$3:BS504),0))</f>
        <v/>
      </c>
      <c r="BT505" s="25" t="str">
        <f t="shared" ca="1" si="485"/>
        <v/>
      </c>
      <c r="BU505" s="25" t="str">
        <f t="shared" ca="1" si="448"/>
        <v/>
      </c>
      <c r="BV505" s="7"/>
      <c r="BY505" s="7"/>
      <c r="CB505" s="131">
        <f t="shared" si="432"/>
        <v>502</v>
      </c>
      <c r="CC505" s="132" t="str">
        <f t="shared" ca="1" si="486"/>
        <v/>
      </c>
      <c r="CD505" s="133" t="str">
        <f t="shared" ca="1" si="433"/>
        <v/>
      </c>
      <c r="CE505" s="133" t="str">
        <f t="shared" ca="1" si="487"/>
        <v/>
      </c>
      <c r="CF505" s="133" t="str">
        <f t="shared" ca="1" si="434"/>
        <v/>
      </c>
      <c r="CG505" s="133" t="str">
        <f t="shared" ca="1" si="488"/>
        <v/>
      </c>
      <c r="CH505" s="133" t="str">
        <f ca="1">IF($H505="","",IF(MONTH($H505)=MONTH($C$4)-1,MAX(0,(CG505-SUM(N494:N505)+SUM(O494:O505))-(VLOOKUP(CB505-12,$CB$3:$CH504,6,FALSE))),0)*0.25)</f>
        <v/>
      </c>
      <c r="CI505" s="133" t="str">
        <f ca="1">IF($H505="","",CG505-SUM($CH$4:$CH505))</f>
        <v/>
      </c>
      <c r="CK505" s="133" t="str">
        <f ca="1">IF($H505="","",SUM($N$4:$N505)+$CK$3)</f>
        <v/>
      </c>
      <c r="CL505" s="133" t="str">
        <f ca="1">IF($H505="","",SUM($O$4:$O505))</f>
        <v/>
      </c>
      <c r="CM505" s="133" t="str">
        <f t="shared" ca="1" si="491"/>
        <v/>
      </c>
      <c r="CN505" s="133" t="str">
        <f ca="1">IF($H505="","",ROUND(IF(MONTH($H505)=MONTH($C$4)-1,BT505*(1+CC505)-SUM($CM$4:$CM505),0),2))</f>
        <v/>
      </c>
      <c r="CZ505" s="132" t="str">
        <f t="shared" ca="1" si="449"/>
        <v/>
      </c>
    </row>
    <row r="506" spans="6:104" x14ac:dyDescent="0.2">
      <c r="F506" s="3">
        <v>503</v>
      </c>
      <c r="G506" s="3">
        <f t="shared" si="450"/>
        <v>42</v>
      </c>
      <c r="H506" s="8" t="str">
        <f t="shared" ca="1" si="489"/>
        <v/>
      </c>
      <c r="I506" s="6" t="str">
        <f t="shared" ca="1" si="435"/>
        <v/>
      </c>
      <c r="J506" s="6" t="str">
        <f t="shared" ca="1" si="436"/>
        <v/>
      </c>
      <c r="K506" s="7"/>
      <c r="L506" s="6" t="str">
        <f ca="1">IF($H506="","",IF($J506="",VLOOKUP($I506,Sterbetafeln!$A$4:$I$124,$D$10,FALSE),MAX(0.0005,VLOOKUP($I506,Sterbetafeln!$A$4:$I$124,$D$10,FALSE)*VLOOKUP($J506,Sterbetafeln!$A$4:$I$124,$D$13,FALSE))))</f>
        <v/>
      </c>
      <c r="M506" s="78">
        <f ca="1">SUM($O$3:$O506)</f>
        <v>0</v>
      </c>
      <c r="N506" s="25" t="str">
        <f t="shared" ca="1" si="451"/>
        <v/>
      </c>
      <c r="O506" s="25" t="str">
        <f t="shared" ca="1" si="452"/>
        <v/>
      </c>
      <c r="P506" s="25" t="str">
        <f t="shared" ca="1" si="453"/>
        <v/>
      </c>
      <c r="Q506" s="7" t="str">
        <f t="shared" ca="1" si="454"/>
        <v/>
      </c>
      <c r="R506" s="25" t="str">
        <f t="shared" ca="1" si="455"/>
        <v/>
      </c>
      <c r="S506" s="25">
        <f ca="1">SUM(R$3:R506)</f>
        <v>0</v>
      </c>
      <c r="T506" s="25" t="str">
        <f t="shared" ca="1" si="456"/>
        <v/>
      </c>
      <c r="U506" s="25" t="str">
        <f t="shared" ca="1" si="437"/>
        <v/>
      </c>
      <c r="V506" s="25" t="str">
        <f t="shared" ca="1" si="457"/>
        <v/>
      </c>
      <c r="W506" s="25" t="str">
        <f t="shared" ca="1" si="438"/>
        <v/>
      </c>
      <c r="X506" s="25" t="str">
        <f t="shared" ca="1" si="458"/>
        <v/>
      </c>
      <c r="Y506" s="25" t="str">
        <f t="shared" ca="1" si="439"/>
        <v/>
      </c>
      <c r="Z506" s="25" t="str">
        <f t="shared" ca="1" si="459"/>
        <v/>
      </c>
      <c r="AA506" s="25" t="str">
        <f t="shared" ca="1" si="460"/>
        <v/>
      </c>
      <c r="AB506" s="25" t="str">
        <f ca="1">IF($H506="","",IF($Q506="x",SUM(U$3:W506)+SUM(Z$3:AA506)-SUM(AB$3:AB505),0))</f>
        <v/>
      </c>
      <c r="AC506" s="25" t="str">
        <f t="shared" ca="1" si="461"/>
        <v/>
      </c>
      <c r="AD506" s="25" t="str">
        <f t="shared" ca="1" si="440"/>
        <v/>
      </c>
      <c r="AE506" s="7"/>
      <c r="AF506" s="25" t="str">
        <f t="shared" ca="1" si="462"/>
        <v/>
      </c>
      <c r="AG506" s="25">
        <f ca="1">SUM(AF$3:AF506)</f>
        <v>0</v>
      </c>
      <c r="AH506" s="25" t="str">
        <f t="shared" ca="1" si="463"/>
        <v/>
      </c>
      <c r="AI506" s="25" t="str">
        <f t="shared" ca="1" si="441"/>
        <v/>
      </c>
      <c r="AJ506" s="25" t="str">
        <f t="shared" ca="1" si="464"/>
        <v/>
      </c>
      <c r="AK506" s="25" t="str">
        <f t="shared" ca="1" si="442"/>
        <v/>
      </c>
      <c r="AL506" s="25" t="str">
        <f t="shared" ca="1" si="465"/>
        <v/>
      </c>
      <c r="AM506" s="25" t="str">
        <f t="shared" ca="1" si="443"/>
        <v/>
      </c>
      <c r="AN506" s="25" t="str">
        <f t="shared" ca="1" si="466"/>
        <v/>
      </c>
      <c r="AO506" s="25" t="str">
        <f t="shared" ca="1" si="467"/>
        <v/>
      </c>
      <c r="AP506" s="25" t="str">
        <f ca="1">IF($H506="","",IF($Q506="x",SUM(AI$3:AK506)+SUM(AN$3:AO506)-SUM(AP$3:AP505),0))</f>
        <v/>
      </c>
      <c r="AQ506" s="25" t="str">
        <f t="shared" ca="1" si="468"/>
        <v/>
      </c>
      <c r="AR506" s="25" t="str">
        <f t="shared" ca="1" si="444"/>
        <v/>
      </c>
      <c r="AS506" s="7"/>
      <c r="AT506" s="25" t="str">
        <f t="shared" ca="1" si="469"/>
        <v/>
      </c>
      <c r="AU506" s="25">
        <f ca="1">SUM(AT$3:AT506)</f>
        <v>0</v>
      </c>
      <c r="AV506" s="25" t="str">
        <f t="shared" ca="1" si="470"/>
        <v/>
      </c>
      <c r="AW506" s="25" t="str">
        <f t="shared" ca="1" si="445"/>
        <v/>
      </c>
      <c r="AX506" s="25" t="str">
        <f t="shared" ca="1" si="471"/>
        <v/>
      </c>
      <c r="AY506" s="25" t="str">
        <f t="shared" ca="1" si="472"/>
        <v/>
      </c>
      <c r="AZ506" s="25" t="str">
        <f t="shared" ca="1" si="473"/>
        <v/>
      </c>
      <c r="BA506" s="25" t="str">
        <f t="shared" ca="1" si="474"/>
        <v/>
      </c>
      <c r="BB506" s="25" t="str">
        <f t="shared" ca="1" si="475"/>
        <v/>
      </c>
      <c r="BC506" s="25" t="str">
        <f t="shared" ca="1" si="476"/>
        <v/>
      </c>
      <c r="BD506" s="25" t="str">
        <f ca="1">IF($H506="","",IF($Q506="x",SUM(AW$3:AY506)+SUM(BB$3:BC506)-SUM(BD$3:BD505),0))</f>
        <v/>
      </c>
      <c r="BE506" s="25" t="str">
        <f t="shared" ca="1" si="477"/>
        <v/>
      </c>
      <c r="BF506" s="25" t="str">
        <f t="shared" ca="1" si="446"/>
        <v/>
      </c>
      <c r="BG506" s="7"/>
      <c r="BI506" s="25" t="str">
        <f t="shared" ca="1" si="478"/>
        <v/>
      </c>
      <c r="BJ506" s="25">
        <f ca="1">SUM(BI$3:BI506)</f>
        <v>0</v>
      </c>
      <c r="BK506" s="25" t="str">
        <f t="shared" ca="1" si="490"/>
        <v/>
      </c>
      <c r="BL506" s="25" t="str">
        <f t="shared" ca="1" si="447"/>
        <v/>
      </c>
      <c r="BM506" s="25" t="str">
        <f t="shared" ca="1" si="479"/>
        <v/>
      </c>
      <c r="BN506" s="25" t="str">
        <f t="shared" ca="1" si="480"/>
        <v/>
      </c>
      <c r="BO506" s="25" t="str">
        <f t="shared" ca="1" si="481"/>
        <v/>
      </c>
      <c r="BP506" s="25" t="str">
        <f t="shared" ca="1" si="482"/>
        <v/>
      </c>
      <c r="BQ506" s="25" t="str">
        <f t="shared" ca="1" si="483"/>
        <v/>
      </c>
      <c r="BR506" s="25" t="str">
        <f t="shared" ca="1" si="484"/>
        <v/>
      </c>
      <c r="BS506" s="25" t="str">
        <f ca="1">IF($H506="","",IF($Q506="x",SUM(BL$3:BN506)+SUM(BQ$3:BR506)-SUM(BS$3:BS505),0))</f>
        <v/>
      </c>
      <c r="BT506" s="25" t="str">
        <f t="shared" ca="1" si="485"/>
        <v/>
      </c>
      <c r="BU506" s="25" t="str">
        <f t="shared" ca="1" si="448"/>
        <v/>
      </c>
      <c r="BV506" s="7"/>
      <c r="BY506" s="7"/>
      <c r="CB506" s="131">
        <f t="shared" si="432"/>
        <v>503</v>
      </c>
      <c r="CC506" s="132" t="str">
        <f t="shared" ca="1" si="486"/>
        <v/>
      </c>
      <c r="CD506" s="133" t="str">
        <f t="shared" ca="1" si="433"/>
        <v/>
      </c>
      <c r="CE506" s="133" t="str">
        <f t="shared" ca="1" si="487"/>
        <v/>
      </c>
      <c r="CF506" s="133" t="str">
        <f t="shared" ca="1" si="434"/>
        <v/>
      </c>
      <c r="CG506" s="133" t="str">
        <f t="shared" ca="1" si="488"/>
        <v/>
      </c>
      <c r="CH506" s="133" t="str">
        <f ca="1">IF($H506="","",IF(MONTH($H506)=MONTH($C$4)-1,MAX(0,(CG506-SUM(N495:N506)+SUM(O495:O506))-(VLOOKUP(CB506-12,$CB$3:$CH505,6,FALSE))),0)*0.25)</f>
        <v/>
      </c>
      <c r="CI506" s="133" t="str">
        <f ca="1">IF($H506="","",CG506-SUM($CH$4:$CH506))</f>
        <v/>
      </c>
      <c r="CK506" s="133" t="str">
        <f ca="1">IF($H506="","",SUM($N$4:$N506)+$CK$3)</f>
        <v/>
      </c>
      <c r="CL506" s="133" t="str">
        <f ca="1">IF($H506="","",SUM($O$4:$O506))</f>
        <v/>
      </c>
      <c r="CM506" s="133" t="str">
        <f t="shared" ca="1" si="491"/>
        <v/>
      </c>
      <c r="CN506" s="133" t="str">
        <f ca="1">IF($H506="","",ROUND(IF(MONTH($H506)=MONTH($C$4)-1,BT506*(1+CC506)-SUM($CM$4:$CM506),0),2))</f>
        <v/>
      </c>
      <c r="CZ506" s="132" t="str">
        <f t="shared" ca="1" si="449"/>
        <v/>
      </c>
    </row>
    <row r="507" spans="6:104" x14ac:dyDescent="0.2">
      <c r="F507" s="3">
        <v>504</v>
      </c>
      <c r="G507" s="3">
        <f t="shared" si="450"/>
        <v>42</v>
      </c>
      <c r="H507" s="8" t="str">
        <f t="shared" ca="1" si="489"/>
        <v/>
      </c>
      <c r="I507" s="6" t="str">
        <f t="shared" ca="1" si="435"/>
        <v/>
      </c>
      <c r="J507" s="6" t="str">
        <f t="shared" ca="1" si="436"/>
        <v/>
      </c>
      <c r="K507" s="7"/>
      <c r="L507" s="6" t="str">
        <f ca="1">IF($H507="","",IF($J507="",VLOOKUP($I507,Sterbetafeln!$A$4:$I$124,$D$10,FALSE),MAX(0.0005,VLOOKUP($I507,Sterbetafeln!$A$4:$I$124,$D$10,FALSE)*VLOOKUP($J507,Sterbetafeln!$A$4:$I$124,$D$13,FALSE))))</f>
        <v/>
      </c>
      <c r="M507" s="78">
        <f ca="1">SUM($O$3:$O507)</f>
        <v>0</v>
      </c>
      <c r="N507" s="25" t="str">
        <f t="shared" ca="1" si="451"/>
        <v/>
      </c>
      <c r="O507" s="25" t="str">
        <f t="shared" ca="1" si="452"/>
        <v/>
      </c>
      <c r="P507" s="25" t="str">
        <f t="shared" ca="1" si="453"/>
        <v/>
      </c>
      <c r="Q507" s="7" t="str">
        <f t="shared" ca="1" si="454"/>
        <v/>
      </c>
      <c r="R507" s="25" t="str">
        <f t="shared" ca="1" si="455"/>
        <v/>
      </c>
      <c r="S507" s="25">
        <f ca="1">SUM(R$3:R507)</f>
        <v>0</v>
      </c>
      <c r="T507" s="25" t="str">
        <f t="shared" ca="1" si="456"/>
        <v/>
      </c>
      <c r="U507" s="25" t="str">
        <f t="shared" ca="1" si="437"/>
        <v/>
      </c>
      <c r="V507" s="25" t="str">
        <f t="shared" ca="1" si="457"/>
        <v/>
      </c>
      <c r="W507" s="25" t="str">
        <f t="shared" ca="1" si="438"/>
        <v/>
      </c>
      <c r="X507" s="25" t="str">
        <f t="shared" ca="1" si="458"/>
        <v/>
      </c>
      <c r="Y507" s="25" t="str">
        <f t="shared" ca="1" si="439"/>
        <v/>
      </c>
      <c r="Z507" s="25" t="str">
        <f t="shared" ca="1" si="459"/>
        <v/>
      </c>
      <c r="AA507" s="25" t="str">
        <f t="shared" ca="1" si="460"/>
        <v/>
      </c>
      <c r="AB507" s="25" t="str">
        <f ca="1">IF($H507="","",IF($Q507="x",SUM(U$3:W507)+SUM(Z$3:AA507)-SUM(AB$3:AB506),0))</f>
        <v/>
      </c>
      <c r="AC507" s="25" t="str">
        <f t="shared" ca="1" si="461"/>
        <v/>
      </c>
      <c r="AD507" s="25" t="str">
        <f t="shared" ca="1" si="440"/>
        <v/>
      </c>
      <c r="AE507" s="7"/>
      <c r="AF507" s="25" t="str">
        <f t="shared" ca="1" si="462"/>
        <v/>
      </c>
      <c r="AG507" s="25">
        <f ca="1">SUM(AF$3:AF507)</f>
        <v>0</v>
      </c>
      <c r="AH507" s="25" t="str">
        <f t="shared" ca="1" si="463"/>
        <v/>
      </c>
      <c r="AI507" s="25" t="str">
        <f t="shared" ca="1" si="441"/>
        <v/>
      </c>
      <c r="AJ507" s="25" t="str">
        <f t="shared" ca="1" si="464"/>
        <v/>
      </c>
      <c r="AK507" s="25" t="str">
        <f t="shared" ca="1" si="442"/>
        <v/>
      </c>
      <c r="AL507" s="25" t="str">
        <f t="shared" ca="1" si="465"/>
        <v/>
      </c>
      <c r="AM507" s="25" t="str">
        <f t="shared" ca="1" si="443"/>
        <v/>
      </c>
      <c r="AN507" s="25" t="str">
        <f t="shared" ca="1" si="466"/>
        <v/>
      </c>
      <c r="AO507" s="25" t="str">
        <f t="shared" ca="1" si="467"/>
        <v/>
      </c>
      <c r="AP507" s="25" t="str">
        <f ca="1">IF($H507="","",IF($Q507="x",SUM(AI$3:AK507)+SUM(AN$3:AO507)-SUM(AP$3:AP506),0))</f>
        <v/>
      </c>
      <c r="AQ507" s="25" t="str">
        <f t="shared" ca="1" si="468"/>
        <v/>
      </c>
      <c r="AR507" s="25" t="str">
        <f t="shared" ca="1" si="444"/>
        <v/>
      </c>
      <c r="AS507" s="7"/>
      <c r="AT507" s="25" t="str">
        <f t="shared" ca="1" si="469"/>
        <v/>
      </c>
      <c r="AU507" s="25">
        <f ca="1">SUM(AT$3:AT507)</f>
        <v>0</v>
      </c>
      <c r="AV507" s="25" t="str">
        <f t="shared" ca="1" si="470"/>
        <v/>
      </c>
      <c r="AW507" s="25" t="str">
        <f t="shared" ca="1" si="445"/>
        <v/>
      </c>
      <c r="AX507" s="25" t="str">
        <f t="shared" ca="1" si="471"/>
        <v/>
      </c>
      <c r="AY507" s="25" t="str">
        <f t="shared" ca="1" si="472"/>
        <v/>
      </c>
      <c r="AZ507" s="25" t="str">
        <f t="shared" ca="1" si="473"/>
        <v/>
      </c>
      <c r="BA507" s="25" t="str">
        <f t="shared" ca="1" si="474"/>
        <v/>
      </c>
      <c r="BB507" s="25" t="str">
        <f t="shared" ca="1" si="475"/>
        <v/>
      </c>
      <c r="BC507" s="25" t="str">
        <f t="shared" ca="1" si="476"/>
        <v/>
      </c>
      <c r="BD507" s="25" t="str">
        <f ca="1">IF($H507="","",IF($Q507="x",SUM(AW$3:AY507)+SUM(BB$3:BC507)-SUM(BD$3:BD506),0))</f>
        <v/>
      </c>
      <c r="BE507" s="25" t="str">
        <f t="shared" ca="1" si="477"/>
        <v/>
      </c>
      <c r="BF507" s="25" t="str">
        <f t="shared" ca="1" si="446"/>
        <v/>
      </c>
      <c r="BG507" s="7"/>
      <c r="BI507" s="25" t="str">
        <f t="shared" ca="1" si="478"/>
        <v/>
      </c>
      <c r="BJ507" s="25">
        <f ca="1">SUM(BI$3:BI507)</f>
        <v>0</v>
      </c>
      <c r="BK507" s="25" t="str">
        <f t="shared" ca="1" si="490"/>
        <v/>
      </c>
      <c r="BL507" s="25" t="str">
        <f t="shared" ca="1" si="447"/>
        <v/>
      </c>
      <c r="BM507" s="25" t="str">
        <f t="shared" ca="1" si="479"/>
        <v/>
      </c>
      <c r="BN507" s="25" t="str">
        <f t="shared" ca="1" si="480"/>
        <v/>
      </c>
      <c r="BO507" s="25" t="str">
        <f t="shared" ca="1" si="481"/>
        <v/>
      </c>
      <c r="BP507" s="25" t="str">
        <f t="shared" ca="1" si="482"/>
        <v/>
      </c>
      <c r="BQ507" s="25" t="str">
        <f t="shared" ca="1" si="483"/>
        <v/>
      </c>
      <c r="BR507" s="25" t="str">
        <f t="shared" ca="1" si="484"/>
        <v/>
      </c>
      <c r="BS507" s="25" t="str">
        <f ca="1">IF($H507="","",IF($Q507="x",SUM(BL$3:BN507)+SUM(BQ$3:BR507)-SUM(BS$3:BS506),0))</f>
        <v/>
      </c>
      <c r="BT507" s="25" t="str">
        <f t="shared" ca="1" si="485"/>
        <v/>
      </c>
      <c r="BU507" s="25" t="str">
        <f t="shared" ca="1" si="448"/>
        <v/>
      </c>
      <c r="BV507" s="7"/>
      <c r="BY507" s="7"/>
      <c r="CB507" s="131">
        <f t="shared" si="432"/>
        <v>504</v>
      </c>
      <c r="CC507" s="132" t="str">
        <f t="shared" ca="1" si="486"/>
        <v/>
      </c>
      <c r="CD507" s="133" t="str">
        <f t="shared" ca="1" si="433"/>
        <v/>
      </c>
      <c r="CE507" s="133" t="str">
        <f t="shared" ca="1" si="487"/>
        <v/>
      </c>
      <c r="CF507" s="133" t="str">
        <f t="shared" ca="1" si="434"/>
        <v/>
      </c>
      <c r="CG507" s="133" t="str">
        <f t="shared" ca="1" si="488"/>
        <v/>
      </c>
      <c r="CH507" s="133" t="str">
        <f ca="1">IF($H507="","",IF(MONTH($H507)=MONTH($C$4)-1,MAX(0,(CG507-SUM(N496:N507)+SUM(O496:O507))-(VLOOKUP(CB507-12,$CB$3:$CH506,6,FALSE))),0)*0.25)</f>
        <v/>
      </c>
      <c r="CI507" s="133" t="str">
        <f ca="1">IF($H507="","",CG507-SUM($CH$4:$CH507))</f>
        <v/>
      </c>
      <c r="CK507" s="133" t="str">
        <f ca="1">IF($H507="","",SUM($N$4:$N507)+$CK$3)</f>
        <v/>
      </c>
      <c r="CL507" s="133" t="str">
        <f ca="1">IF($H507="","",SUM($O$4:$O507))</f>
        <v/>
      </c>
      <c r="CM507" s="133" t="str">
        <f t="shared" ca="1" si="491"/>
        <v/>
      </c>
      <c r="CN507" s="133" t="str">
        <f ca="1">IF($H507="","",ROUND(IF(MONTH($H507)=MONTH($C$4)-1,BT507*(1+CC507)-SUM($CM$4:$CM507),0),2))</f>
        <v/>
      </c>
      <c r="CZ507" s="132" t="str">
        <f t="shared" ca="1" si="449"/>
        <v/>
      </c>
    </row>
    <row r="508" spans="6:104" x14ac:dyDescent="0.2">
      <c r="F508" s="3">
        <v>505</v>
      </c>
      <c r="G508" s="3">
        <f t="shared" si="450"/>
        <v>43</v>
      </c>
      <c r="H508" s="8" t="str">
        <f t="shared" ca="1" si="489"/>
        <v/>
      </c>
      <c r="I508" s="6" t="str">
        <f t="shared" ca="1" si="435"/>
        <v/>
      </c>
      <c r="J508" s="6" t="str">
        <f t="shared" ca="1" si="436"/>
        <v/>
      </c>
      <c r="K508" s="7"/>
      <c r="L508" s="6" t="str">
        <f ca="1">IF($H508="","",IF($J508="",VLOOKUP($I508,Sterbetafeln!$A$4:$I$124,$D$10,FALSE),MAX(0.0005,VLOOKUP($I508,Sterbetafeln!$A$4:$I$124,$D$10,FALSE)*VLOOKUP($J508,Sterbetafeln!$A$4:$I$124,$D$13,FALSE))))</f>
        <v/>
      </c>
      <c r="M508" s="78">
        <f ca="1">SUM($O$3:$O508)</f>
        <v>0</v>
      </c>
      <c r="N508" s="25" t="str">
        <f t="shared" ca="1" si="451"/>
        <v/>
      </c>
      <c r="O508" s="25" t="str">
        <f t="shared" ca="1" si="452"/>
        <v/>
      </c>
      <c r="P508" s="25" t="str">
        <f t="shared" ca="1" si="453"/>
        <v/>
      </c>
      <c r="Q508" s="7" t="str">
        <f t="shared" ca="1" si="454"/>
        <v/>
      </c>
      <c r="R508" s="25" t="str">
        <f t="shared" ca="1" si="455"/>
        <v/>
      </c>
      <c r="S508" s="25">
        <f ca="1">SUM(R$3:R508)</f>
        <v>0</v>
      </c>
      <c r="T508" s="25" t="str">
        <f t="shared" ca="1" si="456"/>
        <v/>
      </c>
      <c r="U508" s="25" t="str">
        <f t="shared" ca="1" si="437"/>
        <v/>
      </c>
      <c r="V508" s="25" t="str">
        <f t="shared" ca="1" si="457"/>
        <v/>
      </c>
      <c r="W508" s="25" t="str">
        <f t="shared" ca="1" si="438"/>
        <v/>
      </c>
      <c r="X508" s="25" t="str">
        <f t="shared" ca="1" si="458"/>
        <v/>
      </c>
      <c r="Y508" s="25" t="str">
        <f t="shared" ca="1" si="439"/>
        <v/>
      </c>
      <c r="Z508" s="25" t="str">
        <f t="shared" ca="1" si="459"/>
        <v/>
      </c>
      <c r="AA508" s="25" t="str">
        <f t="shared" ca="1" si="460"/>
        <v/>
      </c>
      <c r="AB508" s="25" t="str">
        <f ca="1">IF($H508="","",IF($Q508="x",SUM(U$3:W508)+SUM(Z$3:AA508)-SUM(AB$3:AB507),0))</f>
        <v/>
      </c>
      <c r="AC508" s="25" t="str">
        <f t="shared" ca="1" si="461"/>
        <v/>
      </c>
      <c r="AD508" s="25" t="str">
        <f t="shared" ca="1" si="440"/>
        <v/>
      </c>
      <c r="AE508" s="7"/>
      <c r="AF508" s="25" t="str">
        <f t="shared" ca="1" si="462"/>
        <v/>
      </c>
      <c r="AG508" s="25">
        <f ca="1">SUM(AF$3:AF508)</f>
        <v>0</v>
      </c>
      <c r="AH508" s="25" t="str">
        <f t="shared" ca="1" si="463"/>
        <v/>
      </c>
      <c r="AI508" s="25" t="str">
        <f t="shared" ca="1" si="441"/>
        <v/>
      </c>
      <c r="AJ508" s="25" t="str">
        <f t="shared" ca="1" si="464"/>
        <v/>
      </c>
      <c r="AK508" s="25" t="str">
        <f t="shared" ca="1" si="442"/>
        <v/>
      </c>
      <c r="AL508" s="25" t="str">
        <f t="shared" ca="1" si="465"/>
        <v/>
      </c>
      <c r="AM508" s="25" t="str">
        <f t="shared" ca="1" si="443"/>
        <v/>
      </c>
      <c r="AN508" s="25" t="str">
        <f t="shared" ca="1" si="466"/>
        <v/>
      </c>
      <c r="AO508" s="25" t="str">
        <f t="shared" ca="1" si="467"/>
        <v/>
      </c>
      <c r="AP508" s="25" t="str">
        <f ca="1">IF($H508="","",IF($Q508="x",SUM(AI$3:AK508)+SUM(AN$3:AO508)-SUM(AP$3:AP507),0))</f>
        <v/>
      </c>
      <c r="AQ508" s="25" t="str">
        <f t="shared" ca="1" si="468"/>
        <v/>
      </c>
      <c r="AR508" s="25" t="str">
        <f t="shared" ca="1" si="444"/>
        <v/>
      </c>
      <c r="AS508" s="7"/>
      <c r="AT508" s="25" t="str">
        <f t="shared" ca="1" si="469"/>
        <v/>
      </c>
      <c r="AU508" s="25">
        <f ca="1">SUM(AT$3:AT508)</f>
        <v>0</v>
      </c>
      <c r="AV508" s="25" t="str">
        <f t="shared" ca="1" si="470"/>
        <v/>
      </c>
      <c r="AW508" s="25" t="str">
        <f t="shared" ca="1" si="445"/>
        <v/>
      </c>
      <c r="AX508" s="25" t="str">
        <f t="shared" ca="1" si="471"/>
        <v/>
      </c>
      <c r="AY508" s="25" t="str">
        <f t="shared" ca="1" si="472"/>
        <v/>
      </c>
      <c r="AZ508" s="25" t="str">
        <f t="shared" ca="1" si="473"/>
        <v/>
      </c>
      <c r="BA508" s="25" t="str">
        <f t="shared" ca="1" si="474"/>
        <v/>
      </c>
      <c r="BB508" s="25" t="str">
        <f t="shared" ca="1" si="475"/>
        <v/>
      </c>
      <c r="BC508" s="25" t="str">
        <f t="shared" ca="1" si="476"/>
        <v/>
      </c>
      <c r="BD508" s="25" t="str">
        <f ca="1">IF($H508="","",IF($Q508="x",SUM(AW$3:AY508)+SUM(BB$3:BC508)-SUM(BD$3:BD507),0))</f>
        <v/>
      </c>
      <c r="BE508" s="25" t="str">
        <f t="shared" ca="1" si="477"/>
        <v/>
      </c>
      <c r="BF508" s="25" t="str">
        <f t="shared" ca="1" si="446"/>
        <v/>
      </c>
      <c r="BG508" s="7"/>
      <c r="BI508" s="25" t="str">
        <f t="shared" ca="1" si="478"/>
        <v/>
      </c>
      <c r="BJ508" s="25">
        <f ca="1">SUM(BI$3:BI508)</f>
        <v>0</v>
      </c>
      <c r="BK508" s="25" t="str">
        <f t="shared" ca="1" si="490"/>
        <v/>
      </c>
      <c r="BL508" s="25" t="str">
        <f t="shared" ca="1" si="447"/>
        <v/>
      </c>
      <c r="BM508" s="25" t="str">
        <f t="shared" ca="1" si="479"/>
        <v/>
      </c>
      <c r="BN508" s="25" t="str">
        <f t="shared" ca="1" si="480"/>
        <v/>
      </c>
      <c r="BO508" s="25" t="str">
        <f t="shared" ca="1" si="481"/>
        <v/>
      </c>
      <c r="BP508" s="25" t="str">
        <f t="shared" ca="1" si="482"/>
        <v/>
      </c>
      <c r="BQ508" s="25" t="str">
        <f t="shared" ca="1" si="483"/>
        <v/>
      </c>
      <c r="BR508" s="25" t="str">
        <f t="shared" ca="1" si="484"/>
        <v/>
      </c>
      <c r="BS508" s="25" t="str">
        <f ca="1">IF($H508="","",IF($Q508="x",SUM(BL$3:BN508)+SUM(BQ$3:BR508)-SUM(BS$3:BS507),0))</f>
        <v/>
      </c>
      <c r="BT508" s="25" t="str">
        <f t="shared" ca="1" si="485"/>
        <v/>
      </c>
      <c r="BU508" s="25" t="str">
        <f t="shared" ca="1" si="448"/>
        <v/>
      </c>
      <c r="BV508" s="7"/>
      <c r="BY508" s="7"/>
      <c r="CB508" s="131">
        <f t="shared" si="432"/>
        <v>505</v>
      </c>
      <c r="CC508" s="132" t="str">
        <f t="shared" ca="1" si="486"/>
        <v/>
      </c>
      <c r="CD508" s="133" t="str">
        <f t="shared" ca="1" si="433"/>
        <v/>
      </c>
      <c r="CE508" s="133" t="str">
        <f t="shared" ca="1" si="487"/>
        <v/>
      </c>
      <c r="CF508" s="133" t="str">
        <f t="shared" ca="1" si="434"/>
        <v/>
      </c>
      <c r="CG508" s="133" t="str">
        <f t="shared" ca="1" si="488"/>
        <v/>
      </c>
      <c r="CH508" s="133" t="str">
        <f ca="1">IF($H508="","",IF(MONTH($H508)=MONTH($C$4)-1,MAX(0,(CG508-SUM(N497:N508)+SUM(O497:O508))-(VLOOKUP(CB508-12,$CB$3:$CH507,6,FALSE))),0)*0.25)</f>
        <v/>
      </c>
      <c r="CI508" s="133" t="str">
        <f ca="1">IF($H508="","",CG508-SUM($CH$4:$CH508))</f>
        <v/>
      </c>
      <c r="CK508" s="133" t="str">
        <f ca="1">IF($H508="","",SUM($N$4:$N508)+$CK$3)</f>
        <v/>
      </c>
      <c r="CL508" s="133" t="str">
        <f ca="1">IF($H508="","",SUM($O$4:$O508))</f>
        <v/>
      </c>
      <c r="CM508" s="133" t="str">
        <f t="shared" ca="1" si="491"/>
        <v/>
      </c>
      <c r="CN508" s="133" t="str">
        <f ca="1">IF($H508="","",ROUND(IF(MONTH($H508)=MONTH($C$4)-1,BT508*(1+CC508)-SUM($CM$4:$CM508),0),2))</f>
        <v/>
      </c>
      <c r="CZ508" s="132" t="str">
        <f t="shared" ca="1" si="449"/>
        <v/>
      </c>
    </row>
    <row r="509" spans="6:104" x14ac:dyDescent="0.2">
      <c r="F509" s="3">
        <v>506</v>
      </c>
      <c r="G509" s="3">
        <f t="shared" si="450"/>
        <v>43</v>
      </c>
      <c r="H509" s="8" t="str">
        <f t="shared" ca="1" si="489"/>
        <v/>
      </c>
      <c r="I509" s="6" t="str">
        <f t="shared" ca="1" si="435"/>
        <v/>
      </c>
      <c r="J509" s="6" t="str">
        <f t="shared" ca="1" si="436"/>
        <v/>
      </c>
      <c r="K509" s="7"/>
      <c r="L509" s="6" t="str">
        <f ca="1">IF($H509="","",IF($J509="",VLOOKUP($I509,Sterbetafeln!$A$4:$I$124,$D$10,FALSE),MAX(0.0005,VLOOKUP($I509,Sterbetafeln!$A$4:$I$124,$D$10,FALSE)*VLOOKUP($J509,Sterbetafeln!$A$4:$I$124,$D$13,FALSE))))</f>
        <v/>
      </c>
      <c r="M509" s="78">
        <f ca="1">SUM($O$3:$O509)</f>
        <v>0</v>
      </c>
      <c r="N509" s="25" t="str">
        <f t="shared" ca="1" si="451"/>
        <v/>
      </c>
      <c r="O509" s="25" t="str">
        <f t="shared" ca="1" si="452"/>
        <v/>
      </c>
      <c r="P509" s="25" t="str">
        <f t="shared" ca="1" si="453"/>
        <v/>
      </c>
      <c r="Q509" s="7" t="str">
        <f t="shared" ca="1" si="454"/>
        <v/>
      </c>
      <c r="R509" s="25" t="str">
        <f t="shared" ca="1" si="455"/>
        <v/>
      </c>
      <c r="S509" s="25">
        <f ca="1">SUM(R$3:R509)</f>
        <v>0</v>
      </c>
      <c r="T509" s="25" t="str">
        <f t="shared" ca="1" si="456"/>
        <v/>
      </c>
      <c r="U509" s="25" t="str">
        <f t="shared" ca="1" si="437"/>
        <v/>
      </c>
      <c r="V509" s="25" t="str">
        <f t="shared" ca="1" si="457"/>
        <v/>
      </c>
      <c r="W509" s="25" t="str">
        <f t="shared" ca="1" si="438"/>
        <v/>
      </c>
      <c r="X509" s="25" t="str">
        <f t="shared" ca="1" si="458"/>
        <v/>
      </c>
      <c r="Y509" s="25" t="str">
        <f t="shared" ca="1" si="439"/>
        <v/>
      </c>
      <c r="Z509" s="25" t="str">
        <f t="shared" ca="1" si="459"/>
        <v/>
      </c>
      <c r="AA509" s="25" t="str">
        <f t="shared" ca="1" si="460"/>
        <v/>
      </c>
      <c r="AB509" s="25" t="str">
        <f ca="1">IF($H509="","",IF($Q509="x",SUM(U$3:W509)+SUM(Z$3:AA509)-SUM(AB$3:AB508),0))</f>
        <v/>
      </c>
      <c r="AC509" s="25" t="str">
        <f t="shared" ca="1" si="461"/>
        <v/>
      </c>
      <c r="AD509" s="25" t="str">
        <f t="shared" ca="1" si="440"/>
        <v/>
      </c>
      <c r="AE509" s="7"/>
      <c r="AF509" s="25" t="str">
        <f t="shared" ca="1" si="462"/>
        <v/>
      </c>
      <c r="AG509" s="25">
        <f ca="1">SUM(AF$3:AF509)</f>
        <v>0</v>
      </c>
      <c r="AH509" s="25" t="str">
        <f t="shared" ca="1" si="463"/>
        <v/>
      </c>
      <c r="AI509" s="25" t="str">
        <f t="shared" ca="1" si="441"/>
        <v/>
      </c>
      <c r="AJ509" s="25" t="str">
        <f t="shared" ca="1" si="464"/>
        <v/>
      </c>
      <c r="AK509" s="25" t="str">
        <f t="shared" ca="1" si="442"/>
        <v/>
      </c>
      <c r="AL509" s="25" t="str">
        <f t="shared" ca="1" si="465"/>
        <v/>
      </c>
      <c r="AM509" s="25" t="str">
        <f t="shared" ca="1" si="443"/>
        <v/>
      </c>
      <c r="AN509" s="25" t="str">
        <f t="shared" ca="1" si="466"/>
        <v/>
      </c>
      <c r="AO509" s="25" t="str">
        <f t="shared" ca="1" si="467"/>
        <v/>
      </c>
      <c r="AP509" s="25" t="str">
        <f ca="1">IF($H509="","",IF($Q509="x",SUM(AI$3:AK509)+SUM(AN$3:AO509)-SUM(AP$3:AP508),0))</f>
        <v/>
      </c>
      <c r="AQ509" s="25" t="str">
        <f t="shared" ca="1" si="468"/>
        <v/>
      </c>
      <c r="AR509" s="25" t="str">
        <f t="shared" ca="1" si="444"/>
        <v/>
      </c>
      <c r="AS509" s="7"/>
      <c r="AT509" s="25" t="str">
        <f t="shared" ca="1" si="469"/>
        <v/>
      </c>
      <c r="AU509" s="25">
        <f ca="1">SUM(AT$3:AT509)</f>
        <v>0</v>
      </c>
      <c r="AV509" s="25" t="str">
        <f t="shared" ca="1" si="470"/>
        <v/>
      </c>
      <c r="AW509" s="25" t="str">
        <f t="shared" ca="1" si="445"/>
        <v/>
      </c>
      <c r="AX509" s="25" t="str">
        <f t="shared" ca="1" si="471"/>
        <v/>
      </c>
      <c r="AY509" s="25" t="str">
        <f t="shared" ca="1" si="472"/>
        <v/>
      </c>
      <c r="AZ509" s="25" t="str">
        <f t="shared" ca="1" si="473"/>
        <v/>
      </c>
      <c r="BA509" s="25" t="str">
        <f t="shared" ca="1" si="474"/>
        <v/>
      </c>
      <c r="BB509" s="25" t="str">
        <f t="shared" ca="1" si="475"/>
        <v/>
      </c>
      <c r="BC509" s="25" t="str">
        <f t="shared" ca="1" si="476"/>
        <v/>
      </c>
      <c r="BD509" s="25" t="str">
        <f ca="1">IF($H509="","",IF($Q509="x",SUM(AW$3:AY509)+SUM(BB$3:BC509)-SUM(BD$3:BD508),0))</f>
        <v/>
      </c>
      <c r="BE509" s="25" t="str">
        <f t="shared" ca="1" si="477"/>
        <v/>
      </c>
      <c r="BF509" s="25" t="str">
        <f t="shared" ca="1" si="446"/>
        <v/>
      </c>
      <c r="BG509" s="7"/>
      <c r="BI509" s="25" t="str">
        <f t="shared" ca="1" si="478"/>
        <v/>
      </c>
      <c r="BJ509" s="25">
        <f ca="1">SUM(BI$3:BI509)</f>
        <v>0</v>
      </c>
      <c r="BK509" s="25" t="str">
        <f t="shared" ca="1" si="490"/>
        <v/>
      </c>
      <c r="BL509" s="25" t="str">
        <f t="shared" ca="1" si="447"/>
        <v/>
      </c>
      <c r="BM509" s="25" t="str">
        <f t="shared" ca="1" si="479"/>
        <v/>
      </c>
      <c r="BN509" s="25" t="str">
        <f t="shared" ca="1" si="480"/>
        <v/>
      </c>
      <c r="BO509" s="25" t="str">
        <f t="shared" ca="1" si="481"/>
        <v/>
      </c>
      <c r="BP509" s="25" t="str">
        <f t="shared" ca="1" si="482"/>
        <v/>
      </c>
      <c r="BQ509" s="25" t="str">
        <f t="shared" ca="1" si="483"/>
        <v/>
      </c>
      <c r="BR509" s="25" t="str">
        <f t="shared" ca="1" si="484"/>
        <v/>
      </c>
      <c r="BS509" s="25" t="str">
        <f ca="1">IF($H509="","",IF($Q509="x",SUM(BL$3:BN509)+SUM(BQ$3:BR509)-SUM(BS$3:BS508),0))</f>
        <v/>
      </c>
      <c r="BT509" s="25" t="str">
        <f t="shared" ca="1" si="485"/>
        <v/>
      </c>
      <c r="BU509" s="25" t="str">
        <f t="shared" ca="1" si="448"/>
        <v/>
      </c>
      <c r="BV509" s="7"/>
      <c r="BY509" s="7"/>
      <c r="CB509" s="131">
        <f t="shared" si="432"/>
        <v>506</v>
      </c>
      <c r="CC509" s="132" t="str">
        <f t="shared" ca="1" si="486"/>
        <v/>
      </c>
      <c r="CD509" s="133" t="str">
        <f t="shared" ca="1" si="433"/>
        <v/>
      </c>
      <c r="CE509" s="133" t="str">
        <f t="shared" ca="1" si="487"/>
        <v/>
      </c>
      <c r="CF509" s="133" t="str">
        <f t="shared" ca="1" si="434"/>
        <v/>
      </c>
      <c r="CG509" s="133" t="str">
        <f t="shared" ca="1" si="488"/>
        <v/>
      </c>
      <c r="CH509" s="133" t="str">
        <f ca="1">IF($H509="","",IF(MONTH($H509)=MONTH($C$4)-1,MAX(0,(CG509-SUM(N498:N509)+SUM(O498:O509))-(VLOOKUP(CB509-12,$CB$3:$CH508,6,FALSE))),0)*0.25)</f>
        <v/>
      </c>
      <c r="CI509" s="133" t="str">
        <f ca="1">IF($H509="","",CG509-SUM($CH$4:$CH509))</f>
        <v/>
      </c>
      <c r="CK509" s="133" t="str">
        <f ca="1">IF($H509="","",SUM($N$4:$N509)+$CK$3)</f>
        <v/>
      </c>
      <c r="CL509" s="133" t="str">
        <f ca="1">IF($H509="","",SUM($O$4:$O509))</f>
        <v/>
      </c>
      <c r="CM509" s="133" t="str">
        <f t="shared" ca="1" si="491"/>
        <v/>
      </c>
      <c r="CN509" s="133" t="str">
        <f ca="1">IF($H509="","",ROUND(IF(MONTH($H509)=MONTH($C$4)-1,BT509*(1+CC509)-SUM($CM$4:$CM509),0),2))</f>
        <v/>
      </c>
      <c r="CZ509" s="132" t="str">
        <f t="shared" ca="1" si="449"/>
        <v/>
      </c>
    </row>
    <row r="510" spans="6:104" x14ac:dyDescent="0.2">
      <c r="F510" s="3">
        <v>507</v>
      </c>
      <c r="G510" s="3">
        <f t="shared" si="450"/>
        <v>43</v>
      </c>
      <c r="H510" s="8" t="str">
        <f t="shared" ca="1" si="489"/>
        <v/>
      </c>
      <c r="I510" s="6" t="str">
        <f t="shared" ca="1" si="435"/>
        <v/>
      </c>
      <c r="J510" s="6" t="str">
        <f t="shared" ca="1" si="436"/>
        <v/>
      </c>
      <c r="K510" s="7"/>
      <c r="L510" s="6" t="str">
        <f ca="1">IF($H510="","",IF($J510="",VLOOKUP($I510,Sterbetafeln!$A$4:$I$124,$D$10,FALSE),MAX(0.0005,VLOOKUP($I510,Sterbetafeln!$A$4:$I$124,$D$10,FALSE)*VLOOKUP($J510,Sterbetafeln!$A$4:$I$124,$D$13,FALSE))))</f>
        <v/>
      </c>
      <c r="M510" s="78">
        <f ca="1">SUM($O$3:$O510)</f>
        <v>0</v>
      </c>
      <c r="N510" s="25" t="str">
        <f t="shared" ca="1" si="451"/>
        <v/>
      </c>
      <c r="O510" s="25" t="str">
        <f t="shared" ca="1" si="452"/>
        <v/>
      </c>
      <c r="P510" s="25" t="str">
        <f t="shared" ca="1" si="453"/>
        <v/>
      </c>
      <c r="Q510" s="7" t="str">
        <f t="shared" ca="1" si="454"/>
        <v/>
      </c>
      <c r="R510" s="25" t="str">
        <f t="shared" ca="1" si="455"/>
        <v/>
      </c>
      <c r="S510" s="25">
        <f ca="1">SUM(R$3:R510)</f>
        <v>0</v>
      </c>
      <c r="T510" s="25" t="str">
        <f t="shared" ca="1" si="456"/>
        <v/>
      </c>
      <c r="U510" s="25" t="str">
        <f t="shared" ca="1" si="437"/>
        <v/>
      </c>
      <c r="V510" s="25" t="str">
        <f t="shared" ca="1" si="457"/>
        <v/>
      </c>
      <c r="W510" s="25" t="str">
        <f t="shared" ca="1" si="438"/>
        <v/>
      </c>
      <c r="X510" s="25" t="str">
        <f t="shared" ca="1" si="458"/>
        <v/>
      </c>
      <c r="Y510" s="25" t="str">
        <f t="shared" ca="1" si="439"/>
        <v/>
      </c>
      <c r="Z510" s="25" t="str">
        <f t="shared" ca="1" si="459"/>
        <v/>
      </c>
      <c r="AA510" s="25" t="str">
        <f t="shared" ca="1" si="460"/>
        <v/>
      </c>
      <c r="AB510" s="25" t="str">
        <f ca="1">IF($H510="","",IF($Q510="x",SUM(U$3:W510)+SUM(Z$3:AA510)-SUM(AB$3:AB509),0))</f>
        <v/>
      </c>
      <c r="AC510" s="25" t="str">
        <f t="shared" ca="1" si="461"/>
        <v/>
      </c>
      <c r="AD510" s="25" t="str">
        <f t="shared" ca="1" si="440"/>
        <v/>
      </c>
      <c r="AE510" s="7"/>
      <c r="AF510" s="25" t="str">
        <f t="shared" ca="1" si="462"/>
        <v/>
      </c>
      <c r="AG510" s="25">
        <f ca="1">SUM(AF$3:AF510)</f>
        <v>0</v>
      </c>
      <c r="AH510" s="25" t="str">
        <f t="shared" ca="1" si="463"/>
        <v/>
      </c>
      <c r="AI510" s="25" t="str">
        <f t="shared" ca="1" si="441"/>
        <v/>
      </c>
      <c r="AJ510" s="25" t="str">
        <f t="shared" ca="1" si="464"/>
        <v/>
      </c>
      <c r="AK510" s="25" t="str">
        <f t="shared" ca="1" si="442"/>
        <v/>
      </c>
      <c r="AL510" s="25" t="str">
        <f t="shared" ca="1" si="465"/>
        <v/>
      </c>
      <c r="AM510" s="25" t="str">
        <f t="shared" ca="1" si="443"/>
        <v/>
      </c>
      <c r="AN510" s="25" t="str">
        <f t="shared" ca="1" si="466"/>
        <v/>
      </c>
      <c r="AO510" s="25" t="str">
        <f t="shared" ca="1" si="467"/>
        <v/>
      </c>
      <c r="AP510" s="25" t="str">
        <f ca="1">IF($H510="","",IF($Q510="x",SUM(AI$3:AK510)+SUM(AN$3:AO510)-SUM(AP$3:AP509),0))</f>
        <v/>
      </c>
      <c r="AQ510" s="25" t="str">
        <f t="shared" ca="1" si="468"/>
        <v/>
      </c>
      <c r="AR510" s="25" t="str">
        <f t="shared" ca="1" si="444"/>
        <v/>
      </c>
      <c r="AS510" s="7"/>
      <c r="AT510" s="25" t="str">
        <f t="shared" ca="1" si="469"/>
        <v/>
      </c>
      <c r="AU510" s="25">
        <f ca="1">SUM(AT$3:AT510)</f>
        <v>0</v>
      </c>
      <c r="AV510" s="25" t="str">
        <f t="shared" ca="1" si="470"/>
        <v/>
      </c>
      <c r="AW510" s="25" t="str">
        <f t="shared" ca="1" si="445"/>
        <v/>
      </c>
      <c r="AX510" s="25" t="str">
        <f t="shared" ca="1" si="471"/>
        <v/>
      </c>
      <c r="AY510" s="25" t="str">
        <f t="shared" ca="1" si="472"/>
        <v/>
      </c>
      <c r="AZ510" s="25" t="str">
        <f t="shared" ca="1" si="473"/>
        <v/>
      </c>
      <c r="BA510" s="25" t="str">
        <f t="shared" ca="1" si="474"/>
        <v/>
      </c>
      <c r="BB510" s="25" t="str">
        <f t="shared" ca="1" si="475"/>
        <v/>
      </c>
      <c r="BC510" s="25" t="str">
        <f t="shared" ca="1" si="476"/>
        <v/>
      </c>
      <c r="BD510" s="25" t="str">
        <f ca="1">IF($H510="","",IF($Q510="x",SUM(AW$3:AY510)+SUM(BB$3:BC510)-SUM(BD$3:BD509),0))</f>
        <v/>
      </c>
      <c r="BE510" s="25" t="str">
        <f t="shared" ca="1" si="477"/>
        <v/>
      </c>
      <c r="BF510" s="25" t="str">
        <f t="shared" ca="1" si="446"/>
        <v/>
      </c>
      <c r="BG510" s="7"/>
      <c r="BI510" s="25" t="str">
        <f t="shared" ca="1" si="478"/>
        <v/>
      </c>
      <c r="BJ510" s="25">
        <f ca="1">SUM(BI$3:BI510)</f>
        <v>0</v>
      </c>
      <c r="BK510" s="25" t="str">
        <f t="shared" ca="1" si="490"/>
        <v/>
      </c>
      <c r="BL510" s="25" t="str">
        <f t="shared" ca="1" si="447"/>
        <v/>
      </c>
      <c r="BM510" s="25" t="str">
        <f t="shared" ca="1" si="479"/>
        <v/>
      </c>
      <c r="BN510" s="25" t="str">
        <f t="shared" ca="1" si="480"/>
        <v/>
      </c>
      <c r="BO510" s="25" t="str">
        <f t="shared" ca="1" si="481"/>
        <v/>
      </c>
      <c r="BP510" s="25" t="str">
        <f t="shared" ca="1" si="482"/>
        <v/>
      </c>
      <c r="BQ510" s="25" t="str">
        <f t="shared" ca="1" si="483"/>
        <v/>
      </c>
      <c r="BR510" s="25" t="str">
        <f t="shared" ca="1" si="484"/>
        <v/>
      </c>
      <c r="BS510" s="25" t="str">
        <f ca="1">IF($H510="","",IF($Q510="x",SUM(BL$3:BN510)+SUM(BQ$3:BR510)-SUM(BS$3:BS509),0))</f>
        <v/>
      </c>
      <c r="BT510" s="25" t="str">
        <f t="shared" ca="1" si="485"/>
        <v/>
      </c>
      <c r="BU510" s="25" t="str">
        <f t="shared" ca="1" si="448"/>
        <v/>
      </c>
      <c r="BV510" s="7"/>
      <c r="BY510" s="7"/>
      <c r="CB510" s="131">
        <f t="shared" si="432"/>
        <v>507</v>
      </c>
      <c r="CC510" s="132" t="str">
        <f t="shared" ca="1" si="486"/>
        <v/>
      </c>
      <c r="CD510" s="133" t="str">
        <f t="shared" ca="1" si="433"/>
        <v/>
      </c>
      <c r="CE510" s="133" t="str">
        <f t="shared" ca="1" si="487"/>
        <v/>
      </c>
      <c r="CF510" s="133" t="str">
        <f t="shared" ca="1" si="434"/>
        <v/>
      </c>
      <c r="CG510" s="133" t="str">
        <f t="shared" ca="1" si="488"/>
        <v/>
      </c>
      <c r="CH510" s="133" t="str">
        <f ca="1">IF($H510="","",IF(MONTH($H510)=MONTH($C$4)-1,MAX(0,(CG510-SUM(N499:N510)+SUM(O499:O510))-(VLOOKUP(CB510-12,$CB$3:$CH509,6,FALSE))),0)*0.25)</f>
        <v/>
      </c>
      <c r="CI510" s="133" t="str">
        <f ca="1">IF($H510="","",CG510-SUM($CH$4:$CH510))</f>
        <v/>
      </c>
      <c r="CK510" s="133" t="str">
        <f ca="1">IF($H510="","",SUM($N$4:$N510)+$CK$3)</f>
        <v/>
      </c>
      <c r="CL510" s="133" t="str">
        <f ca="1">IF($H510="","",SUM($O$4:$O510))</f>
        <v/>
      </c>
      <c r="CM510" s="133" t="str">
        <f t="shared" ca="1" si="491"/>
        <v/>
      </c>
      <c r="CN510" s="133" t="str">
        <f ca="1">IF($H510="","",ROUND(IF(MONTH($H510)=MONTH($C$4)-1,BT510*(1+CC510)-SUM($CM$4:$CM510),0),2))</f>
        <v/>
      </c>
      <c r="CZ510" s="132" t="str">
        <f t="shared" ca="1" si="449"/>
        <v/>
      </c>
    </row>
    <row r="511" spans="6:104" x14ac:dyDescent="0.2">
      <c r="F511" s="3">
        <v>508</v>
      </c>
      <c r="G511" s="3">
        <f t="shared" si="450"/>
        <v>43</v>
      </c>
      <c r="H511" s="8" t="str">
        <f t="shared" ca="1" si="489"/>
        <v/>
      </c>
      <c r="I511" s="6" t="str">
        <f t="shared" ca="1" si="435"/>
        <v/>
      </c>
      <c r="J511" s="6" t="str">
        <f t="shared" ca="1" si="436"/>
        <v/>
      </c>
      <c r="K511" s="7"/>
      <c r="L511" s="6" t="str">
        <f ca="1">IF($H511="","",IF($J511="",VLOOKUP($I511,Sterbetafeln!$A$4:$I$124,$D$10,FALSE),MAX(0.0005,VLOOKUP($I511,Sterbetafeln!$A$4:$I$124,$D$10,FALSE)*VLOOKUP($J511,Sterbetafeln!$A$4:$I$124,$D$13,FALSE))))</f>
        <v/>
      </c>
      <c r="M511" s="78">
        <f ca="1">SUM($O$3:$O511)</f>
        <v>0</v>
      </c>
      <c r="N511" s="25" t="str">
        <f t="shared" ca="1" si="451"/>
        <v/>
      </c>
      <c r="O511" s="25" t="str">
        <f t="shared" ca="1" si="452"/>
        <v/>
      </c>
      <c r="P511" s="25" t="str">
        <f t="shared" ca="1" si="453"/>
        <v/>
      </c>
      <c r="Q511" s="7" t="str">
        <f t="shared" ca="1" si="454"/>
        <v/>
      </c>
      <c r="R511" s="25" t="str">
        <f t="shared" ca="1" si="455"/>
        <v/>
      </c>
      <c r="S511" s="25">
        <f ca="1">SUM(R$3:R511)</f>
        <v>0</v>
      </c>
      <c r="T511" s="25" t="str">
        <f t="shared" ca="1" si="456"/>
        <v/>
      </c>
      <c r="U511" s="25" t="str">
        <f t="shared" ca="1" si="437"/>
        <v/>
      </c>
      <c r="V511" s="25" t="str">
        <f t="shared" ca="1" si="457"/>
        <v/>
      </c>
      <c r="W511" s="25" t="str">
        <f t="shared" ca="1" si="438"/>
        <v/>
      </c>
      <c r="X511" s="25" t="str">
        <f t="shared" ca="1" si="458"/>
        <v/>
      </c>
      <c r="Y511" s="25" t="str">
        <f t="shared" ca="1" si="439"/>
        <v/>
      </c>
      <c r="Z511" s="25" t="str">
        <f t="shared" ca="1" si="459"/>
        <v/>
      </c>
      <c r="AA511" s="25" t="str">
        <f t="shared" ca="1" si="460"/>
        <v/>
      </c>
      <c r="AB511" s="25" t="str">
        <f ca="1">IF($H511="","",IF($Q511="x",SUM(U$3:W511)+SUM(Z$3:AA511)-SUM(AB$3:AB510),0))</f>
        <v/>
      </c>
      <c r="AC511" s="25" t="str">
        <f t="shared" ca="1" si="461"/>
        <v/>
      </c>
      <c r="AD511" s="25" t="str">
        <f t="shared" ca="1" si="440"/>
        <v/>
      </c>
      <c r="AE511" s="7"/>
      <c r="AF511" s="25" t="str">
        <f t="shared" ca="1" si="462"/>
        <v/>
      </c>
      <c r="AG511" s="25">
        <f ca="1">SUM(AF$3:AF511)</f>
        <v>0</v>
      </c>
      <c r="AH511" s="25" t="str">
        <f t="shared" ca="1" si="463"/>
        <v/>
      </c>
      <c r="AI511" s="25" t="str">
        <f t="shared" ca="1" si="441"/>
        <v/>
      </c>
      <c r="AJ511" s="25" t="str">
        <f t="shared" ca="1" si="464"/>
        <v/>
      </c>
      <c r="AK511" s="25" t="str">
        <f t="shared" ca="1" si="442"/>
        <v/>
      </c>
      <c r="AL511" s="25" t="str">
        <f t="shared" ca="1" si="465"/>
        <v/>
      </c>
      <c r="AM511" s="25" t="str">
        <f t="shared" ca="1" si="443"/>
        <v/>
      </c>
      <c r="AN511" s="25" t="str">
        <f t="shared" ca="1" si="466"/>
        <v/>
      </c>
      <c r="AO511" s="25" t="str">
        <f t="shared" ca="1" si="467"/>
        <v/>
      </c>
      <c r="AP511" s="25" t="str">
        <f ca="1">IF($H511="","",IF($Q511="x",SUM(AI$3:AK511)+SUM(AN$3:AO511)-SUM(AP$3:AP510),0))</f>
        <v/>
      </c>
      <c r="AQ511" s="25" t="str">
        <f t="shared" ca="1" si="468"/>
        <v/>
      </c>
      <c r="AR511" s="25" t="str">
        <f t="shared" ca="1" si="444"/>
        <v/>
      </c>
      <c r="AS511" s="7"/>
      <c r="AT511" s="25" t="str">
        <f t="shared" ca="1" si="469"/>
        <v/>
      </c>
      <c r="AU511" s="25">
        <f ca="1">SUM(AT$3:AT511)</f>
        <v>0</v>
      </c>
      <c r="AV511" s="25" t="str">
        <f t="shared" ca="1" si="470"/>
        <v/>
      </c>
      <c r="AW511" s="25" t="str">
        <f t="shared" ca="1" si="445"/>
        <v/>
      </c>
      <c r="AX511" s="25" t="str">
        <f t="shared" ca="1" si="471"/>
        <v/>
      </c>
      <c r="AY511" s="25" t="str">
        <f t="shared" ca="1" si="472"/>
        <v/>
      </c>
      <c r="AZ511" s="25" t="str">
        <f t="shared" ca="1" si="473"/>
        <v/>
      </c>
      <c r="BA511" s="25" t="str">
        <f t="shared" ca="1" si="474"/>
        <v/>
      </c>
      <c r="BB511" s="25" t="str">
        <f t="shared" ca="1" si="475"/>
        <v/>
      </c>
      <c r="BC511" s="25" t="str">
        <f t="shared" ca="1" si="476"/>
        <v/>
      </c>
      <c r="BD511" s="25" t="str">
        <f ca="1">IF($H511="","",IF($Q511="x",SUM(AW$3:AY511)+SUM(BB$3:BC511)-SUM(BD$3:BD510),0))</f>
        <v/>
      </c>
      <c r="BE511" s="25" t="str">
        <f t="shared" ca="1" si="477"/>
        <v/>
      </c>
      <c r="BF511" s="25" t="str">
        <f t="shared" ca="1" si="446"/>
        <v/>
      </c>
      <c r="BG511" s="7"/>
      <c r="BI511" s="25" t="str">
        <f t="shared" ca="1" si="478"/>
        <v/>
      </c>
      <c r="BJ511" s="25">
        <f ca="1">SUM(BI$3:BI511)</f>
        <v>0</v>
      </c>
      <c r="BK511" s="25" t="str">
        <f t="shared" ca="1" si="490"/>
        <v/>
      </c>
      <c r="BL511" s="25" t="str">
        <f t="shared" ca="1" si="447"/>
        <v/>
      </c>
      <c r="BM511" s="25" t="str">
        <f t="shared" ca="1" si="479"/>
        <v/>
      </c>
      <c r="BN511" s="25" t="str">
        <f t="shared" ca="1" si="480"/>
        <v/>
      </c>
      <c r="BO511" s="25" t="str">
        <f t="shared" ca="1" si="481"/>
        <v/>
      </c>
      <c r="BP511" s="25" t="str">
        <f t="shared" ca="1" si="482"/>
        <v/>
      </c>
      <c r="BQ511" s="25" t="str">
        <f t="shared" ca="1" si="483"/>
        <v/>
      </c>
      <c r="BR511" s="25" t="str">
        <f t="shared" ca="1" si="484"/>
        <v/>
      </c>
      <c r="BS511" s="25" t="str">
        <f ca="1">IF($H511="","",IF($Q511="x",SUM(BL$3:BN511)+SUM(BQ$3:BR511)-SUM(BS$3:BS510),0))</f>
        <v/>
      </c>
      <c r="BT511" s="25" t="str">
        <f t="shared" ca="1" si="485"/>
        <v/>
      </c>
      <c r="BU511" s="25" t="str">
        <f t="shared" ca="1" si="448"/>
        <v/>
      </c>
      <c r="BV511" s="7"/>
      <c r="BY511" s="7"/>
      <c r="CB511" s="131">
        <f t="shared" si="432"/>
        <v>508</v>
      </c>
      <c r="CC511" s="132" t="str">
        <f t="shared" ca="1" si="486"/>
        <v/>
      </c>
      <c r="CD511" s="133" t="str">
        <f t="shared" ca="1" si="433"/>
        <v/>
      </c>
      <c r="CE511" s="133" t="str">
        <f t="shared" ca="1" si="487"/>
        <v/>
      </c>
      <c r="CF511" s="133" t="str">
        <f t="shared" ca="1" si="434"/>
        <v/>
      </c>
      <c r="CG511" s="133" t="str">
        <f t="shared" ca="1" si="488"/>
        <v/>
      </c>
      <c r="CH511" s="133" t="str">
        <f ca="1">IF($H511="","",IF(MONTH($H511)=MONTH($C$4)-1,MAX(0,(CG511-SUM(N500:N511)+SUM(O500:O511))-(VLOOKUP(CB511-12,$CB$3:$CH510,6,FALSE))),0)*0.25)</f>
        <v/>
      </c>
      <c r="CI511" s="133" t="str">
        <f ca="1">IF($H511="","",CG511-SUM($CH$4:$CH511))</f>
        <v/>
      </c>
      <c r="CK511" s="133" t="str">
        <f ca="1">IF($H511="","",SUM($N$4:$N511)+$CK$3)</f>
        <v/>
      </c>
      <c r="CL511" s="133" t="str">
        <f ca="1">IF($H511="","",SUM($O$4:$O511))</f>
        <v/>
      </c>
      <c r="CM511" s="133" t="str">
        <f t="shared" ca="1" si="491"/>
        <v/>
      </c>
      <c r="CN511" s="133" t="str">
        <f ca="1">IF($H511="","",ROUND(IF(MONTH($H511)=MONTH($C$4)-1,BT511*(1+CC511)-SUM($CM$4:$CM511),0),2))</f>
        <v/>
      </c>
      <c r="CZ511" s="132" t="str">
        <f t="shared" ca="1" si="449"/>
        <v/>
      </c>
    </row>
    <row r="512" spans="6:104" x14ac:dyDescent="0.2">
      <c r="F512" s="3">
        <v>509</v>
      </c>
      <c r="G512" s="3">
        <f t="shared" si="450"/>
        <v>43</v>
      </c>
      <c r="H512" s="8" t="str">
        <f t="shared" ca="1" si="489"/>
        <v/>
      </c>
      <c r="I512" s="6" t="str">
        <f t="shared" ca="1" si="435"/>
        <v/>
      </c>
      <c r="J512" s="6" t="str">
        <f t="shared" ca="1" si="436"/>
        <v/>
      </c>
      <c r="K512" s="7"/>
      <c r="L512" s="6" t="str">
        <f ca="1">IF($H512="","",IF($J512="",VLOOKUP($I512,Sterbetafeln!$A$4:$I$124,$D$10,FALSE),MAX(0.0005,VLOOKUP($I512,Sterbetafeln!$A$4:$I$124,$D$10,FALSE)*VLOOKUP($J512,Sterbetafeln!$A$4:$I$124,$D$13,FALSE))))</f>
        <v/>
      </c>
      <c r="M512" s="78">
        <f ca="1">SUM($O$3:$O512)</f>
        <v>0</v>
      </c>
      <c r="N512" s="25" t="str">
        <f t="shared" ca="1" si="451"/>
        <v/>
      </c>
      <c r="O512" s="25" t="str">
        <f t="shared" ca="1" si="452"/>
        <v/>
      </c>
      <c r="P512" s="25" t="str">
        <f t="shared" ca="1" si="453"/>
        <v/>
      </c>
      <c r="Q512" s="7" t="str">
        <f t="shared" ca="1" si="454"/>
        <v/>
      </c>
      <c r="R512" s="25" t="str">
        <f t="shared" ca="1" si="455"/>
        <v/>
      </c>
      <c r="S512" s="25">
        <f ca="1">SUM(R$3:R512)</f>
        <v>0</v>
      </c>
      <c r="T512" s="25" t="str">
        <f t="shared" ca="1" si="456"/>
        <v/>
      </c>
      <c r="U512" s="25" t="str">
        <f t="shared" ca="1" si="437"/>
        <v/>
      </c>
      <c r="V512" s="25" t="str">
        <f t="shared" ca="1" si="457"/>
        <v/>
      </c>
      <c r="W512" s="25" t="str">
        <f t="shared" ca="1" si="438"/>
        <v/>
      </c>
      <c r="X512" s="25" t="str">
        <f t="shared" ca="1" si="458"/>
        <v/>
      </c>
      <c r="Y512" s="25" t="str">
        <f t="shared" ca="1" si="439"/>
        <v/>
      </c>
      <c r="Z512" s="25" t="str">
        <f t="shared" ca="1" si="459"/>
        <v/>
      </c>
      <c r="AA512" s="25" t="str">
        <f t="shared" ca="1" si="460"/>
        <v/>
      </c>
      <c r="AB512" s="25" t="str">
        <f ca="1">IF($H512="","",IF($Q512="x",SUM(U$3:W512)+SUM(Z$3:AA512)-SUM(AB$3:AB511),0))</f>
        <v/>
      </c>
      <c r="AC512" s="25" t="str">
        <f t="shared" ca="1" si="461"/>
        <v/>
      </c>
      <c r="AD512" s="25" t="str">
        <f t="shared" ca="1" si="440"/>
        <v/>
      </c>
      <c r="AE512" s="7"/>
      <c r="AF512" s="25" t="str">
        <f t="shared" ca="1" si="462"/>
        <v/>
      </c>
      <c r="AG512" s="25">
        <f ca="1">SUM(AF$3:AF512)</f>
        <v>0</v>
      </c>
      <c r="AH512" s="25" t="str">
        <f t="shared" ca="1" si="463"/>
        <v/>
      </c>
      <c r="AI512" s="25" t="str">
        <f t="shared" ca="1" si="441"/>
        <v/>
      </c>
      <c r="AJ512" s="25" t="str">
        <f t="shared" ca="1" si="464"/>
        <v/>
      </c>
      <c r="AK512" s="25" t="str">
        <f t="shared" ca="1" si="442"/>
        <v/>
      </c>
      <c r="AL512" s="25" t="str">
        <f t="shared" ca="1" si="465"/>
        <v/>
      </c>
      <c r="AM512" s="25" t="str">
        <f t="shared" ca="1" si="443"/>
        <v/>
      </c>
      <c r="AN512" s="25" t="str">
        <f t="shared" ca="1" si="466"/>
        <v/>
      </c>
      <c r="AO512" s="25" t="str">
        <f t="shared" ca="1" si="467"/>
        <v/>
      </c>
      <c r="AP512" s="25" t="str">
        <f ca="1">IF($H512="","",IF($Q512="x",SUM(AI$3:AK512)+SUM(AN$3:AO512)-SUM(AP$3:AP511),0))</f>
        <v/>
      </c>
      <c r="AQ512" s="25" t="str">
        <f t="shared" ca="1" si="468"/>
        <v/>
      </c>
      <c r="AR512" s="25" t="str">
        <f t="shared" ca="1" si="444"/>
        <v/>
      </c>
      <c r="AS512" s="7"/>
      <c r="AT512" s="25" t="str">
        <f t="shared" ca="1" si="469"/>
        <v/>
      </c>
      <c r="AU512" s="25">
        <f ca="1">SUM(AT$3:AT512)</f>
        <v>0</v>
      </c>
      <c r="AV512" s="25" t="str">
        <f t="shared" ca="1" si="470"/>
        <v/>
      </c>
      <c r="AW512" s="25" t="str">
        <f t="shared" ca="1" si="445"/>
        <v/>
      </c>
      <c r="AX512" s="25" t="str">
        <f t="shared" ca="1" si="471"/>
        <v/>
      </c>
      <c r="AY512" s="25" t="str">
        <f t="shared" ca="1" si="472"/>
        <v/>
      </c>
      <c r="AZ512" s="25" t="str">
        <f t="shared" ca="1" si="473"/>
        <v/>
      </c>
      <c r="BA512" s="25" t="str">
        <f t="shared" ca="1" si="474"/>
        <v/>
      </c>
      <c r="BB512" s="25" t="str">
        <f t="shared" ca="1" si="475"/>
        <v/>
      </c>
      <c r="BC512" s="25" t="str">
        <f t="shared" ca="1" si="476"/>
        <v/>
      </c>
      <c r="BD512" s="25" t="str">
        <f ca="1">IF($H512="","",IF($Q512="x",SUM(AW$3:AY512)+SUM(BB$3:BC512)-SUM(BD$3:BD511),0))</f>
        <v/>
      </c>
      <c r="BE512" s="25" t="str">
        <f t="shared" ca="1" si="477"/>
        <v/>
      </c>
      <c r="BF512" s="25" t="str">
        <f t="shared" ca="1" si="446"/>
        <v/>
      </c>
      <c r="BG512" s="7"/>
      <c r="BI512" s="25" t="str">
        <f t="shared" ca="1" si="478"/>
        <v/>
      </c>
      <c r="BJ512" s="25">
        <f ca="1">SUM(BI$3:BI512)</f>
        <v>0</v>
      </c>
      <c r="BK512" s="25" t="str">
        <f t="shared" ca="1" si="490"/>
        <v/>
      </c>
      <c r="BL512" s="25" t="str">
        <f t="shared" ca="1" si="447"/>
        <v/>
      </c>
      <c r="BM512" s="25" t="str">
        <f t="shared" ca="1" si="479"/>
        <v/>
      </c>
      <c r="BN512" s="25" t="str">
        <f t="shared" ca="1" si="480"/>
        <v/>
      </c>
      <c r="BO512" s="25" t="str">
        <f t="shared" ca="1" si="481"/>
        <v/>
      </c>
      <c r="BP512" s="25" t="str">
        <f t="shared" ca="1" si="482"/>
        <v/>
      </c>
      <c r="BQ512" s="25" t="str">
        <f t="shared" ca="1" si="483"/>
        <v/>
      </c>
      <c r="BR512" s="25" t="str">
        <f t="shared" ca="1" si="484"/>
        <v/>
      </c>
      <c r="BS512" s="25" t="str">
        <f ca="1">IF($H512="","",IF($Q512="x",SUM(BL$3:BN512)+SUM(BQ$3:BR512)-SUM(BS$3:BS511),0))</f>
        <v/>
      </c>
      <c r="BT512" s="25" t="str">
        <f t="shared" ca="1" si="485"/>
        <v/>
      </c>
      <c r="BU512" s="25" t="str">
        <f t="shared" ca="1" si="448"/>
        <v/>
      </c>
      <c r="BV512" s="7"/>
      <c r="BY512" s="7"/>
      <c r="CB512" s="131">
        <f t="shared" si="432"/>
        <v>509</v>
      </c>
      <c r="CC512" s="132" t="str">
        <f t="shared" ca="1" si="486"/>
        <v/>
      </c>
      <c r="CD512" s="133" t="str">
        <f t="shared" ca="1" si="433"/>
        <v/>
      </c>
      <c r="CE512" s="133" t="str">
        <f t="shared" ca="1" si="487"/>
        <v/>
      </c>
      <c r="CF512" s="133" t="str">
        <f t="shared" ca="1" si="434"/>
        <v/>
      </c>
      <c r="CG512" s="133" t="str">
        <f t="shared" ca="1" si="488"/>
        <v/>
      </c>
      <c r="CH512" s="133" t="str">
        <f ca="1">IF($H512="","",IF(MONTH($H512)=MONTH($C$4)-1,MAX(0,(CG512-SUM(N501:N512)+SUM(O501:O512))-(VLOOKUP(CB512-12,$CB$3:$CH511,6,FALSE))),0)*0.25)</f>
        <v/>
      </c>
      <c r="CI512" s="133" t="str">
        <f ca="1">IF($H512="","",CG512-SUM($CH$4:$CH512))</f>
        <v/>
      </c>
      <c r="CK512" s="133" t="str">
        <f ca="1">IF($H512="","",SUM($N$4:$N512)+$CK$3)</f>
        <v/>
      </c>
      <c r="CL512" s="133" t="str">
        <f ca="1">IF($H512="","",SUM($O$4:$O512))</f>
        <v/>
      </c>
      <c r="CM512" s="133" t="str">
        <f t="shared" ca="1" si="491"/>
        <v/>
      </c>
      <c r="CN512" s="133" t="str">
        <f ca="1">IF($H512="","",ROUND(IF(MONTH($H512)=MONTH($C$4)-1,BT512*(1+CC512)-SUM($CM$4:$CM512),0),2))</f>
        <v/>
      </c>
      <c r="CZ512" s="132" t="str">
        <f t="shared" ca="1" si="449"/>
        <v/>
      </c>
    </row>
    <row r="513" spans="6:104" x14ac:dyDescent="0.2">
      <c r="F513" s="3">
        <v>510</v>
      </c>
      <c r="G513" s="3">
        <f t="shared" si="450"/>
        <v>43</v>
      </c>
      <c r="H513" s="8" t="str">
        <f t="shared" ca="1" si="489"/>
        <v/>
      </c>
      <c r="I513" s="6" t="str">
        <f t="shared" ca="1" si="435"/>
        <v/>
      </c>
      <c r="J513" s="6" t="str">
        <f t="shared" ca="1" si="436"/>
        <v/>
      </c>
      <c r="K513" s="7"/>
      <c r="L513" s="6" t="str">
        <f ca="1">IF($H513="","",IF($J513="",VLOOKUP($I513,Sterbetafeln!$A$4:$I$124,$D$10,FALSE),MAX(0.0005,VLOOKUP($I513,Sterbetafeln!$A$4:$I$124,$D$10,FALSE)*VLOOKUP($J513,Sterbetafeln!$A$4:$I$124,$D$13,FALSE))))</f>
        <v/>
      </c>
      <c r="M513" s="78">
        <f ca="1">SUM($O$3:$O513)</f>
        <v>0</v>
      </c>
      <c r="N513" s="25" t="str">
        <f t="shared" ca="1" si="451"/>
        <v/>
      </c>
      <c r="O513" s="25" t="str">
        <f t="shared" ca="1" si="452"/>
        <v/>
      </c>
      <c r="P513" s="25" t="str">
        <f t="shared" ca="1" si="453"/>
        <v/>
      </c>
      <c r="Q513" s="7" t="str">
        <f t="shared" ca="1" si="454"/>
        <v/>
      </c>
      <c r="R513" s="25" t="str">
        <f t="shared" ca="1" si="455"/>
        <v/>
      </c>
      <c r="S513" s="25">
        <f ca="1">SUM(R$3:R513)</f>
        <v>0</v>
      </c>
      <c r="T513" s="25" t="str">
        <f t="shared" ca="1" si="456"/>
        <v/>
      </c>
      <c r="U513" s="25" t="str">
        <f t="shared" ca="1" si="437"/>
        <v/>
      </c>
      <c r="V513" s="25" t="str">
        <f t="shared" ca="1" si="457"/>
        <v/>
      </c>
      <c r="W513" s="25" t="str">
        <f t="shared" ca="1" si="438"/>
        <v/>
      </c>
      <c r="X513" s="25" t="str">
        <f t="shared" ca="1" si="458"/>
        <v/>
      </c>
      <c r="Y513" s="25" t="str">
        <f t="shared" ca="1" si="439"/>
        <v/>
      </c>
      <c r="Z513" s="25" t="str">
        <f t="shared" ca="1" si="459"/>
        <v/>
      </c>
      <c r="AA513" s="25" t="str">
        <f t="shared" ca="1" si="460"/>
        <v/>
      </c>
      <c r="AB513" s="25" t="str">
        <f ca="1">IF($H513="","",IF($Q513="x",SUM(U$3:W513)+SUM(Z$3:AA513)-SUM(AB$3:AB512),0))</f>
        <v/>
      </c>
      <c r="AC513" s="25" t="str">
        <f t="shared" ca="1" si="461"/>
        <v/>
      </c>
      <c r="AD513" s="25" t="str">
        <f t="shared" ca="1" si="440"/>
        <v/>
      </c>
      <c r="AE513" s="7"/>
      <c r="AF513" s="25" t="str">
        <f t="shared" ca="1" si="462"/>
        <v/>
      </c>
      <c r="AG513" s="25">
        <f ca="1">SUM(AF$3:AF513)</f>
        <v>0</v>
      </c>
      <c r="AH513" s="25" t="str">
        <f t="shared" ca="1" si="463"/>
        <v/>
      </c>
      <c r="AI513" s="25" t="str">
        <f t="shared" ca="1" si="441"/>
        <v/>
      </c>
      <c r="AJ513" s="25" t="str">
        <f t="shared" ca="1" si="464"/>
        <v/>
      </c>
      <c r="AK513" s="25" t="str">
        <f t="shared" ca="1" si="442"/>
        <v/>
      </c>
      <c r="AL513" s="25" t="str">
        <f t="shared" ca="1" si="465"/>
        <v/>
      </c>
      <c r="AM513" s="25" t="str">
        <f t="shared" ca="1" si="443"/>
        <v/>
      </c>
      <c r="AN513" s="25" t="str">
        <f t="shared" ca="1" si="466"/>
        <v/>
      </c>
      <c r="AO513" s="25" t="str">
        <f t="shared" ca="1" si="467"/>
        <v/>
      </c>
      <c r="AP513" s="25" t="str">
        <f ca="1">IF($H513="","",IF($Q513="x",SUM(AI$3:AK513)+SUM(AN$3:AO513)-SUM(AP$3:AP512),0))</f>
        <v/>
      </c>
      <c r="AQ513" s="25" t="str">
        <f t="shared" ca="1" si="468"/>
        <v/>
      </c>
      <c r="AR513" s="25" t="str">
        <f t="shared" ca="1" si="444"/>
        <v/>
      </c>
      <c r="AS513" s="7"/>
      <c r="AT513" s="25" t="str">
        <f t="shared" ca="1" si="469"/>
        <v/>
      </c>
      <c r="AU513" s="25">
        <f ca="1">SUM(AT$3:AT513)</f>
        <v>0</v>
      </c>
      <c r="AV513" s="25" t="str">
        <f t="shared" ca="1" si="470"/>
        <v/>
      </c>
      <c r="AW513" s="25" t="str">
        <f t="shared" ca="1" si="445"/>
        <v/>
      </c>
      <c r="AX513" s="25" t="str">
        <f t="shared" ca="1" si="471"/>
        <v/>
      </c>
      <c r="AY513" s="25" t="str">
        <f t="shared" ca="1" si="472"/>
        <v/>
      </c>
      <c r="AZ513" s="25" t="str">
        <f t="shared" ca="1" si="473"/>
        <v/>
      </c>
      <c r="BA513" s="25" t="str">
        <f t="shared" ca="1" si="474"/>
        <v/>
      </c>
      <c r="BB513" s="25" t="str">
        <f t="shared" ca="1" si="475"/>
        <v/>
      </c>
      <c r="BC513" s="25" t="str">
        <f t="shared" ca="1" si="476"/>
        <v/>
      </c>
      <c r="BD513" s="25" t="str">
        <f ca="1">IF($H513="","",IF($Q513="x",SUM(AW$3:AY513)+SUM(BB$3:BC513)-SUM(BD$3:BD512),0))</f>
        <v/>
      </c>
      <c r="BE513" s="25" t="str">
        <f t="shared" ca="1" si="477"/>
        <v/>
      </c>
      <c r="BF513" s="25" t="str">
        <f t="shared" ca="1" si="446"/>
        <v/>
      </c>
      <c r="BG513" s="7"/>
      <c r="BI513" s="25" t="str">
        <f t="shared" ca="1" si="478"/>
        <v/>
      </c>
      <c r="BJ513" s="25">
        <f ca="1">SUM(BI$3:BI513)</f>
        <v>0</v>
      </c>
      <c r="BK513" s="25" t="str">
        <f t="shared" ca="1" si="490"/>
        <v/>
      </c>
      <c r="BL513" s="25" t="str">
        <f t="shared" ca="1" si="447"/>
        <v/>
      </c>
      <c r="BM513" s="25" t="str">
        <f t="shared" ca="1" si="479"/>
        <v/>
      </c>
      <c r="BN513" s="25" t="str">
        <f t="shared" ca="1" si="480"/>
        <v/>
      </c>
      <c r="BO513" s="25" t="str">
        <f t="shared" ca="1" si="481"/>
        <v/>
      </c>
      <c r="BP513" s="25" t="str">
        <f t="shared" ca="1" si="482"/>
        <v/>
      </c>
      <c r="BQ513" s="25" t="str">
        <f t="shared" ca="1" si="483"/>
        <v/>
      </c>
      <c r="BR513" s="25" t="str">
        <f t="shared" ca="1" si="484"/>
        <v/>
      </c>
      <c r="BS513" s="25" t="str">
        <f ca="1">IF($H513="","",IF($Q513="x",SUM(BL$3:BN513)+SUM(BQ$3:BR513)-SUM(BS$3:BS512),0))</f>
        <v/>
      </c>
      <c r="BT513" s="25" t="str">
        <f t="shared" ca="1" si="485"/>
        <v/>
      </c>
      <c r="BU513" s="25" t="str">
        <f t="shared" ca="1" si="448"/>
        <v/>
      </c>
      <c r="BV513" s="7"/>
      <c r="BY513" s="7"/>
      <c r="CB513" s="131">
        <f t="shared" si="432"/>
        <v>510</v>
      </c>
      <c r="CC513" s="132" t="str">
        <f t="shared" ca="1" si="486"/>
        <v/>
      </c>
      <c r="CD513" s="133" t="str">
        <f t="shared" ca="1" si="433"/>
        <v/>
      </c>
      <c r="CE513" s="133" t="str">
        <f t="shared" ca="1" si="487"/>
        <v/>
      </c>
      <c r="CF513" s="133" t="str">
        <f t="shared" ca="1" si="434"/>
        <v/>
      </c>
      <c r="CG513" s="133" t="str">
        <f t="shared" ca="1" si="488"/>
        <v/>
      </c>
      <c r="CH513" s="133" t="str">
        <f ca="1">IF($H513="","",IF(MONTH($H513)=MONTH($C$4)-1,MAX(0,(CG513-SUM(N502:N513)+SUM(O502:O513))-(VLOOKUP(CB513-12,$CB$3:$CH512,6,FALSE))),0)*0.25)</f>
        <v/>
      </c>
      <c r="CI513" s="133" t="str">
        <f ca="1">IF($H513="","",CG513-SUM($CH$4:$CH513))</f>
        <v/>
      </c>
      <c r="CK513" s="133" t="str">
        <f ca="1">IF($H513="","",SUM($N$4:$N513)+$CK$3)</f>
        <v/>
      </c>
      <c r="CL513" s="133" t="str">
        <f ca="1">IF($H513="","",SUM($O$4:$O513))</f>
        <v/>
      </c>
      <c r="CM513" s="133" t="str">
        <f t="shared" ca="1" si="491"/>
        <v/>
      </c>
      <c r="CN513" s="133" t="str">
        <f ca="1">IF($H513="","",ROUND(IF(MONTH($H513)=MONTH($C$4)-1,BT513*(1+CC513)-SUM($CM$4:$CM513),0),2))</f>
        <v/>
      </c>
      <c r="CZ513" s="132" t="str">
        <f t="shared" ca="1" si="449"/>
        <v/>
      </c>
    </row>
    <row r="514" spans="6:104" x14ac:dyDescent="0.2">
      <c r="F514" s="3">
        <v>511</v>
      </c>
      <c r="G514" s="3">
        <f t="shared" si="450"/>
        <v>43</v>
      </c>
      <c r="H514" s="8" t="str">
        <f t="shared" ca="1" si="489"/>
        <v/>
      </c>
      <c r="I514" s="6" t="str">
        <f t="shared" ca="1" si="435"/>
        <v/>
      </c>
      <c r="J514" s="6" t="str">
        <f t="shared" ca="1" si="436"/>
        <v/>
      </c>
      <c r="K514" s="7"/>
      <c r="L514" s="6" t="str">
        <f ca="1">IF($H514="","",IF($J514="",VLOOKUP($I514,Sterbetafeln!$A$4:$I$124,$D$10,FALSE),MAX(0.0005,VLOOKUP($I514,Sterbetafeln!$A$4:$I$124,$D$10,FALSE)*VLOOKUP($J514,Sterbetafeln!$A$4:$I$124,$D$13,FALSE))))</f>
        <v/>
      </c>
      <c r="M514" s="78">
        <f ca="1">SUM($O$3:$O514)</f>
        <v>0</v>
      </c>
      <c r="N514" s="25" t="str">
        <f t="shared" ca="1" si="451"/>
        <v/>
      </c>
      <c r="O514" s="25" t="str">
        <f t="shared" ca="1" si="452"/>
        <v/>
      </c>
      <c r="P514" s="25" t="str">
        <f t="shared" ca="1" si="453"/>
        <v/>
      </c>
      <c r="Q514" s="7" t="str">
        <f t="shared" ca="1" si="454"/>
        <v/>
      </c>
      <c r="R514" s="25" t="str">
        <f t="shared" ca="1" si="455"/>
        <v/>
      </c>
      <c r="S514" s="25">
        <f ca="1">SUM(R$3:R514)</f>
        <v>0</v>
      </c>
      <c r="T514" s="25" t="str">
        <f t="shared" ca="1" si="456"/>
        <v/>
      </c>
      <c r="U514" s="25" t="str">
        <f t="shared" ca="1" si="437"/>
        <v/>
      </c>
      <c r="V514" s="25" t="str">
        <f t="shared" ca="1" si="457"/>
        <v/>
      </c>
      <c r="W514" s="25" t="str">
        <f t="shared" ca="1" si="438"/>
        <v/>
      </c>
      <c r="X514" s="25" t="str">
        <f t="shared" ca="1" si="458"/>
        <v/>
      </c>
      <c r="Y514" s="25" t="str">
        <f t="shared" ca="1" si="439"/>
        <v/>
      </c>
      <c r="Z514" s="25" t="str">
        <f t="shared" ca="1" si="459"/>
        <v/>
      </c>
      <c r="AA514" s="25" t="str">
        <f t="shared" ca="1" si="460"/>
        <v/>
      </c>
      <c r="AB514" s="25" t="str">
        <f ca="1">IF($H514="","",IF($Q514="x",SUM(U$3:W514)+SUM(Z$3:AA514)-SUM(AB$3:AB513),0))</f>
        <v/>
      </c>
      <c r="AC514" s="25" t="str">
        <f t="shared" ca="1" si="461"/>
        <v/>
      </c>
      <c r="AD514" s="25" t="str">
        <f t="shared" ca="1" si="440"/>
        <v/>
      </c>
      <c r="AE514" s="7"/>
      <c r="AF514" s="25" t="str">
        <f t="shared" ca="1" si="462"/>
        <v/>
      </c>
      <c r="AG514" s="25">
        <f ca="1">SUM(AF$3:AF514)</f>
        <v>0</v>
      </c>
      <c r="AH514" s="25" t="str">
        <f t="shared" ca="1" si="463"/>
        <v/>
      </c>
      <c r="AI514" s="25" t="str">
        <f t="shared" ca="1" si="441"/>
        <v/>
      </c>
      <c r="AJ514" s="25" t="str">
        <f t="shared" ca="1" si="464"/>
        <v/>
      </c>
      <c r="AK514" s="25" t="str">
        <f t="shared" ca="1" si="442"/>
        <v/>
      </c>
      <c r="AL514" s="25" t="str">
        <f t="shared" ca="1" si="465"/>
        <v/>
      </c>
      <c r="AM514" s="25" t="str">
        <f t="shared" ca="1" si="443"/>
        <v/>
      </c>
      <c r="AN514" s="25" t="str">
        <f t="shared" ca="1" si="466"/>
        <v/>
      </c>
      <c r="AO514" s="25" t="str">
        <f t="shared" ca="1" si="467"/>
        <v/>
      </c>
      <c r="AP514" s="25" t="str">
        <f ca="1">IF($H514="","",IF($Q514="x",SUM(AI$3:AK514)+SUM(AN$3:AO514)-SUM(AP$3:AP513),0))</f>
        <v/>
      </c>
      <c r="AQ514" s="25" t="str">
        <f t="shared" ca="1" si="468"/>
        <v/>
      </c>
      <c r="AR514" s="25" t="str">
        <f t="shared" ca="1" si="444"/>
        <v/>
      </c>
      <c r="AS514" s="7"/>
      <c r="AT514" s="25" t="str">
        <f t="shared" ca="1" si="469"/>
        <v/>
      </c>
      <c r="AU514" s="25">
        <f ca="1">SUM(AT$3:AT514)</f>
        <v>0</v>
      </c>
      <c r="AV514" s="25" t="str">
        <f t="shared" ca="1" si="470"/>
        <v/>
      </c>
      <c r="AW514" s="25" t="str">
        <f t="shared" ca="1" si="445"/>
        <v/>
      </c>
      <c r="AX514" s="25" t="str">
        <f t="shared" ca="1" si="471"/>
        <v/>
      </c>
      <c r="AY514" s="25" t="str">
        <f t="shared" ca="1" si="472"/>
        <v/>
      </c>
      <c r="AZ514" s="25" t="str">
        <f t="shared" ca="1" si="473"/>
        <v/>
      </c>
      <c r="BA514" s="25" t="str">
        <f t="shared" ca="1" si="474"/>
        <v/>
      </c>
      <c r="BB514" s="25" t="str">
        <f t="shared" ca="1" si="475"/>
        <v/>
      </c>
      <c r="BC514" s="25" t="str">
        <f t="shared" ca="1" si="476"/>
        <v/>
      </c>
      <c r="BD514" s="25" t="str">
        <f ca="1">IF($H514="","",IF($Q514="x",SUM(AW$3:AY514)+SUM(BB$3:BC514)-SUM(BD$3:BD513),0))</f>
        <v/>
      </c>
      <c r="BE514" s="25" t="str">
        <f t="shared" ca="1" si="477"/>
        <v/>
      </c>
      <c r="BF514" s="25" t="str">
        <f t="shared" ca="1" si="446"/>
        <v/>
      </c>
      <c r="BG514" s="7"/>
      <c r="BI514" s="25" t="str">
        <f t="shared" ca="1" si="478"/>
        <v/>
      </c>
      <c r="BJ514" s="25">
        <f ca="1">SUM(BI$3:BI514)</f>
        <v>0</v>
      </c>
      <c r="BK514" s="25" t="str">
        <f t="shared" ca="1" si="490"/>
        <v/>
      </c>
      <c r="BL514" s="25" t="str">
        <f t="shared" ca="1" si="447"/>
        <v/>
      </c>
      <c r="BM514" s="25" t="str">
        <f t="shared" ca="1" si="479"/>
        <v/>
      </c>
      <c r="BN514" s="25" t="str">
        <f t="shared" ca="1" si="480"/>
        <v/>
      </c>
      <c r="BO514" s="25" t="str">
        <f t="shared" ca="1" si="481"/>
        <v/>
      </c>
      <c r="BP514" s="25" t="str">
        <f t="shared" ca="1" si="482"/>
        <v/>
      </c>
      <c r="BQ514" s="25" t="str">
        <f t="shared" ca="1" si="483"/>
        <v/>
      </c>
      <c r="BR514" s="25" t="str">
        <f t="shared" ca="1" si="484"/>
        <v/>
      </c>
      <c r="BS514" s="25" t="str">
        <f ca="1">IF($H514="","",IF($Q514="x",SUM(BL$3:BN514)+SUM(BQ$3:BR514)-SUM(BS$3:BS513),0))</f>
        <v/>
      </c>
      <c r="BT514" s="25" t="str">
        <f t="shared" ca="1" si="485"/>
        <v/>
      </c>
      <c r="BU514" s="25" t="str">
        <f t="shared" ca="1" si="448"/>
        <v/>
      </c>
      <c r="BV514" s="7"/>
      <c r="BY514" s="7"/>
      <c r="CB514" s="131">
        <f t="shared" ref="CB514:CB577" si="492">F514</f>
        <v>511</v>
      </c>
      <c r="CC514" s="132" t="str">
        <f t="shared" ca="1" si="486"/>
        <v/>
      </c>
      <c r="CD514" s="133" t="str">
        <f t="shared" ref="CD514:CD577" ca="1" si="493">IF($H514="","",MAX(0,(CF513+($N514-$O514)*0.95)*((1+$C$37)^(1/12))))</f>
        <v/>
      </c>
      <c r="CE514" s="133" t="str">
        <f t="shared" ca="1" si="487"/>
        <v/>
      </c>
      <c r="CF514" s="133" t="str">
        <f t="shared" ref="CF514:CF577" ca="1" si="494">IF($H514="","",ROUND(CD514-CE514,2))</f>
        <v/>
      </c>
      <c r="CG514" s="133" t="str">
        <f t="shared" ca="1" si="488"/>
        <v/>
      </c>
      <c r="CH514" s="133" t="str">
        <f ca="1">IF($H514="","",IF(MONTH($H514)=MONTH($C$4)-1,MAX(0,(CG514-SUM(N503:N514)+SUM(O503:O514))-(VLOOKUP(CB514-12,$CB$3:$CH513,6,FALSE))),0)*0.25)</f>
        <v/>
      </c>
      <c r="CI514" s="133" t="str">
        <f ca="1">IF($H514="","",CG514-SUM($CH$4:$CH514))</f>
        <v/>
      </c>
      <c r="CK514" s="133" t="str">
        <f ca="1">IF($H514="","",SUM($N$4:$N514)+$CK$3)</f>
        <v/>
      </c>
      <c r="CL514" s="133" t="str">
        <f ca="1">IF($H514="","",SUM($O$4:$O514))</f>
        <v/>
      </c>
      <c r="CM514" s="133" t="str">
        <f t="shared" ca="1" si="491"/>
        <v/>
      </c>
      <c r="CN514" s="133" t="str">
        <f ca="1">IF($H514="","",ROUND(IF(MONTH($H514)=MONTH($C$4)-1,BT514*(1+CC514)-SUM($CM$4:$CM514),0),2))</f>
        <v/>
      </c>
      <c r="CZ514" s="132" t="str">
        <f t="shared" ca="1" si="449"/>
        <v/>
      </c>
    </row>
    <row r="515" spans="6:104" x14ac:dyDescent="0.2">
      <c r="F515" s="3">
        <v>512</v>
      </c>
      <c r="G515" s="3">
        <f t="shared" si="450"/>
        <v>43</v>
      </c>
      <c r="H515" s="8" t="str">
        <f t="shared" ca="1" si="489"/>
        <v/>
      </c>
      <c r="I515" s="6" t="str">
        <f t="shared" ref="I515:I578" ca="1" si="495">IF($H515="","",ROUND(DAYS360($C$10,$H515)/360,0))</f>
        <v/>
      </c>
      <c r="J515" s="6" t="str">
        <f t="shared" ca="1" si="436"/>
        <v/>
      </c>
      <c r="K515" s="7"/>
      <c r="L515" s="6" t="str">
        <f ca="1">IF($H515="","",IF($J515="",VLOOKUP($I515,Sterbetafeln!$A$4:$I$124,$D$10,FALSE),MAX(0.0005,VLOOKUP($I515,Sterbetafeln!$A$4:$I$124,$D$10,FALSE)*VLOOKUP($J515,Sterbetafeln!$A$4:$I$124,$D$13,FALSE))))</f>
        <v/>
      </c>
      <c r="M515" s="78">
        <f ca="1">SUM($O$3:$O515)</f>
        <v>0</v>
      </c>
      <c r="N515" s="25" t="str">
        <f t="shared" ca="1" si="451"/>
        <v/>
      </c>
      <c r="O515" s="25" t="str">
        <f t="shared" ca="1" si="452"/>
        <v/>
      </c>
      <c r="P515" s="25" t="str">
        <f t="shared" ca="1" si="453"/>
        <v/>
      </c>
      <c r="Q515" s="7" t="str">
        <f t="shared" ca="1" si="454"/>
        <v/>
      </c>
      <c r="R515" s="25" t="str">
        <f t="shared" ca="1" si="455"/>
        <v/>
      </c>
      <c r="S515" s="25">
        <f ca="1">SUM(R$3:R515)</f>
        <v>0</v>
      </c>
      <c r="T515" s="25" t="str">
        <f t="shared" ca="1" si="456"/>
        <v/>
      </c>
      <c r="U515" s="25" t="str">
        <f t="shared" ca="1" si="437"/>
        <v/>
      </c>
      <c r="V515" s="25" t="str">
        <f t="shared" ca="1" si="457"/>
        <v/>
      </c>
      <c r="W515" s="25" t="str">
        <f t="shared" ca="1" si="438"/>
        <v/>
      </c>
      <c r="X515" s="25" t="str">
        <f t="shared" ca="1" si="458"/>
        <v/>
      </c>
      <c r="Y515" s="25" t="str">
        <f t="shared" ca="1" si="439"/>
        <v/>
      </c>
      <c r="Z515" s="25" t="str">
        <f t="shared" ca="1" si="459"/>
        <v/>
      </c>
      <c r="AA515" s="25" t="str">
        <f t="shared" ca="1" si="460"/>
        <v/>
      </c>
      <c r="AB515" s="25" t="str">
        <f ca="1">IF($H515="","",IF($Q515="x",SUM(U$3:W515)+SUM(Z$3:AA515)-SUM(AB$3:AB514),0))</f>
        <v/>
      </c>
      <c r="AC515" s="25" t="str">
        <f t="shared" ca="1" si="461"/>
        <v/>
      </c>
      <c r="AD515" s="25" t="str">
        <f t="shared" ca="1" si="440"/>
        <v/>
      </c>
      <c r="AE515" s="7"/>
      <c r="AF515" s="25" t="str">
        <f t="shared" ca="1" si="462"/>
        <v/>
      </c>
      <c r="AG515" s="25">
        <f ca="1">SUM(AF$3:AF515)</f>
        <v>0</v>
      </c>
      <c r="AH515" s="25" t="str">
        <f t="shared" ca="1" si="463"/>
        <v/>
      </c>
      <c r="AI515" s="25" t="str">
        <f t="shared" ca="1" si="441"/>
        <v/>
      </c>
      <c r="AJ515" s="25" t="str">
        <f t="shared" ca="1" si="464"/>
        <v/>
      </c>
      <c r="AK515" s="25" t="str">
        <f t="shared" ca="1" si="442"/>
        <v/>
      </c>
      <c r="AL515" s="25" t="str">
        <f t="shared" ca="1" si="465"/>
        <v/>
      </c>
      <c r="AM515" s="25" t="str">
        <f t="shared" ca="1" si="443"/>
        <v/>
      </c>
      <c r="AN515" s="25" t="str">
        <f t="shared" ca="1" si="466"/>
        <v/>
      </c>
      <c r="AO515" s="25" t="str">
        <f t="shared" ca="1" si="467"/>
        <v/>
      </c>
      <c r="AP515" s="25" t="str">
        <f ca="1">IF($H515="","",IF($Q515="x",SUM(AI$3:AK515)+SUM(AN$3:AO515)-SUM(AP$3:AP514),0))</f>
        <v/>
      </c>
      <c r="AQ515" s="25" t="str">
        <f t="shared" ca="1" si="468"/>
        <v/>
      </c>
      <c r="AR515" s="25" t="str">
        <f t="shared" ca="1" si="444"/>
        <v/>
      </c>
      <c r="AS515" s="7"/>
      <c r="AT515" s="25" t="str">
        <f t="shared" ca="1" si="469"/>
        <v/>
      </c>
      <c r="AU515" s="25">
        <f ca="1">SUM(AT$3:AT515)</f>
        <v>0</v>
      </c>
      <c r="AV515" s="25" t="str">
        <f t="shared" ca="1" si="470"/>
        <v/>
      </c>
      <c r="AW515" s="25" t="str">
        <f t="shared" ca="1" si="445"/>
        <v/>
      </c>
      <c r="AX515" s="25" t="str">
        <f t="shared" ca="1" si="471"/>
        <v/>
      </c>
      <c r="AY515" s="25" t="str">
        <f t="shared" ca="1" si="472"/>
        <v/>
      </c>
      <c r="AZ515" s="25" t="str">
        <f t="shared" ca="1" si="473"/>
        <v/>
      </c>
      <c r="BA515" s="25" t="str">
        <f t="shared" ca="1" si="474"/>
        <v/>
      </c>
      <c r="BB515" s="25" t="str">
        <f t="shared" ca="1" si="475"/>
        <v/>
      </c>
      <c r="BC515" s="25" t="str">
        <f t="shared" ca="1" si="476"/>
        <v/>
      </c>
      <c r="BD515" s="25" t="str">
        <f ca="1">IF($H515="","",IF($Q515="x",SUM(AW$3:AY515)+SUM(BB$3:BC515)-SUM(BD$3:BD514),0))</f>
        <v/>
      </c>
      <c r="BE515" s="25" t="str">
        <f t="shared" ca="1" si="477"/>
        <v/>
      </c>
      <c r="BF515" s="25" t="str">
        <f t="shared" ca="1" si="446"/>
        <v/>
      </c>
      <c r="BG515" s="7"/>
      <c r="BI515" s="25" t="str">
        <f t="shared" ca="1" si="478"/>
        <v/>
      </c>
      <c r="BJ515" s="25">
        <f ca="1">SUM(BI$3:BI515)</f>
        <v>0</v>
      </c>
      <c r="BK515" s="25" t="str">
        <f t="shared" ca="1" si="490"/>
        <v/>
      </c>
      <c r="BL515" s="25" t="str">
        <f t="shared" ca="1" si="447"/>
        <v/>
      </c>
      <c r="BM515" s="25" t="str">
        <f t="shared" ca="1" si="479"/>
        <v/>
      </c>
      <c r="BN515" s="25" t="str">
        <f t="shared" ca="1" si="480"/>
        <v/>
      </c>
      <c r="BO515" s="25" t="str">
        <f t="shared" ca="1" si="481"/>
        <v/>
      </c>
      <c r="BP515" s="25" t="str">
        <f t="shared" ca="1" si="482"/>
        <v/>
      </c>
      <c r="BQ515" s="25" t="str">
        <f t="shared" ca="1" si="483"/>
        <v/>
      </c>
      <c r="BR515" s="25" t="str">
        <f t="shared" ca="1" si="484"/>
        <v/>
      </c>
      <c r="BS515" s="25" t="str">
        <f ca="1">IF($H515="","",IF($Q515="x",SUM(BL$3:BN515)+SUM(BQ$3:BR515)-SUM(BS$3:BS514),0))</f>
        <v/>
      </c>
      <c r="BT515" s="25" t="str">
        <f t="shared" ca="1" si="485"/>
        <v/>
      </c>
      <c r="BU515" s="25" t="str">
        <f t="shared" ca="1" si="448"/>
        <v/>
      </c>
      <c r="BV515" s="7"/>
      <c r="BY515" s="7"/>
      <c r="CB515" s="131">
        <f t="shared" si="492"/>
        <v>512</v>
      </c>
      <c r="CC515" s="132" t="str">
        <f t="shared" ca="1" si="486"/>
        <v/>
      </c>
      <c r="CD515" s="133" t="str">
        <f t="shared" ca="1" si="493"/>
        <v/>
      </c>
      <c r="CE515" s="133" t="str">
        <f t="shared" ca="1" si="487"/>
        <v/>
      </c>
      <c r="CF515" s="133" t="str">
        <f t="shared" ca="1" si="494"/>
        <v/>
      </c>
      <c r="CG515" s="133" t="str">
        <f t="shared" ca="1" si="488"/>
        <v/>
      </c>
      <c r="CH515" s="133" t="str">
        <f ca="1">IF($H515="","",IF(MONTH($H515)=MONTH($C$4)-1,MAX(0,(CG515-SUM(N504:N515)+SUM(O504:O515))-(VLOOKUP(CB515-12,$CB$3:$CH514,6,FALSE))),0)*0.25)</f>
        <v/>
      </c>
      <c r="CI515" s="133" t="str">
        <f ca="1">IF($H515="","",CG515-SUM($CH$4:$CH515))</f>
        <v/>
      </c>
      <c r="CK515" s="133" t="str">
        <f ca="1">IF($H515="","",SUM($N$4:$N515)+$CK$3)</f>
        <v/>
      </c>
      <c r="CL515" s="133" t="str">
        <f ca="1">IF($H515="","",SUM($O$4:$O515))</f>
        <v/>
      </c>
      <c r="CM515" s="133" t="str">
        <f t="shared" ca="1" si="491"/>
        <v/>
      </c>
      <c r="CN515" s="133" t="str">
        <f ca="1">IF($H515="","",ROUND(IF(MONTH($H515)=MONTH($C$4)-1,BT515*(1+CC515)-SUM($CM$4:$CM515),0),2))</f>
        <v/>
      </c>
      <c r="CZ515" s="132" t="str">
        <f t="shared" ca="1" si="449"/>
        <v/>
      </c>
    </row>
    <row r="516" spans="6:104" x14ac:dyDescent="0.2">
      <c r="F516" s="3">
        <v>513</v>
      </c>
      <c r="G516" s="3">
        <f t="shared" si="450"/>
        <v>43</v>
      </c>
      <c r="H516" s="8" t="str">
        <f t="shared" ca="1" si="489"/>
        <v/>
      </c>
      <c r="I516" s="6" t="str">
        <f t="shared" ca="1" si="495"/>
        <v/>
      </c>
      <c r="J516" s="6" t="str">
        <f t="shared" ref="J516:J579" ca="1" si="496">IF($H516="","",IF(OR($C$13="",$C$14=""),"",ROUND(DAYS360($C$13,$H516)/360,0)))</f>
        <v/>
      </c>
      <c r="K516" s="7"/>
      <c r="L516" s="6" t="str">
        <f ca="1">IF($H516="","",IF($J516="",VLOOKUP($I516,Sterbetafeln!$A$4:$I$124,$D$10,FALSE),MAX(0.0005,VLOOKUP($I516,Sterbetafeln!$A$4:$I$124,$D$10,FALSE)*VLOOKUP($J516,Sterbetafeln!$A$4:$I$124,$D$13,FALSE))))</f>
        <v/>
      </c>
      <c r="M516" s="78">
        <f ca="1">SUM($O$3:$O516)</f>
        <v>0</v>
      </c>
      <c r="N516" s="25" t="str">
        <f t="shared" ca="1" si="451"/>
        <v/>
      </c>
      <c r="O516" s="25" t="str">
        <f t="shared" ca="1" si="452"/>
        <v/>
      </c>
      <c r="P516" s="25" t="str">
        <f t="shared" ca="1" si="453"/>
        <v/>
      </c>
      <c r="Q516" s="7" t="str">
        <f t="shared" ca="1" si="454"/>
        <v/>
      </c>
      <c r="R516" s="25" t="str">
        <f t="shared" ca="1" si="455"/>
        <v/>
      </c>
      <c r="S516" s="25">
        <f ca="1">SUM(R$3:R516)</f>
        <v>0</v>
      </c>
      <c r="T516" s="25" t="str">
        <f t="shared" ca="1" si="456"/>
        <v/>
      </c>
      <c r="U516" s="25" t="str">
        <f t="shared" ref="U516:U579" ca="1" si="497">IF($H516="","",ROUND(MAX(T516*$C$25,$C$26)/12,2))</f>
        <v/>
      </c>
      <c r="V516" s="25" t="str">
        <f t="shared" ca="1" si="457"/>
        <v/>
      </c>
      <c r="W516" s="25" t="str">
        <f t="shared" ref="W516:W579" ca="1" si="498">IF($H516="","",ROUND((T516*$C$28)/12,2))</f>
        <v/>
      </c>
      <c r="X516" s="25" t="str">
        <f t="shared" ca="1" si="458"/>
        <v/>
      </c>
      <c r="Y516" s="25" t="str">
        <f t="shared" ref="Y516:Y579" ca="1" si="499">IF($H516="","",ROUND(X516-T516,2))</f>
        <v/>
      </c>
      <c r="Z516" s="25" t="str">
        <f t="shared" ca="1" si="459"/>
        <v/>
      </c>
      <c r="AA516" s="25" t="str">
        <f t="shared" ca="1" si="460"/>
        <v/>
      </c>
      <c r="AB516" s="25" t="str">
        <f ca="1">IF($H516="","",IF($Q516="x",SUM(U$3:W516)+SUM(Z$3:AA516)-SUM(AB$3:AB515),0))</f>
        <v/>
      </c>
      <c r="AC516" s="25" t="str">
        <f t="shared" ca="1" si="461"/>
        <v/>
      </c>
      <c r="AD516" s="25" t="str">
        <f t="shared" ref="AD516:AD579" ca="1" si="500">IF($H516="","",ROUND(MAX(0,AC516-$C$31+$BW516)*$C$86,2))</f>
        <v/>
      </c>
      <c r="AE516" s="7"/>
      <c r="AF516" s="25" t="str">
        <f t="shared" ca="1" si="462"/>
        <v/>
      </c>
      <c r="AG516" s="25">
        <f ca="1">SUM(AF$3:AF516)</f>
        <v>0</v>
      </c>
      <c r="AH516" s="25" t="str">
        <f t="shared" ca="1" si="463"/>
        <v/>
      </c>
      <c r="AI516" s="25" t="str">
        <f t="shared" ref="AI516:AI579" ca="1" si="501">IF($H516="","",ROUND(MAX(AH516*$C$25,$C$26)/12,2))</f>
        <v/>
      </c>
      <c r="AJ516" s="25" t="str">
        <f t="shared" ca="1" si="464"/>
        <v/>
      </c>
      <c r="AK516" s="25" t="str">
        <f t="shared" ref="AK516:AK579" ca="1" si="502">IF($H516="","",ROUND((AH516*$C$28)/12,2))</f>
        <v/>
      </c>
      <c r="AL516" s="25" t="str">
        <f t="shared" ca="1" si="465"/>
        <v/>
      </c>
      <c r="AM516" s="25" t="str">
        <f t="shared" ref="AM516:AM579" ca="1" si="503">IF($H516="","",ROUND(AL516-AH516,2))</f>
        <v/>
      </c>
      <c r="AN516" s="25" t="str">
        <f t="shared" ca="1" si="466"/>
        <v/>
      </c>
      <c r="AO516" s="25" t="str">
        <f t="shared" ca="1" si="467"/>
        <v/>
      </c>
      <c r="AP516" s="25" t="str">
        <f ca="1">IF($H516="","",IF($Q516="x",SUM(AI$3:AK516)+SUM(AN$3:AO516)-SUM(AP$3:AP515),0))</f>
        <v/>
      </c>
      <c r="AQ516" s="25" t="str">
        <f t="shared" ca="1" si="468"/>
        <v/>
      </c>
      <c r="AR516" s="25" t="str">
        <f t="shared" ref="AR516:AR579" ca="1" si="504">IF($H516="","",ROUND(MAX(0,AQ516-$C$31+$BW516)*$C$86,2))</f>
        <v/>
      </c>
      <c r="AS516" s="7"/>
      <c r="AT516" s="25" t="str">
        <f t="shared" ca="1" si="469"/>
        <v/>
      </c>
      <c r="AU516" s="25">
        <f ca="1">SUM(AT$3:AT516)</f>
        <v>0</v>
      </c>
      <c r="AV516" s="25" t="str">
        <f t="shared" ca="1" si="470"/>
        <v/>
      </c>
      <c r="AW516" s="25" t="str">
        <f t="shared" ref="AW516:AW579" ca="1" si="505">IF($H516="","",ROUND(MAX(AV516*$C$25,$C$26)/12,2))</f>
        <v/>
      </c>
      <c r="AX516" s="25" t="str">
        <f t="shared" ca="1" si="471"/>
        <v/>
      </c>
      <c r="AY516" s="25" t="str">
        <f t="shared" ca="1" si="472"/>
        <v/>
      </c>
      <c r="AZ516" s="25" t="str">
        <f t="shared" ca="1" si="473"/>
        <v/>
      </c>
      <c r="BA516" s="25" t="str">
        <f t="shared" ca="1" si="474"/>
        <v/>
      </c>
      <c r="BB516" s="25" t="str">
        <f t="shared" ca="1" si="475"/>
        <v/>
      </c>
      <c r="BC516" s="25" t="str">
        <f t="shared" ca="1" si="476"/>
        <v/>
      </c>
      <c r="BD516" s="25" t="str">
        <f ca="1">IF($H516="","",IF($Q516="x",SUM(AW$3:AY516)+SUM(BB$3:BC516)-SUM(BD$3:BD515),0))</f>
        <v/>
      </c>
      <c r="BE516" s="25" t="str">
        <f t="shared" ca="1" si="477"/>
        <v/>
      </c>
      <c r="BF516" s="25" t="str">
        <f t="shared" ref="BF516:BF579" ca="1" si="506">IF($H516="","",ROUND(MAX(0,BE516-$C$31+$BW516)*$C$86,2))</f>
        <v/>
      </c>
      <c r="BG516" s="7"/>
      <c r="BI516" s="25" t="str">
        <f t="shared" ca="1" si="478"/>
        <v/>
      </c>
      <c r="BJ516" s="25">
        <f ca="1">SUM(BI$3:BI516)</f>
        <v>0</v>
      </c>
      <c r="BK516" s="25" t="str">
        <f t="shared" ca="1" si="490"/>
        <v/>
      </c>
      <c r="BL516" s="25" t="str">
        <f t="shared" ref="BL516:BL579" ca="1" si="507">IF($H516="","",ROUND(MAX(BK516*$C$25,$C$26)/12,2))</f>
        <v/>
      </c>
      <c r="BM516" s="25" t="str">
        <f t="shared" ca="1" si="479"/>
        <v/>
      </c>
      <c r="BN516" s="25" t="str">
        <f t="shared" ca="1" si="480"/>
        <v/>
      </c>
      <c r="BO516" s="25" t="str">
        <f t="shared" ca="1" si="481"/>
        <v/>
      </c>
      <c r="BP516" s="25" t="str">
        <f t="shared" ca="1" si="482"/>
        <v/>
      </c>
      <c r="BQ516" s="25" t="str">
        <f t="shared" ca="1" si="483"/>
        <v/>
      </c>
      <c r="BR516" s="25" t="str">
        <f t="shared" ca="1" si="484"/>
        <v/>
      </c>
      <c r="BS516" s="25" t="str">
        <f ca="1">IF($H516="","",IF($Q516="x",SUM(BL$3:BN516)+SUM(BQ$3:BR516)-SUM(BS$3:BS515),0))</f>
        <v/>
      </c>
      <c r="BT516" s="25" t="str">
        <f t="shared" ca="1" si="485"/>
        <v/>
      </c>
      <c r="BU516" s="25" t="str">
        <f t="shared" ref="BU516:BU579" ca="1" si="508">IF($H516="","",ROUND(MAX(0,BT516-$C$31+$BW516)*$C$86,2))</f>
        <v/>
      </c>
      <c r="BV516" s="7"/>
      <c r="BY516" s="7"/>
      <c r="CB516" s="131">
        <f t="shared" si="492"/>
        <v>513</v>
      </c>
      <c r="CC516" s="132" t="str">
        <f t="shared" ca="1" si="486"/>
        <v/>
      </c>
      <c r="CD516" s="133" t="str">
        <f t="shared" ca="1" si="493"/>
        <v/>
      </c>
      <c r="CE516" s="133" t="str">
        <f t="shared" ca="1" si="487"/>
        <v/>
      </c>
      <c r="CF516" s="133" t="str">
        <f t="shared" ca="1" si="494"/>
        <v/>
      </c>
      <c r="CG516" s="133" t="str">
        <f t="shared" ca="1" si="488"/>
        <v/>
      </c>
      <c r="CH516" s="133" t="str">
        <f ca="1">IF($H516="","",IF(MONTH($H516)=MONTH($C$4)-1,MAX(0,(CG516-SUM(N505:N516)+SUM(O505:O516))-(VLOOKUP(CB516-12,$CB$3:$CH515,6,FALSE))),0)*0.25)</f>
        <v/>
      </c>
      <c r="CI516" s="133" t="str">
        <f ca="1">IF($H516="","",CG516-SUM($CH$4:$CH516))</f>
        <v/>
      </c>
      <c r="CK516" s="133" t="str">
        <f ca="1">IF($H516="","",SUM($N$4:$N516)+$CK$3)</f>
        <v/>
      </c>
      <c r="CL516" s="133" t="str">
        <f ca="1">IF($H516="","",SUM($O$4:$O516))</f>
        <v/>
      </c>
      <c r="CM516" s="133" t="str">
        <f t="shared" ca="1" si="491"/>
        <v/>
      </c>
      <c r="CN516" s="133" t="str">
        <f ca="1">IF($H516="","",ROUND(IF(MONTH($H516)=MONTH($C$4)-1,BT516*(1+CC516)-SUM($CM$4:$CM516),0),2))</f>
        <v/>
      </c>
      <c r="CZ516" s="132" t="str">
        <f t="shared" ref="CZ516:CZ579" ca="1" si="509">IF($H516="","",IF($C$30="FLEX",IF($G517&gt;5,ROUND(((($C$5-$G517+1)/($C$5-5)*($C$29-1))+1),4),1),ROUND($C$29,4)))</f>
        <v/>
      </c>
    </row>
    <row r="517" spans="6:104" x14ac:dyDescent="0.2">
      <c r="F517" s="3">
        <v>514</v>
      </c>
      <c r="G517" s="3">
        <f t="shared" ref="G517:G580" si="510">ROUNDDOWN((F517-1)/12+1,0)</f>
        <v>43</v>
      </c>
      <c r="H517" s="8" t="str">
        <f t="shared" ca="1" si="489"/>
        <v/>
      </c>
      <c r="I517" s="6" t="str">
        <f t="shared" ca="1" si="495"/>
        <v/>
      </c>
      <c r="J517" s="6" t="str">
        <f t="shared" ca="1" si="496"/>
        <v/>
      </c>
      <c r="K517" s="7"/>
      <c r="L517" s="6" t="str">
        <f ca="1">IF($H517="","",IF($J517="",VLOOKUP($I517,Sterbetafeln!$A$4:$I$124,$D$10,FALSE),MAX(0.0005,VLOOKUP($I517,Sterbetafeln!$A$4:$I$124,$D$10,FALSE)*VLOOKUP($J517,Sterbetafeln!$A$4:$I$124,$D$13,FALSE))))</f>
        <v/>
      </c>
      <c r="M517" s="78">
        <f ca="1">SUM($O$3:$O517)</f>
        <v>0</v>
      </c>
      <c r="N517" s="25" t="str">
        <f t="shared" ref="N517:N580" ca="1" si="511">IF($H517="","",IF($C$59-1=$H516,$C$60,0)+IF($C$66-1=$H516,$C$67,0)+IF($C$73-1=$H516,$C$74,0))</f>
        <v/>
      </c>
      <c r="O517" s="25" t="str">
        <f t="shared" ref="O517:O580" ca="1" si="512">IF($H517="","",IF($C$53-1=$H516,$C$54,0)+IF($C$55-1=$H516,$C$56,0)+IF($C$57-1=$H516,$C$58,0)+IF(AND($H517&gt;$C$50,$H516&lt;$C$51,MOD($F517,$D$49)=0),$C$48,0))</f>
        <v/>
      </c>
      <c r="P517" s="25" t="str">
        <f t="shared" ref="P517:P580" ca="1" si="513">IF($H517="","",IF($C$59-1=$H516,$C$60-$C$65,0)+IF($C$66-1=$H516,$C$67-$C$72,0)+IF($C$73-1=$H516,$C$74-$C$79,0)+IF($O517&gt;0,$C$32,0))</f>
        <v/>
      </c>
      <c r="Q517" s="7" t="str">
        <f t="shared" ref="Q517:Q580" ca="1" si="514">IF($H517="","",IF($H518="","x",IF(MONTH($H517)=3,"x",IF(MONTH($H517)=6,"x",IF(MONTH($H517)=9,"x",IF(MONTH($H517)=12,"x",""))))))</f>
        <v/>
      </c>
      <c r="R517" s="25" t="str">
        <f t="shared" ref="R517:R580" ca="1" si="515">IF($H517="","",IF(MIN($O517+$P517,AC516+$N517)&gt;=$O517+$P517,$O517,AC516))</f>
        <v/>
      </c>
      <c r="S517" s="25">
        <f ca="1">SUM(R$3:R517)</f>
        <v>0</v>
      </c>
      <c r="T517" s="25" t="str">
        <f t="shared" ref="T517:T580" ca="1" si="516">IF($H517="","",MAX(0,(AC516+$N517-$O517-$P517)*((1+$C$34)^(1/12))))</f>
        <v/>
      </c>
      <c r="U517" s="25" t="str">
        <f t="shared" ca="1" si="497"/>
        <v/>
      </c>
      <c r="V517" s="25" t="str">
        <f t="shared" ref="V517:V580" ca="1" si="517">IF($H517="","",ROUND($C$27/12,2))</f>
        <v/>
      </c>
      <c r="W517" s="25" t="str">
        <f t="shared" ca="1" si="498"/>
        <v/>
      </c>
      <c r="X517" s="25" t="str">
        <f t="shared" ref="X517:X580" ca="1" si="518">IF($H517="","",MAX($C$29,T517))</f>
        <v/>
      </c>
      <c r="Y517" s="25" t="str">
        <f t="shared" ca="1" si="499"/>
        <v/>
      </c>
      <c r="Z517" s="25" t="str">
        <f t="shared" ref="Z517:Z580" ca="1" si="519">IF($H517="","",ROUND((Y517*$L517)/12,2))</f>
        <v/>
      </c>
      <c r="AA517" s="25" t="str">
        <f t="shared" ref="AA517:AA580" ca="1" si="520">IF($H517="","",ROUND(IF($N517&gt;0,MIN($C$82,MAX($N517*$C$83,$C$81)),0)+IF($O517&gt;0,MIN($C$82,MAX($O517*$C$83,$C$81)),0)+(T517*$C$84)/12,2))</f>
        <v/>
      </c>
      <c r="AB517" s="25" t="str">
        <f ca="1">IF($H517="","",IF($Q517="x",SUM(U$3:W517)+SUM(Z$3:AA517)-SUM(AB$3:AB516),0))</f>
        <v/>
      </c>
      <c r="AC517" s="25" t="str">
        <f t="shared" ref="AC517:AC580" ca="1" si="521">IF($H517="","",MAX(0,ROUND(T517-AB517,2)))</f>
        <v/>
      </c>
      <c r="AD517" s="25" t="str">
        <f t="shared" ca="1" si="500"/>
        <v/>
      </c>
      <c r="AE517" s="7"/>
      <c r="AF517" s="25" t="str">
        <f t="shared" ref="AF517:AF580" ca="1" si="522">IF($H517="","",IF(MIN($O517+$P517,AQ516+$N517)&gt;=$O517+$P517,$O517,AQ516))</f>
        <v/>
      </c>
      <c r="AG517" s="25">
        <f ca="1">SUM(AF$3:AF517)</f>
        <v>0</v>
      </c>
      <c r="AH517" s="25" t="str">
        <f t="shared" ref="AH517:AH580" ca="1" si="523">IF($H517="","",MAX(0,(AQ516+$N517-$O517-$P517)*((1+$C$35)^(1/12))))</f>
        <v/>
      </c>
      <c r="AI517" s="25" t="str">
        <f t="shared" ca="1" si="501"/>
        <v/>
      </c>
      <c r="AJ517" s="25" t="str">
        <f t="shared" ref="AJ517:AJ580" ca="1" si="524">IF($H517="","",ROUND($C$27/12,2))</f>
        <v/>
      </c>
      <c r="AK517" s="25" t="str">
        <f t="shared" ca="1" si="502"/>
        <v/>
      </c>
      <c r="AL517" s="25" t="str">
        <f t="shared" ref="AL517:AL580" ca="1" si="525">IF($H517="","",MAX($C$29,AH517))</f>
        <v/>
      </c>
      <c r="AM517" s="25" t="str">
        <f t="shared" ca="1" si="503"/>
        <v/>
      </c>
      <c r="AN517" s="25" t="str">
        <f t="shared" ref="AN517:AN580" ca="1" si="526">IF($H517="","",ROUND((AM517*$L517)/12,2))</f>
        <v/>
      </c>
      <c r="AO517" s="25" t="str">
        <f t="shared" ref="AO517:AO580" ca="1" si="527">IF($H517="","",ROUND(IF($N517&gt;0,MIN($C$82,MAX($N517*$C$83,$C$81)),0)+IF($O517&gt;0,MIN($C$82,MAX($O517*$C$83,$C$81)),0)+(AH517*$C$84)/12,2))</f>
        <v/>
      </c>
      <c r="AP517" s="25" t="str">
        <f ca="1">IF($H517="","",IF($Q517="x",SUM(AI$3:AK517)+SUM(AN$3:AO517)-SUM(AP$3:AP516),0))</f>
        <v/>
      </c>
      <c r="AQ517" s="25" t="str">
        <f t="shared" ref="AQ517:AQ580" ca="1" si="528">IF($H517="","",MAX(0,ROUND(AH517-AP517,2)))</f>
        <v/>
      </c>
      <c r="AR517" s="25" t="str">
        <f t="shared" ca="1" si="504"/>
        <v/>
      </c>
      <c r="AS517" s="7"/>
      <c r="AT517" s="25" t="str">
        <f t="shared" ref="AT517:AT580" ca="1" si="529">IF($H517="","",IF(MIN($O517+$P517,BE516+$N517)&gt;=$O517+$P517,$O517,BE516))</f>
        <v/>
      </c>
      <c r="AU517" s="25">
        <f ca="1">SUM(AT$3:AT517)</f>
        <v>0</v>
      </c>
      <c r="AV517" s="25" t="str">
        <f t="shared" ref="AV517:AV580" ca="1" si="530">IF($H517="","",MAX(0,(BE516+$N517-$O517-$P517)*((1+$C$36)^(1/12))))</f>
        <v/>
      </c>
      <c r="AW517" s="25" t="str">
        <f t="shared" ca="1" si="505"/>
        <v/>
      </c>
      <c r="AX517" s="25" t="str">
        <f t="shared" ref="AX517:AX580" ca="1" si="531">IF($H517="","",ROUND($C$27/12,2))</f>
        <v/>
      </c>
      <c r="AY517" s="25" t="str">
        <f t="shared" ref="AY517:AY580" ca="1" si="532">IF($H517="","",ROUND((AV517*$C$28)/12,2))</f>
        <v/>
      </c>
      <c r="AZ517" s="25" t="str">
        <f t="shared" ref="AZ517:AZ580" ca="1" si="533">IF($H517="","",MAX($C$29,AV517))</f>
        <v/>
      </c>
      <c r="BA517" s="25" t="str">
        <f t="shared" ref="BA517:BA580" ca="1" si="534">IF($H517="","",ROUND(AZ517-AV517,2))</f>
        <v/>
      </c>
      <c r="BB517" s="25" t="str">
        <f t="shared" ref="BB517:BB580" ca="1" si="535">IF($H517="","",ROUND((BA517*$L517)/12,2))</f>
        <v/>
      </c>
      <c r="BC517" s="25" t="str">
        <f t="shared" ref="BC517:BC580" ca="1" si="536">IF($H517="","",ROUND(IF($N517&gt;0,MIN($C$82,MAX($N517*$C$83,$C$81)),0)+IF($O517&gt;0,MIN($C$82,MAX($O517*$C$83,$C$81)),0)+(AV517*$C$84)/12,2))</f>
        <v/>
      </c>
      <c r="BD517" s="25" t="str">
        <f ca="1">IF($H517="","",IF($Q517="x",SUM(AW$3:AY517)+SUM(BB$3:BC517)-SUM(BD$3:BD516),0))</f>
        <v/>
      </c>
      <c r="BE517" s="25" t="str">
        <f t="shared" ref="BE517:BE580" ca="1" si="537">IF($H517="","",MAX(0,ROUND(AV517-BD517,2)))</f>
        <v/>
      </c>
      <c r="BF517" s="25" t="str">
        <f t="shared" ca="1" si="506"/>
        <v/>
      </c>
      <c r="BG517" s="7"/>
      <c r="BI517" s="25" t="str">
        <f t="shared" ref="BI517:BI580" ca="1" si="538">IF($H517="","",IF(MIN($O517+$P517,BT516+$N517)&gt;=$O517+$P517,$O517,BT516))</f>
        <v/>
      </c>
      <c r="BJ517" s="25">
        <f ca="1">SUM(BI$3:BI517)</f>
        <v>0</v>
      </c>
      <c r="BK517" s="25" t="str">
        <f t="shared" ca="1" si="490"/>
        <v/>
      </c>
      <c r="BL517" s="25" t="str">
        <f t="shared" ca="1" si="507"/>
        <v/>
      </c>
      <c r="BM517" s="25" t="str">
        <f t="shared" ref="BM517:BM580" ca="1" si="539">IF($H517="","",ROUND($C$27/12,2))</f>
        <v/>
      </c>
      <c r="BN517" s="25" t="str">
        <f t="shared" ref="BN517:BN580" ca="1" si="540">IF($H517="","",ROUND((BK517*$C$28)/12,2))</f>
        <v/>
      </c>
      <c r="BO517" s="25" t="str">
        <f t="shared" ref="BO517:BO580" ca="1" si="541">IF($H517="","",MAX($C$29,BK517))</f>
        <v/>
      </c>
      <c r="BP517" s="25" t="str">
        <f t="shared" ref="BP517:BP580" ca="1" si="542">IF($H517="","",ROUND(BO517-BK517,2))</f>
        <v/>
      </c>
      <c r="BQ517" s="25" t="str">
        <f t="shared" ref="BQ517:BQ580" ca="1" si="543">IF($H517="","",ROUND((BP517*$L517)/12,2))</f>
        <v/>
      </c>
      <c r="BR517" s="25" t="str">
        <f t="shared" ref="BR517:BR580" ca="1" si="544">IF($H517="","",ROUND(IF($N517&gt;0,MIN($C$82,MAX($N517*$C$83,$C$81)),0)+IF($O517&gt;0,MIN($C$82,MAX($O517*$C$83,$C$81)),0)+(BK517*$C$84)/12,2))</f>
        <v/>
      </c>
      <c r="BS517" s="25" t="str">
        <f ca="1">IF($H517="","",IF($Q517="x",SUM(BL$3:BN517)+SUM(BQ$3:BR517)-SUM(BS$3:BS516),0))</f>
        <v/>
      </c>
      <c r="BT517" s="25" t="str">
        <f t="shared" ref="BT517:BT580" ca="1" si="545">IF($H517="","",MAX(0,ROUND(BK517-BS517,2)))</f>
        <v/>
      </c>
      <c r="BU517" s="25" t="str">
        <f t="shared" ca="1" si="508"/>
        <v/>
      </c>
      <c r="BV517" s="7"/>
      <c r="BY517" s="7"/>
      <c r="CB517" s="131">
        <f t="shared" si="492"/>
        <v>514</v>
      </c>
      <c r="CC517" s="132" t="str">
        <f t="shared" ref="CC517:CC580" ca="1" si="546">IF($H517="","",IF(MONTH($H517)=MONTH($C$4)-1,IF(RAND()&gt;0.5,1,-1)*RAND()/$CO$5,0))</f>
        <v/>
      </c>
      <c r="CD517" s="133" t="str">
        <f t="shared" ca="1" si="493"/>
        <v/>
      </c>
      <c r="CE517" s="133" t="str">
        <f t="shared" ref="CE517:CE580" ca="1" si="547">IF($H517="","",ROUND((((CF516+CD517)/2)*0.005)/12,2))</f>
        <v/>
      </c>
      <c r="CF517" s="133" t="str">
        <f t="shared" ca="1" si="494"/>
        <v/>
      </c>
      <c r="CG517" s="133" t="str">
        <f t="shared" ref="CG517:CG580" ca="1" si="548">IF($H517="","",IF(MONTH($H517)=MONTH($C$4)-1,CF517*(1+CC517),0))</f>
        <v/>
      </c>
      <c r="CH517" s="133" t="str">
        <f ca="1">IF($H517="","",IF(MONTH($H517)=MONTH($C$4)-1,MAX(0,(CG517-SUM(N506:N517)+SUM(O506:O517))-(VLOOKUP(CB517-12,$CB$3:$CH516,6,FALSE))),0)*0.25)</f>
        <v/>
      </c>
      <c r="CI517" s="133" t="str">
        <f ca="1">IF($H517="","",CG517-SUM($CH$4:$CH517))</f>
        <v/>
      </c>
      <c r="CK517" s="133" t="str">
        <f ca="1">IF($H517="","",SUM($N$4:$N517)+$CK$3)</f>
        <v/>
      </c>
      <c r="CL517" s="133" t="str">
        <f ca="1">IF($H517="","",SUM($O$4:$O517))</f>
        <v/>
      </c>
      <c r="CM517" s="133" t="str">
        <f t="shared" ca="1" si="491"/>
        <v/>
      </c>
      <c r="CN517" s="133" t="str">
        <f ca="1">IF($H517="","",ROUND(IF(MONTH($H517)=MONTH($C$4)-1,BT517*(1+CC517)-SUM($CM$4:$CM517),0),2))</f>
        <v/>
      </c>
      <c r="CZ517" s="132" t="str">
        <f t="shared" ca="1" si="509"/>
        <v/>
      </c>
    </row>
    <row r="518" spans="6:104" x14ac:dyDescent="0.2">
      <c r="F518" s="3">
        <v>515</v>
      </c>
      <c r="G518" s="3">
        <f t="shared" si="510"/>
        <v>43</v>
      </c>
      <c r="H518" s="8" t="str">
        <f t="shared" ref="H518:H581" ca="1" si="549">IF(OR($G518&gt;$C$5,$H517=""),"",DATE(YEAR($H$4),MONTH($H$4)+$F518,1)-1)</f>
        <v/>
      </c>
      <c r="I518" s="6" t="str">
        <f t="shared" ca="1" si="495"/>
        <v/>
      </c>
      <c r="J518" s="6" t="str">
        <f t="shared" ca="1" si="496"/>
        <v/>
      </c>
      <c r="K518" s="7"/>
      <c r="L518" s="6" t="str">
        <f ca="1">IF($H518="","",IF($J518="",VLOOKUP($I518,Sterbetafeln!$A$4:$I$124,$D$10,FALSE),MAX(0.0005,VLOOKUP($I518,Sterbetafeln!$A$4:$I$124,$D$10,FALSE)*VLOOKUP($J518,Sterbetafeln!$A$4:$I$124,$D$13,FALSE))))</f>
        <v/>
      </c>
      <c r="M518" s="78">
        <f ca="1">SUM($O$3:$O518)</f>
        <v>0</v>
      </c>
      <c r="N518" s="25" t="str">
        <f t="shared" ca="1" si="511"/>
        <v/>
      </c>
      <c r="O518" s="25" t="str">
        <f t="shared" ca="1" si="512"/>
        <v/>
      </c>
      <c r="P518" s="25" t="str">
        <f t="shared" ca="1" si="513"/>
        <v/>
      </c>
      <c r="Q518" s="7" t="str">
        <f t="shared" ca="1" si="514"/>
        <v/>
      </c>
      <c r="R518" s="25" t="str">
        <f t="shared" ca="1" si="515"/>
        <v/>
      </c>
      <c r="S518" s="25">
        <f ca="1">SUM(R$3:R518)</f>
        <v>0</v>
      </c>
      <c r="T518" s="25" t="str">
        <f t="shared" ca="1" si="516"/>
        <v/>
      </c>
      <c r="U518" s="25" t="str">
        <f t="shared" ca="1" si="497"/>
        <v/>
      </c>
      <c r="V518" s="25" t="str">
        <f t="shared" ca="1" si="517"/>
        <v/>
      </c>
      <c r="W518" s="25" t="str">
        <f t="shared" ca="1" si="498"/>
        <v/>
      </c>
      <c r="X518" s="25" t="str">
        <f t="shared" ca="1" si="518"/>
        <v/>
      </c>
      <c r="Y518" s="25" t="str">
        <f t="shared" ca="1" si="499"/>
        <v/>
      </c>
      <c r="Z518" s="25" t="str">
        <f t="shared" ca="1" si="519"/>
        <v/>
      </c>
      <c r="AA518" s="25" t="str">
        <f t="shared" ca="1" si="520"/>
        <v/>
      </c>
      <c r="AB518" s="25" t="str">
        <f ca="1">IF($H518="","",IF($Q518="x",SUM(U$3:W518)+SUM(Z$3:AA518)-SUM(AB$3:AB517),0))</f>
        <v/>
      </c>
      <c r="AC518" s="25" t="str">
        <f t="shared" ca="1" si="521"/>
        <v/>
      </c>
      <c r="AD518" s="25" t="str">
        <f t="shared" ca="1" si="500"/>
        <v/>
      </c>
      <c r="AE518" s="7"/>
      <c r="AF518" s="25" t="str">
        <f t="shared" ca="1" si="522"/>
        <v/>
      </c>
      <c r="AG518" s="25">
        <f ca="1">SUM(AF$3:AF518)</f>
        <v>0</v>
      </c>
      <c r="AH518" s="25" t="str">
        <f t="shared" ca="1" si="523"/>
        <v/>
      </c>
      <c r="AI518" s="25" t="str">
        <f t="shared" ca="1" si="501"/>
        <v/>
      </c>
      <c r="AJ518" s="25" t="str">
        <f t="shared" ca="1" si="524"/>
        <v/>
      </c>
      <c r="AK518" s="25" t="str">
        <f t="shared" ca="1" si="502"/>
        <v/>
      </c>
      <c r="AL518" s="25" t="str">
        <f t="shared" ca="1" si="525"/>
        <v/>
      </c>
      <c r="AM518" s="25" t="str">
        <f t="shared" ca="1" si="503"/>
        <v/>
      </c>
      <c r="AN518" s="25" t="str">
        <f t="shared" ca="1" si="526"/>
        <v/>
      </c>
      <c r="AO518" s="25" t="str">
        <f t="shared" ca="1" si="527"/>
        <v/>
      </c>
      <c r="AP518" s="25" t="str">
        <f ca="1">IF($H518="","",IF($Q518="x",SUM(AI$3:AK518)+SUM(AN$3:AO518)-SUM(AP$3:AP517),0))</f>
        <v/>
      </c>
      <c r="AQ518" s="25" t="str">
        <f t="shared" ca="1" si="528"/>
        <v/>
      </c>
      <c r="AR518" s="25" t="str">
        <f t="shared" ca="1" si="504"/>
        <v/>
      </c>
      <c r="AS518" s="7"/>
      <c r="AT518" s="25" t="str">
        <f t="shared" ca="1" si="529"/>
        <v/>
      </c>
      <c r="AU518" s="25">
        <f ca="1">SUM(AT$3:AT518)</f>
        <v>0</v>
      </c>
      <c r="AV518" s="25" t="str">
        <f t="shared" ca="1" si="530"/>
        <v/>
      </c>
      <c r="AW518" s="25" t="str">
        <f t="shared" ca="1" si="505"/>
        <v/>
      </c>
      <c r="AX518" s="25" t="str">
        <f t="shared" ca="1" si="531"/>
        <v/>
      </c>
      <c r="AY518" s="25" t="str">
        <f t="shared" ca="1" si="532"/>
        <v/>
      </c>
      <c r="AZ518" s="25" t="str">
        <f t="shared" ca="1" si="533"/>
        <v/>
      </c>
      <c r="BA518" s="25" t="str">
        <f t="shared" ca="1" si="534"/>
        <v/>
      </c>
      <c r="BB518" s="25" t="str">
        <f t="shared" ca="1" si="535"/>
        <v/>
      </c>
      <c r="BC518" s="25" t="str">
        <f t="shared" ca="1" si="536"/>
        <v/>
      </c>
      <c r="BD518" s="25" t="str">
        <f ca="1">IF($H518="","",IF($Q518="x",SUM(AW$3:AY518)+SUM(BB$3:BC518)-SUM(BD$3:BD517),0))</f>
        <v/>
      </c>
      <c r="BE518" s="25" t="str">
        <f t="shared" ca="1" si="537"/>
        <v/>
      </c>
      <c r="BF518" s="25" t="str">
        <f t="shared" ca="1" si="506"/>
        <v/>
      </c>
      <c r="BG518" s="7"/>
      <c r="BI518" s="25" t="str">
        <f t="shared" ca="1" si="538"/>
        <v/>
      </c>
      <c r="BJ518" s="25">
        <f ca="1">SUM(BI$3:BI518)</f>
        <v>0</v>
      </c>
      <c r="BK518" s="25" t="str">
        <f t="shared" ref="BK518:BK581" ca="1" si="550">IF($H518="","",MAX(0,(BT517+$N518-$O518-$P518)*((1+$C$37)^(1/12))))</f>
        <v/>
      </c>
      <c r="BL518" s="25" t="str">
        <f t="shared" ca="1" si="507"/>
        <v/>
      </c>
      <c r="BM518" s="25" t="str">
        <f t="shared" ca="1" si="539"/>
        <v/>
      </c>
      <c r="BN518" s="25" t="str">
        <f t="shared" ca="1" si="540"/>
        <v/>
      </c>
      <c r="BO518" s="25" t="str">
        <f t="shared" ca="1" si="541"/>
        <v/>
      </c>
      <c r="BP518" s="25" t="str">
        <f t="shared" ca="1" si="542"/>
        <v/>
      </c>
      <c r="BQ518" s="25" t="str">
        <f t="shared" ca="1" si="543"/>
        <v/>
      </c>
      <c r="BR518" s="25" t="str">
        <f t="shared" ca="1" si="544"/>
        <v/>
      </c>
      <c r="BS518" s="25" t="str">
        <f ca="1">IF($H518="","",IF($Q518="x",SUM(BL$3:BN518)+SUM(BQ$3:BR518)-SUM(BS$3:BS517),0))</f>
        <v/>
      </c>
      <c r="BT518" s="25" t="str">
        <f t="shared" ca="1" si="545"/>
        <v/>
      </c>
      <c r="BU518" s="25" t="str">
        <f t="shared" ca="1" si="508"/>
        <v/>
      </c>
      <c r="BV518" s="7"/>
      <c r="BY518" s="7"/>
      <c r="CB518" s="131">
        <f t="shared" si="492"/>
        <v>515</v>
      </c>
      <c r="CC518" s="132" t="str">
        <f t="shared" ca="1" si="546"/>
        <v/>
      </c>
      <c r="CD518" s="133" t="str">
        <f t="shared" ca="1" si="493"/>
        <v/>
      </c>
      <c r="CE518" s="133" t="str">
        <f t="shared" ca="1" si="547"/>
        <v/>
      </c>
      <c r="CF518" s="133" t="str">
        <f t="shared" ca="1" si="494"/>
        <v/>
      </c>
      <c r="CG518" s="133" t="str">
        <f t="shared" ca="1" si="548"/>
        <v/>
      </c>
      <c r="CH518" s="133" t="str">
        <f ca="1">IF($H518="","",IF(MONTH($H518)=MONTH($C$4)-1,MAX(0,(CG518-SUM(N507:N518)+SUM(O507:O518))-(VLOOKUP(CB518-12,$CB$3:$CH517,6,FALSE))),0)*0.25)</f>
        <v/>
      </c>
      <c r="CI518" s="133" t="str">
        <f ca="1">IF($H518="","",CG518-SUM($CH$4:$CH518))</f>
        <v/>
      </c>
      <c r="CK518" s="133" t="str">
        <f ca="1">IF($H518="","",SUM($N$4:$N518)+$CK$3)</f>
        <v/>
      </c>
      <c r="CL518" s="133" t="str">
        <f ca="1">IF($H518="","",SUM($O$4:$O518))</f>
        <v/>
      </c>
      <c r="CM518" s="133" t="str">
        <f t="shared" ca="1" si="491"/>
        <v/>
      </c>
      <c r="CN518" s="133" t="str">
        <f ca="1">IF($H518="","",ROUND(IF(MONTH($H518)=MONTH($C$4)-1,BT518*(1+CC518)-SUM($CM$4:$CM518),0),2))</f>
        <v/>
      </c>
      <c r="CZ518" s="132" t="str">
        <f t="shared" ca="1" si="509"/>
        <v/>
      </c>
    </row>
    <row r="519" spans="6:104" x14ac:dyDescent="0.2">
      <c r="F519" s="3">
        <v>516</v>
      </c>
      <c r="G519" s="3">
        <f t="shared" si="510"/>
        <v>43</v>
      </c>
      <c r="H519" s="8" t="str">
        <f t="shared" ca="1" si="549"/>
        <v/>
      </c>
      <c r="I519" s="6" t="str">
        <f t="shared" ca="1" si="495"/>
        <v/>
      </c>
      <c r="J519" s="6" t="str">
        <f t="shared" ca="1" si="496"/>
        <v/>
      </c>
      <c r="K519" s="7"/>
      <c r="L519" s="6" t="str">
        <f ca="1">IF($H519="","",IF($J519="",VLOOKUP($I519,Sterbetafeln!$A$4:$I$124,$D$10,FALSE),MAX(0.0005,VLOOKUP($I519,Sterbetafeln!$A$4:$I$124,$D$10,FALSE)*VLOOKUP($J519,Sterbetafeln!$A$4:$I$124,$D$13,FALSE))))</f>
        <v/>
      </c>
      <c r="M519" s="78">
        <f ca="1">SUM($O$3:$O519)</f>
        <v>0</v>
      </c>
      <c r="N519" s="25" t="str">
        <f t="shared" ca="1" si="511"/>
        <v/>
      </c>
      <c r="O519" s="25" t="str">
        <f t="shared" ca="1" si="512"/>
        <v/>
      </c>
      <c r="P519" s="25" t="str">
        <f t="shared" ca="1" si="513"/>
        <v/>
      </c>
      <c r="Q519" s="7" t="str">
        <f t="shared" ca="1" si="514"/>
        <v/>
      </c>
      <c r="R519" s="25" t="str">
        <f t="shared" ca="1" si="515"/>
        <v/>
      </c>
      <c r="S519" s="25">
        <f ca="1">SUM(R$3:R519)</f>
        <v>0</v>
      </c>
      <c r="T519" s="25" t="str">
        <f t="shared" ca="1" si="516"/>
        <v/>
      </c>
      <c r="U519" s="25" t="str">
        <f t="shared" ca="1" si="497"/>
        <v/>
      </c>
      <c r="V519" s="25" t="str">
        <f t="shared" ca="1" si="517"/>
        <v/>
      </c>
      <c r="W519" s="25" t="str">
        <f t="shared" ca="1" si="498"/>
        <v/>
      </c>
      <c r="X519" s="25" t="str">
        <f t="shared" ca="1" si="518"/>
        <v/>
      </c>
      <c r="Y519" s="25" t="str">
        <f t="shared" ca="1" si="499"/>
        <v/>
      </c>
      <c r="Z519" s="25" t="str">
        <f t="shared" ca="1" si="519"/>
        <v/>
      </c>
      <c r="AA519" s="25" t="str">
        <f t="shared" ca="1" si="520"/>
        <v/>
      </c>
      <c r="AB519" s="25" t="str">
        <f ca="1">IF($H519="","",IF($Q519="x",SUM(U$3:W519)+SUM(Z$3:AA519)-SUM(AB$3:AB518),0))</f>
        <v/>
      </c>
      <c r="AC519" s="25" t="str">
        <f t="shared" ca="1" si="521"/>
        <v/>
      </c>
      <c r="AD519" s="25" t="str">
        <f t="shared" ca="1" si="500"/>
        <v/>
      </c>
      <c r="AE519" s="7"/>
      <c r="AF519" s="25" t="str">
        <f t="shared" ca="1" si="522"/>
        <v/>
      </c>
      <c r="AG519" s="25">
        <f ca="1">SUM(AF$3:AF519)</f>
        <v>0</v>
      </c>
      <c r="AH519" s="25" t="str">
        <f t="shared" ca="1" si="523"/>
        <v/>
      </c>
      <c r="AI519" s="25" t="str">
        <f t="shared" ca="1" si="501"/>
        <v/>
      </c>
      <c r="AJ519" s="25" t="str">
        <f t="shared" ca="1" si="524"/>
        <v/>
      </c>
      <c r="AK519" s="25" t="str">
        <f t="shared" ca="1" si="502"/>
        <v/>
      </c>
      <c r="AL519" s="25" t="str">
        <f t="shared" ca="1" si="525"/>
        <v/>
      </c>
      <c r="AM519" s="25" t="str">
        <f t="shared" ca="1" si="503"/>
        <v/>
      </c>
      <c r="AN519" s="25" t="str">
        <f t="shared" ca="1" si="526"/>
        <v/>
      </c>
      <c r="AO519" s="25" t="str">
        <f t="shared" ca="1" si="527"/>
        <v/>
      </c>
      <c r="AP519" s="25" t="str">
        <f ca="1">IF($H519="","",IF($Q519="x",SUM(AI$3:AK519)+SUM(AN$3:AO519)-SUM(AP$3:AP518),0))</f>
        <v/>
      </c>
      <c r="AQ519" s="25" t="str">
        <f t="shared" ca="1" si="528"/>
        <v/>
      </c>
      <c r="AR519" s="25" t="str">
        <f t="shared" ca="1" si="504"/>
        <v/>
      </c>
      <c r="AS519" s="7"/>
      <c r="AT519" s="25" t="str">
        <f t="shared" ca="1" si="529"/>
        <v/>
      </c>
      <c r="AU519" s="25">
        <f ca="1">SUM(AT$3:AT519)</f>
        <v>0</v>
      </c>
      <c r="AV519" s="25" t="str">
        <f t="shared" ca="1" si="530"/>
        <v/>
      </c>
      <c r="AW519" s="25" t="str">
        <f t="shared" ca="1" si="505"/>
        <v/>
      </c>
      <c r="AX519" s="25" t="str">
        <f t="shared" ca="1" si="531"/>
        <v/>
      </c>
      <c r="AY519" s="25" t="str">
        <f t="shared" ca="1" si="532"/>
        <v/>
      </c>
      <c r="AZ519" s="25" t="str">
        <f t="shared" ca="1" si="533"/>
        <v/>
      </c>
      <c r="BA519" s="25" t="str">
        <f t="shared" ca="1" si="534"/>
        <v/>
      </c>
      <c r="BB519" s="25" t="str">
        <f t="shared" ca="1" si="535"/>
        <v/>
      </c>
      <c r="BC519" s="25" t="str">
        <f t="shared" ca="1" si="536"/>
        <v/>
      </c>
      <c r="BD519" s="25" t="str">
        <f ca="1">IF($H519="","",IF($Q519="x",SUM(AW$3:AY519)+SUM(BB$3:BC519)-SUM(BD$3:BD518),0))</f>
        <v/>
      </c>
      <c r="BE519" s="25" t="str">
        <f t="shared" ca="1" si="537"/>
        <v/>
      </c>
      <c r="BF519" s="25" t="str">
        <f t="shared" ca="1" si="506"/>
        <v/>
      </c>
      <c r="BG519" s="7"/>
      <c r="BI519" s="25" t="str">
        <f t="shared" ca="1" si="538"/>
        <v/>
      </c>
      <c r="BJ519" s="25">
        <f ca="1">SUM(BI$3:BI519)</f>
        <v>0</v>
      </c>
      <c r="BK519" s="25" t="str">
        <f t="shared" ca="1" si="550"/>
        <v/>
      </c>
      <c r="BL519" s="25" t="str">
        <f t="shared" ca="1" si="507"/>
        <v/>
      </c>
      <c r="BM519" s="25" t="str">
        <f t="shared" ca="1" si="539"/>
        <v/>
      </c>
      <c r="BN519" s="25" t="str">
        <f t="shared" ca="1" si="540"/>
        <v/>
      </c>
      <c r="BO519" s="25" t="str">
        <f t="shared" ca="1" si="541"/>
        <v/>
      </c>
      <c r="BP519" s="25" t="str">
        <f t="shared" ca="1" si="542"/>
        <v/>
      </c>
      <c r="BQ519" s="25" t="str">
        <f t="shared" ca="1" si="543"/>
        <v/>
      </c>
      <c r="BR519" s="25" t="str">
        <f t="shared" ca="1" si="544"/>
        <v/>
      </c>
      <c r="BS519" s="25" t="str">
        <f ca="1">IF($H519="","",IF($Q519="x",SUM(BL$3:BN519)+SUM(BQ$3:BR519)-SUM(BS$3:BS518),0))</f>
        <v/>
      </c>
      <c r="BT519" s="25" t="str">
        <f t="shared" ca="1" si="545"/>
        <v/>
      </c>
      <c r="BU519" s="25" t="str">
        <f t="shared" ca="1" si="508"/>
        <v/>
      </c>
      <c r="BV519" s="7"/>
      <c r="BY519" s="7"/>
      <c r="CB519" s="131">
        <f t="shared" si="492"/>
        <v>516</v>
      </c>
      <c r="CC519" s="132" t="str">
        <f t="shared" ca="1" si="546"/>
        <v/>
      </c>
      <c r="CD519" s="133" t="str">
        <f t="shared" ca="1" si="493"/>
        <v/>
      </c>
      <c r="CE519" s="133" t="str">
        <f t="shared" ca="1" si="547"/>
        <v/>
      </c>
      <c r="CF519" s="133" t="str">
        <f t="shared" ca="1" si="494"/>
        <v/>
      </c>
      <c r="CG519" s="133" t="str">
        <f t="shared" ca="1" si="548"/>
        <v/>
      </c>
      <c r="CH519" s="133" t="str">
        <f ca="1">IF($H519="","",IF(MONTH($H519)=MONTH($C$4)-1,MAX(0,(CG519-SUM(N508:N519)+SUM(O508:O519))-(VLOOKUP(CB519-12,$CB$3:$CH518,6,FALSE))),0)*0.25)</f>
        <v/>
      </c>
      <c r="CI519" s="133" t="str">
        <f ca="1">IF($H519="","",CG519-SUM($CH$4:$CH519))</f>
        <v/>
      </c>
      <c r="CK519" s="133" t="str">
        <f ca="1">IF($H519="","",SUM($N$4:$N519)+$CK$3)</f>
        <v/>
      </c>
      <c r="CL519" s="133" t="str">
        <f ca="1">IF($H519="","",SUM($O$4:$O519))</f>
        <v/>
      </c>
      <c r="CM519" s="133" t="str">
        <f t="shared" ca="1" si="491"/>
        <v/>
      </c>
      <c r="CN519" s="133" t="str">
        <f ca="1">IF($H519="","",ROUND(IF(MONTH($H519)=MONTH($C$4)-1,BT519*(1+CC519)-SUM($CM$4:$CM519),0),2))</f>
        <v/>
      </c>
      <c r="CZ519" s="132" t="str">
        <f t="shared" ca="1" si="509"/>
        <v/>
      </c>
    </row>
    <row r="520" spans="6:104" x14ac:dyDescent="0.2">
      <c r="F520" s="3">
        <v>517</v>
      </c>
      <c r="G520" s="3">
        <f t="shared" si="510"/>
        <v>44</v>
      </c>
      <c r="H520" s="8" t="str">
        <f t="shared" ca="1" si="549"/>
        <v/>
      </c>
      <c r="I520" s="6" t="str">
        <f t="shared" ca="1" si="495"/>
        <v/>
      </c>
      <c r="J520" s="6" t="str">
        <f t="shared" ca="1" si="496"/>
        <v/>
      </c>
      <c r="K520" s="7"/>
      <c r="L520" s="6" t="str">
        <f ca="1">IF($H520="","",IF($J520="",VLOOKUP($I520,Sterbetafeln!$A$4:$I$124,$D$10,FALSE),MAX(0.0005,VLOOKUP($I520,Sterbetafeln!$A$4:$I$124,$D$10,FALSE)*VLOOKUP($J520,Sterbetafeln!$A$4:$I$124,$D$13,FALSE))))</f>
        <v/>
      </c>
      <c r="M520" s="78">
        <f ca="1">SUM($O$3:$O520)</f>
        <v>0</v>
      </c>
      <c r="N520" s="25" t="str">
        <f t="shared" ca="1" si="511"/>
        <v/>
      </c>
      <c r="O520" s="25" t="str">
        <f t="shared" ca="1" si="512"/>
        <v/>
      </c>
      <c r="P520" s="25" t="str">
        <f t="shared" ca="1" si="513"/>
        <v/>
      </c>
      <c r="Q520" s="7" t="str">
        <f t="shared" ca="1" si="514"/>
        <v/>
      </c>
      <c r="R520" s="25" t="str">
        <f t="shared" ca="1" si="515"/>
        <v/>
      </c>
      <c r="S520" s="25">
        <f ca="1">SUM(R$3:R520)</f>
        <v>0</v>
      </c>
      <c r="T520" s="25" t="str">
        <f t="shared" ca="1" si="516"/>
        <v/>
      </c>
      <c r="U520" s="25" t="str">
        <f t="shared" ca="1" si="497"/>
        <v/>
      </c>
      <c r="V520" s="25" t="str">
        <f t="shared" ca="1" si="517"/>
        <v/>
      </c>
      <c r="W520" s="25" t="str">
        <f t="shared" ca="1" si="498"/>
        <v/>
      </c>
      <c r="X520" s="25" t="str">
        <f t="shared" ca="1" si="518"/>
        <v/>
      </c>
      <c r="Y520" s="25" t="str">
        <f t="shared" ca="1" si="499"/>
        <v/>
      </c>
      <c r="Z520" s="25" t="str">
        <f t="shared" ca="1" si="519"/>
        <v/>
      </c>
      <c r="AA520" s="25" t="str">
        <f t="shared" ca="1" si="520"/>
        <v/>
      </c>
      <c r="AB520" s="25" t="str">
        <f ca="1">IF($H520="","",IF($Q520="x",SUM(U$3:W520)+SUM(Z$3:AA520)-SUM(AB$3:AB519),0))</f>
        <v/>
      </c>
      <c r="AC520" s="25" t="str">
        <f t="shared" ca="1" si="521"/>
        <v/>
      </c>
      <c r="AD520" s="25" t="str">
        <f t="shared" ca="1" si="500"/>
        <v/>
      </c>
      <c r="AE520" s="7"/>
      <c r="AF520" s="25" t="str">
        <f t="shared" ca="1" si="522"/>
        <v/>
      </c>
      <c r="AG520" s="25">
        <f ca="1">SUM(AF$3:AF520)</f>
        <v>0</v>
      </c>
      <c r="AH520" s="25" t="str">
        <f t="shared" ca="1" si="523"/>
        <v/>
      </c>
      <c r="AI520" s="25" t="str">
        <f t="shared" ca="1" si="501"/>
        <v/>
      </c>
      <c r="AJ520" s="25" t="str">
        <f t="shared" ca="1" si="524"/>
        <v/>
      </c>
      <c r="AK520" s="25" t="str">
        <f t="shared" ca="1" si="502"/>
        <v/>
      </c>
      <c r="AL520" s="25" t="str">
        <f t="shared" ca="1" si="525"/>
        <v/>
      </c>
      <c r="AM520" s="25" t="str">
        <f t="shared" ca="1" si="503"/>
        <v/>
      </c>
      <c r="AN520" s="25" t="str">
        <f t="shared" ca="1" si="526"/>
        <v/>
      </c>
      <c r="AO520" s="25" t="str">
        <f t="shared" ca="1" si="527"/>
        <v/>
      </c>
      <c r="AP520" s="25" t="str">
        <f ca="1">IF($H520="","",IF($Q520="x",SUM(AI$3:AK520)+SUM(AN$3:AO520)-SUM(AP$3:AP519),0))</f>
        <v/>
      </c>
      <c r="AQ520" s="25" t="str">
        <f t="shared" ca="1" si="528"/>
        <v/>
      </c>
      <c r="AR520" s="25" t="str">
        <f t="shared" ca="1" si="504"/>
        <v/>
      </c>
      <c r="AS520" s="7"/>
      <c r="AT520" s="25" t="str">
        <f t="shared" ca="1" si="529"/>
        <v/>
      </c>
      <c r="AU520" s="25">
        <f ca="1">SUM(AT$3:AT520)</f>
        <v>0</v>
      </c>
      <c r="AV520" s="25" t="str">
        <f t="shared" ca="1" si="530"/>
        <v/>
      </c>
      <c r="AW520" s="25" t="str">
        <f t="shared" ca="1" si="505"/>
        <v/>
      </c>
      <c r="AX520" s="25" t="str">
        <f t="shared" ca="1" si="531"/>
        <v/>
      </c>
      <c r="AY520" s="25" t="str">
        <f t="shared" ca="1" si="532"/>
        <v/>
      </c>
      <c r="AZ520" s="25" t="str">
        <f t="shared" ca="1" si="533"/>
        <v/>
      </c>
      <c r="BA520" s="25" t="str">
        <f t="shared" ca="1" si="534"/>
        <v/>
      </c>
      <c r="BB520" s="25" t="str">
        <f t="shared" ca="1" si="535"/>
        <v/>
      </c>
      <c r="BC520" s="25" t="str">
        <f t="shared" ca="1" si="536"/>
        <v/>
      </c>
      <c r="BD520" s="25" t="str">
        <f ca="1">IF($H520="","",IF($Q520="x",SUM(AW$3:AY520)+SUM(BB$3:BC520)-SUM(BD$3:BD519),0))</f>
        <v/>
      </c>
      <c r="BE520" s="25" t="str">
        <f t="shared" ca="1" si="537"/>
        <v/>
      </c>
      <c r="BF520" s="25" t="str">
        <f t="shared" ca="1" si="506"/>
        <v/>
      </c>
      <c r="BG520" s="7"/>
      <c r="BI520" s="25" t="str">
        <f t="shared" ca="1" si="538"/>
        <v/>
      </c>
      <c r="BJ520" s="25">
        <f ca="1">SUM(BI$3:BI520)</f>
        <v>0</v>
      </c>
      <c r="BK520" s="25" t="str">
        <f t="shared" ca="1" si="550"/>
        <v/>
      </c>
      <c r="BL520" s="25" t="str">
        <f t="shared" ca="1" si="507"/>
        <v/>
      </c>
      <c r="BM520" s="25" t="str">
        <f t="shared" ca="1" si="539"/>
        <v/>
      </c>
      <c r="BN520" s="25" t="str">
        <f t="shared" ca="1" si="540"/>
        <v/>
      </c>
      <c r="BO520" s="25" t="str">
        <f t="shared" ca="1" si="541"/>
        <v/>
      </c>
      <c r="BP520" s="25" t="str">
        <f t="shared" ca="1" si="542"/>
        <v/>
      </c>
      <c r="BQ520" s="25" t="str">
        <f t="shared" ca="1" si="543"/>
        <v/>
      </c>
      <c r="BR520" s="25" t="str">
        <f t="shared" ca="1" si="544"/>
        <v/>
      </c>
      <c r="BS520" s="25" t="str">
        <f ca="1">IF($H520="","",IF($Q520="x",SUM(BL$3:BN520)+SUM(BQ$3:BR520)-SUM(BS$3:BS519),0))</f>
        <v/>
      </c>
      <c r="BT520" s="25" t="str">
        <f t="shared" ca="1" si="545"/>
        <v/>
      </c>
      <c r="BU520" s="25" t="str">
        <f t="shared" ca="1" si="508"/>
        <v/>
      </c>
      <c r="BV520" s="7"/>
      <c r="BY520" s="7"/>
      <c r="CB520" s="131">
        <f t="shared" si="492"/>
        <v>517</v>
      </c>
      <c r="CC520" s="132" t="str">
        <f t="shared" ca="1" si="546"/>
        <v/>
      </c>
      <c r="CD520" s="133" t="str">
        <f t="shared" ca="1" si="493"/>
        <v/>
      </c>
      <c r="CE520" s="133" t="str">
        <f t="shared" ca="1" si="547"/>
        <v/>
      </c>
      <c r="CF520" s="133" t="str">
        <f t="shared" ca="1" si="494"/>
        <v/>
      </c>
      <c r="CG520" s="133" t="str">
        <f t="shared" ca="1" si="548"/>
        <v/>
      </c>
      <c r="CH520" s="133" t="str">
        <f ca="1">IF($H520="","",IF(MONTH($H520)=MONTH($C$4)-1,MAX(0,(CG520-SUM(N509:N520)+SUM(O509:O520))-(VLOOKUP(CB520-12,$CB$3:$CH519,6,FALSE))),0)*0.25)</f>
        <v/>
      </c>
      <c r="CI520" s="133" t="str">
        <f ca="1">IF($H520="","",CG520-SUM($CH$4:$CH520))</f>
        <v/>
      </c>
      <c r="CK520" s="133" t="str">
        <f ca="1">IF($H520="","",SUM($N$4:$N520)+$CK$3)</f>
        <v/>
      </c>
      <c r="CL520" s="133" t="str">
        <f ca="1">IF($H520="","",SUM($O$4:$O520))</f>
        <v/>
      </c>
      <c r="CM520" s="133" t="str">
        <f t="shared" ca="1" si="491"/>
        <v/>
      </c>
      <c r="CN520" s="133" t="str">
        <f ca="1">IF($H520="","",ROUND(IF(MONTH($H520)=MONTH($C$4)-1,BT520*(1+CC520)-SUM($CM$4:$CM520),0),2))</f>
        <v/>
      </c>
      <c r="CZ520" s="132" t="str">
        <f t="shared" ca="1" si="509"/>
        <v/>
      </c>
    </row>
    <row r="521" spans="6:104" x14ac:dyDescent="0.2">
      <c r="F521" s="3">
        <v>518</v>
      </c>
      <c r="G521" s="3">
        <f t="shared" si="510"/>
        <v>44</v>
      </c>
      <c r="H521" s="8" t="str">
        <f t="shared" ca="1" si="549"/>
        <v/>
      </c>
      <c r="I521" s="6" t="str">
        <f t="shared" ca="1" si="495"/>
        <v/>
      </c>
      <c r="J521" s="6" t="str">
        <f t="shared" ca="1" si="496"/>
        <v/>
      </c>
      <c r="K521" s="7"/>
      <c r="L521" s="6" t="str">
        <f ca="1">IF($H521="","",IF($J521="",VLOOKUP($I521,Sterbetafeln!$A$4:$I$124,$D$10,FALSE),MAX(0.0005,VLOOKUP($I521,Sterbetafeln!$A$4:$I$124,$D$10,FALSE)*VLOOKUP($J521,Sterbetafeln!$A$4:$I$124,$D$13,FALSE))))</f>
        <v/>
      </c>
      <c r="M521" s="78">
        <f ca="1">SUM($O$3:$O521)</f>
        <v>0</v>
      </c>
      <c r="N521" s="25" t="str">
        <f t="shared" ca="1" si="511"/>
        <v/>
      </c>
      <c r="O521" s="25" t="str">
        <f t="shared" ca="1" si="512"/>
        <v/>
      </c>
      <c r="P521" s="25" t="str">
        <f t="shared" ca="1" si="513"/>
        <v/>
      </c>
      <c r="Q521" s="7" t="str">
        <f t="shared" ca="1" si="514"/>
        <v/>
      </c>
      <c r="R521" s="25" t="str">
        <f t="shared" ca="1" si="515"/>
        <v/>
      </c>
      <c r="S521" s="25">
        <f ca="1">SUM(R$3:R521)</f>
        <v>0</v>
      </c>
      <c r="T521" s="25" t="str">
        <f t="shared" ca="1" si="516"/>
        <v/>
      </c>
      <c r="U521" s="25" t="str">
        <f t="shared" ca="1" si="497"/>
        <v/>
      </c>
      <c r="V521" s="25" t="str">
        <f t="shared" ca="1" si="517"/>
        <v/>
      </c>
      <c r="W521" s="25" t="str">
        <f t="shared" ca="1" si="498"/>
        <v/>
      </c>
      <c r="X521" s="25" t="str">
        <f t="shared" ca="1" si="518"/>
        <v/>
      </c>
      <c r="Y521" s="25" t="str">
        <f t="shared" ca="1" si="499"/>
        <v/>
      </c>
      <c r="Z521" s="25" t="str">
        <f t="shared" ca="1" si="519"/>
        <v/>
      </c>
      <c r="AA521" s="25" t="str">
        <f t="shared" ca="1" si="520"/>
        <v/>
      </c>
      <c r="AB521" s="25" t="str">
        <f ca="1">IF($H521="","",IF($Q521="x",SUM(U$3:W521)+SUM(Z$3:AA521)-SUM(AB$3:AB520),0))</f>
        <v/>
      </c>
      <c r="AC521" s="25" t="str">
        <f t="shared" ca="1" si="521"/>
        <v/>
      </c>
      <c r="AD521" s="25" t="str">
        <f t="shared" ca="1" si="500"/>
        <v/>
      </c>
      <c r="AE521" s="7"/>
      <c r="AF521" s="25" t="str">
        <f t="shared" ca="1" si="522"/>
        <v/>
      </c>
      <c r="AG521" s="25">
        <f ca="1">SUM(AF$3:AF521)</f>
        <v>0</v>
      </c>
      <c r="AH521" s="25" t="str">
        <f t="shared" ca="1" si="523"/>
        <v/>
      </c>
      <c r="AI521" s="25" t="str">
        <f t="shared" ca="1" si="501"/>
        <v/>
      </c>
      <c r="AJ521" s="25" t="str">
        <f t="shared" ca="1" si="524"/>
        <v/>
      </c>
      <c r="AK521" s="25" t="str">
        <f t="shared" ca="1" si="502"/>
        <v/>
      </c>
      <c r="AL521" s="25" t="str">
        <f t="shared" ca="1" si="525"/>
        <v/>
      </c>
      <c r="AM521" s="25" t="str">
        <f t="shared" ca="1" si="503"/>
        <v/>
      </c>
      <c r="AN521" s="25" t="str">
        <f t="shared" ca="1" si="526"/>
        <v/>
      </c>
      <c r="AO521" s="25" t="str">
        <f t="shared" ca="1" si="527"/>
        <v/>
      </c>
      <c r="AP521" s="25" t="str">
        <f ca="1">IF($H521="","",IF($Q521="x",SUM(AI$3:AK521)+SUM(AN$3:AO521)-SUM(AP$3:AP520),0))</f>
        <v/>
      </c>
      <c r="AQ521" s="25" t="str">
        <f t="shared" ca="1" si="528"/>
        <v/>
      </c>
      <c r="AR521" s="25" t="str">
        <f t="shared" ca="1" si="504"/>
        <v/>
      </c>
      <c r="AS521" s="7"/>
      <c r="AT521" s="25" t="str">
        <f t="shared" ca="1" si="529"/>
        <v/>
      </c>
      <c r="AU521" s="25">
        <f ca="1">SUM(AT$3:AT521)</f>
        <v>0</v>
      </c>
      <c r="AV521" s="25" t="str">
        <f t="shared" ca="1" si="530"/>
        <v/>
      </c>
      <c r="AW521" s="25" t="str">
        <f t="shared" ca="1" si="505"/>
        <v/>
      </c>
      <c r="AX521" s="25" t="str">
        <f t="shared" ca="1" si="531"/>
        <v/>
      </c>
      <c r="AY521" s="25" t="str">
        <f t="shared" ca="1" si="532"/>
        <v/>
      </c>
      <c r="AZ521" s="25" t="str">
        <f t="shared" ca="1" si="533"/>
        <v/>
      </c>
      <c r="BA521" s="25" t="str">
        <f t="shared" ca="1" si="534"/>
        <v/>
      </c>
      <c r="BB521" s="25" t="str">
        <f t="shared" ca="1" si="535"/>
        <v/>
      </c>
      <c r="BC521" s="25" t="str">
        <f t="shared" ca="1" si="536"/>
        <v/>
      </c>
      <c r="BD521" s="25" t="str">
        <f ca="1">IF($H521="","",IF($Q521="x",SUM(AW$3:AY521)+SUM(BB$3:BC521)-SUM(BD$3:BD520),0))</f>
        <v/>
      </c>
      <c r="BE521" s="25" t="str">
        <f t="shared" ca="1" si="537"/>
        <v/>
      </c>
      <c r="BF521" s="25" t="str">
        <f t="shared" ca="1" si="506"/>
        <v/>
      </c>
      <c r="BG521" s="7"/>
      <c r="BI521" s="25" t="str">
        <f t="shared" ca="1" si="538"/>
        <v/>
      </c>
      <c r="BJ521" s="25">
        <f ca="1">SUM(BI$3:BI521)</f>
        <v>0</v>
      </c>
      <c r="BK521" s="25" t="str">
        <f t="shared" ca="1" si="550"/>
        <v/>
      </c>
      <c r="BL521" s="25" t="str">
        <f t="shared" ca="1" si="507"/>
        <v/>
      </c>
      <c r="BM521" s="25" t="str">
        <f t="shared" ca="1" si="539"/>
        <v/>
      </c>
      <c r="BN521" s="25" t="str">
        <f t="shared" ca="1" si="540"/>
        <v/>
      </c>
      <c r="BO521" s="25" t="str">
        <f t="shared" ca="1" si="541"/>
        <v/>
      </c>
      <c r="BP521" s="25" t="str">
        <f t="shared" ca="1" si="542"/>
        <v/>
      </c>
      <c r="BQ521" s="25" t="str">
        <f t="shared" ca="1" si="543"/>
        <v/>
      </c>
      <c r="BR521" s="25" t="str">
        <f t="shared" ca="1" si="544"/>
        <v/>
      </c>
      <c r="BS521" s="25" t="str">
        <f ca="1">IF($H521="","",IF($Q521="x",SUM(BL$3:BN521)+SUM(BQ$3:BR521)-SUM(BS$3:BS520),0))</f>
        <v/>
      </c>
      <c r="BT521" s="25" t="str">
        <f t="shared" ca="1" si="545"/>
        <v/>
      </c>
      <c r="BU521" s="25" t="str">
        <f t="shared" ca="1" si="508"/>
        <v/>
      </c>
      <c r="BV521" s="7"/>
      <c r="BY521" s="7"/>
      <c r="CB521" s="131">
        <f t="shared" si="492"/>
        <v>518</v>
      </c>
      <c r="CC521" s="132" t="str">
        <f t="shared" ca="1" si="546"/>
        <v/>
      </c>
      <c r="CD521" s="133" t="str">
        <f t="shared" ca="1" si="493"/>
        <v/>
      </c>
      <c r="CE521" s="133" t="str">
        <f t="shared" ca="1" si="547"/>
        <v/>
      </c>
      <c r="CF521" s="133" t="str">
        <f t="shared" ca="1" si="494"/>
        <v/>
      </c>
      <c r="CG521" s="133" t="str">
        <f t="shared" ca="1" si="548"/>
        <v/>
      </c>
      <c r="CH521" s="133" t="str">
        <f ca="1">IF($H521="","",IF(MONTH($H521)=MONTH($C$4)-1,MAX(0,(CG521-SUM(N510:N521)+SUM(O510:O521))-(VLOOKUP(CB521-12,$CB$3:$CH520,6,FALSE))),0)*0.25)</f>
        <v/>
      </c>
      <c r="CI521" s="133" t="str">
        <f ca="1">IF($H521="","",CG521-SUM($CH$4:$CH521))</f>
        <v/>
      </c>
      <c r="CK521" s="133" t="str">
        <f ca="1">IF($H521="","",SUM($N$4:$N521)+$CK$3)</f>
        <v/>
      </c>
      <c r="CL521" s="133" t="str">
        <f ca="1">IF($H521="","",SUM($O$4:$O521))</f>
        <v/>
      </c>
      <c r="CM521" s="133" t="str">
        <f t="shared" ca="1" si="491"/>
        <v/>
      </c>
      <c r="CN521" s="133" t="str">
        <f ca="1">IF($H521="","",ROUND(IF(MONTH($H521)=MONTH($C$4)-1,BT521*(1+CC521)-SUM($CM$4:$CM521),0),2))</f>
        <v/>
      </c>
      <c r="CZ521" s="132" t="str">
        <f t="shared" ca="1" si="509"/>
        <v/>
      </c>
    </row>
    <row r="522" spans="6:104" x14ac:dyDescent="0.2">
      <c r="F522" s="3">
        <v>519</v>
      </c>
      <c r="G522" s="3">
        <f t="shared" si="510"/>
        <v>44</v>
      </c>
      <c r="H522" s="8" t="str">
        <f t="shared" ca="1" si="549"/>
        <v/>
      </c>
      <c r="I522" s="6" t="str">
        <f t="shared" ca="1" si="495"/>
        <v/>
      </c>
      <c r="J522" s="6" t="str">
        <f t="shared" ca="1" si="496"/>
        <v/>
      </c>
      <c r="K522" s="7"/>
      <c r="L522" s="6" t="str">
        <f ca="1">IF($H522="","",IF($J522="",VLOOKUP($I522,Sterbetafeln!$A$4:$I$124,$D$10,FALSE),MAX(0.0005,VLOOKUP($I522,Sterbetafeln!$A$4:$I$124,$D$10,FALSE)*VLOOKUP($J522,Sterbetafeln!$A$4:$I$124,$D$13,FALSE))))</f>
        <v/>
      </c>
      <c r="M522" s="78">
        <f ca="1">SUM($O$3:$O522)</f>
        <v>0</v>
      </c>
      <c r="N522" s="25" t="str">
        <f t="shared" ca="1" si="511"/>
        <v/>
      </c>
      <c r="O522" s="25" t="str">
        <f t="shared" ca="1" si="512"/>
        <v/>
      </c>
      <c r="P522" s="25" t="str">
        <f t="shared" ca="1" si="513"/>
        <v/>
      </c>
      <c r="Q522" s="7" t="str">
        <f t="shared" ca="1" si="514"/>
        <v/>
      </c>
      <c r="R522" s="25" t="str">
        <f t="shared" ca="1" si="515"/>
        <v/>
      </c>
      <c r="S522" s="25">
        <f ca="1">SUM(R$3:R522)</f>
        <v>0</v>
      </c>
      <c r="T522" s="25" t="str">
        <f t="shared" ca="1" si="516"/>
        <v/>
      </c>
      <c r="U522" s="25" t="str">
        <f t="shared" ca="1" si="497"/>
        <v/>
      </c>
      <c r="V522" s="25" t="str">
        <f t="shared" ca="1" si="517"/>
        <v/>
      </c>
      <c r="W522" s="25" t="str">
        <f t="shared" ca="1" si="498"/>
        <v/>
      </c>
      <c r="X522" s="25" t="str">
        <f t="shared" ca="1" si="518"/>
        <v/>
      </c>
      <c r="Y522" s="25" t="str">
        <f t="shared" ca="1" si="499"/>
        <v/>
      </c>
      <c r="Z522" s="25" t="str">
        <f t="shared" ca="1" si="519"/>
        <v/>
      </c>
      <c r="AA522" s="25" t="str">
        <f t="shared" ca="1" si="520"/>
        <v/>
      </c>
      <c r="AB522" s="25" t="str">
        <f ca="1">IF($H522="","",IF($Q522="x",SUM(U$3:W522)+SUM(Z$3:AA522)-SUM(AB$3:AB521),0))</f>
        <v/>
      </c>
      <c r="AC522" s="25" t="str">
        <f t="shared" ca="1" si="521"/>
        <v/>
      </c>
      <c r="AD522" s="25" t="str">
        <f t="shared" ca="1" si="500"/>
        <v/>
      </c>
      <c r="AE522" s="7"/>
      <c r="AF522" s="25" t="str">
        <f t="shared" ca="1" si="522"/>
        <v/>
      </c>
      <c r="AG522" s="25">
        <f ca="1">SUM(AF$3:AF522)</f>
        <v>0</v>
      </c>
      <c r="AH522" s="25" t="str">
        <f t="shared" ca="1" si="523"/>
        <v/>
      </c>
      <c r="AI522" s="25" t="str">
        <f t="shared" ca="1" si="501"/>
        <v/>
      </c>
      <c r="AJ522" s="25" t="str">
        <f t="shared" ca="1" si="524"/>
        <v/>
      </c>
      <c r="AK522" s="25" t="str">
        <f t="shared" ca="1" si="502"/>
        <v/>
      </c>
      <c r="AL522" s="25" t="str">
        <f t="shared" ca="1" si="525"/>
        <v/>
      </c>
      <c r="AM522" s="25" t="str">
        <f t="shared" ca="1" si="503"/>
        <v/>
      </c>
      <c r="AN522" s="25" t="str">
        <f t="shared" ca="1" si="526"/>
        <v/>
      </c>
      <c r="AO522" s="25" t="str">
        <f t="shared" ca="1" si="527"/>
        <v/>
      </c>
      <c r="AP522" s="25" t="str">
        <f ca="1">IF($H522="","",IF($Q522="x",SUM(AI$3:AK522)+SUM(AN$3:AO522)-SUM(AP$3:AP521),0))</f>
        <v/>
      </c>
      <c r="AQ522" s="25" t="str">
        <f t="shared" ca="1" si="528"/>
        <v/>
      </c>
      <c r="AR522" s="25" t="str">
        <f t="shared" ca="1" si="504"/>
        <v/>
      </c>
      <c r="AS522" s="7"/>
      <c r="AT522" s="25" t="str">
        <f t="shared" ca="1" si="529"/>
        <v/>
      </c>
      <c r="AU522" s="25">
        <f ca="1">SUM(AT$3:AT522)</f>
        <v>0</v>
      </c>
      <c r="AV522" s="25" t="str">
        <f t="shared" ca="1" si="530"/>
        <v/>
      </c>
      <c r="AW522" s="25" t="str">
        <f t="shared" ca="1" si="505"/>
        <v/>
      </c>
      <c r="AX522" s="25" t="str">
        <f t="shared" ca="1" si="531"/>
        <v/>
      </c>
      <c r="AY522" s="25" t="str">
        <f t="shared" ca="1" si="532"/>
        <v/>
      </c>
      <c r="AZ522" s="25" t="str">
        <f t="shared" ca="1" si="533"/>
        <v/>
      </c>
      <c r="BA522" s="25" t="str">
        <f t="shared" ca="1" si="534"/>
        <v/>
      </c>
      <c r="BB522" s="25" t="str">
        <f t="shared" ca="1" si="535"/>
        <v/>
      </c>
      <c r="BC522" s="25" t="str">
        <f t="shared" ca="1" si="536"/>
        <v/>
      </c>
      <c r="BD522" s="25" t="str">
        <f ca="1">IF($H522="","",IF($Q522="x",SUM(AW$3:AY522)+SUM(BB$3:BC522)-SUM(BD$3:BD521),0))</f>
        <v/>
      </c>
      <c r="BE522" s="25" t="str">
        <f t="shared" ca="1" si="537"/>
        <v/>
      </c>
      <c r="BF522" s="25" t="str">
        <f t="shared" ca="1" si="506"/>
        <v/>
      </c>
      <c r="BG522" s="7"/>
      <c r="BI522" s="25" t="str">
        <f t="shared" ca="1" si="538"/>
        <v/>
      </c>
      <c r="BJ522" s="25">
        <f ca="1">SUM(BI$3:BI522)</f>
        <v>0</v>
      </c>
      <c r="BK522" s="25" t="str">
        <f t="shared" ca="1" si="550"/>
        <v/>
      </c>
      <c r="BL522" s="25" t="str">
        <f t="shared" ca="1" si="507"/>
        <v/>
      </c>
      <c r="BM522" s="25" t="str">
        <f t="shared" ca="1" si="539"/>
        <v/>
      </c>
      <c r="BN522" s="25" t="str">
        <f t="shared" ca="1" si="540"/>
        <v/>
      </c>
      <c r="BO522" s="25" t="str">
        <f t="shared" ca="1" si="541"/>
        <v/>
      </c>
      <c r="BP522" s="25" t="str">
        <f t="shared" ca="1" si="542"/>
        <v/>
      </c>
      <c r="BQ522" s="25" t="str">
        <f t="shared" ca="1" si="543"/>
        <v/>
      </c>
      <c r="BR522" s="25" t="str">
        <f t="shared" ca="1" si="544"/>
        <v/>
      </c>
      <c r="BS522" s="25" t="str">
        <f ca="1">IF($H522="","",IF($Q522="x",SUM(BL$3:BN522)+SUM(BQ$3:BR522)-SUM(BS$3:BS521),0))</f>
        <v/>
      </c>
      <c r="BT522" s="25" t="str">
        <f t="shared" ca="1" si="545"/>
        <v/>
      </c>
      <c r="BU522" s="25" t="str">
        <f t="shared" ca="1" si="508"/>
        <v/>
      </c>
      <c r="BV522" s="7"/>
      <c r="BY522" s="7"/>
      <c r="CB522" s="131">
        <f t="shared" si="492"/>
        <v>519</v>
      </c>
      <c r="CC522" s="132" t="str">
        <f t="shared" ca="1" si="546"/>
        <v/>
      </c>
      <c r="CD522" s="133" t="str">
        <f t="shared" ca="1" si="493"/>
        <v/>
      </c>
      <c r="CE522" s="133" t="str">
        <f t="shared" ca="1" si="547"/>
        <v/>
      </c>
      <c r="CF522" s="133" t="str">
        <f t="shared" ca="1" si="494"/>
        <v/>
      </c>
      <c r="CG522" s="133" t="str">
        <f t="shared" ca="1" si="548"/>
        <v/>
      </c>
      <c r="CH522" s="133" t="str">
        <f ca="1">IF($H522="","",IF(MONTH($H522)=MONTH($C$4)-1,MAX(0,(CG522-SUM(N511:N522)+SUM(O511:O522))-(VLOOKUP(CB522-12,$CB$3:$CH521,6,FALSE))),0)*0.25)</f>
        <v/>
      </c>
      <c r="CI522" s="133" t="str">
        <f ca="1">IF($H522="","",CG522-SUM($CH$4:$CH522))</f>
        <v/>
      </c>
      <c r="CK522" s="133" t="str">
        <f ca="1">IF($H522="","",SUM($N$4:$N522)+$CK$3)</f>
        <v/>
      </c>
      <c r="CL522" s="133" t="str">
        <f ca="1">IF($H522="","",SUM($O$4:$O522))</f>
        <v/>
      </c>
      <c r="CM522" s="133" t="str">
        <f t="shared" ca="1" si="491"/>
        <v/>
      </c>
      <c r="CN522" s="133" t="str">
        <f ca="1">IF($H522="","",ROUND(IF(MONTH($H522)=MONTH($C$4)-1,BT522*(1+CC522)-SUM($CM$4:$CM522),0),2))</f>
        <v/>
      </c>
      <c r="CZ522" s="132" t="str">
        <f t="shared" ca="1" si="509"/>
        <v/>
      </c>
    </row>
    <row r="523" spans="6:104" x14ac:dyDescent="0.2">
      <c r="F523" s="3">
        <v>520</v>
      </c>
      <c r="G523" s="3">
        <f t="shared" si="510"/>
        <v>44</v>
      </c>
      <c r="H523" s="8" t="str">
        <f t="shared" ca="1" si="549"/>
        <v/>
      </c>
      <c r="I523" s="6" t="str">
        <f t="shared" ca="1" si="495"/>
        <v/>
      </c>
      <c r="J523" s="6" t="str">
        <f t="shared" ca="1" si="496"/>
        <v/>
      </c>
      <c r="K523" s="7"/>
      <c r="L523" s="6" t="str">
        <f ca="1">IF($H523="","",IF($J523="",VLOOKUP($I523,Sterbetafeln!$A$4:$I$124,$D$10,FALSE),MAX(0.0005,VLOOKUP($I523,Sterbetafeln!$A$4:$I$124,$D$10,FALSE)*VLOOKUP($J523,Sterbetafeln!$A$4:$I$124,$D$13,FALSE))))</f>
        <v/>
      </c>
      <c r="M523" s="78">
        <f ca="1">SUM($O$3:$O523)</f>
        <v>0</v>
      </c>
      <c r="N523" s="25" t="str">
        <f t="shared" ca="1" si="511"/>
        <v/>
      </c>
      <c r="O523" s="25" t="str">
        <f t="shared" ca="1" si="512"/>
        <v/>
      </c>
      <c r="P523" s="25" t="str">
        <f t="shared" ca="1" si="513"/>
        <v/>
      </c>
      <c r="Q523" s="7" t="str">
        <f t="shared" ca="1" si="514"/>
        <v/>
      </c>
      <c r="R523" s="25" t="str">
        <f t="shared" ca="1" si="515"/>
        <v/>
      </c>
      <c r="S523" s="25">
        <f ca="1">SUM(R$3:R523)</f>
        <v>0</v>
      </c>
      <c r="T523" s="25" t="str">
        <f t="shared" ca="1" si="516"/>
        <v/>
      </c>
      <c r="U523" s="25" t="str">
        <f t="shared" ca="1" si="497"/>
        <v/>
      </c>
      <c r="V523" s="25" t="str">
        <f t="shared" ca="1" si="517"/>
        <v/>
      </c>
      <c r="W523" s="25" t="str">
        <f t="shared" ca="1" si="498"/>
        <v/>
      </c>
      <c r="X523" s="25" t="str">
        <f t="shared" ca="1" si="518"/>
        <v/>
      </c>
      <c r="Y523" s="25" t="str">
        <f t="shared" ca="1" si="499"/>
        <v/>
      </c>
      <c r="Z523" s="25" t="str">
        <f t="shared" ca="1" si="519"/>
        <v/>
      </c>
      <c r="AA523" s="25" t="str">
        <f t="shared" ca="1" si="520"/>
        <v/>
      </c>
      <c r="AB523" s="25" t="str">
        <f ca="1">IF($H523="","",IF($Q523="x",SUM(U$3:W523)+SUM(Z$3:AA523)-SUM(AB$3:AB522),0))</f>
        <v/>
      </c>
      <c r="AC523" s="25" t="str">
        <f t="shared" ca="1" si="521"/>
        <v/>
      </c>
      <c r="AD523" s="25" t="str">
        <f t="shared" ca="1" si="500"/>
        <v/>
      </c>
      <c r="AE523" s="7"/>
      <c r="AF523" s="25" t="str">
        <f t="shared" ca="1" si="522"/>
        <v/>
      </c>
      <c r="AG523" s="25">
        <f ca="1">SUM(AF$3:AF523)</f>
        <v>0</v>
      </c>
      <c r="AH523" s="25" t="str">
        <f t="shared" ca="1" si="523"/>
        <v/>
      </c>
      <c r="AI523" s="25" t="str">
        <f t="shared" ca="1" si="501"/>
        <v/>
      </c>
      <c r="AJ523" s="25" t="str">
        <f t="shared" ca="1" si="524"/>
        <v/>
      </c>
      <c r="AK523" s="25" t="str">
        <f t="shared" ca="1" si="502"/>
        <v/>
      </c>
      <c r="AL523" s="25" t="str">
        <f t="shared" ca="1" si="525"/>
        <v/>
      </c>
      <c r="AM523" s="25" t="str">
        <f t="shared" ca="1" si="503"/>
        <v/>
      </c>
      <c r="AN523" s="25" t="str">
        <f t="shared" ca="1" si="526"/>
        <v/>
      </c>
      <c r="AO523" s="25" t="str">
        <f t="shared" ca="1" si="527"/>
        <v/>
      </c>
      <c r="AP523" s="25" t="str">
        <f ca="1">IF($H523="","",IF($Q523="x",SUM(AI$3:AK523)+SUM(AN$3:AO523)-SUM(AP$3:AP522),0))</f>
        <v/>
      </c>
      <c r="AQ523" s="25" t="str">
        <f t="shared" ca="1" si="528"/>
        <v/>
      </c>
      <c r="AR523" s="25" t="str">
        <f t="shared" ca="1" si="504"/>
        <v/>
      </c>
      <c r="AS523" s="7"/>
      <c r="AT523" s="25" t="str">
        <f t="shared" ca="1" si="529"/>
        <v/>
      </c>
      <c r="AU523" s="25">
        <f ca="1">SUM(AT$3:AT523)</f>
        <v>0</v>
      </c>
      <c r="AV523" s="25" t="str">
        <f t="shared" ca="1" si="530"/>
        <v/>
      </c>
      <c r="AW523" s="25" t="str">
        <f t="shared" ca="1" si="505"/>
        <v/>
      </c>
      <c r="AX523" s="25" t="str">
        <f t="shared" ca="1" si="531"/>
        <v/>
      </c>
      <c r="AY523" s="25" t="str">
        <f t="shared" ca="1" si="532"/>
        <v/>
      </c>
      <c r="AZ523" s="25" t="str">
        <f t="shared" ca="1" si="533"/>
        <v/>
      </c>
      <c r="BA523" s="25" t="str">
        <f t="shared" ca="1" si="534"/>
        <v/>
      </c>
      <c r="BB523" s="25" t="str">
        <f t="shared" ca="1" si="535"/>
        <v/>
      </c>
      <c r="BC523" s="25" t="str">
        <f t="shared" ca="1" si="536"/>
        <v/>
      </c>
      <c r="BD523" s="25" t="str">
        <f ca="1">IF($H523="","",IF($Q523="x",SUM(AW$3:AY523)+SUM(BB$3:BC523)-SUM(BD$3:BD522),0))</f>
        <v/>
      </c>
      <c r="BE523" s="25" t="str">
        <f t="shared" ca="1" si="537"/>
        <v/>
      </c>
      <c r="BF523" s="25" t="str">
        <f t="shared" ca="1" si="506"/>
        <v/>
      </c>
      <c r="BG523" s="7"/>
      <c r="BI523" s="25" t="str">
        <f t="shared" ca="1" si="538"/>
        <v/>
      </c>
      <c r="BJ523" s="25">
        <f ca="1">SUM(BI$3:BI523)</f>
        <v>0</v>
      </c>
      <c r="BK523" s="25" t="str">
        <f t="shared" ca="1" si="550"/>
        <v/>
      </c>
      <c r="BL523" s="25" t="str">
        <f t="shared" ca="1" si="507"/>
        <v/>
      </c>
      <c r="BM523" s="25" t="str">
        <f t="shared" ca="1" si="539"/>
        <v/>
      </c>
      <c r="BN523" s="25" t="str">
        <f t="shared" ca="1" si="540"/>
        <v/>
      </c>
      <c r="BO523" s="25" t="str">
        <f t="shared" ca="1" si="541"/>
        <v/>
      </c>
      <c r="BP523" s="25" t="str">
        <f t="shared" ca="1" si="542"/>
        <v/>
      </c>
      <c r="BQ523" s="25" t="str">
        <f t="shared" ca="1" si="543"/>
        <v/>
      </c>
      <c r="BR523" s="25" t="str">
        <f t="shared" ca="1" si="544"/>
        <v/>
      </c>
      <c r="BS523" s="25" t="str">
        <f ca="1">IF($H523="","",IF($Q523="x",SUM(BL$3:BN523)+SUM(BQ$3:BR523)-SUM(BS$3:BS522),0))</f>
        <v/>
      </c>
      <c r="BT523" s="25" t="str">
        <f t="shared" ca="1" si="545"/>
        <v/>
      </c>
      <c r="BU523" s="25" t="str">
        <f t="shared" ca="1" si="508"/>
        <v/>
      </c>
      <c r="BV523" s="7"/>
      <c r="BY523" s="7"/>
      <c r="CB523" s="131">
        <f t="shared" si="492"/>
        <v>520</v>
      </c>
      <c r="CC523" s="132" t="str">
        <f t="shared" ca="1" si="546"/>
        <v/>
      </c>
      <c r="CD523" s="133" t="str">
        <f t="shared" ca="1" si="493"/>
        <v/>
      </c>
      <c r="CE523" s="133" t="str">
        <f t="shared" ca="1" si="547"/>
        <v/>
      </c>
      <c r="CF523" s="133" t="str">
        <f t="shared" ca="1" si="494"/>
        <v/>
      </c>
      <c r="CG523" s="133" t="str">
        <f t="shared" ca="1" si="548"/>
        <v/>
      </c>
      <c r="CH523" s="133" t="str">
        <f ca="1">IF($H523="","",IF(MONTH($H523)=MONTH($C$4)-1,MAX(0,(CG523-SUM(N512:N523)+SUM(O512:O523))-(VLOOKUP(CB523-12,$CB$3:$CH522,6,FALSE))),0)*0.25)</f>
        <v/>
      </c>
      <c r="CI523" s="133" t="str">
        <f ca="1">IF($H523="","",CG523-SUM($CH$4:$CH523))</f>
        <v/>
      </c>
      <c r="CK523" s="133" t="str">
        <f ca="1">IF($H523="","",SUM($N$4:$N523)+$CK$3)</f>
        <v/>
      </c>
      <c r="CL523" s="133" t="str">
        <f ca="1">IF($H523="","",SUM($O$4:$O523))</f>
        <v/>
      </c>
      <c r="CM523" s="133" t="str">
        <f t="shared" ca="1" si="491"/>
        <v/>
      </c>
      <c r="CN523" s="133" t="str">
        <f ca="1">IF($H523="","",ROUND(IF(MONTH($H523)=MONTH($C$4)-1,BT523*(1+CC523)-SUM($CM$4:$CM523),0),2))</f>
        <v/>
      </c>
      <c r="CZ523" s="132" t="str">
        <f t="shared" ca="1" si="509"/>
        <v/>
      </c>
    </row>
    <row r="524" spans="6:104" x14ac:dyDescent="0.2">
      <c r="F524" s="3">
        <v>521</v>
      </c>
      <c r="G524" s="3">
        <f t="shared" si="510"/>
        <v>44</v>
      </c>
      <c r="H524" s="8" t="str">
        <f t="shared" ca="1" si="549"/>
        <v/>
      </c>
      <c r="I524" s="6" t="str">
        <f t="shared" ca="1" si="495"/>
        <v/>
      </c>
      <c r="J524" s="6" t="str">
        <f t="shared" ca="1" si="496"/>
        <v/>
      </c>
      <c r="K524" s="7"/>
      <c r="L524" s="6" t="str">
        <f ca="1">IF($H524="","",IF($J524="",VLOOKUP($I524,Sterbetafeln!$A$4:$I$124,$D$10,FALSE),MAX(0.0005,VLOOKUP($I524,Sterbetafeln!$A$4:$I$124,$D$10,FALSE)*VLOOKUP($J524,Sterbetafeln!$A$4:$I$124,$D$13,FALSE))))</f>
        <v/>
      </c>
      <c r="M524" s="78">
        <f ca="1">SUM($O$3:$O524)</f>
        <v>0</v>
      </c>
      <c r="N524" s="25" t="str">
        <f t="shared" ca="1" si="511"/>
        <v/>
      </c>
      <c r="O524" s="25" t="str">
        <f t="shared" ca="1" si="512"/>
        <v/>
      </c>
      <c r="P524" s="25" t="str">
        <f t="shared" ca="1" si="513"/>
        <v/>
      </c>
      <c r="Q524" s="7" t="str">
        <f t="shared" ca="1" si="514"/>
        <v/>
      </c>
      <c r="R524" s="25" t="str">
        <f t="shared" ca="1" si="515"/>
        <v/>
      </c>
      <c r="S524" s="25">
        <f ca="1">SUM(R$3:R524)</f>
        <v>0</v>
      </c>
      <c r="T524" s="25" t="str">
        <f t="shared" ca="1" si="516"/>
        <v/>
      </c>
      <c r="U524" s="25" t="str">
        <f t="shared" ca="1" si="497"/>
        <v/>
      </c>
      <c r="V524" s="25" t="str">
        <f t="shared" ca="1" si="517"/>
        <v/>
      </c>
      <c r="W524" s="25" t="str">
        <f t="shared" ca="1" si="498"/>
        <v/>
      </c>
      <c r="X524" s="25" t="str">
        <f t="shared" ca="1" si="518"/>
        <v/>
      </c>
      <c r="Y524" s="25" t="str">
        <f t="shared" ca="1" si="499"/>
        <v/>
      </c>
      <c r="Z524" s="25" t="str">
        <f t="shared" ca="1" si="519"/>
        <v/>
      </c>
      <c r="AA524" s="25" t="str">
        <f t="shared" ca="1" si="520"/>
        <v/>
      </c>
      <c r="AB524" s="25" t="str">
        <f ca="1">IF($H524="","",IF($Q524="x",SUM(U$3:W524)+SUM(Z$3:AA524)-SUM(AB$3:AB523),0))</f>
        <v/>
      </c>
      <c r="AC524" s="25" t="str">
        <f t="shared" ca="1" si="521"/>
        <v/>
      </c>
      <c r="AD524" s="25" t="str">
        <f t="shared" ca="1" si="500"/>
        <v/>
      </c>
      <c r="AE524" s="7"/>
      <c r="AF524" s="25" t="str">
        <f t="shared" ca="1" si="522"/>
        <v/>
      </c>
      <c r="AG524" s="25">
        <f ca="1">SUM(AF$3:AF524)</f>
        <v>0</v>
      </c>
      <c r="AH524" s="25" t="str">
        <f t="shared" ca="1" si="523"/>
        <v/>
      </c>
      <c r="AI524" s="25" t="str">
        <f t="shared" ca="1" si="501"/>
        <v/>
      </c>
      <c r="AJ524" s="25" t="str">
        <f t="shared" ca="1" si="524"/>
        <v/>
      </c>
      <c r="AK524" s="25" t="str">
        <f t="shared" ca="1" si="502"/>
        <v/>
      </c>
      <c r="AL524" s="25" t="str">
        <f t="shared" ca="1" si="525"/>
        <v/>
      </c>
      <c r="AM524" s="25" t="str">
        <f t="shared" ca="1" si="503"/>
        <v/>
      </c>
      <c r="AN524" s="25" t="str">
        <f t="shared" ca="1" si="526"/>
        <v/>
      </c>
      <c r="AO524" s="25" t="str">
        <f t="shared" ca="1" si="527"/>
        <v/>
      </c>
      <c r="AP524" s="25" t="str">
        <f ca="1">IF($H524="","",IF($Q524="x",SUM(AI$3:AK524)+SUM(AN$3:AO524)-SUM(AP$3:AP523),0))</f>
        <v/>
      </c>
      <c r="AQ524" s="25" t="str">
        <f t="shared" ca="1" si="528"/>
        <v/>
      </c>
      <c r="AR524" s="25" t="str">
        <f t="shared" ca="1" si="504"/>
        <v/>
      </c>
      <c r="AS524" s="7"/>
      <c r="AT524" s="25" t="str">
        <f t="shared" ca="1" si="529"/>
        <v/>
      </c>
      <c r="AU524" s="25">
        <f ca="1">SUM(AT$3:AT524)</f>
        <v>0</v>
      </c>
      <c r="AV524" s="25" t="str">
        <f t="shared" ca="1" si="530"/>
        <v/>
      </c>
      <c r="AW524" s="25" t="str">
        <f t="shared" ca="1" si="505"/>
        <v/>
      </c>
      <c r="AX524" s="25" t="str">
        <f t="shared" ca="1" si="531"/>
        <v/>
      </c>
      <c r="AY524" s="25" t="str">
        <f t="shared" ca="1" si="532"/>
        <v/>
      </c>
      <c r="AZ524" s="25" t="str">
        <f t="shared" ca="1" si="533"/>
        <v/>
      </c>
      <c r="BA524" s="25" t="str">
        <f t="shared" ca="1" si="534"/>
        <v/>
      </c>
      <c r="BB524" s="25" t="str">
        <f t="shared" ca="1" si="535"/>
        <v/>
      </c>
      <c r="BC524" s="25" t="str">
        <f t="shared" ca="1" si="536"/>
        <v/>
      </c>
      <c r="BD524" s="25" t="str">
        <f ca="1">IF($H524="","",IF($Q524="x",SUM(AW$3:AY524)+SUM(BB$3:BC524)-SUM(BD$3:BD523),0))</f>
        <v/>
      </c>
      <c r="BE524" s="25" t="str">
        <f t="shared" ca="1" si="537"/>
        <v/>
      </c>
      <c r="BF524" s="25" t="str">
        <f t="shared" ca="1" si="506"/>
        <v/>
      </c>
      <c r="BG524" s="7"/>
      <c r="BI524" s="25" t="str">
        <f t="shared" ca="1" si="538"/>
        <v/>
      </c>
      <c r="BJ524" s="25">
        <f ca="1">SUM(BI$3:BI524)</f>
        <v>0</v>
      </c>
      <c r="BK524" s="25" t="str">
        <f t="shared" ca="1" si="550"/>
        <v/>
      </c>
      <c r="BL524" s="25" t="str">
        <f t="shared" ca="1" si="507"/>
        <v/>
      </c>
      <c r="BM524" s="25" t="str">
        <f t="shared" ca="1" si="539"/>
        <v/>
      </c>
      <c r="BN524" s="25" t="str">
        <f t="shared" ca="1" si="540"/>
        <v/>
      </c>
      <c r="BO524" s="25" t="str">
        <f t="shared" ca="1" si="541"/>
        <v/>
      </c>
      <c r="BP524" s="25" t="str">
        <f t="shared" ca="1" si="542"/>
        <v/>
      </c>
      <c r="BQ524" s="25" t="str">
        <f t="shared" ca="1" si="543"/>
        <v/>
      </c>
      <c r="BR524" s="25" t="str">
        <f t="shared" ca="1" si="544"/>
        <v/>
      </c>
      <c r="BS524" s="25" t="str">
        <f ca="1">IF($H524="","",IF($Q524="x",SUM(BL$3:BN524)+SUM(BQ$3:BR524)-SUM(BS$3:BS523),0))</f>
        <v/>
      </c>
      <c r="BT524" s="25" t="str">
        <f t="shared" ca="1" si="545"/>
        <v/>
      </c>
      <c r="BU524" s="25" t="str">
        <f t="shared" ca="1" si="508"/>
        <v/>
      </c>
      <c r="BV524" s="7"/>
      <c r="BY524" s="7"/>
      <c r="CB524" s="131">
        <f t="shared" si="492"/>
        <v>521</v>
      </c>
      <c r="CC524" s="132" t="str">
        <f t="shared" ca="1" si="546"/>
        <v/>
      </c>
      <c r="CD524" s="133" t="str">
        <f t="shared" ca="1" si="493"/>
        <v/>
      </c>
      <c r="CE524" s="133" t="str">
        <f t="shared" ca="1" si="547"/>
        <v/>
      </c>
      <c r="CF524" s="133" t="str">
        <f t="shared" ca="1" si="494"/>
        <v/>
      </c>
      <c r="CG524" s="133" t="str">
        <f t="shared" ca="1" si="548"/>
        <v/>
      </c>
      <c r="CH524" s="133" t="str">
        <f ca="1">IF($H524="","",IF(MONTH($H524)=MONTH($C$4)-1,MAX(0,(CG524-SUM(N513:N524)+SUM(O513:O524))-(VLOOKUP(CB524-12,$CB$3:$CH523,6,FALSE))),0)*0.25)</f>
        <v/>
      </c>
      <c r="CI524" s="133" t="str">
        <f ca="1">IF($H524="","",CG524-SUM($CH$4:$CH524))</f>
        <v/>
      </c>
      <c r="CK524" s="133" t="str">
        <f ca="1">IF($H524="","",SUM($N$4:$N524)+$CK$3)</f>
        <v/>
      </c>
      <c r="CL524" s="133" t="str">
        <f ca="1">IF($H524="","",SUM($O$4:$O524))</f>
        <v/>
      </c>
      <c r="CM524" s="133" t="str">
        <f t="shared" ca="1" si="491"/>
        <v/>
      </c>
      <c r="CN524" s="133" t="str">
        <f ca="1">IF($H524="","",ROUND(IF(MONTH($H524)=MONTH($C$4)-1,BT524*(1+CC524)-SUM($CM$4:$CM524),0),2))</f>
        <v/>
      </c>
      <c r="CZ524" s="132" t="str">
        <f t="shared" ca="1" si="509"/>
        <v/>
      </c>
    </row>
    <row r="525" spans="6:104" x14ac:dyDescent="0.2">
      <c r="F525" s="3">
        <v>522</v>
      </c>
      <c r="G525" s="3">
        <f t="shared" si="510"/>
        <v>44</v>
      </c>
      <c r="H525" s="8" t="str">
        <f t="shared" ca="1" si="549"/>
        <v/>
      </c>
      <c r="I525" s="6" t="str">
        <f t="shared" ca="1" si="495"/>
        <v/>
      </c>
      <c r="J525" s="6" t="str">
        <f t="shared" ca="1" si="496"/>
        <v/>
      </c>
      <c r="K525" s="7"/>
      <c r="L525" s="6" t="str">
        <f ca="1">IF($H525="","",IF($J525="",VLOOKUP($I525,Sterbetafeln!$A$4:$I$124,$D$10,FALSE),MAX(0.0005,VLOOKUP($I525,Sterbetafeln!$A$4:$I$124,$D$10,FALSE)*VLOOKUP($J525,Sterbetafeln!$A$4:$I$124,$D$13,FALSE))))</f>
        <v/>
      </c>
      <c r="M525" s="78">
        <f ca="1">SUM($O$3:$O525)</f>
        <v>0</v>
      </c>
      <c r="N525" s="25" t="str">
        <f t="shared" ca="1" si="511"/>
        <v/>
      </c>
      <c r="O525" s="25" t="str">
        <f t="shared" ca="1" si="512"/>
        <v/>
      </c>
      <c r="P525" s="25" t="str">
        <f t="shared" ca="1" si="513"/>
        <v/>
      </c>
      <c r="Q525" s="7" t="str">
        <f t="shared" ca="1" si="514"/>
        <v/>
      </c>
      <c r="R525" s="25" t="str">
        <f t="shared" ca="1" si="515"/>
        <v/>
      </c>
      <c r="S525" s="25">
        <f ca="1">SUM(R$3:R525)</f>
        <v>0</v>
      </c>
      <c r="T525" s="25" t="str">
        <f t="shared" ca="1" si="516"/>
        <v/>
      </c>
      <c r="U525" s="25" t="str">
        <f t="shared" ca="1" si="497"/>
        <v/>
      </c>
      <c r="V525" s="25" t="str">
        <f t="shared" ca="1" si="517"/>
        <v/>
      </c>
      <c r="W525" s="25" t="str">
        <f t="shared" ca="1" si="498"/>
        <v/>
      </c>
      <c r="X525" s="25" t="str">
        <f t="shared" ca="1" si="518"/>
        <v/>
      </c>
      <c r="Y525" s="25" t="str">
        <f t="shared" ca="1" si="499"/>
        <v/>
      </c>
      <c r="Z525" s="25" t="str">
        <f t="shared" ca="1" si="519"/>
        <v/>
      </c>
      <c r="AA525" s="25" t="str">
        <f t="shared" ca="1" si="520"/>
        <v/>
      </c>
      <c r="AB525" s="25" t="str">
        <f ca="1">IF($H525="","",IF($Q525="x",SUM(U$3:W525)+SUM(Z$3:AA525)-SUM(AB$3:AB524),0))</f>
        <v/>
      </c>
      <c r="AC525" s="25" t="str">
        <f t="shared" ca="1" si="521"/>
        <v/>
      </c>
      <c r="AD525" s="25" t="str">
        <f t="shared" ca="1" si="500"/>
        <v/>
      </c>
      <c r="AE525" s="7"/>
      <c r="AF525" s="25" t="str">
        <f t="shared" ca="1" si="522"/>
        <v/>
      </c>
      <c r="AG525" s="25">
        <f ca="1">SUM(AF$3:AF525)</f>
        <v>0</v>
      </c>
      <c r="AH525" s="25" t="str">
        <f t="shared" ca="1" si="523"/>
        <v/>
      </c>
      <c r="AI525" s="25" t="str">
        <f t="shared" ca="1" si="501"/>
        <v/>
      </c>
      <c r="AJ525" s="25" t="str">
        <f t="shared" ca="1" si="524"/>
        <v/>
      </c>
      <c r="AK525" s="25" t="str">
        <f t="shared" ca="1" si="502"/>
        <v/>
      </c>
      <c r="AL525" s="25" t="str">
        <f t="shared" ca="1" si="525"/>
        <v/>
      </c>
      <c r="AM525" s="25" t="str">
        <f t="shared" ca="1" si="503"/>
        <v/>
      </c>
      <c r="AN525" s="25" t="str">
        <f t="shared" ca="1" si="526"/>
        <v/>
      </c>
      <c r="AO525" s="25" t="str">
        <f t="shared" ca="1" si="527"/>
        <v/>
      </c>
      <c r="AP525" s="25" t="str">
        <f ca="1">IF($H525="","",IF($Q525="x",SUM(AI$3:AK525)+SUM(AN$3:AO525)-SUM(AP$3:AP524),0))</f>
        <v/>
      </c>
      <c r="AQ525" s="25" t="str">
        <f t="shared" ca="1" si="528"/>
        <v/>
      </c>
      <c r="AR525" s="25" t="str">
        <f t="shared" ca="1" si="504"/>
        <v/>
      </c>
      <c r="AS525" s="7"/>
      <c r="AT525" s="25" t="str">
        <f t="shared" ca="1" si="529"/>
        <v/>
      </c>
      <c r="AU525" s="25">
        <f ca="1">SUM(AT$3:AT525)</f>
        <v>0</v>
      </c>
      <c r="AV525" s="25" t="str">
        <f t="shared" ca="1" si="530"/>
        <v/>
      </c>
      <c r="AW525" s="25" t="str">
        <f t="shared" ca="1" si="505"/>
        <v/>
      </c>
      <c r="AX525" s="25" t="str">
        <f t="shared" ca="1" si="531"/>
        <v/>
      </c>
      <c r="AY525" s="25" t="str">
        <f t="shared" ca="1" si="532"/>
        <v/>
      </c>
      <c r="AZ525" s="25" t="str">
        <f t="shared" ca="1" si="533"/>
        <v/>
      </c>
      <c r="BA525" s="25" t="str">
        <f t="shared" ca="1" si="534"/>
        <v/>
      </c>
      <c r="BB525" s="25" t="str">
        <f t="shared" ca="1" si="535"/>
        <v/>
      </c>
      <c r="BC525" s="25" t="str">
        <f t="shared" ca="1" si="536"/>
        <v/>
      </c>
      <c r="BD525" s="25" t="str">
        <f ca="1">IF($H525="","",IF($Q525="x",SUM(AW$3:AY525)+SUM(BB$3:BC525)-SUM(BD$3:BD524),0))</f>
        <v/>
      </c>
      <c r="BE525" s="25" t="str">
        <f t="shared" ca="1" si="537"/>
        <v/>
      </c>
      <c r="BF525" s="25" t="str">
        <f t="shared" ca="1" si="506"/>
        <v/>
      </c>
      <c r="BG525" s="7"/>
      <c r="BI525" s="25" t="str">
        <f t="shared" ca="1" si="538"/>
        <v/>
      </c>
      <c r="BJ525" s="25">
        <f ca="1">SUM(BI$3:BI525)</f>
        <v>0</v>
      </c>
      <c r="BK525" s="25" t="str">
        <f t="shared" ca="1" si="550"/>
        <v/>
      </c>
      <c r="BL525" s="25" t="str">
        <f t="shared" ca="1" si="507"/>
        <v/>
      </c>
      <c r="BM525" s="25" t="str">
        <f t="shared" ca="1" si="539"/>
        <v/>
      </c>
      <c r="BN525" s="25" t="str">
        <f t="shared" ca="1" si="540"/>
        <v/>
      </c>
      <c r="BO525" s="25" t="str">
        <f t="shared" ca="1" si="541"/>
        <v/>
      </c>
      <c r="BP525" s="25" t="str">
        <f t="shared" ca="1" si="542"/>
        <v/>
      </c>
      <c r="BQ525" s="25" t="str">
        <f t="shared" ca="1" si="543"/>
        <v/>
      </c>
      <c r="BR525" s="25" t="str">
        <f t="shared" ca="1" si="544"/>
        <v/>
      </c>
      <c r="BS525" s="25" t="str">
        <f ca="1">IF($H525="","",IF($Q525="x",SUM(BL$3:BN525)+SUM(BQ$3:BR525)-SUM(BS$3:BS524),0))</f>
        <v/>
      </c>
      <c r="BT525" s="25" t="str">
        <f t="shared" ca="1" si="545"/>
        <v/>
      </c>
      <c r="BU525" s="25" t="str">
        <f t="shared" ca="1" si="508"/>
        <v/>
      </c>
      <c r="BV525" s="7"/>
      <c r="BY525" s="7"/>
      <c r="CB525" s="131">
        <f t="shared" si="492"/>
        <v>522</v>
      </c>
      <c r="CC525" s="132" t="str">
        <f t="shared" ca="1" si="546"/>
        <v/>
      </c>
      <c r="CD525" s="133" t="str">
        <f t="shared" ca="1" si="493"/>
        <v/>
      </c>
      <c r="CE525" s="133" t="str">
        <f t="shared" ca="1" si="547"/>
        <v/>
      </c>
      <c r="CF525" s="133" t="str">
        <f t="shared" ca="1" si="494"/>
        <v/>
      </c>
      <c r="CG525" s="133" t="str">
        <f t="shared" ca="1" si="548"/>
        <v/>
      </c>
      <c r="CH525" s="133" t="str">
        <f ca="1">IF($H525="","",IF(MONTH($H525)=MONTH($C$4)-1,MAX(0,(CG525-SUM(N514:N525)+SUM(O514:O525))-(VLOOKUP(CB525-12,$CB$3:$CH524,6,FALSE))),0)*0.25)</f>
        <v/>
      </c>
      <c r="CI525" s="133" t="str">
        <f ca="1">IF($H525="","",CG525-SUM($CH$4:$CH525))</f>
        <v/>
      </c>
      <c r="CK525" s="133" t="str">
        <f ca="1">IF($H525="","",SUM($N$4:$N525)+$CK$3)</f>
        <v/>
      </c>
      <c r="CL525" s="133" t="str">
        <f ca="1">IF($H525="","",SUM($O$4:$O525))</f>
        <v/>
      </c>
      <c r="CM525" s="133" t="str">
        <f t="shared" ca="1" si="491"/>
        <v/>
      </c>
      <c r="CN525" s="133" t="str">
        <f ca="1">IF($H525="","",ROUND(IF(MONTH($H525)=MONTH($C$4)-1,BT525*(1+CC525)-SUM($CM$4:$CM525),0),2))</f>
        <v/>
      </c>
      <c r="CZ525" s="132" t="str">
        <f t="shared" ca="1" si="509"/>
        <v/>
      </c>
    </row>
    <row r="526" spans="6:104" x14ac:dyDescent="0.2">
      <c r="F526" s="3">
        <v>523</v>
      </c>
      <c r="G526" s="3">
        <f t="shared" si="510"/>
        <v>44</v>
      </c>
      <c r="H526" s="8" t="str">
        <f t="shared" ca="1" si="549"/>
        <v/>
      </c>
      <c r="I526" s="6" t="str">
        <f t="shared" ca="1" si="495"/>
        <v/>
      </c>
      <c r="J526" s="6" t="str">
        <f t="shared" ca="1" si="496"/>
        <v/>
      </c>
      <c r="K526" s="7"/>
      <c r="L526" s="6" t="str">
        <f ca="1">IF($H526="","",IF($J526="",VLOOKUP($I526,Sterbetafeln!$A$4:$I$124,$D$10,FALSE),MAX(0.0005,VLOOKUP($I526,Sterbetafeln!$A$4:$I$124,$D$10,FALSE)*VLOOKUP($J526,Sterbetafeln!$A$4:$I$124,$D$13,FALSE))))</f>
        <v/>
      </c>
      <c r="M526" s="78">
        <f ca="1">SUM($O$3:$O526)</f>
        <v>0</v>
      </c>
      <c r="N526" s="25" t="str">
        <f t="shared" ca="1" si="511"/>
        <v/>
      </c>
      <c r="O526" s="25" t="str">
        <f t="shared" ca="1" si="512"/>
        <v/>
      </c>
      <c r="P526" s="25" t="str">
        <f t="shared" ca="1" si="513"/>
        <v/>
      </c>
      <c r="Q526" s="7" t="str">
        <f t="shared" ca="1" si="514"/>
        <v/>
      </c>
      <c r="R526" s="25" t="str">
        <f t="shared" ca="1" si="515"/>
        <v/>
      </c>
      <c r="S526" s="25">
        <f ca="1">SUM(R$3:R526)</f>
        <v>0</v>
      </c>
      <c r="T526" s="25" t="str">
        <f t="shared" ca="1" si="516"/>
        <v/>
      </c>
      <c r="U526" s="25" t="str">
        <f t="shared" ca="1" si="497"/>
        <v/>
      </c>
      <c r="V526" s="25" t="str">
        <f t="shared" ca="1" si="517"/>
        <v/>
      </c>
      <c r="W526" s="25" t="str">
        <f t="shared" ca="1" si="498"/>
        <v/>
      </c>
      <c r="X526" s="25" t="str">
        <f t="shared" ca="1" si="518"/>
        <v/>
      </c>
      <c r="Y526" s="25" t="str">
        <f t="shared" ca="1" si="499"/>
        <v/>
      </c>
      <c r="Z526" s="25" t="str">
        <f t="shared" ca="1" si="519"/>
        <v/>
      </c>
      <c r="AA526" s="25" t="str">
        <f t="shared" ca="1" si="520"/>
        <v/>
      </c>
      <c r="AB526" s="25" t="str">
        <f ca="1">IF($H526="","",IF($Q526="x",SUM(U$3:W526)+SUM(Z$3:AA526)-SUM(AB$3:AB525),0))</f>
        <v/>
      </c>
      <c r="AC526" s="25" t="str">
        <f t="shared" ca="1" si="521"/>
        <v/>
      </c>
      <c r="AD526" s="25" t="str">
        <f t="shared" ca="1" si="500"/>
        <v/>
      </c>
      <c r="AE526" s="7"/>
      <c r="AF526" s="25" t="str">
        <f t="shared" ca="1" si="522"/>
        <v/>
      </c>
      <c r="AG526" s="25">
        <f ca="1">SUM(AF$3:AF526)</f>
        <v>0</v>
      </c>
      <c r="AH526" s="25" t="str">
        <f t="shared" ca="1" si="523"/>
        <v/>
      </c>
      <c r="AI526" s="25" t="str">
        <f t="shared" ca="1" si="501"/>
        <v/>
      </c>
      <c r="AJ526" s="25" t="str">
        <f t="shared" ca="1" si="524"/>
        <v/>
      </c>
      <c r="AK526" s="25" t="str">
        <f t="shared" ca="1" si="502"/>
        <v/>
      </c>
      <c r="AL526" s="25" t="str">
        <f t="shared" ca="1" si="525"/>
        <v/>
      </c>
      <c r="AM526" s="25" t="str">
        <f t="shared" ca="1" si="503"/>
        <v/>
      </c>
      <c r="AN526" s="25" t="str">
        <f t="shared" ca="1" si="526"/>
        <v/>
      </c>
      <c r="AO526" s="25" t="str">
        <f t="shared" ca="1" si="527"/>
        <v/>
      </c>
      <c r="AP526" s="25" t="str">
        <f ca="1">IF($H526="","",IF($Q526="x",SUM(AI$3:AK526)+SUM(AN$3:AO526)-SUM(AP$3:AP525),0))</f>
        <v/>
      </c>
      <c r="AQ526" s="25" t="str">
        <f t="shared" ca="1" si="528"/>
        <v/>
      </c>
      <c r="AR526" s="25" t="str">
        <f t="shared" ca="1" si="504"/>
        <v/>
      </c>
      <c r="AS526" s="7"/>
      <c r="AT526" s="25" t="str">
        <f t="shared" ca="1" si="529"/>
        <v/>
      </c>
      <c r="AU526" s="25">
        <f ca="1">SUM(AT$3:AT526)</f>
        <v>0</v>
      </c>
      <c r="AV526" s="25" t="str">
        <f t="shared" ca="1" si="530"/>
        <v/>
      </c>
      <c r="AW526" s="25" t="str">
        <f t="shared" ca="1" si="505"/>
        <v/>
      </c>
      <c r="AX526" s="25" t="str">
        <f t="shared" ca="1" si="531"/>
        <v/>
      </c>
      <c r="AY526" s="25" t="str">
        <f t="shared" ca="1" si="532"/>
        <v/>
      </c>
      <c r="AZ526" s="25" t="str">
        <f t="shared" ca="1" si="533"/>
        <v/>
      </c>
      <c r="BA526" s="25" t="str">
        <f t="shared" ca="1" si="534"/>
        <v/>
      </c>
      <c r="BB526" s="25" t="str">
        <f t="shared" ca="1" si="535"/>
        <v/>
      </c>
      <c r="BC526" s="25" t="str">
        <f t="shared" ca="1" si="536"/>
        <v/>
      </c>
      <c r="BD526" s="25" t="str">
        <f ca="1">IF($H526="","",IF($Q526="x",SUM(AW$3:AY526)+SUM(BB$3:BC526)-SUM(BD$3:BD525),0))</f>
        <v/>
      </c>
      <c r="BE526" s="25" t="str">
        <f t="shared" ca="1" si="537"/>
        <v/>
      </c>
      <c r="BF526" s="25" t="str">
        <f t="shared" ca="1" si="506"/>
        <v/>
      </c>
      <c r="BG526" s="7"/>
      <c r="BI526" s="25" t="str">
        <f t="shared" ca="1" si="538"/>
        <v/>
      </c>
      <c r="BJ526" s="25">
        <f ca="1">SUM(BI$3:BI526)</f>
        <v>0</v>
      </c>
      <c r="BK526" s="25" t="str">
        <f t="shared" ca="1" si="550"/>
        <v/>
      </c>
      <c r="BL526" s="25" t="str">
        <f t="shared" ca="1" si="507"/>
        <v/>
      </c>
      <c r="BM526" s="25" t="str">
        <f t="shared" ca="1" si="539"/>
        <v/>
      </c>
      <c r="BN526" s="25" t="str">
        <f t="shared" ca="1" si="540"/>
        <v/>
      </c>
      <c r="BO526" s="25" t="str">
        <f t="shared" ca="1" si="541"/>
        <v/>
      </c>
      <c r="BP526" s="25" t="str">
        <f t="shared" ca="1" si="542"/>
        <v/>
      </c>
      <c r="BQ526" s="25" t="str">
        <f t="shared" ca="1" si="543"/>
        <v/>
      </c>
      <c r="BR526" s="25" t="str">
        <f t="shared" ca="1" si="544"/>
        <v/>
      </c>
      <c r="BS526" s="25" t="str">
        <f ca="1">IF($H526="","",IF($Q526="x",SUM(BL$3:BN526)+SUM(BQ$3:BR526)-SUM(BS$3:BS525),0))</f>
        <v/>
      </c>
      <c r="BT526" s="25" t="str">
        <f t="shared" ca="1" si="545"/>
        <v/>
      </c>
      <c r="BU526" s="25" t="str">
        <f t="shared" ca="1" si="508"/>
        <v/>
      </c>
      <c r="BV526" s="7"/>
      <c r="BY526" s="7"/>
      <c r="CB526" s="131">
        <f t="shared" si="492"/>
        <v>523</v>
      </c>
      <c r="CC526" s="132" t="str">
        <f t="shared" ca="1" si="546"/>
        <v/>
      </c>
      <c r="CD526" s="133" t="str">
        <f t="shared" ca="1" si="493"/>
        <v/>
      </c>
      <c r="CE526" s="133" t="str">
        <f t="shared" ca="1" si="547"/>
        <v/>
      </c>
      <c r="CF526" s="133" t="str">
        <f t="shared" ca="1" si="494"/>
        <v/>
      </c>
      <c r="CG526" s="133" t="str">
        <f t="shared" ca="1" si="548"/>
        <v/>
      </c>
      <c r="CH526" s="133" t="str">
        <f ca="1">IF($H526="","",IF(MONTH($H526)=MONTH($C$4)-1,MAX(0,(CG526-SUM(N515:N526)+SUM(O515:O526))-(VLOOKUP(CB526-12,$CB$3:$CH525,6,FALSE))),0)*0.25)</f>
        <v/>
      </c>
      <c r="CI526" s="133" t="str">
        <f ca="1">IF($H526="","",CG526-SUM($CH$4:$CH526))</f>
        <v/>
      </c>
      <c r="CK526" s="133" t="str">
        <f ca="1">IF($H526="","",SUM($N$4:$N526)+$CK$3)</f>
        <v/>
      </c>
      <c r="CL526" s="133" t="str">
        <f ca="1">IF($H526="","",SUM($O$4:$O526))</f>
        <v/>
      </c>
      <c r="CM526" s="133" t="str">
        <f t="shared" ca="1" si="491"/>
        <v/>
      </c>
      <c r="CN526" s="133" t="str">
        <f ca="1">IF($H526="","",ROUND(IF(MONTH($H526)=MONTH($C$4)-1,BT526*(1+CC526)-SUM($CM$4:$CM526),0),2))</f>
        <v/>
      </c>
      <c r="CZ526" s="132" t="str">
        <f t="shared" ca="1" si="509"/>
        <v/>
      </c>
    </row>
    <row r="527" spans="6:104" x14ac:dyDescent="0.2">
      <c r="F527" s="3">
        <v>524</v>
      </c>
      <c r="G527" s="3">
        <f t="shared" si="510"/>
        <v>44</v>
      </c>
      <c r="H527" s="8" t="str">
        <f t="shared" ca="1" si="549"/>
        <v/>
      </c>
      <c r="I527" s="6" t="str">
        <f t="shared" ca="1" si="495"/>
        <v/>
      </c>
      <c r="J527" s="6" t="str">
        <f t="shared" ca="1" si="496"/>
        <v/>
      </c>
      <c r="K527" s="7"/>
      <c r="L527" s="6" t="str">
        <f ca="1">IF($H527="","",IF($J527="",VLOOKUP($I527,Sterbetafeln!$A$4:$I$124,$D$10,FALSE),MAX(0.0005,VLOOKUP($I527,Sterbetafeln!$A$4:$I$124,$D$10,FALSE)*VLOOKUP($J527,Sterbetafeln!$A$4:$I$124,$D$13,FALSE))))</f>
        <v/>
      </c>
      <c r="M527" s="78">
        <f ca="1">SUM($O$3:$O527)</f>
        <v>0</v>
      </c>
      <c r="N527" s="25" t="str">
        <f t="shared" ca="1" si="511"/>
        <v/>
      </c>
      <c r="O527" s="25" t="str">
        <f t="shared" ca="1" si="512"/>
        <v/>
      </c>
      <c r="P527" s="25" t="str">
        <f t="shared" ca="1" si="513"/>
        <v/>
      </c>
      <c r="Q527" s="7" t="str">
        <f t="shared" ca="1" si="514"/>
        <v/>
      </c>
      <c r="R527" s="25" t="str">
        <f t="shared" ca="1" si="515"/>
        <v/>
      </c>
      <c r="S527" s="25">
        <f ca="1">SUM(R$3:R527)</f>
        <v>0</v>
      </c>
      <c r="T527" s="25" t="str">
        <f t="shared" ca="1" si="516"/>
        <v/>
      </c>
      <c r="U527" s="25" t="str">
        <f t="shared" ca="1" si="497"/>
        <v/>
      </c>
      <c r="V527" s="25" t="str">
        <f t="shared" ca="1" si="517"/>
        <v/>
      </c>
      <c r="W527" s="25" t="str">
        <f t="shared" ca="1" si="498"/>
        <v/>
      </c>
      <c r="X527" s="25" t="str">
        <f t="shared" ca="1" si="518"/>
        <v/>
      </c>
      <c r="Y527" s="25" t="str">
        <f t="shared" ca="1" si="499"/>
        <v/>
      </c>
      <c r="Z527" s="25" t="str">
        <f t="shared" ca="1" si="519"/>
        <v/>
      </c>
      <c r="AA527" s="25" t="str">
        <f t="shared" ca="1" si="520"/>
        <v/>
      </c>
      <c r="AB527" s="25" t="str">
        <f ca="1">IF($H527="","",IF($Q527="x",SUM(U$3:W527)+SUM(Z$3:AA527)-SUM(AB$3:AB526),0))</f>
        <v/>
      </c>
      <c r="AC527" s="25" t="str">
        <f t="shared" ca="1" si="521"/>
        <v/>
      </c>
      <c r="AD527" s="25" t="str">
        <f t="shared" ca="1" si="500"/>
        <v/>
      </c>
      <c r="AE527" s="7"/>
      <c r="AF527" s="25" t="str">
        <f t="shared" ca="1" si="522"/>
        <v/>
      </c>
      <c r="AG527" s="25">
        <f ca="1">SUM(AF$3:AF527)</f>
        <v>0</v>
      </c>
      <c r="AH527" s="25" t="str">
        <f t="shared" ca="1" si="523"/>
        <v/>
      </c>
      <c r="AI527" s="25" t="str">
        <f t="shared" ca="1" si="501"/>
        <v/>
      </c>
      <c r="AJ527" s="25" t="str">
        <f t="shared" ca="1" si="524"/>
        <v/>
      </c>
      <c r="AK527" s="25" t="str">
        <f t="shared" ca="1" si="502"/>
        <v/>
      </c>
      <c r="AL527" s="25" t="str">
        <f t="shared" ca="1" si="525"/>
        <v/>
      </c>
      <c r="AM527" s="25" t="str">
        <f t="shared" ca="1" si="503"/>
        <v/>
      </c>
      <c r="AN527" s="25" t="str">
        <f t="shared" ca="1" si="526"/>
        <v/>
      </c>
      <c r="AO527" s="25" t="str">
        <f t="shared" ca="1" si="527"/>
        <v/>
      </c>
      <c r="AP527" s="25" t="str">
        <f ca="1">IF($H527="","",IF($Q527="x",SUM(AI$3:AK527)+SUM(AN$3:AO527)-SUM(AP$3:AP526),0))</f>
        <v/>
      </c>
      <c r="AQ527" s="25" t="str">
        <f t="shared" ca="1" si="528"/>
        <v/>
      </c>
      <c r="AR527" s="25" t="str">
        <f t="shared" ca="1" si="504"/>
        <v/>
      </c>
      <c r="AS527" s="7"/>
      <c r="AT527" s="25" t="str">
        <f t="shared" ca="1" si="529"/>
        <v/>
      </c>
      <c r="AU527" s="25">
        <f ca="1">SUM(AT$3:AT527)</f>
        <v>0</v>
      </c>
      <c r="AV527" s="25" t="str">
        <f t="shared" ca="1" si="530"/>
        <v/>
      </c>
      <c r="AW527" s="25" t="str">
        <f t="shared" ca="1" si="505"/>
        <v/>
      </c>
      <c r="AX527" s="25" t="str">
        <f t="shared" ca="1" si="531"/>
        <v/>
      </c>
      <c r="AY527" s="25" t="str">
        <f t="shared" ca="1" si="532"/>
        <v/>
      </c>
      <c r="AZ527" s="25" t="str">
        <f t="shared" ca="1" si="533"/>
        <v/>
      </c>
      <c r="BA527" s="25" t="str">
        <f t="shared" ca="1" si="534"/>
        <v/>
      </c>
      <c r="BB527" s="25" t="str">
        <f t="shared" ca="1" si="535"/>
        <v/>
      </c>
      <c r="BC527" s="25" t="str">
        <f t="shared" ca="1" si="536"/>
        <v/>
      </c>
      <c r="BD527" s="25" t="str">
        <f ca="1">IF($H527="","",IF($Q527="x",SUM(AW$3:AY527)+SUM(BB$3:BC527)-SUM(BD$3:BD526),0))</f>
        <v/>
      </c>
      <c r="BE527" s="25" t="str">
        <f t="shared" ca="1" si="537"/>
        <v/>
      </c>
      <c r="BF527" s="25" t="str">
        <f t="shared" ca="1" si="506"/>
        <v/>
      </c>
      <c r="BG527" s="7"/>
      <c r="BI527" s="25" t="str">
        <f t="shared" ca="1" si="538"/>
        <v/>
      </c>
      <c r="BJ527" s="25">
        <f ca="1">SUM(BI$3:BI527)</f>
        <v>0</v>
      </c>
      <c r="BK527" s="25" t="str">
        <f t="shared" ca="1" si="550"/>
        <v/>
      </c>
      <c r="BL527" s="25" t="str">
        <f t="shared" ca="1" si="507"/>
        <v/>
      </c>
      <c r="BM527" s="25" t="str">
        <f t="shared" ca="1" si="539"/>
        <v/>
      </c>
      <c r="BN527" s="25" t="str">
        <f t="shared" ca="1" si="540"/>
        <v/>
      </c>
      <c r="BO527" s="25" t="str">
        <f t="shared" ca="1" si="541"/>
        <v/>
      </c>
      <c r="BP527" s="25" t="str">
        <f t="shared" ca="1" si="542"/>
        <v/>
      </c>
      <c r="BQ527" s="25" t="str">
        <f t="shared" ca="1" si="543"/>
        <v/>
      </c>
      <c r="BR527" s="25" t="str">
        <f t="shared" ca="1" si="544"/>
        <v/>
      </c>
      <c r="BS527" s="25" t="str">
        <f ca="1">IF($H527="","",IF($Q527="x",SUM(BL$3:BN527)+SUM(BQ$3:BR527)-SUM(BS$3:BS526),0))</f>
        <v/>
      </c>
      <c r="BT527" s="25" t="str">
        <f t="shared" ca="1" si="545"/>
        <v/>
      </c>
      <c r="BU527" s="25" t="str">
        <f t="shared" ca="1" si="508"/>
        <v/>
      </c>
      <c r="BV527" s="7"/>
      <c r="BY527" s="7"/>
      <c r="CB527" s="131">
        <f t="shared" si="492"/>
        <v>524</v>
      </c>
      <c r="CC527" s="132" t="str">
        <f t="shared" ca="1" si="546"/>
        <v/>
      </c>
      <c r="CD527" s="133" t="str">
        <f t="shared" ca="1" si="493"/>
        <v/>
      </c>
      <c r="CE527" s="133" t="str">
        <f t="shared" ca="1" si="547"/>
        <v/>
      </c>
      <c r="CF527" s="133" t="str">
        <f t="shared" ca="1" si="494"/>
        <v/>
      </c>
      <c r="CG527" s="133" t="str">
        <f t="shared" ca="1" si="548"/>
        <v/>
      </c>
      <c r="CH527" s="133" t="str">
        <f ca="1">IF($H527="","",IF(MONTH($H527)=MONTH($C$4)-1,MAX(0,(CG527-SUM(N516:N527)+SUM(O516:O527))-(VLOOKUP(CB527-12,$CB$3:$CH526,6,FALSE))),0)*0.25)</f>
        <v/>
      </c>
      <c r="CI527" s="133" t="str">
        <f ca="1">IF($H527="","",CG527-SUM($CH$4:$CH527))</f>
        <v/>
      </c>
      <c r="CK527" s="133" t="str">
        <f ca="1">IF($H527="","",SUM($N$4:$N527)+$CK$3)</f>
        <v/>
      </c>
      <c r="CL527" s="133" t="str">
        <f ca="1">IF($H527="","",SUM($O$4:$O527))</f>
        <v/>
      </c>
      <c r="CM527" s="133" t="str">
        <f t="shared" ref="CM527:CM590" ca="1" si="551">IF($H527="","",ROUND(MAX(0,((BT527-CK527+CL527)/BT527)*$BI527*0.25),2))</f>
        <v/>
      </c>
      <c r="CN527" s="133" t="str">
        <f ca="1">IF($H527="","",ROUND(IF(MONTH($H527)=MONTH($C$4)-1,BT527*(1+CC527)-SUM($CM$4:$CM527),0),2))</f>
        <v/>
      </c>
      <c r="CZ527" s="132" t="str">
        <f t="shared" ca="1" si="509"/>
        <v/>
      </c>
    </row>
    <row r="528" spans="6:104" x14ac:dyDescent="0.2">
      <c r="F528" s="3">
        <v>525</v>
      </c>
      <c r="G528" s="3">
        <f t="shared" si="510"/>
        <v>44</v>
      </c>
      <c r="H528" s="8" t="str">
        <f t="shared" ca="1" si="549"/>
        <v/>
      </c>
      <c r="I528" s="6" t="str">
        <f t="shared" ca="1" si="495"/>
        <v/>
      </c>
      <c r="J528" s="6" t="str">
        <f t="shared" ca="1" si="496"/>
        <v/>
      </c>
      <c r="K528" s="7"/>
      <c r="L528" s="6" t="str">
        <f ca="1">IF($H528="","",IF($J528="",VLOOKUP($I528,Sterbetafeln!$A$4:$I$124,$D$10,FALSE),MAX(0.0005,VLOOKUP($I528,Sterbetafeln!$A$4:$I$124,$D$10,FALSE)*VLOOKUP($J528,Sterbetafeln!$A$4:$I$124,$D$13,FALSE))))</f>
        <v/>
      </c>
      <c r="M528" s="78">
        <f ca="1">SUM($O$3:$O528)</f>
        <v>0</v>
      </c>
      <c r="N528" s="25" t="str">
        <f t="shared" ca="1" si="511"/>
        <v/>
      </c>
      <c r="O528" s="25" t="str">
        <f t="shared" ca="1" si="512"/>
        <v/>
      </c>
      <c r="P528" s="25" t="str">
        <f t="shared" ca="1" si="513"/>
        <v/>
      </c>
      <c r="Q528" s="7" t="str">
        <f t="shared" ca="1" si="514"/>
        <v/>
      </c>
      <c r="R528" s="25" t="str">
        <f t="shared" ca="1" si="515"/>
        <v/>
      </c>
      <c r="S528" s="25">
        <f ca="1">SUM(R$3:R528)</f>
        <v>0</v>
      </c>
      <c r="T528" s="25" t="str">
        <f t="shared" ca="1" si="516"/>
        <v/>
      </c>
      <c r="U528" s="25" t="str">
        <f t="shared" ca="1" si="497"/>
        <v/>
      </c>
      <c r="V528" s="25" t="str">
        <f t="shared" ca="1" si="517"/>
        <v/>
      </c>
      <c r="W528" s="25" t="str">
        <f t="shared" ca="1" si="498"/>
        <v/>
      </c>
      <c r="X528" s="25" t="str">
        <f t="shared" ca="1" si="518"/>
        <v/>
      </c>
      <c r="Y528" s="25" t="str">
        <f t="shared" ca="1" si="499"/>
        <v/>
      </c>
      <c r="Z528" s="25" t="str">
        <f t="shared" ca="1" si="519"/>
        <v/>
      </c>
      <c r="AA528" s="25" t="str">
        <f t="shared" ca="1" si="520"/>
        <v/>
      </c>
      <c r="AB528" s="25" t="str">
        <f ca="1">IF($H528="","",IF($Q528="x",SUM(U$3:W528)+SUM(Z$3:AA528)-SUM(AB$3:AB527),0))</f>
        <v/>
      </c>
      <c r="AC528" s="25" t="str">
        <f t="shared" ca="1" si="521"/>
        <v/>
      </c>
      <c r="AD528" s="25" t="str">
        <f t="shared" ca="1" si="500"/>
        <v/>
      </c>
      <c r="AE528" s="7"/>
      <c r="AF528" s="25" t="str">
        <f t="shared" ca="1" si="522"/>
        <v/>
      </c>
      <c r="AG528" s="25">
        <f ca="1">SUM(AF$3:AF528)</f>
        <v>0</v>
      </c>
      <c r="AH528" s="25" t="str">
        <f t="shared" ca="1" si="523"/>
        <v/>
      </c>
      <c r="AI528" s="25" t="str">
        <f t="shared" ca="1" si="501"/>
        <v/>
      </c>
      <c r="AJ528" s="25" t="str">
        <f t="shared" ca="1" si="524"/>
        <v/>
      </c>
      <c r="AK528" s="25" t="str">
        <f t="shared" ca="1" si="502"/>
        <v/>
      </c>
      <c r="AL528" s="25" t="str">
        <f t="shared" ca="1" si="525"/>
        <v/>
      </c>
      <c r="AM528" s="25" t="str">
        <f t="shared" ca="1" si="503"/>
        <v/>
      </c>
      <c r="AN528" s="25" t="str">
        <f t="shared" ca="1" si="526"/>
        <v/>
      </c>
      <c r="AO528" s="25" t="str">
        <f t="shared" ca="1" si="527"/>
        <v/>
      </c>
      <c r="AP528" s="25" t="str">
        <f ca="1">IF($H528="","",IF($Q528="x",SUM(AI$3:AK528)+SUM(AN$3:AO528)-SUM(AP$3:AP527),0))</f>
        <v/>
      </c>
      <c r="AQ528" s="25" t="str">
        <f t="shared" ca="1" si="528"/>
        <v/>
      </c>
      <c r="AR528" s="25" t="str">
        <f t="shared" ca="1" si="504"/>
        <v/>
      </c>
      <c r="AS528" s="7"/>
      <c r="AT528" s="25" t="str">
        <f t="shared" ca="1" si="529"/>
        <v/>
      </c>
      <c r="AU528" s="25">
        <f ca="1">SUM(AT$3:AT528)</f>
        <v>0</v>
      </c>
      <c r="AV528" s="25" t="str">
        <f t="shared" ca="1" si="530"/>
        <v/>
      </c>
      <c r="AW528" s="25" t="str">
        <f t="shared" ca="1" si="505"/>
        <v/>
      </c>
      <c r="AX528" s="25" t="str">
        <f t="shared" ca="1" si="531"/>
        <v/>
      </c>
      <c r="AY528" s="25" t="str">
        <f t="shared" ca="1" si="532"/>
        <v/>
      </c>
      <c r="AZ528" s="25" t="str">
        <f t="shared" ca="1" si="533"/>
        <v/>
      </c>
      <c r="BA528" s="25" t="str">
        <f t="shared" ca="1" si="534"/>
        <v/>
      </c>
      <c r="BB528" s="25" t="str">
        <f t="shared" ca="1" si="535"/>
        <v/>
      </c>
      <c r="BC528" s="25" t="str">
        <f t="shared" ca="1" si="536"/>
        <v/>
      </c>
      <c r="BD528" s="25" t="str">
        <f ca="1">IF($H528="","",IF($Q528="x",SUM(AW$3:AY528)+SUM(BB$3:BC528)-SUM(BD$3:BD527),0))</f>
        <v/>
      </c>
      <c r="BE528" s="25" t="str">
        <f t="shared" ca="1" si="537"/>
        <v/>
      </c>
      <c r="BF528" s="25" t="str">
        <f t="shared" ca="1" si="506"/>
        <v/>
      </c>
      <c r="BG528" s="7"/>
      <c r="BI528" s="25" t="str">
        <f t="shared" ca="1" si="538"/>
        <v/>
      </c>
      <c r="BJ528" s="25">
        <f ca="1">SUM(BI$3:BI528)</f>
        <v>0</v>
      </c>
      <c r="BK528" s="25" t="str">
        <f t="shared" ca="1" si="550"/>
        <v/>
      </c>
      <c r="BL528" s="25" t="str">
        <f t="shared" ca="1" si="507"/>
        <v/>
      </c>
      <c r="BM528" s="25" t="str">
        <f t="shared" ca="1" si="539"/>
        <v/>
      </c>
      <c r="BN528" s="25" t="str">
        <f t="shared" ca="1" si="540"/>
        <v/>
      </c>
      <c r="BO528" s="25" t="str">
        <f t="shared" ca="1" si="541"/>
        <v/>
      </c>
      <c r="BP528" s="25" t="str">
        <f t="shared" ca="1" si="542"/>
        <v/>
      </c>
      <c r="BQ528" s="25" t="str">
        <f t="shared" ca="1" si="543"/>
        <v/>
      </c>
      <c r="BR528" s="25" t="str">
        <f t="shared" ca="1" si="544"/>
        <v/>
      </c>
      <c r="BS528" s="25" t="str">
        <f ca="1">IF($H528="","",IF($Q528="x",SUM(BL$3:BN528)+SUM(BQ$3:BR528)-SUM(BS$3:BS527),0))</f>
        <v/>
      </c>
      <c r="BT528" s="25" t="str">
        <f t="shared" ca="1" si="545"/>
        <v/>
      </c>
      <c r="BU528" s="25" t="str">
        <f t="shared" ca="1" si="508"/>
        <v/>
      </c>
      <c r="BV528" s="7"/>
      <c r="BY528" s="7"/>
      <c r="CB528" s="131">
        <f t="shared" si="492"/>
        <v>525</v>
      </c>
      <c r="CC528" s="132" t="str">
        <f t="shared" ca="1" si="546"/>
        <v/>
      </c>
      <c r="CD528" s="133" t="str">
        <f t="shared" ca="1" si="493"/>
        <v/>
      </c>
      <c r="CE528" s="133" t="str">
        <f t="shared" ca="1" si="547"/>
        <v/>
      </c>
      <c r="CF528" s="133" t="str">
        <f t="shared" ca="1" si="494"/>
        <v/>
      </c>
      <c r="CG528" s="133" t="str">
        <f t="shared" ca="1" si="548"/>
        <v/>
      </c>
      <c r="CH528" s="133" t="str">
        <f ca="1">IF($H528="","",IF(MONTH($H528)=MONTH($C$4)-1,MAX(0,(CG528-SUM(N517:N528)+SUM(O517:O528))-(VLOOKUP(CB528-12,$CB$3:$CH527,6,FALSE))),0)*0.25)</f>
        <v/>
      </c>
      <c r="CI528" s="133" t="str">
        <f ca="1">IF($H528="","",CG528-SUM($CH$4:$CH528))</f>
        <v/>
      </c>
      <c r="CK528" s="133" t="str">
        <f ca="1">IF($H528="","",SUM($N$4:$N528)+$CK$3)</f>
        <v/>
      </c>
      <c r="CL528" s="133" t="str">
        <f ca="1">IF($H528="","",SUM($O$4:$O528))</f>
        <v/>
      </c>
      <c r="CM528" s="133" t="str">
        <f t="shared" ca="1" si="551"/>
        <v/>
      </c>
      <c r="CN528" s="133" t="str">
        <f ca="1">IF($H528="","",ROUND(IF(MONTH($H528)=MONTH($C$4)-1,BT528*(1+CC528)-SUM($CM$4:$CM528),0),2))</f>
        <v/>
      </c>
      <c r="CZ528" s="132" t="str">
        <f t="shared" ca="1" si="509"/>
        <v/>
      </c>
    </row>
    <row r="529" spans="6:104" x14ac:dyDescent="0.2">
      <c r="F529" s="3">
        <v>526</v>
      </c>
      <c r="G529" s="3">
        <f t="shared" si="510"/>
        <v>44</v>
      </c>
      <c r="H529" s="8" t="str">
        <f t="shared" ca="1" si="549"/>
        <v/>
      </c>
      <c r="I529" s="6" t="str">
        <f t="shared" ca="1" si="495"/>
        <v/>
      </c>
      <c r="J529" s="6" t="str">
        <f t="shared" ca="1" si="496"/>
        <v/>
      </c>
      <c r="K529" s="7"/>
      <c r="L529" s="6" t="str">
        <f ca="1">IF($H529="","",IF($J529="",VLOOKUP($I529,Sterbetafeln!$A$4:$I$124,$D$10,FALSE),MAX(0.0005,VLOOKUP($I529,Sterbetafeln!$A$4:$I$124,$D$10,FALSE)*VLOOKUP($J529,Sterbetafeln!$A$4:$I$124,$D$13,FALSE))))</f>
        <v/>
      </c>
      <c r="M529" s="78">
        <f ca="1">SUM($O$3:$O529)</f>
        <v>0</v>
      </c>
      <c r="N529" s="25" t="str">
        <f t="shared" ca="1" si="511"/>
        <v/>
      </c>
      <c r="O529" s="25" t="str">
        <f t="shared" ca="1" si="512"/>
        <v/>
      </c>
      <c r="P529" s="25" t="str">
        <f t="shared" ca="1" si="513"/>
        <v/>
      </c>
      <c r="Q529" s="7" t="str">
        <f t="shared" ca="1" si="514"/>
        <v/>
      </c>
      <c r="R529" s="25" t="str">
        <f t="shared" ca="1" si="515"/>
        <v/>
      </c>
      <c r="S529" s="25">
        <f ca="1">SUM(R$3:R529)</f>
        <v>0</v>
      </c>
      <c r="T529" s="25" t="str">
        <f t="shared" ca="1" si="516"/>
        <v/>
      </c>
      <c r="U529" s="25" t="str">
        <f t="shared" ca="1" si="497"/>
        <v/>
      </c>
      <c r="V529" s="25" t="str">
        <f t="shared" ca="1" si="517"/>
        <v/>
      </c>
      <c r="W529" s="25" t="str">
        <f t="shared" ca="1" si="498"/>
        <v/>
      </c>
      <c r="X529" s="25" t="str">
        <f t="shared" ca="1" si="518"/>
        <v/>
      </c>
      <c r="Y529" s="25" t="str">
        <f t="shared" ca="1" si="499"/>
        <v/>
      </c>
      <c r="Z529" s="25" t="str">
        <f t="shared" ca="1" si="519"/>
        <v/>
      </c>
      <c r="AA529" s="25" t="str">
        <f t="shared" ca="1" si="520"/>
        <v/>
      </c>
      <c r="AB529" s="25" t="str">
        <f ca="1">IF($H529="","",IF($Q529="x",SUM(U$3:W529)+SUM(Z$3:AA529)-SUM(AB$3:AB528),0))</f>
        <v/>
      </c>
      <c r="AC529" s="25" t="str">
        <f t="shared" ca="1" si="521"/>
        <v/>
      </c>
      <c r="AD529" s="25" t="str">
        <f t="shared" ca="1" si="500"/>
        <v/>
      </c>
      <c r="AE529" s="7"/>
      <c r="AF529" s="25" t="str">
        <f t="shared" ca="1" si="522"/>
        <v/>
      </c>
      <c r="AG529" s="25">
        <f ca="1">SUM(AF$3:AF529)</f>
        <v>0</v>
      </c>
      <c r="AH529" s="25" t="str">
        <f t="shared" ca="1" si="523"/>
        <v/>
      </c>
      <c r="AI529" s="25" t="str">
        <f t="shared" ca="1" si="501"/>
        <v/>
      </c>
      <c r="AJ529" s="25" t="str">
        <f t="shared" ca="1" si="524"/>
        <v/>
      </c>
      <c r="AK529" s="25" t="str">
        <f t="shared" ca="1" si="502"/>
        <v/>
      </c>
      <c r="AL529" s="25" t="str">
        <f t="shared" ca="1" si="525"/>
        <v/>
      </c>
      <c r="AM529" s="25" t="str">
        <f t="shared" ca="1" si="503"/>
        <v/>
      </c>
      <c r="AN529" s="25" t="str">
        <f t="shared" ca="1" si="526"/>
        <v/>
      </c>
      <c r="AO529" s="25" t="str">
        <f t="shared" ca="1" si="527"/>
        <v/>
      </c>
      <c r="AP529" s="25" t="str">
        <f ca="1">IF($H529="","",IF($Q529="x",SUM(AI$3:AK529)+SUM(AN$3:AO529)-SUM(AP$3:AP528),0))</f>
        <v/>
      </c>
      <c r="AQ529" s="25" t="str">
        <f t="shared" ca="1" si="528"/>
        <v/>
      </c>
      <c r="AR529" s="25" t="str">
        <f t="shared" ca="1" si="504"/>
        <v/>
      </c>
      <c r="AS529" s="7"/>
      <c r="AT529" s="25" t="str">
        <f t="shared" ca="1" si="529"/>
        <v/>
      </c>
      <c r="AU529" s="25">
        <f ca="1">SUM(AT$3:AT529)</f>
        <v>0</v>
      </c>
      <c r="AV529" s="25" t="str">
        <f t="shared" ca="1" si="530"/>
        <v/>
      </c>
      <c r="AW529" s="25" t="str">
        <f t="shared" ca="1" si="505"/>
        <v/>
      </c>
      <c r="AX529" s="25" t="str">
        <f t="shared" ca="1" si="531"/>
        <v/>
      </c>
      <c r="AY529" s="25" t="str">
        <f t="shared" ca="1" si="532"/>
        <v/>
      </c>
      <c r="AZ529" s="25" t="str">
        <f t="shared" ca="1" si="533"/>
        <v/>
      </c>
      <c r="BA529" s="25" t="str">
        <f t="shared" ca="1" si="534"/>
        <v/>
      </c>
      <c r="BB529" s="25" t="str">
        <f t="shared" ca="1" si="535"/>
        <v/>
      </c>
      <c r="BC529" s="25" t="str">
        <f t="shared" ca="1" si="536"/>
        <v/>
      </c>
      <c r="BD529" s="25" t="str">
        <f ca="1">IF($H529="","",IF($Q529="x",SUM(AW$3:AY529)+SUM(BB$3:BC529)-SUM(BD$3:BD528),0))</f>
        <v/>
      </c>
      <c r="BE529" s="25" t="str">
        <f t="shared" ca="1" si="537"/>
        <v/>
      </c>
      <c r="BF529" s="25" t="str">
        <f t="shared" ca="1" si="506"/>
        <v/>
      </c>
      <c r="BG529" s="7"/>
      <c r="BI529" s="25" t="str">
        <f t="shared" ca="1" si="538"/>
        <v/>
      </c>
      <c r="BJ529" s="25">
        <f ca="1">SUM(BI$3:BI529)</f>
        <v>0</v>
      </c>
      <c r="BK529" s="25" t="str">
        <f t="shared" ca="1" si="550"/>
        <v/>
      </c>
      <c r="BL529" s="25" t="str">
        <f t="shared" ca="1" si="507"/>
        <v/>
      </c>
      <c r="BM529" s="25" t="str">
        <f t="shared" ca="1" si="539"/>
        <v/>
      </c>
      <c r="BN529" s="25" t="str">
        <f t="shared" ca="1" si="540"/>
        <v/>
      </c>
      <c r="BO529" s="25" t="str">
        <f t="shared" ca="1" si="541"/>
        <v/>
      </c>
      <c r="BP529" s="25" t="str">
        <f t="shared" ca="1" si="542"/>
        <v/>
      </c>
      <c r="BQ529" s="25" t="str">
        <f t="shared" ca="1" si="543"/>
        <v/>
      </c>
      <c r="BR529" s="25" t="str">
        <f t="shared" ca="1" si="544"/>
        <v/>
      </c>
      <c r="BS529" s="25" t="str">
        <f ca="1">IF($H529="","",IF($Q529="x",SUM(BL$3:BN529)+SUM(BQ$3:BR529)-SUM(BS$3:BS528),0))</f>
        <v/>
      </c>
      <c r="BT529" s="25" t="str">
        <f t="shared" ca="1" si="545"/>
        <v/>
      </c>
      <c r="BU529" s="25" t="str">
        <f t="shared" ca="1" si="508"/>
        <v/>
      </c>
      <c r="BV529" s="7"/>
      <c r="BY529" s="7"/>
      <c r="CB529" s="131">
        <f t="shared" si="492"/>
        <v>526</v>
      </c>
      <c r="CC529" s="132" t="str">
        <f t="shared" ca="1" si="546"/>
        <v/>
      </c>
      <c r="CD529" s="133" t="str">
        <f t="shared" ca="1" si="493"/>
        <v/>
      </c>
      <c r="CE529" s="133" t="str">
        <f t="shared" ca="1" si="547"/>
        <v/>
      </c>
      <c r="CF529" s="133" t="str">
        <f t="shared" ca="1" si="494"/>
        <v/>
      </c>
      <c r="CG529" s="133" t="str">
        <f t="shared" ca="1" si="548"/>
        <v/>
      </c>
      <c r="CH529" s="133" t="str">
        <f ca="1">IF($H529="","",IF(MONTH($H529)=MONTH($C$4)-1,MAX(0,(CG529-SUM(N518:N529)+SUM(O518:O529))-(VLOOKUP(CB529-12,$CB$3:$CH528,6,FALSE))),0)*0.25)</f>
        <v/>
      </c>
      <c r="CI529" s="133" t="str">
        <f ca="1">IF($H529="","",CG529-SUM($CH$4:$CH529))</f>
        <v/>
      </c>
      <c r="CK529" s="133" t="str">
        <f ca="1">IF($H529="","",SUM($N$4:$N529)+$CK$3)</f>
        <v/>
      </c>
      <c r="CL529" s="133" t="str">
        <f ca="1">IF($H529="","",SUM($O$4:$O529))</f>
        <v/>
      </c>
      <c r="CM529" s="133" t="str">
        <f t="shared" ca="1" si="551"/>
        <v/>
      </c>
      <c r="CN529" s="133" t="str">
        <f ca="1">IF($H529="","",ROUND(IF(MONTH($H529)=MONTH($C$4)-1,BT529*(1+CC529)-SUM($CM$4:$CM529),0),2))</f>
        <v/>
      </c>
      <c r="CZ529" s="132" t="str">
        <f t="shared" ca="1" si="509"/>
        <v/>
      </c>
    </row>
    <row r="530" spans="6:104" x14ac:dyDescent="0.2">
      <c r="F530" s="3">
        <v>527</v>
      </c>
      <c r="G530" s="3">
        <f t="shared" si="510"/>
        <v>44</v>
      </c>
      <c r="H530" s="8" t="str">
        <f t="shared" ca="1" si="549"/>
        <v/>
      </c>
      <c r="I530" s="6" t="str">
        <f t="shared" ca="1" si="495"/>
        <v/>
      </c>
      <c r="J530" s="6" t="str">
        <f t="shared" ca="1" si="496"/>
        <v/>
      </c>
      <c r="K530" s="7"/>
      <c r="L530" s="6" t="str">
        <f ca="1">IF($H530="","",IF($J530="",VLOOKUP($I530,Sterbetafeln!$A$4:$I$124,$D$10,FALSE),MAX(0.0005,VLOOKUP($I530,Sterbetafeln!$A$4:$I$124,$D$10,FALSE)*VLOOKUP($J530,Sterbetafeln!$A$4:$I$124,$D$13,FALSE))))</f>
        <v/>
      </c>
      <c r="M530" s="78">
        <f ca="1">SUM($O$3:$O530)</f>
        <v>0</v>
      </c>
      <c r="N530" s="25" t="str">
        <f t="shared" ca="1" si="511"/>
        <v/>
      </c>
      <c r="O530" s="25" t="str">
        <f t="shared" ca="1" si="512"/>
        <v/>
      </c>
      <c r="P530" s="25" t="str">
        <f t="shared" ca="1" si="513"/>
        <v/>
      </c>
      <c r="Q530" s="7" t="str">
        <f t="shared" ca="1" si="514"/>
        <v/>
      </c>
      <c r="R530" s="25" t="str">
        <f t="shared" ca="1" si="515"/>
        <v/>
      </c>
      <c r="S530" s="25">
        <f ca="1">SUM(R$3:R530)</f>
        <v>0</v>
      </c>
      <c r="T530" s="25" t="str">
        <f t="shared" ca="1" si="516"/>
        <v/>
      </c>
      <c r="U530" s="25" t="str">
        <f t="shared" ca="1" si="497"/>
        <v/>
      </c>
      <c r="V530" s="25" t="str">
        <f t="shared" ca="1" si="517"/>
        <v/>
      </c>
      <c r="W530" s="25" t="str">
        <f t="shared" ca="1" si="498"/>
        <v/>
      </c>
      <c r="X530" s="25" t="str">
        <f t="shared" ca="1" si="518"/>
        <v/>
      </c>
      <c r="Y530" s="25" t="str">
        <f t="shared" ca="1" si="499"/>
        <v/>
      </c>
      <c r="Z530" s="25" t="str">
        <f t="shared" ca="1" si="519"/>
        <v/>
      </c>
      <c r="AA530" s="25" t="str">
        <f t="shared" ca="1" si="520"/>
        <v/>
      </c>
      <c r="AB530" s="25" t="str">
        <f ca="1">IF($H530="","",IF($Q530="x",SUM(U$3:W530)+SUM(Z$3:AA530)-SUM(AB$3:AB529),0))</f>
        <v/>
      </c>
      <c r="AC530" s="25" t="str">
        <f t="shared" ca="1" si="521"/>
        <v/>
      </c>
      <c r="AD530" s="25" t="str">
        <f t="shared" ca="1" si="500"/>
        <v/>
      </c>
      <c r="AE530" s="7"/>
      <c r="AF530" s="25" t="str">
        <f t="shared" ca="1" si="522"/>
        <v/>
      </c>
      <c r="AG530" s="25">
        <f ca="1">SUM(AF$3:AF530)</f>
        <v>0</v>
      </c>
      <c r="AH530" s="25" t="str">
        <f t="shared" ca="1" si="523"/>
        <v/>
      </c>
      <c r="AI530" s="25" t="str">
        <f t="shared" ca="1" si="501"/>
        <v/>
      </c>
      <c r="AJ530" s="25" t="str">
        <f t="shared" ca="1" si="524"/>
        <v/>
      </c>
      <c r="AK530" s="25" t="str">
        <f t="shared" ca="1" si="502"/>
        <v/>
      </c>
      <c r="AL530" s="25" t="str">
        <f t="shared" ca="1" si="525"/>
        <v/>
      </c>
      <c r="AM530" s="25" t="str">
        <f t="shared" ca="1" si="503"/>
        <v/>
      </c>
      <c r="AN530" s="25" t="str">
        <f t="shared" ca="1" si="526"/>
        <v/>
      </c>
      <c r="AO530" s="25" t="str">
        <f t="shared" ca="1" si="527"/>
        <v/>
      </c>
      <c r="AP530" s="25" t="str">
        <f ca="1">IF($H530="","",IF($Q530="x",SUM(AI$3:AK530)+SUM(AN$3:AO530)-SUM(AP$3:AP529),0))</f>
        <v/>
      </c>
      <c r="AQ530" s="25" t="str">
        <f t="shared" ca="1" si="528"/>
        <v/>
      </c>
      <c r="AR530" s="25" t="str">
        <f t="shared" ca="1" si="504"/>
        <v/>
      </c>
      <c r="AS530" s="7"/>
      <c r="AT530" s="25" t="str">
        <f t="shared" ca="1" si="529"/>
        <v/>
      </c>
      <c r="AU530" s="25">
        <f ca="1">SUM(AT$3:AT530)</f>
        <v>0</v>
      </c>
      <c r="AV530" s="25" t="str">
        <f t="shared" ca="1" si="530"/>
        <v/>
      </c>
      <c r="AW530" s="25" t="str">
        <f t="shared" ca="1" si="505"/>
        <v/>
      </c>
      <c r="AX530" s="25" t="str">
        <f t="shared" ca="1" si="531"/>
        <v/>
      </c>
      <c r="AY530" s="25" t="str">
        <f t="shared" ca="1" si="532"/>
        <v/>
      </c>
      <c r="AZ530" s="25" t="str">
        <f t="shared" ca="1" si="533"/>
        <v/>
      </c>
      <c r="BA530" s="25" t="str">
        <f t="shared" ca="1" si="534"/>
        <v/>
      </c>
      <c r="BB530" s="25" t="str">
        <f t="shared" ca="1" si="535"/>
        <v/>
      </c>
      <c r="BC530" s="25" t="str">
        <f t="shared" ca="1" si="536"/>
        <v/>
      </c>
      <c r="BD530" s="25" t="str">
        <f ca="1">IF($H530="","",IF($Q530="x",SUM(AW$3:AY530)+SUM(BB$3:BC530)-SUM(BD$3:BD529),0))</f>
        <v/>
      </c>
      <c r="BE530" s="25" t="str">
        <f t="shared" ca="1" si="537"/>
        <v/>
      </c>
      <c r="BF530" s="25" t="str">
        <f t="shared" ca="1" si="506"/>
        <v/>
      </c>
      <c r="BG530" s="7"/>
      <c r="BI530" s="25" t="str">
        <f t="shared" ca="1" si="538"/>
        <v/>
      </c>
      <c r="BJ530" s="25">
        <f ca="1">SUM(BI$3:BI530)</f>
        <v>0</v>
      </c>
      <c r="BK530" s="25" t="str">
        <f t="shared" ca="1" si="550"/>
        <v/>
      </c>
      <c r="BL530" s="25" t="str">
        <f t="shared" ca="1" si="507"/>
        <v/>
      </c>
      <c r="BM530" s="25" t="str">
        <f t="shared" ca="1" si="539"/>
        <v/>
      </c>
      <c r="BN530" s="25" t="str">
        <f t="shared" ca="1" si="540"/>
        <v/>
      </c>
      <c r="BO530" s="25" t="str">
        <f t="shared" ca="1" si="541"/>
        <v/>
      </c>
      <c r="BP530" s="25" t="str">
        <f t="shared" ca="1" si="542"/>
        <v/>
      </c>
      <c r="BQ530" s="25" t="str">
        <f t="shared" ca="1" si="543"/>
        <v/>
      </c>
      <c r="BR530" s="25" t="str">
        <f t="shared" ca="1" si="544"/>
        <v/>
      </c>
      <c r="BS530" s="25" t="str">
        <f ca="1">IF($H530="","",IF($Q530="x",SUM(BL$3:BN530)+SUM(BQ$3:BR530)-SUM(BS$3:BS529),0))</f>
        <v/>
      </c>
      <c r="BT530" s="25" t="str">
        <f t="shared" ca="1" si="545"/>
        <v/>
      </c>
      <c r="BU530" s="25" t="str">
        <f t="shared" ca="1" si="508"/>
        <v/>
      </c>
      <c r="BV530" s="7"/>
      <c r="BY530" s="7"/>
      <c r="CB530" s="131">
        <f t="shared" si="492"/>
        <v>527</v>
      </c>
      <c r="CC530" s="132" t="str">
        <f t="shared" ca="1" si="546"/>
        <v/>
      </c>
      <c r="CD530" s="133" t="str">
        <f t="shared" ca="1" si="493"/>
        <v/>
      </c>
      <c r="CE530" s="133" t="str">
        <f t="shared" ca="1" si="547"/>
        <v/>
      </c>
      <c r="CF530" s="133" t="str">
        <f t="shared" ca="1" si="494"/>
        <v/>
      </c>
      <c r="CG530" s="133" t="str">
        <f t="shared" ca="1" si="548"/>
        <v/>
      </c>
      <c r="CH530" s="133" t="str">
        <f ca="1">IF($H530="","",IF(MONTH($H530)=MONTH($C$4)-1,MAX(0,(CG530-SUM(N519:N530)+SUM(O519:O530))-(VLOOKUP(CB530-12,$CB$3:$CH529,6,FALSE))),0)*0.25)</f>
        <v/>
      </c>
      <c r="CI530" s="133" t="str">
        <f ca="1">IF($H530="","",CG530-SUM($CH$4:$CH530))</f>
        <v/>
      </c>
      <c r="CK530" s="133" t="str">
        <f ca="1">IF($H530="","",SUM($N$4:$N530)+$CK$3)</f>
        <v/>
      </c>
      <c r="CL530" s="133" t="str">
        <f ca="1">IF($H530="","",SUM($O$4:$O530))</f>
        <v/>
      </c>
      <c r="CM530" s="133" t="str">
        <f t="shared" ca="1" si="551"/>
        <v/>
      </c>
      <c r="CN530" s="133" t="str">
        <f ca="1">IF($H530="","",ROUND(IF(MONTH($H530)=MONTH($C$4)-1,BT530*(1+CC530)-SUM($CM$4:$CM530),0),2))</f>
        <v/>
      </c>
      <c r="CZ530" s="132" t="str">
        <f t="shared" ca="1" si="509"/>
        <v/>
      </c>
    </row>
    <row r="531" spans="6:104" x14ac:dyDescent="0.2">
      <c r="F531" s="3">
        <v>528</v>
      </c>
      <c r="G531" s="3">
        <f t="shared" si="510"/>
        <v>44</v>
      </c>
      <c r="H531" s="8" t="str">
        <f t="shared" ca="1" si="549"/>
        <v/>
      </c>
      <c r="I531" s="6" t="str">
        <f t="shared" ca="1" si="495"/>
        <v/>
      </c>
      <c r="J531" s="6" t="str">
        <f t="shared" ca="1" si="496"/>
        <v/>
      </c>
      <c r="K531" s="7"/>
      <c r="L531" s="6" t="str">
        <f ca="1">IF($H531="","",IF($J531="",VLOOKUP($I531,Sterbetafeln!$A$4:$I$124,$D$10,FALSE),MAX(0.0005,VLOOKUP($I531,Sterbetafeln!$A$4:$I$124,$D$10,FALSE)*VLOOKUP($J531,Sterbetafeln!$A$4:$I$124,$D$13,FALSE))))</f>
        <v/>
      </c>
      <c r="M531" s="78">
        <f ca="1">SUM($O$3:$O531)</f>
        <v>0</v>
      </c>
      <c r="N531" s="25" t="str">
        <f t="shared" ca="1" si="511"/>
        <v/>
      </c>
      <c r="O531" s="25" t="str">
        <f t="shared" ca="1" si="512"/>
        <v/>
      </c>
      <c r="P531" s="25" t="str">
        <f t="shared" ca="1" si="513"/>
        <v/>
      </c>
      <c r="Q531" s="7" t="str">
        <f t="shared" ca="1" si="514"/>
        <v/>
      </c>
      <c r="R531" s="25" t="str">
        <f t="shared" ca="1" si="515"/>
        <v/>
      </c>
      <c r="S531" s="25">
        <f ca="1">SUM(R$3:R531)</f>
        <v>0</v>
      </c>
      <c r="T531" s="25" t="str">
        <f t="shared" ca="1" si="516"/>
        <v/>
      </c>
      <c r="U531" s="25" t="str">
        <f t="shared" ca="1" si="497"/>
        <v/>
      </c>
      <c r="V531" s="25" t="str">
        <f t="shared" ca="1" si="517"/>
        <v/>
      </c>
      <c r="W531" s="25" t="str">
        <f t="shared" ca="1" si="498"/>
        <v/>
      </c>
      <c r="X531" s="25" t="str">
        <f t="shared" ca="1" si="518"/>
        <v/>
      </c>
      <c r="Y531" s="25" t="str">
        <f t="shared" ca="1" si="499"/>
        <v/>
      </c>
      <c r="Z531" s="25" t="str">
        <f t="shared" ca="1" si="519"/>
        <v/>
      </c>
      <c r="AA531" s="25" t="str">
        <f t="shared" ca="1" si="520"/>
        <v/>
      </c>
      <c r="AB531" s="25" t="str">
        <f ca="1">IF($H531="","",IF($Q531="x",SUM(U$3:W531)+SUM(Z$3:AA531)-SUM(AB$3:AB530),0))</f>
        <v/>
      </c>
      <c r="AC531" s="25" t="str">
        <f t="shared" ca="1" si="521"/>
        <v/>
      </c>
      <c r="AD531" s="25" t="str">
        <f t="shared" ca="1" si="500"/>
        <v/>
      </c>
      <c r="AE531" s="7"/>
      <c r="AF531" s="25" t="str">
        <f t="shared" ca="1" si="522"/>
        <v/>
      </c>
      <c r="AG531" s="25">
        <f ca="1">SUM(AF$3:AF531)</f>
        <v>0</v>
      </c>
      <c r="AH531" s="25" t="str">
        <f t="shared" ca="1" si="523"/>
        <v/>
      </c>
      <c r="AI531" s="25" t="str">
        <f t="shared" ca="1" si="501"/>
        <v/>
      </c>
      <c r="AJ531" s="25" t="str">
        <f t="shared" ca="1" si="524"/>
        <v/>
      </c>
      <c r="AK531" s="25" t="str">
        <f t="shared" ca="1" si="502"/>
        <v/>
      </c>
      <c r="AL531" s="25" t="str">
        <f t="shared" ca="1" si="525"/>
        <v/>
      </c>
      <c r="AM531" s="25" t="str">
        <f t="shared" ca="1" si="503"/>
        <v/>
      </c>
      <c r="AN531" s="25" t="str">
        <f t="shared" ca="1" si="526"/>
        <v/>
      </c>
      <c r="AO531" s="25" t="str">
        <f t="shared" ca="1" si="527"/>
        <v/>
      </c>
      <c r="AP531" s="25" t="str">
        <f ca="1">IF($H531="","",IF($Q531="x",SUM(AI$3:AK531)+SUM(AN$3:AO531)-SUM(AP$3:AP530),0))</f>
        <v/>
      </c>
      <c r="AQ531" s="25" t="str">
        <f t="shared" ca="1" si="528"/>
        <v/>
      </c>
      <c r="AR531" s="25" t="str">
        <f t="shared" ca="1" si="504"/>
        <v/>
      </c>
      <c r="AS531" s="7"/>
      <c r="AT531" s="25" t="str">
        <f t="shared" ca="1" si="529"/>
        <v/>
      </c>
      <c r="AU531" s="25">
        <f ca="1">SUM(AT$3:AT531)</f>
        <v>0</v>
      </c>
      <c r="AV531" s="25" t="str">
        <f t="shared" ca="1" si="530"/>
        <v/>
      </c>
      <c r="AW531" s="25" t="str">
        <f t="shared" ca="1" si="505"/>
        <v/>
      </c>
      <c r="AX531" s="25" t="str">
        <f t="shared" ca="1" si="531"/>
        <v/>
      </c>
      <c r="AY531" s="25" t="str">
        <f t="shared" ca="1" si="532"/>
        <v/>
      </c>
      <c r="AZ531" s="25" t="str">
        <f t="shared" ca="1" si="533"/>
        <v/>
      </c>
      <c r="BA531" s="25" t="str">
        <f t="shared" ca="1" si="534"/>
        <v/>
      </c>
      <c r="BB531" s="25" t="str">
        <f t="shared" ca="1" si="535"/>
        <v/>
      </c>
      <c r="BC531" s="25" t="str">
        <f t="shared" ca="1" si="536"/>
        <v/>
      </c>
      <c r="BD531" s="25" t="str">
        <f ca="1">IF($H531="","",IF($Q531="x",SUM(AW$3:AY531)+SUM(BB$3:BC531)-SUM(BD$3:BD530),0))</f>
        <v/>
      </c>
      <c r="BE531" s="25" t="str">
        <f t="shared" ca="1" si="537"/>
        <v/>
      </c>
      <c r="BF531" s="25" t="str">
        <f t="shared" ca="1" si="506"/>
        <v/>
      </c>
      <c r="BG531" s="7"/>
      <c r="BI531" s="25" t="str">
        <f t="shared" ca="1" si="538"/>
        <v/>
      </c>
      <c r="BJ531" s="25">
        <f ca="1">SUM(BI$3:BI531)</f>
        <v>0</v>
      </c>
      <c r="BK531" s="25" t="str">
        <f t="shared" ca="1" si="550"/>
        <v/>
      </c>
      <c r="BL531" s="25" t="str">
        <f t="shared" ca="1" si="507"/>
        <v/>
      </c>
      <c r="BM531" s="25" t="str">
        <f t="shared" ca="1" si="539"/>
        <v/>
      </c>
      <c r="BN531" s="25" t="str">
        <f t="shared" ca="1" si="540"/>
        <v/>
      </c>
      <c r="BO531" s="25" t="str">
        <f t="shared" ca="1" si="541"/>
        <v/>
      </c>
      <c r="BP531" s="25" t="str">
        <f t="shared" ca="1" si="542"/>
        <v/>
      </c>
      <c r="BQ531" s="25" t="str">
        <f t="shared" ca="1" si="543"/>
        <v/>
      </c>
      <c r="BR531" s="25" t="str">
        <f t="shared" ca="1" si="544"/>
        <v/>
      </c>
      <c r="BS531" s="25" t="str">
        <f ca="1">IF($H531="","",IF($Q531="x",SUM(BL$3:BN531)+SUM(BQ$3:BR531)-SUM(BS$3:BS530),0))</f>
        <v/>
      </c>
      <c r="BT531" s="25" t="str">
        <f t="shared" ca="1" si="545"/>
        <v/>
      </c>
      <c r="BU531" s="25" t="str">
        <f t="shared" ca="1" si="508"/>
        <v/>
      </c>
      <c r="BV531" s="7"/>
      <c r="BY531" s="7"/>
      <c r="CB531" s="131">
        <f t="shared" si="492"/>
        <v>528</v>
      </c>
      <c r="CC531" s="132" t="str">
        <f t="shared" ca="1" si="546"/>
        <v/>
      </c>
      <c r="CD531" s="133" t="str">
        <f t="shared" ca="1" si="493"/>
        <v/>
      </c>
      <c r="CE531" s="133" t="str">
        <f t="shared" ca="1" si="547"/>
        <v/>
      </c>
      <c r="CF531" s="133" t="str">
        <f t="shared" ca="1" si="494"/>
        <v/>
      </c>
      <c r="CG531" s="133" t="str">
        <f t="shared" ca="1" si="548"/>
        <v/>
      </c>
      <c r="CH531" s="133" t="str">
        <f ca="1">IF($H531="","",IF(MONTH($H531)=MONTH($C$4)-1,MAX(0,(CG531-SUM(N520:N531)+SUM(O520:O531))-(VLOOKUP(CB531-12,$CB$3:$CH530,6,FALSE))),0)*0.25)</f>
        <v/>
      </c>
      <c r="CI531" s="133" t="str">
        <f ca="1">IF($H531="","",CG531-SUM($CH$4:$CH531))</f>
        <v/>
      </c>
      <c r="CK531" s="133" t="str">
        <f ca="1">IF($H531="","",SUM($N$4:$N531)+$CK$3)</f>
        <v/>
      </c>
      <c r="CL531" s="133" t="str">
        <f ca="1">IF($H531="","",SUM($O$4:$O531))</f>
        <v/>
      </c>
      <c r="CM531" s="133" t="str">
        <f t="shared" ca="1" si="551"/>
        <v/>
      </c>
      <c r="CN531" s="133" t="str">
        <f ca="1">IF($H531="","",ROUND(IF(MONTH($H531)=MONTH($C$4)-1,BT531*(1+CC531)-SUM($CM$4:$CM531),0),2))</f>
        <v/>
      </c>
      <c r="CZ531" s="132" t="str">
        <f t="shared" ca="1" si="509"/>
        <v/>
      </c>
    </row>
    <row r="532" spans="6:104" x14ac:dyDescent="0.2">
      <c r="F532" s="3">
        <v>529</v>
      </c>
      <c r="G532" s="3">
        <f t="shared" si="510"/>
        <v>45</v>
      </c>
      <c r="H532" s="8" t="str">
        <f t="shared" ca="1" si="549"/>
        <v/>
      </c>
      <c r="I532" s="6" t="str">
        <f t="shared" ca="1" si="495"/>
        <v/>
      </c>
      <c r="J532" s="6" t="str">
        <f t="shared" ca="1" si="496"/>
        <v/>
      </c>
      <c r="K532" s="7"/>
      <c r="L532" s="6" t="str">
        <f ca="1">IF($H532="","",IF($J532="",VLOOKUP($I532,Sterbetafeln!$A$4:$I$124,$D$10,FALSE),MAX(0.0005,VLOOKUP($I532,Sterbetafeln!$A$4:$I$124,$D$10,FALSE)*VLOOKUP($J532,Sterbetafeln!$A$4:$I$124,$D$13,FALSE))))</f>
        <v/>
      </c>
      <c r="M532" s="78">
        <f ca="1">SUM($O$3:$O532)</f>
        <v>0</v>
      </c>
      <c r="N532" s="25" t="str">
        <f t="shared" ca="1" si="511"/>
        <v/>
      </c>
      <c r="O532" s="25" t="str">
        <f t="shared" ca="1" si="512"/>
        <v/>
      </c>
      <c r="P532" s="25" t="str">
        <f t="shared" ca="1" si="513"/>
        <v/>
      </c>
      <c r="Q532" s="7" t="str">
        <f t="shared" ca="1" si="514"/>
        <v/>
      </c>
      <c r="R532" s="25" t="str">
        <f t="shared" ca="1" si="515"/>
        <v/>
      </c>
      <c r="S532" s="25">
        <f ca="1">SUM(R$3:R532)</f>
        <v>0</v>
      </c>
      <c r="T532" s="25" t="str">
        <f t="shared" ca="1" si="516"/>
        <v/>
      </c>
      <c r="U532" s="25" t="str">
        <f t="shared" ca="1" si="497"/>
        <v/>
      </c>
      <c r="V532" s="25" t="str">
        <f t="shared" ca="1" si="517"/>
        <v/>
      </c>
      <c r="W532" s="25" t="str">
        <f t="shared" ca="1" si="498"/>
        <v/>
      </c>
      <c r="X532" s="25" t="str">
        <f t="shared" ca="1" si="518"/>
        <v/>
      </c>
      <c r="Y532" s="25" t="str">
        <f t="shared" ca="1" si="499"/>
        <v/>
      </c>
      <c r="Z532" s="25" t="str">
        <f t="shared" ca="1" si="519"/>
        <v/>
      </c>
      <c r="AA532" s="25" t="str">
        <f t="shared" ca="1" si="520"/>
        <v/>
      </c>
      <c r="AB532" s="25" t="str">
        <f ca="1">IF($H532="","",IF($Q532="x",SUM(U$3:W532)+SUM(Z$3:AA532)-SUM(AB$3:AB531),0))</f>
        <v/>
      </c>
      <c r="AC532" s="25" t="str">
        <f t="shared" ca="1" si="521"/>
        <v/>
      </c>
      <c r="AD532" s="25" t="str">
        <f t="shared" ca="1" si="500"/>
        <v/>
      </c>
      <c r="AE532" s="7"/>
      <c r="AF532" s="25" t="str">
        <f t="shared" ca="1" si="522"/>
        <v/>
      </c>
      <c r="AG532" s="25">
        <f ca="1">SUM(AF$3:AF532)</f>
        <v>0</v>
      </c>
      <c r="AH532" s="25" t="str">
        <f t="shared" ca="1" si="523"/>
        <v/>
      </c>
      <c r="AI532" s="25" t="str">
        <f t="shared" ca="1" si="501"/>
        <v/>
      </c>
      <c r="AJ532" s="25" t="str">
        <f t="shared" ca="1" si="524"/>
        <v/>
      </c>
      <c r="AK532" s="25" t="str">
        <f t="shared" ca="1" si="502"/>
        <v/>
      </c>
      <c r="AL532" s="25" t="str">
        <f t="shared" ca="1" si="525"/>
        <v/>
      </c>
      <c r="AM532" s="25" t="str">
        <f t="shared" ca="1" si="503"/>
        <v/>
      </c>
      <c r="AN532" s="25" t="str">
        <f t="shared" ca="1" si="526"/>
        <v/>
      </c>
      <c r="AO532" s="25" t="str">
        <f t="shared" ca="1" si="527"/>
        <v/>
      </c>
      <c r="AP532" s="25" t="str">
        <f ca="1">IF($H532="","",IF($Q532="x",SUM(AI$3:AK532)+SUM(AN$3:AO532)-SUM(AP$3:AP531),0))</f>
        <v/>
      </c>
      <c r="AQ532" s="25" t="str">
        <f t="shared" ca="1" si="528"/>
        <v/>
      </c>
      <c r="AR532" s="25" t="str">
        <f t="shared" ca="1" si="504"/>
        <v/>
      </c>
      <c r="AS532" s="7"/>
      <c r="AT532" s="25" t="str">
        <f t="shared" ca="1" si="529"/>
        <v/>
      </c>
      <c r="AU532" s="25">
        <f ca="1">SUM(AT$3:AT532)</f>
        <v>0</v>
      </c>
      <c r="AV532" s="25" t="str">
        <f t="shared" ca="1" si="530"/>
        <v/>
      </c>
      <c r="AW532" s="25" t="str">
        <f t="shared" ca="1" si="505"/>
        <v/>
      </c>
      <c r="AX532" s="25" t="str">
        <f t="shared" ca="1" si="531"/>
        <v/>
      </c>
      <c r="AY532" s="25" t="str">
        <f t="shared" ca="1" si="532"/>
        <v/>
      </c>
      <c r="AZ532" s="25" t="str">
        <f t="shared" ca="1" si="533"/>
        <v/>
      </c>
      <c r="BA532" s="25" t="str">
        <f t="shared" ca="1" si="534"/>
        <v/>
      </c>
      <c r="BB532" s="25" t="str">
        <f t="shared" ca="1" si="535"/>
        <v/>
      </c>
      <c r="BC532" s="25" t="str">
        <f t="shared" ca="1" si="536"/>
        <v/>
      </c>
      <c r="BD532" s="25" t="str">
        <f ca="1">IF($H532="","",IF($Q532="x",SUM(AW$3:AY532)+SUM(BB$3:BC532)-SUM(BD$3:BD531),0))</f>
        <v/>
      </c>
      <c r="BE532" s="25" t="str">
        <f t="shared" ca="1" si="537"/>
        <v/>
      </c>
      <c r="BF532" s="25" t="str">
        <f t="shared" ca="1" si="506"/>
        <v/>
      </c>
      <c r="BG532" s="7"/>
      <c r="BI532" s="25" t="str">
        <f t="shared" ca="1" si="538"/>
        <v/>
      </c>
      <c r="BJ532" s="25">
        <f ca="1">SUM(BI$3:BI532)</f>
        <v>0</v>
      </c>
      <c r="BK532" s="25" t="str">
        <f t="shared" ca="1" si="550"/>
        <v/>
      </c>
      <c r="BL532" s="25" t="str">
        <f t="shared" ca="1" si="507"/>
        <v/>
      </c>
      <c r="BM532" s="25" t="str">
        <f t="shared" ca="1" si="539"/>
        <v/>
      </c>
      <c r="BN532" s="25" t="str">
        <f t="shared" ca="1" si="540"/>
        <v/>
      </c>
      <c r="BO532" s="25" t="str">
        <f t="shared" ca="1" si="541"/>
        <v/>
      </c>
      <c r="BP532" s="25" t="str">
        <f t="shared" ca="1" si="542"/>
        <v/>
      </c>
      <c r="BQ532" s="25" t="str">
        <f t="shared" ca="1" si="543"/>
        <v/>
      </c>
      <c r="BR532" s="25" t="str">
        <f t="shared" ca="1" si="544"/>
        <v/>
      </c>
      <c r="BS532" s="25" t="str">
        <f ca="1">IF($H532="","",IF($Q532="x",SUM(BL$3:BN532)+SUM(BQ$3:BR532)-SUM(BS$3:BS531),0))</f>
        <v/>
      </c>
      <c r="BT532" s="25" t="str">
        <f t="shared" ca="1" si="545"/>
        <v/>
      </c>
      <c r="BU532" s="25" t="str">
        <f t="shared" ca="1" si="508"/>
        <v/>
      </c>
      <c r="BV532" s="7"/>
      <c r="BY532" s="7"/>
      <c r="CB532" s="131">
        <f t="shared" si="492"/>
        <v>529</v>
      </c>
      <c r="CC532" s="132" t="str">
        <f t="shared" ca="1" si="546"/>
        <v/>
      </c>
      <c r="CD532" s="133" t="str">
        <f t="shared" ca="1" si="493"/>
        <v/>
      </c>
      <c r="CE532" s="133" t="str">
        <f t="shared" ca="1" si="547"/>
        <v/>
      </c>
      <c r="CF532" s="133" t="str">
        <f t="shared" ca="1" si="494"/>
        <v/>
      </c>
      <c r="CG532" s="133" t="str">
        <f t="shared" ca="1" si="548"/>
        <v/>
      </c>
      <c r="CH532" s="133" t="str">
        <f ca="1">IF($H532="","",IF(MONTH($H532)=MONTH($C$4)-1,MAX(0,(CG532-SUM(N521:N532)+SUM(O521:O532))-(VLOOKUP(CB532-12,$CB$3:$CH531,6,FALSE))),0)*0.25)</f>
        <v/>
      </c>
      <c r="CI532" s="133" t="str">
        <f ca="1">IF($H532="","",CG532-SUM($CH$4:$CH532))</f>
        <v/>
      </c>
      <c r="CK532" s="133" t="str">
        <f ca="1">IF($H532="","",SUM($N$4:$N532)+$CK$3)</f>
        <v/>
      </c>
      <c r="CL532" s="133" t="str">
        <f ca="1">IF($H532="","",SUM($O$4:$O532))</f>
        <v/>
      </c>
      <c r="CM532" s="133" t="str">
        <f t="shared" ca="1" si="551"/>
        <v/>
      </c>
      <c r="CN532" s="133" t="str">
        <f ca="1">IF($H532="","",ROUND(IF(MONTH($H532)=MONTH($C$4)-1,BT532*(1+CC532)-SUM($CM$4:$CM532),0),2))</f>
        <v/>
      </c>
      <c r="CZ532" s="132" t="str">
        <f t="shared" ca="1" si="509"/>
        <v/>
      </c>
    </row>
    <row r="533" spans="6:104" x14ac:dyDescent="0.2">
      <c r="F533" s="3">
        <v>530</v>
      </c>
      <c r="G533" s="3">
        <f t="shared" si="510"/>
        <v>45</v>
      </c>
      <c r="H533" s="8" t="str">
        <f t="shared" ca="1" si="549"/>
        <v/>
      </c>
      <c r="I533" s="6" t="str">
        <f t="shared" ca="1" si="495"/>
        <v/>
      </c>
      <c r="J533" s="6" t="str">
        <f t="shared" ca="1" si="496"/>
        <v/>
      </c>
      <c r="K533" s="7"/>
      <c r="L533" s="6" t="str">
        <f ca="1">IF($H533="","",IF($J533="",VLOOKUP($I533,Sterbetafeln!$A$4:$I$124,$D$10,FALSE),MAX(0.0005,VLOOKUP($I533,Sterbetafeln!$A$4:$I$124,$D$10,FALSE)*VLOOKUP($J533,Sterbetafeln!$A$4:$I$124,$D$13,FALSE))))</f>
        <v/>
      </c>
      <c r="M533" s="78">
        <f ca="1">SUM($O$3:$O533)</f>
        <v>0</v>
      </c>
      <c r="N533" s="25" t="str">
        <f t="shared" ca="1" si="511"/>
        <v/>
      </c>
      <c r="O533" s="25" t="str">
        <f t="shared" ca="1" si="512"/>
        <v/>
      </c>
      <c r="P533" s="25" t="str">
        <f t="shared" ca="1" si="513"/>
        <v/>
      </c>
      <c r="Q533" s="7" t="str">
        <f t="shared" ca="1" si="514"/>
        <v/>
      </c>
      <c r="R533" s="25" t="str">
        <f t="shared" ca="1" si="515"/>
        <v/>
      </c>
      <c r="S533" s="25">
        <f ca="1">SUM(R$3:R533)</f>
        <v>0</v>
      </c>
      <c r="T533" s="25" t="str">
        <f t="shared" ca="1" si="516"/>
        <v/>
      </c>
      <c r="U533" s="25" t="str">
        <f t="shared" ca="1" si="497"/>
        <v/>
      </c>
      <c r="V533" s="25" t="str">
        <f t="shared" ca="1" si="517"/>
        <v/>
      </c>
      <c r="W533" s="25" t="str">
        <f t="shared" ca="1" si="498"/>
        <v/>
      </c>
      <c r="X533" s="25" t="str">
        <f t="shared" ca="1" si="518"/>
        <v/>
      </c>
      <c r="Y533" s="25" t="str">
        <f t="shared" ca="1" si="499"/>
        <v/>
      </c>
      <c r="Z533" s="25" t="str">
        <f t="shared" ca="1" si="519"/>
        <v/>
      </c>
      <c r="AA533" s="25" t="str">
        <f t="shared" ca="1" si="520"/>
        <v/>
      </c>
      <c r="AB533" s="25" t="str">
        <f ca="1">IF($H533="","",IF($Q533="x",SUM(U$3:W533)+SUM(Z$3:AA533)-SUM(AB$3:AB532),0))</f>
        <v/>
      </c>
      <c r="AC533" s="25" t="str">
        <f t="shared" ca="1" si="521"/>
        <v/>
      </c>
      <c r="AD533" s="25" t="str">
        <f t="shared" ca="1" si="500"/>
        <v/>
      </c>
      <c r="AE533" s="7"/>
      <c r="AF533" s="25" t="str">
        <f t="shared" ca="1" si="522"/>
        <v/>
      </c>
      <c r="AG533" s="25">
        <f ca="1">SUM(AF$3:AF533)</f>
        <v>0</v>
      </c>
      <c r="AH533" s="25" t="str">
        <f t="shared" ca="1" si="523"/>
        <v/>
      </c>
      <c r="AI533" s="25" t="str">
        <f t="shared" ca="1" si="501"/>
        <v/>
      </c>
      <c r="AJ533" s="25" t="str">
        <f t="shared" ca="1" si="524"/>
        <v/>
      </c>
      <c r="AK533" s="25" t="str">
        <f t="shared" ca="1" si="502"/>
        <v/>
      </c>
      <c r="AL533" s="25" t="str">
        <f t="shared" ca="1" si="525"/>
        <v/>
      </c>
      <c r="AM533" s="25" t="str">
        <f t="shared" ca="1" si="503"/>
        <v/>
      </c>
      <c r="AN533" s="25" t="str">
        <f t="shared" ca="1" si="526"/>
        <v/>
      </c>
      <c r="AO533" s="25" t="str">
        <f t="shared" ca="1" si="527"/>
        <v/>
      </c>
      <c r="AP533" s="25" t="str">
        <f ca="1">IF($H533="","",IF($Q533="x",SUM(AI$3:AK533)+SUM(AN$3:AO533)-SUM(AP$3:AP532),0))</f>
        <v/>
      </c>
      <c r="AQ533" s="25" t="str">
        <f t="shared" ca="1" si="528"/>
        <v/>
      </c>
      <c r="AR533" s="25" t="str">
        <f t="shared" ca="1" si="504"/>
        <v/>
      </c>
      <c r="AS533" s="7"/>
      <c r="AT533" s="25" t="str">
        <f t="shared" ca="1" si="529"/>
        <v/>
      </c>
      <c r="AU533" s="25">
        <f ca="1">SUM(AT$3:AT533)</f>
        <v>0</v>
      </c>
      <c r="AV533" s="25" t="str">
        <f t="shared" ca="1" si="530"/>
        <v/>
      </c>
      <c r="AW533" s="25" t="str">
        <f t="shared" ca="1" si="505"/>
        <v/>
      </c>
      <c r="AX533" s="25" t="str">
        <f t="shared" ca="1" si="531"/>
        <v/>
      </c>
      <c r="AY533" s="25" t="str">
        <f t="shared" ca="1" si="532"/>
        <v/>
      </c>
      <c r="AZ533" s="25" t="str">
        <f t="shared" ca="1" si="533"/>
        <v/>
      </c>
      <c r="BA533" s="25" t="str">
        <f t="shared" ca="1" si="534"/>
        <v/>
      </c>
      <c r="BB533" s="25" t="str">
        <f t="shared" ca="1" si="535"/>
        <v/>
      </c>
      <c r="BC533" s="25" t="str">
        <f t="shared" ca="1" si="536"/>
        <v/>
      </c>
      <c r="BD533" s="25" t="str">
        <f ca="1">IF($H533="","",IF($Q533="x",SUM(AW$3:AY533)+SUM(BB$3:BC533)-SUM(BD$3:BD532),0))</f>
        <v/>
      </c>
      <c r="BE533" s="25" t="str">
        <f t="shared" ca="1" si="537"/>
        <v/>
      </c>
      <c r="BF533" s="25" t="str">
        <f t="shared" ca="1" si="506"/>
        <v/>
      </c>
      <c r="BG533" s="7"/>
      <c r="BI533" s="25" t="str">
        <f t="shared" ca="1" si="538"/>
        <v/>
      </c>
      <c r="BJ533" s="25">
        <f ca="1">SUM(BI$3:BI533)</f>
        <v>0</v>
      </c>
      <c r="BK533" s="25" t="str">
        <f t="shared" ca="1" si="550"/>
        <v/>
      </c>
      <c r="BL533" s="25" t="str">
        <f t="shared" ca="1" si="507"/>
        <v/>
      </c>
      <c r="BM533" s="25" t="str">
        <f t="shared" ca="1" si="539"/>
        <v/>
      </c>
      <c r="BN533" s="25" t="str">
        <f t="shared" ca="1" si="540"/>
        <v/>
      </c>
      <c r="BO533" s="25" t="str">
        <f t="shared" ca="1" si="541"/>
        <v/>
      </c>
      <c r="BP533" s="25" t="str">
        <f t="shared" ca="1" si="542"/>
        <v/>
      </c>
      <c r="BQ533" s="25" t="str">
        <f t="shared" ca="1" si="543"/>
        <v/>
      </c>
      <c r="BR533" s="25" t="str">
        <f t="shared" ca="1" si="544"/>
        <v/>
      </c>
      <c r="BS533" s="25" t="str">
        <f ca="1">IF($H533="","",IF($Q533="x",SUM(BL$3:BN533)+SUM(BQ$3:BR533)-SUM(BS$3:BS532),0))</f>
        <v/>
      </c>
      <c r="BT533" s="25" t="str">
        <f t="shared" ca="1" si="545"/>
        <v/>
      </c>
      <c r="BU533" s="25" t="str">
        <f t="shared" ca="1" si="508"/>
        <v/>
      </c>
      <c r="BV533" s="7"/>
      <c r="BY533" s="7"/>
      <c r="CB533" s="131">
        <f t="shared" si="492"/>
        <v>530</v>
      </c>
      <c r="CC533" s="132" t="str">
        <f t="shared" ca="1" si="546"/>
        <v/>
      </c>
      <c r="CD533" s="133" t="str">
        <f t="shared" ca="1" si="493"/>
        <v/>
      </c>
      <c r="CE533" s="133" t="str">
        <f t="shared" ca="1" si="547"/>
        <v/>
      </c>
      <c r="CF533" s="133" t="str">
        <f t="shared" ca="1" si="494"/>
        <v/>
      </c>
      <c r="CG533" s="133" t="str">
        <f t="shared" ca="1" si="548"/>
        <v/>
      </c>
      <c r="CH533" s="133" t="str">
        <f ca="1">IF($H533="","",IF(MONTH($H533)=MONTH($C$4)-1,MAX(0,(CG533-SUM(N522:N533)+SUM(O522:O533))-(VLOOKUP(CB533-12,$CB$3:$CH532,6,FALSE))),0)*0.25)</f>
        <v/>
      </c>
      <c r="CI533" s="133" t="str">
        <f ca="1">IF($H533="","",CG533-SUM($CH$4:$CH533))</f>
        <v/>
      </c>
      <c r="CK533" s="133" t="str">
        <f ca="1">IF($H533="","",SUM($N$4:$N533)+$CK$3)</f>
        <v/>
      </c>
      <c r="CL533" s="133" t="str">
        <f ca="1">IF($H533="","",SUM($O$4:$O533))</f>
        <v/>
      </c>
      <c r="CM533" s="133" t="str">
        <f t="shared" ca="1" si="551"/>
        <v/>
      </c>
      <c r="CN533" s="133" t="str">
        <f ca="1">IF($H533="","",ROUND(IF(MONTH($H533)=MONTH($C$4)-1,BT533*(1+CC533)-SUM($CM$4:$CM533),0),2))</f>
        <v/>
      </c>
      <c r="CZ533" s="132" t="str">
        <f t="shared" ca="1" si="509"/>
        <v/>
      </c>
    </row>
    <row r="534" spans="6:104" x14ac:dyDescent="0.2">
      <c r="F534" s="3">
        <v>531</v>
      </c>
      <c r="G534" s="3">
        <f t="shared" si="510"/>
        <v>45</v>
      </c>
      <c r="H534" s="8" t="str">
        <f t="shared" ca="1" si="549"/>
        <v/>
      </c>
      <c r="I534" s="6" t="str">
        <f t="shared" ca="1" si="495"/>
        <v/>
      </c>
      <c r="J534" s="6" t="str">
        <f t="shared" ca="1" si="496"/>
        <v/>
      </c>
      <c r="K534" s="7"/>
      <c r="L534" s="6" t="str">
        <f ca="1">IF($H534="","",IF($J534="",VLOOKUP($I534,Sterbetafeln!$A$4:$I$124,$D$10,FALSE),MAX(0.0005,VLOOKUP($I534,Sterbetafeln!$A$4:$I$124,$D$10,FALSE)*VLOOKUP($J534,Sterbetafeln!$A$4:$I$124,$D$13,FALSE))))</f>
        <v/>
      </c>
      <c r="M534" s="78">
        <f ca="1">SUM($O$3:$O534)</f>
        <v>0</v>
      </c>
      <c r="N534" s="25" t="str">
        <f t="shared" ca="1" si="511"/>
        <v/>
      </c>
      <c r="O534" s="25" t="str">
        <f t="shared" ca="1" si="512"/>
        <v/>
      </c>
      <c r="P534" s="25" t="str">
        <f t="shared" ca="1" si="513"/>
        <v/>
      </c>
      <c r="Q534" s="7" t="str">
        <f t="shared" ca="1" si="514"/>
        <v/>
      </c>
      <c r="R534" s="25" t="str">
        <f t="shared" ca="1" si="515"/>
        <v/>
      </c>
      <c r="S534" s="25">
        <f ca="1">SUM(R$3:R534)</f>
        <v>0</v>
      </c>
      <c r="T534" s="25" t="str">
        <f t="shared" ca="1" si="516"/>
        <v/>
      </c>
      <c r="U534" s="25" t="str">
        <f t="shared" ca="1" si="497"/>
        <v/>
      </c>
      <c r="V534" s="25" t="str">
        <f t="shared" ca="1" si="517"/>
        <v/>
      </c>
      <c r="W534" s="25" t="str">
        <f t="shared" ca="1" si="498"/>
        <v/>
      </c>
      <c r="X534" s="25" t="str">
        <f t="shared" ca="1" si="518"/>
        <v/>
      </c>
      <c r="Y534" s="25" t="str">
        <f t="shared" ca="1" si="499"/>
        <v/>
      </c>
      <c r="Z534" s="25" t="str">
        <f t="shared" ca="1" si="519"/>
        <v/>
      </c>
      <c r="AA534" s="25" t="str">
        <f t="shared" ca="1" si="520"/>
        <v/>
      </c>
      <c r="AB534" s="25" t="str">
        <f ca="1">IF($H534="","",IF($Q534="x",SUM(U$3:W534)+SUM(Z$3:AA534)-SUM(AB$3:AB533),0))</f>
        <v/>
      </c>
      <c r="AC534" s="25" t="str">
        <f t="shared" ca="1" si="521"/>
        <v/>
      </c>
      <c r="AD534" s="25" t="str">
        <f t="shared" ca="1" si="500"/>
        <v/>
      </c>
      <c r="AE534" s="7"/>
      <c r="AF534" s="25" t="str">
        <f t="shared" ca="1" si="522"/>
        <v/>
      </c>
      <c r="AG534" s="25">
        <f ca="1">SUM(AF$3:AF534)</f>
        <v>0</v>
      </c>
      <c r="AH534" s="25" t="str">
        <f t="shared" ca="1" si="523"/>
        <v/>
      </c>
      <c r="AI534" s="25" t="str">
        <f t="shared" ca="1" si="501"/>
        <v/>
      </c>
      <c r="AJ534" s="25" t="str">
        <f t="shared" ca="1" si="524"/>
        <v/>
      </c>
      <c r="AK534" s="25" t="str">
        <f t="shared" ca="1" si="502"/>
        <v/>
      </c>
      <c r="AL534" s="25" t="str">
        <f t="shared" ca="1" si="525"/>
        <v/>
      </c>
      <c r="AM534" s="25" t="str">
        <f t="shared" ca="1" si="503"/>
        <v/>
      </c>
      <c r="AN534" s="25" t="str">
        <f t="shared" ca="1" si="526"/>
        <v/>
      </c>
      <c r="AO534" s="25" t="str">
        <f t="shared" ca="1" si="527"/>
        <v/>
      </c>
      <c r="AP534" s="25" t="str">
        <f ca="1">IF($H534="","",IF($Q534="x",SUM(AI$3:AK534)+SUM(AN$3:AO534)-SUM(AP$3:AP533),0))</f>
        <v/>
      </c>
      <c r="AQ534" s="25" t="str">
        <f t="shared" ca="1" si="528"/>
        <v/>
      </c>
      <c r="AR534" s="25" t="str">
        <f t="shared" ca="1" si="504"/>
        <v/>
      </c>
      <c r="AS534" s="7"/>
      <c r="AT534" s="25" t="str">
        <f t="shared" ca="1" si="529"/>
        <v/>
      </c>
      <c r="AU534" s="25">
        <f ca="1">SUM(AT$3:AT534)</f>
        <v>0</v>
      </c>
      <c r="AV534" s="25" t="str">
        <f t="shared" ca="1" si="530"/>
        <v/>
      </c>
      <c r="AW534" s="25" t="str">
        <f t="shared" ca="1" si="505"/>
        <v/>
      </c>
      <c r="AX534" s="25" t="str">
        <f t="shared" ca="1" si="531"/>
        <v/>
      </c>
      <c r="AY534" s="25" t="str">
        <f t="shared" ca="1" si="532"/>
        <v/>
      </c>
      <c r="AZ534" s="25" t="str">
        <f t="shared" ca="1" si="533"/>
        <v/>
      </c>
      <c r="BA534" s="25" t="str">
        <f t="shared" ca="1" si="534"/>
        <v/>
      </c>
      <c r="BB534" s="25" t="str">
        <f t="shared" ca="1" si="535"/>
        <v/>
      </c>
      <c r="BC534" s="25" t="str">
        <f t="shared" ca="1" si="536"/>
        <v/>
      </c>
      <c r="BD534" s="25" t="str">
        <f ca="1">IF($H534="","",IF($Q534="x",SUM(AW$3:AY534)+SUM(BB$3:BC534)-SUM(BD$3:BD533),0))</f>
        <v/>
      </c>
      <c r="BE534" s="25" t="str">
        <f t="shared" ca="1" si="537"/>
        <v/>
      </c>
      <c r="BF534" s="25" t="str">
        <f t="shared" ca="1" si="506"/>
        <v/>
      </c>
      <c r="BG534" s="7"/>
      <c r="BI534" s="25" t="str">
        <f t="shared" ca="1" si="538"/>
        <v/>
      </c>
      <c r="BJ534" s="25">
        <f ca="1">SUM(BI$3:BI534)</f>
        <v>0</v>
      </c>
      <c r="BK534" s="25" t="str">
        <f t="shared" ca="1" si="550"/>
        <v/>
      </c>
      <c r="BL534" s="25" t="str">
        <f t="shared" ca="1" si="507"/>
        <v/>
      </c>
      <c r="BM534" s="25" t="str">
        <f t="shared" ca="1" si="539"/>
        <v/>
      </c>
      <c r="BN534" s="25" t="str">
        <f t="shared" ca="1" si="540"/>
        <v/>
      </c>
      <c r="BO534" s="25" t="str">
        <f t="shared" ca="1" si="541"/>
        <v/>
      </c>
      <c r="BP534" s="25" t="str">
        <f t="shared" ca="1" si="542"/>
        <v/>
      </c>
      <c r="BQ534" s="25" t="str">
        <f t="shared" ca="1" si="543"/>
        <v/>
      </c>
      <c r="BR534" s="25" t="str">
        <f t="shared" ca="1" si="544"/>
        <v/>
      </c>
      <c r="BS534" s="25" t="str">
        <f ca="1">IF($H534="","",IF($Q534="x",SUM(BL$3:BN534)+SUM(BQ$3:BR534)-SUM(BS$3:BS533),0))</f>
        <v/>
      </c>
      <c r="BT534" s="25" t="str">
        <f t="shared" ca="1" si="545"/>
        <v/>
      </c>
      <c r="BU534" s="25" t="str">
        <f t="shared" ca="1" si="508"/>
        <v/>
      </c>
      <c r="BV534" s="7"/>
      <c r="BY534" s="7"/>
      <c r="CB534" s="131">
        <f t="shared" si="492"/>
        <v>531</v>
      </c>
      <c r="CC534" s="132" t="str">
        <f t="shared" ca="1" si="546"/>
        <v/>
      </c>
      <c r="CD534" s="133" t="str">
        <f t="shared" ca="1" si="493"/>
        <v/>
      </c>
      <c r="CE534" s="133" t="str">
        <f t="shared" ca="1" si="547"/>
        <v/>
      </c>
      <c r="CF534" s="133" t="str">
        <f t="shared" ca="1" si="494"/>
        <v/>
      </c>
      <c r="CG534" s="133" t="str">
        <f t="shared" ca="1" si="548"/>
        <v/>
      </c>
      <c r="CH534" s="133" t="str">
        <f ca="1">IF($H534="","",IF(MONTH($H534)=MONTH($C$4)-1,MAX(0,(CG534-SUM(N523:N534)+SUM(O523:O534))-(VLOOKUP(CB534-12,$CB$3:$CH533,6,FALSE))),0)*0.25)</f>
        <v/>
      </c>
      <c r="CI534" s="133" t="str">
        <f ca="1">IF($H534="","",CG534-SUM($CH$4:$CH534))</f>
        <v/>
      </c>
      <c r="CK534" s="133" t="str">
        <f ca="1">IF($H534="","",SUM($N$4:$N534)+$CK$3)</f>
        <v/>
      </c>
      <c r="CL534" s="133" t="str">
        <f ca="1">IF($H534="","",SUM($O$4:$O534))</f>
        <v/>
      </c>
      <c r="CM534" s="133" t="str">
        <f t="shared" ca="1" si="551"/>
        <v/>
      </c>
      <c r="CN534" s="133" t="str">
        <f ca="1">IF($H534="","",ROUND(IF(MONTH($H534)=MONTH($C$4)-1,BT534*(1+CC534)-SUM($CM$4:$CM534),0),2))</f>
        <v/>
      </c>
      <c r="CZ534" s="132" t="str">
        <f t="shared" ca="1" si="509"/>
        <v/>
      </c>
    </row>
    <row r="535" spans="6:104" x14ac:dyDescent="0.2">
      <c r="F535" s="3">
        <v>532</v>
      </c>
      <c r="G535" s="3">
        <f t="shared" si="510"/>
        <v>45</v>
      </c>
      <c r="H535" s="8" t="str">
        <f t="shared" ca="1" si="549"/>
        <v/>
      </c>
      <c r="I535" s="6" t="str">
        <f t="shared" ca="1" si="495"/>
        <v/>
      </c>
      <c r="J535" s="6" t="str">
        <f t="shared" ca="1" si="496"/>
        <v/>
      </c>
      <c r="K535" s="7"/>
      <c r="L535" s="6" t="str">
        <f ca="1">IF($H535="","",IF($J535="",VLOOKUP($I535,Sterbetafeln!$A$4:$I$124,$D$10,FALSE),MAX(0.0005,VLOOKUP($I535,Sterbetafeln!$A$4:$I$124,$D$10,FALSE)*VLOOKUP($J535,Sterbetafeln!$A$4:$I$124,$D$13,FALSE))))</f>
        <v/>
      </c>
      <c r="M535" s="78">
        <f ca="1">SUM($O$3:$O535)</f>
        <v>0</v>
      </c>
      <c r="N535" s="25" t="str">
        <f t="shared" ca="1" si="511"/>
        <v/>
      </c>
      <c r="O535" s="25" t="str">
        <f t="shared" ca="1" si="512"/>
        <v/>
      </c>
      <c r="P535" s="25" t="str">
        <f t="shared" ca="1" si="513"/>
        <v/>
      </c>
      <c r="Q535" s="7" t="str">
        <f t="shared" ca="1" si="514"/>
        <v/>
      </c>
      <c r="R535" s="25" t="str">
        <f t="shared" ca="1" si="515"/>
        <v/>
      </c>
      <c r="S535" s="25">
        <f ca="1">SUM(R$3:R535)</f>
        <v>0</v>
      </c>
      <c r="T535" s="25" t="str">
        <f t="shared" ca="1" si="516"/>
        <v/>
      </c>
      <c r="U535" s="25" t="str">
        <f t="shared" ca="1" si="497"/>
        <v/>
      </c>
      <c r="V535" s="25" t="str">
        <f t="shared" ca="1" si="517"/>
        <v/>
      </c>
      <c r="W535" s="25" t="str">
        <f t="shared" ca="1" si="498"/>
        <v/>
      </c>
      <c r="X535" s="25" t="str">
        <f t="shared" ca="1" si="518"/>
        <v/>
      </c>
      <c r="Y535" s="25" t="str">
        <f t="shared" ca="1" si="499"/>
        <v/>
      </c>
      <c r="Z535" s="25" t="str">
        <f t="shared" ca="1" si="519"/>
        <v/>
      </c>
      <c r="AA535" s="25" t="str">
        <f t="shared" ca="1" si="520"/>
        <v/>
      </c>
      <c r="AB535" s="25" t="str">
        <f ca="1">IF($H535="","",IF($Q535="x",SUM(U$3:W535)+SUM(Z$3:AA535)-SUM(AB$3:AB534),0))</f>
        <v/>
      </c>
      <c r="AC535" s="25" t="str">
        <f t="shared" ca="1" si="521"/>
        <v/>
      </c>
      <c r="AD535" s="25" t="str">
        <f t="shared" ca="1" si="500"/>
        <v/>
      </c>
      <c r="AE535" s="7"/>
      <c r="AF535" s="25" t="str">
        <f t="shared" ca="1" si="522"/>
        <v/>
      </c>
      <c r="AG535" s="25">
        <f ca="1">SUM(AF$3:AF535)</f>
        <v>0</v>
      </c>
      <c r="AH535" s="25" t="str">
        <f t="shared" ca="1" si="523"/>
        <v/>
      </c>
      <c r="AI535" s="25" t="str">
        <f t="shared" ca="1" si="501"/>
        <v/>
      </c>
      <c r="AJ535" s="25" t="str">
        <f t="shared" ca="1" si="524"/>
        <v/>
      </c>
      <c r="AK535" s="25" t="str">
        <f t="shared" ca="1" si="502"/>
        <v/>
      </c>
      <c r="AL535" s="25" t="str">
        <f t="shared" ca="1" si="525"/>
        <v/>
      </c>
      <c r="AM535" s="25" t="str">
        <f t="shared" ca="1" si="503"/>
        <v/>
      </c>
      <c r="AN535" s="25" t="str">
        <f t="shared" ca="1" si="526"/>
        <v/>
      </c>
      <c r="AO535" s="25" t="str">
        <f t="shared" ca="1" si="527"/>
        <v/>
      </c>
      <c r="AP535" s="25" t="str">
        <f ca="1">IF($H535="","",IF($Q535="x",SUM(AI$3:AK535)+SUM(AN$3:AO535)-SUM(AP$3:AP534),0))</f>
        <v/>
      </c>
      <c r="AQ535" s="25" t="str">
        <f t="shared" ca="1" si="528"/>
        <v/>
      </c>
      <c r="AR535" s="25" t="str">
        <f t="shared" ca="1" si="504"/>
        <v/>
      </c>
      <c r="AS535" s="7"/>
      <c r="AT535" s="25" t="str">
        <f t="shared" ca="1" si="529"/>
        <v/>
      </c>
      <c r="AU535" s="25">
        <f ca="1">SUM(AT$3:AT535)</f>
        <v>0</v>
      </c>
      <c r="AV535" s="25" t="str">
        <f t="shared" ca="1" si="530"/>
        <v/>
      </c>
      <c r="AW535" s="25" t="str">
        <f t="shared" ca="1" si="505"/>
        <v/>
      </c>
      <c r="AX535" s="25" t="str">
        <f t="shared" ca="1" si="531"/>
        <v/>
      </c>
      <c r="AY535" s="25" t="str">
        <f t="shared" ca="1" si="532"/>
        <v/>
      </c>
      <c r="AZ535" s="25" t="str">
        <f t="shared" ca="1" si="533"/>
        <v/>
      </c>
      <c r="BA535" s="25" t="str">
        <f t="shared" ca="1" si="534"/>
        <v/>
      </c>
      <c r="BB535" s="25" t="str">
        <f t="shared" ca="1" si="535"/>
        <v/>
      </c>
      <c r="BC535" s="25" t="str">
        <f t="shared" ca="1" si="536"/>
        <v/>
      </c>
      <c r="BD535" s="25" t="str">
        <f ca="1">IF($H535="","",IF($Q535="x",SUM(AW$3:AY535)+SUM(BB$3:BC535)-SUM(BD$3:BD534),0))</f>
        <v/>
      </c>
      <c r="BE535" s="25" t="str">
        <f t="shared" ca="1" si="537"/>
        <v/>
      </c>
      <c r="BF535" s="25" t="str">
        <f t="shared" ca="1" si="506"/>
        <v/>
      </c>
      <c r="BG535" s="7"/>
      <c r="BI535" s="25" t="str">
        <f t="shared" ca="1" si="538"/>
        <v/>
      </c>
      <c r="BJ535" s="25">
        <f ca="1">SUM(BI$3:BI535)</f>
        <v>0</v>
      </c>
      <c r="BK535" s="25" t="str">
        <f t="shared" ca="1" si="550"/>
        <v/>
      </c>
      <c r="BL535" s="25" t="str">
        <f t="shared" ca="1" si="507"/>
        <v/>
      </c>
      <c r="BM535" s="25" t="str">
        <f t="shared" ca="1" si="539"/>
        <v/>
      </c>
      <c r="BN535" s="25" t="str">
        <f t="shared" ca="1" si="540"/>
        <v/>
      </c>
      <c r="BO535" s="25" t="str">
        <f t="shared" ca="1" si="541"/>
        <v/>
      </c>
      <c r="BP535" s="25" t="str">
        <f t="shared" ca="1" si="542"/>
        <v/>
      </c>
      <c r="BQ535" s="25" t="str">
        <f t="shared" ca="1" si="543"/>
        <v/>
      </c>
      <c r="BR535" s="25" t="str">
        <f t="shared" ca="1" si="544"/>
        <v/>
      </c>
      <c r="BS535" s="25" t="str">
        <f ca="1">IF($H535="","",IF($Q535="x",SUM(BL$3:BN535)+SUM(BQ$3:BR535)-SUM(BS$3:BS534),0))</f>
        <v/>
      </c>
      <c r="BT535" s="25" t="str">
        <f t="shared" ca="1" si="545"/>
        <v/>
      </c>
      <c r="BU535" s="25" t="str">
        <f t="shared" ca="1" si="508"/>
        <v/>
      </c>
      <c r="BV535" s="7"/>
      <c r="BY535" s="7"/>
      <c r="CB535" s="131">
        <f t="shared" si="492"/>
        <v>532</v>
      </c>
      <c r="CC535" s="132" t="str">
        <f t="shared" ca="1" si="546"/>
        <v/>
      </c>
      <c r="CD535" s="133" t="str">
        <f t="shared" ca="1" si="493"/>
        <v/>
      </c>
      <c r="CE535" s="133" t="str">
        <f t="shared" ca="1" si="547"/>
        <v/>
      </c>
      <c r="CF535" s="133" t="str">
        <f t="shared" ca="1" si="494"/>
        <v/>
      </c>
      <c r="CG535" s="133" t="str">
        <f t="shared" ca="1" si="548"/>
        <v/>
      </c>
      <c r="CH535" s="133" t="str">
        <f ca="1">IF($H535="","",IF(MONTH($H535)=MONTH($C$4)-1,MAX(0,(CG535-SUM(N524:N535)+SUM(O524:O535))-(VLOOKUP(CB535-12,$CB$3:$CH534,6,FALSE))),0)*0.25)</f>
        <v/>
      </c>
      <c r="CI535" s="133" t="str">
        <f ca="1">IF($H535="","",CG535-SUM($CH$4:$CH535))</f>
        <v/>
      </c>
      <c r="CK535" s="133" t="str">
        <f ca="1">IF($H535="","",SUM($N$4:$N535)+$CK$3)</f>
        <v/>
      </c>
      <c r="CL535" s="133" t="str">
        <f ca="1">IF($H535="","",SUM($O$4:$O535))</f>
        <v/>
      </c>
      <c r="CM535" s="133" t="str">
        <f t="shared" ca="1" si="551"/>
        <v/>
      </c>
      <c r="CN535" s="133" t="str">
        <f ca="1">IF($H535="","",ROUND(IF(MONTH($H535)=MONTH($C$4)-1,BT535*(1+CC535)-SUM($CM$4:$CM535),0),2))</f>
        <v/>
      </c>
      <c r="CZ535" s="132" t="str">
        <f t="shared" ca="1" si="509"/>
        <v/>
      </c>
    </row>
    <row r="536" spans="6:104" x14ac:dyDescent="0.2">
      <c r="F536" s="3">
        <v>533</v>
      </c>
      <c r="G536" s="3">
        <f t="shared" si="510"/>
        <v>45</v>
      </c>
      <c r="H536" s="8" t="str">
        <f t="shared" ca="1" si="549"/>
        <v/>
      </c>
      <c r="I536" s="6" t="str">
        <f t="shared" ca="1" si="495"/>
        <v/>
      </c>
      <c r="J536" s="6" t="str">
        <f t="shared" ca="1" si="496"/>
        <v/>
      </c>
      <c r="K536" s="7"/>
      <c r="L536" s="6" t="str">
        <f ca="1">IF($H536="","",IF($J536="",VLOOKUP($I536,Sterbetafeln!$A$4:$I$124,$D$10,FALSE),MAX(0.0005,VLOOKUP($I536,Sterbetafeln!$A$4:$I$124,$D$10,FALSE)*VLOOKUP($J536,Sterbetafeln!$A$4:$I$124,$D$13,FALSE))))</f>
        <v/>
      </c>
      <c r="M536" s="78">
        <f ca="1">SUM($O$3:$O536)</f>
        <v>0</v>
      </c>
      <c r="N536" s="25" t="str">
        <f t="shared" ca="1" si="511"/>
        <v/>
      </c>
      <c r="O536" s="25" t="str">
        <f t="shared" ca="1" si="512"/>
        <v/>
      </c>
      <c r="P536" s="25" t="str">
        <f t="shared" ca="1" si="513"/>
        <v/>
      </c>
      <c r="Q536" s="7" t="str">
        <f t="shared" ca="1" si="514"/>
        <v/>
      </c>
      <c r="R536" s="25" t="str">
        <f t="shared" ca="1" si="515"/>
        <v/>
      </c>
      <c r="S536" s="25">
        <f ca="1">SUM(R$3:R536)</f>
        <v>0</v>
      </c>
      <c r="T536" s="25" t="str">
        <f t="shared" ca="1" si="516"/>
        <v/>
      </c>
      <c r="U536" s="25" t="str">
        <f t="shared" ca="1" si="497"/>
        <v/>
      </c>
      <c r="V536" s="25" t="str">
        <f t="shared" ca="1" si="517"/>
        <v/>
      </c>
      <c r="W536" s="25" t="str">
        <f t="shared" ca="1" si="498"/>
        <v/>
      </c>
      <c r="X536" s="25" t="str">
        <f t="shared" ca="1" si="518"/>
        <v/>
      </c>
      <c r="Y536" s="25" t="str">
        <f t="shared" ca="1" si="499"/>
        <v/>
      </c>
      <c r="Z536" s="25" t="str">
        <f t="shared" ca="1" si="519"/>
        <v/>
      </c>
      <c r="AA536" s="25" t="str">
        <f t="shared" ca="1" si="520"/>
        <v/>
      </c>
      <c r="AB536" s="25" t="str">
        <f ca="1">IF($H536="","",IF($Q536="x",SUM(U$3:W536)+SUM(Z$3:AA536)-SUM(AB$3:AB535),0))</f>
        <v/>
      </c>
      <c r="AC536" s="25" t="str">
        <f t="shared" ca="1" si="521"/>
        <v/>
      </c>
      <c r="AD536" s="25" t="str">
        <f t="shared" ca="1" si="500"/>
        <v/>
      </c>
      <c r="AE536" s="7"/>
      <c r="AF536" s="25" t="str">
        <f t="shared" ca="1" si="522"/>
        <v/>
      </c>
      <c r="AG536" s="25">
        <f ca="1">SUM(AF$3:AF536)</f>
        <v>0</v>
      </c>
      <c r="AH536" s="25" t="str">
        <f t="shared" ca="1" si="523"/>
        <v/>
      </c>
      <c r="AI536" s="25" t="str">
        <f t="shared" ca="1" si="501"/>
        <v/>
      </c>
      <c r="AJ536" s="25" t="str">
        <f t="shared" ca="1" si="524"/>
        <v/>
      </c>
      <c r="AK536" s="25" t="str">
        <f t="shared" ca="1" si="502"/>
        <v/>
      </c>
      <c r="AL536" s="25" t="str">
        <f t="shared" ca="1" si="525"/>
        <v/>
      </c>
      <c r="AM536" s="25" t="str">
        <f t="shared" ca="1" si="503"/>
        <v/>
      </c>
      <c r="AN536" s="25" t="str">
        <f t="shared" ca="1" si="526"/>
        <v/>
      </c>
      <c r="AO536" s="25" t="str">
        <f t="shared" ca="1" si="527"/>
        <v/>
      </c>
      <c r="AP536" s="25" t="str">
        <f ca="1">IF($H536="","",IF($Q536="x",SUM(AI$3:AK536)+SUM(AN$3:AO536)-SUM(AP$3:AP535),0))</f>
        <v/>
      </c>
      <c r="AQ536" s="25" t="str">
        <f t="shared" ca="1" si="528"/>
        <v/>
      </c>
      <c r="AR536" s="25" t="str">
        <f t="shared" ca="1" si="504"/>
        <v/>
      </c>
      <c r="AS536" s="7"/>
      <c r="AT536" s="25" t="str">
        <f t="shared" ca="1" si="529"/>
        <v/>
      </c>
      <c r="AU536" s="25">
        <f ca="1">SUM(AT$3:AT536)</f>
        <v>0</v>
      </c>
      <c r="AV536" s="25" t="str">
        <f t="shared" ca="1" si="530"/>
        <v/>
      </c>
      <c r="AW536" s="25" t="str">
        <f t="shared" ca="1" si="505"/>
        <v/>
      </c>
      <c r="AX536" s="25" t="str">
        <f t="shared" ca="1" si="531"/>
        <v/>
      </c>
      <c r="AY536" s="25" t="str">
        <f t="shared" ca="1" si="532"/>
        <v/>
      </c>
      <c r="AZ536" s="25" t="str">
        <f t="shared" ca="1" si="533"/>
        <v/>
      </c>
      <c r="BA536" s="25" t="str">
        <f t="shared" ca="1" si="534"/>
        <v/>
      </c>
      <c r="BB536" s="25" t="str">
        <f t="shared" ca="1" si="535"/>
        <v/>
      </c>
      <c r="BC536" s="25" t="str">
        <f t="shared" ca="1" si="536"/>
        <v/>
      </c>
      <c r="BD536" s="25" t="str">
        <f ca="1">IF($H536="","",IF($Q536="x",SUM(AW$3:AY536)+SUM(BB$3:BC536)-SUM(BD$3:BD535),0))</f>
        <v/>
      </c>
      <c r="BE536" s="25" t="str">
        <f t="shared" ca="1" si="537"/>
        <v/>
      </c>
      <c r="BF536" s="25" t="str">
        <f t="shared" ca="1" si="506"/>
        <v/>
      </c>
      <c r="BG536" s="7"/>
      <c r="BI536" s="25" t="str">
        <f t="shared" ca="1" si="538"/>
        <v/>
      </c>
      <c r="BJ536" s="25">
        <f ca="1">SUM(BI$3:BI536)</f>
        <v>0</v>
      </c>
      <c r="BK536" s="25" t="str">
        <f t="shared" ca="1" si="550"/>
        <v/>
      </c>
      <c r="BL536" s="25" t="str">
        <f t="shared" ca="1" si="507"/>
        <v/>
      </c>
      <c r="BM536" s="25" t="str">
        <f t="shared" ca="1" si="539"/>
        <v/>
      </c>
      <c r="BN536" s="25" t="str">
        <f t="shared" ca="1" si="540"/>
        <v/>
      </c>
      <c r="BO536" s="25" t="str">
        <f t="shared" ca="1" si="541"/>
        <v/>
      </c>
      <c r="BP536" s="25" t="str">
        <f t="shared" ca="1" si="542"/>
        <v/>
      </c>
      <c r="BQ536" s="25" t="str">
        <f t="shared" ca="1" si="543"/>
        <v/>
      </c>
      <c r="BR536" s="25" t="str">
        <f t="shared" ca="1" si="544"/>
        <v/>
      </c>
      <c r="BS536" s="25" t="str">
        <f ca="1">IF($H536="","",IF($Q536="x",SUM(BL$3:BN536)+SUM(BQ$3:BR536)-SUM(BS$3:BS535),0))</f>
        <v/>
      </c>
      <c r="BT536" s="25" t="str">
        <f t="shared" ca="1" si="545"/>
        <v/>
      </c>
      <c r="BU536" s="25" t="str">
        <f t="shared" ca="1" si="508"/>
        <v/>
      </c>
      <c r="BV536" s="7"/>
      <c r="BY536" s="7"/>
      <c r="CB536" s="131">
        <f t="shared" si="492"/>
        <v>533</v>
      </c>
      <c r="CC536" s="132" t="str">
        <f t="shared" ca="1" si="546"/>
        <v/>
      </c>
      <c r="CD536" s="133" t="str">
        <f t="shared" ca="1" si="493"/>
        <v/>
      </c>
      <c r="CE536" s="133" t="str">
        <f t="shared" ca="1" si="547"/>
        <v/>
      </c>
      <c r="CF536" s="133" t="str">
        <f t="shared" ca="1" si="494"/>
        <v/>
      </c>
      <c r="CG536" s="133" t="str">
        <f t="shared" ca="1" si="548"/>
        <v/>
      </c>
      <c r="CH536" s="133" t="str">
        <f ca="1">IF($H536="","",IF(MONTH($H536)=MONTH($C$4)-1,MAX(0,(CG536-SUM(N525:N536)+SUM(O525:O536))-(VLOOKUP(CB536-12,$CB$3:$CH535,6,FALSE))),0)*0.25)</f>
        <v/>
      </c>
      <c r="CI536" s="133" t="str">
        <f ca="1">IF($H536="","",CG536-SUM($CH$4:$CH536))</f>
        <v/>
      </c>
      <c r="CK536" s="133" t="str">
        <f ca="1">IF($H536="","",SUM($N$4:$N536)+$CK$3)</f>
        <v/>
      </c>
      <c r="CL536" s="133" t="str">
        <f ca="1">IF($H536="","",SUM($O$4:$O536))</f>
        <v/>
      </c>
      <c r="CM536" s="133" t="str">
        <f t="shared" ca="1" si="551"/>
        <v/>
      </c>
      <c r="CN536" s="133" t="str">
        <f ca="1">IF($H536="","",ROUND(IF(MONTH($H536)=MONTH($C$4)-1,BT536*(1+CC536)-SUM($CM$4:$CM536),0),2))</f>
        <v/>
      </c>
      <c r="CZ536" s="132" t="str">
        <f t="shared" ca="1" si="509"/>
        <v/>
      </c>
    </row>
    <row r="537" spans="6:104" x14ac:dyDescent="0.2">
      <c r="F537" s="3">
        <v>534</v>
      </c>
      <c r="G537" s="3">
        <f t="shared" si="510"/>
        <v>45</v>
      </c>
      <c r="H537" s="8" t="str">
        <f t="shared" ca="1" si="549"/>
        <v/>
      </c>
      <c r="I537" s="6" t="str">
        <f t="shared" ca="1" si="495"/>
        <v/>
      </c>
      <c r="J537" s="6" t="str">
        <f t="shared" ca="1" si="496"/>
        <v/>
      </c>
      <c r="K537" s="7"/>
      <c r="L537" s="6" t="str">
        <f ca="1">IF($H537="","",IF($J537="",VLOOKUP($I537,Sterbetafeln!$A$4:$I$124,$D$10,FALSE),MAX(0.0005,VLOOKUP($I537,Sterbetafeln!$A$4:$I$124,$D$10,FALSE)*VLOOKUP($J537,Sterbetafeln!$A$4:$I$124,$D$13,FALSE))))</f>
        <v/>
      </c>
      <c r="M537" s="78">
        <f ca="1">SUM($O$3:$O537)</f>
        <v>0</v>
      </c>
      <c r="N537" s="25" t="str">
        <f t="shared" ca="1" si="511"/>
        <v/>
      </c>
      <c r="O537" s="25" t="str">
        <f t="shared" ca="1" si="512"/>
        <v/>
      </c>
      <c r="P537" s="25" t="str">
        <f t="shared" ca="1" si="513"/>
        <v/>
      </c>
      <c r="Q537" s="7" t="str">
        <f t="shared" ca="1" si="514"/>
        <v/>
      </c>
      <c r="R537" s="25" t="str">
        <f t="shared" ca="1" si="515"/>
        <v/>
      </c>
      <c r="S537" s="25">
        <f ca="1">SUM(R$3:R537)</f>
        <v>0</v>
      </c>
      <c r="T537" s="25" t="str">
        <f t="shared" ca="1" si="516"/>
        <v/>
      </c>
      <c r="U537" s="25" t="str">
        <f t="shared" ca="1" si="497"/>
        <v/>
      </c>
      <c r="V537" s="25" t="str">
        <f t="shared" ca="1" si="517"/>
        <v/>
      </c>
      <c r="W537" s="25" t="str">
        <f t="shared" ca="1" si="498"/>
        <v/>
      </c>
      <c r="X537" s="25" t="str">
        <f t="shared" ca="1" si="518"/>
        <v/>
      </c>
      <c r="Y537" s="25" t="str">
        <f t="shared" ca="1" si="499"/>
        <v/>
      </c>
      <c r="Z537" s="25" t="str">
        <f t="shared" ca="1" si="519"/>
        <v/>
      </c>
      <c r="AA537" s="25" t="str">
        <f t="shared" ca="1" si="520"/>
        <v/>
      </c>
      <c r="AB537" s="25" t="str">
        <f ca="1">IF($H537="","",IF($Q537="x",SUM(U$3:W537)+SUM(Z$3:AA537)-SUM(AB$3:AB536),0))</f>
        <v/>
      </c>
      <c r="AC537" s="25" t="str">
        <f t="shared" ca="1" si="521"/>
        <v/>
      </c>
      <c r="AD537" s="25" t="str">
        <f t="shared" ca="1" si="500"/>
        <v/>
      </c>
      <c r="AE537" s="7"/>
      <c r="AF537" s="25" t="str">
        <f t="shared" ca="1" si="522"/>
        <v/>
      </c>
      <c r="AG537" s="25">
        <f ca="1">SUM(AF$3:AF537)</f>
        <v>0</v>
      </c>
      <c r="AH537" s="25" t="str">
        <f t="shared" ca="1" si="523"/>
        <v/>
      </c>
      <c r="AI537" s="25" t="str">
        <f t="shared" ca="1" si="501"/>
        <v/>
      </c>
      <c r="AJ537" s="25" t="str">
        <f t="shared" ca="1" si="524"/>
        <v/>
      </c>
      <c r="AK537" s="25" t="str">
        <f t="shared" ca="1" si="502"/>
        <v/>
      </c>
      <c r="AL537" s="25" t="str">
        <f t="shared" ca="1" si="525"/>
        <v/>
      </c>
      <c r="AM537" s="25" t="str">
        <f t="shared" ca="1" si="503"/>
        <v/>
      </c>
      <c r="AN537" s="25" t="str">
        <f t="shared" ca="1" si="526"/>
        <v/>
      </c>
      <c r="AO537" s="25" t="str">
        <f t="shared" ca="1" si="527"/>
        <v/>
      </c>
      <c r="AP537" s="25" t="str">
        <f ca="1">IF($H537="","",IF($Q537="x",SUM(AI$3:AK537)+SUM(AN$3:AO537)-SUM(AP$3:AP536),0))</f>
        <v/>
      </c>
      <c r="AQ537" s="25" t="str">
        <f t="shared" ca="1" si="528"/>
        <v/>
      </c>
      <c r="AR537" s="25" t="str">
        <f t="shared" ca="1" si="504"/>
        <v/>
      </c>
      <c r="AS537" s="7"/>
      <c r="AT537" s="25" t="str">
        <f t="shared" ca="1" si="529"/>
        <v/>
      </c>
      <c r="AU537" s="25">
        <f ca="1">SUM(AT$3:AT537)</f>
        <v>0</v>
      </c>
      <c r="AV537" s="25" t="str">
        <f t="shared" ca="1" si="530"/>
        <v/>
      </c>
      <c r="AW537" s="25" t="str">
        <f t="shared" ca="1" si="505"/>
        <v/>
      </c>
      <c r="AX537" s="25" t="str">
        <f t="shared" ca="1" si="531"/>
        <v/>
      </c>
      <c r="AY537" s="25" t="str">
        <f t="shared" ca="1" si="532"/>
        <v/>
      </c>
      <c r="AZ537" s="25" t="str">
        <f t="shared" ca="1" si="533"/>
        <v/>
      </c>
      <c r="BA537" s="25" t="str">
        <f t="shared" ca="1" si="534"/>
        <v/>
      </c>
      <c r="BB537" s="25" t="str">
        <f t="shared" ca="1" si="535"/>
        <v/>
      </c>
      <c r="BC537" s="25" t="str">
        <f t="shared" ca="1" si="536"/>
        <v/>
      </c>
      <c r="BD537" s="25" t="str">
        <f ca="1">IF($H537="","",IF($Q537="x",SUM(AW$3:AY537)+SUM(BB$3:BC537)-SUM(BD$3:BD536),0))</f>
        <v/>
      </c>
      <c r="BE537" s="25" t="str">
        <f t="shared" ca="1" si="537"/>
        <v/>
      </c>
      <c r="BF537" s="25" t="str">
        <f t="shared" ca="1" si="506"/>
        <v/>
      </c>
      <c r="BG537" s="7"/>
      <c r="BI537" s="25" t="str">
        <f t="shared" ca="1" si="538"/>
        <v/>
      </c>
      <c r="BJ537" s="25">
        <f ca="1">SUM(BI$3:BI537)</f>
        <v>0</v>
      </c>
      <c r="BK537" s="25" t="str">
        <f t="shared" ca="1" si="550"/>
        <v/>
      </c>
      <c r="BL537" s="25" t="str">
        <f t="shared" ca="1" si="507"/>
        <v/>
      </c>
      <c r="BM537" s="25" t="str">
        <f t="shared" ca="1" si="539"/>
        <v/>
      </c>
      <c r="BN537" s="25" t="str">
        <f t="shared" ca="1" si="540"/>
        <v/>
      </c>
      <c r="BO537" s="25" t="str">
        <f t="shared" ca="1" si="541"/>
        <v/>
      </c>
      <c r="BP537" s="25" t="str">
        <f t="shared" ca="1" si="542"/>
        <v/>
      </c>
      <c r="BQ537" s="25" t="str">
        <f t="shared" ca="1" si="543"/>
        <v/>
      </c>
      <c r="BR537" s="25" t="str">
        <f t="shared" ca="1" si="544"/>
        <v/>
      </c>
      <c r="BS537" s="25" t="str">
        <f ca="1">IF($H537="","",IF($Q537="x",SUM(BL$3:BN537)+SUM(BQ$3:BR537)-SUM(BS$3:BS536),0))</f>
        <v/>
      </c>
      <c r="BT537" s="25" t="str">
        <f t="shared" ca="1" si="545"/>
        <v/>
      </c>
      <c r="BU537" s="25" t="str">
        <f t="shared" ca="1" si="508"/>
        <v/>
      </c>
      <c r="BV537" s="7"/>
      <c r="BY537" s="7"/>
      <c r="CB537" s="131">
        <f t="shared" si="492"/>
        <v>534</v>
      </c>
      <c r="CC537" s="132" t="str">
        <f t="shared" ca="1" si="546"/>
        <v/>
      </c>
      <c r="CD537" s="133" t="str">
        <f t="shared" ca="1" si="493"/>
        <v/>
      </c>
      <c r="CE537" s="133" t="str">
        <f t="shared" ca="1" si="547"/>
        <v/>
      </c>
      <c r="CF537" s="133" t="str">
        <f t="shared" ca="1" si="494"/>
        <v/>
      </c>
      <c r="CG537" s="133" t="str">
        <f t="shared" ca="1" si="548"/>
        <v/>
      </c>
      <c r="CH537" s="133" t="str">
        <f ca="1">IF($H537="","",IF(MONTH($H537)=MONTH($C$4)-1,MAX(0,(CG537-SUM(N526:N537)+SUM(O526:O537))-(VLOOKUP(CB537-12,$CB$3:$CH536,6,FALSE))),0)*0.25)</f>
        <v/>
      </c>
      <c r="CI537" s="133" t="str">
        <f ca="1">IF($H537="","",CG537-SUM($CH$4:$CH537))</f>
        <v/>
      </c>
      <c r="CK537" s="133" t="str">
        <f ca="1">IF($H537="","",SUM($N$4:$N537)+$CK$3)</f>
        <v/>
      </c>
      <c r="CL537" s="133" t="str">
        <f ca="1">IF($H537="","",SUM($O$4:$O537))</f>
        <v/>
      </c>
      <c r="CM537" s="133" t="str">
        <f t="shared" ca="1" si="551"/>
        <v/>
      </c>
      <c r="CN537" s="133" t="str">
        <f ca="1">IF($H537="","",ROUND(IF(MONTH($H537)=MONTH($C$4)-1,BT537*(1+CC537)-SUM($CM$4:$CM537),0),2))</f>
        <v/>
      </c>
      <c r="CZ537" s="132" t="str">
        <f t="shared" ca="1" si="509"/>
        <v/>
      </c>
    </row>
    <row r="538" spans="6:104" x14ac:dyDescent="0.2">
      <c r="F538" s="3">
        <v>535</v>
      </c>
      <c r="G538" s="3">
        <f t="shared" si="510"/>
        <v>45</v>
      </c>
      <c r="H538" s="8" t="str">
        <f t="shared" ca="1" si="549"/>
        <v/>
      </c>
      <c r="I538" s="6" t="str">
        <f t="shared" ca="1" si="495"/>
        <v/>
      </c>
      <c r="J538" s="6" t="str">
        <f t="shared" ca="1" si="496"/>
        <v/>
      </c>
      <c r="K538" s="7"/>
      <c r="L538" s="6" t="str">
        <f ca="1">IF($H538="","",IF($J538="",VLOOKUP($I538,Sterbetafeln!$A$4:$I$124,$D$10,FALSE),MAX(0.0005,VLOOKUP($I538,Sterbetafeln!$A$4:$I$124,$D$10,FALSE)*VLOOKUP($J538,Sterbetafeln!$A$4:$I$124,$D$13,FALSE))))</f>
        <v/>
      </c>
      <c r="M538" s="78">
        <f ca="1">SUM($O$3:$O538)</f>
        <v>0</v>
      </c>
      <c r="N538" s="25" t="str">
        <f t="shared" ca="1" si="511"/>
        <v/>
      </c>
      <c r="O538" s="25" t="str">
        <f t="shared" ca="1" si="512"/>
        <v/>
      </c>
      <c r="P538" s="25" t="str">
        <f t="shared" ca="1" si="513"/>
        <v/>
      </c>
      <c r="Q538" s="7" t="str">
        <f t="shared" ca="1" si="514"/>
        <v/>
      </c>
      <c r="R538" s="25" t="str">
        <f t="shared" ca="1" si="515"/>
        <v/>
      </c>
      <c r="S538" s="25">
        <f ca="1">SUM(R$3:R538)</f>
        <v>0</v>
      </c>
      <c r="T538" s="25" t="str">
        <f t="shared" ca="1" si="516"/>
        <v/>
      </c>
      <c r="U538" s="25" t="str">
        <f t="shared" ca="1" si="497"/>
        <v/>
      </c>
      <c r="V538" s="25" t="str">
        <f t="shared" ca="1" si="517"/>
        <v/>
      </c>
      <c r="W538" s="25" t="str">
        <f t="shared" ca="1" si="498"/>
        <v/>
      </c>
      <c r="X538" s="25" t="str">
        <f t="shared" ca="1" si="518"/>
        <v/>
      </c>
      <c r="Y538" s="25" t="str">
        <f t="shared" ca="1" si="499"/>
        <v/>
      </c>
      <c r="Z538" s="25" t="str">
        <f t="shared" ca="1" si="519"/>
        <v/>
      </c>
      <c r="AA538" s="25" t="str">
        <f t="shared" ca="1" si="520"/>
        <v/>
      </c>
      <c r="AB538" s="25" t="str">
        <f ca="1">IF($H538="","",IF($Q538="x",SUM(U$3:W538)+SUM(Z$3:AA538)-SUM(AB$3:AB537),0))</f>
        <v/>
      </c>
      <c r="AC538" s="25" t="str">
        <f t="shared" ca="1" si="521"/>
        <v/>
      </c>
      <c r="AD538" s="25" t="str">
        <f t="shared" ca="1" si="500"/>
        <v/>
      </c>
      <c r="AE538" s="7"/>
      <c r="AF538" s="25" t="str">
        <f t="shared" ca="1" si="522"/>
        <v/>
      </c>
      <c r="AG538" s="25">
        <f ca="1">SUM(AF$3:AF538)</f>
        <v>0</v>
      </c>
      <c r="AH538" s="25" t="str">
        <f t="shared" ca="1" si="523"/>
        <v/>
      </c>
      <c r="AI538" s="25" t="str">
        <f t="shared" ca="1" si="501"/>
        <v/>
      </c>
      <c r="AJ538" s="25" t="str">
        <f t="shared" ca="1" si="524"/>
        <v/>
      </c>
      <c r="AK538" s="25" t="str">
        <f t="shared" ca="1" si="502"/>
        <v/>
      </c>
      <c r="AL538" s="25" t="str">
        <f t="shared" ca="1" si="525"/>
        <v/>
      </c>
      <c r="AM538" s="25" t="str">
        <f t="shared" ca="1" si="503"/>
        <v/>
      </c>
      <c r="AN538" s="25" t="str">
        <f t="shared" ca="1" si="526"/>
        <v/>
      </c>
      <c r="AO538" s="25" t="str">
        <f t="shared" ca="1" si="527"/>
        <v/>
      </c>
      <c r="AP538" s="25" t="str">
        <f ca="1">IF($H538="","",IF($Q538="x",SUM(AI$3:AK538)+SUM(AN$3:AO538)-SUM(AP$3:AP537),0))</f>
        <v/>
      </c>
      <c r="AQ538" s="25" t="str">
        <f t="shared" ca="1" si="528"/>
        <v/>
      </c>
      <c r="AR538" s="25" t="str">
        <f t="shared" ca="1" si="504"/>
        <v/>
      </c>
      <c r="AS538" s="7"/>
      <c r="AT538" s="25" t="str">
        <f t="shared" ca="1" si="529"/>
        <v/>
      </c>
      <c r="AU538" s="25">
        <f ca="1">SUM(AT$3:AT538)</f>
        <v>0</v>
      </c>
      <c r="AV538" s="25" t="str">
        <f t="shared" ca="1" si="530"/>
        <v/>
      </c>
      <c r="AW538" s="25" t="str">
        <f t="shared" ca="1" si="505"/>
        <v/>
      </c>
      <c r="AX538" s="25" t="str">
        <f t="shared" ca="1" si="531"/>
        <v/>
      </c>
      <c r="AY538" s="25" t="str">
        <f t="shared" ca="1" si="532"/>
        <v/>
      </c>
      <c r="AZ538" s="25" t="str">
        <f t="shared" ca="1" si="533"/>
        <v/>
      </c>
      <c r="BA538" s="25" t="str">
        <f t="shared" ca="1" si="534"/>
        <v/>
      </c>
      <c r="BB538" s="25" t="str">
        <f t="shared" ca="1" si="535"/>
        <v/>
      </c>
      <c r="BC538" s="25" t="str">
        <f t="shared" ca="1" si="536"/>
        <v/>
      </c>
      <c r="BD538" s="25" t="str">
        <f ca="1">IF($H538="","",IF($Q538="x",SUM(AW$3:AY538)+SUM(BB$3:BC538)-SUM(BD$3:BD537),0))</f>
        <v/>
      </c>
      <c r="BE538" s="25" t="str">
        <f t="shared" ca="1" si="537"/>
        <v/>
      </c>
      <c r="BF538" s="25" t="str">
        <f t="shared" ca="1" si="506"/>
        <v/>
      </c>
      <c r="BG538" s="7"/>
      <c r="BI538" s="25" t="str">
        <f t="shared" ca="1" si="538"/>
        <v/>
      </c>
      <c r="BJ538" s="25">
        <f ca="1">SUM(BI$3:BI538)</f>
        <v>0</v>
      </c>
      <c r="BK538" s="25" t="str">
        <f t="shared" ca="1" si="550"/>
        <v/>
      </c>
      <c r="BL538" s="25" t="str">
        <f t="shared" ca="1" si="507"/>
        <v/>
      </c>
      <c r="BM538" s="25" t="str">
        <f t="shared" ca="1" si="539"/>
        <v/>
      </c>
      <c r="BN538" s="25" t="str">
        <f t="shared" ca="1" si="540"/>
        <v/>
      </c>
      <c r="BO538" s="25" t="str">
        <f t="shared" ca="1" si="541"/>
        <v/>
      </c>
      <c r="BP538" s="25" t="str">
        <f t="shared" ca="1" si="542"/>
        <v/>
      </c>
      <c r="BQ538" s="25" t="str">
        <f t="shared" ca="1" si="543"/>
        <v/>
      </c>
      <c r="BR538" s="25" t="str">
        <f t="shared" ca="1" si="544"/>
        <v/>
      </c>
      <c r="BS538" s="25" t="str">
        <f ca="1">IF($H538="","",IF($Q538="x",SUM(BL$3:BN538)+SUM(BQ$3:BR538)-SUM(BS$3:BS537),0))</f>
        <v/>
      </c>
      <c r="BT538" s="25" t="str">
        <f t="shared" ca="1" si="545"/>
        <v/>
      </c>
      <c r="BU538" s="25" t="str">
        <f t="shared" ca="1" si="508"/>
        <v/>
      </c>
      <c r="BV538" s="7"/>
      <c r="BY538" s="7"/>
      <c r="CB538" s="131">
        <f t="shared" si="492"/>
        <v>535</v>
      </c>
      <c r="CC538" s="132" t="str">
        <f t="shared" ca="1" si="546"/>
        <v/>
      </c>
      <c r="CD538" s="133" t="str">
        <f t="shared" ca="1" si="493"/>
        <v/>
      </c>
      <c r="CE538" s="133" t="str">
        <f t="shared" ca="1" si="547"/>
        <v/>
      </c>
      <c r="CF538" s="133" t="str">
        <f t="shared" ca="1" si="494"/>
        <v/>
      </c>
      <c r="CG538" s="133" t="str">
        <f t="shared" ca="1" si="548"/>
        <v/>
      </c>
      <c r="CH538" s="133" t="str">
        <f ca="1">IF($H538="","",IF(MONTH($H538)=MONTH($C$4)-1,MAX(0,(CG538-SUM(N527:N538)+SUM(O527:O538))-(VLOOKUP(CB538-12,$CB$3:$CH537,6,FALSE))),0)*0.25)</f>
        <v/>
      </c>
      <c r="CI538" s="133" t="str">
        <f ca="1">IF($H538="","",CG538-SUM($CH$4:$CH538))</f>
        <v/>
      </c>
      <c r="CK538" s="133" t="str">
        <f ca="1">IF($H538="","",SUM($N$4:$N538)+$CK$3)</f>
        <v/>
      </c>
      <c r="CL538" s="133" t="str">
        <f ca="1">IF($H538="","",SUM($O$4:$O538))</f>
        <v/>
      </c>
      <c r="CM538" s="133" t="str">
        <f t="shared" ca="1" si="551"/>
        <v/>
      </c>
      <c r="CN538" s="133" t="str">
        <f ca="1">IF($H538="","",ROUND(IF(MONTH($H538)=MONTH($C$4)-1,BT538*(1+CC538)-SUM($CM$4:$CM538),0),2))</f>
        <v/>
      </c>
      <c r="CZ538" s="132" t="str">
        <f t="shared" ca="1" si="509"/>
        <v/>
      </c>
    </row>
    <row r="539" spans="6:104" x14ac:dyDescent="0.2">
      <c r="F539" s="3">
        <v>536</v>
      </c>
      <c r="G539" s="3">
        <f t="shared" si="510"/>
        <v>45</v>
      </c>
      <c r="H539" s="8" t="str">
        <f t="shared" ca="1" si="549"/>
        <v/>
      </c>
      <c r="I539" s="6" t="str">
        <f t="shared" ca="1" si="495"/>
        <v/>
      </c>
      <c r="J539" s="6" t="str">
        <f t="shared" ca="1" si="496"/>
        <v/>
      </c>
      <c r="K539" s="7"/>
      <c r="L539" s="6" t="str">
        <f ca="1">IF($H539="","",IF($J539="",VLOOKUP($I539,Sterbetafeln!$A$4:$I$124,$D$10,FALSE),MAX(0.0005,VLOOKUP($I539,Sterbetafeln!$A$4:$I$124,$D$10,FALSE)*VLOOKUP($J539,Sterbetafeln!$A$4:$I$124,$D$13,FALSE))))</f>
        <v/>
      </c>
      <c r="M539" s="78">
        <f ca="1">SUM($O$3:$O539)</f>
        <v>0</v>
      </c>
      <c r="N539" s="25" t="str">
        <f t="shared" ca="1" si="511"/>
        <v/>
      </c>
      <c r="O539" s="25" t="str">
        <f t="shared" ca="1" si="512"/>
        <v/>
      </c>
      <c r="P539" s="25" t="str">
        <f t="shared" ca="1" si="513"/>
        <v/>
      </c>
      <c r="Q539" s="7" t="str">
        <f t="shared" ca="1" si="514"/>
        <v/>
      </c>
      <c r="R539" s="25" t="str">
        <f t="shared" ca="1" si="515"/>
        <v/>
      </c>
      <c r="S539" s="25">
        <f ca="1">SUM(R$3:R539)</f>
        <v>0</v>
      </c>
      <c r="T539" s="25" t="str">
        <f t="shared" ca="1" si="516"/>
        <v/>
      </c>
      <c r="U539" s="25" t="str">
        <f t="shared" ca="1" si="497"/>
        <v/>
      </c>
      <c r="V539" s="25" t="str">
        <f t="shared" ca="1" si="517"/>
        <v/>
      </c>
      <c r="W539" s="25" t="str">
        <f t="shared" ca="1" si="498"/>
        <v/>
      </c>
      <c r="X539" s="25" t="str">
        <f t="shared" ca="1" si="518"/>
        <v/>
      </c>
      <c r="Y539" s="25" t="str">
        <f t="shared" ca="1" si="499"/>
        <v/>
      </c>
      <c r="Z539" s="25" t="str">
        <f t="shared" ca="1" si="519"/>
        <v/>
      </c>
      <c r="AA539" s="25" t="str">
        <f t="shared" ca="1" si="520"/>
        <v/>
      </c>
      <c r="AB539" s="25" t="str">
        <f ca="1">IF($H539="","",IF($Q539="x",SUM(U$3:W539)+SUM(Z$3:AA539)-SUM(AB$3:AB538),0))</f>
        <v/>
      </c>
      <c r="AC539" s="25" t="str">
        <f t="shared" ca="1" si="521"/>
        <v/>
      </c>
      <c r="AD539" s="25" t="str">
        <f t="shared" ca="1" si="500"/>
        <v/>
      </c>
      <c r="AE539" s="7"/>
      <c r="AF539" s="25" t="str">
        <f t="shared" ca="1" si="522"/>
        <v/>
      </c>
      <c r="AG539" s="25">
        <f ca="1">SUM(AF$3:AF539)</f>
        <v>0</v>
      </c>
      <c r="AH539" s="25" t="str">
        <f t="shared" ca="1" si="523"/>
        <v/>
      </c>
      <c r="AI539" s="25" t="str">
        <f t="shared" ca="1" si="501"/>
        <v/>
      </c>
      <c r="AJ539" s="25" t="str">
        <f t="shared" ca="1" si="524"/>
        <v/>
      </c>
      <c r="AK539" s="25" t="str">
        <f t="shared" ca="1" si="502"/>
        <v/>
      </c>
      <c r="AL539" s="25" t="str">
        <f t="shared" ca="1" si="525"/>
        <v/>
      </c>
      <c r="AM539" s="25" t="str">
        <f t="shared" ca="1" si="503"/>
        <v/>
      </c>
      <c r="AN539" s="25" t="str">
        <f t="shared" ca="1" si="526"/>
        <v/>
      </c>
      <c r="AO539" s="25" t="str">
        <f t="shared" ca="1" si="527"/>
        <v/>
      </c>
      <c r="AP539" s="25" t="str">
        <f ca="1">IF($H539="","",IF($Q539="x",SUM(AI$3:AK539)+SUM(AN$3:AO539)-SUM(AP$3:AP538),0))</f>
        <v/>
      </c>
      <c r="AQ539" s="25" t="str">
        <f t="shared" ca="1" si="528"/>
        <v/>
      </c>
      <c r="AR539" s="25" t="str">
        <f t="shared" ca="1" si="504"/>
        <v/>
      </c>
      <c r="AS539" s="7"/>
      <c r="AT539" s="25" t="str">
        <f t="shared" ca="1" si="529"/>
        <v/>
      </c>
      <c r="AU539" s="25">
        <f ca="1">SUM(AT$3:AT539)</f>
        <v>0</v>
      </c>
      <c r="AV539" s="25" t="str">
        <f t="shared" ca="1" si="530"/>
        <v/>
      </c>
      <c r="AW539" s="25" t="str">
        <f t="shared" ca="1" si="505"/>
        <v/>
      </c>
      <c r="AX539" s="25" t="str">
        <f t="shared" ca="1" si="531"/>
        <v/>
      </c>
      <c r="AY539" s="25" t="str">
        <f t="shared" ca="1" si="532"/>
        <v/>
      </c>
      <c r="AZ539" s="25" t="str">
        <f t="shared" ca="1" si="533"/>
        <v/>
      </c>
      <c r="BA539" s="25" t="str">
        <f t="shared" ca="1" si="534"/>
        <v/>
      </c>
      <c r="BB539" s="25" t="str">
        <f t="shared" ca="1" si="535"/>
        <v/>
      </c>
      <c r="BC539" s="25" t="str">
        <f t="shared" ca="1" si="536"/>
        <v/>
      </c>
      <c r="BD539" s="25" t="str">
        <f ca="1">IF($H539="","",IF($Q539="x",SUM(AW$3:AY539)+SUM(BB$3:BC539)-SUM(BD$3:BD538),0))</f>
        <v/>
      </c>
      <c r="BE539" s="25" t="str">
        <f t="shared" ca="1" si="537"/>
        <v/>
      </c>
      <c r="BF539" s="25" t="str">
        <f t="shared" ca="1" si="506"/>
        <v/>
      </c>
      <c r="BG539" s="7"/>
      <c r="BI539" s="25" t="str">
        <f t="shared" ca="1" si="538"/>
        <v/>
      </c>
      <c r="BJ539" s="25">
        <f ca="1">SUM(BI$3:BI539)</f>
        <v>0</v>
      </c>
      <c r="BK539" s="25" t="str">
        <f t="shared" ca="1" si="550"/>
        <v/>
      </c>
      <c r="BL539" s="25" t="str">
        <f t="shared" ca="1" si="507"/>
        <v/>
      </c>
      <c r="BM539" s="25" t="str">
        <f t="shared" ca="1" si="539"/>
        <v/>
      </c>
      <c r="BN539" s="25" t="str">
        <f t="shared" ca="1" si="540"/>
        <v/>
      </c>
      <c r="BO539" s="25" t="str">
        <f t="shared" ca="1" si="541"/>
        <v/>
      </c>
      <c r="BP539" s="25" t="str">
        <f t="shared" ca="1" si="542"/>
        <v/>
      </c>
      <c r="BQ539" s="25" t="str">
        <f t="shared" ca="1" si="543"/>
        <v/>
      </c>
      <c r="BR539" s="25" t="str">
        <f t="shared" ca="1" si="544"/>
        <v/>
      </c>
      <c r="BS539" s="25" t="str">
        <f ca="1">IF($H539="","",IF($Q539="x",SUM(BL$3:BN539)+SUM(BQ$3:BR539)-SUM(BS$3:BS538),0))</f>
        <v/>
      </c>
      <c r="BT539" s="25" t="str">
        <f t="shared" ca="1" si="545"/>
        <v/>
      </c>
      <c r="BU539" s="25" t="str">
        <f t="shared" ca="1" si="508"/>
        <v/>
      </c>
      <c r="BV539" s="7"/>
      <c r="BY539" s="7"/>
      <c r="CB539" s="131">
        <f t="shared" si="492"/>
        <v>536</v>
      </c>
      <c r="CC539" s="132" t="str">
        <f t="shared" ca="1" si="546"/>
        <v/>
      </c>
      <c r="CD539" s="133" t="str">
        <f t="shared" ca="1" si="493"/>
        <v/>
      </c>
      <c r="CE539" s="133" t="str">
        <f t="shared" ca="1" si="547"/>
        <v/>
      </c>
      <c r="CF539" s="133" t="str">
        <f t="shared" ca="1" si="494"/>
        <v/>
      </c>
      <c r="CG539" s="133" t="str">
        <f t="shared" ca="1" si="548"/>
        <v/>
      </c>
      <c r="CH539" s="133" t="str">
        <f ca="1">IF($H539="","",IF(MONTH($H539)=MONTH($C$4)-1,MAX(0,(CG539-SUM(N528:N539)+SUM(O528:O539))-(VLOOKUP(CB539-12,$CB$3:$CH538,6,FALSE))),0)*0.25)</f>
        <v/>
      </c>
      <c r="CI539" s="133" t="str">
        <f ca="1">IF($H539="","",CG539-SUM($CH$4:$CH539))</f>
        <v/>
      </c>
      <c r="CK539" s="133" t="str">
        <f ca="1">IF($H539="","",SUM($N$4:$N539)+$CK$3)</f>
        <v/>
      </c>
      <c r="CL539" s="133" t="str">
        <f ca="1">IF($H539="","",SUM($O$4:$O539))</f>
        <v/>
      </c>
      <c r="CM539" s="133" t="str">
        <f t="shared" ca="1" si="551"/>
        <v/>
      </c>
      <c r="CN539" s="133" t="str">
        <f ca="1">IF($H539="","",ROUND(IF(MONTH($H539)=MONTH($C$4)-1,BT539*(1+CC539)-SUM($CM$4:$CM539),0),2))</f>
        <v/>
      </c>
      <c r="CZ539" s="132" t="str">
        <f t="shared" ca="1" si="509"/>
        <v/>
      </c>
    </row>
    <row r="540" spans="6:104" x14ac:dyDescent="0.2">
      <c r="F540" s="3">
        <v>537</v>
      </c>
      <c r="G540" s="3">
        <f t="shared" si="510"/>
        <v>45</v>
      </c>
      <c r="H540" s="8" t="str">
        <f t="shared" ca="1" si="549"/>
        <v/>
      </c>
      <c r="I540" s="6" t="str">
        <f t="shared" ca="1" si="495"/>
        <v/>
      </c>
      <c r="J540" s="6" t="str">
        <f t="shared" ca="1" si="496"/>
        <v/>
      </c>
      <c r="K540" s="7"/>
      <c r="L540" s="6" t="str">
        <f ca="1">IF($H540="","",IF($J540="",VLOOKUP($I540,Sterbetafeln!$A$4:$I$124,$D$10,FALSE),MAX(0.0005,VLOOKUP($I540,Sterbetafeln!$A$4:$I$124,$D$10,FALSE)*VLOOKUP($J540,Sterbetafeln!$A$4:$I$124,$D$13,FALSE))))</f>
        <v/>
      </c>
      <c r="M540" s="78">
        <f ca="1">SUM($O$3:$O540)</f>
        <v>0</v>
      </c>
      <c r="N540" s="25" t="str">
        <f t="shared" ca="1" si="511"/>
        <v/>
      </c>
      <c r="O540" s="25" t="str">
        <f t="shared" ca="1" si="512"/>
        <v/>
      </c>
      <c r="P540" s="25" t="str">
        <f t="shared" ca="1" si="513"/>
        <v/>
      </c>
      <c r="Q540" s="7" t="str">
        <f t="shared" ca="1" si="514"/>
        <v/>
      </c>
      <c r="R540" s="25" t="str">
        <f t="shared" ca="1" si="515"/>
        <v/>
      </c>
      <c r="S540" s="25">
        <f ca="1">SUM(R$3:R540)</f>
        <v>0</v>
      </c>
      <c r="T540" s="25" t="str">
        <f t="shared" ca="1" si="516"/>
        <v/>
      </c>
      <c r="U540" s="25" t="str">
        <f t="shared" ca="1" si="497"/>
        <v/>
      </c>
      <c r="V540" s="25" t="str">
        <f t="shared" ca="1" si="517"/>
        <v/>
      </c>
      <c r="W540" s="25" t="str">
        <f t="shared" ca="1" si="498"/>
        <v/>
      </c>
      <c r="X540" s="25" t="str">
        <f t="shared" ca="1" si="518"/>
        <v/>
      </c>
      <c r="Y540" s="25" t="str">
        <f t="shared" ca="1" si="499"/>
        <v/>
      </c>
      <c r="Z540" s="25" t="str">
        <f t="shared" ca="1" si="519"/>
        <v/>
      </c>
      <c r="AA540" s="25" t="str">
        <f t="shared" ca="1" si="520"/>
        <v/>
      </c>
      <c r="AB540" s="25" t="str">
        <f ca="1">IF($H540="","",IF($Q540="x",SUM(U$3:W540)+SUM(Z$3:AA540)-SUM(AB$3:AB539),0))</f>
        <v/>
      </c>
      <c r="AC540" s="25" t="str">
        <f t="shared" ca="1" si="521"/>
        <v/>
      </c>
      <c r="AD540" s="25" t="str">
        <f t="shared" ca="1" si="500"/>
        <v/>
      </c>
      <c r="AE540" s="7"/>
      <c r="AF540" s="25" t="str">
        <f t="shared" ca="1" si="522"/>
        <v/>
      </c>
      <c r="AG540" s="25">
        <f ca="1">SUM(AF$3:AF540)</f>
        <v>0</v>
      </c>
      <c r="AH540" s="25" t="str">
        <f t="shared" ca="1" si="523"/>
        <v/>
      </c>
      <c r="AI540" s="25" t="str">
        <f t="shared" ca="1" si="501"/>
        <v/>
      </c>
      <c r="AJ540" s="25" t="str">
        <f t="shared" ca="1" si="524"/>
        <v/>
      </c>
      <c r="AK540" s="25" t="str">
        <f t="shared" ca="1" si="502"/>
        <v/>
      </c>
      <c r="AL540" s="25" t="str">
        <f t="shared" ca="1" si="525"/>
        <v/>
      </c>
      <c r="AM540" s="25" t="str">
        <f t="shared" ca="1" si="503"/>
        <v/>
      </c>
      <c r="AN540" s="25" t="str">
        <f t="shared" ca="1" si="526"/>
        <v/>
      </c>
      <c r="AO540" s="25" t="str">
        <f t="shared" ca="1" si="527"/>
        <v/>
      </c>
      <c r="AP540" s="25" t="str">
        <f ca="1">IF($H540="","",IF($Q540="x",SUM(AI$3:AK540)+SUM(AN$3:AO540)-SUM(AP$3:AP539),0))</f>
        <v/>
      </c>
      <c r="AQ540" s="25" t="str">
        <f t="shared" ca="1" si="528"/>
        <v/>
      </c>
      <c r="AR540" s="25" t="str">
        <f t="shared" ca="1" si="504"/>
        <v/>
      </c>
      <c r="AS540" s="7"/>
      <c r="AT540" s="25" t="str">
        <f t="shared" ca="1" si="529"/>
        <v/>
      </c>
      <c r="AU540" s="25">
        <f ca="1">SUM(AT$3:AT540)</f>
        <v>0</v>
      </c>
      <c r="AV540" s="25" t="str">
        <f t="shared" ca="1" si="530"/>
        <v/>
      </c>
      <c r="AW540" s="25" t="str">
        <f t="shared" ca="1" si="505"/>
        <v/>
      </c>
      <c r="AX540" s="25" t="str">
        <f t="shared" ca="1" si="531"/>
        <v/>
      </c>
      <c r="AY540" s="25" t="str">
        <f t="shared" ca="1" si="532"/>
        <v/>
      </c>
      <c r="AZ540" s="25" t="str">
        <f t="shared" ca="1" si="533"/>
        <v/>
      </c>
      <c r="BA540" s="25" t="str">
        <f t="shared" ca="1" si="534"/>
        <v/>
      </c>
      <c r="BB540" s="25" t="str">
        <f t="shared" ca="1" si="535"/>
        <v/>
      </c>
      <c r="BC540" s="25" t="str">
        <f t="shared" ca="1" si="536"/>
        <v/>
      </c>
      <c r="BD540" s="25" t="str">
        <f ca="1">IF($H540="","",IF($Q540="x",SUM(AW$3:AY540)+SUM(BB$3:BC540)-SUM(BD$3:BD539),0))</f>
        <v/>
      </c>
      <c r="BE540" s="25" t="str">
        <f t="shared" ca="1" si="537"/>
        <v/>
      </c>
      <c r="BF540" s="25" t="str">
        <f t="shared" ca="1" si="506"/>
        <v/>
      </c>
      <c r="BG540" s="7"/>
      <c r="BI540" s="25" t="str">
        <f t="shared" ca="1" si="538"/>
        <v/>
      </c>
      <c r="BJ540" s="25">
        <f ca="1">SUM(BI$3:BI540)</f>
        <v>0</v>
      </c>
      <c r="BK540" s="25" t="str">
        <f t="shared" ca="1" si="550"/>
        <v/>
      </c>
      <c r="BL540" s="25" t="str">
        <f t="shared" ca="1" si="507"/>
        <v/>
      </c>
      <c r="BM540" s="25" t="str">
        <f t="shared" ca="1" si="539"/>
        <v/>
      </c>
      <c r="BN540" s="25" t="str">
        <f t="shared" ca="1" si="540"/>
        <v/>
      </c>
      <c r="BO540" s="25" t="str">
        <f t="shared" ca="1" si="541"/>
        <v/>
      </c>
      <c r="BP540" s="25" t="str">
        <f t="shared" ca="1" si="542"/>
        <v/>
      </c>
      <c r="BQ540" s="25" t="str">
        <f t="shared" ca="1" si="543"/>
        <v/>
      </c>
      <c r="BR540" s="25" t="str">
        <f t="shared" ca="1" si="544"/>
        <v/>
      </c>
      <c r="BS540" s="25" t="str">
        <f ca="1">IF($H540="","",IF($Q540="x",SUM(BL$3:BN540)+SUM(BQ$3:BR540)-SUM(BS$3:BS539),0))</f>
        <v/>
      </c>
      <c r="BT540" s="25" t="str">
        <f t="shared" ca="1" si="545"/>
        <v/>
      </c>
      <c r="BU540" s="25" t="str">
        <f t="shared" ca="1" si="508"/>
        <v/>
      </c>
      <c r="BV540" s="7"/>
      <c r="BY540" s="7"/>
      <c r="CB540" s="131">
        <f t="shared" si="492"/>
        <v>537</v>
      </c>
      <c r="CC540" s="132" t="str">
        <f t="shared" ca="1" si="546"/>
        <v/>
      </c>
      <c r="CD540" s="133" t="str">
        <f t="shared" ca="1" si="493"/>
        <v/>
      </c>
      <c r="CE540" s="133" t="str">
        <f t="shared" ca="1" si="547"/>
        <v/>
      </c>
      <c r="CF540" s="133" t="str">
        <f t="shared" ca="1" si="494"/>
        <v/>
      </c>
      <c r="CG540" s="133" t="str">
        <f t="shared" ca="1" si="548"/>
        <v/>
      </c>
      <c r="CH540" s="133" t="str">
        <f ca="1">IF($H540="","",IF(MONTH($H540)=MONTH($C$4)-1,MAX(0,(CG540-SUM(N529:N540)+SUM(O529:O540))-(VLOOKUP(CB540-12,$CB$3:$CH539,6,FALSE))),0)*0.25)</f>
        <v/>
      </c>
      <c r="CI540" s="133" t="str">
        <f ca="1">IF($H540="","",CG540-SUM($CH$4:$CH540))</f>
        <v/>
      </c>
      <c r="CK540" s="133" t="str">
        <f ca="1">IF($H540="","",SUM($N$4:$N540)+$CK$3)</f>
        <v/>
      </c>
      <c r="CL540" s="133" t="str">
        <f ca="1">IF($H540="","",SUM($O$4:$O540))</f>
        <v/>
      </c>
      <c r="CM540" s="133" t="str">
        <f t="shared" ca="1" si="551"/>
        <v/>
      </c>
      <c r="CN540" s="133" t="str">
        <f ca="1">IF($H540="","",ROUND(IF(MONTH($H540)=MONTH($C$4)-1,BT540*(1+CC540)-SUM($CM$4:$CM540),0),2))</f>
        <v/>
      </c>
      <c r="CZ540" s="132" t="str">
        <f t="shared" ca="1" si="509"/>
        <v/>
      </c>
    </row>
    <row r="541" spans="6:104" x14ac:dyDescent="0.2">
      <c r="F541" s="3">
        <v>538</v>
      </c>
      <c r="G541" s="3">
        <f t="shared" si="510"/>
        <v>45</v>
      </c>
      <c r="H541" s="8" t="str">
        <f t="shared" ca="1" si="549"/>
        <v/>
      </c>
      <c r="I541" s="6" t="str">
        <f t="shared" ca="1" si="495"/>
        <v/>
      </c>
      <c r="J541" s="6" t="str">
        <f t="shared" ca="1" si="496"/>
        <v/>
      </c>
      <c r="K541" s="7"/>
      <c r="L541" s="6" t="str">
        <f ca="1">IF($H541="","",IF($J541="",VLOOKUP($I541,Sterbetafeln!$A$4:$I$124,$D$10,FALSE),MAX(0.0005,VLOOKUP($I541,Sterbetafeln!$A$4:$I$124,$D$10,FALSE)*VLOOKUP($J541,Sterbetafeln!$A$4:$I$124,$D$13,FALSE))))</f>
        <v/>
      </c>
      <c r="M541" s="78">
        <f ca="1">SUM($O$3:$O541)</f>
        <v>0</v>
      </c>
      <c r="N541" s="25" t="str">
        <f t="shared" ca="1" si="511"/>
        <v/>
      </c>
      <c r="O541" s="25" t="str">
        <f t="shared" ca="1" si="512"/>
        <v/>
      </c>
      <c r="P541" s="25" t="str">
        <f t="shared" ca="1" si="513"/>
        <v/>
      </c>
      <c r="Q541" s="7" t="str">
        <f t="shared" ca="1" si="514"/>
        <v/>
      </c>
      <c r="R541" s="25" t="str">
        <f t="shared" ca="1" si="515"/>
        <v/>
      </c>
      <c r="S541" s="25">
        <f ca="1">SUM(R$3:R541)</f>
        <v>0</v>
      </c>
      <c r="T541" s="25" t="str">
        <f t="shared" ca="1" si="516"/>
        <v/>
      </c>
      <c r="U541" s="25" t="str">
        <f t="shared" ca="1" si="497"/>
        <v/>
      </c>
      <c r="V541" s="25" t="str">
        <f t="shared" ca="1" si="517"/>
        <v/>
      </c>
      <c r="W541" s="25" t="str">
        <f t="shared" ca="1" si="498"/>
        <v/>
      </c>
      <c r="X541" s="25" t="str">
        <f t="shared" ca="1" si="518"/>
        <v/>
      </c>
      <c r="Y541" s="25" t="str">
        <f t="shared" ca="1" si="499"/>
        <v/>
      </c>
      <c r="Z541" s="25" t="str">
        <f t="shared" ca="1" si="519"/>
        <v/>
      </c>
      <c r="AA541" s="25" t="str">
        <f t="shared" ca="1" si="520"/>
        <v/>
      </c>
      <c r="AB541" s="25" t="str">
        <f ca="1">IF($H541="","",IF($Q541="x",SUM(U$3:W541)+SUM(Z$3:AA541)-SUM(AB$3:AB540),0))</f>
        <v/>
      </c>
      <c r="AC541" s="25" t="str">
        <f t="shared" ca="1" si="521"/>
        <v/>
      </c>
      <c r="AD541" s="25" t="str">
        <f t="shared" ca="1" si="500"/>
        <v/>
      </c>
      <c r="AE541" s="7"/>
      <c r="AF541" s="25" t="str">
        <f t="shared" ca="1" si="522"/>
        <v/>
      </c>
      <c r="AG541" s="25">
        <f ca="1">SUM(AF$3:AF541)</f>
        <v>0</v>
      </c>
      <c r="AH541" s="25" t="str">
        <f t="shared" ca="1" si="523"/>
        <v/>
      </c>
      <c r="AI541" s="25" t="str">
        <f t="shared" ca="1" si="501"/>
        <v/>
      </c>
      <c r="AJ541" s="25" t="str">
        <f t="shared" ca="1" si="524"/>
        <v/>
      </c>
      <c r="AK541" s="25" t="str">
        <f t="shared" ca="1" si="502"/>
        <v/>
      </c>
      <c r="AL541" s="25" t="str">
        <f t="shared" ca="1" si="525"/>
        <v/>
      </c>
      <c r="AM541" s="25" t="str">
        <f t="shared" ca="1" si="503"/>
        <v/>
      </c>
      <c r="AN541" s="25" t="str">
        <f t="shared" ca="1" si="526"/>
        <v/>
      </c>
      <c r="AO541" s="25" t="str">
        <f t="shared" ca="1" si="527"/>
        <v/>
      </c>
      <c r="AP541" s="25" t="str">
        <f ca="1">IF($H541="","",IF($Q541="x",SUM(AI$3:AK541)+SUM(AN$3:AO541)-SUM(AP$3:AP540),0))</f>
        <v/>
      </c>
      <c r="AQ541" s="25" t="str">
        <f t="shared" ca="1" si="528"/>
        <v/>
      </c>
      <c r="AR541" s="25" t="str">
        <f t="shared" ca="1" si="504"/>
        <v/>
      </c>
      <c r="AS541" s="7"/>
      <c r="AT541" s="25" t="str">
        <f t="shared" ca="1" si="529"/>
        <v/>
      </c>
      <c r="AU541" s="25">
        <f ca="1">SUM(AT$3:AT541)</f>
        <v>0</v>
      </c>
      <c r="AV541" s="25" t="str">
        <f t="shared" ca="1" si="530"/>
        <v/>
      </c>
      <c r="AW541" s="25" t="str">
        <f t="shared" ca="1" si="505"/>
        <v/>
      </c>
      <c r="AX541" s="25" t="str">
        <f t="shared" ca="1" si="531"/>
        <v/>
      </c>
      <c r="AY541" s="25" t="str">
        <f t="shared" ca="1" si="532"/>
        <v/>
      </c>
      <c r="AZ541" s="25" t="str">
        <f t="shared" ca="1" si="533"/>
        <v/>
      </c>
      <c r="BA541" s="25" t="str">
        <f t="shared" ca="1" si="534"/>
        <v/>
      </c>
      <c r="BB541" s="25" t="str">
        <f t="shared" ca="1" si="535"/>
        <v/>
      </c>
      <c r="BC541" s="25" t="str">
        <f t="shared" ca="1" si="536"/>
        <v/>
      </c>
      <c r="BD541" s="25" t="str">
        <f ca="1">IF($H541="","",IF($Q541="x",SUM(AW$3:AY541)+SUM(BB$3:BC541)-SUM(BD$3:BD540),0))</f>
        <v/>
      </c>
      <c r="BE541" s="25" t="str">
        <f t="shared" ca="1" si="537"/>
        <v/>
      </c>
      <c r="BF541" s="25" t="str">
        <f t="shared" ca="1" si="506"/>
        <v/>
      </c>
      <c r="BG541" s="7"/>
      <c r="BI541" s="25" t="str">
        <f t="shared" ca="1" si="538"/>
        <v/>
      </c>
      <c r="BJ541" s="25">
        <f ca="1">SUM(BI$3:BI541)</f>
        <v>0</v>
      </c>
      <c r="BK541" s="25" t="str">
        <f t="shared" ca="1" si="550"/>
        <v/>
      </c>
      <c r="BL541" s="25" t="str">
        <f t="shared" ca="1" si="507"/>
        <v/>
      </c>
      <c r="BM541" s="25" t="str">
        <f t="shared" ca="1" si="539"/>
        <v/>
      </c>
      <c r="BN541" s="25" t="str">
        <f t="shared" ca="1" si="540"/>
        <v/>
      </c>
      <c r="BO541" s="25" t="str">
        <f t="shared" ca="1" si="541"/>
        <v/>
      </c>
      <c r="BP541" s="25" t="str">
        <f t="shared" ca="1" si="542"/>
        <v/>
      </c>
      <c r="BQ541" s="25" t="str">
        <f t="shared" ca="1" si="543"/>
        <v/>
      </c>
      <c r="BR541" s="25" t="str">
        <f t="shared" ca="1" si="544"/>
        <v/>
      </c>
      <c r="BS541" s="25" t="str">
        <f ca="1">IF($H541="","",IF($Q541="x",SUM(BL$3:BN541)+SUM(BQ$3:BR541)-SUM(BS$3:BS540),0))</f>
        <v/>
      </c>
      <c r="BT541" s="25" t="str">
        <f t="shared" ca="1" si="545"/>
        <v/>
      </c>
      <c r="BU541" s="25" t="str">
        <f t="shared" ca="1" si="508"/>
        <v/>
      </c>
      <c r="BV541" s="7"/>
      <c r="BY541" s="7"/>
      <c r="CB541" s="131">
        <f t="shared" si="492"/>
        <v>538</v>
      </c>
      <c r="CC541" s="132" t="str">
        <f t="shared" ca="1" si="546"/>
        <v/>
      </c>
      <c r="CD541" s="133" t="str">
        <f t="shared" ca="1" si="493"/>
        <v/>
      </c>
      <c r="CE541" s="133" t="str">
        <f t="shared" ca="1" si="547"/>
        <v/>
      </c>
      <c r="CF541" s="133" t="str">
        <f t="shared" ca="1" si="494"/>
        <v/>
      </c>
      <c r="CG541" s="133" t="str">
        <f t="shared" ca="1" si="548"/>
        <v/>
      </c>
      <c r="CH541" s="133" t="str">
        <f ca="1">IF($H541="","",IF(MONTH($H541)=MONTH($C$4)-1,MAX(0,(CG541-SUM(N530:N541)+SUM(O530:O541))-(VLOOKUP(CB541-12,$CB$3:$CH540,6,FALSE))),0)*0.25)</f>
        <v/>
      </c>
      <c r="CI541" s="133" t="str">
        <f ca="1">IF($H541="","",CG541-SUM($CH$4:$CH541))</f>
        <v/>
      </c>
      <c r="CK541" s="133" t="str">
        <f ca="1">IF($H541="","",SUM($N$4:$N541)+$CK$3)</f>
        <v/>
      </c>
      <c r="CL541" s="133" t="str">
        <f ca="1">IF($H541="","",SUM($O$4:$O541))</f>
        <v/>
      </c>
      <c r="CM541" s="133" t="str">
        <f t="shared" ca="1" si="551"/>
        <v/>
      </c>
      <c r="CN541" s="133" t="str">
        <f ca="1">IF($H541="","",ROUND(IF(MONTH($H541)=MONTH($C$4)-1,BT541*(1+CC541)-SUM($CM$4:$CM541),0),2))</f>
        <v/>
      </c>
      <c r="CZ541" s="132" t="str">
        <f t="shared" ca="1" si="509"/>
        <v/>
      </c>
    </row>
    <row r="542" spans="6:104" x14ac:dyDescent="0.2">
      <c r="F542" s="3">
        <v>539</v>
      </c>
      <c r="G542" s="3">
        <f t="shared" si="510"/>
        <v>45</v>
      </c>
      <c r="H542" s="8" t="str">
        <f t="shared" ca="1" si="549"/>
        <v/>
      </c>
      <c r="I542" s="6" t="str">
        <f t="shared" ca="1" si="495"/>
        <v/>
      </c>
      <c r="J542" s="6" t="str">
        <f t="shared" ca="1" si="496"/>
        <v/>
      </c>
      <c r="K542" s="7"/>
      <c r="L542" s="6" t="str">
        <f ca="1">IF($H542="","",IF($J542="",VLOOKUP($I542,Sterbetafeln!$A$4:$I$124,$D$10,FALSE),MAX(0.0005,VLOOKUP($I542,Sterbetafeln!$A$4:$I$124,$D$10,FALSE)*VLOOKUP($J542,Sterbetafeln!$A$4:$I$124,$D$13,FALSE))))</f>
        <v/>
      </c>
      <c r="M542" s="78">
        <f ca="1">SUM($O$3:$O542)</f>
        <v>0</v>
      </c>
      <c r="N542" s="25" t="str">
        <f t="shared" ca="1" si="511"/>
        <v/>
      </c>
      <c r="O542" s="25" t="str">
        <f t="shared" ca="1" si="512"/>
        <v/>
      </c>
      <c r="P542" s="25" t="str">
        <f t="shared" ca="1" si="513"/>
        <v/>
      </c>
      <c r="Q542" s="7" t="str">
        <f t="shared" ca="1" si="514"/>
        <v/>
      </c>
      <c r="R542" s="25" t="str">
        <f t="shared" ca="1" si="515"/>
        <v/>
      </c>
      <c r="S542" s="25">
        <f ca="1">SUM(R$3:R542)</f>
        <v>0</v>
      </c>
      <c r="T542" s="25" t="str">
        <f t="shared" ca="1" si="516"/>
        <v/>
      </c>
      <c r="U542" s="25" t="str">
        <f t="shared" ca="1" si="497"/>
        <v/>
      </c>
      <c r="V542" s="25" t="str">
        <f t="shared" ca="1" si="517"/>
        <v/>
      </c>
      <c r="W542" s="25" t="str">
        <f t="shared" ca="1" si="498"/>
        <v/>
      </c>
      <c r="X542" s="25" t="str">
        <f t="shared" ca="1" si="518"/>
        <v/>
      </c>
      <c r="Y542" s="25" t="str">
        <f t="shared" ca="1" si="499"/>
        <v/>
      </c>
      <c r="Z542" s="25" t="str">
        <f t="shared" ca="1" si="519"/>
        <v/>
      </c>
      <c r="AA542" s="25" t="str">
        <f t="shared" ca="1" si="520"/>
        <v/>
      </c>
      <c r="AB542" s="25" t="str">
        <f ca="1">IF($H542="","",IF($Q542="x",SUM(U$3:W542)+SUM(Z$3:AA542)-SUM(AB$3:AB541),0))</f>
        <v/>
      </c>
      <c r="AC542" s="25" t="str">
        <f t="shared" ca="1" si="521"/>
        <v/>
      </c>
      <c r="AD542" s="25" t="str">
        <f t="shared" ca="1" si="500"/>
        <v/>
      </c>
      <c r="AE542" s="7"/>
      <c r="AF542" s="25" t="str">
        <f t="shared" ca="1" si="522"/>
        <v/>
      </c>
      <c r="AG542" s="25">
        <f ca="1">SUM(AF$3:AF542)</f>
        <v>0</v>
      </c>
      <c r="AH542" s="25" t="str">
        <f t="shared" ca="1" si="523"/>
        <v/>
      </c>
      <c r="AI542" s="25" t="str">
        <f t="shared" ca="1" si="501"/>
        <v/>
      </c>
      <c r="AJ542" s="25" t="str">
        <f t="shared" ca="1" si="524"/>
        <v/>
      </c>
      <c r="AK542" s="25" t="str">
        <f t="shared" ca="1" si="502"/>
        <v/>
      </c>
      <c r="AL542" s="25" t="str">
        <f t="shared" ca="1" si="525"/>
        <v/>
      </c>
      <c r="AM542" s="25" t="str">
        <f t="shared" ca="1" si="503"/>
        <v/>
      </c>
      <c r="AN542" s="25" t="str">
        <f t="shared" ca="1" si="526"/>
        <v/>
      </c>
      <c r="AO542" s="25" t="str">
        <f t="shared" ca="1" si="527"/>
        <v/>
      </c>
      <c r="AP542" s="25" t="str">
        <f ca="1">IF($H542="","",IF($Q542="x",SUM(AI$3:AK542)+SUM(AN$3:AO542)-SUM(AP$3:AP541),0))</f>
        <v/>
      </c>
      <c r="AQ542" s="25" t="str">
        <f t="shared" ca="1" si="528"/>
        <v/>
      </c>
      <c r="AR542" s="25" t="str">
        <f t="shared" ca="1" si="504"/>
        <v/>
      </c>
      <c r="AS542" s="7"/>
      <c r="AT542" s="25" t="str">
        <f t="shared" ca="1" si="529"/>
        <v/>
      </c>
      <c r="AU542" s="25">
        <f ca="1">SUM(AT$3:AT542)</f>
        <v>0</v>
      </c>
      <c r="AV542" s="25" t="str">
        <f t="shared" ca="1" si="530"/>
        <v/>
      </c>
      <c r="AW542" s="25" t="str">
        <f t="shared" ca="1" si="505"/>
        <v/>
      </c>
      <c r="AX542" s="25" t="str">
        <f t="shared" ca="1" si="531"/>
        <v/>
      </c>
      <c r="AY542" s="25" t="str">
        <f t="shared" ca="1" si="532"/>
        <v/>
      </c>
      <c r="AZ542" s="25" t="str">
        <f t="shared" ca="1" si="533"/>
        <v/>
      </c>
      <c r="BA542" s="25" t="str">
        <f t="shared" ca="1" si="534"/>
        <v/>
      </c>
      <c r="BB542" s="25" t="str">
        <f t="shared" ca="1" si="535"/>
        <v/>
      </c>
      <c r="BC542" s="25" t="str">
        <f t="shared" ca="1" si="536"/>
        <v/>
      </c>
      <c r="BD542" s="25" t="str">
        <f ca="1">IF($H542="","",IF($Q542="x",SUM(AW$3:AY542)+SUM(BB$3:BC542)-SUM(BD$3:BD541),0))</f>
        <v/>
      </c>
      <c r="BE542" s="25" t="str">
        <f t="shared" ca="1" si="537"/>
        <v/>
      </c>
      <c r="BF542" s="25" t="str">
        <f t="shared" ca="1" si="506"/>
        <v/>
      </c>
      <c r="BG542" s="7"/>
      <c r="BI542" s="25" t="str">
        <f t="shared" ca="1" si="538"/>
        <v/>
      </c>
      <c r="BJ542" s="25">
        <f ca="1">SUM(BI$3:BI542)</f>
        <v>0</v>
      </c>
      <c r="BK542" s="25" t="str">
        <f t="shared" ca="1" si="550"/>
        <v/>
      </c>
      <c r="BL542" s="25" t="str">
        <f t="shared" ca="1" si="507"/>
        <v/>
      </c>
      <c r="BM542" s="25" t="str">
        <f t="shared" ca="1" si="539"/>
        <v/>
      </c>
      <c r="BN542" s="25" t="str">
        <f t="shared" ca="1" si="540"/>
        <v/>
      </c>
      <c r="BO542" s="25" t="str">
        <f t="shared" ca="1" si="541"/>
        <v/>
      </c>
      <c r="BP542" s="25" t="str">
        <f t="shared" ca="1" si="542"/>
        <v/>
      </c>
      <c r="BQ542" s="25" t="str">
        <f t="shared" ca="1" si="543"/>
        <v/>
      </c>
      <c r="BR542" s="25" t="str">
        <f t="shared" ca="1" si="544"/>
        <v/>
      </c>
      <c r="BS542" s="25" t="str">
        <f ca="1">IF($H542="","",IF($Q542="x",SUM(BL$3:BN542)+SUM(BQ$3:BR542)-SUM(BS$3:BS541),0))</f>
        <v/>
      </c>
      <c r="BT542" s="25" t="str">
        <f t="shared" ca="1" si="545"/>
        <v/>
      </c>
      <c r="BU542" s="25" t="str">
        <f t="shared" ca="1" si="508"/>
        <v/>
      </c>
      <c r="BV542" s="7"/>
      <c r="BY542" s="7"/>
      <c r="CB542" s="131">
        <f t="shared" si="492"/>
        <v>539</v>
      </c>
      <c r="CC542" s="132" t="str">
        <f t="shared" ca="1" si="546"/>
        <v/>
      </c>
      <c r="CD542" s="133" t="str">
        <f t="shared" ca="1" si="493"/>
        <v/>
      </c>
      <c r="CE542" s="133" t="str">
        <f t="shared" ca="1" si="547"/>
        <v/>
      </c>
      <c r="CF542" s="133" t="str">
        <f t="shared" ca="1" si="494"/>
        <v/>
      </c>
      <c r="CG542" s="133" t="str">
        <f t="shared" ca="1" si="548"/>
        <v/>
      </c>
      <c r="CH542" s="133" t="str">
        <f ca="1">IF($H542="","",IF(MONTH($H542)=MONTH($C$4)-1,MAX(0,(CG542-SUM(N531:N542)+SUM(O531:O542))-(VLOOKUP(CB542-12,$CB$3:$CH541,6,FALSE))),0)*0.25)</f>
        <v/>
      </c>
      <c r="CI542" s="133" t="str">
        <f ca="1">IF($H542="","",CG542-SUM($CH$4:$CH542))</f>
        <v/>
      </c>
      <c r="CK542" s="133" t="str">
        <f ca="1">IF($H542="","",SUM($N$4:$N542)+$CK$3)</f>
        <v/>
      </c>
      <c r="CL542" s="133" t="str">
        <f ca="1">IF($H542="","",SUM($O$4:$O542))</f>
        <v/>
      </c>
      <c r="CM542" s="133" t="str">
        <f t="shared" ca="1" si="551"/>
        <v/>
      </c>
      <c r="CN542" s="133" t="str">
        <f ca="1">IF($H542="","",ROUND(IF(MONTH($H542)=MONTH($C$4)-1,BT542*(1+CC542)-SUM($CM$4:$CM542),0),2))</f>
        <v/>
      </c>
      <c r="CZ542" s="132" t="str">
        <f t="shared" ca="1" si="509"/>
        <v/>
      </c>
    </row>
    <row r="543" spans="6:104" x14ac:dyDescent="0.2">
      <c r="F543" s="3">
        <v>540</v>
      </c>
      <c r="G543" s="3">
        <f t="shared" si="510"/>
        <v>45</v>
      </c>
      <c r="H543" s="8" t="str">
        <f t="shared" ca="1" si="549"/>
        <v/>
      </c>
      <c r="I543" s="6" t="str">
        <f t="shared" ca="1" si="495"/>
        <v/>
      </c>
      <c r="J543" s="6" t="str">
        <f t="shared" ca="1" si="496"/>
        <v/>
      </c>
      <c r="K543" s="7"/>
      <c r="L543" s="6" t="str">
        <f ca="1">IF($H543="","",IF($J543="",VLOOKUP($I543,Sterbetafeln!$A$4:$I$124,$D$10,FALSE),MAX(0.0005,VLOOKUP($I543,Sterbetafeln!$A$4:$I$124,$D$10,FALSE)*VLOOKUP($J543,Sterbetafeln!$A$4:$I$124,$D$13,FALSE))))</f>
        <v/>
      </c>
      <c r="M543" s="78">
        <f ca="1">SUM($O$3:$O543)</f>
        <v>0</v>
      </c>
      <c r="N543" s="25" t="str">
        <f t="shared" ca="1" si="511"/>
        <v/>
      </c>
      <c r="O543" s="25" t="str">
        <f t="shared" ca="1" si="512"/>
        <v/>
      </c>
      <c r="P543" s="25" t="str">
        <f t="shared" ca="1" si="513"/>
        <v/>
      </c>
      <c r="Q543" s="7" t="str">
        <f t="shared" ca="1" si="514"/>
        <v/>
      </c>
      <c r="R543" s="25" t="str">
        <f t="shared" ca="1" si="515"/>
        <v/>
      </c>
      <c r="S543" s="25">
        <f ca="1">SUM(R$3:R543)</f>
        <v>0</v>
      </c>
      <c r="T543" s="25" t="str">
        <f t="shared" ca="1" si="516"/>
        <v/>
      </c>
      <c r="U543" s="25" t="str">
        <f t="shared" ca="1" si="497"/>
        <v/>
      </c>
      <c r="V543" s="25" t="str">
        <f t="shared" ca="1" si="517"/>
        <v/>
      </c>
      <c r="W543" s="25" t="str">
        <f t="shared" ca="1" si="498"/>
        <v/>
      </c>
      <c r="X543" s="25" t="str">
        <f t="shared" ca="1" si="518"/>
        <v/>
      </c>
      <c r="Y543" s="25" t="str">
        <f t="shared" ca="1" si="499"/>
        <v/>
      </c>
      <c r="Z543" s="25" t="str">
        <f t="shared" ca="1" si="519"/>
        <v/>
      </c>
      <c r="AA543" s="25" t="str">
        <f t="shared" ca="1" si="520"/>
        <v/>
      </c>
      <c r="AB543" s="25" t="str">
        <f ca="1">IF($H543="","",IF($Q543="x",SUM(U$3:W543)+SUM(Z$3:AA543)-SUM(AB$3:AB542),0))</f>
        <v/>
      </c>
      <c r="AC543" s="25" t="str">
        <f t="shared" ca="1" si="521"/>
        <v/>
      </c>
      <c r="AD543" s="25" t="str">
        <f t="shared" ca="1" si="500"/>
        <v/>
      </c>
      <c r="AE543" s="7"/>
      <c r="AF543" s="25" t="str">
        <f t="shared" ca="1" si="522"/>
        <v/>
      </c>
      <c r="AG543" s="25">
        <f ca="1">SUM(AF$3:AF543)</f>
        <v>0</v>
      </c>
      <c r="AH543" s="25" t="str">
        <f t="shared" ca="1" si="523"/>
        <v/>
      </c>
      <c r="AI543" s="25" t="str">
        <f t="shared" ca="1" si="501"/>
        <v/>
      </c>
      <c r="AJ543" s="25" t="str">
        <f t="shared" ca="1" si="524"/>
        <v/>
      </c>
      <c r="AK543" s="25" t="str">
        <f t="shared" ca="1" si="502"/>
        <v/>
      </c>
      <c r="AL543" s="25" t="str">
        <f t="shared" ca="1" si="525"/>
        <v/>
      </c>
      <c r="AM543" s="25" t="str">
        <f t="shared" ca="1" si="503"/>
        <v/>
      </c>
      <c r="AN543" s="25" t="str">
        <f t="shared" ca="1" si="526"/>
        <v/>
      </c>
      <c r="AO543" s="25" t="str">
        <f t="shared" ca="1" si="527"/>
        <v/>
      </c>
      <c r="AP543" s="25" t="str">
        <f ca="1">IF($H543="","",IF($Q543="x",SUM(AI$3:AK543)+SUM(AN$3:AO543)-SUM(AP$3:AP542),0))</f>
        <v/>
      </c>
      <c r="AQ543" s="25" t="str">
        <f t="shared" ca="1" si="528"/>
        <v/>
      </c>
      <c r="AR543" s="25" t="str">
        <f t="shared" ca="1" si="504"/>
        <v/>
      </c>
      <c r="AS543" s="7"/>
      <c r="AT543" s="25" t="str">
        <f t="shared" ca="1" si="529"/>
        <v/>
      </c>
      <c r="AU543" s="25">
        <f ca="1">SUM(AT$3:AT543)</f>
        <v>0</v>
      </c>
      <c r="AV543" s="25" t="str">
        <f t="shared" ca="1" si="530"/>
        <v/>
      </c>
      <c r="AW543" s="25" t="str">
        <f t="shared" ca="1" si="505"/>
        <v/>
      </c>
      <c r="AX543" s="25" t="str">
        <f t="shared" ca="1" si="531"/>
        <v/>
      </c>
      <c r="AY543" s="25" t="str">
        <f t="shared" ca="1" si="532"/>
        <v/>
      </c>
      <c r="AZ543" s="25" t="str">
        <f t="shared" ca="1" si="533"/>
        <v/>
      </c>
      <c r="BA543" s="25" t="str">
        <f t="shared" ca="1" si="534"/>
        <v/>
      </c>
      <c r="BB543" s="25" t="str">
        <f t="shared" ca="1" si="535"/>
        <v/>
      </c>
      <c r="BC543" s="25" t="str">
        <f t="shared" ca="1" si="536"/>
        <v/>
      </c>
      <c r="BD543" s="25" t="str">
        <f ca="1">IF($H543="","",IF($Q543="x",SUM(AW$3:AY543)+SUM(BB$3:BC543)-SUM(BD$3:BD542),0))</f>
        <v/>
      </c>
      <c r="BE543" s="25" t="str">
        <f t="shared" ca="1" si="537"/>
        <v/>
      </c>
      <c r="BF543" s="25" t="str">
        <f t="shared" ca="1" si="506"/>
        <v/>
      </c>
      <c r="BG543" s="7"/>
      <c r="BI543" s="25" t="str">
        <f t="shared" ca="1" si="538"/>
        <v/>
      </c>
      <c r="BJ543" s="25">
        <f ca="1">SUM(BI$3:BI543)</f>
        <v>0</v>
      </c>
      <c r="BK543" s="25" t="str">
        <f t="shared" ca="1" si="550"/>
        <v/>
      </c>
      <c r="BL543" s="25" t="str">
        <f t="shared" ca="1" si="507"/>
        <v/>
      </c>
      <c r="BM543" s="25" t="str">
        <f t="shared" ca="1" si="539"/>
        <v/>
      </c>
      <c r="BN543" s="25" t="str">
        <f t="shared" ca="1" si="540"/>
        <v/>
      </c>
      <c r="BO543" s="25" t="str">
        <f t="shared" ca="1" si="541"/>
        <v/>
      </c>
      <c r="BP543" s="25" t="str">
        <f t="shared" ca="1" si="542"/>
        <v/>
      </c>
      <c r="BQ543" s="25" t="str">
        <f t="shared" ca="1" si="543"/>
        <v/>
      </c>
      <c r="BR543" s="25" t="str">
        <f t="shared" ca="1" si="544"/>
        <v/>
      </c>
      <c r="BS543" s="25" t="str">
        <f ca="1">IF($H543="","",IF($Q543="x",SUM(BL$3:BN543)+SUM(BQ$3:BR543)-SUM(BS$3:BS542),0))</f>
        <v/>
      </c>
      <c r="BT543" s="25" t="str">
        <f t="shared" ca="1" si="545"/>
        <v/>
      </c>
      <c r="BU543" s="25" t="str">
        <f t="shared" ca="1" si="508"/>
        <v/>
      </c>
      <c r="BV543" s="7"/>
      <c r="BY543" s="7"/>
      <c r="CB543" s="131">
        <f t="shared" si="492"/>
        <v>540</v>
      </c>
      <c r="CC543" s="132" t="str">
        <f t="shared" ca="1" si="546"/>
        <v/>
      </c>
      <c r="CD543" s="133" t="str">
        <f t="shared" ca="1" si="493"/>
        <v/>
      </c>
      <c r="CE543" s="133" t="str">
        <f t="shared" ca="1" si="547"/>
        <v/>
      </c>
      <c r="CF543" s="133" t="str">
        <f t="shared" ca="1" si="494"/>
        <v/>
      </c>
      <c r="CG543" s="133" t="str">
        <f t="shared" ca="1" si="548"/>
        <v/>
      </c>
      <c r="CH543" s="133" t="str">
        <f ca="1">IF($H543="","",IF(MONTH($H543)=MONTH($C$4)-1,MAX(0,(CG543-SUM(N532:N543)+SUM(O532:O543))-(VLOOKUP(CB543-12,$CB$3:$CH542,6,FALSE))),0)*0.25)</f>
        <v/>
      </c>
      <c r="CI543" s="133" t="str">
        <f ca="1">IF($H543="","",CG543-SUM($CH$4:$CH543))</f>
        <v/>
      </c>
      <c r="CK543" s="133" t="str">
        <f ca="1">IF($H543="","",SUM($N$4:$N543)+$CK$3)</f>
        <v/>
      </c>
      <c r="CL543" s="133" t="str">
        <f ca="1">IF($H543="","",SUM($O$4:$O543))</f>
        <v/>
      </c>
      <c r="CM543" s="133" t="str">
        <f t="shared" ca="1" si="551"/>
        <v/>
      </c>
      <c r="CN543" s="133" t="str">
        <f ca="1">IF($H543="","",ROUND(IF(MONTH($H543)=MONTH($C$4)-1,BT543*(1+CC543)-SUM($CM$4:$CM543),0),2))</f>
        <v/>
      </c>
      <c r="CZ543" s="132" t="str">
        <f t="shared" ca="1" si="509"/>
        <v/>
      </c>
    </row>
    <row r="544" spans="6:104" x14ac:dyDescent="0.2">
      <c r="F544" s="3">
        <v>541</v>
      </c>
      <c r="G544" s="3">
        <f t="shared" si="510"/>
        <v>46</v>
      </c>
      <c r="H544" s="8" t="str">
        <f t="shared" ca="1" si="549"/>
        <v/>
      </c>
      <c r="I544" s="6" t="str">
        <f t="shared" ca="1" si="495"/>
        <v/>
      </c>
      <c r="J544" s="6" t="str">
        <f t="shared" ca="1" si="496"/>
        <v/>
      </c>
      <c r="K544" s="7"/>
      <c r="L544" s="6" t="str">
        <f ca="1">IF($H544="","",IF($J544="",VLOOKUP($I544,Sterbetafeln!$A$4:$I$124,$D$10,FALSE),MAX(0.0005,VLOOKUP($I544,Sterbetafeln!$A$4:$I$124,$D$10,FALSE)*VLOOKUP($J544,Sterbetafeln!$A$4:$I$124,$D$13,FALSE))))</f>
        <v/>
      </c>
      <c r="M544" s="78">
        <f ca="1">SUM($O$3:$O544)</f>
        <v>0</v>
      </c>
      <c r="N544" s="25" t="str">
        <f t="shared" ca="1" si="511"/>
        <v/>
      </c>
      <c r="O544" s="25" t="str">
        <f t="shared" ca="1" si="512"/>
        <v/>
      </c>
      <c r="P544" s="25" t="str">
        <f t="shared" ca="1" si="513"/>
        <v/>
      </c>
      <c r="Q544" s="7" t="str">
        <f t="shared" ca="1" si="514"/>
        <v/>
      </c>
      <c r="R544" s="25" t="str">
        <f t="shared" ca="1" si="515"/>
        <v/>
      </c>
      <c r="S544" s="25">
        <f ca="1">SUM(R$3:R544)</f>
        <v>0</v>
      </c>
      <c r="T544" s="25" t="str">
        <f t="shared" ca="1" si="516"/>
        <v/>
      </c>
      <c r="U544" s="25" t="str">
        <f t="shared" ca="1" si="497"/>
        <v/>
      </c>
      <c r="V544" s="25" t="str">
        <f t="shared" ca="1" si="517"/>
        <v/>
      </c>
      <c r="W544" s="25" t="str">
        <f t="shared" ca="1" si="498"/>
        <v/>
      </c>
      <c r="X544" s="25" t="str">
        <f t="shared" ca="1" si="518"/>
        <v/>
      </c>
      <c r="Y544" s="25" t="str">
        <f t="shared" ca="1" si="499"/>
        <v/>
      </c>
      <c r="Z544" s="25" t="str">
        <f t="shared" ca="1" si="519"/>
        <v/>
      </c>
      <c r="AA544" s="25" t="str">
        <f t="shared" ca="1" si="520"/>
        <v/>
      </c>
      <c r="AB544" s="25" t="str">
        <f ca="1">IF($H544="","",IF($Q544="x",SUM(U$3:W544)+SUM(Z$3:AA544)-SUM(AB$3:AB543),0))</f>
        <v/>
      </c>
      <c r="AC544" s="25" t="str">
        <f t="shared" ca="1" si="521"/>
        <v/>
      </c>
      <c r="AD544" s="25" t="str">
        <f t="shared" ca="1" si="500"/>
        <v/>
      </c>
      <c r="AE544" s="7"/>
      <c r="AF544" s="25" t="str">
        <f t="shared" ca="1" si="522"/>
        <v/>
      </c>
      <c r="AG544" s="25">
        <f ca="1">SUM(AF$3:AF544)</f>
        <v>0</v>
      </c>
      <c r="AH544" s="25" t="str">
        <f t="shared" ca="1" si="523"/>
        <v/>
      </c>
      <c r="AI544" s="25" t="str">
        <f t="shared" ca="1" si="501"/>
        <v/>
      </c>
      <c r="AJ544" s="25" t="str">
        <f t="shared" ca="1" si="524"/>
        <v/>
      </c>
      <c r="AK544" s="25" t="str">
        <f t="shared" ca="1" si="502"/>
        <v/>
      </c>
      <c r="AL544" s="25" t="str">
        <f t="shared" ca="1" si="525"/>
        <v/>
      </c>
      <c r="AM544" s="25" t="str">
        <f t="shared" ca="1" si="503"/>
        <v/>
      </c>
      <c r="AN544" s="25" t="str">
        <f t="shared" ca="1" si="526"/>
        <v/>
      </c>
      <c r="AO544" s="25" t="str">
        <f t="shared" ca="1" si="527"/>
        <v/>
      </c>
      <c r="AP544" s="25" t="str">
        <f ca="1">IF($H544="","",IF($Q544="x",SUM(AI$3:AK544)+SUM(AN$3:AO544)-SUM(AP$3:AP543),0))</f>
        <v/>
      </c>
      <c r="AQ544" s="25" t="str">
        <f t="shared" ca="1" si="528"/>
        <v/>
      </c>
      <c r="AR544" s="25" t="str">
        <f t="shared" ca="1" si="504"/>
        <v/>
      </c>
      <c r="AS544" s="7"/>
      <c r="AT544" s="25" t="str">
        <f t="shared" ca="1" si="529"/>
        <v/>
      </c>
      <c r="AU544" s="25">
        <f ca="1">SUM(AT$3:AT544)</f>
        <v>0</v>
      </c>
      <c r="AV544" s="25" t="str">
        <f t="shared" ca="1" si="530"/>
        <v/>
      </c>
      <c r="AW544" s="25" t="str">
        <f t="shared" ca="1" si="505"/>
        <v/>
      </c>
      <c r="AX544" s="25" t="str">
        <f t="shared" ca="1" si="531"/>
        <v/>
      </c>
      <c r="AY544" s="25" t="str">
        <f t="shared" ca="1" si="532"/>
        <v/>
      </c>
      <c r="AZ544" s="25" t="str">
        <f t="shared" ca="1" si="533"/>
        <v/>
      </c>
      <c r="BA544" s="25" t="str">
        <f t="shared" ca="1" si="534"/>
        <v/>
      </c>
      <c r="BB544" s="25" t="str">
        <f t="shared" ca="1" si="535"/>
        <v/>
      </c>
      <c r="BC544" s="25" t="str">
        <f t="shared" ca="1" si="536"/>
        <v/>
      </c>
      <c r="BD544" s="25" t="str">
        <f ca="1">IF($H544="","",IF($Q544="x",SUM(AW$3:AY544)+SUM(BB$3:BC544)-SUM(BD$3:BD543),0))</f>
        <v/>
      </c>
      <c r="BE544" s="25" t="str">
        <f t="shared" ca="1" si="537"/>
        <v/>
      </c>
      <c r="BF544" s="25" t="str">
        <f t="shared" ca="1" si="506"/>
        <v/>
      </c>
      <c r="BG544" s="7"/>
      <c r="BI544" s="25" t="str">
        <f t="shared" ca="1" si="538"/>
        <v/>
      </c>
      <c r="BJ544" s="25">
        <f ca="1">SUM(BI$3:BI544)</f>
        <v>0</v>
      </c>
      <c r="BK544" s="25" t="str">
        <f t="shared" ca="1" si="550"/>
        <v/>
      </c>
      <c r="BL544" s="25" t="str">
        <f t="shared" ca="1" si="507"/>
        <v/>
      </c>
      <c r="BM544" s="25" t="str">
        <f t="shared" ca="1" si="539"/>
        <v/>
      </c>
      <c r="BN544" s="25" t="str">
        <f t="shared" ca="1" si="540"/>
        <v/>
      </c>
      <c r="BO544" s="25" t="str">
        <f t="shared" ca="1" si="541"/>
        <v/>
      </c>
      <c r="BP544" s="25" t="str">
        <f t="shared" ca="1" si="542"/>
        <v/>
      </c>
      <c r="BQ544" s="25" t="str">
        <f t="shared" ca="1" si="543"/>
        <v/>
      </c>
      <c r="BR544" s="25" t="str">
        <f t="shared" ca="1" si="544"/>
        <v/>
      </c>
      <c r="BS544" s="25" t="str">
        <f ca="1">IF($H544="","",IF($Q544="x",SUM(BL$3:BN544)+SUM(BQ$3:BR544)-SUM(BS$3:BS543),0))</f>
        <v/>
      </c>
      <c r="BT544" s="25" t="str">
        <f t="shared" ca="1" si="545"/>
        <v/>
      </c>
      <c r="BU544" s="25" t="str">
        <f t="shared" ca="1" si="508"/>
        <v/>
      </c>
      <c r="BV544" s="7"/>
      <c r="BY544" s="7"/>
      <c r="CB544" s="131">
        <f t="shared" si="492"/>
        <v>541</v>
      </c>
      <c r="CC544" s="132" t="str">
        <f t="shared" ca="1" si="546"/>
        <v/>
      </c>
      <c r="CD544" s="133" t="str">
        <f t="shared" ca="1" si="493"/>
        <v/>
      </c>
      <c r="CE544" s="133" t="str">
        <f t="shared" ca="1" si="547"/>
        <v/>
      </c>
      <c r="CF544" s="133" t="str">
        <f t="shared" ca="1" si="494"/>
        <v/>
      </c>
      <c r="CG544" s="133" t="str">
        <f t="shared" ca="1" si="548"/>
        <v/>
      </c>
      <c r="CH544" s="133" t="str">
        <f ca="1">IF($H544="","",IF(MONTH($H544)=MONTH($C$4)-1,MAX(0,(CG544-SUM(N533:N544)+SUM(O533:O544))-(VLOOKUP(CB544-12,$CB$3:$CH543,6,FALSE))),0)*0.25)</f>
        <v/>
      </c>
      <c r="CI544" s="133" t="str">
        <f ca="1">IF($H544="","",CG544-SUM($CH$4:$CH544))</f>
        <v/>
      </c>
      <c r="CK544" s="133" t="str">
        <f ca="1">IF($H544="","",SUM($N$4:$N544)+$CK$3)</f>
        <v/>
      </c>
      <c r="CL544" s="133" t="str">
        <f ca="1">IF($H544="","",SUM($O$4:$O544))</f>
        <v/>
      </c>
      <c r="CM544" s="133" t="str">
        <f t="shared" ca="1" si="551"/>
        <v/>
      </c>
      <c r="CN544" s="133" t="str">
        <f ca="1">IF($H544="","",ROUND(IF(MONTH($H544)=MONTH($C$4)-1,BT544*(1+CC544)-SUM($CM$4:$CM544),0),2))</f>
        <v/>
      </c>
      <c r="CZ544" s="132" t="str">
        <f t="shared" ca="1" si="509"/>
        <v/>
      </c>
    </row>
    <row r="545" spans="6:104" x14ac:dyDescent="0.2">
      <c r="F545" s="3">
        <v>542</v>
      </c>
      <c r="G545" s="3">
        <f t="shared" si="510"/>
        <v>46</v>
      </c>
      <c r="H545" s="8" t="str">
        <f t="shared" ca="1" si="549"/>
        <v/>
      </c>
      <c r="I545" s="6" t="str">
        <f t="shared" ca="1" si="495"/>
        <v/>
      </c>
      <c r="J545" s="6" t="str">
        <f t="shared" ca="1" si="496"/>
        <v/>
      </c>
      <c r="K545" s="7"/>
      <c r="L545" s="6" t="str">
        <f ca="1">IF($H545="","",IF($J545="",VLOOKUP($I545,Sterbetafeln!$A$4:$I$124,$D$10,FALSE),MAX(0.0005,VLOOKUP($I545,Sterbetafeln!$A$4:$I$124,$D$10,FALSE)*VLOOKUP($J545,Sterbetafeln!$A$4:$I$124,$D$13,FALSE))))</f>
        <v/>
      </c>
      <c r="M545" s="78">
        <f ca="1">SUM($O$3:$O545)</f>
        <v>0</v>
      </c>
      <c r="N545" s="25" t="str">
        <f t="shared" ca="1" si="511"/>
        <v/>
      </c>
      <c r="O545" s="25" t="str">
        <f t="shared" ca="1" si="512"/>
        <v/>
      </c>
      <c r="P545" s="25" t="str">
        <f t="shared" ca="1" si="513"/>
        <v/>
      </c>
      <c r="Q545" s="7" t="str">
        <f t="shared" ca="1" si="514"/>
        <v/>
      </c>
      <c r="R545" s="25" t="str">
        <f t="shared" ca="1" si="515"/>
        <v/>
      </c>
      <c r="S545" s="25">
        <f ca="1">SUM(R$3:R545)</f>
        <v>0</v>
      </c>
      <c r="T545" s="25" t="str">
        <f t="shared" ca="1" si="516"/>
        <v/>
      </c>
      <c r="U545" s="25" t="str">
        <f t="shared" ca="1" si="497"/>
        <v/>
      </c>
      <c r="V545" s="25" t="str">
        <f t="shared" ca="1" si="517"/>
        <v/>
      </c>
      <c r="W545" s="25" t="str">
        <f t="shared" ca="1" si="498"/>
        <v/>
      </c>
      <c r="X545" s="25" t="str">
        <f t="shared" ca="1" si="518"/>
        <v/>
      </c>
      <c r="Y545" s="25" t="str">
        <f t="shared" ca="1" si="499"/>
        <v/>
      </c>
      <c r="Z545" s="25" t="str">
        <f t="shared" ca="1" si="519"/>
        <v/>
      </c>
      <c r="AA545" s="25" t="str">
        <f t="shared" ca="1" si="520"/>
        <v/>
      </c>
      <c r="AB545" s="25" t="str">
        <f ca="1">IF($H545="","",IF($Q545="x",SUM(U$3:W545)+SUM(Z$3:AA545)-SUM(AB$3:AB544),0))</f>
        <v/>
      </c>
      <c r="AC545" s="25" t="str">
        <f t="shared" ca="1" si="521"/>
        <v/>
      </c>
      <c r="AD545" s="25" t="str">
        <f t="shared" ca="1" si="500"/>
        <v/>
      </c>
      <c r="AE545" s="7"/>
      <c r="AF545" s="25" t="str">
        <f t="shared" ca="1" si="522"/>
        <v/>
      </c>
      <c r="AG545" s="25">
        <f ca="1">SUM(AF$3:AF545)</f>
        <v>0</v>
      </c>
      <c r="AH545" s="25" t="str">
        <f t="shared" ca="1" si="523"/>
        <v/>
      </c>
      <c r="AI545" s="25" t="str">
        <f t="shared" ca="1" si="501"/>
        <v/>
      </c>
      <c r="AJ545" s="25" t="str">
        <f t="shared" ca="1" si="524"/>
        <v/>
      </c>
      <c r="AK545" s="25" t="str">
        <f t="shared" ca="1" si="502"/>
        <v/>
      </c>
      <c r="AL545" s="25" t="str">
        <f t="shared" ca="1" si="525"/>
        <v/>
      </c>
      <c r="AM545" s="25" t="str">
        <f t="shared" ca="1" si="503"/>
        <v/>
      </c>
      <c r="AN545" s="25" t="str">
        <f t="shared" ca="1" si="526"/>
        <v/>
      </c>
      <c r="AO545" s="25" t="str">
        <f t="shared" ca="1" si="527"/>
        <v/>
      </c>
      <c r="AP545" s="25" t="str">
        <f ca="1">IF($H545="","",IF($Q545="x",SUM(AI$3:AK545)+SUM(AN$3:AO545)-SUM(AP$3:AP544),0))</f>
        <v/>
      </c>
      <c r="AQ545" s="25" t="str">
        <f t="shared" ca="1" si="528"/>
        <v/>
      </c>
      <c r="AR545" s="25" t="str">
        <f t="shared" ca="1" si="504"/>
        <v/>
      </c>
      <c r="AS545" s="7"/>
      <c r="AT545" s="25" t="str">
        <f t="shared" ca="1" si="529"/>
        <v/>
      </c>
      <c r="AU545" s="25">
        <f ca="1">SUM(AT$3:AT545)</f>
        <v>0</v>
      </c>
      <c r="AV545" s="25" t="str">
        <f t="shared" ca="1" si="530"/>
        <v/>
      </c>
      <c r="AW545" s="25" t="str">
        <f t="shared" ca="1" si="505"/>
        <v/>
      </c>
      <c r="AX545" s="25" t="str">
        <f t="shared" ca="1" si="531"/>
        <v/>
      </c>
      <c r="AY545" s="25" t="str">
        <f t="shared" ca="1" si="532"/>
        <v/>
      </c>
      <c r="AZ545" s="25" t="str">
        <f t="shared" ca="1" si="533"/>
        <v/>
      </c>
      <c r="BA545" s="25" t="str">
        <f t="shared" ca="1" si="534"/>
        <v/>
      </c>
      <c r="BB545" s="25" t="str">
        <f t="shared" ca="1" si="535"/>
        <v/>
      </c>
      <c r="BC545" s="25" t="str">
        <f t="shared" ca="1" si="536"/>
        <v/>
      </c>
      <c r="BD545" s="25" t="str">
        <f ca="1">IF($H545="","",IF($Q545="x",SUM(AW$3:AY545)+SUM(BB$3:BC545)-SUM(BD$3:BD544),0))</f>
        <v/>
      </c>
      <c r="BE545" s="25" t="str">
        <f t="shared" ca="1" si="537"/>
        <v/>
      </c>
      <c r="BF545" s="25" t="str">
        <f t="shared" ca="1" si="506"/>
        <v/>
      </c>
      <c r="BG545" s="7"/>
      <c r="BI545" s="25" t="str">
        <f t="shared" ca="1" si="538"/>
        <v/>
      </c>
      <c r="BJ545" s="25">
        <f ca="1">SUM(BI$3:BI545)</f>
        <v>0</v>
      </c>
      <c r="BK545" s="25" t="str">
        <f t="shared" ca="1" si="550"/>
        <v/>
      </c>
      <c r="BL545" s="25" t="str">
        <f t="shared" ca="1" si="507"/>
        <v/>
      </c>
      <c r="BM545" s="25" t="str">
        <f t="shared" ca="1" si="539"/>
        <v/>
      </c>
      <c r="BN545" s="25" t="str">
        <f t="shared" ca="1" si="540"/>
        <v/>
      </c>
      <c r="BO545" s="25" t="str">
        <f t="shared" ca="1" si="541"/>
        <v/>
      </c>
      <c r="BP545" s="25" t="str">
        <f t="shared" ca="1" si="542"/>
        <v/>
      </c>
      <c r="BQ545" s="25" t="str">
        <f t="shared" ca="1" si="543"/>
        <v/>
      </c>
      <c r="BR545" s="25" t="str">
        <f t="shared" ca="1" si="544"/>
        <v/>
      </c>
      <c r="BS545" s="25" t="str">
        <f ca="1">IF($H545="","",IF($Q545="x",SUM(BL$3:BN545)+SUM(BQ$3:BR545)-SUM(BS$3:BS544),0))</f>
        <v/>
      </c>
      <c r="BT545" s="25" t="str">
        <f t="shared" ca="1" si="545"/>
        <v/>
      </c>
      <c r="BU545" s="25" t="str">
        <f t="shared" ca="1" si="508"/>
        <v/>
      </c>
      <c r="BV545" s="7"/>
      <c r="BY545" s="7"/>
      <c r="CB545" s="131">
        <f t="shared" si="492"/>
        <v>542</v>
      </c>
      <c r="CC545" s="132" t="str">
        <f t="shared" ca="1" si="546"/>
        <v/>
      </c>
      <c r="CD545" s="133" t="str">
        <f t="shared" ca="1" si="493"/>
        <v/>
      </c>
      <c r="CE545" s="133" t="str">
        <f t="shared" ca="1" si="547"/>
        <v/>
      </c>
      <c r="CF545" s="133" t="str">
        <f t="shared" ca="1" si="494"/>
        <v/>
      </c>
      <c r="CG545" s="133" t="str">
        <f t="shared" ca="1" si="548"/>
        <v/>
      </c>
      <c r="CH545" s="133" t="str">
        <f ca="1">IF($H545="","",IF(MONTH($H545)=MONTH($C$4)-1,MAX(0,(CG545-SUM(N534:N545)+SUM(O534:O545))-(VLOOKUP(CB545-12,$CB$3:$CH544,6,FALSE))),0)*0.25)</f>
        <v/>
      </c>
      <c r="CI545" s="133" t="str">
        <f ca="1">IF($H545="","",CG545-SUM($CH$4:$CH545))</f>
        <v/>
      </c>
      <c r="CK545" s="133" t="str">
        <f ca="1">IF($H545="","",SUM($N$4:$N545)+$CK$3)</f>
        <v/>
      </c>
      <c r="CL545" s="133" t="str">
        <f ca="1">IF($H545="","",SUM($O$4:$O545))</f>
        <v/>
      </c>
      <c r="CM545" s="133" t="str">
        <f t="shared" ca="1" si="551"/>
        <v/>
      </c>
      <c r="CN545" s="133" t="str">
        <f ca="1">IF($H545="","",ROUND(IF(MONTH($H545)=MONTH($C$4)-1,BT545*(1+CC545)-SUM($CM$4:$CM545),0),2))</f>
        <v/>
      </c>
      <c r="CZ545" s="132" t="str">
        <f t="shared" ca="1" si="509"/>
        <v/>
      </c>
    </row>
    <row r="546" spans="6:104" x14ac:dyDescent="0.2">
      <c r="F546" s="3">
        <v>543</v>
      </c>
      <c r="G546" s="3">
        <f t="shared" si="510"/>
        <v>46</v>
      </c>
      <c r="H546" s="8" t="str">
        <f t="shared" ca="1" si="549"/>
        <v/>
      </c>
      <c r="I546" s="6" t="str">
        <f t="shared" ca="1" si="495"/>
        <v/>
      </c>
      <c r="J546" s="6" t="str">
        <f t="shared" ca="1" si="496"/>
        <v/>
      </c>
      <c r="K546" s="7"/>
      <c r="L546" s="6" t="str">
        <f ca="1">IF($H546="","",IF($J546="",VLOOKUP($I546,Sterbetafeln!$A$4:$I$124,$D$10,FALSE),MAX(0.0005,VLOOKUP($I546,Sterbetafeln!$A$4:$I$124,$D$10,FALSE)*VLOOKUP($J546,Sterbetafeln!$A$4:$I$124,$D$13,FALSE))))</f>
        <v/>
      </c>
      <c r="M546" s="78">
        <f ca="1">SUM($O$3:$O546)</f>
        <v>0</v>
      </c>
      <c r="N546" s="25" t="str">
        <f t="shared" ca="1" si="511"/>
        <v/>
      </c>
      <c r="O546" s="25" t="str">
        <f t="shared" ca="1" si="512"/>
        <v/>
      </c>
      <c r="P546" s="25" t="str">
        <f t="shared" ca="1" si="513"/>
        <v/>
      </c>
      <c r="Q546" s="7" t="str">
        <f t="shared" ca="1" si="514"/>
        <v/>
      </c>
      <c r="R546" s="25" t="str">
        <f t="shared" ca="1" si="515"/>
        <v/>
      </c>
      <c r="S546" s="25">
        <f ca="1">SUM(R$3:R546)</f>
        <v>0</v>
      </c>
      <c r="T546" s="25" t="str">
        <f t="shared" ca="1" si="516"/>
        <v/>
      </c>
      <c r="U546" s="25" t="str">
        <f t="shared" ca="1" si="497"/>
        <v/>
      </c>
      <c r="V546" s="25" t="str">
        <f t="shared" ca="1" si="517"/>
        <v/>
      </c>
      <c r="W546" s="25" t="str">
        <f t="shared" ca="1" si="498"/>
        <v/>
      </c>
      <c r="X546" s="25" t="str">
        <f t="shared" ca="1" si="518"/>
        <v/>
      </c>
      <c r="Y546" s="25" t="str">
        <f t="shared" ca="1" si="499"/>
        <v/>
      </c>
      <c r="Z546" s="25" t="str">
        <f t="shared" ca="1" si="519"/>
        <v/>
      </c>
      <c r="AA546" s="25" t="str">
        <f t="shared" ca="1" si="520"/>
        <v/>
      </c>
      <c r="AB546" s="25" t="str">
        <f ca="1">IF($H546="","",IF($Q546="x",SUM(U$3:W546)+SUM(Z$3:AA546)-SUM(AB$3:AB545),0))</f>
        <v/>
      </c>
      <c r="AC546" s="25" t="str">
        <f t="shared" ca="1" si="521"/>
        <v/>
      </c>
      <c r="AD546" s="25" t="str">
        <f t="shared" ca="1" si="500"/>
        <v/>
      </c>
      <c r="AE546" s="7"/>
      <c r="AF546" s="25" t="str">
        <f t="shared" ca="1" si="522"/>
        <v/>
      </c>
      <c r="AG546" s="25">
        <f ca="1">SUM(AF$3:AF546)</f>
        <v>0</v>
      </c>
      <c r="AH546" s="25" t="str">
        <f t="shared" ca="1" si="523"/>
        <v/>
      </c>
      <c r="AI546" s="25" t="str">
        <f t="shared" ca="1" si="501"/>
        <v/>
      </c>
      <c r="AJ546" s="25" t="str">
        <f t="shared" ca="1" si="524"/>
        <v/>
      </c>
      <c r="AK546" s="25" t="str">
        <f t="shared" ca="1" si="502"/>
        <v/>
      </c>
      <c r="AL546" s="25" t="str">
        <f t="shared" ca="1" si="525"/>
        <v/>
      </c>
      <c r="AM546" s="25" t="str">
        <f t="shared" ca="1" si="503"/>
        <v/>
      </c>
      <c r="AN546" s="25" t="str">
        <f t="shared" ca="1" si="526"/>
        <v/>
      </c>
      <c r="AO546" s="25" t="str">
        <f t="shared" ca="1" si="527"/>
        <v/>
      </c>
      <c r="AP546" s="25" t="str">
        <f ca="1">IF($H546="","",IF($Q546="x",SUM(AI$3:AK546)+SUM(AN$3:AO546)-SUM(AP$3:AP545),0))</f>
        <v/>
      </c>
      <c r="AQ546" s="25" t="str">
        <f t="shared" ca="1" si="528"/>
        <v/>
      </c>
      <c r="AR546" s="25" t="str">
        <f t="shared" ca="1" si="504"/>
        <v/>
      </c>
      <c r="AS546" s="7"/>
      <c r="AT546" s="25" t="str">
        <f t="shared" ca="1" si="529"/>
        <v/>
      </c>
      <c r="AU546" s="25">
        <f ca="1">SUM(AT$3:AT546)</f>
        <v>0</v>
      </c>
      <c r="AV546" s="25" t="str">
        <f t="shared" ca="1" si="530"/>
        <v/>
      </c>
      <c r="AW546" s="25" t="str">
        <f t="shared" ca="1" si="505"/>
        <v/>
      </c>
      <c r="AX546" s="25" t="str">
        <f t="shared" ca="1" si="531"/>
        <v/>
      </c>
      <c r="AY546" s="25" t="str">
        <f t="shared" ca="1" si="532"/>
        <v/>
      </c>
      <c r="AZ546" s="25" t="str">
        <f t="shared" ca="1" si="533"/>
        <v/>
      </c>
      <c r="BA546" s="25" t="str">
        <f t="shared" ca="1" si="534"/>
        <v/>
      </c>
      <c r="BB546" s="25" t="str">
        <f t="shared" ca="1" si="535"/>
        <v/>
      </c>
      <c r="BC546" s="25" t="str">
        <f t="shared" ca="1" si="536"/>
        <v/>
      </c>
      <c r="BD546" s="25" t="str">
        <f ca="1">IF($H546="","",IF($Q546="x",SUM(AW$3:AY546)+SUM(BB$3:BC546)-SUM(BD$3:BD545),0))</f>
        <v/>
      </c>
      <c r="BE546" s="25" t="str">
        <f t="shared" ca="1" si="537"/>
        <v/>
      </c>
      <c r="BF546" s="25" t="str">
        <f t="shared" ca="1" si="506"/>
        <v/>
      </c>
      <c r="BG546" s="7"/>
      <c r="BI546" s="25" t="str">
        <f t="shared" ca="1" si="538"/>
        <v/>
      </c>
      <c r="BJ546" s="25">
        <f ca="1">SUM(BI$3:BI546)</f>
        <v>0</v>
      </c>
      <c r="BK546" s="25" t="str">
        <f t="shared" ca="1" si="550"/>
        <v/>
      </c>
      <c r="BL546" s="25" t="str">
        <f t="shared" ca="1" si="507"/>
        <v/>
      </c>
      <c r="BM546" s="25" t="str">
        <f t="shared" ca="1" si="539"/>
        <v/>
      </c>
      <c r="BN546" s="25" t="str">
        <f t="shared" ca="1" si="540"/>
        <v/>
      </c>
      <c r="BO546" s="25" t="str">
        <f t="shared" ca="1" si="541"/>
        <v/>
      </c>
      <c r="BP546" s="25" t="str">
        <f t="shared" ca="1" si="542"/>
        <v/>
      </c>
      <c r="BQ546" s="25" t="str">
        <f t="shared" ca="1" si="543"/>
        <v/>
      </c>
      <c r="BR546" s="25" t="str">
        <f t="shared" ca="1" si="544"/>
        <v/>
      </c>
      <c r="BS546" s="25" t="str">
        <f ca="1">IF($H546="","",IF($Q546="x",SUM(BL$3:BN546)+SUM(BQ$3:BR546)-SUM(BS$3:BS545),0))</f>
        <v/>
      </c>
      <c r="BT546" s="25" t="str">
        <f t="shared" ca="1" si="545"/>
        <v/>
      </c>
      <c r="BU546" s="25" t="str">
        <f t="shared" ca="1" si="508"/>
        <v/>
      </c>
      <c r="BV546" s="7"/>
      <c r="BY546" s="7"/>
      <c r="CB546" s="131">
        <f t="shared" si="492"/>
        <v>543</v>
      </c>
      <c r="CC546" s="132" t="str">
        <f t="shared" ca="1" si="546"/>
        <v/>
      </c>
      <c r="CD546" s="133" t="str">
        <f t="shared" ca="1" si="493"/>
        <v/>
      </c>
      <c r="CE546" s="133" t="str">
        <f t="shared" ca="1" si="547"/>
        <v/>
      </c>
      <c r="CF546" s="133" t="str">
        <f t="shared" ca="1" si="494"/>
        <v/>
      </c>
      <c r="CG546" s="133" t="str">
        <f t="shared" ca="1" si="548"/>
        <v/>
      </c>
      <c r="CH546" s="133" t="str">
        <f ca="1">IF($H546="","",IF(MONTH($H546)=MONTH($C$4)-1,MAX(0,(CG546-SUM(N535:N546)+SUM(O535:O546))-(VLOOKUP(CB546-12,$CB$3:$CH545,6,FALSE))),0)*0.25)</f>
        <v/>
      </c>
      <c r="CI546" s="133" t="str">
        <f ca="1">IF($H546="","",CG546-SUM($CH$4:$CH546))</f>
        <v/>
      </c>
      <c r="CK546" s="133" t="str">
        <f ca="1">IF($H546="","",SUM($N$4:$N546)+$CK$3)</f>
        <v/>
      </c>
      <c r="CL546" s="133" t="str">
        <f ca="1">IF($H546="","",SUM($O$4:$O546))</f>
        <v/>
      </c>
      <c r="CM546" s="133" t="str">
        <f t="shared" ca="1" si="551"/>
        <v/>
      </c>
      <c r="CN546" s="133" t="str">
        <f ca="1">IF($H546="","",ROUND(IF(MONTH($H546)=MONTH($C$4)-1,BT546*(1+CC546)-SUM($CM$4:$CM546),0),2))</f>
        <v/>
      </c>
      <c r="CZ546" s="132" t="str">
        <f t="shared" ca="1" si="509"/>
        <v/>
      </c>
    </row>
    <row r="547" spans="6:104" x14ac:dyDescent="0.2">
      <c r="F547" s="3">
        <v>544</v>
      </c>
      <c r="G547" s="3">
        <f t="shared" si="510"/>
        <v>46</v>
      </c>
      <c r="H547" s="8" t="str">
        <f t="shared" ca="1" si="549"/>
        <v/>
      </c>
      <c r="I547" s="6" t="str">
        <f t="shared" ca="1" si="495"/>
        <v/>
      </c>
      <c r="J547" s="6" t="str">
        <f t="shared" ca="1" si="496"/>
        <v/>
      </c>
      <c r="K547" s="7"/>
      <c r="L547" s="6" t="str">
        <f ca="1">IF($H547="","",IF($J547="",VLOOKUP($I547,Sterbetafeln!$A$4:$I$124,$D$10,FALSE),MAX(0.0005,VLOOKUP($I547,Sterbetafeln!$A$4:$I$124,$D$10,FALSE)*VLOOKUP($J547,Sterbetafeln!$A$4:$I$124,$D$13,FALSE))))</f>
        <v/>
      </c>
      <c r="M547" s="78">
        <f ca="1">SUM($O$3:$O547)</f>
        <v>0</v>
      </c>
      <c r="N547" s="25" t="str">
        <f t="shared" ca="1" si="511"/>
        <v/>
      </c>
      <c r="O547" s="25" t="str">
        <f t="shared" ca="1" si="512"/>
        <v/>
      </c>
      <c r="P547" s="25" t="str">
        <f t="shared" ca="1" si="513"/>
        <v/>
      </c>
      <c r="Q547" s="7" t="str">
        <f t="shared" ca="1" si="514"/>
        <v/>
      </c>
      <c r="R547" s="25" t="str">
        <f t="shared" ca="1" si="515"/>
        <v/>
      </c>
      <c r="S547" s="25">
        <f ca="1">SUM(R$3:R547)</f>
        <v>0</v>
      </c>
      <c r="T547" s="25" t="str">
        <f t="shared" ca="1" si="516"/>
        <v/>
      </c>
      <c r="U547" s="25" t="str">
        <f t="shared" ca="1" si="497"/>
        <v/>
      </c>
      <c r="V547" s="25" t="str">
        <f t="shared" ca="1" si="517"/>
        <v/>
      </c>
      <c r="W547" s="25" t="str">
        <f t="shared" ca="1" si="498"/>
        <v/>
      </c>
      <c r="X547" s="25" t="str">
        <f t="shared" ca="1" si="518"/>
        <v/>
      </c>
      <c r="Y547" s="25" t="str">
        <f t="shared" ca="1" si="499"/>
        <v/>
      </c>
      <c r="Z547" s="25" t="str">
        <f t="shared" ca="1" si="519"/>
        <v/>
      </c>
      <c r="AA547" s="25" t="str">
        <f t="shared" ca="1" si="520"/>
        <v/>
      </c>
      <c r="AB547" s="25" t="str">
        <f ca="1">IF($H547="","",IF($Q547="x",SUM(U$3:W547)+SUM(Z$3:AA547)-SUM(AB$3:AB546),0))</f>
        <v/>
      </c>
      <c r="AC547" s="25" t="str">
        <f t="shared" ca="1" si="521"/>
        <v/>
      </c>
      <c r="AD547" s="25" t="str">
        <f t="shared" ca="1" si="500"/>
        <v/>
      </c>
      <c r="AE547" s="7"/>
      <c r="AF547" s="25" t="str">
        <f t="shared" ca="1" si="522"/>
        <v/>
      </c>
      <c r="AG547" s="25">
        <f ca="1">SUM(AF$3:AF547)</f>
        <v>0</v>
      </c>
      <c r="AH547" s="25" t="str">
        <f t="shared" ca="1" si="523"/>
        <v/>
      </c>
      <c r="AI547" s="25" t="str">
        <f t="shared" ca="1" si="501"/>
        <v/>
      </c>
      <c r="AJ547" s="25" t="str">
        <f t="shared" ca="1" si="524"/>
        <v/>
      </c>
      <c r="AK547" s="25" t="str">
        <f t="shared" ca="1" si="502"/>
        <v/>
      </c>
      <c r="AL547" s="25" t="str">
        <f t="shared" ca="1" si="525"/>
        <v/>
      </c>
      <c r="AM547" s="25" t="str">
        <f t="shared" ca="1" si="503"/>
        <v/>
      </c>
      <c r="AN547" s="25" t="str">
        <f t="shared" ca="1" si="526"/>
        <v/>
      </c>
      <c r="AO547" s="25" t="str">
        <f t="shared" ca="1" si="527"/>
        <v/>
      </c>
      <c r="AP547" s="25" t="str">
        <f ca="1">IF($H547="","",IF($Q547="x",SUM(AI$3:AK547)+SUM(AN$3:AO547)-SUM(AP$3:AP546),0))</f>
        <v/>
      </c>
      <c r="AQ547" s="25" t="str">
        <f t="shared" ca="1" si="528"/>
        <v/>
      </c>
      <c r="AR547" s="25" t="str">
        <f t="shared" ca="1" si="504"/>
        <v/>
      </c>
      <c r="AS547" s="7"/>
      <c r="AT547" s="25" t="str">
        <f t="shared" ca="1" si="529"/>
        <v/>
      </c>
      <c r="AU547" s="25">
        <f ca="1">SUM(AT$3:AT547)</f>
        <v>0</v>
      </c>
      <c r="AV547" s="25" t="str">
        <f t="shared" ca="1" si="530"/>
        <v/>
      </c>
      <c r="AW547" s="25" t="str">
        <f t="shared" ca="1" si="505"/>
        <v/>
      </c>
      <c r="AX547" s="25" t="str">
        <f t="shared" ca="1" si="531"/>
        <v/>
      </c>
      <c r="AY547" s="25" t="str">
        <f t="shared" ca="1" si="532"/>
        <v/>
      </c>
      <c r="AZ547" s="25" t="str">
        <f t="shared" ca="1" si="533"/>
        <v/>
      </c>
      <c r="BA547" s="25" t="str">
        <f t="shared" ca="1" si="534"/>
        <v/>
      </c>
      <c r="BB547" s="25" t="str">
        <f t="shared" ca="1" si="535"/>
        <v/>
      </c>
      <c r="BC547" s="25" t="str">
        <f t="shared" ca="1" si="536"/>
        <v/>
      </c>
      <c r="BD547" s="25" t="str">
        <f ca="1">IF($H547="","",IF($Q547="x",SUM(AW$3:AY547)+SUM(BB$3:BC547)-SUM(BD$3:BD546),0))</f>
        <v/>
      </c>
      <c r="BE547" s="25" t="str">
        <f t="shared" ca="1" si="537"/>
        <v/>
      </c>
      <c r="BF547" s="25" t="str">
        <f t="shared" ca="1" si="506"/>
        <v/>
      </c>
      <c r="BG547" s="7"/>
      <c r="BI547" s="25" t="str">
        <f t="shared" ca="1" si="538"/>
        <v/>
      </c>
      <c r="BJ547" s="25">
        <f ca="1">SUM(BI$3:BI547)</f>
        <v>0</v>
      </c>
      <c r="BK547" s="25" t="str">
        <f t="shared" ca="1" si="550"/>
        <v/>
      </c>
      <c r="BL547" s="25" t="str">
        <f t="shared" ca="1" si="507"/>
        <v/>
      </c>
      <c r="BM547" s="25" t="str">
        <f t="shared" ca="1" si="539"/>
        <v/>
      </c>
      <c r="BN547" s="25" t="str">
        <f t="shared" ca="1" si="540"/>
        <v/>
      </c>
      <c r="BO547" s="25" t="str">
        <f t="shared" ca="1" si="541"/>
        <v/>
      </c>
      <c r="BP547" s="25" t="str">
        <f t="shared" ca="1" si="542"/>
        <v/>
      </c>
      <c r="BQ547" s="25" t="str">
        <f t="shared" ca="1" si="543"/>
        <v/>
      </c>
      <c r="BR547" s="25" t="str">
        <f t="shared" ca="1" si="544"/>
        <v/>
      </c>
      <c r="BS547" s="25" t="str">
        <f ca="1">IF($H547="","",IF($Q547="x",SUM(BL$3:BN547)+SUM(BQ$3:BR547)-SUM(BS$3:BS546),0))</f>
        <v/>
      </c>
      <c r="BT547" s="25" t="str">
        <f t="shared" ca="1" si="545"/>
        <v/>
      </c>
      <c r="BU547" s="25" t="str">
        <f t="shared" ca="1" si="508"/>
        <v/>
      </c>
      <c r="BV547" s="7"/>
      <c r="BY547" s="7"/>
      <c r="CB547" s="131">
        <f t="shared" si="492"/>
        <v>544</v>
      </c>
      <c r="CC547" s="132" t="str">
        <f t="shared" ca="1" si="546"/>
        <v/>
      </c>
      <c r="CD547" s="133" t="str">
        <f t="shared" ca="1" si="493"/>
        <v/>
      </c>
      <c r="CE547" s="133" t="str">
        <f t="shared" ca="1" si="547"/>
        <v/>
      </c>
      <c r="CF547" s="133" t="str">
        <f t="shared" ca="1" si="494"/>
        <v/>
      </c>
      <c r="CG547" s="133" t="str">
        <f t="shared" ca="1" si="548"/>
        <v/>
      </c>
      <c r="CH547" s="133" t="str">
        <f ca="1">IF($H547="","",IF(MONTH($H547)=MONTH($C$4)-1,MAX(0,(CG547-SUM(N536:N547)+SUM(O536:O547))-(VLOOKUP(CB547-12,$CB$3:$CH546,6,FALSE))),0)*0.25)</f>
        <v/>
      </c>
      <c r="CI547" s="133" t="str">
        <f ca="1">IF($H547="","",CG547-SUM($CH$4:$CH547))</f>
        <v/>
      </c>
      <c r="CK547" s="133" t="str">
        <f ca="1">IF($H547="","",SUM($N$4:$N547)+$CK$3)</f>
        <v/>
      </c>
      <c r="CL547" s="133" t="str">
        <f ca="1">IF($H547="","",SUM($O$4:$O547))</f>
        <v/>
      </c>
      <c r="CM547" s="133" t="str">
        <f t="shared" ca="1" si="551"/>
        <v/>
      </c>
      <c r="CN547" s="133" t="str">
        <f ca="1">IF($H547="","",ROUND(IF(MONTH($H547)=MONTH($C$4)-1,BT547*(1+CC547)-SUM($CM$4:$CM547),0),2))</f>
        <v/>
      </c>
      <c r="CZ547" s="132" t="str">
        <f t="shared" ca="1" si="509"/>
        <v/>
      </c>
    </row>
    <row r="548" spans="6:104" x14ac:dyDescent="0.2">
      <c r="F548" s="3">
        <v>545</v>
      </c>
      <c r="G548" s="3">
        <f t="shared" si="510"/>
        <v>46</v>
      </c>
      <c r="H548" s="8" t="str">
        <f t="shared" ca="1" si="549"/>
        <v/>
      </c>
      <c r="I548" s="6" t="str">
        <f t="shared" ca="1" si="495"/>
        <v/>
      </c>
      <c r="J548" s="6" t="str">
        <f t="shared" ca="1" si="496"/>
        <v/>
      </c>
      <c r="K548" s="7"/>
      <c r="L548" s="6" t="str">
        <f ca="1">IF($H548="","",IF($J548="",VLOOKUP($I548,Sterbetafeln!$A$4:$I$124,$D$10,FALSE),MAX(0.0005,VLOOKUP($I548,Sterbetafeln!$A$4:$I$124,$D$10,FALSE)*VLOOKUP($J548,Sterbetafeln!$A$4:$I$124,$D$13,FALSE))))</f>
        <v/>
      </c>
      <c r="M548" s="78">
        <f ca="1">SUM($O$3:$O548)</f>
        <v>0</v>
      </c>
      <c r="N548" s="25" t="str">
        <f t="shared" ca="1" si="511"/>
        <v/>
      </c>
      <c r="O548" s="25" t="str">
        <f t="shared" ca="1" si="512"/>
        <v/>
      </c>
      <c r="P548" s="25" t="str">
        <f t="shared" ca="1" si="513"/>
        <v/>
      </c>
      <c r="Q548" s="7" t="str">
        <f t="shared" ca="1" si="514"/>
        <v/>
      </c>
      <c r="R548" s="25" t="str">
        <f t="shared" ca="1" si="515"/>
        <v/>
      </c>
      <c r="S548" s="25">
        <f ca="1">SUM(R$3:R548)</f>
        <v>0</v>
      </c>
      <c r="T548" s="25" t="str">
        <f t="shared" ca="1" si="516"/>
        <v/>
      </c>
      <c r="U548" s="25" t="str">
        <f t="shared" ca="1" si="497"/>
        <v/>
      </c>
      <c r="V548" s="25" t="str">
        <f t="shared" ca="1" si="517"/>
        <v/>
      </c>
      <c r="W548" s="25" t="str">
        <f t="shared" ca="1" si="498"/>
        <v/>
      </c>
      <c r="X548" s="25" t="str">
        <f t="shared" ca="1" si="518"/>
        <v/>
      </c>
      <c r="Y548" s="25" t="str">
        <f t="shared" ca="1" si="499"/>
        <v/>
      </c>
      <c r="Z548" s="25" t="str">
        <f t="shared" ca="1" si="519"/>
        <v/>
      </c>
      <c r="AA548" s="25" t="str">
        <f t="shared" ca="1" si="520"/>
        <v/>
      </c>
      <c r="AB548" s="25" t="str">
        <f ca="1">IF($H548="","",IF($Q548="x",SUM(U$3:W548)+SUM(Z$3:AA548)-SUM(AB$3:AB547),0))</f>
        <v/>
      </c>
      <c r="AC548" s="25" t="str">
        <f t="shared" ca="1" si="521"/>
        <v/>
      </c>
      <c r="AD548" s="25" t="str">
        <f t="shared" ca="1" si="500"/>
        <v/>
      </c>
      <c r="AE548" s="7"/>
      <c r="AF548" s="25" t="str">
        <f t="shared" ca="1" si="522"/>
        <v/>
      </c>
      <c r="AG548" s="25">
        <f ca="1">SUM(AF$3:AF548)</f>
        <v>0</v>
      </c>
      <c r="AH548" s="25" t="str">
        <f t="shared" ca="1" si="523"/>
        <v/>
      </c>
      <c r="AI548" s="25" t="str">
        <f t="shared" ca="1" si="501"/>
        <v/>
      </c>
      <c r="AJ548" s="25" t="str">
        <f t="shared" ca="1" si="524"/>
        <v/>
      </c>
      <c r="AK548" s="25" t="str">
        <f t="shared" ca="1" si="502"/>
        <v/>
      </c>
      <c r="AL548" s="25" t="str">
        <f t="shared" ca="1" si="525"/>
        <v/>
      </c>
      <c r="AM548" s="25" t="str">
        <f t="shared" ca="1" si="503"/>
        <v/>
      </c>
      <c r="AN548" s="25" t="str">
        <f t="shared" ca="1" si="526"/>
        <v/>
      </c>
      <c r="AO548" s="25" t="str">
        <f t="shared" ca="1" si="527"/>
        <v/>
      </c>
      <c r="AP548" s="25" t="str">
        <f ca="1">IF($H548="","",IF($Q548="x",SUM(AI$3:AK548)+SUM(AN$3:AO548)-SUM(AP$3:AP547),0))</f>
        <v/>
      </c>
      <c r="AQ548" s="25" t="str">
        <f t="shared" ca="1" si="528"/>
        <v/>
      </c>
      <c r="AR548" s="25" t="str">
        <f t="shared" ca="1" si="504"/>
        <v/>
      </c>
      <c r="AS548" s="7"/>
      <c r="AT548" s="25" t="str">
        <f t="shared" ca="1" si="529"/>
        <v/>
      </c>
      <c r="AU548" s="25">
        <f ca="1">SUM(AT$3:AT548)</f>
        <v>0</v>
      </c>
      <c r="AV548" s="25" t="str">
        <f t="shared" ca="1" si="530"/>
        <v/>
      </c>
      <c r="AW548" s="25" t="str">
        <f t="shared" ca="1" si="505"/>
        <v/>
      </c>
      <c r="AX548" s="25" t="str">
        <f t="shared" ca="1" si="531"/>
        <v/>
      </c>
      <c r="AY548" s="25" t="str">
        <f t="shared" ca="1" si="532"/>
        <v/>
      </c>
      <c r="AZ548" s="25" t="str">
        <f t="shared" ca="1" si="533"/>
        <v/>
      </c>
      <c r="BA548" s="25" t="str">
        <f t="shared" ca="1" si="534"/>
        <v/>
      </c>
      <c r="BB548" s="25" t="str">
        <f t="shared" ca="1" si="535"/>
        <v/>
      </c>
      <c r="BC548" s="25" t="str">
        <f t="shared" ca="1" si="536"/>
        <v/>
      </c>
      <c r="BD548" s="25" t="str">
        <f ca="1">IF($H548="","",IF($Q548="x",SUM(AW$3:AY548)+SUM(BB$3:BC548)-SUM(BD$3:BD547),0))</f>
        <v/>
      </c>
      <c r="BE548" s="25" t="str">
        <f t="shared" ca="1" si="537"/>
        <v/>
      </c>
      <c r="BF548" s="25" t="str">
        <f t="shared" ca="1" si="506"/>
        <v/>
      </c>
      <c r="BG548" s="7"/>
      <c r="BI548" s="25" t="str">
        <f t="shared" ca="1" si="538"/>
        <v/>
      </c>
      <c r="BJ548" s="25">
        <f ca="1">SUM(BI$3:BI548)</f>
        <v>0</v>
      </c>
      <c r="BK548" s="25" t="str">
        <f t="shared" ca="1" si="550"/>
        <v/>
      </c>
      <c r="BL548" s="25" t="str">
        <f t="shared" ca="1" si="507"/>
        <v/>
      </c>
      <c r="BM548" s="25" t="str">
        <f t="shared" ca="1" si="539"/>
        <v/>
      </c>
      <c r="BN548" s="25" t="str">
        <f t="shared" ca="1" si="540"/>
        <v/>
      </c>
      <c r="BO548" s="25" t="str">
        <f t="shared" ca="1" si="541"/>
        <v/>
      </c>
      <c r="BP548" s="25" t="str">
        <f t="shared" ca="1" si="542"/>
        <v/>
      </c>
      <c r="BQ548" s="25" t="str">
        <f t="shared" ca="1" si="543"/>
        <v/>
      </c>
      <c r="BR548" s="25" t="str">
        <f t="shared" ca="1" si="544"/>
        <v/>
      </c>
      <c r="BS548" s="25" t="str">
        <f ca="1">IF($H548="","",IF($Q548="x",SUM(BL$3:BN548)+SUM(BQ$3:BR548)-SUM(BS$3:BS547),0))</f>
        <v/>
      </c>
      <c r="BT548" s="25" t="str">
        <f t="shared" ca="1" si="545"/>
        <v/>
      </c>
      <c r="BU548" s="25" t="str">
        <f t="shared" ca="1" si="508"/>
        <v/>
      </c>
      <c r="BV548" s="7"/>
      <c r="BY548" s="7"/>
      <c r="CB548" s="131">
        <f t="shared" si="492"/>
        <v>545</v>
      </c>
      <c r="CC548" s="132" t="str">
        <f t="shared" ca="1" si="546"/>
        <v/>
      </c>
      <c r="CD548" s="133" t="str">
        <f t="shared" ca="1" si="493"/>
        <v/>
      </c>
      <c r="CE548" s="133" t="str">
        <f t="shared" ca="1" si="547"/>
        <v/>
      </c>
      <c r="CF548" s="133" t="str">
        <f t="shared" ca="1" si="494"/>
        <v/>
      </c>
      <c r="CG548" s="133" t="str">
        <f t="shared" ca="1" si="548"/>
        <v/>
      </c>
      <c r="CH548" s="133" t="str">
        <f ca="1">IF($H548="","",IF(MONTH($H548)=MONTH($C$4)-1,MAX(0,(CG548-SUM(N537:N548)+SUM(O537:O548))-(VLOOKUP(CB548-12,$CB$3:$CH547,6,FALSE))),0)*0.25)</f>
        <v/>
      </c>
      <c r="CI548" s="133" t="str">
        <f ca="1">IF($H548="","",CG548-SUM($CH$4:$CH548))</f>
        <v/>
      </c>
      <c r="CK548" s="133" t="str">
        <f ca="1">IF($H548="","",SUM($N$4:$N548)+$CK$3)</f>
        <v/>
      </c>
      <c r="CL548" s="133" t="str">
        <f ca="1">IF($H548="","",SUM($O$4:$O548))</f>
        <v/>
      </c>
      <c r="CM548" s="133" t="str">
        <f t="shared" ca="1" si="551"/>
        <v/>
      </c>
      <c r="CN548" s="133" t="str">
        <f ca="1">IF($H548="","",ROUND(IF(MONTH($H548)=MONTH($C$4)-1,BT548*(1+CC548)-SUM($CM$4:$CM548),0),2))</f>
        <v/>
      </c>
      <c r="CZ548" s="132" t="str">
        <f t="shared" ca="1" si="509"/>
        <v/>
      </c>
    </row>
    <row r="549" spans="6:104" x14ac:dyDescent="0.2">
      <c r="F549" s="3">
        <v>546</v>
      </c>
      <c r="G549" s="3">
        <f t="shared" si="510"/>
        <v>46</v>
      </c>
      <c r="H549" s="8" t="str">
        <f t="shared" ca="1" si="549"/>
        <v/>
      </c>
      <c r="I549" s="6" t="str">
        <f t="shared" ca="1" si="495"/>
        <v/>
      </c>
      <c r="J549" s="6" t="str">
        <f t="shared" ca="1" si="496"/>
        <v/>
      </c>
      <c r="K549" s="7"/>
      <c r="L549" s="6" t="str">
        <f ca="1">IF($H549="","",IF($J549="",VLOOKUP($I549,Sterbetafeln!$A$4:$I$124,$D$10,FALSE),MAX(0.0005,VLOOKUP($I549,Sterbetafeln!$A$4:$I$124,$D$10,FALSE)*VLOOKUP($J549,Sterbetafeln!$A$4:$I$124,$D$13,FALSE))))</f>
        <v/>
      </c>
      <c r="M549" s="78">
        <f ca="1">SUM($O$3:$O549)</f>
        <v>0</v>
      </c>
      <c r="N549" s="25" t="str">
        <f t="shared" ca="1" si="511"/>
        <v/>
      </c>
      <c r="O549" s="25" t="str">
        <f t="shared" ca="1" si="512"/>
        <v/>
      </c>
      <c r="P549" s="25" t="str">
        <f t="shared" ca="1" si="513"/>
        <v/>
      </c>
      <c r="Q549" s="7" t="str">
        <f t="shared" ca="1" si="514"/>
        <v/>
      </c>
      <c r="R549" s="25" t="str">
        <f t="shared" ca="1" si="515"/>
        <v/>
      </c>
      <c r="S549" s="25">
        <f ca="1">SUM(R$3:R549)</f>
        <v>0</v>
      </c>
      <c r="T549" s="25" t="str">
        <f t="shared" ca="1" si="516"/>
        <v/>
      </c>
      <c r="U549" s="25" t="str">
        <f t="shared" ca="1" si="497"/>
        <v/>
      </c>
      <c r="V549" s="25" t="str">
        <f t="shared" ca="1" si="517"/>
        <v/>
      </c>
      <c r="W549" s="25" t="str">
        <f t="shared" ca="1" si="498"/>
        <v/>
      </c>
      <c r="X549" s="25" t="str">
        <f t="shared" ca="1" si="518"/>
        <v/>
      </c>
      <c r="Y549" s="25" t="str">
        <f t="shared" ca="1" si="499"/>
        <v/>
      </c>
      <c r="Z549" s="25" t="str">
        <f t="shared" ca="1" si="519"/>
        <v/>
      </c>
      <c r="AA549" s="25" t="str">
        <f t="shared" ca="1" si="520"/>
        <v/>
      </c>
      <c r="AB549" s="25" t="str">
        <f ca="1">IF($H549="","",IF($Q549="x",SUM(U$3:W549)+SUM(Z$3:AA549)-SUM(AB$3:AB548),0))</f>
        <v/>
      </c>
      <c r="AC549" s="25" t="str">
        <f t="shared" ca="1" si="521"/>
        <v/>
      </c>
      <c r="AD549" s="25" t="str">
        <f t="shared" ca="1" si="500"/>
        <v/>
      </c>
      <c r="AE549" s="7"/>
      <c r="AF549" s="25" t="str">
        <f t="shared" ca="1" si="522"/>
        <v/>
      </c>
      <c r="AG549" s="25">
        <f ca="1">SUM(AF$3:AF549)</f>
        <v>0</v>
      </c>
      <c r="AH549" s="25" t="str">
        <f t="shared" ca="1" si="523"/>
        <v/>
      </c>
      <c r="AI549" s="25" t="str">
        <f t="shared" ca="1" si="501"/>
        <v/>
      </c>
      <c r="AJ549" s="25" t="str">
        <f t="shared" ca="1" si="524"/>
        <v/>
      </c>
      <c r="AK549" s="25" t="str">
        <f t="shared" ca="1" si="502"/>
        <v/>
      </c>
      <c r="AL549" s="25" t="str">
        <f t="shared" ca="1" si="525"/>
        <v/>
      </c>
      <c r="AM549" s="25" t="str">
        <f t="shared" ca="1" si="503"/>
        <v/>
      </c>
      <c r="AN549" s="25" t="str">
        <f t="shared" ca="1" si="526"/>
        <v/>
      </c>
      <c r="AO549" s="25" t="str">
        <f t="shared" ca="1" si="527"/>
        <v/>
      </c>
      <c r="AP549" s="25" t="str">
        <f ca="1">IF($H549="","",IF($Q549="x",SUM(AI$3:AK549)+SUM(AN$3:AO549)-SUM(AP$3:AP548),0))</f>
        <v/>
      </c>
      <c r="AQ549" s="25" t="str">
        <f t="shared" ca="1" si="528"/>
        <v/>
      </c>
      <c r="AR549" s="25" t="str">
        <f t="shared" ca="1" si="504"/>
        <v/>
      </c>
      <c r="AS549" s="7"/>
      <c r="AT549" s="25" t="str">
        <f t="shared" ca="1" si="529"/>
        <v/>
      </c>
      <c r="AU549" s="25">
        <f ca="1">SUM(AT$3:AT549)</f>
        <v>0</v>
      </c>
      <c r="AV549" s="25" t="str">
        <f t="shared" ca="1" si="530"/>
        <v/>
      </c>
      <c r="AW549" s="25" t="str">
        <f t="shared" ca="1" si="505"/>
        <v/>
      </c>
      <c r="AX549" s="25" t="str">
        <f t="shared" ca="1" si="531"/>
        <v/>
      </c>
      <c r="AY549" s="25" t="str">
        <f t="shared" ca="1" si="532"/>
        <v/>
      </c>
      <c r="AZ549" s="25" t="str">
        <f t="shared" ca="1" si="533"/>
        <v/>
      </c>
      <c r="BA549" s="25" t="str">
        <f t="shared" ca="1" si="534"/>
        <v/>
      </c>
      <c r="BB549" s="25" t="str">
        <f t="shared" ca="1" si="535"/>
        <v/>
      </c>
      <c r="BC549" s="25" t="str">
        <f t="shared" ca="1" si="536"/>
        <v/>
      </c>
      <c r="BD549" s="25" t="str">
        <f ca="1">IF($H549="","",IF($Q549="x",SUM(AW$3:AY549)+SUM(BB$3:BC549)-SUM(BD$3:BD548),0))</f>
        <v/>
      </c>
      <c r="BE549" s="25" t="str">
        <f t="shared" ca="1" si="537"/>
        <v/>
      </c>
      <c r="BF549" s="25" t="str">
        <f t="shared" ca="1" si="506"/>
        <v/>
      </c>
      <c r="BG549" s="7"/>
      <c r="BI549" s="25" t="str">
        <f t="shared" ca="1" si="538"/>
        <v/>
      </c>
      <c r="BJ549" s="25">
        <f ca="1">SUM(BI$3:BI549)</f>
        <v>0</v>
      </c>
      <c r="BK549" s="25" t="str">
        <f t="shared" ca="1" si="550"/>
        <v/>
      </c>
      <c r="BL549" s="25" t="str">
        <f t="shared" ca="1" si="507"/>
        <v/>
      </c>
      <c r="BM549" s="25" t="str">
        <f t="shared" ca="1" si="539"/>
        <v/>
      </c>
      <c r="BN549" s="25" t="str">
        <f t="shared" ca="1" si="540"/>
        <v/>
      </c>
      <c r="BO549" s="25" t="str">
        <f t="shared" ca="1" si="541"/>
        <v/>
      </c>
      <c r="BP549" s="25" t="str">
        <f t="shared" ca="1" si="542"/>
        <v/>
      </c>
      <c r="BQ549" s="25" t="str">
        <f t="shared" ca="1" si="543"/>
        <v/>
      </c>
      <c r="BR549" s="25" t="str">
        <f t="shared" ca="1" si="544"/>
        <v/>
      </c>
      <c r="BS549" s="25" t="str">
        <f ca="1">IF($H549="","",IF($Q549="x",SUM(BL$3:BN549)+SUM(BQ$3:BR549)-SUM(BS$3:BS548),0))</f>
        <v/>
      </c>
      <c r="BT549" s="25" t="str">
        <f t="shared" ca="1" si="545"/>
        <v/>
      </c>
      <c r="BU549" s="25" t="str">
        <f t="shared" ca="1" si="508"/>
        <v/>
      </c>
      <c r="BV549" s="7"/>
      <c r="BY549" s="7"/>
      <c r="CB549" s="131">
        <f t="shared" si="492"/>
        <v>546</v>
      </c>
      <c r="CC549" s="132" t="str">
        <f t="shared" ca="1" si="546"/>
        <v/>
      </c>
      <c r="CD549" s="133" t="str">
        <f t="shared" ca="1" si="493"/>
        <v/>
      </c>
      <c r="CE549" s="133" t="str">
        <f t="shared" ca="1" si="547"/>
        <v/>
      </c>
      <c r="CF549" s="133" t="str">
        <f t="shared" ca="1" si="494"/>
        <v/>
      </c>
      <c r="CG549" s="133" t="str">
        <f t="shared" ca="1" si="548"/>
        <v/>
      </c>
      <c r="CH549" s="133" t="str">
        <f ca="1">IF($H549="","",IF(MONTH($H549)=MONTH($C$4)-1,MAX(0,(CG549-SUM(N538:N549)+SUM(O538:O549))-(VLOOKUP(CB549-12,$CB$3:$CH548,6,FALSE))),0)*0.25)</f>
        <v/>
      </c>
      <c r="CI549" s="133" t="str">
        <f ca="1">IF($H549="","",CG549-SUM($CH$4:$CH549))</f>
        <v/>
      </c>
      <c r="CK549" s="133" t="str">
        <f ca="1">IF($H549="","",SUM($N$4:$N549)+$CK$3)</f>
        <v/>
      </c>
      <c r="CL549" s="133" t="str">
        <f ca="1">IF($H549="","",SUM($O$4:$O549))</f>
        <v/>
      </c>
      <c r="CM549" s="133" t="str">
        <f t="shared" ca="1" si="551"/>
        <v/>
      </c>
      <c r="CN549" s="133" t="str">
        <f ca="1">IF($H549="","",ROUND(IF(MONTH($H549)=MONTH($C$4)-1,BT549*(1+CC549)-SUM($CM$4:$CM549),0),2))</f>
        <v/>
      </c>
      <c r="CZ549" s="132" t="str">
        <f t="shared" ca="1" si="509"/>
        <v/>
      </c>
    </row>
    <row r="550" spans="6:104" x14ac:dyDescent="0.2">
      <c r="F550" s="3">
        <v>547</v>
      </c>
      <c r="G550" s="3">
        <f t="shared" si="510"/>
        <v>46</v>
      </c>
      <c r="H550" s="8" t="str">
        <f t="shared" ca="1" si="549"/>
        <v/>
      </c>
      <c r="I550" s="6" t="str">
        <f t="shared" ca="1" si="495"/>
        <v/>
      </c>
      <c r="J550" s="6" t="str">
        <f t="shared" ca="1" si="496"/>
        <v/>
      </c>
      <c r="K550" s="7"/>
      <c r="L550" s="6" t="str">
        <f ca="1">IF($H550="","",IF($J550="",VLOOKUP($I550,Sterbetafeln!$A$4:$I$124,$D$10,FALSE),MAX(0.0005,VLOOKUP($I550,Sterbetafeln!$A$4:$I$124,$D$10,FALSE)*VLOOKUP($J550,Sterbetafeln!$A$4:$I$124,$D$13,FALSE))))</f>
        <v/>
      </c>
      <c r="M550" s="78">
        <f ca="1">SUM($O$3:$O550)</f>
        <v>0</v>
      </c>
      <c r="N550" s="25" t="str">
        <f t="shared" ca="1" si="511"/>
        <v/>
      </c>
      <c r="O550" s="25" t="str">
        <f t="shared" ca="1" si="512"/>
        <v/>
      </c>
      <c r="P550" s="25" t="str">
        <f t="shared" ca="1" si="513"/>
        <v/>
      </c>
      <c r="Q550" s="7" t="str">
        <f t="shared" ca="1" si="514"/>
        <v/>
      </c>
      <c r="R550" s="25" t="str">
        <f t="shared" ca="1" si="515"/>
        <v/>
      </c>
      <c r="S550" s="25">
        <f ca="1">SUM(R$3:R550)</f>
        <v>0</v>
      </c>
      <c r="T550" s="25" t="str">
        <f t="shared" ca="1" si="516"/>
        <v/>
      </c>
      <c r="U550" s="25" t="str">
        <f t="shared" ca="1" si="497"/>
        <v/>
      </c>
      <c r="V550" s="25" t="str">
        <f t="shared" ca="1" si="517"/>
        <v/>
      </c>
      <c r="W550" s="25" t="str">
        <f t="shared" ca="1" si="498"/>
        <v/>
      </c>
      <c r="X550" s="25" t="str">
        <f t="shared" ca="1" si="518"/>
        <v/>
      </c>
      <c r="Y550" s="25" t="str">
        <f t="shared" ca="1" si="499"/>
        <v/>
      </c>
      <c r="Z550" s="25" t="str">
        <f t="shared" ca="1" si="519"/>
        <v/>
      </c>
      <c r="AA550" s="25" t="str">
        <f t="shared" ca="1" si="520"/>
        <v/>
      </c>
      <c r="AB550" s="25" t="str">
        <f ca="1">IF($H550="","",IF($Q550="x",SUM(U$3:W550)+SUM(Z$3:AA550)-SUM(AB$3:AB549),0))</f>
        <v/>
      </c>
      <c r="AC550" s="25" t="str">
        <f t="shared" ca="1" si="521"/>
        <v/>
      </c>
      <c r="AD550" s="25" t="str">
        <f t="shared" ca="1" si="500"/>
        <v/>
      </c>
      <c r="AE550" s="7"/>
      <c r="AF550" s="25" t="str">
        <f t="shared" ca="1" si="522"/>
        <v/>
      </c>
      <c r="AG550" s="25">
        <f ca="1">SUM(AF$3:AF550)</f>
        <v>0</v>
      </c>
      <c r="AH550" s="25" t="str">
        <f t="shared" ca="1" si="523"/>
        <v/>
      </c>
      <c r="AI550" s="25" t="str">
        <f t="shared" ca="1" si="501"/>
        <v/>
      </c>
      <c r="AJ550" s="25" t="str">
        <f t="shared" ca="1" si="524"/>
        <v/>
      </c>
      <c r="AK550" s="25" t="str">
        <f t="shared" ca="1" si="502"/>
        <v/>
      </c>
      <c r="AL550" s="25" t="str">
        <f t="shared" ca="1" si="525"/>
        <v/>
      </c>
      <c r="AM550" s="25" t="str">
        <f t="shared" ca="1" si="503"/>
        <v/>
      </c>
      <c r="AN550" s="25" t="str">
        <f t="shared" ca="1" si="526"/>
        <v/>
      </c>
      <c r="AO550" s="25" t="str">
        <f t="shared" ca="1" si="527"/>
        <v/>
      </c>
      <c r="AP550" s="25" t="str">
        <f ca="1">IF($H550="","",IF($Q550="x",SUM(AI$3:AK550)+SUM(AN$3:AO550)-SUM(AP$3:AP549),0))</f>
        <v/>
      </c>
      <c r="AQ550" s="25" t="str">
        <f t="shared" ca="1" si="528"/>
        <v/>
      </c>
      <c r="AR550" s="25" t="str">
        <f t="shared" ca="1" si="504"/>
        <v/>
      </c>
      <c r="AS550" s="7"/>
      <c r="AT550" s="25" t="str">
        <f t="shared" ca="1" si="529"/>
        <v/>
      </c>
      <c r="AU550" s="25">
        <f ca="1">SUM(AT$3:AT550)</f>
        <v>0</v>
      </c>
      <c r="AV550" s="25" t="str">
        <f t="shared" ca="1" si="530"/>
        <v/>
      </c>
      <c r="AW550" s="25" t="str">
        <f t="shared" ca="1" si="505"/>
        <v/>
      </c>
      <c r="AX550" s="25" t="str">
        <f t="shared" ca="1" si="531"/>
        <v/>
      </c>
      <c r="AY550" s="25" t="str">
        <f t="shared" ca="1" si="532"/>
        <v/>
      </c>
      <c r="AZ550" s="25" t="str">
        <f t="shared" ca="1" si="533"/>
        <v/>
      </c>
      <c r="BA550" s="25" t="str">
        <f t="shared" ca="1" si="534"/>
        <v/>
      </c>
      <c r="BB550" s="25" t="str">
        <f t="shared" ca="1" si="535"/>
        <v/>
      </c>
      <c r="BC550" s="25" t="str">
        <f t="shared" ca="1" si="536"/>
        <v/>
      </c>
      <c r="BD550" s="25" t="str">
        <f ca="1">IF($H550="","",IF($Q550="x",SUM(AW$3:AY550)+SUM(BB$3:BC550)-SUM(BD$3:BD549),0))</f>
        <v/>
      </c>
      <c r="BE550" s="25" t="str">
        <f t="shared" ca="1" si="537"/>
        <v/>
      </c>
      <c r="BF550" s="25" t="str">
        <f t="shared" ca="1" si="506"/>
        <v/>
      </c>
      <c r="BG550" s="7"/>
      <c r="BI550" s="25" t="str">
        <f t="shared" ca="1" si="538"/>
        <v/>
      </c>
      <c r="BJ550" s="25">
        <f ca="1">SUM(BI$3:BI550)</f>
        <v>0</v>
      </c>
      <c r="BK550" s="25" t="str">
        <f t="shared" ca="1" si="550"/>
        <v/>
      </c>
      <c r="BL550" s="25" t="str">
        <f t="shared" ca="1" si="507"/>
        <v/>
      </c>
      <c r="BM550" s="25" t="str">
        <f t="shared" ca="1" si="539"/>
        <v/>
      </c>
      <c r="BN550" s="25" t="str">
        <f t="shared" ca="1" si="540"/>
        <v/>
      </c>
      <c r="BO550" s="25" t="str">
        <f t="shared" ca="1" si="541"/>
        <v/>
      </c>
      <c r="BP550" s="25" t="str">
        <f t="shared" ca="1" si="542"/>
        <v/>
      </c>
      <c r="BQ550" s="25" t="str">
        <f t="shared" ca="1" si="543"/>
        <v/>
      </c>
      <c r="BR550" s="25" t="str">
        <f t="shared" ca="1" si="544"/>
        <v/>
      </c>
      <c r="BS550" s="25" t="str">
        <f ca="1">IF($H550="","",IF($Q550="x",SUM(BL$3:BN550)+SUM(BQ$3:BR550)-SUM(BS$3:BS549),0))</f>
        <v/>
      </c>
      <c r="BT550" s="25" t="str">
        <f t="shared" ca="1" si="545"/>
        <v/>
      </c>
      <c r="BU550" s="25" t="str">
        <f t="shared" ca="1" si="508"/>
        <v/>
      </c>
      <c r="BV550" s="7"/>
      <c r="BY550" s="7"/>
      <c r="CB550" s="131">
        <f t="shared" si="492"/>
        <v>547</v>
      </c>
      <c r="CC550" s="132" t="str">
        <f t="shared" ca="1" si="546"/>
        <v/>
      </c>
      <c r="CD550" s="133" t="str">
        <f t="shared" ca="1" si="493"/>
        <v/>
      </c>
      <c r="CE550" s="133" t="str">
        <f t="shared" ca="1" si="547"/>
        <v/>
      </c>
      <c r="CF550" s="133" t="str">
        <f t="shared" ca="1" si="494"/>
        <v/>
      </c>
      <c r="CG550" s="133" t="str">
        <f t="shared" ca="1" si="548"/>
        <v/>
      </c>
      <c r="CH550" s="133" t="str">
        <f ca="1">IF($H550="","",IF(MONTH($H550)=MONTH($C$4)-1,MAX(0,(CG550-SUM(N539:N550)+SUM(O539:O550))-(VLOOKUP(CB550-12,$CB$3:$CH549,6,FALSE))),0)*0.25)</f>
        <v/>
      </c>
      <c r="CI550" s="133" t="str">
        <f ca="1">IF($H550="","",CG550-SUM($CH$4:$CH550))</f>
        <v/>
      </c>
      <c r="CK550" s="133" t="str">
        <f ca="1">IF($H550="","",SUM($N$4:$N550)+$CK$3)</f>
        <v/>
      </c>
      <c r="CL550" s="133" t="str">
        <f ca="1">IF($H550="","",SUM($O$4:$O550))</f>
        <v/>
      </c>
      <c r="CM550" s="133" t="str">
        <f t="shared" ca="1" si="551"/>
        <v/>
      </c>
      <c r="CN550" s="133" t="str">
        <f ca="1">IF($H550="","",ROUND(IF(MONTH($H550)=MONTH($C$4)-1,BT550*(1+CC550)-SUM($CM$4:$CM550),0),2))</f>
        <v/>
      </c>
      <c r="CZ550" s="132" t="str">
        <f t="shared" ca="1" si="509"/>
        <v/>
      </c>
    </row>
    <row r="551" spans="6:104" x14ac:dyDescent="0.2">
      <c r="F551" s="3">
        <v>548</v>
      </c>
      <c r="G551" s="3">
        <f t="shared" si="510"/>
        <v>46</v>
      </c>
      <c r="H551" s="8" t="str">
        <f t="shared" ca="1" si="549"/>
        <v/>
      </c>
      <c r="I551" s="6" t="str">
        <f t="shared" ca="1" si="495"/>
        <v/>
      </c>
      <c r="J551" s="6" t="str">
        <f t="shared" ca="1" si="496"/>
        <v/>
      </c>
      <c r="K551" s="7"/>
      <c r="L551" s="6" t="str">
        <f ca="1">IF($H551="","",IF($J551="",VLOOKUP($I551,Sterbetafeln!$A$4:$I$124,$D$10,FALSE),MAX(0.0005,VLOOKUP($I551,Sterbetafeln!$A$4:$I$124,$D$10,FALSE)*VLOOKUP($J551,Sterbetafeln!$A$4:$I$124,$D$13,FALSE))))</f>
        <v/>
      </c>
      <c r="M551" s="78">
        <f ca="1">SUM($O$3:$O551)</f>
        <v>0</v>
      </c>
      <c r="N551" s="25" t="str">
        <f t="shared" ca="1" si="511"/>
        <v/>
      </c>
      <c r="O551" s="25" t="str">
        <f t="shared" ca="1" si="512"/>
        <v/>
      </c>
      <c r="P551" s="25" t="str">
        <f t="shared" ca="1" si="513"/>
        <v/>
      </c>
      <c r="Q551" s="7" t="str">
        <f t="shared" ca="1" si="514"/>
        <v/>
      </c>
      <c r="R551" s="25" t="str">
        <f t="shared" ca="1" si="515"/>
        <v/>
      </c>
      <c r="S551" s="25">
        <f ca="1">SUM(R$3:R551)</f>
        <v>0</v>
      </c>
      <c r="T551" s="25" t="str">
        <f t="shared" ca="1" si="516"/>
        <v/>
      </c>
      <c r="U551" s="25" t="str">
        <f t="shared" ca="1" si="497"/>
        <v/>
      </c>
      <c r="V551" s="25" t="str">
        <f t="shared" ca="1" si="517"/>
        <v/>
      </c>
      <c r="W551" s="25" t="str">
        <f t="shared" ca="1" si="498"/>
        <v/>
      </c>
      <c r="X551" s="25" t="str">
        <f t="shared" ca="1" si="518"/>
        <v/>
      </c>
      <c r="Y551" s="25" t="str">
        <f t="shared" ca="1" si="499"/>
        <v/>
      </c>
      <c r="Z551" s="25" t="str">
        <f t="shared" ca="1" si="519"/>
        <v/>
      </c>
      <c r="AA551" s="25" t="str">
        <f t="shared" ca="1" si="520"/>
        <v/>
      </c>
      <c r="AB551" s="25" t="str">
        <f ca="1">IF($H551="","",IF($Q551="x",SUM(U$3:W551)+SUM(Z$3:AA551)-SUM(AB$3:AB550),0))</f>
        <v/>
      </c>
      <c r="AC551" s="25" t="str">
        <f t="shared" ca="1" si="521"/>
        <v/>
      </c>
      <c r="AD551" s="25" t="str">
        <f t="shared" ca="1" si="500"/>
        <v/>
      </c>
      <c r="AE551" s="7"/>
      <c r="AF551" s="25" t="str">
        <f t="shared" ca="1" si="522"/>
        <v/>
      </c>
      <c r="AG551" s="25">
        <f ca="1">SUM(AF$3:AF551)</f>
        <v>0</v>
      </c>
      <c r="AH551" s="25" t="str">
        <f t="shared" ca="1" si="523"/>
        <v/>
      </c>
      <c r="AI551" s="25" t="str">
        <f t="shared" ca="1" si="501"/>
        <v/>
      </c>
      <c r="AJ551" s="25" t="str">
        <f t="shared" ca="1" si="524"/>
        <v/>
      </c>
      <c r="AK551" s="25" t="str">
        <f t="shared" ca="1" si="502"/>
        <v/>
      </c>
      <c r="AL551" s="25" t="str">
        <f t="shared" ca="1" si="525"/>
        <v/>
      </c>
      <c r="AM551" s="25" t="str">
        <f t="shared" ca="1" si="503"/>
        <v/>
      </c>
      <c r="AN551" s="25" t="str">
        <f t="shared" ca="1" si="526"/>
        <v/>
      </c>
      <c r="AO551" s="25" t="str">
        <f t="shared" ca="1" si="527"/>
        <v/>
      </c>
      <c r="AP551" s="25" t="str">
        <f ca="1">IF($H551="","",IF($Q551="x",SUM(AI$3:AK551)+SUM(AN$3:AO551)-SUM(AP$3:AP550),0))</f>
        <v/>
      </c>
      <c r="AQ551" s="25" t="str">
        <f t="shared" ca="1" si="528"/>
        <v/>
      </c>
      <c r="AR551" s="25" t="str">
        <f t="shared" ca="1" si="504"/>
        <v/>
      </c>
      <c r="AS551" s="7"/>
      <c r="AT551" s="25" t="str">
        <f t="shared" ca="1" si="529"/>
        <v/>
      </c>
      <c r="AU551" s="25">
        <f ca="1">SUM(AT$3:AT551)</f>
        <v>0</v>
      </c>
      <c r="AV551" s="25" t="str">
        <f t="shared" ca="1" si="530"/>
        <v/>
      </c>
      <c r="AW551" s="25" t="str">
        <f t="shared" ca="1" si="505"/>
        <v/>
      </c>
      <c r="AX551" s="25" t="str">
        <f t="shared" ca="1" si="531"/>
        <v/>
      </c>
      <c r="AY551" s="25" t="str">
        <f t="shared" ca="1" si="532"/>
        <v/>
      </c>
      <c r="AZ551" s="25" t="str">
        <f t="shared" ca="1" si="533"/>
        <v/>
      </c>
      <c r="BA551" s="25" t="str">
        <f t="shared" ca="1" si="534"/>
        <v/>
      </c>
      <c r="BB551" s="25" t="str">
        <f t="shared" ca="1" si="535"/>
        <v/>
      </c>
      <c r="BC551" s="25" t="str">
        <f t="shared" ca="1" si="536"/>
        <v/>
      </c>
      <c r="BD551" s="25" t="str">
        <f ca="1">IF($H551="","",IF($Q551="x",SUM(AW$3:AY551)+SUM(BB$3:BC551)-SUM(BD$3:BD550),0))</f>
        <v/>
      </c>
      <c r="BE551" s="25" t="str">
        <f t="shared" ca="1" si="537"/>
        <v/>
      </c>
      <c r="BF551" s="25" t="str">
        <f t="shared" ca="1" si="506"/>
        <v/>
      </c>
      <c r="BG551" s="7"/>
      <c r="BI551" s="25" t="str">
        <f t="shared" ca="1" si="538"/>
        <v/>
      </c>
      <c r="BJ551" s="25">
        <f ca="1">SUM(BI$3:BI551)</f>
        <v>0</v>
      </c>
      <c r="BK551" s="25" t="str">
        <f t="shared" ca="1" si="550"/>
        <v/>
      </c>
      <c r="BL551" s="25" t="str">
        <f t="shared" ca="1" si="507"/>
        <v/>
      </c>
      <c r="BM551" s="25" t="str">
        <f t="shared" ca="1" si="539"/>
        <v/>
      </c>
      <c r="BN551" s="25" t="str">
        <f t="shared" ca="1" si="540"/>
        <v/>
      </c>
      <c r="BO551" s="25" t="str">
        <f t="shared" ca="1" si="541"/>
        <v/>
      </c>
      <c r="BP551" s="25" t="str">
        <f t="shared" ca="1" si="542"/>
        <v/>
      </c>
      <c r="BQ551" s="25" t="str">
        <f t="shared" ca="1" si="543"/>
        <v/>
      </c>
      <c r="BR551" s="25" t="str">
        <f t="shared" ca="1" si="544"/>
        <v/>
      </c>
      <c r="BS551" s="25" t="str">
        <f ca="1">IF($H551="","",IF($Q551="x",SUM(BL$3:BN551)+SUM(BQ$3:BR551)-SUM(BS$3:BS550),0))</f>
        <v/>
      </c>
      <c r="BT551" s="25" t="str">
        <f t="shared" ca="1" si="545"/>
        <v/>
      </c>
      <c r="BU551" s="25" t="str">
        <f t="shared" ca="1" si="508"/>
        <v/>
      </c>
      <c r="BV551" s="7"/>
      <c r="BY551" s="7"/>
      <c r="CB551" s="131">
        <f t="shared" si="492"/>
        <v>548</v>
      </c>
      <c r="CC551" s="132" t="str">
        <f t="shared" ca="1" si="546"/>
        <v/>
      </c>
      <c r="CD551" s="133" t="str">
        <f t="shared" ca="1" si="493"/>
        <v/>
      </c>
      <c r="CE551" s="133" t="str">
        <f t="shared" ca="1" si="547"/>
        <v/>
      </c>
      <c r="CF551" s="133" t="str">
        <f t="shared" ca="1" si="494"/>
        <v/>
      </c>
      <c r="CG551" s="133" t="str">
        <f t="shared" ca="1" si="548"/>
        <v/>
      </c>
      <c r="CH551" s="133" t="str">
        <f ca="1">IF($H551="","",IF(MONTH($H551)=MONTH($C$4)-1,MAX(0,(CG551-SUM(N540:N551)+SUM(O540:O551))-(VLOOKUP(CB551-12,$CB$3:$CH550,6,FALSE))),0)*0.25)</f>
        <v/>
      </c>
      <c r="CI551" s="133" t="str">
        <f ca="1">IF($H551="","",CG551-SUM($CH$4:$CH551))</f>
        <v/>
      </c>
      <c r="CK551" s="133" t="str">
        <f ca="1">IF($H551="","",SUM($N$4:$N551)+$CK$3)</f>
        <v/>
      </c>
      <c r="CL551" s="133" t="str">
        <f ca="1">IF($H551="","",SUM($O$4:$O551))</f>
        <v/>
      </c>
      <c r="CM551" s="133" t="str">
        <f t="shared" ca="1" si="551"/>
        <v/>
      </c>
      <c r="CN551" s="133" t="str">
        <f ca="1">IF($H551="","",ROUND(IF(MONTH($H551)=MONTH($C$4)-1,BT551*(1+CC551)-SUM($CM$4:$CM551),0),2))</f>
        <v/>
      </c>
      <c r="CZ551" s="132" t="str">
        <f t="shared" ca="1" si="509"/>
        <v/>
      </c>
    </row>
    <row r="552" spans="6:104" x14ac:dyDescent="0.2">
      <c r="F552" s="3">
        <v>549</v>
      </c>
      <c r="G552" s="3">
        <f t="shared" si="510"/>
        <v>46</v>
      </c>
      <c r="H552" s="8" t="str">
        <f t="shared" ca="1" si="549"/>
        <v/>
      </c>
      <c r="I552" s="6" t="str">
        <f t="shared" ca="1" si="495"/>
        <v/>
      </c>
      <c r="J552" s="6" t="str">
        <f t="shared" ca="1" si="496"/>
        <v/>
      </c>
      <c r="K552" s="7"/>
      <c r="L552" s="6" t="str">
        <f ca="1">IF($H552="","",IF($J552="",VLOOKUP($I552,Sterbetafeln!$A$4:$I$124,$D$10,FALSE),MAX(0.0005,VLOOKUP($I552,Sterbetafeln!$A$4:$I$124,$D$10,FALSE)*VLOOKUP($J552,Sterbetafeln!$A$4:$I$124,$D$13,FALSE))))</f>
        <v/>
      </c>
      <c r="M552" s="78">
        <f ca="1">SUM($O$3:$O552)</f>
        <v>0</v>
      </c>
      <c r="N552" s="25" t="str">
        <f t="shared" ca="1" si="511"/>
        <v/>
      </c>
      <c r="O552" s="25" t="str">
        <f t="shared" ca="1" si="512"/>
        <v/>
      </c>
      <c r="P552" s="25" t="str">
        <f t="shared" ca="1" si="513"/>
        <v/>
      </c>
      <c r="Q552" s="7" t="str">
        <f t="shared" ca="1" si="514"/>
        <v/>
      </c>
      <c r="R552" s="25" t="str">
        <f t="shared" ca="1" si="515"/>
        <v/>
      </c>
      <c r="S552" s="25">
        <f ca="1">SUM(R$3:R552)</f>
        <v>0</v>
      </c>
      <c r="T552" s="25" t="str">
        <f t="shared" ca="1" si="516"/>
        <v/>
      </c>
      <c r="U552" s="25" t="str">
        <f t="shared" ca="1" si="497"/>
        <v/>
      </c>
      <c r="V552" s="25" t="str">
        <f t="shared" ca="1" si="517"/>
        <v/>
      </c>
      <c r="W552" s="25" t="str">
        <f t="shared" ca="1" si="498"/>
        <v/>
      </c>
      <c r="X552" s="25" t="str">
        <f t="shared" ca="1" si="518"/>
        <v/>
      </c>
      <c r="Y552" s="25" t="str">
        <f t="shared" ca="1" si="499"/>
        <v/>
      </c>
      <c r="Z552" s="25" t="str">
        <f t="shared" ca="1" si="519"/>
        <v/>
      </c>
      <c r="AA552" s="25" t="str">
        <f t="shared" ca="1" si="520"/>
        <v/>
      </c>
      <c r="AB552" s="25" t="str">
        <f ca="1">IF($H552="","",IF($Q552="x",SUM(U$3:W552)+SUM(Z$3:AA552)-SUM(AB$3:AB551),0))</f>
        <v/>
      </c>
      <c r="AC552" s="25" t="str">
        <f t="shared" ca="1" si="521"/>
        <v/>
      </c>
      <c r="AD552" s="25" t="str">
        <f t="shared" ca="1" si="500"/>
        <v/>
      </c>
      <c r="AE552" s="7"/>
      <c r="AF552" s="25" t="str">
        <f t="shared" ca="1" si="522"/>
        <v/>
      </c>
      <c r="AG552" s="25">
        <f ca="1">SUM(AF$3:AF552)</f>
        <v>0</v>
      </c>
      <c r="AH552" s="25" t="str">
        <f t="shared" ca="1" si="523"/>
        <v/>
      </c>
      <c r="AI552" s="25" t="str">
        <f t="shared" ca="1" si="501"/>
        <v/>
      </c>
      <c r="AJ552" s="25" t="str">
        <f t="shared" ca="1" si="524"/>
        <v/>
      </c>
      <c r="AK552" s="25" t="str">
        <f t="shared" ca="1" si="502"/>
        <v/>
      </c>
      <c r="AL552" s="25" t="str">
        <f t="shared" ca="1" si="525"/>
        <v/>
      </c>
      <c r="AM552" s="25" t="str">
        <f t="shared" ca="1" si="503"/>
        <v/>
      </c>
      <c r="AN552" s="25" t="str">
        <f t="shared" ca="1" si="526"/>
        <v/>
      </c>
      <c r="AO552" s="25" t="str">
        <f t="shared" ca="1" si="527"/>
        <v/>
      </c>
      <c r="AP552" s="25" t="str">
        <f ca="1">IF($H552="","",IF($Q552="x",SUM(AI$3:AK552)+SUM(AN$3:AO552)-SUM(AP$3:AP551),0))</f>
        <v/>
      </c>
      <c r="AQ552" s="25" t="str">
        <f t="shared" ca="1" si="528"/>
        <v/>
      </c>
      <c r="AR552" s="25" t="str">
        <f t="shared" ca="1" si="504"/>
        <v/>
      </c>
      <c r="AS552" s="7"/>
      <c r="AT552" s="25" t="str">
        <f t="shared" ca="1" si="529"/>
        <v/>
      </c>
      <c r="AU552" s="25">
        <f ca="1">SUM(AT$3:AT552)</f>
        <v>0</v>
      </c>
      <c r="AV552" s="25" t="str">
        <f t="shared" ca="1" si="530"/>
        <v/>
      </c>
      <c r="AW552" s="25" t="str">
        <f t="shared" ca="1" si="505"/>
        <v/>
      </c>
      <c r="AX552" s="25" t="str">
        <f t="shared" ca="1" si="531"/>
        <v/>
      </c>
      <c r="AY552" s="25" t="str">
        <f t="shared" ca="1" si="532"/>
        <v/>
      </c>
      <c r="AZ552" s="25" t="str">
        <f t="shared" ca="1" si="533"/>
        <v/>
      </c>
      <c r="BA552" s="25" t="str">
        <f t="shared" ca="1" si="534"/>
        <v/>
      </c>
      <c r="BB552" s="25" t="str">
        <f t="shared" ca="1" si="535"/>
        <v/>
      </c>
      <c r="BC552" s="25" t="str">
        <f t="shared" ca="1" si="536"/>
        <v/>
      </c>
      <c r="BD552" s="25" t="str">
        <f ca="1">IF($H552="","",IF($Q552="x",SUM(AW$3:AY552)+SUM(BB$3:BC552)-SUM(BD$3:BD551),0))</f>
        <v/>
      </c>
      <c r="BE552" s="25" t="str">
        <f t="shared" ca="1" si="537"/>
        <v/>
      </c>
      <c r="BF552" s="25" t="str">
        <f t="shared" ca="1" si="506"/>
        <v/>
      </c>
      <c r="BG552" s="7"/>
      <c r="BI552" s="25" t="str">
        <f t="shared" ca="1" si="538"/>
        <v/>
      </c>
      <c r="BJ552" s="25">
        <f ca="1">SUM(BI$3:BI552)</f>
        <v>0</v>
      </c>
      <c r="BK552" s="25" t="str">
        <f t="shared" ca="1" si="550"/>
        <v/>
      </c>
      <c r="BL552" s="25" t="str">
        <f t="shared" ca="1" si="507"/>
        <v/>
      </c>
      <c r="BM552" s="25" t="str">
        <f t="shared" ca="1" si="539"/>
        <v/>
      </c>
      <c r="BN552" s="25" t="str">
        <f t="shared" ca="1" si="540"/>
        <v/>
      </c>
      <c r="BO552" s="25" t="str">
        <f t="shared" ca="1" si="541"/>
        <v/>
      </c>
      <c r="BP552" s="25" t="str">
        <f t="shared" ca="1" si="542"/>
        <v/>
      </c>
      <c r="BQ552" s="25" t="str">
        <f t="shared" ca="1" si="543"/>
        <v/>
      </c>
      <c r="BR552" s="25" t="str">
        <f t="shared" ca="1" si="544"/>
        <v/>
      </c>
      <c r="BS552" s="25" t="str">
        <f ca="1">IF($H552="","",IF($Q552="x",SUM(BL$3:BN552)+SUM(BQ$3:BR552)-SUM(BS$3:BS551),0))</f>
        <v/>
      </c>
      <c r="BT552" s="25" t="str">
        <f t="shared" ca="1" si="545"/>
        <v/>
      </c>
      <c r="BU552" s="25" t="str">
        <f t="shared" ca="1" si="508"/>
        <v/>
      </c>
      <c r="BV552" s="7"/>
      <c r="BY552" s="7"/>
      <c r="CB552" s="131">
        <f t="shared" si="492"/>
        <v>549</v>
      </c>
      <c r="CC552" s="132" t="str">
        <f t="shared" ca="1" si="546"/>
        <v/>
      </c>
      <c r="CD552" s="133" t="str">
        <f t="shared" ca="1" si="493"/>
        <v/>
      </c>
      <c r="CE552" s="133" t="str">
        <f t="shared" ca="1" si="547"/>
        <v/>
      </c>
      <c r="CF552" s="133" t="str">
        <f t="shared" ca="1" si="494"/>
        <v/>
      </c>
      <c r="CG552" s="133" t="str">
        <f t="shared" ca="1" si="548"/>
        <v/>
      </c>
      <c r="CH552" s="133" t="str">
        <f ca="1">IF($H552="","",IF(MONTH($H552)=MONTH($C$4)-1,MAX(0,(CG552-SUM(N541:N552)+SUM(O541:O552))-(VLOOKUP(CB552-12,$CB$3:$CH551,6,FALSE))),0)*0.25)</f>
        <v/>
      </c>
      <c r="CI552" s="133" t="str">
        <f ca="1">IF($H552="","",CG552-SUM($CH$4:$CH552))</f>
        <v/>
      </c>
      <c r="CK552" s="133" t="str">
        <f ca="1">IF($H552="","",SUM($N$4:$N552)+$CK$3)</f>
        <v/>
      </c>
      <c r="CL552" s="133" t="str">
        <f ca="1">IF($H552="","",SUM($O$4:$O552))</f>
        <v/>
      </c>
      <c r="CM552" s="133" t="str">
        <f t="shared" ca="1" si="551"/>
        <v/>
      </c>
      <c r="CN552" s="133" t="str">
        <f ca="1">IF($H552="","",ROUND(IF(MONTH($H552)=MONTH($C$4)-1,BT552*(1+CC552)-SUM($CM$4:$CM552),0),2))</f>
        <v/>
      </c>
      <c r="CZ552" s="132" t="str">
        <f t="shared" ca="1" si="509"/>
        <v/>
      </c>
    </row>
    <row r="553" spans="6:104" x14ac:dyDescent="0.2">
      <c r="F553" s="3">
        <v>550</v>
      </c>
      <c r="G553" s="3">
        <f t="shared" si="510"/>
        <v>46</v>
      </c>
      <c r="H553" s="8" t="str">
        <f t="shared" ca="1" si="549"/>
        <v/>
      </c>
      <c r="I553" s="6" t="str">
        <f t="shared" ca="1" si="495"/>
        <v/>
      </c>
      <c r="J553" s="6" t="str">
        <f t="shared" ca="1" si="496"/>
        <v/>
      </c>
      <c r="K553" s="7"/>
      <c r="L553" s="6" t="str">
        <f ca="1">IF($H553="","",IF($J553="",VLOOKUP($I553,Sterbetafeln!$A$4:$I$124,$D$10,FALSE),MAX(0.0005,VLOOKUP($I553,Sterbetafeln!$A$4:$I$124,$D$10,FALSE)*VLOOKUP($J553,Sterbetafeln!$A$4:$I$124,$D$13,FALSE))))</f>
        <v/>
      </c>
      <c r="M553" s="78">
        <f ca="1">SUM($O$3:$O553)</f>
        <v>0</v>
      </c>
      <c r="N553" s="25" t="str">
        <f t="shared" ca="1" si="511"/>
        <v/>
      </c>
      <c r="O553" s="25" t="str">
        <f t="shared" ca="1" si="512"/>
        <v/>
      </c>
      <c r="P553" s="25" t="str">
        <f t="shared" ca="1" si="513"/>
        <v/>
      </c>
      <c r="Q553" s="7" t="str">
        <f t="shared" ca="1" si="514"/>
        <v/>
      </c>
      <c r="R553" s="25" t="str">
        <f t="shared" ca="1" si="515"/>
        <v/>
      </c>
      <c r="S553" s="25">
        <f ca="1">SUM(R$3:R553)</f>
        <v>0</v>
      </c>
      <c r="T553" s="25" t="str">
        <f t="shared" ca="1" si="516"/>
        <v/>
      </c>
      <c r="U553" s="25" t="str">
        <f t="shared" ca="1" si="497"/>
        <v/>
      </c>
      <c r="V553" s="25" t="str">
        <f t="shared" ca="1" si="517"/>
        <v/>
      </c>
      <c r="W553" s="25" t="str">
        <f t="shared" ca="1" si="498"/>
        <v/>
      </c>
      <c r="X553" s="25" t="str">
        <f t="shared" ca="1" si="518"/>
        <v/>
      </c>
      <c r="Y553" s="25" t="str">
        <f t="shared" ca="1" si="499"/>
        <v/>
      </c>
      <c r="Z553" s="25" t="str">
        <f t="shared" ca="1" si="519"/>
        <v/>
      </c>
      <c r="AA553" s="25" t="str">
        <f t="shared" ca="1" si="520"/>
        <v/>
      </c>
      <c r="AB553" s="25" t="str">
        <f ca="1">IF($H553="","",IF($Q553="x",SUM(U$3:W553)+SUM(Z$3:AA553)-SUM(AB$3:AB552),0))</f>
        <v/>
      </c>
      <c r="AC553" s="25" t="str">
        <f t="shared" ca="1" si="521"/>
        <v/>
      </c>
      <c r="AD553" s="25" t="str">
        <f t="shared" ca="1" si="500"/>
        <v/>
      </c>
      <c r="AE553" s="7"/>
      <c r="AF553" s="25" t="str">
        <f t="shared" ca="1" si="522"/>
        <v/>
      </c>
      <c r="AG553" s="25">
        <f ca="1">SUM(AF$3:AF553)</f>
        <v>0</v>
      </c>
      <c r="AH553" s="25" t="str">
        <f t="shared" ca="1" si="523"/>
        <v/>
      </c>
      <c r="AI553" s="25" t="str">
        <f t="shared" ca="1" si="501"/>
        <v/>
      </c>
      <c r="AJ553" s="25" t="str">
        <f t="shared" ca="1" si="524"/>
        <v/>
      </c>
      <c r="AK553" s="25" t="str">
        <f t="shared" ca="1" si="502"/>
        <v/>
      </c>
      <c r="AL553" s="25" t="str">
        <f t="shared" ca="1" si="525"/>
        <v/>
      </c>
      <c r="AM553" s="25" t="str">
        <f t="shared" ca="1" si="503"/>
        <v/>
      </c>
      <c r="AN553" s="25" t="str">
        <f t="shared" ca="1" si="526"/>
        <v/>
      </c>
      <c r="AO553" s="25" t="str">
        <f t="shared" ca="1" si="527"/>
        <v/>
      </c>
      <c r="AP553" s="25" t="str">
        <f ca="1">IF($H553="","",IF($Q553="x",SUM(AI$3:AK553)+SUM(AN$3:AO553)-SUM(AP$3:AP552),0))</f>
        <v/>
      </c>
      <c r="AQ553" s="25" t="str">
        <f t="shared" ca="1" si="528"/>
        <v/>
      </c>
      <c r="AR553" s="25" t="str">
        <f t="shared" ca="1" si="504"/>
        <v/>
      </c>
      <c r="AS553" s="7"/>
      <c r="AT553" s="25" t="str">
        <f t="shared" ca="1" si="529"/>
        <v/>
      </c>
      <c r="AU553" s="25">
        <f ca="1">SUM(AT$3:AT553)</f>
        <v>0</v>
      </c>
      <c r="AV553" s="25" t="str">
        <f t="shared" ca="1" si="530"/>
        <v/>
      </c>
      <c r="AW553" s="25" t="str">
        <f t="shared" ca="1" si="505"/>
        <v/>
      </c>
      <c r="AX553" s="25" t="str">
        <f t="shared" ca="1" si="531"/>
        <v/>
      </c>
      <c r="AY553" s="25" t="str">
        <f t="shared" ca="1" si="532"/>
        <v/>
      </c>
      <c r="AZ553" s="25" t="str">
        <f t="shared" ca="1" si="533"/>
        <v/>
      </c>
      <c r="BA553" s="25" t="str">
        <f t="shared" ca="1" si="534"/>
        <v/>
      </c>
      <c r="BB553" s="25" t="str">
        <f t="shared" ca="1" si="535"/>
        <v/>
      </c>
      <c r="BC553" s="25" t="str">
        <f t="shared" ca="1" si="536"/>
        <v/>
      </c>
      <c r="BD553" s="25" t="str">
        <f ca="1">IF($H553="","",IF($Q553="x",SUM(AW$3:AY553)+SUM(BB$3:BC553)-SUM(BD$3:BD552),0))</f>
        <v/>
      </c>
      <c r="BE553" s="25" t="str">
        <f t="shared" ca="1" si="537"/>
        <v/>
      </c>
      <c r="BF553" s="25" t="str">
        <f t="shared" ca="1" si="506"/>
        <v/>
      </c>
      <c r="BG553" s="7"/>
      <c r="BI553" s="25" t="str">
        <f t="shared" ca="1" si="538"/>
        <v/>
      </c>
      <c r="BJ553" s="25">
        <f ca="1">SUM(BI$3:BI553)</f>
        <v>0</v>
      </c>
      <c r="BK553" s="25" t="str">
        <f t="shared" ca="1" si="550"/>
        <v/>
      </c>
      <c r="BL553" s="25" t="str">
        <f t="shared" ca="1" si="507"/>
        <v/>
      </c>
      <c r="BM553" s="25" t="str">
        <f t="shared" ca="1" si="539"/>
        <v/>
      </c>
      <c r="BN553" s="25" t="str">
        <f t="shared" ca="1" si="540"/>
        <v/>
      </c>
      <c r="BO553" s="25" t="str">
        <f t="shared" ca="1" si="541"/>
        <v/>
      </c>
      <c r="BP553" s="25" t="str">
        <f t="shared" ca="1" si="542"/>
        <v/>
      </c>
      <c r="BQ553" s="25" t="str">
        <f t="shared" ca="1" si="543"/>
        <v/>
      </c>
      <c r="BR553" s="25" t="str">
        <f t="shared" ca="1" si="544"/>
        <v/>
      </c>
      <c r="BS553" s="25" t="str">
        <f ca="1">IF($H553="","",IF($Q553="x",SUM(BL$3:BN553)+SUM(BQ$3:BR553)-SUM(BS$3:BS552),0))</f>
        <v/>
      </c>
      <c r="BT553" s="25" t="str">
        <f t="shared" ca="1" si="545"/>
        <v/>
      </c>
      <c r="BU553" s="25" t="str">
        <f t="shared" ca="1" si="508"/>
        <v/>
      </c>
      <c r="BV553" s="7"/>
      <c r="BY553" s="7"/>
      <c r="CB553" s="131">
        <f t="shared" si="492"/>
        <v>550</v>
      </c>
      <c r="CC553" s="132" t="str">
        <f t="shared" ca="1" si="546"/>
        <v/>
      </c>
      <c r="CD553" s="133" t="str">
        <f t="shared" ca="1" si="493"/>
        <v/>
      </c>
      <c r="CE553" s="133" t="str">
        <f t="shared" ca="1" si="547"/>
        <v/>
      </c>
      <c r="CF553" s="133" t="str">
        <f t="shared" ca="1" si="494"/>
        <v/>
      </c>
      <c r="CG553" s="133" t="str">
        <f t="shared" ca="1" si="548"/>
        <v/>
      </c>
      <c r="CH553" s="133" t="str">
        <f ca="1">IF($H553="","",IF(MONTH($H553)=MONTH($C$4)-1,MAX(0,(CG553-SUM(N542:N553)+SUM(O542:O553))-(VLOOKUP(CB553-12,$CB$3:$CH552,6,FALSE))),0)*0.25)</f>
        <v/>
      </c>
      <c r="CI553" s="133" t="str">
        <f ca="1">IF($H553="","",CG553-SUM($CH$4:$CH553))</f>
        <v/>
      </c>
      <c r="CK553" s="133" t="str">
        <f ca="1">IF($H553="","",SUM($N$4:$N553)+$CK$3)</f>
        <v/>
      </c>
      <c r="CL553" s="133" t="str">
        <f ca="1">IF($H553="","",SUM($O$4:$O553))</f>
        <v/>
      </c>
      <c r="CM553" s="133" t="str">
        <f t="shared" ca="1" si="551"/>
        <v/>
      </c>
      <c r="CN553" s="133" t="str">
        <f ca="1">IF($H553="","",ROUND(IF(MONTH($H553)=MONTH($C$4)-1,BT553*(1+CC553)-SUM($CM$4:$CM553),0),2))</f>
        <v/>
      </c>
      <c r="CZ553" s="132" t="str">
        <f t="shared" ca="1" si="509"/>
        <v/>
      </c>
    </row>
    <row r="554" spans="6:104" x14ac:dyDescent="0.2">
      <c r="F554" s="3">
        <v>551</v>
      </c>
      <c r="G554" s="3">
        <f t="shared" si="510"/>
        <v>46</v>
      </c>
      <c r="H554" s="8" t="str">
        <f t="shared" ca="1" si="549"/>
        <v/>
      </c>
      <c r="I554" s="6" t="str">
        <f t="shared" ca="1" si="495"/>
        <v/>
      </c>
      <c r="J554" s="6" t="str">
        <f t="shared" ca="1" si="496"/>
        <v/>
      </c>
      <c r="K554" s="7"/>
      <c r="L554" s="6" t="str">
        <f ca="1">IF($H554="","",IF($J554="",VLOOKUP($I554,Sterbetafeln!$A$4:$I$124,$D$10,FALSE),MAX(0.0005,VLOOKUP($I554,Sterbetafeln!$A$4:$I$124,$D$10,FALSE)*VLOOKUP($J554,Sterbetafeln!$A$4:$I$124,$D$13,FALSE))))</f>
        <v/>
      </c>
      <c r="M554" s="78">
        <f ca="1">SUM($O$3:$O554)</f>
        <v>0</v>
      </c>
      <c r="N554" s="25" t="str">
        <f t="shared" ca="1" si="511"/>
        <v/>
      </c>
      <c r="O554" s="25" t="str">
        <f t="shared" ca="1" si="512"/>
        <v/>
      </c>
      <c r="P554" s="25" t="str">
        <f t="shared" ca="1" si="513"/>
        <v/>
      </c>
      <c r="Q554" s="7" t="str">
        <f t="shared" ca="1" si="514"/>
        <v/>
      </c>
      <c r="R554" s="25" t="str">
        <f t="shared" ca="1" si="515"/>
        <v/>
      </c>
      <c r="S554" s="25">
        <f ca="1">SUM(R$3:R554)</f>
        <v>0</v>
      </c>
      <c r="T554" s="25" t="str">
        <f t="shared" ca="1" si="516"/>
        <v/>
      </c>
      <c r="U554" s="25" t="str">
        <f t="shared" ca="1" si="497"/>
        <v/>
      </c>
      <c r="V554" s="25" t="str">
        <f t="shared" ca="1" si="517"/>
        <v/>
      </c>
      <c r="W554" s="25" t="str">
        <f t="shared" ca="1" si="498"/>
        <v/>
      </c>
      <c r="X554" s="25" t="str">
        <f t="shared" ca="1" si="518"/>
        <v/>
      </c>
      <c r="Y554" s="25" t="str">
        <f t="shared" ca="1" si="499"/>
        <v/>
      </c>
      <c r="Z554" s="25" t="str">
        <f t="shared" ca="1" si="519"/>
        <v/>
      </c>
      <c r="AA554" s="25" t="str">
        <f t="shared" ca="1" si="520"/>
        <v/>
      </c>
      <c r="AB554" s="25" t="str">
        <f ca="1">IF($H554="","",IF($Q554="x",SUM(U$3:W554)+SUM(Z$3:AA554)-SUM(AB$3:AB553),0))</f>
        <v/>
      </c>
      <c r="AC554" s="25" t="str">
        <f t="shared" ca="1" si="521"/>
        <v/>
      </c>
      <c r="AD554" s="25" t="str">
        <f t="shared" ca="1" si="500"/>
        <v/>
      </c>
      <c r="AE554" s="7"/>
      <c r="AF554" s="25" t="str">
        <f t="shared" ca="1" si="522"/>
        <v/>
      </c>
      <c r="AG554" s="25">
        <f ca="1">SUM(AF$3:AF554)</f>
        <v>0</v>
      </c>
      <c r="AH554" s="25" t="str">
        <f t="shared" ca="1" si="523"/>
        <v/>
      </c>
      <c r="AI554" s="25" t="str">
        <f t="shared" ca="1" si="501"/>
        <v/>
      </c>
      <c r="AJ554" s="25" t="str">
        <f t="shared" ca="1" si="524"/>
        <v/>
      </c>
      <c r="AK554" s="25" t="str">
        <f t="shared" ca="1" si="502"/>
        <v/>
      </c>
      <c r="AL554" s="25" t="str">
        <f t="shared" ca="1" si="525"/>
        <v/>
      </c>
      <c r="AM554" s="25" t="str">
        <f t="shared" ca="1" si="503"/>
        <v/>
      </c>
      <c r="AN554" s="25" t="str">
        <f t="shared" ca="1" si="526"/>
        <v/>
      </c>
      <c r="AO554" s="25" t="str">
        <f t="shared" ca="1" si="527"/>
        <v/>
      </c>
      <c r="AP554" s="25" t="str">
        <f ca="1">IF($H554="","",IF($Q554="x",SUM(AI$3:AK554)+SUM(AN$3:AO554)-SUM(AP$3:AP553),0))</f>
        <v/>
      </c>
      <c r="AQ554" s="25" t="str">
        <f t="shared" ca="1" si="528"/>
        <v/>
      </c>
      <c r="AR554" s="25" t="str">
        <f t="shared" ca="1" si="504"/>
        <v/>
      </c>
      <c r="AS554" s="7"/>
      <c r="AT554" s="25" t="str">
        <f t="shared" ca="1" si="529"/>
        <v/>
      </c>
      <c r="AU554" s="25">
        <f ca="1">SUM(AT$3:AT554)</f>
        <v>0</v>
      </c>
      <c r="AV554" s="25" t="str">
        <f t="shared" ca="1" si="530"/>
        <v/>
      </c>
      <c r="AW554" s="25" t="str">
        <f t="shared" ca="1" si="505"/>
        <v/>
      </c>
      <c r="AX554" s="25" t="str">
        <f t="shared" ca="1" si="531"/>
        <v/>
      </c>
      <c r="AY554" s="25" t="str">
        <f t="shared" ca="1" si="532"/>
        <v/>
      </c>
      <c r="AZ554" s="25" t="str">
        <f t="shared" ca="1" si="533"/>
        <v/>
      </c>
      <c r="BA554" s="25" t="str">
        <f t="shared" ca="1" si="534"/>
        <v/>
      </c>
      <c r="BB554" s="25" t="str">
        <f t="shared" ca="1" si="535"/>
        <v/>
      </c>
      <c r="BC554" s="25" t="str">
        <f t="shared" ca="1" si="536"/>
        <v/>
      </c>
      <c r="BD554" s="25" t="str">
        <f ca="1">IF($H554="","",IF($Q554="x",SUM(AW$3:AY554)+SUM(BB$3:BC554)-SUM(BD$3:BD553),0))</f>
        <v/>
      </c>
      <c r="BE554" s="25" t="str">
        <f t="shared" ca="1" si="537"/>
        <v/>
      </c>
      <c r="BF554" s="25" t="str">
        <f t="shared" ca="1" si="506"/>
        <v/>
      </c>
      <c r="BG554" s="7"/>
      <c r="BI554" s="25" t="str">
        <f t="shared" ca="1" si="538"/>
        <v/>
      </c>
      <c r="BJ554" s="25">
        <f ca="1">SUM(BI$3:BI554)</f>
        <v>0</v>
      </c>
      <c r="BK554" s="25" t="str">
        <f t="shared" ca="1" si="550"/>
        <v/>
      </c>
      <c r="BL554" s="25" t="str">
        <f t="shared" ca="1" si="507"/>
        <v/>
      </c>
      <c r="BM554" s="25" t="str">
        <f t="shared" ca="1" si="539"/>
        <v/>
      </c>
      <c r="BN554" s="25" t="str">
        <f t="shared" ca="1" si="540"/>
        <v/>
      </c>
      <c r="BO554" s="25" t="str">
        <f t="shared" ca="1" si="541"/>
        <v/>
      </c>
      <c r="BP554" s="25" t="str">
        <f t="shared" ca="1" si="542"/>
        <v/>
      </c>
      <c r="BQ554" s="25" t="str">
        <f t="shared" ca="1" si="543"/>
        <v/>
      </c>
      <c r="BR554" s="25" t="str">
        <f t="shared" ca="1" si="544"/>
        <v/>
      </c>
      <c r="BS554" s="25" t="str">
        <f ca="1">IF($H554="","",IF($Q554="x",SUM(BL$3:BN554)+SUM(BQ$3:BR554)-SUM(BS$3:BS553),0))</f>
        <v/>
      </c>
      <c r="BT554" s="25" t="str">
        <f t="shared" ca="1" si="545"/>
        <v/>
      </c>
      <c r="BU554" s="25" t="str">
        <f t="shared" ca="1" si="508"/>
        <v/>
      </c>
      <c r="BV554" s="7"/>
      <c r="BY554" s="7"/>
      <c r="CB554" s="131">
        <f t="shared" si="492"/>
        <v>551</v>
      </c>
      <c r="CC554" s="132" t="str">
        <f t="shared" ca="1" si="546"/>
        <v/>
      </c>
      <c r="CD554" s="133" t="str">
        <f t="shared" ca="1" si="493"/>
        <v/>
      </c>
      <c r="CE554" s="133" t="str">
        <f t="shared" ca="1" si="547"/>
        <v/>
      </c>
      <c r="CF554" s="133" t="str">
        <f t="shared" ca="1" si="494"/>
        <v/>
      </c>
      <c r="CG554" s="133" t="str">
        <f t="shared" ca="1" si="548"/>
        <v/>
      </c>
      <c r="CH554" s="133" t="str">
        <f ca="1">IF($H554="","",IF(MONTH($H554)=MONTH($C$4)-1,MAX(0,(CG554-SUM(N543:N554)+SUM(O543:O554))-(VLOOKUP(CB554-12,$CB$3:$CH553,6,FALSE))),0)*0.25)</f>
        <v/>
      </c>
      <c r="CI554" s="133" t="str">
        <f ca="1">IF($H554="","",CG554-SUM($CH$4:$CH554))</f>
        <v/>
      </c>
      <c r="CK554" s="133" t="str">
        <f ca="1">IF($H554="","",SUM($N$4:$N554)+$CK$3)</f>
        <v/>
      </c>
      <c r="CL554" s="133" t="str">
        <f ca="1">IF($H554="","",SUM($O$4:$O554))</f>
        <v/>
      </c>
      <c r="CM554" s="133" t="str">
        <f t="shared" ca="1" si="551"/>
        <v/>
      </c>
      <c r="CN554" s="133" t="str">
        <f ca="1">IF($H554="","",ROUND(IF(MONTH($H554)=MONTH($C$4)-1,BT554*(1+CC554)-SUM($CM$4:$CM554),0),2))</f>
        <v/>
      </c>
      <c r="CZ554" s="132" t="str">
        <f t="shared" ca="1" si="509"/>
        <v/>
      </c>
    </row>
    <row r="555" spans="6:104" x14ac:dyDescent="0.2">
      <c r="F555" s="3">
        <v>552</v>
      </c>
      <c r="G555" s="3">
        <f t="shared" si="510"/>
        <v>46</v>
      </c>
      <c r="H555" s="8" t="str">
        <f t="shared" ca="1" si="549"/>
        <v/>
      </c>
      <c r="I555" s="6" t="str">
        <f t="shared" ca="1" si="495"/>
        <v/>
      </c>
      <c r="J555" s="6" t="str">
        <f t="shared" ca="1" si="496"/>
        <v/>
      </c>
      <c r="K555" s="7"/>
      <c r="L555" s="6" t="str">
        <f ca="1">IF($H555="","",IF($J555="",VLOOKUP($I555,Sterbetafeln!$A$4:$I$124,$D$10,FALSE),MAX(0.0005,VLOOKUP($I555,Sterbetafeln!$A$4:$I$124,$D$10,FALSE)*VLOOKUP($J555,Sterbetafeln!$A$4:$I$124,$D$13,FALSE))))</f>
        <v/>
      </c>
      <c r="M555" s="78">
        <f ca="1">SUM($O$3:$O555)</f>
        <v>0</v>
      </c>
      <c r="N555" s="25" t="str">
        <f t="shared" ca="1" si="511"/>
        <v/>
      </c>
      <c r="O555" s="25" t="str">
        <f t="shared" ca="1" si="512"/>
        <v/>
      </c>
      <c r="P555" s="25" t="str">
        <f t="shared" ca="1" si="513"/>
        <v/>
      </c>
      <c r="Q555" s="7" t="str">
        <f t="shared" ca="1" si="514"/>
        <v/>
      </c>
      <c r="R555" s="25" t="str">
        <f t="shared" ca="1" si="515"/>
        <v/>
      </c>
      <c r="S555" s="25">
        <f ca="1">SUM(R$3:R555)</f>
        <v>0</v>
      </c>
      <c r="T555" s="25" t="str">
        <f t="shared" ca="1" si="516"/>
        <v/>
      </c>
      <c r="U555" s="25" t="str">
        <f t="shared" ca="1" si="497"/>
        <v/>
      </c>
      <c r="V555" s="25" t="str">
        <f t="shared" ca="1" si="517"/>
        <v/>
      </c>
      <c r="W555" s="25" t="str">
        <f t="shared" ca="1" si="498"/>
        <v/>
      </c>
      <c r="X555" s="25" t="str">
        <f t="shared" ca="1" si="518"/>
        <v/>
      </c>
      <c r="Y555" s="25" t="str">
        <f t="shared" ca="1" si="499"/>
        <v/>
      </c>
      <c r="Z555" s="25" t="str">
        <f t="shared" ca="1" si="519"/>
        <v/>
      </c>
      <c r="AA555" s="25" t="str">
        <f t="shared" ca="1" si="520"/>
        <v/>
      </c>
      <c r="AB555" s="25" t="str">
        <f ca="1">IF($H555="","",IF($Q555="x",SUM(U$3:W555)+SUM(Z$3:AA555)-SUM(AB$3:AB554),0))</f>
        <v/>
      </c>
      <c r="AC555" s="25" t="str">
        <f t="shared" ca="1" si="521"/>
        <v/>
      </c>
      <c r="AD555" s="25" t="str">
        <f t="shared" ca="1" si="500"/>
        <v/>
      </c>
      <c r="AE555" s="7"/>
      <c r="AF555" s="25" t="str">
        <f t="shared" ca="1" si="522"/>
        <v/>
      </c>
      <c r="AG555" s="25">
        <f ca="1">SUM(AF$3:AF555)</f>
        <v>0</v>
      </c>
      <c r="AH555" s="25" t="str">
        <f t="shared" ca="1" si="523"/>
        <v/>
      </c>
      <c r="AI555" s="25" t="str">
        <f t="shared" ca="1" si="501"/>
        <v/>
      </c>
      <c r="AJ555" s="25" t="str">
        <f t="shared" ca="1" si="524"/>
        <v/>
      </c>
      <c r="AK555" s="25" t="str">
        <f t="shared" ca="1" si="502"/>
        <v/>
      </c>
      <c r="AL555" s="25" t="str">
        <f t="shared" ca="1" si="525"/>
        <v/>
      </c>
      <c r="AM555" s="25" t="str">
        <f t="shared" ca="1" si="503"/>
        <v/>
      </c>
      <c r="AN555" s="25" t="str">
        <f t="shared" ca="1" si="526"/>
        <v/>
      </c>
      <c r="AO555" s="25" t="str">
        <f t="shared" ca="1" si="527"/>
        <v/>
      </c>
      <c r="AP555" s="25" t="str">
        <f ca="1">IF($H555="","",IF($Q555="x",SUM(AI$3:AK555)+SUM(AN$3:AO555)-SUM(AP$3:AP554),0))</f>
        <v/>
      </c>
      <c r="AQ555" s="25" t="str">
        <f t="shared" ca="1" si="528"/>
        <v/>
      </c>
      <c r="AR555" s="25" t="str">
        <f t="shared" ca="1" si="504"/>
        <v/>
      </c>
      <c r="AS555" s="7"/>
      <c r="AT555" s="25" t="str">
        <f t="shared" ca="1" si="529"/>
        <v/>
      </c>
      <c r="AU555" s="25">
        <f ca="1">SUM(AT$3:AT555)</f>
        <v>0</v>
      </c>
      <c r="AV555" s="25" t="str">
        <f t="shared" ca="1" si="530"/>
        <v/>
      </c>
      <c r="AW555" s="25" t="str">
        <f t="shared" ca="1" si="505"/>
        <v/>
      </c>
      <c r="AX555" s="25" t="str">
        <f t="shared" ca="1" si="531"/>
        <v/>
      </c>
      <c r="AY555" s="25" t="str">
        <f t="shared" ca="1" si="532"/>
        <v/>
      </c>
      <c r="AZ555" s="25" t="str">
        <f t="shared" ca="1" si="533"/>
        <v/>
      </c>
      <c r="BA555" s="25" t="str">
        <f t="shared" ca="1" si="534"/>
        <v/>
      </c>
      <c r="BB555" s="25" t="str">
        <f t="shared" ca="1" si="535"/>
        <v/>
      </c>
      <c r="BC555" s="25" t="str">
        <f t="shared" ca="1" si="536"/>
        <v/>
      </c>
      <c r="BD555" s="25" t="str">
        <f ca="1">IF($H555="","",IF($Q555="x",SUM(AW$3:AY555)+SUM(BB$3:BC555)-SUM(BD$3:BD554),0))</f>
        <v/>
      </c>
      <c r="BE555" s="25" t="str">
        <f t="shared" ca="1" si="537"/>
        <v/>
      </c>
      <c r="BF555" s="25" t="str">
        <f t="shared" ca="1" si="506"/>
        <v/>
      </c>
      <c r="BG555" s="7"/>
      <c r="BI555" s="25" t="str">
        <f t="shared" ca="1" si="538"/>
        <v/>
      </c>
      <c r="BJ555" s="25">
        <f ca="1">SUM(BI$3:BI555)</f>
        <v>0</v>
      </c>
      <c r="BK555" s="25" t="str">
        <f t="shared" ca="1" si="550"/>
        <v/>
      </c>
      <c r="BL555" s="25" t="str">
        <f t="shared" ca="1" si="507"/>
        <v/>
      </c>
      <c r="BM555" s="25" t="str">
        <f t="shared" ca="1" si="539"/>
        <v/>
      </c>
      <c r="BN555" s="25" t="str">
        <f t="shared" ca="1" si="540"/>
        <v/>
      </c>
      <c r="BO555" s="25" t="str">
        <f t="shared" ca="1" si="541"/>
        <v/>
      </c>
      <c r="BP555" s="25" t="str">
        <f t="shared" ca="1" si="542"/>
        <v/>
      </c>
      <c r="BQ555" s="25" t="str">
        <f t="shared" ca="1" si="543"/>
        <v/>
      </c>
      <c r="BR555" s="25" t="str">
        <f t="shared" ca="1" si="544"/>
        <v/>
      </c>
      <c r="BS555" s="25" t="str">
        <f ca="1">IF($H555="","",IF($Q555="x",SUM(BL$3:BN555)+SUM(BQ$3:BR555)-SUM(BS$3:BS554),0))</f>
        <v/>
      </c>
      <c r="BT555" s="25" t="str">
        <f t="shared" ca="1" si="545"/>
        <v/>
      </c>
      <c r="BU555" s="25" t="str">
        <f t="shared" ca="1" si="508"/>
        <v/>
      </c>
      <c r="BV555" s="7"/>
      <c r="BY555" s="7"/>
      <c r="CB555" s="131">
        <f t="shared" si="492"/>
        <v>552</v>
      </c>
      <c r="CC555" s="132" t="str">
        <f t="shared" ca="1" si="546"/>
        <v/>
      </c>
      <c r="CD555" s="133" t="str">
        <f t="shared" ca="1" si="493"/>
        <v/>
      </c>
      <c r="CE555" s="133" t="str">
        <f t="shared" ca="1" si="547"/>
        <v/>
      </c>
      <c r="CF555" s="133" t="str">
        <f t="shared" ca="1" si="494"/>
        <v/>
      </c>
      <c r="CG555" s="133" t="str">
        <f t="shared" ca="1" si="548"/>
        <v/>
      </c>
      <c r="CH555" s="133" t="str">
        <f ca="1">IF($H555="","",IF(MONTH($H555)=MONTH($C$4)-1,MAX(0,(CG555-SUM(N544:N555)+SUM(O544:O555))-(VLOOKUP(CB555-12,$CB$3:$CH554,6,FALSE))),0)*0.25)</f>
        <v/>
      </c>
      <c r="CI555" s="133" t="str">
        <f ca="1">IF($H555="","",CG555-SUM($CH$4:$CH555))</f>
        <v/>
      </c>
      <c r="CK555" s="133" t="str">
        <f ca="1">IF($H555="","",SUM($N$4:$N555)+$CK$3)</f>
        <v/>
      </c>
      <c r="CL555" s="133" t="str">
        <f ca="1">IF($H555="","",SUM($O$4:$O555))</f>
        <v/>
      </c>
      <c r="CM555" s="133" t="str">
        <f t="shared" ca="1" si="551"/>
        <v/>
      </c>
      <c r="CN555" s="133" t="str">
        <f ca="1">IF($H555="","",ROUND(IF(MONTH($H555)=MONTH($C$4)-1,BT555*(1+CC555)-SUM($CM$4:$CM555),0),2))</f>
        <v/>
      </c>
      <c r="CZ555" s="132" t="str">
        <f t="shared" ca="1" si="509"/>
        <v/>
      </c>
    </row>
    <row r="556" spans="6:104" x14ac:dyDescent="0.2">
      <c r="F556" s="3">
        <v>553</v>
      </c>
      <c r="G556" s="3">
        <f t="shared" si="510"/>
        <v>47</v>
      </c>
      <c r="H556" s="8" t="str">
        <f t="shared" ca="1" si="549"/>
        <v/>
      </c>
      <c r="I556" s="6" t="str">
        <f t="shared" ca="1" si="495"/>
        <v/>
      </c>
      <c r="J556" s="6" t="str">
        <f t="shared" ca="1" si="496"/>
        <v/>
      </c>
      <c r="K556" s="7"/>
      <c r="L556" s="6" t="str">
        <f ca="1">IF($H556="","",IF($J556="",VLOOKUP($I556,Sterbetafeln!$A$4:$I$124,$D$10,FALSE),MAX(0.0005,VLOOKUP($I556,Sterbetafeln!$A$4:$I$124,$D$10,FALSE)*VLOOKUP($J556,Sterbetafeln!$A$4:$I$124,$D$13,FALSE))))</f>
        <v/>
      </c>
      <c r="M556" s="78">
        <f ca="1">SUM($O$3:$O556)</f>
        <v>0</v>
      </c>
      <c r="N556" s="25" t="str">
        <f t="shared" ca="1" si="511"/>
        <v/>
      </c>
      <c r="O556" s="25" t="str">
        <f t="shared" ca="1" si="512"/>
        <v/>
      </c>
      <c r="P556" s="25" t="str">
        <f t="shared" ca="1" si="513"/>
        <v/>
      </c>
      <c r="Q556" s="7" t="str">
        <f t="shared" ca="1" si="514"/>
        <v/>
      </c>
      <c r="R556" s="25" t="str">
        <f t="shared" ca="1" si="515"/>
        <v/>
      </c>
      <c r="S556" s="25">
        <f ca="1">SUM(R$3:R556)</f>
        <v>0</v>
      </c>
      <c r="T556" s="25" t="str">
        <f t="shared" ca="1" si="516"/>
        <v/>
      </c>
      <c r="U556" s="25" t="str">
        <f t="shared" ca="1" si="497"/>
        <v/>
      </c>
      <c r="V556" s="25" t="str">
        <f t="shared" ca="1" si="517"/>
        <v/>
      </c>
      <c r="W556" s="25" t="str">
        <f t="shared" ca="1" si="498"/>
        <v/>
      </c>
      <c r="X556" s="25" t="str">
        <f t="shared" ca="1" si="518"/>
        <v/>
      </c>
      <c r="Y556" s="25" t="str">
        <f t="shared" ca="1" si="499"/>
        <v/>
      </c>
      <c r="Z556" s="25" t="str">
        <f t="shared" ca="1" si="519"/>
        <v/>
      </c>
      <c r="AA556" s="25" t="str">
        <f t="shared" ca="1" si="520"/>
        <v/>
      </c>
      <c r="AB556" s="25" t="str">
        <f ca="1">IF($H556="","",IF($Q556="x",SUM(U$3:W556)+SUM(Z$3:AA556)-SUM(AB$3:AB555),0))</f>
        <v/>
      </c>
      <c r="AC556" s="25" t="str">
        <f t="shared" ca="1" si="521"/>
        <v/>
      </c>
      <c r="AD556" s="25" t="str">
        <f t="shared" ca="1" si="500"/>
        <v/>
      </c>
      <c r="AE556" s="7"/>
      <c r="AF556" s="25" t="str">
        <f t="shared" ca="1" si="522"/>
        <v/>
      </c>
      <c r="AG556" s="25">
        <f ca="1">SUM(AF$3:AF556)</f>
        <v>0</v>
      </c>
      <c r="AH556" s="25" t="str">
        <f t="shared" ca="1" si="523"/>
        <v/>
      </c>
      <c r="AI556" s="25" t="str">
        <f t="shared" ca="1" si="501"/>
        <v/>
      </c>
      <c r="AJ556" s="25" t="str">
        <f t="shared" ca="1" si="524"/>
        <v/>
      </c>
      <c r="AK556" s="25" t="str">
        <f t="shared" ca="1" si="502"/>
        <v/>
      </c>
      <c r="AL556" s="25" t="str">
        <f t="shared" ca="1" si="525"/>
        <v/>
      </c>
      <c r="AM556" s="25" t="str">
        <f t="shared" ca="1" si="503"/>
        <v/>
      </c>
      <c r="AN556" s="25" t="str">
        <f t="shared" ca="1" si="526"/>
        <v/>
      </c>
      <c r="AO556" s="25" t="str">
        <f t="shared" ca="1" si="527"/>
        <v/>
      </c>
      <c r="AP556" s="25" t="str">
        <f ca="1">IF($H556="","",IF($Q556="x",SUM(AI$3:AK556)+SUM(AN$3:AO556)-SUM(AP$3:AP555),0))</f>
        <v/>
      </c>
      <c r="AQ556" s="25" t="str">
        <f t="shared" ca="1" si="528"/>
        <v/>
      </c>
      <c r="AR556" s="25" t="str">
        <f t="shared" ca="1" si="504"/>
        <v/>
      </c>
      <c r="AS556" s="7"/>
      <c r="AT556" s="25" t="str">
        <f t="shared" ca="1" si="529"/>
        <v/>
      </c>
      <c r="AU556" s="25">
        <f ca="1">SUM(AT$3:AT556)</f>
        <v>0</v>
      </c>
      <c r="AV556" s="25" t="str">
        <f t="shared" ca="1" si="530"/>
        <v/>
      </c>
      <c r="AW556" s="25" t="str">
        <f t="shared" ca="1" si="505"/>
        <v/>
      </c>
      <c r="AX556" s="25" t="str">
        <f t="shared" ca="1" si="531"/>
        <v/>
      </c>
      <c r="AY556" s="25" t="str">
        <f t="shared" ca="1" si="532"/>
        <v/>
      </c>
      <c r="AZ556" s="25" t="str">
        <f t="shared" ca="1" si="533"/>
        <v/>
      </c>
      <c r="BA556" s="25" t="str">
        <f t="shared" ca="1" si="534"/>
        <v/>
      </c>
      <c r="BB556" s="25" t="str">
        <f t="shared" ca="1" si="535"/>
        <v/>
      </c>
      <c r="BC556" s="25" t="str">
        <f t="shared" ca="1" si="536"/>
        <v/>
      </c>
      <c r="BD556" s="25" t="str">
        <f ca="1">IF($H556="","",IF($Q556="x",SUM(AW$3:AY556)+SUM(BB$3:BC556)-SUM(BD$3:BD555),0))</f>
        <v/>
      </c>
      <c r="BE556" s="25" t="str">
        <f t="shared" ca="1" si="537"/>
        <v/>
      </c>
      <c r="BF556" s="25" t="str">
        <f t="shared" ca="1" si="506"/>
        <v/>
      </c>
      <c r="BG556" s="7"/>
      <c r="BI556" s="25" t="str">
        <f t="shared" ca="1" si="538"/>
        <v/>
      </c>
      <c r="BJ556" s="25">
        <f ca="1">SUM(BI$3:BI556)</f>
        <v>0</v>
      </c>
      <c r="BK556" s="25" t="str">
        <f t="shared" ca="1" si="550"/>
        <v/>
      </c>
      <c r="BL556" s="25" t="str">
        <f t="shared" ca="1" si="507"/>
        <v/>
      </c>
      <c r="BM556" s="25" t="str">
        <f t="shared" ca="1" si="539"/>
        <v/>
      </c>
      <c r="BN556" s="25" t="str">
        <f t="shared" ca="1" si="540"/>
        <v/>
      </c>
      <c r="BO556" s="25" t="str">
        <f t="shared" ca="1" si="541"/>
        <v/>
      </c>
      <c r="BP556" s="25" t="str">
        <f t="shared" ca="1" si="542"/>
        <v/>
      </c>
      <c r="BQ556" s="25" t="str">
        <f t="shared" ca="1" si="543"/>
        <v/>
      </c>
      <c r="BR556" s="25" t="str">
        <f t="shared" ca="1" si="544"/>
        <v/>
      </c>
      <c r="BS556" s="25" t="str">
        <f ca="1">IF($H556="","",IF($Q556="x",SUM(BL$3:BN556)+SUM(BQ$3:BR556)-SUM(BS$3:BS555),0))</f>
        <v/>
      </c>
      <c r="BT556" s="25" t="str">
        <f t="shared" ca="1" si="545"/>
        <v/>
      </c>
      <c r="BU556" s="25" t="str">
        <f t="shared" ca="1" si="508"/>
        <v/>
      </c>
      <c r="BV556" s="7"/>
      <c r="BY556" s="7"/>
      <c r="CB556" s="131">
        <f t="shared" si="492"/>
        <v>553</v>
      </c>
      <c r="CC556" s="132" t="str">
        <f t="shared" ca="1" si="546"/>
        <v/>
      </c>
      <c r="CD556" s="133" t="str">
        <f t="shared" ca="1" si="493"/>
        <v/>
      </c>
      <c r="CE556" s="133" t="str">
        <f t="shared" ca="1" si="547"/>
        <v/>
      </c>
      <c r="CF556" s="133" t="str">
        <f t="shared" ca="1" si="494"/>
        <v/>
      </c>
      <c r="CG556" s="133" t="str">
        <f t="shared" ca="1" si="548"/>
        <v/>
      </c>
      <c r="CH556" s="133" t="str">
        <f ca="1">IF($H556="","",IF(MONTH($H556)=MONTH($C$4)-1,MAX(0,(CG556-SUM(N545:N556)+SUM(O545:O556))-(VLOOKUP(CB556-12,$CB$3:$CH555,6,FALSE))),0)*0.25)</f>
        <v/>
      </c>
      <c r="CI556" s="133" t="str">
        <f ca="1">IF($H556="","",CG556-SUM($CH$4:$CH556))</f>
        <v/>
      </c>
      <c r="CK556" s="133" t="str">
        <f ca="1">IF($H556="","",SUM($N$4:$N556)+$CK$3)</f>
        <v/>
      </c>
      <c r="CL556" s="133" t="str">
        <f ca="1">IF($H556="","",SUM($O$4:$O556))</f>
        <v/>
      </c>
      <c r="CM556" s="133" t="str">
        <f t="shared" ca="1" si="551"/>
        <v/>
      </c>
      <c r="CN556" s="133" t="str">
        <f ca="1">IF($H556="","",ROUND(IF(MONTH($H556)=MONTH($C$4)-1,BT556*(1+CC556)-SUM($CM$4:$CM556),0),2))</f>
        <v/>
      </c>
      <c r="CZ556" s="132" t="str">
        <f t="shared" ca="1" si="509"/>
        <v/>
      </c>
    </row>
    <row r="557" spans="6:104" x14ac:dyDescent="0.2">
      <c r="F557" s="3">
        <v>554</v>
      </c>
      <c r="G557" s="3">
        <f t="shared" si="510"/>
        <v>47</v>
      </c>
      <c r="H557" s="8" t="str">
        <f t="shared" ca="1" si="549"/>
        <v/>
      </c>
      <c r="I557" s="6" t="str">
        <f t="shared" ca="1" si="495"/>
        <v/>
      </c>
      <c r="J557" s="6" t="str">
        <f t="shared" ca="1" si="496"/>
        <v/>
      </c>
      <c r="K557" s="7"/>
      <c r="L557" s="6" t="str">
        <f ca="1">IF($H557="","",IF($J557="",VLOOKUP($I557,Sterbetafeln!$A$4:$I$124,$D$10,FALSE),MAX(0.0005,VLOOKUP($I557,Sterbetafeln!$A$4:$I$124,$D$10,FALSE)*VLOOKUP($J557,Sterbetafeln!$A$4:$I$124,$D$13,FALSE))))</f>
        <v/>
      </c>
      <c r="M557" s="78">
        <f ca="1">SUM($O$3:$O557)</f>
        <v>0</v>
      </c>
      <c r="N557" s="25" t="str">
        <f t="shared" ca="1" si="511"/>
        <v/>
      </c>
      <c r="O557" s="25" t="str">
        <f t="shared" ca="1" si="512"/>
        <v/>
      </c>
      <c r="P557" s="25" t="str">
        <f t="shared" ca="1" si="513"/>
        <v/>
      </c>
      <c r="Q557" s="7" t="str">
        <f t="shared" ca="1" si="514"/>
        <v/>
      </c>
      <c r="R557" s="25" t="str">
        <f t="shared" ca="1" si="515"/>
        <v/>
      </c>
      <c r="S557" s="25">
        <f ca="1">SUM(R$3:R557)</f>
        <v>0</v>
      </c>
      <c r="T557" s="25" t="str">
        <f t="shared" ca="1" si="516"/>
        <v/>
      </c>
      <c r="U557" s="25" t="str">
        <f t="shared" ca="1" si="497"/>
        <v/>
      </c>
      <c r="V557" s="25" t="str">
        <f t="shared" ca="1" si="517"/>
        <v/>
      </c>
      <c r="W557" s="25" t="str">
        <f t="shared" ca="1" si="498"/>
        <v/>
      </c>
      <c r="X557" s="25" t="str">
        <f t="shared" ca="1" si="518"/>
        <v/>
      </c>
      <c r="Y557" s="25" t="str">
        <f t="shared" ca="1" si="499"/>
        <v/>
      </c>
      <c r="Z557" s="25" t="str">
        <f t="shared" ca="1" si="519"/>
        <v/>
      </c>
      <c r="AA557" s="25" t="str">
        <f t="shared" ca="1" si="520"/>
        <v/>
      </c>
      <c r="AB557" s="25" t="str">
        <f ca="1">IF($H557="","",IF($Q557="x",SUM(U$3:W557)+SUM(Z$3:AA557)-SUM(AB$3:AB556),0))</f>
        <v/>
      </c>
      <c r="AC557" s="25" t="str">
        <f t="shared" ca="1" si="521"/>
        <v/>
      </c>
      <c r="AD557" s="25" t="str">
        <f t="shared" ca="1" si="500"/>
        <v/>
      </c>
      <c r="AE557" s="7"/>
      <c r="AF557" s="25" t="str">
        <f t="shared" ca="1" si="522"/>
        <v/>
      </c>
      <c r="AG557" s="25">
        <f ca="1">SUM(AF$3:AF557)</f>
        <v>0</v>
      </c>
      <c r="AH557" s="25" t="str">
        <f t="shared" ca="1" si="523"/>
        <v/>
      </c>
      <c r="AI557" s="25" t="str">
        <f t="shared" ca="1" si="501"/>
        <v/>
      </c>
      <c r="AJ557" s="25" t="str">
        <f t="shared" ca="1" si="524"/>
        <v/>
      </c>
      <c r="AK557" s="25" t="str">
        <f t="shared" ca="1" si="502"/>
        <v/>
      </c>
      <c r="AL557" s="25" t="str">
        <f t="shared" ca="1" si="525"/>
        <v/>
      </c>
      <c r="AM557" s="25" t="str">
        <f t="shared" ca="1" si="503"/>
        <v/>
      </c>
      <c r="AN557" s="25" t="str">
        <f t="shared" ca="1" si="526"/>
        <v/>
      </c>
      <c r="AO557" s="25" t="str">
        <f t="shared" ca="1" si="527"/>
        <v/>
      </c>
      <c r="AP557" s="25" t="str">
        <f ca="1">IF($H557="","",IF($Q557="x",SUM(AI$3:AK557)+SUM(AN$3:AO557)-SUM(AP$3:AP556),0))</f>
        <v/>
      </c>
      <c r="AQ557" s="25" t="str">
        <f t="shared" ca="1" si="528"/>
        <v/>
      </c>
      <c r="AR557" s="25" t="str">
        <f t="shared" ca="1" si="504"/>
        <v/>
      </c>
      <c r="AS557" s="7"/>
      <c r="AT557" s="25" t="str">
        <f t="shared" ca="1" si="529"/>
        <v/>
      </c>
      <c r="AU557" s="25">
        <f ca="1">SUM(AT$3:AT557)</f>
        <v>0</v>
      </c>
      <c r="AV557" s="25" t="str">
        <f t="shared" ca="1" si="530"/>
        <v/>
      </c>
      <c r="AW557" s="25" t="str">
        <f t="shared" ca="1" si="505"/>
        <v/>
      </c>
      <c r="AX557" s="25" t="str">
        <f t="shared" ca="1" si="531"/>
        <v/>
      </c>
      <c r="AY557" s="25" t="str">
        <f t="shared" ca="1" si="532"/>
        <v/>
      </c>
      <c r="AZ557" s="25" t="str">
        <f t="shared" ca="1" si="533"/>
        <v/>
      </c>
      <c r="BA557" s="25" t="str">
        <f t="shared" ca="1" si="534"/>
        <v/>
      </c>
      <c r="BB557" s="25" t="str">
        <f t="shared" ca="1" si="535"/>
        <v/>
      </c>
      <c r="BC557" s="25" t="str">
        <f t="shared" ca="1" si="536"/>
        <v/>
      </c>
      <c r="BD557" s="25" t="str">
        <f ca="1">IF($H557="","",IF($Q557="x",SUM(AW$3:AY557)+SUM(BB$3:BC557)-SUM(BD$3:BD556),0))</f>
        <v/>
      </c>
      <c r="BE557" s="25" t="str">
        <f t="shared" ca="1" si="537"/>
        <v/>
      </c>
      <c r="BF557" s="25" t="str">
        <f t="shared" ca="1" si="506"/>
        <v/>
      </c>
      <c r="BG557" s="7"/>
      <c r="BI557" s="25" t="str">
        <f t="shared" ca="1" si="538"/>
        <v/>
      </c>
      <c r="BJ557" s="25">
        <f ca="1">SUM(BI$3:BI557)</f>
        <v>0</v>
      </c>
      <c r="BK557" s="25" t="str">
        <f t="shared" ca="1" si="550"/>
        <v/>
      </c>
      <c r="BL557" s="25" t="str">
        <f t="shared" ca="1" si="507"/>
        <v/>
      </c>
      <c r="BM557" s="25" t="str">
        <f t="shared" ca="1" si="539"/>
        <v/>
      </c>
      <c r="BN557" s="25" t="str">
        <f t="shared" ca="1" si="540"/>
        <v/>
      </c>
      <c r="BO557" s="25" t="str">
        <f t="shared" ca="1" si="541"/>
        <v/>
      </c>
      <c r="BP557" s="25" t="str">
        <f t="shared" ca="1" si="542"/>
        <v/>
      </c>
      <c r="BQ557" s="25" t="str">
        <f t="shared" ca="1" si="543"/>
        <v/>
      </c>
      <c r="BR557" s="25" t="str">
        <f t="shared" ca="1" si="544"/>
        <v/>
      </c>
      <c r="BS557" s="25" t="str">
        <f ca="1">IF($H557="","",IF($Q557="x",SUM(BL$3:BN557)+SUM(BQ$3:BR557)-SUM(BS$3:BS556),0))</f>
        <v/>
      </c>
      <c r="BT557" s="25" t="str">
        <f t="shared" ca="1" si="545"/>
        <v/>
      </c>
      <c r="BU557" s="25" t="str">
        <f t="shared" ca="1" si="508"/>
        <v/>
      </c>
      <c r="BV557" s="7"/>
      <c r="BY557" s="7"/>
      <c r="CB557" s="131">
        <f t="shared" si="492"/>
        <v>554</v>
      </c>
      <c r="CC557" s="132" t="str">
        <f t="shared" ca="1" si="546"/>
        <v/>
      </c>
      <c r="CD557" s="133" t="str">
        <f t="shared" ca="1" si="493"/>
        <v/>
      </c>
      <c r="CE557" s="133" t="str">
        <f t="shared" ca="1" si="547"/>
        <v/>
      </c>
      <c r="CF557" s="133" t="str">
        <f t="shared" ca="1" si="494"/>
        <v/>
      </c>
      <c r="CG557" s="133" t="str">
        <f t="shared" ca="1" si="548"/>
        <v/>
      </c>
      <c r="CH557" s="133" t="str">
        <f ca="1">IF($H557="","",IF(MONTH($H557)=MONTH($C$4)-1,MAX(0,(CG557-SUM(N546:N557)+SUM(O546:O557))-(VLOOKUP(CB557-12,$CB$3:$CH556,6,FALSE))),0)*0.25)</f>
        <v/>
      </c>
      <c r="CI557" s="133" t="str">
        <f ca="1">IF($H557="","",CG557-SUM($CH$4:$CH557))</f>
        <v/>
      </c>
      <c r="CK557" s="133" t="str">
        <f ca="1">IF($H557="","",SUM($N$4:$N557)+$CK$3)</f>
        <v/>
      </c>
      <c r="CL557" s="133" t="str">
        <f ca="1">IF($H557="","",SUM($O$4:$O557))</f>
        <v/>
      </c>
      <c r="CM557" s="133" t="str">
        <f t="shared" ca="1" si="551"/>
        <v/>
      </c>
      <c r="CN557" s="133" t="str">
        <f ca="1">IF($H557="","",ROUND(IF(MONTH($H557)=MONTH($C$4)-1,BT557*(1+CC557)-SUM($CM$4:$CM557),0),2))</f>
        <v/>
      </c>
      <c r="CZ557" s="132" t="str">
        <f t="shared" ca="1" si="509"/>
        <v/>
      </c>
    </row>
    <row r="558" spans="6:104" x14ac:dyDescent="0.2">
      <c r="F558" s="3">
        <v>555</v>
      </c>
      <c r="G558" s="3">
        <f t="shared" si="510"/>
        <v>47</v>
      </c>
      <c r="H558" s="8" t="str">
        <f t="shared" ca="1" si="549"/>
        <v/>
      </c>
      <c r="I558" s="6" t="str">
        <f t="shared" ca="1" si="495"/>
        <v/>
      </c>
      <c r="J558" s="6" t="str">
        <f t="shared" ca="1" si="496"/>
        <v/>
      </c>
      <c r="K558" s="7"/>
      <c r="L558" s="6" t="str">
        <f ca="1">IF($H558="","",IF($J558="",VLOOKUP($I558,Sterbetafeln!$A$4:$I$124,$D$10,FALSE),MAX(0.0005,VLOOKUP($I558,Sterbetafeln!$A$4:$I$124,$D$10,FALSE)*VLOOKUP($J558,Sterbetafeln!$A$4:$I$124,$D$13,FALSE))))</f>
        <v/>
      </c>
      <c r="M558" s="78">
        <f ca="1">SUM($O$3:$O558)</f>
        <v>0</v>
      </c>
      <c r="N558" s="25" t="str">
        <f t="shared" ca="1" si="511"/>
        <v/>
      </c>
      <c r="O558" s="25" t="str">
        <f t="shared" ca="1" si="512"/>
        <v/>
      </c>
      <c r="P558" s="25" t="str">
        <f t="shared" ca="1" si="513"/>
        <v/>
      </c>
      <c r="Q558" s="7" t="str">
        <f t="shared" ca="1" si="514"/>
        <v/>
      </c>
      <c r="R558" s="25" t="str">
        <f t="shared" ca="1" si="515"/>
        <v/>
      </c>
      <c r="S558" s="25">
        <f ca="1">SUM(R$3:R558)</f>
        <v>0</v>
      </c>
      <c r="T558" s="25" t="str">
        <f t="shared" ca="1" si="516"/>
        <v/>
      </c>
      <c r="U558" s="25" t="str">
        <f t="shared" ca="1" si="497"/>
        <v/>
      </c>
      <c r="V558" s="25" t="str">
        <f t="shared" ca="1" si="517"/>
        <v/>
      </c>
      <c r="W558" s="25" t="str">
        <f t="shared" ca="1" si="498"/>
        <v/>
      </c>
      <c r="X558" s="25" t="str">
        <f t="shared" ca="1" si="518"/>
        <v/>
      </c>
      <c r="Y558" s="25" t="str">
        <f t="shared" ca="1" si="499"/>
        <v/>
      </c>
      <c r="Z558" s="25" t="str">
        <f t="shared" ca="1" si="519"/>
        <v/>
      </c>
      <c r="AA558" s="25" t="str">
        <f t="shared" ca="1" si="520"/>
        <v/>
      </c>
      <c r="AB558" s="25" t="str">
        <f ca="1">IF($H558="","",IF($Q558="x",SUM(U$3:W558)+SUM(Z$3:AA558)-SUM(AB$3:AB557),0))</f>
        <v/>
      </c>
      <c r="AC558" s="25" t="str">
        <f t="shared" ca="1" si="521"/>
        <v/>
      </c>
      <c r="AD558" s="25" t="str">
        <f t="shared" ca="1" si="500"/>
        <v/>
      </c>
      <c r="AE558" s="7"/>
      <c r="AF558" s="25" t="str">
        <f t="shared" ca="1" si="522"/>
        <v/>
      </c>
      <c r="AG558" s="25">
        <f ca="1">SUM(AF$3:AF558)</f>
        <v>0</v>
      </c>
      <c r="AH558" s="25" t="str">
        <f t="shared" ca="1" si="523"/>
        <v/>
      </c>
      <c r="AI558" s="25" t="str">
        <f t="shared" ca="1" si="501"/>
        <v/>
      </c>
      <c r="AJ558" s="25" t="str">
        <f t="shared" ca="1" si="524"/>
        <v/>
      </c>
      <c r="AK558" s="25" t="str">
        <f t="shared" ca="1" si="502"/>
        <v/>
      </c>
      <c r="AL558" s="25" t="str">
        <f t="shared" ca="1" si="525"/>
        <v/>
      </c>
      <c r="AM558" s="25" t="str">
        <f t="shared" ca="1" si="503"/>
        <v/>
      </c>
      <c r="AN558" s="25" t="str">
        <f t="shared" ca="1" si="526"/>
        <v/>
      </c>
      <c r="AO558" s="25" t="str">
        <f t="shared" ca="1" si="527"/>
        <v/>
      </c>
      <c r="AP558" s="25" t="str">
        <f ca="1">IF($H558="","",IF($Q558="x",SUM(AI$3:AK558)+SUM(AN$3:AO558)-SUM(AP$3:AP557),0))</f>
        <v/>
      </c>
      <c r="AQ558" s="25" t="str">
        <f t="shared" ca="1" si="528"/>
        <v/>
      </c>
      <c r="AR558" s="25" t="str">
        <f t="shared" ca="1" si="504"/>
        <v/>
      </c>
      <c r="AS558" s="7"/>
      <c r="AT558" s="25" t="str">
        <f t="shared" ca="1" si="529"/>
        <v/>
      </c>
      <c r="AU558" s="25">
        <f ca="1">SUM(AT$3:AT558)</f>
        <v>0</v>
      </c>
      <c r="AV558" s="25" t="str">
        <f t="shared" ca="1" si="530"/>
        <v/>
      </c>
      <c r="AW558" s="25" t="str">
        <f t="shared" ca="1" si="505"/>
        <v/>
      </c>
      <c r="AX558" s="25" t="str">
        <f t="shared" ca="1" si="531"/>
        <v/>
      </c>
      <c r="AY558" s="25" t="str">
        <f t="shared" ca="1" si="532"/>
        <v/>
      </c>
      <c r="AZ558" s="25" t="str">
        <f t="shared" ca="1" si="533"/>
        <v/>
      </c>
      <c r="BA558" s="25" t="str">
        <f t="shared" ca="1" si="534"/>
        <v/>
      </c>
      <c r="BB558" s="25" t="str">
        <f t="shared" ca="1" si="535"/>
        <v/>
      </c>
      <c r="BC558" s="25" t="str">
        <f t="shared" ca="1" si="536"/>
        <v/>
      </c>
      <c r="BD558" s="25" t="str">
        <f ca="1">IF($H558="","",IF($Q558="x",SUM(AW$3:AY558)+SUM(BB$3:BC558)-SUM(BD$3:BD557),0))</f>
        <v/>
      </c>
      <c r="BE558" s="25" t="str">
        <f t="shared" ca="1" si="537"/>
        <v/>
      </c>
      <c r="BF558" s="25" t="str">
        <f t="shared" ca="1" si="506"/>
        <v/>
      </c>
      <c r="BG558" s="7"/>
      <c r="BI558" s="25" t="str">
        <f t="shared" ca="1" si="538"/>
        <v/>
      </c>
      <c r="BJ558" s="25">
        <f ca="1">SUM(BI$3:BI558)</f>
        <v>0</v>
      </c>
      <c r="BK558" s="25" t="str">
        <f t="shared" ca="1" si="550"/>
        <v/>
      </c>
      <c r="BL558" s="25" t="str">
        <f t="shared" ca="1" si="507"/>
        <v/>
      </c>
      <c r="BM558" s="25" t="str">
        <f t="shared" ca="1" si="539"/>
        <v/>
      </c>
      <c r="BN558" s="25" t="str">
        <f t="shared" ca="1" si="540"/>
        <v/>
      </c>
      <c r="BO558" s="25" t="str">
        <f t="shared" ca="1" si="541"/>
        <v/>
      </c>
      <c r="BP558" s="25" t="str">
        <f t="shared" ca="1" si="542"/>
        <v/>
      </c>
      <c r="BQ558" s="25" t="str">
        <f t="shared" ca="1" si="543"/>
        <v/>
      </c>
      <c r="BR558" s="25" t="str">
        <f t="shared" ca="1" si="544"/>
        <v/>
      </c>
      <c r="BS558" s="25" t="str">
        <f ca="1">IF($H558="","",IF($Q558="x",SUM(BL$3:BN558)+SUM(BQ$3:BR558)-SUM(BS$3:BS557),0))</f>
        <v/>
      </c>
      <c r="BT558" s="25" t="str">
        <f t="shared" ca="1" si="545"/>
        <v/>
      </c>
      <c r="BU558" s="25" t="str">
        <f t="shared" ca="1" si="508"/>
        <v/>
      </c>
      <c r="BV558" s="7"/>
      <c r="BY558" s="7"/>
      <c r="CB558" s="131">
        <f t="shared" si="492"/>
        <v>555</v>
      </c>
      <c r="CC558" s="132" t="str">
        <f t="shared" ca="1" si="546"/>
        <v/>
      </c>
      <c r="CD558" s="133" t="str">
        <f t="shared" ca="1" si="493"/>
        <v/>
      </c>
      <c r="CE558" s="133" t="str">
        <f t="shared" ca="1" si="547"/>
        <v/>
      </c>
      <c r="CF558" s="133" t="str">
        <f t="shared" ca="1" si="494"/>
        <v/>
      </c>
      <c r="CG558" s="133" t="str">
        <f t="shared" ca="1" si="548"/>
        <v/>
      </c>
      <c r="CH558" s="133" t="str">
        <f ca="1">IF($H558="","",IF(MONTH($H558)=MONTH($C$4)-1,MAX(0,(CG558-SUM(N547:N558)+SUM(O547:O558))-(VLOOKUP(CB558-12,$CB$3:$CH557,6,FALSE))),0)*0.25)</f>
        <v/>
      </c>
      <c r="CI558" s="133" t="str">
        <f ca="1">IF($H558="","",CG558-SUM($CH$4:$CH558))</f>
        <v/>
      </c>
      <c r="CK558" s="133" t="str">
        <f ca="1">IF($H558="","",SUM($N$4:$N558)+$CK$3)</f>
        <v/>
      </c>
      <c r="CL558" s="133" t="str">
        <f ca="1">IF($H558="","",SUM($O$4:$O558))</f>
        <v/>
      </c>
      <c r="CM558" s="133" t="str">
        <f t="shared" ca="1" si="551"/>
        <v/>
      </c>
      <c r="CN558" s="133" t="str">
        <f ca="1">IF($H558="","",ROUND(IF(MONTH($H558)=MONTH($C$4)-1,BT558*(1+CC558)-SUM($CM$4:$CM558),0),2))</f>
        <v/>
      </c>
      <c r="CZ558" s="132" t="str">
        <f t="shared" ca="1" si="509"/>
        <v/>
      </c>
    </row>
    <row r="559" spans="6:104" x14ac:dyDescent="0.2">
      <c r="F559" s="3">
        <v>556</v>
      </c>
      <c r="G559" s="3">
        <f t="shared" si="510"/>
        <v>47</v>
      </c>
      <c r="H559" s="8" t="str">
        <f t="shared" ca="1" si="549"/>
        <v/>
      </c>
      <c r="I559" s="6" t="str">
        <f t="shared" ca="1" si="495"/>
        <v/>
      </c>
      <c r="J559" s="6" t="str">
        <f t="shared" ca="1" si="496"/>
        <v/>
      </c>
      <c r="K559" s="7"/>
      <c r="L559" s="6" t="str">
        <f ca="1">IF($H559="","",IF($J559="",VLOOKUP($I559,Sterbetafeln!$A$4:$I$124,$D$10,FALSE),MAX(0.0005,VLOOKUP($I559,Sterbetafeln!$A$4:$I$124,$D$10,FALSE)*VLOOKUP($J559,Sterbetafeln!$A$4:$I$124,$D$13,FALSE))))</f>
        <v/>
      </c>
      <c r="M559" s="78">
        <f ca="1">SUM($O$3:$O559)</f>
        <v>0</v>
      </c>
      <c r="N559" s="25" t="str">
        <f t="shared" ca="1" si="511"/>
        <v/>
      </c>
      <c r="O559" s="25" t="str">
        <f t="shared" ca="1" si="512"/>
        <v/>
      </c>
      <c r="P559" s="25" t="str">
        <f t="shared" ca="1" si="513"/>
        <v/>
      </c>
      <c r="Q559" s="7" t="str">
        <f t="shared" ca="1" si="514"/>
        <v/>
      </c>
      <c r="R559" s="25" t="str">
        <f t="shared" ca="1" si="515"/>
        <v/>
      </c>
      <c r="S559" s="25">
        <f ca="1">SUM(R$3:R559)</f>
        <v>0</v>
      </c>
      <c r="T559" s="25" t="str">
        <f t="shared" ca="1" si="516"/>
        <v/>
      </c>
      <c r="U559" s="25" t="str">
        <f t="shared" ca="1" si="497"/>
        <v/>
      </c>
      <c r="V559" s="25" t="str">
        <f t="shared" ca="1" si="517"/>
        <v/>
      </c>
      <c r="W559" s="25" t="str">
        <f t="shared" ca="1" si="498"/>
        <v/>
      </c>
      <c r="X559" s="25" t="str">
        <f t="shared" ca="1" si="518"/>
        <v/>
      </c>
      <c r="Y559" s="25" t="str">
        <f t="shared" ca="1" si="499"/>
        <v/>
      </c>
      <c r="Z559" s="25" t="str">
        <f t="shared" ca="1" si="519"/>
        <v/>
      </c>
      <c r="AA559" s="25" t="str">
        <f t="shared" ca="1" si="520"/>
        <v/>
      </c>
      <c r="AB559" s="25" t="str">
        <f ca="1">IF($H559="","",IF($Q559="x",SUM(U$3:W559)+SUM(Z$3:AA559)-SUM(AB$3:AB558),0))</f>
        <v/>
      </c>
      <c r="AC559" s="25" t="str">
        <f t="shared" ca="1" si="521"/>
        <v/>
      </c>
      <c r="AD559" s="25" t="str">
        <f t="shared" ca="1" si="500"/>
        <v/>
      </c>
      <c r="AE559" s="7"/>
      <c r="AF559" s="25" t="str">
        <f t="shared" ca="1" si="522"/>
        <v/>
      </c>
      <c r="AG559" s="25">
        <f ca="1">SUM(AF$3:AF559)</f>
        <v>0</v>
      </c>
      <c r="AH559" s="25" t="str">
        <f t="shared" ca="1" si="523"/>
        <v/>
      </c>
      <c r="AI559" s="25" t="str">
        <f t="shared" ca="1" si="501"/>
        <v/>
      </c>
      <c r="AJ559" s="25" t="str">
        <f t="shared" ca="1" si="524"/>
        <v/>
      </c>
      <c r="AK559" s="25" t="str">
        <f t="shared" ca="1" si="502"/>
        <v/>
      </c>
      <c r="AL559" s="25" t="str">
        <f t="shared" ca="1" si="525"/>
        <v/>
      </c>
      <c r="AM559" s="25" t="str">
        <f t="shared" ca="1" si="503"/>
        <v/>
      </c>
      <c r="AN559" s="25" t="str">
        <f t="shared" ca="1" si="526"/>
        <v/>
      </c>
      <c r="AO559" s="25" t="str">
        <f t="shared" ca="1" si="527"/>
        <v/>
      </c>
      <c r="AP559" s="25" t="str">
        <f ca="1">IF($H559="","",IF($Q559="x",SUM(AI$3:AK559)+SUM(AN$3:AO559)-SUM(AP$3:AP558),0))</f>
        <v/>
      </c>
      <c r="AQ559" s="25" t="str">
        <f t="shared" ca="1" si="528"/>
        <v/>
      </c>
      <c r="AR559" s="25" t="str">
        <f t="shared" ca="1" si="504"/>
        <v/>
      </c>
      <c r="AS559" s="7"/>
      <c r="AT559" s="25" t="str">
        <f t="shared" ca="1" si="529"/>
        <v/>
      </c>
      <c r="AU559" s="25">
        <f ca="1">SUM(AT$3:AT559)</f>
        <v>0</v>
      </c>
      <c r="AV559" s="25" t="str">
        <f t="shared" ca="1" si="530"/>
        <v/>
      </c>
      <c r="AW559" s="25" t="str">
        <f t="shared" ca="1" si="505"/>
        <v/>
      </c>
      <c r="AX559" s="25" t="str">
        <f t="shared" ca="1" si="531"/>
        <v/>
      </c>
      <c r="AY559" s="25" t="str">
        <f t="shared" ca="1" si="532"/>
        <v/>
      </c>
      <c r="AZ559" s="25" t="str">
        <f t="shared" ca="1" si="533"/>
        <v/>
      </c>
      <c r="BA559" s="25" t="str">
        <f t="shared" ca="1" si="534"/>
        <v/>
      </c>
      <c r="BB559" s="25" t="str">
        <f t="shared" ca="1" si="535"/>
        <v/>
      </c>
      <c r="BC559" s="25" t="str">
        <f t="shared" ca="1" si="536"/>
        <v/>
      </c>
      <c r="BD559" s="25" t="str">
        <f ca="1">IF($H559="","",IF($Q559="x",SUM(AW$3:AY559)+SUM(BB$3:BC559)-SUM(BD$3:BD558),0))</f>
        <v/>
      </c>
      <c r="BE559" s="25" t="str">
        <f t="shared" ca="1" si="537"/>
        <v/>
      </c>
      <c r="BF559" s="25" t="str">
        <f t="shared" ca="1" si="506"/>
        <v/>
      </c>
      <c r="BG559" s="7"/>
      <c r="BI559" s="25" t="str">
        <f t="shared" ca="1" si="538"/>
        <v/>
      </c>
      <c r="BJ559" s="25">
        <f ca="1">SUM(BI$3:BI559)</f>
        <v>0</v>
      </c>
      <c r="BK559" s="25" t="str">
        <f t="shared" ca="1" si="550"/>
        <v/>
      </c>
      <c r="BL559" s="25" t="str">
        <f t="shared" ca="1" si="507"/>
        <v/>
      </c>
      <c r="BM559" s="25" t="str">
        <f t="shared" ca="1" si="539"/>
        <v/>
      </c>
      <c r="BN559" s="25" t="str">
        <f t="shared" ca="1" si="540"/>
        <v/>
      </c>
      <c r="BO559" s="25" t="str">
        <f t="shared" ca="1" si="541"/>
        <v/>
      </c>
      <c r="BP559" s="25" t="str">
        <f t="shared" ca="1" si="542"/>
        <v/>
      </c>
      <c r="BQ559" s="25" t="str">
        <f t="shared" ca="1" si="543"/>
        <v/>
      </c>
      <c r="BR559" s="25" t="str">
        <f t="shared" ca="1" si="544"/>
        <v/>
      </c>
      <c r="BS559" s="25" t="str">
        <f ca="1">IF($H559="","",IF($Q559="x",SUM(BL$3:BN559)+SUM(BQ$3:BR559)-SUM(BS$3:BS558),0))</f>
        <v/>
      </c>
      <c r="BT559" s="25" t="str">
        <f t="shared" ca="1" si="545"/>
        <v/>
      </c>
      <c r="BU559" s="25" t="str">
        <f t="shared" ca="1" si="508"/>
        <v/>
      </c>
      <c r="BV559" s="7"/>
      <c r="BY559" s="7"/>
      <c r="CB559" s="131">
        <f t="shared" si="492"/>
        <v>556</v>
      </c>
      <c r="CC559" s="132" t="str">
        <f t="shared" ca="1" si="546"/>
        <v/>
      </c>
      <c r="CD559" s="133" t="str">
        <f t="shared" ca="1" si="493"/>
        <v/>
      </c>
      <c r="CE559" s="133" t="str">
        <f t="shared" ca="1" si="547"/>
        <v/>
      </c>
      <c r="CF559" s="133" t="str">
        <f t="shared" ca="1" si="494"/>
        <v/>
      </c>
      <c r="CG559" s="133" t="str">
        <f t="shared" ca="1" si="548"/>
        <v/>
      </c>
      <c r="CH559" s="133" t="str">
        <f ca="1">IF($H559="","",IF(MONTH($H559)=MONTH($C$4)-1,MAX(0,(CG559-SUM(N548:N559)+SUM(O548:O559))-(VLOOKUP(CB559-12,$CB$3:$CH558,6,FALSE))),0)*0.25)</f>
        <v/>
      </c>
      <c r="CI559" s="133" t="str">
        <f ca="1">IF($H559="","",CG559-SUM($CH$4:$CH559))</f>
        <v/>
      </c>
      <c r="CK559" s="133" t="str">
        <f ca="1">IF($H559="","",SUM($N$4:$N559)+$CK$3)</f>
        <v/>
      </c>
      <c r="CL559" s="133" t="str">
        <f ca="1">IF($H559="","",SUM($O$4:$O559))</f>
        <v/>
      </c>
      <c r="CM559" s="133" t="str">
        <f t="shared" ca="1" si="551"/>
        <v/>
      </c>
      <c r="CN559" s="133" t="str">
        <f ca="1">IF($H559="","",ROUND(IF(MONTH($H559)=MONTH($C$4)-1,BT559*(1+CC559)-SUM($CM$4:$CM559),0),2))</f>
        <v/>
      </c>
      <c r="CZ559" s="132" t="str">
        <f t="shared" ca="1" si="509"/>
        <v/>
      </c>
    </row>
    <row r="560" spans="6:104" x14ac:dyDescent="0.2">
      <c r="F560" s="3">
        <v>557</v>
      </c>
      <c r="G560" s="3">
        <f t="shared" si="510"/>
        <v>47</v>
      </c>
      <c r="H560" s="8" t="str">
        <f t="shared" ca="1" si="549"/>
        <v/>
      </c>
      <c r="I560" s="6" t="str">
        <f t="shared" ca="1" si="495"/>
        <v/>
      </c>
      <c r="J560" s="6" t="str">
        <f t="shared" ca="1" si="496"/>
        <v/>
      </c>
      <c r="K560" s="7"/>
      <c r="L560" s="6" t="str">
        <f ca="1">IF($H560="","",IF($J560="",VLOOKUP($I560,Sterbetafeln!$A$4:$I$124,$D$10,FALSE),MAX(0.0005,VLOOKUP($I560,Sterbetafeln!$A$4:$I$124,$D$10,FALSE)*VLOOKUP($J560,Sterbetafeln!$A$4:$I$124,$D$13,FALSE))))</f>
        <v/>
      </c>
      <c r="M560" s="78">
        <f ca="1">SUM($O$3:$O560)</f>
        <v>0</v>
      </c>
      <c r="N560" s="25" t="str">
        <f t="shared" ca="1" si="511"/>
        <v/>
      </c>
      <c r="O560" s="25" t="str">
        <f t="shared" ca="1" si="512"/>
        <v/>
      </c>
      <c r="P560" s="25" t="str">
        <f t="shared" ca="1" si="513"/>
        <v/>
      </c>
      <c r="Q560" s="7" t="str">
        <f t="shared" ca="1" si="514"/>
        <v/>
      </c>
      <c r="R560" s="25" t="str">
        <f t="shared" ca="1" si="515"/>
        <v/>
      </c>
      <c r="S560" s="25">
        <f ca="1">SUM(R$3:R560)</f>
        <v>0</v>
      </c>
      <c r="T560" s="25" t="str">
        <f t="shared" ca="1" si="516"/>
        <v/>
      </c>
      <c r="U560" s="25" t="str">
        <f t="shared" ca="1" si="497"/>
        <v/>
      </c>
      <c r="V560" s="25" t="str">
        <f t="shared" ca="1" si="517"/>
        <v/>
      </c>
      <c r="W560" s="25" t="str">
        <f t="shared" ca="1" si="498"/>
        <v/>
      </c>
      <c r="X560" s="25" t="str">
        <f t="shared" ca="1" si="518"/>
        <v/>
      </c>
      <c r="Y560" s="25" t="str">
        <f t="shared" ca="1" si="499"/>
        <v/>
      </c>
      <c r="Z560" s="25" t="str">
        <f t="shared" ca="1" si="519"/>
        <v/>
      </c>
      <c r="AA560" s="25" t="str">
        <f t="shared" ca="1" si="520"/>
        <v/>
      </c>
      <c r="AB560" s="25" t="str">
        <f ca="1">IF($H560="","",IF($Q560="x",SUM(U$3:W560)+SUM(Z$3:AA560)-SUM(AB$3:AB559),0))</f>
        <v/>
      </c>
      <c r="AC560" s="25" t="str">
        <f t="shared" ca="1" si="521"/>
        <v/>
      </c>
      <c r="AD560" s="25" t="str">
        <f t="shared" ca="1" si="500"/>
        <v/>
      </c>
      <c r="AE560" s="7"/>
      <c r="AF560" s="25" t="str">
        <f t="shared" ca="1" si="522"/>
        <v/>
      </c>
      <c r="AG560" s="25">
        <f ca="1">SUM(AF$3:AF560)</f>
        <v>0</v>
      </c>
      <c r="AH560" s="25" t="str">
        <f t="shared" ca="1" si="523"/>
        <v/>
      </c>
      <c r="AI560" s="25" t="str">
        <f t="shared" ca="1" si="501"/>
        <v/>
      </c>
      <c r="AJ560" s="25" t="str">
        <f t="shared" ca="1" si="524"/>
        <v/>
      </c>
      <c r="AK560" s="25" t="str">
        <f t="shared" ca="1" si="502"/>
        <v/>
      </c>
      <c r="AL560" s="25" t="str">
        <f t="shared" ca="1" si="525"/>
        <v/>
      </c>
      <c r="AM560" s="25" t="str">
        <f t="shared" ca="1" si="503"/>
        <v/>
      </c>
      <c r="AN560" s="25" t="str">
        <f t="shared" ca="1" si="526"/>
        <v/>
      </c>
      <c r="AO560" s="25" t="str">
        <f t="shared" ca="1" si="527"/>
        <v/>
      </c>
      <c r="AP560" s="25" t="str">
        <f ca="1">IF($H560="","",IF($Q560="x",SUM(AI$3:AK560)+SUM(AN$3:AO560)-SUM(AP$3:AP559),0))</f>
        <v/>
      </c>
      <c r="AQ560" s="25" t="str">
        <f t="shared" ca="1" si="528"/>
        <v/>
      </c>
      <c r="AR560" s="25" t="str">
        <f t="shared" ca="1" si="504"/>
        <v/>
      </c>
      <c r="AS560" s="7"/>
      <c r="AT560" s="25" t="str">
        <f t="shared" ca="1" si="529"/>
        <v/>
      </c>
      <c r="AU560" s="25">
        <f ca="1">SUM(AT$3:AT560)</f>
        <v>0</v>
      </c>
      <c r="AV560" s="25" t="str">
        <f t="shared" ca="1" si="530"/>
        <v/>
      </c>
      <c r="AW560" s="25" t="str">
        <f t="shared" ca="1" si="505"/>
        <v/>
      </c>
      <c r="AX560" s="25" t="str">
        <f t="shared" ca="1" si="531"/>
        <v/>
      </c>
      <c r="AY560" s="25" t="str">
        <f t="shared" ca="1" si="532"/>
        <v/>
      </c>
      <c r="AZ560" s="25" t="str">
        <f t="shared" ca="1" si="533"/>
        <v/>
      </c>
      <c r="BA560" s="25" t="str">
        <f t="shared" ca="1" si="534"/>
        <v/>
      </c>
      <c r="BB560" s="25" t="str">
        <f t="shared" ca="1" si="535"/>
        <v/>
      </c>
      <c r="BC560" s="25" t="str">
        <f t="shared" ca="1" si="536"/>
        <v/>
      </c>
      <c r="BD560" s="25" t="str">
        <f ca="1">IF($H560="","",IF($Q560="x",SUM(AW$3:AY560)+SUM(BB$3:BC560)-SUM(BD$3:BD559),0))</f>
        <v/>
      </c>
      <c r="BE560" s="25" t="str">
        <f t="shared" ca="1" si="537"/>
        <v/>
      </c>
      <c r="BF560" s="25" t="str">
        <f t="shared" ca="1" si="506"/>
        <v/>
      </c>
      <c r="BG560" s="7"/>
      <c r="BI560" s="25" t="str">
        <f t="shared" ca="1" si="538"/>
        <v/>
      </c>
      <c r="BJ560" s="25">
        <f ca="1">SUM(BI$3:BI560)</f>
        <v>0</v>
      </c>
      <c r="BK560" s="25" t="str">
        <f t="shared" ca="1" si="550"/>
        <v/>
      </c>
      <c r="BL560" s="25" t="str">
        <f t="shared" ca="1" si="507"/>
        <v/>
      </c>
      <c r="BM560" s="25" t="str">
        <f t="shared" ca="1" si="539"/>
        <v/>
      </c>
      <c r="BN560" s="25" t="str">
        <f t="shared" ca="1" si="540"/>
        <v/>
      </c>
      <c r="BO560" s="25" t="str">
        <f t="shared" ca="1" si="541"/>
        <v/>
      </c>
      <c r="BP560" s="25" t="str">
        <f t="shared" ca="1" si="542"/>
        <v/>
      </c>
      <c r="BQ560" s="25" t="str">
        <f t="shared" ca="1" si="543"/>
        <v/>
      </c>
      <c r="BR560" s="25" t="str">
        <f t="shared" ca="1" si="544"/>
        <v/>
      </c>
      <c r="BS560" s="25" t="str">
        <f ca="1">IF($H560="","",IF($Q560="x",SUM(BL$3:BN560)+SUM(BQ$3:BR560)-SUM(BS$3:BS559),0))</f>
        <v/>
      </c>
      <c r="BT560" s="25" t="str">
        <f t="shared" ca="1" si="545"/>
        <v/>
      </c>
      <c r="BU560" s="25" t="str">
        <f t="shared" ca="1" si="508"/>
        <v/>
      </c>
      <c r="BV560" s="7"/>
      <c r="BY560" s="7"/>
      <c r="CB560" s="131">
        <f t="shared" si="492"/>
        <v>557</v>
      </c>
      <c r="CC560" s="132" t="str">
        <f t="shared" ca="1" si="546"/>
        <v/>
      </c>
      <c r="CD560" s="133" t="str">
        <f t="shared" ca="1" si="493"/>
        <v/>
      </c>
      <c r="CE560" s="133" t="str">
        <f t="shared" ca="1" si="547"/>
        <v/>
      </c>
      <c r="CF560" s="133" t="str">
        <f t="shared" ca="1" si="494"/>
        <v/>
      </c>
      <c r="CG560" s="133" t="str">
        <f t="shared" ca="1" si="548"/>
        <v/>
      </c>
      <c r="CH560" s="133" t="str">
        <f ca="1">IF($H560="","",IF(MONTH($H560)=MONTH($C$4)-1,MAX(0,(CG560-SUM(N549:N560)+SUM(O549:O560))-(VLOOKUP(CB560-12,$CB$3:$CH559,6,FALSE))),0)*0.25)</f>
        <v/>
      </c>
      <c r="CI560" s="133" t="str">
        <f ca="1">IF($H560="","",CG560-SUM($CH$4:$CH560))</f>
        <v/>
      </c>
      <c r="CK560" s="133" t="str">
        <f ca="1">IF($H560="","",SUM($N$4:$N560)+$CK$3)</f>
        <v/>
      </c>
      <c r="CL560" s="133" t="str">
        <f ca="1">IF($H560="","",SUM($O$4:$O560))</f>
        <v/>
      </c>
      <c r="CM560" s="133" t="str">
        <f t="shared" ca="1" si="551"/>
        <v/>
      </c>
      <c r="CN560" s="133" t="str">
        <f ca="1">IF($H560="","",ROUND(IF(MONTH($H560)=MONTH($C$4)-1,BT560*(1+CC560)-SUM($CM$4:$CM560),0),2))</f>
        <v/>
      </c>
      <c r="CZ560" s="132" t="str">
        <f t="shared" ca="1" si="509"/>
        <v/>
      </c>
    </row>
    <row r="561" spans="6:104" x14ac:dyDescent="0.2">
      <c r="F561" s="3">
        <v>558</v>
      </c>
      <c r="G561" s="3">
        <f t="shared" si="510"/>
        <v>47</v>
      </c>
      <c r="H561" s="8" t="str">
        <f t="shared" ca="1" si="549"/>
        <v/>
      </c>
      <c r="I561" s="6" t="str">
        <f t="shared" ca="1" si="495"/>
        <v/>
      </c>
      <c r="J561" s="6" t="str">
        <f t="shared" ca="1" si="496"/>
        <v/>
      </c>
      <c r="K561" s="7"/>
      <c r="L561" s="6" t="str">
        <f ca="1">IF($H561="","",IF($J561="",VLOOKUP($I561,Sterbetafeln!$A$4:$I$124,$D$10,FALSE),MAX(0.0005,VLOOKUP($I561,Sterbetafeln!$A$4:$I$124,$D$10,FALSE)*VLOOKUP($J561,Sterbetafeln!$A$4:$I$124,$D$13,FALSE))))</f>
        <v/>
      </c>
      <c r="M561" s="78">
        <f ca="1">SUM($O$3:$O561)</f>
        <v>0</v>
      </c>
      <c r="N561" s="25" t="str">
        <f t="shared" ca="1" si="511"/>
        <v/>
      </c>
      <c r="O561" s="25" t="str">
        <f t="shared" ca="1" si="512"/>
        <v/>
      </c>
      <c r="P561" s="25" t="str">
        <f t="shared" ca="1" si="513"/>
        <v/>
      </c>
      <c r="Q561" s="7" t="str">
        <f t="shared" ca="1" si="514"/>
        <v/>
      </c>
      <c r="R561" s="25" t="str">
        <f t="shared" ca="1" si="515"/>
        <v/>
      </c>
      <c r="S561" s="25">
        <f ca="1">SUM(R$3:R561)</f>
        <v>0</v>
      </c>
      <c r="T561" s="25" t="str">
        <f t="shared" ca="1" si="516"/>
        <v/>
      </c>
      <c r="U561" s="25" t="str">
        <f t="shared" ca="1" si="497"/>
        <v/>
      </c>
      <c r="V561" s="25" t="str">
        <f t="shared" ca="1" si="517"/>
        <v/>
      </c>
      <c r="W561" s="25" t="str">
        <f t="shared" ca="1" si="498"/>
        <v/>
      </c>
      <c r="X561" s="25" t="str">
        <f t="shared" ca="1" si="518"/>
        <v/>
      </c>
      <c r="Y561" s="25" t="str">
        <f t="shared" ca="1" si="499"/>
        <v/>
      </c>
      <c r="Z561" s="25" t="str">
        <f t="shared" ca="1" si="519"/>
        <v/>
      </c>
      <c r="AA561" s="25" t="str">
        <f t="shared" ca="1" si="520"/>
        <v/>
      </c>
      <c r="AB561" s="25" t="str">
        <f ca="1">IF($H561="","",IF($Q561="x",SUM(U$3:W561)+SUM(Z$3:AA561)-SUM(AB$3:AB560),0))</f>
        <v/>
      </c>
      <c r="AC561" s="25" t="str">
        <f t="shared" ca="1" si="521"/>
        <v/>
      </c>
      <c r="AD561" s="25" t="str">
        <f t="shared" ca="1" si="500"/>
        <v/>
      </c>
      <c r="AE561" s="7"/>
      <c r="AF561" s="25" t="str">
        <f t="shared" ca="1" si="522"/>
        <v/>
      </c>
      <c r="AG561" s="25">
        <f ca="1">SUM(AF$3:AF561)</f>
        <v>0</v>
      </c>
      <c r="AH561" s="25" t="str">
        <f t="shared" ca="1" si="523"/>
        <v/>
      </c>
      <c r="AI561" s="25" t="str">
        <f t="shared" ca="1" si="501"/>
        <v/>
      </c>
      <c r="AJ561" s="25" t="str">
        <f t="shared" ca="1" si="524"/>
        <v/>
      </c>
      <c r="AK561" s="25" t="str">
        <f t="shared" ca="1" si="502"/>
        <v/>
      </c>
      <c r="AL561" s="25" t="str">
        <f t="shared" ca="1" si="525"/>
        <v/>
      </c>
      <c r="AM561" s="25" t="str">
        <f t="shared" ca="1" si="503"/>
        <v/>
      </c>
      <c r="AN561" s="25" t="str">
        <f t="shared" ca="1" si="526"/>
        <v/>
      </c>
      <c r="AO561" s="25" t="str">
        <f t="shared" ca="1" si="527"/>
        <v/>
      </c>
      <c r="AP561" s="25" t="str">
        <f ca="1">IF($H561="","",IF($Q561="x",SUM(AI$3:AK561)+SUM(AN$3:AO561)-SUM(AP$3:AP560),0))</f>
        <v/>
      </c>
      <c r="AQ561" s="25" t="str">
        <f t="shared" ca="1" si="528"/>
        <v/>
      </c>
      <c r="AR561" s="25" t="str">
        <f t="shared" ca="1" si="504"/>
        <v/>
      </c>
      <c r="AS561" s="7"/>
      <c r="AT561" s="25" t="str">
        <f t="shared" ca="1" si="529"/>
        <v/>
      </c>
      <c r="AU561" s="25">
        <f ca="1">SUM(AT$3:AT561)</f>
        <v>0</v>
      </c>
      <c r="AV561" s="25" t="str">
        <f t="shared" ca="1" si="530"/>
        <v/>
      </c>
      <c r="AW561" s="25" t="str">
        <f t="shared" ca="1" si="505"/>
        <v/>
      </c>
      <c r="AX561" s="25" t="str">
        <f t="shared" ca="1" si="531"/>
        <v/>
      </c>
      <c r="AY561" s="25" t="str">
        <f t="shared" ca="1" si="532"/>
        <v/>
      </c>
      <c r="AZ561" s="25" t="str">
        <f t="shared" ca="1" si="533"/>
        <v/>
      </c>
      <c r="BA561" s="25" t="str">
        <f t="shared" ca="1" si="534"/>
        <v/>
      </c>
      <c r="BB561" s="25" t="str">
        <f t="shared" ca="1" si="535"/>
        <v/>
      </c>
      <c r="BC561" s="25" t="str">
        <f t="shared" ca="1" si="536"/>
        <v/>
      </c>
      <c r="BD561" s="25" t="str">
        <f ca="1">IF($H561="","",IF($Q561="x",SUM(AW$3:AY561)+SUM(BB$3:BC561)-SUM(BD$3:BD560),0))</f>
        <v/>
      </c>
      <c r="BE561" s="25" t="str">
        <f t="shared" ca="1" si="537"/>
        <v/>
      </c>
      <c r="BF561" s="25" t="str">
        <f t="shared" ca="1" si="506"/>
        <v/>
      </c>
      <c r="BG561" s="7"/>
      <c r="BI561" s="25" t="str">
        <f t="shared" ca="1" si="538"/>
        <v/>
      </c>
      <c r="BJ561" s="25">
        <f ca="1">SUM(BI$3:BI561)</f>
        <v>0</v>
      </c>
      <c r="BK561" s="25" t="str">
        <f t="shared" ca="1" si="550"/>
        <v/>
      </c>
      <c r="BL561" s="25" t="str">
        <f t="shared" ca="1" si="507"/>
        <v/>
      </c>
      <c r="BM561" s="25" t="str">
        <f t="shared" ca="1" si="539"/>
        <v/>
      </c>
      <c r="BN561" s="25" t="str">
        <f t="shared" ca="1" si="540"/>
        <v/>
      </c>
      <c r="BO561" s="25" t="str">
        <f t="shared" ca="1" si="541"/>
        <v/>
      </c>
      <c r="BP561" s="25" t="str">
        <f t="shared" ca="1" si="542"/>
        <v/>
      </c>
      <c r="BQ561" s="25" t="str">
        <f t="shared" ca="1" si="543"/>
        <v/>
      </c>
      <c r="BR561" s="25" t="str">
        <f t="shared" ca="1" si="544"/>
        <v/>
      </c>
      <c r="BS561" s="25" t="str">
        <f ca="1">IF($H561="","",IF($Q561="x",SUM(BL$3:BN561)+SUM(BQ$3:BR561)-SUM(BS$3:BS560),0))</f>
        <v/>
      </c>
      <c r="BT561" s="25" t="str">
        <f t="shared" ca="1" si="545"/>
        <v/>
      </c>
      <c r="BU561" s="25" t="str">
        <f t="shared" ca="1" si="508"/>
        <v/>
      </c>
      <c r="BV561" s="7"/>
      <c r="BY561" s="7"/>
      <c r="CB561" s="131">
        <f t="shared" si="492"/>
        <v>558</v>
      </c>
      <c r="CC561" s="132" t="str">
        <f t="shared" ca="1" si="546"/>
        <v/>
      </c>
      <c r="CD561" s="133" t="str">
        <f t="shared" ca="1" si="493"/>
        <v/>
      </c>
      <c r="CE561" s="133" t="str">
        <f t="shared" ca="1" si="547"/>
        <v/>
      </c>
      <c r="CF561" s="133" t="str">
        <f t="shared" ca="1" si="494"/>
        <v/>
      </c>
      <c r="CG561" s="133" t="str">
        <f t="shared" ca="1" si="548"/>
        <v/>
      </c>
      <c r="CH561" s="133" t="str">
        <f ca="1">IF($H561="","",IF(MONTH($H561)=MONTH($C$4)-1,MAX(0,(CG561-SUM(N550:N561)+SUM(O550:O561))-(VLOOKUP(CB561-12,$CB$3:$CH560,6,FALSE))),0)*0.25)</f>
        <v/>
      </c>
      <c r="CI561" s="133" t="str">
        <f ca="1">IF($H561="","",CG561-SUM($CH$4:$CH561))</f>
        <v/>
      </c>
      <c r="CK561" s="133" t="str">
        <f ca="1">IF($H561="","",SUM($N$4:$N561)+$CK$3)</f>
        <v/>
      </c>
      <c r="CL561" s="133" t="str">
        <f ca="1">IF($H561="","",SUM($O$4:$O561))</f>
        <v/>
      </c>
      <c r="CM561" s="133" t="str">
        <f t="shared" ca="1" si="551"/>
        <v/>
      </c>
      <c r="CN561" s="133" t="str">
        <f ca="1">IF($H561="","",ROUND(IF(MONTH($H561)=MONTH($C$4)-1,BT561*(1+CC561)-SUM($CM$4:$CM561),0),2))</f>
        <v/>
      </c>
      <c r="CZ561" s="132" t="str">
        <f t="shared" ca="1" si="509"/>
        <v/>
      </c>
    </row>
    <row r="562" spans="6:104" x14ac:dyDescent="0.2">
      <c r="F562" s="3">
        <v>559</v>
      </c>
      <c r="G562" s="3">
        <f t="shared" si="510"/>
        <v>47</v>
      </c>
      <c r="H562" s="8" t="str">
        <f t="shared" ca="1" si="549"/>
        <v/>
      </c>
      <c r="I562" s="6" t="str">
        <f t="shared" ca="1" si="495"/>
        <v/>
      </c>
      <c r="J562" s="6" t="str">
        <f t="shared" ca="1" si="496"/>
        <v/>
      </c>
      <c r="K562" s="7"/>
      <c r="L562" s="6" t="str">
        <f ca="1">IF($H562="","",IF($J562="",VLOOKUP($I562,Sterbetafeln!$A$4:$I$124,$D$10,FALSE),MAX(0.0005,VLOOKUP($I562,Sterbetafeln!$A$4:$I$124,$D$10,FALSE)*VLOOKUP($J562,Sterbetafeln!$A$4:$I$124,$D$13,FALSE))))</f>
        <v/>
      </c>
      <c r="M562" s="78">
        <f ca="1">SUM($O$3:$O562)</f>
        <v>0</v>
      </c>
      <c r="N562" s="25" t="str">
        <f t="shared" ca="1" si="511"/>
        <v/>
      </c>
      <c r="O562" s="25" t="str">
        <f t="shared" ca="1" si="512"/>
        <v/>
      </c>
      <c r="P562" s="25" t="str">
        <f t="shared" ca="1" si="513"/>
        <v/>
      </c>
      <c r="Q562" s="7" t="str">
        <f t="shared" ca="1" si="514"/>
        <v/>
      </c>
      <c r="R562" s="25" t="str">
        <f t="shared" ca="1" si="515"/>
        <v/>
      </c>
      <c r="S562" s="25">
        <f ca="1">SUM(R$3:R562)</f>
        <v>0</v>
      </c>
      <c r="T562" s="25" t="str">
        <f t="shared" ca="1" si="516"/>
        <v/>
      </c>
      <c r="U562" s="25" t="str">
        <f t="shared" ca="1" si="497"/>
        <v/>
      </c>
      <c r="V562" s="25" t="str">
        <f t="shared" ca="1" si="517"/>
        <v/>
      </c>
      <c r="W562" s="25" t="str">
        <f t="shared" ca="1" si="498"/>
        <v/>
      </c>
      <c r="X562" s="25" t="str">
        <f t="shared" ca="1" si="518"/>
        <v/>
      </c>
      <c r="Y562" s="25" t="str">
        <f t="shared" ca="1" si="499"/>
        <v/>
      </c>
      <c r="Z562" s="25" t="str">
        <f t="shared" ca="1" si="519"/>
        <v/>
      </c>
      <c r="AA562" s="25" t="str">
        <f t="shared" ca="1" si="520"/>
        <v/>
      </c>
      <c r="AB562" s="25" t="str">
        <f ca="1">IF($H562="","",IF($Q562="x",SUM(U$3:W562)+SUM(Z$3:AA562)-SUM(AB$3:AB561),0))</f>
        <v/>
      </c>
      <c r="AC562" s="25" t="str">
        <f t="shared" ca="1" si="521"/>
        <v/>
      </c>
      <c r="AD562" s="25" t="str">
        <f t="shared" ca="1" si="500"/>
        <v/>
      </c>
      <c r="AE562" s="7"/>
      <c r="AF562" s="25" t="str">
        <f t="shared" ca="1" si="522"/>
        <v/>
      </c>
      <c r="AG562" s="25">
        <f ca="1">SUM(AF$3:AF562)</f>
        <v>0</v>
      </c>
      <c r="AH562" s="25" t="str">
        <f t="shared" ca="1" si="523"/>
        <v/>
      </c>
      <c r="AI562" s="25" t="str">
        <f t="shared" ca="1" si="501"/>
        <v/>
      </c>
      <c r="AJ562" s="25" t="str">
        <f t="shared" ca="1" si="524"/>
        <v/>
      </c>
      <c r="AK562" s="25" t="str">
        <f t="shared" ca="1" si="502"/>
        <v/>
      </c>
      <c r="AL562" s="25" t="str">
        <f t="shared" ca="1" si="525"/>
        <v/>
      </c>
      <c r="AM562" s="25" t="str">
        <f t="shared" ca="1" si="503"/>
        <v/>
      </c>
      <c r="AN562" s="25" t="str">
        <f t="shared" ca="1" si="526"/>
        <v/>
      </c>
      <c r="AO562" s="25" t="str">
        <f t="shared" ca="1" si="527"/>
        <v/>
      </c>
      <c r="AP562" s="25" t="str">
        <f ca="1">IF($H562="","",IF($Q562="x",SUM(AI$3:AK562)+SUM(AN$3:AO562)-SUM(AP$3:AP561),0))</f>
        <v/>
      </c>
      <c r="AQ562" s="25" t="str">
        <f t="shared" ca="1" si="528"/>
        <v/>
      </c>
      <c r="AR562" s="25" t="str">
        <f t="shared" ca="1" si="504"/>
        <v/>
      </c>
      <c r="AS562" s="7"/>
      <c r="AT562" s="25" t="str">
        <f t="shared" ca="1" si="529"/>
        <v/>
      </c>
      <c r="AU562" s="25">
        <f ca="1">SUM(AT$3:AT562)</f>
        <v>0</v>
      </c>
      <c r="AV562" s="25" t="str">
        <f t="shared" ca="1" si="530"/>
        <v/>
      </c>
      <c r="AW562" s="25" t="str">
        <f t="shared" ca="1" si="505"/>
        <v/>
      </c>
      <c r="AX562" s="25" t="str">
        <f t="shared" ca="1" si="531"/>
        <v/>
      </c>
      <c r="AY562" s="25" t="str">
        <f t="shared" ca="1" si="532"/>
        <v/>
      </c>
      <c r="AZ562" s="25" t="str">
        <f t="shared" ca="1" si="533"/>
        <v/>
      </c>
      <c r="BA562" s="25" t="str">
        <f t="shared" ca="1" si="534"/>
        <v/>
      </c>
      <c r="BB562" s="25" t="str">
        <f t="shared" ca="1" si="535"/>
        <v/>
      </c>
      <c r="BC562" s="25" t="str">
        <f t="shared" ca="1" si="536"/>
        <v/>
      </c>
      <c r="BD562" s="25" t="str">
        <f ca="1">IF($H562="","",IF($Q562="x",SUM(AW$3:AY562)+SUM(BB$3:BC562)-SUM(BD$3:BD561),0))</f>
        <v/>
      </c>
      <c r="BE562" s="25" t="str">
        <f t="shared" ca="1" si="537"/>
        <v/>
      </c>
      <c r="BF562" s="25" t="str">
        <f t="shared" ca="1" si="506"/>
        <v/>
      </c>
      <c r="BG562" s="7"/>
      <c r="BI562" s="25" t="str">
        <f t="shared" ca="1" si="538"/>
        <v/>
      </c>
      <c r="BJ562" s="25">
        <f ca="1">SUM(BI$3:BI562)</f>
        <v>0</v>
      </c>
      <c r="BK562" s="25" t="str">
        <f t="shared" ca="1" si="550"/>
        <v/>
      </c>
      <c r="BL562" s="25" t="str">
        <f t="shared" ca="1" si="507"/>
        <v/>
      </c>
      <c r="BM562" s="25" t="str">
        <f t="shared" ca="1" si="539"/>
        <v/>
      </c>
      <c r="BN562" s="25" t="str">
        <f t="shared" ca="1" si="540"/>
        <v/>
      </c>
      <c r="BO562" s="25" t="str">
        <f t="shared" ca="1" si="541"/>
        <v/>
      </c>
      <c r="BP562" s="25" t="str">
        <f t="shared" ca="1" si="542"/>
        <v/>
      </c>
      <c r="BQ562" s="25" t="str">
        <f t="shared" ca="1" si="543"/>
        <v/>
      </c>
      <c r="BR562" s="25" t="str">
        <f t="shared" ca="1" si="544"/>
        <v/>
      </c>
      <c r="BS562" s="25" t="str">
        <f ca="1">IF($H562="","",IF($Q562="x",SUM(BL$3:BN562)+SUM(BQ$3:BR562)-SUM(BS$3:BS561),0))</f>
        <v/>
      </c>
      <c r="BT562" s="25" t="str">
        <f t="shared" ca="1" si="545"/>
        <v/>
      </c>
      <c r="BU562" s="25" t="str">
        <f t="shared" ca="1" si="508"/>
        <v/>
      </c>
      <c r="BV562" s="7"/>
      <c r="BY562" s="7"/>
      <c r="CB562" s="131">
        <f t="shared" si="492"/>
        <v>559</v>
      </c>
      <c r="CC562" s="132" t="str">
        <f t="shared" ca="1" si="546"/>
        <v/>
      </c>
      <c r="CD562" s="133" t="str">
        <f t="shared" ca="1" si="493"/>
        <v/>
      </c>
      <c r="CE562" s="133" t="str">
        <f t="shared" ca="1" si="547"/>
        <v/>
      </c>
      <c r="CF562" s="133" t="str">
        <f t="shared" ca="1" si="494"/>
        <v/>
      </c>
      <c r="CG562" s="133" t="str">
        <f t="shared" ca="1" si="548"/>
        <v/>
      </c>
      <c r="CH562" s="133" t="str">
        <f ca="1">IF($H562="","",IF(MONTH($H562)=MONTH($C$4)-1,MAX(0,(CG562-SUM(N551:N562)+SUM(O551:O562))-(VLOOKUP(CB562-12,$CB$3:$CH561,6,FALSE))),0)*0.25)</f>
        <v/>
      </c>
      <c r="CI562" s="133" t="str">
        <f ca="1">IF($H562="","",CG562-SUM($CH$4:$CH562))</f>
        <v/>
      </c>
      <c r="CK562" s="133" t="str">
        <f ca="1">IF($H562="","",SUM($N$4:$N562)+$CK$3)</f>
        <v/>
      </c>
      <c r="CL562" s="133" t="str">
        <f ca="1">IF($H562="","",SUM($O$4:$O562))</f>
        <v/>
      </c>
      <c r="CM562" s="133" t="str">
        <f t="shared" ca="1" si="551"/>
        <v/>
      </c>
      <c r="CN562" s="133" t="str">
        <f ca="1">IF($H562="","",ROUND(IF(MONTH($H562)=MONTH($C$4)-1,BT562*(1+CC562)-SUM($CM$4:$CM562),0),2))</f>
        <v/>
      </c>
      <c r="CZ562" s="132" t="str">
        <f t="shared" ca="1" si="509"/>
        <v/>
      </c>
    </row>
    <row r="563" spans="6:104" x14ac:dyDescent="0.2">
      <c r="F563" s="3">
        <v>560</v>
      </c>
      <c r="G563" s="3">
        <f t="shared" si="510"/>
        <v>47</v>
      </c>
      <c r="H563" s="8" t="str">
        <f t="shared" ca="1" si="549"/>
        <v/>
      </c>
      <c r="I563" s="6" t="str">
        <f t="shared" ca="1" si="495"/>
        <v/>
      </c>
      <c r="J563" s="6" t="str">
        <f t="shared" ca="1" si="496"/>
        <v/>
      </c>
      <c r="K563" s="7"/>
      <c r="L563" s="6" t="str">
        <f ca="1">IF($H563="","",IF($J563="",VLOOKUP($I563,Sterbetafeln!$A$4:$I$124,$D$10,FALSE),MAX(0.0005,VLOOKUP($I563,Sterbetafeln!$A$4:$I$124,$D$10,FALSE)*VLOOKUP($J563,Sterbetafeln!$A$4:$I$124,$D$13,FALSE))))</f>
        <v/>
      </c>
      <c r="M563" s="78">
        <f ca="1">SUM($O$3:$O563)</f>
        <v>0</v>
      </c>
      <c r="N563" s="25" t="str">
        <f t="shared" ca="1" si="511"/>
        <v/>
      </c>
      <c r="O563" s="25" t="str">
        <f t="shared" ca="1" si="512"/>
        <v/>
      </c>
      <c r="P563" s="25" t="str">
        <f t="shared" ca="1" si="513"/>
        <v/>
      </c>
      <c r="Q563" s="7" t="str">
        <f t="shared" ca="1" si="514"/>
        <v/>
      </c>
      <c r="R563" s="25" t="str">
        <f t="shared" ca="1" si="515"/>
        <v/>
      </c>
      <c r="S563" s="25">
        <f ca="1">SUM(R$3:R563)</f>
        <v>0</v>
      </c>
      <c r="T563" s="25" t="str">
        <f t="shared" ca="1" si="516"/>
        <v/>
      </c>
      <c r="U563" s="25" t="str">
        <f t="shared" ca="1" si="497"/>
        <v/>
      </c>
      <c r="V563" s="25" t="str">
        <f t="shared" ca="1" si="517"/>
        <v/>
      </c>
      <c r="W563" s="25" t="str">
        <f t="shared" ca="1" si="498"/>
        <v/>
      </c>
      <c r="X563" s="25" t="str">
        <f t="shared" ca="1" si="518"/>
        <v/>
      </c>
      <c r="Y563" s="25" t="str">
        <f t="shared" ca="1" si="499"/>
        <v/>
      </c>
      <c r="Z563" s="25" t="str">
        <f t="shared" ca="1" si="519"/>
        <v/>
      </c>
      <c r="AA563" s="25" t="str">
        <f t="shared" ca="1" si="520"/>
        <v/>
      </c>
      <c r="AB563" s="25" t="str">
        <f ca="1">IF($H563="","",IF($Q563="x",SUM(U$3:W563)+SUM(Z$3:AA563)-SUM(AB$3:AB562),0))</f>
        <v/>
      </c>
      <c r="AC563" s="25" t="str">
        <f t="shared" ca="1" si="521"/>
        <v/>
      </c>
      <c r="AD563" s="25" t="str">
        <f t="shared" ca="1" si="500"/>
        <v/>
      </c>
      <c r="AE563" s="7"/>
      <c r="AF563" s="25" t="str">
        <f t="shared" ca="1" si="522"/>
        <v/>
      </c>
      <c r="AG563" s="25">
        <f ca="1">SUM(AF$3:AF563)</f>
        <v>0</v>
      </c>
      <c r="AH563" s="25" t="str">
        <f t="shared" ca="1" si="523"/>
        <v/>
      </c>
      <c r="AI563" s="25" t="str">
        <f t="shared" ca="1" si="501"/>
        <v/>
      </c>
      <c r="AJ563" s="25" t="str">
        <f t="shared" ca="1" si="524"/>
        <v/>
      </c>
      <c r="AK563" s="25" t="str">
        <f t="shared" ca="1" si="502"/>
        <v/>
      </c>
      <c r="AL563" s="25" t="str">
        <f t="shared" ca="1" si="525"/>
        <v/>
      </c>
      <c r="AM563" s="25" t="str">
        <f t="shared" ca="1" si="503"/>
        <v/>
      </c>
      <c r="AN563" s="25" t="str">
        <f t="shared" ca="1" si="526"/>
        <v/>
      </c>
      <c r="AO563" s="25" t="str">
        <f t="shared" ca="1" si="527"/>
        <v/>
      </c>
      <c r="AP563" s="25" t="str">
        <f ca="1">IF($H563="","",IF($Q563="x",SUM(AI$3:AK563)+SUM(AN$3:AO563)-SUM(AP$3:AP562),0))</f>
        <v/>
      </c>
      <c r="AQ563" s="25" t="str">
        <f t="shared" ca="1" si="528"/>
        <v/>
      </c>
      <c r="AR563" s="25" t="str">
        <f t="shared" ca="1" si="504"/>
        <v/>
      </c>
      <c r="AS563" s="7"/>
      <c r="AT563" s="25" t="str">
        <f t="shared" ca="1" si="529"/>
        <v/>
      </c>
      <c r="AU563" s="25">
        <f ca="1">SUM(AT$3:AT563)</f>
        <v>0</v>
      </c>
      <c r="AV563" s="25" t="str">
        <f t="shared" ca="1" si="530"/>
        <v/>
      </c>
      <c r="AW563" s="25" t="str">
        <f t="shared" ca="1" si="505"/>
        <v/>
      </c>
      <c r="AX563" s="25" t="str">
        <f t="shared" ca="1" si="531"/>
        <v/>
      </c>
      <c r="AY563" s="25" t="str">
        <f t="shared" ca="1" si="532"/>
        <v/>
      </c>
      <c r="AZ563" s="25" t="str">
        <f t="shared" ca="1" si="533"/>
        <v/>
      </c>
      <c r="BA563" s="25" t="str">
        <f t="shared" ca="1" si="534"/>
        <v/>
      </c>
      <c r="BB563" s="25" t="str">
        <f t="shared" ca="1" si="535"/>
        <v/>
      </c>
      <c r="BC563" s="25" t="str">
        <f t="shared" ca="1" si="536"/>
        <v/>
      </c>
      <c r="BD563" s="25" t="str">
        <f ca="1">IF($H563="","",IF($Q563="x",SUM(AW$3:AY563)+SUM(BB$3:BC563)-SUM(BD$3:BD562),0))</f>
        <v/>
      </c>
      <c r="BE563" s="25" t="str">
        <f t="shared" ca="1" si="537"/>
        <v/>
      </c>
      <c r="BF563" s="25" t="str">
        <f t="shared" ca="1" si="506"/>
        <v/>
      </c>
      <c r="BG563" s="7"/>
      <c r="BI563" s="25" t="str">
        <f t="shared" ca="1" si="538"/>
        <v/>
      </c>
      <c r="BJ563" s="25">
        <f ca="1">SUM(BI$3:BI563)</f>
        <v>0</v>
      </c>
      <c r="BK563" s="25" t="str">
        <f t="shared" ca="1" si="550"/>
        <v/>
      </c>
      <c r="BL563" s="25" t="str">
        <f t="shared" ca="1" si="507"/>
        <v/>
      </c>
      <c r="BM563" s="25" t="str">
        <f t="shared" ca="1" si="539"/>
        <v/>
      </c>
      <c r="BN563" s="25" t="str">
        <f t="shared" ca="1" si="540"/>
        <v/>
      </c>
      <c r="BO563" s="25" t="str">
        <f t="shared" ca="1" si="541"/>
        <v/>
      </c>
      <c r="BP563" s="25" t="str">
        <f t="shared" ca="1" si="542"/>
        <v/>
      </c>
      <c r="BQ563" s="25" t="str">
        <f t="shared" ca="1" si="543"/>
        <v/>
      </c>
      <c r="BR563" s="25" t="str">
        <f t="shared" ca="1" si="544"/>
        <v/>
      </c>
      <c r="BS563" s="25" t="str">
        <f ca="1">IF($H563="","",IF($Q563="x",SUM(BL$3:BN563)+SUM(BQ$3:BR563)-SUM(BS$3:BS562),0))</f>
        <v/>
      </c>
      <c r="BT563" s="25" t="str">
        <f t="shared" ca="1" si="545"/>
        <v/>
      </c>
      <c r="BU563" s="25" t="str">
        <f t="shared" ca="1" si="508"/>
        <v/>
      </c>
      <c r="BV563" s="7"/>
      <c r="BY563" s="7"/>
      <c r="CB563" s="131">
        <f t="shared" si="492"/>
        <v>560</v>
      </c>
      <c r="CC563" s="132" t="str">
        <f t="shared" ca="1" si="546"/>
        <v/>
      </c>
      <c r="CD563" s="133" t="str">
        <f t="shared" ca="1" si="493"/>
        <v/>
      </c>
      <c r="CE563" s="133" t="str">
        <f t="shared" ca="1" si="547"/>
        <v/>
      </c>
      <c r="CF563" s="133" t="str">
        <f t="shared" ca="1" si="494"/>
        <v/>
      </c>
      <c r="CG563" s="133" t="str">
        <f t="shared" ca="1" si="548"/>
        <v/>
      </c>
      <c r="CH563" s="133" t="str">
        <f ca="1">IF($H563="","",IF(MONTH($H563)=MONTH($C$4)-1,MAX(0,(CG563-SUM(N552:N563)+SUM(O552:O563))-(VLOOKUP(CB563-12,$CB$3:$CH562,6,FALSE))),0)*0.25)</f>
        <v/>
      </c>
      <c r="CI563" s="133" t="str">
        <f ca="1">IF($H563="","",CG563-SUM($CH$4:$CH563))</f>
        <v/>
      </c>
      <c r="CK563" s="133" t="str">
        <f ca="1">IF($H563="","",SUM($N$4:$N563)+$CK$3)</f>
        <v/>
      </c>
      <c r="CL563" s="133" t="str">
        <f ca="1">IF($H563="","",SUM($O$4:$O563))</f>
        <v/>
      </c>
      <c r="CM563" s="133" t="str">
        <f t="shared" ca="1" si="551"/>
        <v/>
      </c>
      <c r="CN563" s="133" t="str">
        <f ca="1">IF($H563="","",ROUND(IF(MONTH($H563)=MONTH($C$4)-1,BT563*(1+CC563)-SUM($CM$4:$CM563),0),2))</f>
        <v/>
      </c>
      <c r="CZ563" s="132" t="str">
        <f t="shared" ca="1" si="509"/>
        <v/>
      </c>
    </row>
    <row r="564" spans="6:104" x14ac:dyDescent="0.2">
      <c r="F564" s="3">
        <v>561</v>
      </c>
      <c r="G564" s="3">
        <f t="shared" si="510"/>
        <v>47</v>
      </c>
      <c r="H564" s="8" t="str">
        <f t="shared" ca="1" si="549"/>
        <v/>
      </c>
      <c r="I564" s="6" t="str">
        <f t="shared" ca="1" si="495"/>
        <v/>
      </c>
      <c r="J564" s="6" t="str">
        <f t="shared" ca="1" si="496"/>
        <v/>
      </c>
      <c r="K564" s="7"/>
      <c r="L564" s="6" t="str">
        <f ca="1">IF($H564="","",IF($J564="",VLOOKUP($I564,Sterbetafeln!$A$4:$I$124,$D$10,FALSE),MAX(0.0005,VLOOKUP($I564,Sterbetafeln!$A$4:$I$124,$D$10,FALSE)*VLOOKUP($J564,Sterbetafeln!$A$4:$I$124,$D$13,FALSE))))</f>
        <v/>
      </c>
      <c r="M564" s="78">
        <f ca="1">SUM($O$3:$O564)</f>
        <v>0</v>
      </c>
      <c r="N564" s="25" t="str">
        <f t="shared" ca="1" si="511"/>
        <v/>
      </c>
      <c r="O564" s="25" t="str">
        <f t="shared" ca="1" si="512"/>
        <v/>
      </c>
      <c r="P564" s="25" t="str">
        <f t="shared" ca="1" si="513"/>
        <v/>
      </c>
      <c r="Q564" s="7" t="str">
        <f t="shared" ca="1" si="514"/>
        <v/>
      </c>
      <c r="R564" s="25" t="str">
        <f t="shared" ca="1" si="515"/>
        <v/>
      </c>
      <c r="S564" s="25">
        <f ca="1">SUM(R$3:R564)</f>
        <v>0</v>
      </c>
      <c r="T564" s="25" t="str">
        <f t="shared" ca="1" si="516"/>
        <v/>
      </c>
      <c r="U564" s="25" t="str">
        <f t="shared" ca="1" si="497"/>
        <v/>
      </c>
      <c r="V564" s="25" t="str">
        <f t="shared" ca="1" si="517"/>
        <v/>
      </c>
      <c r="W564" s="25" t="str">
        <f t="shared" ca="1" si="498"/>
        <v/>
      </c>
      <c r="X564" s="25" t="str">
        <f t="shared" ca="1" si="518"/>
        <v/>
      </c>
      <c r="Y564" s="25" t="str">
        <f t="shared" ca="1" si="499"/>
        <v/>
      </c>
      <c r="Z564" s="25" t="str">
        <f t="shared" ca="1" si="519"/>
        <v/>
      </c>
      <c r="AA564" s="25" t="str">
        <f t="shared" ca="1" si="520"/>
        <v/>
      </c>
      <c r="AB564" s="25" t="str">
        <f ca="1">IF($H564="","",IF($Q564="x",SUM(U$3:W564)+SUM(Z$3:AA564)-SUM(AB$3:AB563),0))</f>
        <v/>
      </c>
      <c r="AC564" s="25" t="str">
        <f t="shared" ca="1" si="521"/>
        <v/>
      </c>
      <c r="AD564" s="25" t="str">
        <f t="shared" ca="1" si="500"/>
        <v/>
      </c>
      <c r="AE564" s="7"/>
      <c r="AF564" s="25" t="str">
        <f t="shared" ca="1" si="522"/>
        <v/>
      </c>
      <c r="AG564" s="25">
        <f ca="1">SUM(AF$3:AF564)</f>
        <v>0</v>
      </c>
      <c r="AH564" s="25" t="str">
        <f t="shared" ca="1" si="523"/>
        <v/>
      </c>
      <c r="AI564" s="25" t="str">
        <f t="shared" ca="1" si="501"/>
        <v/>
      </c>
      <c r="AJ564" s="25" t="str">
        <f t="shared" ca="1" si="524"/>
        <v/>
      </c>
      <c r="AK564" s="25" t="str">
        <f t="shared" ca="1" si="502"/>
        <v/>
      </c>
      <c r="AL564" s="25" t="str">
        <f t="shared" ca="1" si="525"/>
        <v/>
      </c>
      <c r="AM564" s="25" t="str">
        <f t="shared" ca="1" si="503"/>
        <v/>
      </c>
      <c r="AN564" s="25" t="str">
        <f t="shared" ca="1" si="526"/>
        <v/>
      </c>
      <c r="AO564" s="25" t="str">
        <f t="shared" ca="1" si="527"/>
        <v/>
      </c>
      <c r="AP564" s="25" t="str">
        <f ca="1">IF($H564="","",IF($Q564="x",SUM(AI$3:AK564)+SUM(AN$3:AO564)-SUM(AP$3:AP563),0))</f>
        <v/>
      </c>
      <c r="AQ564" s="25" t="str">
        <f t="shared" ca="1" si="528"/>
        <v/>
      </c>
      <c r="AR564" s="25" t="str">
        <f t="shared" ca="1" si="504"/>
        <v/>
      </c>
      <c r="AS564" s="7"/>
      <c r="AT564" s="25" t="str">
        <f t="shared" ca="1" si="529"/>
        <v/>
      </c>
      <c r="AU564" s="25">
        <f ca="1">SUM(AT$3:AT564)</f>
        <v>0</v>
      </c>
      <c r="AV564" s="25" t="str">
        <f t="shared" ca="1" si="530"/>
        <v/>
      </c>
      <c r="AW564" s="25" t="str">
        <f t="shared" ca="1" si="505"/>
        <v/>
      </c>
      <c r="AX564" s="25" t="str">
        <f t="shared" ca="1" si="531"/>
        <v/>
      </c>
      <c r="AY564" s="25" t="str">
        <f t="shared" ca="1" si="532"/>
        <v/>
      </c>
      <c r="AZ564" s="25" t="str">
        <f t="shared" ca="1" si="533"/>
        <v/>
      </c>
      <c r="BA564" s="25" t="str">
        <f t="shared" ca="1" si="534"/>
        <v/>
      </c>
      <c r="BB564" s="25" t="str">
        <f t="shared" ca="1" si="535"/>
        <v/>
      </c>
      <c r="BC564" s="25" t="str">
        <f t="shared" ca="1" si="536"/>
        <v/>
      </c>
      <c r="BD564" s="25" t="str">
        <f ca="1">IF($H564="","",IF($Q564="x",SUM(AW$3:AY564)+SUM(BB$3:BC564)-SUM(BD$3:BD563),0))</f>
        <v/>
      </c>
      <c r="BE564" s="25" t="str">
        <f t="shared" ca="1" si="537"/>
        <v/>
      </c>
      <c r="BF564" s="25" t="str">
        <f t="shared" ca="1" si="506"/>
        <v/>
      </c>
      <c r="BG564" s="7"/>
      <c r="BI564" s="25" t="str">
        <f t="shared" ca="1" si="538"/>
        <v/>
      </c>
      <c r="BJ564" s="25">
        <f ca="1">SUM(BI$3:BI564)</f>
        <v>0</v>
      </c>
      <c r="BK564" s="25" t="str">
        <f t="shared" ca="1" si="550"/>
        <v/>
      </c>
      <c r="BL564" s="25" t="str">
        <f t="shared" ca="1" si="507"/>
        <v/>
      </c>
      <c r="BM564" s="25" t="str">
        <f t="shared" ca="1" si="539"/>
        <v/>
      </c>
      <c r="BN564" s="25" t="str">
        <f t="shared" ca="1" si="540"/>
        <v/>
      </c>
      <c r="BO564" s="25" t="str">
        <f t="shared" ca="1" si="541"/>
        <v/>
      </c>
      <c r="BP564" s="25" t="str">
        <f t="shared" ca="1" si="542"/>
        <v/>
      </c>
      <c r="BQ564" s="25" t="str">
        <f t="shared" ca="1" si="543"/>
        <v/>
      </c>
      <c r="BR564" s="25" t="str">
        <f t="shared" ca="1" si="544"/>
        <v/>
      </c>
      <c r="BS564" s="25" t="str">
        <f ca="1">IF($H564="","",IF($Q564="x",SUM(BL$3:BN564)+SUM(BQ$3:BR564)-SUM(BS$3:BS563),0))</f>
        <v/>
      </c>
      <c r="BT564" s="25" t="str">
        <f t="shared" ca="1" si="545"/>
        <v/>
      </c>
      <c r="BU564" s="25" t="str">
        <f t="shared" ca="1" si="508"/>
        <v/>
      </c>
      <c r="BV564" s="7"/>
      <c r="BY564" s="7"/>
      <c r="CB564" s="131">
        <f t="shared" si="492"/>
        <v>561</v>
      </c>
      <c r="CC564" s="132" t="str">
        <f t="shared" ca="1" si="546"/>
        <v/>
      </c>
      <c r="CD564" s="133" t="str">
        <f t="shared" ca="1" si="493"/>
        <v/>
      </c>
      <c r="CE564" s="133" t="str">
        <f t="shared" ca="1" si="547"/>
        <v/>
      </c>
      <c r="CF564" s="133" t="str">
        <f t="shared" ca="1" si="494"/>
        <v/>
      </c>
      <c r="CG564" s="133" t="str">
        <f t="shared" ca="1" si="548"/>
        <v/>
      </c>
      <c r="CH564" s="133" t="str">
        <f ca="1">IF($H564="","",IF(MONTH($H564)=MONTH($C$4)-1,MAX(0,(CG564-SUM(N553:N564)+SUM(O553:O564))-(VLOOKUP(CB564-12,$CB$3:$CH563,6,FALSE))),0)*0.25)</f>
        <v/>
      </c>
      <c r="CI564" s="133" t="str">
        <f ca="1">IF($H564="","",CG564-SUM($CH$4:$CH564))</f>
        <v/>
      </c>
      <c r="CK564" s="133" t="str">
        <f ca="1">IF($H564="","",SUM($N$4:$N564)+$CK$3)</f>
        <v/>
      </c>
      <c r="CL564" s="133" t="str">
        <f ca="1">IF($H564="","",SUM($O$4:$O564))</f>
        <v/>
      </c>
      <c r="CM564" s="133" t="str">
        <f t="shared" ca="1" si="551"/>
        <v/>
      </c>
      <c r="CN564" s="133" t="str">
        <f ca="1">IF($H564="","",ROUND(IF(MONTH($H564)=MONTH($C$4)-1,BT564*(1+CC564)-SUM($CM$4:$CM564),0),2))</f>
        <v/>
      </c>
      <c r="CZ564" s="132" t="str">
        <f t="shared" ca="1" si="509"/>
        <v/>
      </c>
    </row>
    <row r="565" spans="6:104" x14ac:dyDescent="0.2">
      <c r="F565" s="3">
        <v>562</v>
      </c>
      <c r="G565" s="3">
        <f t="shared" si="510"/>
        <v>47</v>
      </c>
      <c r="H565" s="8" t="str">
        <f t="shared" ca="1" si="549"/>
        <v/>
      </c>
      <c r="I565" s="6" t="str">
        <f t="shared" ca="1" si="495"/>
        <v/>
      </c>
      <c r="J565" s="6" t="str">
        <f t="shared" ca="1" si="496"/>
        <v/>
      </c>
      <c r="K565" s="7"/>
      <c r="L565" s="6" t="str">
        <f ca="1">IF($H565="","",IF($J565="",VLOOKUP($I565,Sterbetafeln!$A$4:$I$124,$D$10,FALSE),MAX(0.0005,VLOOKUP($I565,Sterbetafeln!$A$4:$I$124,$D$10,FALSE)*VLOOKUP($J565,Sterbetafeln!$A$4:$I$124,$D$13,FALSE))))</f>
        <v/>
      </c>
      <c r="M565" s="78">
        <f ca="1">SUM($O$3:$O565)</f>
        <v>0</v>
      </c>
      <c r="N565" s="25" t="str">
        <f t="shared" ca="1" si="511"/>
        <v/>
      </c>
      <c r="O565" s="25" t="str">
        <f t="shared" ca="1" si="512"/>
        <v/>
      </c>
      <c r="P565" s="25" t="str">
        <f t="shared" ca="1" si="513"/>
        <v/>
      </c>
      <c r="Q565" s="7" t="str">
        <f t="shared" ca="1" si="514"/>
        <v/>
      </c>
      <c r="R565" s="25" t="str">
        <f t="shared" ca="1" si="515"/>
        <v/>
      </c>
      <c r="S565" s="25">
        <f ca="1">SUM(R$3:R565)</f>
        <v>0</v>
      </c>
      <c r="T565" s="25" t="str">
        <f t="shared" ca="1" si="516"/>
        <v/>
      </c>
      <c r="U565" s="25" t="str">
        <f t="shared" ca="1" si="497"/>
        <v/>
      </c>
      <c r="V565" s="25" t="str">
        <f t="shared" ca="1" si="517"/>
        <v/>
      </c>
      <c r="W565" s="25" t="str">
        <f t="shared" ca="1" si="498"/>
        <v/>
      </c>
      <c r="X565" s="25" t="str">
        <f t="shared" ca="1" si="518"/>
        <v/>
      </c>
      <c r="Y565" s="25" t="str">
        <f t="shared" ca="1" si="499"/>
        <v/>
      </c>
      <c r="Z565" s="25" t="str">
        <f t="shared" ca="1" si="519"/>
        <v/>
      </c>
      <c r="AA565" s="25" t="str">
        <f t="shared" ca="1" si="520"/>
        <v/>
      </c>
      <c r="AB565" s="25" t="str">
        <f ca="1">IF($H565="","",IF($Q565="x",SUM(U$3:W565)+SUM(Z$3:AA565)-SUM(AB$3:AB564),0))</f>
        <v/>
      </c>
      <c r="AC565" s="25" t="str">
        <f t="shared" ca="1" si="521"/>
        <v/>
      </c>
      <c r="AD565" s="25" t="str">
        <f t="shared" ca="1" si="500"/>
        <v/>
      </c>
      <c r="AE565" s="7"/>
      <c r="AF565" s="25" t="str">
        <f t="shared" ca="1" si="522"/>
        <v/>
      </c>
      <c r="AG565" s="25">
        <f ca="1">SUM(AF$3:AF565)</f>
        <v>0</v>
      </c>
      <c r="AH565" s="25" t="str">
        <f t="shared" ca="1" si="523"/>
        <v/>
      </c>
      <c r="AI565" s="25" t="str">
        <f t="shared" ca="1" si="501"/>
        <v/>
      </c>
      <c r="AJ565" s="25" t="str">
        <f t="shared" ca="1" si="524"/>
        <v/>
      </c>
      <c r="AK565" s="25" t="str">
        <f t="shared" ca="1" si="502"/>
        <v/>
      </c>
      <c r="AL565" s="25" t="str">
        <f t="shared" ca="1" si="525"/>
        <v/>
      </c>
      <c r="AM565" s="25" t="str">
        <f t="shared" ca="1" si="503"/>
        <v/>
      </c>
      <c r="AN565" s="25" t="str">
        <f t="shared" ca="1" si="526"/>
        <v/>
      </c>
      <c r="AO565" s="25" t="str">
        <f t="shared" ca="1" si="527"/>
        <v/>
      </c>
      <c r="AP565" s="25" t="str">
        <f ca="1">IF($H565="","",IF($Q565="x",SUM(AI$3:AK565)+SUM(AN$3:AO565)-SUM(AP$3:AP564),0))</f>
        <v/>
      </c>
      <c r="AQ565" s="25" t="str">
        <f t="shared" ca="1" si="528"/>
        <v/>
      </c>
      <c r="AR565" s="25" t="str">
        <f t="shared" ca="1" si="504"/>
        <v/>
      </c>
      <c r="AS565" s="7"/>
      <c r="AT565" s="25" t="str">
        <f t="shared" ca="1" si="529"/>
        <v/>
      </c>
      <c r="AU565" s="25">
        <f ca="1">SUM(AT$3:AT565)</f>
        <v>0</v>
      </c>
      <c r="AV565" s="25" t="str">
        <f t="shared" ca="1" si="530"/>
        <v/>
      </c>
      <c r="AW565" s="25" t="str">
        <f t="shared" ca="1" si="505"/>
        <v/>
      </c>
      <c r="AX565" s="25" t="str">
        <f t="shared" ca="1" si="531"/>
        <v/>
      </c>
      <c r="AY565" s="25" t="str">
        <f t="shared" ca="1" si="532"/>
        <v/>
      </c>
      <c r="AZ565" s="25" t="str">
        <f t="shared" ca="1" si="533"/>
        <v/>
      </c>
      <c r="BA565" s="25" t="str">
        <f t="shared" ca="1" si="534"/>
        <v/>
      </c>
      <c r="BB565" s="25" t="str">
        <f t="shared" ca="1" si="535"/>
        <v/>
      </c>
      <c r="BC565" s="25" t="str">
        <f t="shared" ca="1" si="536"/>
        <v/>
      </c>
      <c r="BD565" s="25" t="str">
        <f ca="1">IF($H565="","",IF($Q565="x",SUM(AW$3:AY565)+SUM(BB$3:BC565)-SUM(BD$3:BD564),0))</f>
        <v/>
      </c>
      <c r="BE565" s="25" t="str">
        <f t="shared" ca="1" si="537"/>
        <v/>
      </c>
      <c r="BF565" s="25" t="str">
        <f t="shared" ca="1" si="506"/>
        <v/>
      </c>
      <c r="BG565" s="7"/>
      <c r="BI565" s="25" t="str">
        <f t="shared" ca="1" si="538"/>
        <v/>
      </c>
      <c r="BJ565" s="25">
        <f ca="1">SUM(BI$3:BI565)</f>
        <v>0</v>
      </c>
      <c r="BK565" s="25" t="str">
        <f t="shared" ca="1" si="550"/>
        <v/>
      </c>
      <c r="BL565" s="25" t="str">
        <f t="shared" ca="1" si="507"/>
        <v/>
      </c>
      <c r="BM565" s="25" t="str">
        <f t="shared" ca="1" si="539"/>
        <v/>
      </c>
      <c r="BN565" s="25" t="str">
        <f t="shared" ca="1" si="540"/>
        <v/>
      </c>
      <c r="BO565" s="25" t="str">
        <f t="shared" ca="1" si="541"/>
        <v/>
      </c>
      <c r="BP565" s="25" t="str">
        <f t="shared" ca="1" si="542"/>
        <v/>
      </c>
      <c r="BQ565" s="25" t="str">
        <f t="shared" ca="1" si="543"/>
        <v/>
      </c>
      <c r="BR565" s="25" t="str">
        <f t="shared" ca="1" si="544"/>
        <v/>
      </c>
      <c r="BS565" s="25" t="str">
        <f ca="1">IF($H565="","",IF($Q565="x",SUM(BL$3:BN565)+SUM(BQ$3:BR565)-SUM(BS$3:BS564),0))</f>
        <v/>
      </c>
      <c r="BT565" s="25" t="str">
        <f t="shared" ca="1" si="545"/>
        <v/>
      </c>
      <c r="BU565" s="25" t="str">
        <f t="shared" ca="1" si="508"/>
        <v/>
      </c>
      <c r="BV565" s="7"/>
      <c r="BY565" s="7"/>
      <c r="CB565" s="131">
        <f t="shared" si="492"/>
        <v>562</v>
      </c>
      <c r="CC565" s="132" t="str">
        <f t="shared" ca="1" si="546"/>
        <v/>
      </c>
      <c r="CD565" s="133" t="str">
        <f t="shared" ca="1" si="493"/>
        <v/>
      </c>
      <c r="CE565" s="133" t="str">
        <f t="shared" ca="1" si="547"/>
        <v/>
      </c>
      <c r="CF565" s="133" t="str">
        <f t="shared" ca="1" si="494"/>
        <v/>
      </c>
      <c r="CG565" s="133" t="str">
        <f t="shared" ca="1" si="548"/>
        <v/>
      </c>
      <c r="CH565" s="133" t="str">
        <f ca="1">IF($H565="","",IF(MONTH($H565)=MONTH($C$4)-1,MAX(0,(CG565-SUM(N554:N565)+SUM(O554:O565))-(VLOOKUP(CB565-12,$CB$3:$CH564,6,FALSE))),0)*0.25)</f>
        <v/>
      </c>
      <c r="CI565" s="133" t="str">
        <f ca="1">IF($H565="","",CG565-SUM($CH$4:$CH565))</f>
        <v/>
      </c>
      <c r="CK565" s="133" t="str">
        <f ca="1">IF($H565="","",SUM($N$4:$N565)+$CK$3)</f>
        <v/>
      </c>
      <c r="CL565" s="133" t="str">
        <f ca="1">IF($H565="","",SUM($O$4:$O565))</f>
        <v/>
      </c>
      <c r="CM565" s="133" t="str">
        <f t="shared" ca="1" si="551"/>
        <v/>
      </c>
      <c r="CN565" s="133" t="str">
        <f ca="1">IF($H565="","",ROUND(IF(MONTH($H565)=MONTH($C$4)-1,BT565*(1+CC565)-SUM($CM$4:$CM565),0),2))</f>
        <v/>
      </c>
      <c r="CZ565" s="132" t="str">
        <f t="shared" ca="1" si="509"/>
        <v/>
      </c>
    </row>
    <row r="566" spans="6:104" x14ac:dyDescent="0.2">
      <c r="F566" s="3">
        <v>563</v>
      </c>
      <c r="G566" s="3">
        <f t="shared" si="510"/>
        <v>47</v>
      </c>
      <c r="H566" s="8" t="str">
        <f t="shared" ca="1" si="549"/>
        <v/>
      </c>
      <c r="I566" s="6" t="str">
        <f t="shared" ca="1" si="495"/>
        <v/>
      </c>
      <c r="J566" s="6" t="str">
        <f t="shared" ca="1" si="496"/>
        <v/>
      </c>
      <c r="K566" s="7"/>
      <c r="L566" s="6" t="str">
        <f ca="1">IF($H566="","",IF($J566="",VLOOKUP($I566,Sterbetafeln!$A$4:$I$124,$D$10,FALSE),MAX(0.0005,VLOOKUP($I566,Sterbetafeln!$A$4:$I$124,$D$10,FALSE)*VLOOKUP($J566,Sterbetafeln!$A$4:$I$124,$D$13,FALSE))))</f>
        <v/>
      </c>
      <c r="M566" s="78">
        <f ca="1">SUM($O$3:$O566)</f>
        <v>0</v>
      </c>
      <c r="N566" s="25" t="str">
        <f t="shared" ca="1" si="511"/>
        <v/>
      </c>
      <c r="O566" s="25" t="str">
        <f t="shared" ca="1" si="512"/>
        <v/>
      </c>
      <c r="P566" s="25" t="str">
        <f t="shared" ca="1" si="513"/>
        <v/>
      </c>
      <c r="Q566" s="7" t="str">
        <f t="shared" ca="1" si="514"/>
        <v/>
      </c>
      <c r="R566" s="25" t="str">
        <f t="shared" ca="1" si="515"/>
        <v/>
      </c>
      <c r="S566" s="25">
        <f ca="1">SUM(R$3:R566)</f>
        <v>0</v>
      </c>
      <c r="T566" s="25" t="str">
        <f t="shared" ca="1" si="516"/>
        <v/>
      </c>
      <c r="U566" s="25" t="str">
        <f t="shared" ca="1" si="497"/>
        <v/>
      </c>
      <c r="V566" s="25" t="str">
        <f t="shared" ca="1" si="517"/>
        <v/>
      </c>
      <c r="W566" s="25" t="str">
        <f t="shared" ca="1" si="498"/>
        <v/>
      </c>
      <c r="X566" s="25" t="str">
        <f t="shared" ca="1" si="518"/>
        <v/>
      </c>
      <c r="Y566" s="25" t="str">
        <f t="shared" ca="1" si="499"/>
        <v/>
      </c>
      <c r="Z566" s="25" t="str">
        <f t="shared" ca="1" si="519"/>
        <v/>
      </c>
      <c r="AA566" s="25" t="str">
        <f t="shared" ca="1" si="520"/>
        <v/>
      </c>
      <c r="AB566" s="25" t="str">
        <f ca="1">IF($H566="","",IF($Q566="x",SUM(U$3:W566)+SUM(Z$3:AA566)-SUM(AB$3:AB565),0))</f>
        <v/>
      </c>
      <c r="AC566" s="25" t="str">
        <f t="shared" ca="1" si="521"/>
        <v/>
      </c>
      <c r="AD566" s="25" t="str">
        <f t="shared" ca="1" si="500"/>
        <v/>
      </c>
      <c r="AE566" s="7"/>
      <c r="AF566" s="25" t="str">
        <f t="shared" ca="1" si="522"/>
        <v/>
      </c>
      <c r="AG566" s="25">
        <f ca="1">SUM(AF$3:AF566)</f>
        <v>0</v>
      </c>
      <c r="AH566" s="25" t="str">
        <f t="shared" ca="1" si="523"/>
        <v/>
      </c>
      <c r="AI566" s="25" t="str">
        <f t="shared" ca="1" si="501"/>
        <v/>
      </c>
      <c r="AJ566" s="25" t="str">
        <f t="shared" ca="1" si="524"/>
        <v/>
      </c>
      <c r="AK566" s="25" t="str">
        <f t="shared" ca="1" si="502"/>
        <v/>
      </c>
      <c r="AL566" s="25" t="str">
        <f t="shared" ca="1" si="525"/>
        <v/>
      </c>
      <c r="AM566" s="25" t="str">
        <f t="shared" ca="1" si="503"/>
        <v/>
      </c>
      <c r="AN566" s="25" t="str">
        <f t="shared" ca="1" si="526"/>
        <v/>
      </c>
      <c r="AO566" s="25" t="str">
        <f t="shared" ca="1" si="527"/>
        <v/>
      </c>
      <c r="AP566" s="25" t="str">
        <f ca="1">IF($H566="","",IF($Q566="x",SUM(AI$3:AK566)+SUM(AN$3:AO566)-SUM(AP$3:AP565),0))</f>
        <v/>
      </c>
      <c r="AQ566" s="25" t="str">
        <f t="shared" ca="1" si="528"/>
        <v/>
      </c>
      <c r="AR566" s="25" t="str">
        <f t="shared" ca="1" si="504"/>
        <v/>
      </c>
      <c r="AS566" s="7"/>
      <c r="AT566" s="25" t="str">
        <f t="shared" ca="1" si="529"/>
        <v/>
      </c>
      <c r="AU566" s="25">
        <f ca="1">SUM(AT$3:AT566)</f>
        <v>0</v>
      </c>
      <c r="AV566" s="25" t="str">
        <f t="shared" ca="1" si="530"/>
        <v/>
      </c>
      <c r="AW566" s="25" t="str">
        <f t="shared" ca="1" si="505"/>
        <v/>
      </c>
      <c r="AX566" s="25" t="str">
        <f t="shared" ca="1" si="531"/>
        <v/>
      </c>
      <c r="AY566" s="25" t="str">
        <f t="shared" ca="1" si="532"/>
        <v/>
      </c>
      <c r="AZ566" s="25" t="str">
        <f t="shared" ca="1" si="533"/>
        <v/>
      </c>
      <c r="BA566" s="25" t="str">
        <f t="shared" ca="1" si="534"/>
        <v/>
      </c>
      <c r="BB566" s="25" t="str">
        <f t="shared" ca="1" si="535"/>
        <v/>
      </c>
      <c r="BC566" s="25" t="str">
        <f t="shared" ca="1" si="536"/>
        <v/>
      </c>
      <c r="BD566" s="25" t="str">
        <f ca="1">IF($H566="","",IF($Q566="x",SUM(AW$3:AY566)+SUM(BB$3:BC566)-SUM(BD$3:BD565),0))</f>
        <v/>
      </c>
      <c r="BE566" s="25" t="str">
        <f t="shared" ca="1" si="537"/>
        <v/>
      </c>
      <c r="BF566" s="25" t="str">
        <f t="shared" ca="1" si="506"/>
        <v/>
      </c>
      <c r="BG566" s="7"/>
      <c r="BI566" s="25" t="str">
        <f t="shared" ca="1" si="538"/>
        <v/>
      </c>
      <c r="BJ566" s="25">
        <f ca="1">SUM(BI$3:BI566)</f>
        <v>0</v>
      </c>
      <c r="BK566" s="25" t="str">
        <f t="shared" ca="1" si="550"/>
        <v/>
      </c>
      <c r="BL566" s="25" t="str">
        <f t="shared" ca="1" si="507"/>
        <v/>
      </c>
      <c r="BM566" s="25" t="str">
        <f t="shared" ca="1" si="539"/>
        <v/>
      </c>
      <c r="BN566" s="25" t="str">
        <f t="shared" ca="1" si="540"/>
        <v/>
      </c>
      <c r="BO566" s="25" t="str">
        <f t="shared" ca="1" si="541"/>
        <v/>
      </c>
      <c r="BP566" s="25" t="str">
        <f t="shared" ca="1" si="542"/>
        <v/>
      </c>
      <c r="BQ566" s="25" t="str">
        <f t="shared" ca="1" si="543"/>
        <v/>
      </c>
      <c r="BR566" s="25" t="str">
        <f t="shared" ca="1" si="544"/>
        <v/>
      </c>
      <c r="BS566" s="25" t="str">
        <f ca="1">IF($H566="","",IF($Q566="x",SUM(BL$3:BN566)+SUM(BQ$3:BR566)-SUM(BS$3:BS565),0))</f>
        <v/>
      </c>
      <c r="BT566" s="25" t="str">
        <f t="shared" ca="1" si="545"/>
        <v/>
      </c>
      <c r="BU566" s="25" t="str">
        <f t="shared" ca="1" si="508"/>
        <v/>
      </c>
      <c r="BV566" s="7"/>
      <c r="BY566" s="7"/>
      <c r="CB566" s="131">
        <f t="shared" si="492"/>
        <v>563</v>
      </c>
      <c r="CC566" s="132" t="str">
        <f t="shared" ca="1" si="546"/>
        <v/>
      </c>
      <c r="CD566" s="133" t="str">
        <f t="shared" ca="1" si="493"/>
        <v/>
      </c>
      <c r="CE566" s="133" t="str">
        <f t="shared" ca="1" si="547"/>
        <v/>
      </c>
      <c r="CF566" s="133" t="str">
        <f t="shared" ca="1" si="494"/>
        <v/>
      </c>
      <c r="CG566" s="133" t="str">
        <f t="shared" ca="1" si="548"/>
        <v/>
      </c>
      <c r="CH566" s="133" t="str">
        <f ca="1">IF($H566="","",IF(MONTH($H566)=MONTH($C$4)-1,MAX(0,(CG566-SUM(N555:N566)+SUM(O555:O566))-(VLOOKUP(CB566-12,$CB$3:$CH565,6,FALSE))),0)*0.25)</f>
        <v/>
      </c>
      <c r="CI566" s="133" t="str">
        <f ca="1">IF($H566="","",CG566-SUM($CH$4:$CH566))</f>
        <v/>
      </c>
      <c r="CK566" s="133" t="str">
        <f ca="1">IF($H566="","",SUM($N$4:$N566)+$CK$3)</f>
        <v/>
      </c>
      <c r="CL566" s="133" t="str">
        <f ca="1">IF($H566="","",SUM($O$4:$O566))</f>
        <v/>
      </c>
      <c r="CM566" s="133" t="str">
        <f t="shared" ca="1" si="551"/>
        <v/>
      </c>
      <c r="CN566" s="133" t="str">
        <f ca="1">IF($H566="","",ROUND(IF(MONTH($H566)=MONTH($C$4)-1,BT566*(1+CC566)-SUM($CM$4:$CM566),0),2))</f>
        <v/>
      </c>
      <c r="CZ566" s="132" t="str">
        <f t="shared" ca="1" si="509"/>
        <v/>
      </c>
    </row>
    <row r="567" spans="6:104" x14ac:dyDescent="0.2">
      <c r="F567" s="3">
        <v>564</v>
      </c>
      <c r="G567" s="3">
        <f t="shared" si="510"/>
        <v>47</v>
      </c>
      <c r="H567" s="8" t="str">
        <f t="shared" ca="1" si="549"/>
        <v/>
      </c>
      <c r="I567" s="6" t="str">
        <f t="shared" ca="1" si="495"/>
        <v/>
      </c>
      <c r="J567" s="6" t="str">
        <f t="shared" ca="1" si="496"/>
        <v/>
      </c>
      <c r="K567" s="7"/>
      <c r="L567" s="6" t="str">
        <f ca="1">IF($H567="","",IF($J567="",VLOOKUP($I567,Sterbetafeln!$A$4:$I$124,$D$10,FALSE),MAX(0.0005,VLOOKUP($I567,Sterbetafeln!$A$4:$I$124,$D$10,FALSE)*VLOOKUP($J567,Sterbetafeln!$A$4:$I$124,$D$13,FALSE))))</f>
        <v/>
      </c>
      <c r="M567" s="78">
        <f ca="1">SUM($O$3:$O567)</f>
        <v>0</v>
      </c>
      <c r="N567" s="25" t="str">
        <f t="shared" ca="1" si="511"/>
        <v/>
      </c>
      <c r="O567" s="25" t="str">
        <f t="shared" ca="1" si="512"/>
        <v/>
      </c>
      <c r="P567" s="25" t="str">
        <f t="shared" ca="1" si="513"/>
        <v/>
      </c>
      <c r="Q567" s="7" t="str">
        <f t="shared" ca="1" si="514"/>
        <v/>
      </c>
      <c r="R567" s="25" t="str">
        <f t="shared" ca="1" si="515"/>
        <v/>
      </c>
      <c r="S567" s="25">
        <f ca="1">SUM(R$3:R567)</f>
        <v>0</v>
      </c>
      <c r="T567" s="25" t="str">
        <f t="shared" ca="1" si="516"/>
        <v/>
      </c>
      <c r="U567" s="25" t="str">
        <f t="shared" ca="1" si="497"/>
        <v/>
      </c>
      <c r="V567" s="25" t="str">
        <f t="shared" ca="1" si="517"/>
        <v/>
      </c>
      <c r="W567" s="25" t="str">
        <f t="shared" ca="1" si="498"/>
        <v/>
      </c>
      <c r="X567" s="25" t="str">
        <f t="shared" ca="1" si="518"/>
        <v/>
      </c>
      <c r="Y567" s="25" t="str">
        <f t="shared" ca="1" si="499"/>
        <v/>
      </c>
      <c r="Z567" s="25" t="str">
        <f t="shared" ca="1" si="519"/>
        <v/>
      </c>
      <c r="AA567" s="25" t="str">
        <f t="shared" ca="1" si="520"/>
        <v/>
      </c>
      <c r="AB567" s="25" t="str">
        <f ca="1">IF($H567="","",IF($Q567="x",SUM(U$3:W567)+SUM(Z$3:AA567)-SUM(AB$3:AB566),0))</f>
        <v/>
      </c>
      <c r="AC567" s="25" t="str">
        <f t="shared" ca="1" si="521"/>
        <v/>
      </c>
      <c r="AD567" s="25" t="str">
        <f t="shared" ca="1" si="500"/>
        <v/>
      </c>
      <c r="AE567" s="7"/>
      <c r="AF567" s="25" t="str">
        <f t="shared" ca="1" si="522"/>
        <v/>
      </c>
      <c r="AG567" s="25">
        <f ca="1">SUM(AF$3:AF567)</f>
        <v>0</v>
      </c>
      <c r="AH567" s="25" t="str">
        <f t="shared" ca="1" si="523"/>
        <v/>
      </c>
      <c r="AI567" s="25" t="str">
        <f t="shared" ca="1" si="501"/>
        <v/>
      </c>
      <c r="AJ567" s="25" t="str">
        <f t="shared" ca="1" si="524"/>
        <v/>
      </c>
      <c r="AK567" s="25" t="str">
        <f t="shared" ca="1" si="502"/>
        <v/>
      </c>
      <c r="AL567" s="25" t="str">
        <f t="shared" ca="1" si="525"/>
        <v/>
      </c>
      <c r="AM567" s="25" t="str">
        <f t="shared" ca="1" si="503"/>
        <v/>
      </c>
      <c r="AN567" s="25" t="str">
        <f t="shared" ca="1" si="526"/>
        <v/>
      </c>
      <c r="AO567" s="25" t="str">
        <f t="shared" ca="1" si="527"/>
        <v/>
      </c>
      <c r="AP567" s="25" t="str">
        <f ca="1">IF($H567="","",IF($Q567="x",SUM(AI$3:AK567)+SUM(AN$3:AO567)-SUM(AP$3:AP566),0))</f>
        <v/>
      </c>
      <c r="AQ567" s="25" t="str">
        <f t="shared" ca="1" si="528"/>
        <v/>
      </c>
      <c r="AR567" s="25" t="str">
        <f t="shared" ca="1" si="504"/>
        <v/>
      </c>
      <c r="AS567" s="7"/>
      <c r="AT567" s="25" t="str">
        <f t="shared" ca="1" si="529"/>
        <v/>
      </c>
      <c r="AU567" s="25">
        <f ca="1">SUM(AT$3:AT567)</f>
        <v>0</v>
      </c>
      <c r="AV567" s="25" t="str">
        <f t="shared" ca="1" si="530"/>
        <v/>
      </c>
      <c r="AW567" s="25" t="str">
        <f t="shared" ca="1" si="505"/>
        <v/>
      </c>
      <c r="AX567" s="25" t="str">
        <f t="shared" ca="1" si="531"/>
        <v/>
      </c>
      <c r="AY567" s="25" t="str">
        <f t="shared" ca="1" si="532"/>
        <v/>
      </c>
      <c r="AZ567" s="25" t="str">
        <f t="shared" ca="1" si="533"/>
        <v/>
      </c>
      <c r="BA567" s="25" t="str">
        <f t="shared" ca="1" si="534"/>
        <v/>
      </c>
      <c r="BB567" s="25" t="str">
        <f t="shared" ca="1" si="535"/>
        <v/>
      </c>
      <c r="BC567" s="25" t="str">
        <f t="shared" ca="1" si="536"/>
        <v/>
      </c>
      <c r="BD567" s="25" t="str">
        <f ca="1">IF($H567="","",IF($Q567="x",SUM(AW$3:AY567)+SUM(BB$3:BC567)-SUM(BD$3:BD566),0))</f>
        <v/>
      </c>
      <c r="BE567" s="25" t="str">
        <f t="shared" ca="1" si="537"/>
        <v/>
      </c>
      <c r="BF567" s="25" t="str">
        <f t="shared" ca="1" si="506"/>
        <v/>
      </c>
      <c r="BG567" s="7"/>
      <c r="BI567" s="25" t="str">
        <f t="shared" ca="1" si="538"/>
        <v/>
      </c>
      <c r="BJ567" s="25">
        <f ca="1">SUM(BI$3:BI567)</f>
        <v>0</v>
      </c>
      <c r="BK567" s="25" t="str">
        <f t="shared" ca="1" si="550"/>
        <v/>
      </c>
      <c r="BL567" s="25" t="str">
        <f t="shared" ca="1" si="507"/>
        <v/>
      </c>
      <c r="BM567" s="25" t="str">
        <f t="shared" ca="1" si="539"/>
        <v/>
      </c>
      <c r="BN567" s="25" t="str">
        <f t="shared" ca="1" si="540"/>
        <v/>
      </c>
      <c r="BO567" s="25" t="str">
        <f t="shared" ca="1" si="541"/>
        <v/>
      </c>
      <c r="BP567" s="25" t="str">
        <f t="shared" ca="1" si="542"/>
        <v/>
      </c>
      <c r="BQ567" s="25" t="str">
        <f t="shared" ca="1" si="543"/>
        <v/>
      </c>
      <c r="BR567" s="25" t="str">
        <f t="shared" ca="1" si="544"/>
        <v/>
      </c>
      <c r="BS567" s="25" t="str">
        <f ca="1">IF($H567="","",IF($Q567="x",SUM(BL$3:BN567)+SUM(BQ$3:BR567)-SUM(BS$3:BS566),0))</f>
        <v/>
      </c>
      <c r="BT567" s="25" t="str">
        <f t="shared" ca="1" si="545"/>
        <v/>
      </c>
      <c r="BU567" s="25" t="str">
        <f t="shared" ca="1" si="508"/>
        <v/>
      </c>
      <c r="BV567" s="7"/>
      <c r="BY567" s="7"/>
      <c r="CB567" s="131">
        <f t="shared" si="492"/>
        <v>564</v>
      </c>
      <c r="CC567" s="132" t="str">
        <f t="shared" ca="1" si="546"/>
        <v/>
      </c>
      <c r="CD567" s="133" t="str">
        <f t="shared" ca="1" si="493"/>
        <v/>
      </c>
      <c r="CE567" s="133" t="str">
        <f t="shared" ca="1" si="547"/>
        <v/>
      </c>
      <c r="CF567" s="133" t="str">
        <f t="shared" ca="1" si="494"/>
        <v/>
      </c>
      <c r="CG567" s="133" t="str">
        <f t="shared" ca="1" si="548"/>
        <v/>
      </c>
      <c r="CH567" s="133" t="str">
        <f ca="1">IF($H567="","",IF(MONTH($H567)=MONTH($C$4)-1,MAX(0,(CG567-SUM(N556:N567)+SUM(O556:O567))-(VLOOKUP(CB567-12,$CB$3:$CH566,6,FALSE))),0)*0.25)</f>
        <v/>
      </c>
      <c r="CI567" s="133" t="str">
        <f ca="1">IF($H567="","",CG567-SUM($CH$4:$CH567))</f>
        <v/>
      </c>
      <c r="CK567" s="133" t="str">
        <f ca="1">IF($H567="","",SUM($N$4:$N567)+$CK$3)</f>
        <v/>
      </c>
      <c r="CL567" s="133" t="str">
        <f ca="1">IF($H567="","",SUM($O$4:$O567))</f>
        <v/>
      </c>
      <c r="CM567" s="133" t="str">
        <f t="shared" ca="1" si="551"/>
        <v/>
      </c>
      <c r="CN567" s="133" t="str">
        <f ca="1">IF($H567="","",ROUND(IF(MONTH($H567)=MONTH($C$4)-1,BT567*(1+CC567)-SUM($CM$4:$CM567),0),2))</f>
        <v/>
      </c>
      <c r="CZ567" s="132" t="str">
        <f t="shared" ca="1" si="509"/>
        <v/>
      </c>
    </row>
    <row r="568" spans="6:104" x14ac:dyDescent="0.2">
      <c r="F568" s="3">
        <v>565</v>
      </c>
      <c r="G568" s="3">
        <f t="shared" si="510"/>
        <v>48</v>
      </c>
      <c r="H568" s="8" t="str">
        <f t="shared" ca="1" si="549"/>
        <v/>
      </c>
      <c r="I568" s="6" t="str">
        <f t="shared" ca="1" si="495"/>
        <v/>
      </c>
      <c r="J568" s="6" t="str">
        <f t="shared" ca="1" si="496"/>
        <v/>
      </c>
      <c r="K568" s="7"/>
      <c r="L568" s="6" t="str">
        <f ca="1">IF($H568="","",IF($J568="",VLOOKUP($I568,Sterbetafeln!$A$4:$I$124,$D$10,FALSE),MAX(0.0005,VLOOKUP($I568,Sterbetafeln!$A$4:$I$124,$D$10,FALSE)*VLOOKUP($J568,Sterbetafeln!$A$4:$I$124,$D$13,FALSE))))</f>
        <v/>
      </c>
      <c r="M568" s="78">
        <f ca="1">SUM($O$3:$O568)</f>
        <v>0</v>
      </c>
      <c r="N568" s="25" t="str">
        <f t="shared" ca="1" si="511"/>
        <v/>
      </c>
      <c r="O568" s="25" t="str">
        <f t="shared" ca="1" si="512"/>
        <v/>
      </c>
      <c r="P568" s="25" t="str">
        <f t="shared" ca="1" si="513"/>
        <v/>
      </c>
      <c r="Q568" s="7" t="str">
        <f t="shared" ca="1" si="514"/>
        <v/>
      </c>
      <c r="R568" s="25" t="str">
        <f t="shared" ca="1" si="515"/>
        <v/>
      </c>
      <c r="S568" s="25">
        <f ca="1">SUM(R$3:R568)</f>
        <v>0</v>
      </c>
      <c r="T568" s="25" t="str">
        <f t="shared" ca="1" si="516"/>
        <v/>
      </c>
      <c r="U568" s="25" t="str">
        <f t="shared" ca="1" si="497"/>
        <v/>
      </c>
      <c r="V568" s="25" t="str">
        <f t="shared" ca="1" si="517"/>
        <v/>
      </c>
      <c r="W568" s="25" t="str">
        <f t="shared" ca="1" si="498"/>
        <v/>
      </c>
      <c r="X568" s="25" t="str">
        <f t="shared" ca="1" si="518"/>
        <v/>
      </c>
      <c r="Y568" s="25" t="str">
        <f t="shared" ca="1" si="499"/>
        <v/>
      </c>
      <c r="Z568" s="25" t="str">
        <f t="shared" ca="1" si="519"/>
        <v/>
      </c>
      <c r="AA568" s="25" t="str">
        <f t="shared" ca="1" si="520"/>
        <v/>
      </c>
      <c r="AB568" s="25" t="str">
        <f ca="1">IF($H568="","",IF($Q568="x",SUM(U$3:W568)+SUM(Z$3:AA568)-SUM(AB$3:AB567),0))</f>
        <v/>
      </c>
      <c r="AC568" s="25" t="str">
        <f t="shared" ca="1" si="521"/>
        <v/>
      </c>
      <c r="AD568" s="25" t="str">
        <f t="shared" ca="1" si="500"/>
        <v/>
      </c>
      <c r="AE568" s="7"/>
      <c r="AF568" s="25" t="str">
        <f t="shared" ca="1" si="522"/>
        <v/>
      </c>
      <c r="AG568" s="25">
        <f ca="1">SUM(AF$3:AF568)</f>
        <v>0</v>
      </c>
      <c r="AH568" s="25" t="str">
        <f t="shared" ca="1" si="523"/>
        <v/>
      </c>
      <c r="AI568" s="25" t="str">
        <f t="shared" ca="1" si="501"/>
        <v/>
      </c>
      <c r="AJ568" s="25" t="str">
        <f t="shared" ca="1" si="524"/>
        <v/>
      </c>
      <c r="AK568" s="25" t="str">
        <f t="shared" ca="1" si="502"/>
        <v/>
      </c>
      <c r="AL568" s="25" t="str">
        <f t="shared" ca="1" si="525"/>
        <v/>
      </c>
      <c r="AM568" s="25" t="str">
        <f t="shared" ca="1" si="503"/>
        <v/>
      </c>
      <c r="AN568" s="25" t="str">
        <f t="shared" ca="1" si="526"/>
        <v/>
      </c>
      <c r="AO568" s="25" t="str">
        <f t="shared" ca="1" si="527"/>
        <v/>
      </c>
      <c r="AP568" s="25" t="str">
        <f ca="1">IF($H568="","",IF($Q568="x",SUM(AI$3:AK568)+SUM(AN$3:AO568)-SUM(AP$3:AP567),0))</f>
        <v/>
      </c>
      <c r="AQ568" s="25" t="str">
        <f t="shared" ca="1" si="528"/>
        <v/>
      </c>
      <c r="AR568" s="25" t="str">
        <f t="shared" ca="1" si="504"/>
        <v/>
      </c>
      <c r="AS568" s="7"/>
      <c r="AT568" s="25" t="str">
        <f t="shared" ca="1" si="529"/>
        <v/>
      </c>
      <c r="AU568" s="25">
        <f ca="1">SUM(AT$3:AT568)</f>
        <v>0</v>
      </c>
      <c r="AV568" s="25" t="str">
        <f t="shared" ca="1" si="530"/>
        <v/>
      </c>
      <c r="AW568" s="25" t="str">
        <f t="shared" ca="1" si="505"/>
        <v/>
      </c>
      <c r="AX568" s="25" t="str">
        <f t="shared" ca="1" si="531"/>
        <v/>
      </c>
      <c r="AY568" s="25" t="str">
        <f t="shared" ca="1" si="532"/>
        <v/>
      </c>
      <c r="AZ568" s="25" t="str">
        <f t="shared" ca="1" si="533"/>
        <v/>
      </c>
      <c r="BA568" s="25" t="str">
        <f t="shared" ca="1" si="534"/>
        <v/>
      </c>
      <c r="BB568" s="25" t="str">
        <f t="shared" ca="1" si="535"/>
        <v/>
      </c>
      <c r="BC568" s="25" t="str">
        <f t="shared" ca="1" si="536"/>
        <v/>
      </c>
      <c r="BD568" s="25" t="str">
        <f ca="1">IF($H568="","",IF($Q568="x",SUM(AW$3:AY568)+SUM(BB$3:BC568)-SUM(BD$3:BD567),0))</f>
        <v/>
      </c>
      <c r="BE568" s="25" t="str">
        <f t="shared" ca="1" si="537"/>
        <v/>
      </c>
      <c r="BF568" s="25" t="str">
        <f t="shared" ca="1" si="506"/>
        <v/>
      </c>
      <c r="BG568" s="7"/>
      <c r="BI568" s="25" t="str">
        <f t="shared" ca="1" si="538"/>
        <v/>
      </c>
      <c r="BJ568" s="25">
        <f ca="1">SUM(BI$3:BI568)</f>
        <v>0</v>
      </c>
      <c r="BK568" s="25" t="str">
        <f t="shared" ca="1" si="550"/>
        <v/>
      </c>
      <c r="BL568" s="25" t="str">
        <f t="shared" ca="1" si="507"/>
        <v/>
      </c>
      <c r="BM568" s="25" t="str">
        <f t="shared" ca="1" si="539"/>
        <v/>
      </c>
      <c r="BN568" s="25" t="str">
        <f t="shared" ca="1" si="540"/>
        <v/>
      </c>
      <c r="BO568" s="25" t="str">
        <f t="shared" ca="1" si="541"/>
        <v/>
      </c>
      <c r="BP568" s="25" t="str">
        <f t="shared" ca="1" si="542"/>
        <v/>
      </c>
      <c r="BQ568" s="25" t="str">
        <f t="shared" ca="1" si="543"/>
        <v/>
      </c>
      <c r="BR568" s="25" t="str">
        <f t="shared" ca="1" si="544"/>
        <v/>
      </c>
      <c r="BS568" s="25" t="str">
        <f ca="1">IF($H568="","",IF($Q568="x",SUM(BL$3:BN568)+SUM(BQ$3:BR568)-SUM(BS$3:BS567),0))</f>
        <v/>
      </c>
      <c r="BT568" s="25" t="str">
        <f t="shared" ca="1" si="545"/>
        <v/>
      </c>
      <c r="BU568" s="25" t="str">
        <f t="shared" ca="1" si="508"/>
        <v/>
      </c>
      <c r="BV568" s="7"/>
      <c r="BY568" s="7"/>
      <c r="CB568" s="131">
        <f t="shared" si="492"/>
        <v>565</v>
      </c>
      <c r="CC568" s="132" t="str">
        <f t="shared" ca="1" si="546"/>
        <v/>
      </c>
      <c r="CD568" s="133" t="str">
        <f t="shared" ca="1" si="493"/>
        <v/>
      </c>
      <c r="CE568" s="133" t="str">
        <f t="shared" ca="1" si="547"/>
        <v/>
      </c>
      <c r="CF568" s="133" t="str">
        <f t="shared" ca="1" si="494"/>
        <v/>
      </c>
      <c r="CG568" s="133" t="str">
        <f t="shared" ca="1" si="548"/>
        <v/>
      </c>
      <c r="CH568" s="133" t="str">
        <f ca="1">IF($H568="","",IF(MONTH($H568)=MONTH($C$4)-1,MAX(0,(CG568-SUM(N557:N568)+SUM(O557:O568))-(VLOOKUP(CB568-12,$CB$3:$CH567,6,FALSE))),0)*0.25)</f>
        <v/>
      </c>
      <c r="CI568" s="133" t="str">
        <f ca="1">IF($H568="","",CG568-SUM($CH$4:$CH568))</f>
        <v/>
      </c>
      <c r="CK568" s="133" t="str">
        <f ca="1">IF($H568="","",SUM($N$4:$N568)+$CK$3)</f>
        <v/>
      </c>
      <c r="CL568" s="133" t="str">
        <f ca="1">IF($H568="","",SUM($O$4:$O568))</f>
        <v/>
      </c>
      <c r="CM568" s="133" t="str">
        <f t="shared" ca="1" si="551"/>
        <v/>
      </c>
      <c r="CN568" s="133" t="str">
        <f ca="1">IF($H568="","",ROUND(IF(MONTH($H568)=MONTH($C$4)-1,BT568*(1+CC568)-SUM($CM$4:$CM568),0),2))</f>
        <v/>
      </c>
      <c r="CZ568" s="132" t="str">
        <f t="shared" ca="1" si="509"/>
        <v/>
      </c>
    </row>
    <row r="569" spans="6:104" x14ac:dyDescent="0.2">
      <c r="F569" s="3">
        <v>566</v>
      </c>
      <c r="G569" s="3">
        <f t="shared" si="510"/>
        <v>48</v>
      </c>
      <c r="H569" s="8" t="str">
        <f t="shared" ca="1" si="549"/>
        <v/>
      </c>
      <c r="I569" s="6" t="str">
        <f t="shared" ca="1" si="495"/>
        <v/>
      </c>
      <c r="J569" s="6" t="str">
        <f t="shared" ca="1" si="496"/>
        <v/>
      </c>
      <c r="K569" s="7"/>
      <c r="L569" s="6" t="str">
        <f ca="1">IF($H569="","",IF($J569="",VLOOKUP($I569,Sterbetafeln!$A$4:$I$124,$D$10,FALSE),MAX(0.0005,VLOOKUP($I569,Sterbetafeln!$A$4:$I$124,$D$10,FALSE)*VLOOKUP($J569,Sterbetafeln!$A$4:$I$124,$D$13,FALSE))))</f>
        <v/>
      </c>
      <c r="M569" s="78">
        <f ca="1">SUM($O$3:$O569)</f>
        <v>0</v>
      </c>
      <c r="N569" s="25" t="str">
        <f t="shared" ca="1" si="511"/>
        <v/>
      </c>
      <c r="O569" s="25" t="str">
        <f t="shared" ca="1" si="512"/>
        <v/>
      </c>
      <c r="P569" s="25" t="str">
        <f t="shared" ca="1" si="513"/>
        <v/>
      </c>
      <c r="Q569" s="7" t="str">
        <f t="shared" ca="1" si="514"/>
        <v/>
      </c>
      <c r="R569" s="25" t="str">
        <f t="shared" ca="1" si="515"/>
        <v/>
      </c>
      <c r="S569" s="25">
        <f ca="1">SUM(R$3:R569)</f>
        <v>0</v>
      </c>
      <c r="T569" s="25" t="str">
        <f t="shared" ca="1" si="516"/>
        <v/>
      </c>
      <c r="U569" s="25" t="str">
        <f t="shared" ca="1" si="497"/>
        <v/>
      </c>
      <c r="V569" s="25" t="str">
        <f t="shared" ca="1" si="517"/>
        <v/>
      </c>
      <c r="W569" s="25" t="str">
        <f t="shared" ca="1" si="498"/>
        <v/>
      </c>
      <c r="X569" s="25" t="str">
        <f t="shared" ca="1" si="518"/>
        <v/>
      </c>
      <c r="Y569" s="25" t="str">
        <f t="shared" ca="1" si="499"/>
        <v/>
      </c>
      <c r="Z569" s="25" t="str">
        <f t="shared" ca="1" si="519"/>
        <v/>
      </c>
      <c r="AA569" s="25" t="str">
        <f t="shared" ca="1" si="520"/>
        <v/>
      </c>
      <c r="AB569" s="25" t="str">
        <f ca="1">IF($H569="","",IF($Q569="x",SUM(U$3:W569)+SUM(Z$3:AA569)-SUM(AB$3:AB568),0))</f>
        <v/>
      </c>
      <c r="AC569" s="25" t="str">
        <f t="shared" ca="1" si="521"/>
        <v/>
      </c>
      <c r="AD569" s="25" t="str">
        <f t="shared" ca="1" si="500"/>
        <v/>
      </c>
      <c r="AE569" s="7"/>
      <c r="AF569" s="25" t="str">
        <f t="shared" ca="1" si="522"/>
        <v/>
      </c>
      <c r="AG569" s="25">
        <f ca="1">SUM(AF$3:AF569)</f>
        <v>0</v>
      </c>
      <c r="AH569" s="25" t="str">
        <f t="shared" ca="1" si="523"/>
        <v/>
      </c>
      <c r="AI569" s="25" t="str">
        <f t="shared" ca="1" si="501"/>
        <v/>
      </c>
      <c r="AJ569" s="25" t="str">
        <f t="shared" ca="1" si="524"/>
        <v/>
      </c>
      <c r="AK569" s="25" t="str">
        <f t="shared" ca="1" si="502"/>
        <v/>
      </c>
      <c r="AL569" s="25" t="str">
        <f t="shared" ca="1" si="525"/>
        <v/>
      </c>
      <c r="AM569" s="25" t="str">
        <f t="shared" ca="1" si="503"/>
        <v/>
      </c>
      <c r="AN569" s="25" t="str">
        <f t="shared" ca="1" si="526"/>
        <v/>
      </c>
      <c r="AO569" s="25" t="str">
        <f t="shared" ca="1" si="527"/>
        <v/>
      </c>
      <c r="AP569" s="25" t="str">
        <f ca="1">IF($H569="","",IF($Q569="x",SUM(AI$3:AK569)+SUM(AN$3:AO569)-SUM(AP$3:AP568),0))</f>
        <v/>
      </c>
      <c r="AQ569" s="25" t="str">
        <f t="shared" ca="1" si="528"/>
        <v/>
      </c>
      <c r="AR569" s="25" t="str">
        <f t="shared" ca="1" si="504"/>
        <v/>
      </c>
      <c r="AS569" s="7"/>
      <c r="AT569" s="25" t="str">
        <f t="shared" ca="1" si="529"/>
        <v/>
      </c>
      <c r="AU569" s="25">
        <f ca="1">SUM(AT$3:AT569)</f>
        <v>0</v>
      </c>
      <c r="AV569" s="25" t="str">
        <f t="shared" ca="1" si="530"/>
        <v/>
      </c>
      <c r="AW569" s="25" t="str">
        <f t="shared" ca="1" si="505"/>
        <v/>
      </c>
      <c r="AX569" s="25" t="str">
        <f t="shared" ca="1" si="531"/>
        <v/>
      </c>
      <c r="AY569" s="25" t="str">
        <f t="shared" ca="1" si="532"/>
        <v/>
      </c>
      <c r="AZ569" s="25" t="str">
        <f t="shared" ca="1" si="533"/>
        <v/>
      </c>
      <c r="BA569" s="25" t="str">
        <f t="shared" ca="1" si="534"/>
        <v/>
      </c>
      <c r="BB569" s="25" t="str">
        <f t="shared" ca="1" si="535"/>
        <v/>
      </c>
      <c r="BC569" s="25" t="str">
        <f t="shared" ca="1" si="536"/>
        <v/>
      </c>
      <c r="BD569" s="25" t="str">
        <f ca="1">IF($H569="","",IF($Q569="x",SUM(AW$3:AY569)+SUM(BB$3:BC569)-SUM(BD$3:BD568),0))</f>
        <v/>
      </c>
      <c r="BE569" s="25" t="str">
        <f t="shared" ca="1" si="537"/>
        <v/>
      </c>
      <c r="BF569" s="25" t="str">
        <f t="shared" ca="1" si="506"/>
        <v/>
      </c>
      <c r="BG569" s="7"/>
      <c r="BI569" s="25" t="str">
        <f t="shared" ca="1" si="538"/>
        <v/>
      </c>
      <c r="BJ569" s="25">
        <f ca="1">SUM(BI$3:BI569)</f>
        <v>0</v>
      </c>
      <c r="BK569" s="25" t="str">
        <f t="shared" ca="1" si="550"/>
        <v/>
      </c>
      <c r="BL569" s="25" t="str">
        <f t="shared" ca="1" si="507"/>
        <v/>
      </c>
      <c r="BM569" s="25" t="str">
        <f t="shared" ca="1" si="539"/>
        <v/>
      </c>
      <c r="BN569" s="25" t="str">
        <f t="shared" ca="1" si="540"/>
        <v/>
      </c>
      <c r="BO569" s="25" t="str">
        <f t="shared" ca="1" si="541"/>
        <v/>
      </c>
      <c r="BP569" s="25" t="str">
        <f t="shared" ca="1" si="542"/>
        <v/>
      </c>
      <c r="BQ569" s="25" t="str">
        <f t="shared" ca="1" si="543"/>
        <v/>
      </c>
      <c r="BR569" s="25" t="str">
        <f t="shared" ca="1" si="544"/>
        <v/>
      </c>
      <c r="BS569" s="25" t="str">
        <f ca="1">IF($H569="","",IF($Q569="x",SUM(BL$3:BN569)+SUM(BQ$3:BR569)-SUM(BS$3:BS568),0))</f>
        <v/>
      </c>
      <c r="BT569" s="25" t="str">
        <f t="shared" ca="1" si="545"/>
        <v/>
      </c>
      <c r="BU569" s="25" t="str">
        <f t="shared" ca="1" si="508"/>
        <v/>
      </c>
      <c r="BV569" s="7"/>
      <c r="BY569" s="7"/>
      <c r="CB569" s="131">
        <f t="shared" si="492"/>
        <v>566</v>
      </c>
      <c r="CC569" s="132" t="str">
        <f t="shared" ca="1" si="546"/>
        <v/>
      </c>
      <c r="CD569" s="133" t="str">
        <f t="shared" ca="1" si="493"/>
        <v/>
      </c>
      <c r="CE569" s="133" t="str">
        <f t="shared" ca="1" si="547"/>
        <v/>
      </c>
      <c r="CF569" s="133" t="str">
        <f t="shared" ca="1" si="494"/>
        <v/>
      </c>
      <c r="CG569" s="133" t="str">
        <f t="shared" ca="1" si="548"/>
        <v/>
      </c>
      <c r="CH569" s="133" t="str">
        <f ca="1">IF($H569="","",IF(MONTH($H569)=MONTH($C$4)-1,MAX(0,(CG569-SUM(N558:N569)+SUM(O558:O569))-(VLOOKUP(CB569-12,$CB$3:$CH568,6,FALSE))),0)*0.25)</f>
        <v/>
      </c>
      <c r="CI569" s="133" t="str">
        <f ca="1">IF($H569="","",CG569-SUM($CH$4:$CH569))</f>
        <v/>
      </c>
      <c r="CK569" s="133" t="str">
        <f ca="1">IF($H569="","",SUM($N$4:$N569)+$CK$3)</f>
        <v/>
      </c>
      <c r="CL569" s="133" t="str">
        <f ca="1">IF($H569="","",SUM($O$4:$O569))</f>
        <v/>
      </c>
      <c r="CM569" s="133" t="str">
        <f t="shared" ca="1" si="551"/>
        <v/>
      </c>
      <c r="CN569" s="133" t="str">
        <f ca="1">IF($H569="","",ROUND(IF(MONTH($H569)=MONTH($C$4)-1,BT569*(1+CC569)-SUM($CM$4:$CM569),0),2))</f>
        <v/>
      </c>
      <c r="CZ569" s="132" t="str">
        <f t="shared" ca="1" si="509"/>
        <v/>
      </c>
    </row>
    <row r="570" spans="6:104" x14ac:dyDescent="0.2">
      <c r="F570" s="3">
        <v>567</v>
      </c>
      <c r="G570" s="3">
        <f t="shared" si="510"/>
        <v>48</v>
      </c>
      <c r="H570" s="8" t="str">
        <f t="shared" ca="1" si="549"/>
        <v/>
      </c>
      <c r="I570" s="6" t="str">
        <f t="shared" ca="1" si="495"/>
        <v/>
      </c>
      <c r="J570" s="6" t="str">
        <f t="shared" ca="1" si="496"/>
        <v/>
      </c>
      <c r="K570" s="7"/>
      <c r="L570" s="6" t="str">
        <f ca="1">IF($H570="","",IF($J570="",VLOOKUP($I570,Sterbetafeln!$A$4:$I$124,$D$10,FALSE),MAX(0.0005,VLOOKUP($I570,Sterbetafeln!$A$4:$I$124,$D$10,FALSE)*VLOOKUP($J570,Sterbetafeln!$A$4:$I$124,$D$13,FALSE))))</f>
        <v/>
      </c>
      <c r="M570" s="78">
        <f ca="1">SUM($O$3:$O570)</f>
        <v>0</v>
      </c>
      <c r="N570" s="25" t="str">
        <f t="shared" ca="1" si="511"/>
        <v/>
      </c>
      <c r="O570" s="25" t="str">
        <f t="shared" ca="1" si="512"/>
        <v/>
      </c>
      <c r="P570" s="25" t="str">
        <f t="shared" ca="1" si="513"/>
        <v/>
      </c>
      <c r="Q570" s="7" t="str">
        <f t="shared" ca="1" si="514"/>
        <v/>
      </c>
      <c r="R570" s="25" t="str">
        <f t="shared" ca="1" si="515"/>
        <v/>
      </c>
      <c r="S570" s="25">
        <f ca="1">SUM(R$3:R570)</f>
        <v>0</v>
      </c>
      <c r="T570" s="25" t="str">
        <f t="shared" ca="1" si="516"/>
        <v/>
      </c>
      <c r="U570" s="25" t="str">
        <f t="shared" ca="1" si="497"/>
        <v/>
      </c>
      <c r="V570" s="25" t="str">
        <f t="shared" ca="1" si="517"/>
        <v/>
      </c>
      <c r="W570" s="25" t="str">
        <f t="shared" ca="1" si="498"/>
        <v/>
      </c>
      <c r="X570" s="25" t="str">
        <f t="shared" ca="1" si="518"/>
        <v/>
      </c>
      <c r="Y570" s="25" t="str">
        <f t="shared" ca="1" si="499"/>
        <v/>
      </c>
      <c r="Z570" s="25" t="str">
        <f t="shared" ca="1" si="519"/>
        <v/>
      </c>
      <c r="AA570" s="25" t="str">
        <f t="shared" ca="1" si="520"/>
        <v/>
      </c>
      <c r="AB570" s="25" t="str">
        <f ca="1">IF($H570="","",IF($Q570="x",SUM(U$3:W570)+SUM(Z$3:AA570)-SUM(AB$3:AB569),0))</f>
        <v/>
      </c>
      <c r="AC570" s="25" t="str">
        <f t="shared" ca="1" si="521"/>
        <v/>
      </c>
      <c r="AD570" s="25" t="str">
        <f t="shared" ca="1" si="500"/>
        <v/>
      </c>
      <c r="AE570" s="7"/>
      <c r="AF570" s="25" t="str">
        <f t="shared" ca="1" si="522"/>
        <v/>
      </c>
      <c r="AG570" s="25">
        <f ca="1">SUM(AF$3:AF570)</f>
        <v>0</v>
      </c>
      <c r="AH570" s="25" t="str">
        <f t="shared" ca="1" si="523"/>
        <v/>
      </c>
      <c r="AI570" s="25" t="str">
        <f t="shared" ca="1" si="501"/>
        <v/>
      </c>
      <c r="AJ570" s="25" t="str">
        <f t="shared" ca="1" si="524"/>
        <v/>
      </c>
      <c r="AK570" s="25" t="str">
        <f t="shared" ca="1" si="502"/>
        <v/>
      </c>
      <c r="AL570" s="25" t="str">
        <f t="shared" ca="1" si="525"/>
        <v/>
      </c>
      <c r="AM570" s="25" t="str">
        <f t="shared" ca="1" si="503"/>
        <v/>
      </c>
      <c r="AN570" s="25" t="str">
        <f t="shared" ca="1" si="526"/>
        <v/>
      </c>
      <c r="AO570" s="25" t="str">
        <f t="shared" ca="1" si="527"/>
        <v/>
      </c>
      <c r="AP570" s="25" t="str">
        <f ca="1">IF($H570="","",IF($Q570="x",SUM(AI$3:AK570)+SUM(AN$3:AO570)-SUM(AP$3:AP569),0))</f>
        <v/>
      </c>
      <c r="AQ570" s="25" t="str">
        <f t="shared" ca="1" si="528"/>
        <v/>
      </c>
      <c r="AR570" s="25" t="str">
        <f t="shared" ca="1" si="504"/>
        <v/>
      </c>
      <c r="AS570" s="7"/>
      <c r="AT570" s="25" t="str">
        <f t="shared" ca="1" si="529"/>
        <v/>
      </c>
      <c r="AU570" s="25">
        <f ca="1">SUM(AT$3:AT570)</f>
        <v>0</v>
      </c>
      <c r="AV570" s="25" t="str">
        <f t="shared" ca="1" si="530"/>
        <v/>
      </c>
      <c r="AW570" s="25" t="str">
        <f t="shared" ca="1" si="505"/>
        <v/>
      </c>
      <c r="AX570" s="25" t="str">
        <f t="shared" ca="1" si="531"/>
        <v/>
      </c>
      <c r="AY570" s="25" t="str">
        <f t="shared" ca="1" si="532"/>
        <v/>
      </c>
      <c r="AZ570" s="25" t="str">
        <f t="shared" ca="1" si="533"/>
        <v/>
      </c>
      <c r="BA570" s="25" t="str">
        <f t="shared" ca="1" si="534"/>
        <v/>
      </c>
      <c r="BB570" s="25" t="str">
        <f t="shared" ca="1" si="535"/>
        <v/>
      </c>
      <c r="BC570" s="25" t="str">
        <f t="shared" ca="1" si="536"/>
        <v/>
      </c>
      <c r="BD570" s="25" t="str">
        <f ca="1">IF($H570="","",IF($Q570="x",SUM(AW$3:AY570)+SUM(BB$3:BC570)-SUM(BD$3:BD569),0))</f>
        <v/>
      </c>
      <c r="BE570" s="25" t="str">
        <f t="shared" ca="1" si="537"/>
        <v/>
      </c>
      <c r="BF570" s="25" t="str">
        <f t="shared" ca="1" si="506"/>
        <v/>
      </c>
      <c r="BG570" s="7"/>
      <c r="BI570" s="25" t="str">
        <f t="shared" ca="1" si="538"/>
        <v/>
      </c>
      <c r="BJ570" s="25">
        <f ca="1">SUM(BI$3:BI570)</f>
        <v>0</v>
      </c>
      <c r="BK570" s="25" t="str">
        <f t="shared" ca="1" si="550"/>
        <v/>
      </c>
      <c r="BL570" s="25" t="str">
        <f t="shared" ca="1" si="507"/>
        <v/>
      </c>
      <c r="BM570" s="25" t="str">
        <f t="shared" ca="1" si="539"/>
        <v/>
      </c>
      <c r="BN570" s="25" t="str">
        <f t="shared" ca="1" si="540"/>
        <v/>
      </c>
      <c r="BO570" s="25" t="str">
        <f t="shared" ca="1" si="541"/>
        <v/>
      </c>
      <c r="BP570" s="25" t="str">
        <f t="shared" ca="1" si="542"/>
        <v/>
      </c>
      <c r="BQ570" s="25" t="str">
        <f t="shared" ca="1" si="543"/>
        <v/>
      </c>
      <c r="BR570" s="25" t="str">
        <f t="shared" ca="1" si="544"/>
        <v/>
      </c>
      <c r="BS570" s="25" t="str">
        <f ca="1">IF($H570="","",IF($Q570="x",SUM(BL$3:BN570)+SUM(BQ$3:BR570)-SUM(BS$3:BS569),0))</f>
        <v/>
      </c>
      <c r="BT570" s="25" t="str">
        <f t="shared" ca="1" si="545"/>
        <v/>
      </c>
      <c r="BU570" s="25" t="str">
        <f t="shared" ca="1" si="508"/>
        <v/>
      </c>
      <c r="BV570" s="7"/>
      <c r="BY570" s="7"/>
      <c r="CB570" s="131">
        <f t="shared" si="492"/>
        <v>567</v>
      </c>
      <c r="CC570" s="132" t="str">
        <f t="shared" ca="1" si="546"/>
        <v/>
      </c>
      <c r="CD570" s="133" t="str">
        <f t="shared" ca="1" si="493"/>
        <v/>
      </c>
      <c r="CE570" s="133" t="str">
        <f t="shared" ca="1" si="547"/>
        <v/>
      </c>
      <c r="CF570" s="133" t="str">
        <f t="shared" ca="1" si="494"/>
        <v/>
      </c>
      <c r="CG570" s="133" t="str">
        <f t="shared" ca="1" si="548"/>
        <v/>
      </c>
      <c r="CH570" s="133" t="str">
        <f ca="1">IF($H570="","",IF(MONTH($H570)=MONTH($C$4)-1,MAX(0,(CG570-SUM(N559:N570)+SUM(O559:O570))-(VLOOKUP(CB570-12,$CB$3:$CH569,6,FALSE))),0)*0.25)</f>
        <v/>
      </c>
      <c r="CI570" s="133" t="str">
        <f ca="1">IF($H570="","",CG570-SUM($CH$4:$CH570))</f>
        <v/>
      </c>
      <c r="CK570" s="133" t="str">
        <f ca="1">IF($H570="","",SUM($N$4:$N570)+$CK$3)</f>
        <v/>
      </c>
      <c r="CL570" s="133" t="str">
        <f ca="1">IF($H570="","",SUM($O$4:$O570))</f>
        <v/>
      </c>
      <c r="CM570" s="133" t="str">
        <f t="shared" ca="1" si="551"/>
        <v/>
      </c>
      <c r="CN570" s="133" t="str">
        <f ca="1">IF($H570="","",ROUND(IF(MONTH($H570)=MONTH($C$4)-1,BT570*(1+CC570)-SUM($CM$4:$CM570),0),2))</f>
        <v/>
      </c>
      <c r="CZ570" s="132" t="str">
        <f t="shared" ca="1" si="509"/>
        <v/>
      </c>
    </row>
    <row r="571" spans="6:104" x14ac:dyDescent="0.2">
      <c r="F571" s="3">
        <v>568</v>
      </c>
      <c r="G571" s="3">
        <f t="shared" si="510"/>
        <v>48</v>
      </c>
      <c r="H571" s="8" t="str">
        <f t="shared" ca="1" si="549"/>
        <v/>
      </c>
      <c r="I571" s="6" t="str">
        <f t="shared" ca="1" si="495"/>
        <v/>
      </c>
      <c r="J571" s="6" t="str">
        <f t="shared" ca="1" si="496"/>
        <v/>
      </c>
      <c r="K571" s="7"/>
      <c r="L571" s="6" t="str">
        <f ca="1">IF($H571="","",IF($J571="",VLOOKUP($I571,Sterbetafeln!$A$4:$I$124,$D$10,FALSE),MAX(0.0005,VLOOKUP($I571,Sterbetafeln!$A$4:$I$124,$D$10,FALSE)*VLOOKUP($J571,Sterbetafeln!$A$4:$I$124,$D$13,FALSE))))</f>
        <v/>
      </c>
      <c r="M571" s="78">
        <f ca="1">SUM($O$3:$O571)</f>
        <v>0</v>
      </c>
      <c r="N571" s="25" t="str">
        <f t="shared" ca="1" si="511"/>
        <v/>
      </c>
      <c r="O571" s="25" t="str">
        <f t="shared" ca="1" si="512"/>
        <v/>
      </c>
      <c r="P571" s="25" t="str">
        <f t="shared" ca="1" si="513"/>
        <v/>
      </c>
      <c r="Q571" s="7" t="str">
        <f t="shared" ca="1" si="514"/>
        <v/>
      </c>
      <c r="R571" s="25" t="str">
        <f t="shared" ca="1" si="515"/>
        <v/>
      </c>
      <c r="S571" s="25">
        <f ca="1">SUM(R$3:R571)</f>
        <v>0</v>
      </c>
      <c r="T571" s="25" t="str">
        <f t="shared" ca="1" si="516"/>
        <v/>
      </c>
      <c r="U571" s="25" t="str">
        <f t="shared" ca="1" si="497"/>
        <v/>
      </c>
      <c r="V571" s="25" t="str">
        <f t="shared" ca="1" si="517"/>
        <v/>
      </c>
      <c r="W571" s="25" t="str">
        <f t="shared" ca="1" si="498"/>
        <v/>
      </c>
      <c r="X571" s="25" t="str">
        <f t="shared" ca="1" si="518"/>
        <v/>
      </c>
      <c r="Y571" s="25" t="str">
        <f t="shared" ca="1" si="499"/>
        <v/>
      </c>
      <c r="Z571" s="25" t="str">
        <f t="shared" ca="1" si="519"/>
        <v/>
      </c>
      <c r="AA571" s="25" t="str">
        <f t="shared" ca="1" si="520"/>
        <v/>
      </c>
      <c r="AB571" s="25" t="str">
        <f ca="1">IF($H571="","",IF($Q571="x",SUM(U$3:W571)+SUM(Z$3:AA571)-SUM(AB$3:AB570),0))</f>
        <v/>
      </c>
      <c r="AC571" s="25" t="str">
        <f t="shared" ca="1" si="521"/>
        <v/>
      </c>
      <c r="AD571" s="25" t="str">
        <f t="shared" ca="1" si="500"/>
        <v/>
      </c>
      <c r="AE571" s="7"/>
      <c r="AF571" s="25" t="str">
        <f t="shared" ca="1" si="522"/>
        <v/>
      </c>
      <c r="AG571" s="25">
        <f ca="1">SUM(AF$3:AF571)</f>
        <v>0</v>
      </c>
      <c r="AH571" s="25" t="str">
        <f t="shared" ca="1" si="523"/>
        <v/>
      </c>
      <c r="AI571" s="25" t="str">
        <f t="shared" ca="1" si="501"/>
        <v/>
      </c>
      <c r="AJ571" s="25" t="str">
        <f t="shared" ca="1" si="524"/>
        <v/>
      </c>
      <c r="AK571" s="25" t="str">
        <f t="shared" ca="1" si="502"/>
        <v/>
      </c>
      <c r="AL571" s="25" t="str">
        <f t="shared" ca="1" si="525"/>
        <v/>
      </c>
      <c r="AM571" s="25" t="str">
        <f t="shared" ca="1" si="503"/>
        <v/>
      </c>
      <c r="AN571" s="25" t="str">
        <f t="shared" ca="1" si="526"/>
        <v/>
      </c>
      <c r="AO571" s="25" t="str">
        <f t="shared" ca="1" si="527"/>
        <v/>
      </c>
      <c r="AP571" s="25" t="str">
        <f ca="1">IF($H571="","",IF($Q571="x",SUM(AI$3:AK571)+SUM(AN$3:AO571)-SUM(AP$3:AP570),0))</f>
        <v/>
      </c>
      <c r="AQ571" s="25" t="str">
        <f t="shared" ca="1" si="528"/>
        <v/>
      </c>
      <c r="AR571" s="25" t="str">
        <f t="shared" ca="1" si="504"/>
        <v/>
      </c>
      <c r="AS571" s="7"/>
      <c r="AT571" s="25" t="str">
        <f t="shared" ca="1" si="529"/>
        <v/>
      </c>
      <c r="AU571" s="25">
        <f ca="1">SUM(AT$3:AT571)</f>
        <v>0</v>
      </c>
      <c r="AV571" s="25" t="str">
        <f t="shared" ca="1" si="530"/>
        <v/>
      </c>
      <c r="AW571" s="25" t="str">
        <f t="shared" ca="1" si="505"/>
        <v/>
      </c>
      <c r="AX571" s="25" t="str">
        <f t="shared" ca="1" si="531"/>
        <v/>
      </c>
      <c r="AY571" s="25" t="str">
        <f t="shared" ca="1" si="532"/>
        <v/>
      </c>
      <c r="AZ571" s="25" t="str">
        <f t="shared" ca="1" si="533"/>
        <v/>
      </c>
      <c r="BA571" s="25" t="str">
        <f t="shared" ca="1" si="534"/>
        <v/>
      </c>
      <c r="BB571" s="25" t="str">
        <f t="shared" ca="1" si="535"/>
        <v/>
      </c>
      <c r="BC571" s="25" t="str">
        <f t="shared" ca="1" si="536"/>
        <v/>
      </c>
      <c r="BD571" s="25" t="str">
        <f ca="1">IF($H571="","",IF($Q571="x",SUM(AW$3:AY571)+SUM(BB$3:BC571)-SUM(BD$3:BD570),0))</f>
        <v/>
      </c>
      <c r="BE571" s="25" t="str">
        <f t="shared" ca="1" si="537"/>
        <v/>
      </c>
      <c r="BF571" s="25" t="str">
        <f t="shared" ca="1" si="506"/>
        <v/>
      </c>
      <c r="BG571" s="7"/>
      <c r="BI571" s="25" t="str">
        <f t="shared" ca="1" si="538"/>
        <v/>
      </c>
      <c r="BJ571" s="25">
        <f ca="1">SUM(BI$3:BI571)</f>
        <v>0</v>
      </c>
      <c r="BK571" s="25" t="str">
        <f t="shared" ca="1" si="550"/>
        <v/>
      </c>
      <c r="BL571" s="25" t="str">
        <f t="shared" ca="1" si="507"/>
        <v/>
      </c>
      <c r="BM571" s="25" t="str">
        <f t="shared" ca="1" si="539"/>
        <v/>
      </c>
      <c r="BN571" s="25" t="str">
        <f t="shared" ca="1" si="540"/>
        <v/>
      </c>
      <c r="BO571" s="25" t="str">
        <f t="shared" ca="1" si="541"/>
        <v/>
      </c>
      <c r="BP571" s="25" t="str">
        <f t="shared" ca="1" si="542"/>
        <v/>
      </c>
      <c r="BQ571" s="25" t="str">
        <f t="shared" ca="1" si="543"/>
        <v/>
      </c>
      <c r="BR571" s="25" t="str">
        <f t="shared" ca="1" si="544"/>
        <v/>
      </c>
      <c r="BS571" s="25" t="str">
        <f ca="1">IF($H571="","",IF($Q571="x",SUM(BL$3:BN571)+SUM(BQ$3:BR571)-SUM(BS$3:BS570),0))</f>
        <v/>
      </c>
      <c r="BT571" s="25" t="str">
        <f t="shared" ca="1" si="545"/>
        <v/>
      </c>
      <c r="BU571" s="25" t="str">
        <f t="shared" ca="1" si="508"/>
        <v/>
      </c>
      <c r="BV571" s="7"/>
      <c r="BY571" s="7"/>
      <c r="CB571" s="131">
        <f t="shared" si="492"/>
        <v>568</v>
      </c>
      <c r="CC571" s="132" t="str">
        <f t="shared" ca="1" si="546"/>
        <v/>
      </c>
      <c r="CD571" s="133" t="str">
        <f t="shared" ca="1" si="493"/>
        <v/>
      </c>
      <c r="CE571" s="133" t="str">
        <f t="shared" ca="1" si="547"/>
        <v/>
      </c>
      <c r="CF571" s="133" t="str">
        <f t="shared" ca="1" si="494"/>
        <v/>
      </c>
      <c r="CG571" s="133" t="str">
        <f t="shared" ca="1" si="548"/>
        <v/>
      </c>
      <c r="CH571" s="133" t="str">
        <f ca="1">IF($H571="","",IF(MONTH($H571)=MONTH($C$4)-1,MAX(0,(CG571-SUM(N560:N571)+SUM(O560:O571))-(VLOOKUP(CB571-12,$CB$3:$CH570,6,FALSE))),0)*0.25)</f>
        <v/>
      </c>
      <c r="CI571" s="133" t="str">
        <f ca="1">IF($H571="","",CG571-SUM($CH$4:$CH571))</f>
        <v/>
      </c>
      <c r="CK571" s="133" t="str">
        <f ca="1">IF($H571="","",SUM($N$4:$N571)+$CK$3)</f>
        <v/>
      </c>
      <c r="CL571" s="133" t="str">
        <f ca="1">IF($H571="","",SUM($O$4:$O571))</f>
        <v/>
      </c>
      <c r="CM571" s="133" t="str">
        <f t="shared" ca="1" si="551"/>
        <v/>
      </c>
      <c r="CN571" s="133" t="str">
        <f ca="1">IF($H571="","",ROUND(IF(MONTH($H571)=MONTH($C$4)-1,BT571*(1+CC571)-SUM($CM$4:$CM571),0),2))</f>
        <v/>
      </c>
      <c r="CZ571" s="132" t="str">
        <f t="shared" ca="1" si="509"/>
        <v/>
      </c>
    </row>
    <row r="572" spans="6:104" x14ac:dyDescent="0.2">
      <c r="F572" s="3">
        <v>569</v>
      </c>
      <c r="G572" s="3">
        <f t="shared" si="510"/>
        <v>48</v>
      </c>
      <c r="H572" s="8" t="str">
        <f t="shared" ca="1" si="549"/>
        <v/>
      </c>
      <c r="I572" s="6" t="str">
        <f t="shared" ca="1" si="495"/>
        <v/>
      </c>
      <c r="J572" s="6" t="str">
        <f t="shared" ca="1" si="496"/>
        <v/>
      </c>
      <c r="K572" s="7"/>
      <c r="L572" s="6" t="str">
        <f ca="1">IF($H572="","",IF($J572="",VLOOKUP($I572,Sterbetafeln!$A$4:$I$124,$D$10,FALSE),MAX(0.0005,VLOOKUP($I572,Sterbetafeln!$A$4:$I$124,$D$10,FALSE)*VLOOKUP($J572,Sterbetafeln!$A$4:$I$124,$D$13,FALSE))))</f>
        <v/>
      </c>
      <c r="M572" s="78">
        <f ca="1">SUM($O$3:$O572)</f>
        <v>0</v>
      </c>
      <c r="N572" s="25" t="str">
        <f t="shared" ca="1" si="511"/>
        <v/>
      </c>
      <c r="O572" s="25" t="str">
        <f t="shared" ca="1" si="512"/>
        <v/>
      </c>
      <c r="P572" s="25" t="str">
        <f t="shared" ca="1" si="513"/>
        <v/>
      </c>
      <c r="Q572" s="7" t="str">
        <f t="shared" ca="1" si="514"/>
        <v/>
      </c>
      <c r="R572" s="25" t="str">
        <f t="shared" ca="1" si="515"/>
        <v/>
      </c>
      <c r="S572" s="25">
        <f ca="1">SUM(R$3:R572)</f>
        <v>0</v>
      </c>
      <c r="T572" s="25" t="str">
        <f t="shared" ca="1" si="516"/>
        <v/>
      </c>
      <c r="U572" s="25" t="str">
        <f t="shared" ca="1" si="497"/>
        <v/>
      </c>
      <c r="V572" s="25" t="str">
        <f t="shared" ca="1" si="517"/>
        <v/>
      </c>
      <c r="W572" s="25" t="str">
        <f t="shared" ca="1" si="498"/>
        <v/>
      </c>
      <c r="X572" s="25" t="str">
        <f t="shared" ca="1" si="518"/>
        <v/>
      </c>
      <c r="Y572" s="25" t="str">
        <f t="shared" ca="1" si="499"/>
        <v/>
      </c>
      <c r="Z572" s="25" t="str">
        <f t="shared" ca="1" si="519"/>
        <v/>
      </c>
      <c r="AA572" s="25" t="str">
        <f t="shared" ca="1" si="520"/>
        <v/>
      </c>
      <c r="AB572" s="25" t="str">
        <f ca="1">IF($H572="","",IF($Q572="x",SUM(U$3:W572)+SUM(Z$3:AA572)-SUM(AB$3:AB571),0))</f>
        <v/>
      </c>
      <c r="AC572" s="25" t="str">
        <f t="shared" ca="1" si="521"/>
        <v/>
      </c>
      <c r="AD572" s="25" t="str">
        <f t="shared" ca="1" si="500"/>
        <v/>
      </c>
      <c r="AE572" s="7"/>
      <c r="AF572" s="25" t="str">
        <f t="shared" ca="1" si="522"/>
        <v/>
      </c>
      <c r="AG572" s="25">
        <f ca="1">SUM(AF$3:AF572)</f>
        <v>0</v>
      </c>
      <c r="AH572" s="25" t="str">
        <f t="shared" ca="1" si="523"/>
        <v/>
      </c>
      <c r="AI572" s="25" t="str">
        <f t="shared" ca="1" si="501"/>
        <v/>
      </c>
      <c r="AJ572" s="25" t="str">
        <f t="shared" ca="1" si="524"/>
        <v/>
      </c>
      <c r="AK572" s="25" t="str">
        <f t="shared" ca="1" si="502"/>
        <v/>
      </c>
      <c r="AL572" s="25" t="str">
        <f t="shared" ca="1" si="525"/>
        <v/>
      </c>
      <c r="AM572" s="25" t="str">
        <f t="shared" ca="1" si="503"/>
        <v/>
      </c>
      <c r="AN572" s="25" t="str">
        <f t="shared" ca="1" si="526"/>
        <v/>
      </c>
      <c r="AO572" s="25" t="str">
        <f t="shared" ca="1" si="527"/>
        <v/>
      </c>
      <c r="AP572" s="25" t="str">
        <f ca="1">IF($H572="","",IF($Q572="x",SUM(AI$3:AK572)+SUM(AN$3:AO572)-SUM(AP$3:AP571),0))</f>
        <v/>
      </c>
      <c r="AQ572" s="25" t="str">
        <f t="shared" ca="1" si="528"/>
        <v/>
      </c>
      <c r="AR572" s="25" t="str">
        <f t="shared" ca="1" si="504"/>
        <v/>
      </c>
      <c r="AS572" s="7"/>
      <c r="AT572" s="25" t="str">
        <f t="shared" ca="1" si="529"/>
        <v/>
      </c>
      <c r="AU572" s="25">
        <f ca="1">SUM(AT$3:AT572)</f>
        <v>0</v>
      </c>
      <c r="AV572" s="25" t="str">
        <f t="shared" ca="1" si="530"/>
        <v/>
      </c>
      <c r="AW572" s="25" t="str">
        <f t="shared" ca="1" si="505"/>
        <v/>
      </c>
      <c r="AX572" s="25" t="str">
        <f t="shared" ca="1" si="531"/>
        <v/>
      </c>
      <c r="AY572" s="25" t="str">
        <f t="shared" ca="1" si="532"/>
        <v/>
      </c>
      <c r="AZ572" s="25" t="str">
        <f t="shared" ca="1" si="533"/>
        <v/>
      </c>
      <c r="BA572" s="25" t="str">
        <f t="shared" ca="1" si="534"/>
        <v/>
      </c>
      <c r="BB572" s="25" t="str">
        <f t="shared" ca="1" si="535"/>
        <v/>
      </c>
      <c r="BC572" s="25" t="str">
        <f t="shared" ca="1" si="536"/>
        <v/>
      </c>
      <c r="BD572" s="25" t="str">
        <f ca="1">IF($H572="","",IF($Q572="x",SUM(AW$3:AY572)+SUM(BB$3:BC572)-SUM(BD$3:BD571),0))</f>
        <v/>
      </c>
      <c r="BE572" s="25" t="str">
        <f t="shared" ca="1" si="537"/>
        <v/>
      </c>
      <c r="BF572" s="25" t="str">
        <f t="shared" ca="1" si="506"/>
        <v/>
      </c>
      <c r="BG572" s="7"/>
      <c r="BI572" s="25" t="str">
        <f t="shared" ca="1" si="538"/>
        <v/>
      </c>
      <c r="BJ572" s="25">
        <f ca="1">SUM(BI$3:BI572)</f>
        <v>0</v>
      </c>
      <c r="BK572" s="25" t="str">
        <f t="shared" ca="1" si="550"/>
        <v/>
      </c>
      <c r="BL572" s="25" t="str">
        <f t="shared" ca="1" si="507"/>
        <v/>
      </c>
      <c r="BM572" s="25" t="str">
        <f t="shared" ca="1" si="539"/>
        <v/>
      </c>
      <c r="BN572" s="25" t="str">
        <f t="shared" ca="1" si="540"/>
        <v/>
      </c>
      <c r="BO572" s="25" t="str">
        <f t="shared" ca="1" si="541"/>
        <v/>
      </c>
      <c r="BP572" s="25" t="str">
        <f t="shared" ca="1" si="542"/>
        <v/>
      </c>
      <c r="BQ572" s="25" t="str">
        <f t="shared" ca="1" si="543"/>
        <v/>
      </c>
      <c r="BR572" s="25" t="str">
        <f t="shared" ca="1" si="544"/>
        <v/>
      </c>
      <c r="BS572" s="25" t="str">
        <f ca="1">IF($H572="","",IF($Q572="x",SUM(BL$3:BN572)+SUM(BQ$3:BR572)-SUM(BS$3:BS571),0))</f>
        <v/>
      </c>
      <c r="BT572" s="25" t="str">
        <f t="shared" ca="1" si="545"/>
        <v/>
      </c>
      <c r="BU572" s="25" t="str">
        <f t="shared" ca="1" si="508"/>
        <v/>
      </c>
      <c r="BV572" s="7"/>
      <c r="BY572" s="7"/>
      <c r="CB572" s="131">
        <f t="shared" si="492"/>
        <v>569</v>
      </c>
      <c r="CC572" s="132" t="str">
        <f t="shared" ca="1" si="546"/>
        <v/>
      </c>
      <c r="CD572" s="133" t="str">
        <f t="shared" ca="1" si="493"/>
        <v/>
      </c>
      <c r="CE572" s="133" t="str">
        <f t="shared" ca="1" si="547"/>
        <v/>
      </c>
      <c r="CF572" s="133" t="str">
        <f t="shared" ca="1" si="494"/>
        <v/>
      </c>
      <c r="CG572" s="133" t="str">
        <f t="shared" ca="1" si="548"/>
        <v/>
      </c>
      <c r="CH572" s="133" t="str">
        <f ca="1">IF($H572="","",IF(MONTH($H572)=MONTH($C$4)-1,MAX(0,(CG572-SUM(N561:N572)+SUM(O561:O572))-(VLOOKUP(CB572-12,$CB$3:$CH571,6,FALSE))),0)*0.25)</f>
        <v/>
      </c>
      <c r="CI572" s="133" t="str">
        <f ca="1">IF($H572="","",CG572-SUM($CH$4:$CH572))</f>
        <v/>
      </c>
      <c r="CK572" s="133" t="str">
        <f ca="1">IF($H572="","",SUM($N$4:$N572)+$CK$3)</f>
        <v/>
      </c>
      <c r="CL572" s="133" t="str">
        <f ca="1">IF($H572="","",SUM($O$4:$O572))</f>
        <v/>
      </c>
      <c r="CM572" s="133" t="str">
        <f t="shared" ca="1" si="551"/>
        <v/>
      </c>
      <c r="CN572" s="133" t="str">
        <f ca="1">IF($H572="","",ROUND(IF(MONTH($H572)=MONTH($C$4)-1,BT572*(1+CC572)-SUM($CM$4:$CM572),0),2))</f>
        <v/>
      </c>
      <c r="CZ572" s="132" t="str">
        <f t="shared" ca="1" si="509"/>
        <v/>
      </c>
    </row>
    <row r="573" spans="6:104" x14ac:dyDescent="0.2">
      <c r="F573" s="3">
        <v>570</v>
      </c>
      <c r="G573" s="3">
        <f t="shared" si="510"/>
        <v>48</v>
      </c>
      <c r="H573" s="8" t="str">
        <f t="shared" ca="1" si="549"/>
        <v/>
      </c>
      <c r="I573" s="6" t="str">
        <f t="shared" ca="1" si="495"/>
        <v/>
      </c>
      <c r="J573" s="6" t="str">
        <f t="shared" ca="1" si="496"/>
        <v/>
      </c>
      <c r="K573" s="7"/>
      <c r="L573" s="6" t="str">
        <f ca="1">IF($H573="","",IF($J573="",VLOOKUP($I573,Sterbetafeln!$A$4:$I$124,$D$10,FALSE),MAX(0.0005,VLOOKUP($I573,Sterbetafeln!$A$4:$I$124,$D$10,FALSE)*VLOOKUP($J573,Sterbetafeln!$A$4:$I$124,$D$13,FALSE))))</f>
        <v/>
      </c>
      <c r="M573" s="78">
        <f ca="1">SUM($O$3:$O573)</f>
        <v>0</v>
      </c>
      <c r="N573" s="25" t="str">
        <f t="shared" ca="1" si="511"/>
        <v/>
      </c>
      <c r="O573" s="25" t="str">
        <f t="shared" ca="1" si="512"/>
        <v/>
      </c>
      <c r="P573" s="25" t="str">
        <f t="shared" ca="1" si="513"/>
        <v/>
      </c>
      <c r="Q573" s="7" t="str">
        <f t="shared" ca="1" si="514"/>
        <v/>
      </c>
      <c r="R573" s="25" t="str">
        <f t="shared" ca="1" si="515"/>
        <v/>
      </c>
      <c r="S573" s="25">
        <f ca="1">SUM(R$3:R573)</f>
        <v>0</v>
      </c>
      <c r="T573" s="25" t="str">
        <f t="shared" ca="1" si="516"/>
        <v/>
      </c>
      <c r="U573" s="25" t="str">
        <f t="shared" ca="1" si="497"/>
        <v/>
      </c>
      <c r="V573" s="25" t="str">
        <f t="shared" ca="1" si="517"/>
        <v/>
      </c>
      <c r="W573" s="25" t="str">
        <f t="shared" ca="1" si="498"/>
        <v/>
      </c>
      <c r="X573" s="25" t="str">
        <f t="shared" ca="1" si="518"/>
        <v/>
      </c>
      <c r="Y573" s="25" t="str">
        <f t="shared" ca="1" si="499"/>
        <v/>
      </c>
      <c r="Z573" s="25" t="str">
        <f t="shared" ca="1" si="519"/>
        <v/>
      </c>
      <c r="AA573" s="25" t="str">
        <f t="shared" ca="1" si="520"/>
        <v/>
      </c>
      <c r="AB573" s="25" t="str">
        <f ca="1">IF($H573="","",IF($Q573="x",SUM(U$3:W573)+SUM(Z$3:AA573)-SUM(AB$3:AB572),0))</f>
        <v/>
      </c>
      <c r="AC573" s="25" t="str">
        <f t="shared" ca="1" si="521"/>
        <v/>
      </c>
      <c r="AD573" s="25" t="str">
        <f t="shared" ca="1" si="500"/>
        <v/>
      </c>
      <c r="AE573" s="7"/>
      <c r="AF573" s="25" t="str">
        <f t="shared" ca="1" si="522"/>
        <v/>
      </c>
      <c r="AG573" s="25">
        <f ca="1">SUM(AF$3:AF573)</f>
        <v>0</v>
      </c>
      <c r="AH573" s="25" t="str">
        <f t="shared" ca="1" si="523"/>
        <v/>
      </c>
      <c r="AI573" s="25" t="str">
        <f t="shared" ca="1" si="501"/>
        <v/>
      </c>
      <c r="AJ573" s="25" t="str">
        <f t="shared" ca="1" si="524"/>
        <v/>
      </c>
      <c r="AK573" s="25" t="str">
        <f t="shared" ca="1" si="502"/>
        <v/>
      </c>
      <c r="AL573" s="25" t="str">
        <f t="shared" ca="1" si="525"/>
        <v/>
      </c>
      <c r="AM573" s="25" t="str">
        <f t="shared" ca="1" si="503"/>
        <v/>
      </c>
      <c r="AN573" s="25" t="str">
        <f t="shared" ca="1" si="526"/>
        <v/>
      </c>
      <c r="AO573" s="25" t="str">
        <f t="shared" ca="1" si="527"/>
        <v/>
      </c>
      <c r="AP573" s="25" t="str">
        <f ca="1">IF($H573="","",IF($Q573="x",SUM(AI$3:AK573)+SUM(AN$3:AO573)-SUM(AP$3:AP572),0))</f>
        <v/>
      </c>
      <c r="AQ573" s="25" t="str">
        <f t="shared" ca="1" si="528"/>
        <v/>
      </c>
      <c r="AR573" s="25" t="str">
        <f t="shared" ca="1" si="504"/>
        <v/>
      </c>
      <c r="AS573" s="7"/>
      <c r="AT573" s="25" t="str">
        <f t="shared" ca="1" si="529"/>
        <v/>
      </c>
      <c r="AU573" s="25">
        <f ca="1">SUM(AT$3:AT573)</f>
        <v>0</v>
      </c>
      <c r="AV573" s="25" t="str">
        <f t="shared" ca="1" si="530"/>
        <v/>
      </c>
      <c r="AW573" s="25" t="str">
        <f t="shared" ca="1" si="505"/>
        <v/>
      </c>
      <c r="AX573" s="25" t="str">
        <f t="shared" ca="1" si="531"/>
        <v/>
      </c>
      <c r="AY573" s="25" t="str">
        <f t="shared" ca="1" si="532"/>
        <v/>
      </c>
      <c r="AZ573" s="25" t="str">
        <f t="shared" ca="1" si="533"/>
        <v/>
      </c>
      <c r="BA573" s="25" t="str">
        <f t="shared" ca="1" si="534"/>
        <v/>
      </c>
      <c r="BB573" s="25" t="str">
        <f t="shared" ca="1" si="535"/>
        <v/>
      </c>
      <c r="BC573" s="25" t="str">
        <f t="shared" ca="1" si="536"/>
        <v/>
      </c>
      <c r="BD573" s="25" t="str">
        <f ca="1">IF($H573="","",IF($Q573="x",SUM(AW$3:AY573)+SUM(BB$3:BC573)-SUM(BD$3:BD572),0))</f>
        <v/>
      </c>
      <c r="BE573" s="25" t="str">
        <f t="shared" ca="1" si="537"/>
        <v/>
      </c>
      <c r="BF573" s="25" t="str">
        <f t="shared" ca="1" si="506"/>
        <v/>
      </c>
      <c r="BG573" s="7"/>
      <c r="BI573" s="25" t="str">
        <f t="shared" ca="1" si="538"/>
        <v/>
      </c>
      <c r="BJ573" s="25">
        <f ca="1">SUM(BI$3:BI573)</f>
        <v>0</v>
      </c>
      <c r="BK573" s="25" t="str">
        <f t="shared" ca="1" si="550"/>
        <v/>
      </c>
      <c r="BL573" s="25" t="str">
        <f t="shared" ca="1" si="507"/>
        <v/>
      </c>
      <c r="BM573" s="25" t="str">
        <f t="shared" ca="1" si="539"/>
        <v/>
      </c>
      <c r="BN573" s="25" t="str">
        <f t="shared" ca="1" si="540"/>
        <v/>
      </c>
      <c r="BO573" s="25" t="str">
        <f t="shared" ca="1" si="541"/>
        <v/>
      </c>
      <c r="BP573" s="25" t="str">
        <f t="shared" ca="1" si="542"/>
        <v/>
      </c>
      <c r="BQ573" s="25" t="str">
        <f t="shared" ca="1" si="543"/>
        <v/>
      </c>
      <c r="BR573" s="25" t="str">
        <f t="shared" ca="1" si="544"/>
        <v/>
      </c>
      <c r="BS573" s="25" t="str">
        <f ca="1">IF($H573="","",IF($Q573="x",SUM(BL$3:BN573)+SUM(BQ$3:BR573)-SUM(BS$3:BS572),0))</f>
        <v/>
      </c>
      <c r="BT573" s="25" t="str">
        <f t="shared" ca="1" si="545"/>
        <v/>
      </c>
      <c r="BU573" s="25" t="str">
        <f t="shared" ca="1" si="508"/>
        <v/>
      </c>
      <c r="BV573" s="7"/>
      <c r="BY573" s="7"/>
      <c r="CB573" s="131">
        <f t="shared" si="492"/>
        <v>570</v>
      </c>
      <c r="CC573" s="132" t="str">
        <f t="shared" ca="1" si="546"/>
        <v/>
      </c>
      <c r="CD573" s="133" t="str">
        <f t="shared" ca="1" si="493"/>
        <v/>
      </c>
      <c r="CE573" s="133" t="str">
        <f t="shared" ca="1" si="547"/>
        <v/>
      </c>
      <c r="CF573" s="133" t="str">
        <f t="shared" ca="1" si="494"/>
        <v/>
      </c>
      <c r="CG573" s="133" t="str">
        <f t="shared" ca="1" si="548"/>
        <v/>
      </c>
      <c r="CH573" s="133" t="str">
        <f ca="1">IF($H573="","",IF(MONTH($H573)=MONTH($C$4)-1,MAX(0,(CG573-SUM(N562:N573)+SUM(O562:O573))-(VLOOKUP(CB573-12,$CB$3:$CH572,6,FALSE))),0)*0.25)</f>
        <v/>
      </c>
      <c r="CI573" s="133" t="str">
        <f ca="1">IF($H573="","",CG573-SUM($CH$4:$CH573))</f>
        <v/>
      </c>
      <c r="CK573" s="133" t="str">
        <f ca="1">IF($H573="","",SUM($N$4:$N573)+$CK$3)</f>
        <v/>
      </c>
      <c r="CL573" s="133" t="str">
        <f ca="1">IF($H573="","",SUM($O$4:$O573))</f>
        <v/>
      </c>
      <c r="CM573" s="133" t="str">
        <f t="shared" ca="1" si="551"/>
        <v/>
      </c>
      <c r="CN573" s="133" t="str">
        <f ca="1">IF($H573="","",ROUND(IF(MONTH($H573)=MONTH($C$4)-1,BT573*(1+CC573)-SUM($CM$4:$CM573),0),2))</f>
        <v/>
      </c>
      <c r="CZ573" s="132" t="str">
        <f t="shared" ca="1" si="509"/>
        <v/>
      </c>
    </row>
    <row r="574" spans="6:104" x14ac:dyDescent="0.2">
      <c r="F574" s="3">
        <v>571</v>
      </c>
      <c r="G574" s="3">
        <f t="shared" si="510"/>
        <v>48</v>
      </c>
      <c r="H574" s="8" t="str">
        <f t="shared" ca="1" si="549"/>
        <v/>
      </c>
      <c r="I574" s="6" t="str">
        <f t="shared" ca="1" si="495"/>
        <v/>
      </c>
      <c r="J574" s="6" t="str">
        <f t="shared" ca="1" si="496"/>
        <v/>
      </c>
      <c r="K574" s="7"/>
      <c r="L574" s="6" t="str">
        <f ca="1">IF($H574="","",IF($J574="",VLOOKUP($I574,Sterbetafeln!$A$4:$I$124,$D$10,FALSE),MAX(0.0005,VLOOKUP($I574,Sterbetafeln!$A$4:$I$124,$D$10,FALSE)*VLOOKUP($J574,Sterbetafeln!$A$4:$I$124,$D$13,FALSE))))</f>
        <v/>
      </c>
      <c r="M574" s="78">
        <f ca="1">SUM($O$3:$O574)</f>
        <v>0</v>
      </c>
      <c r="N574" s="25" t="str">
        <f t="shared" ca="1" si="511"/>
        <v/>
      </c>
      <c r="O574" s="25" t="str">
        <f t="shared" ca="1" si="512"/>
        <v/>
      </c>
      <c r="P574" s="25" t="str">
        <f t="shared" ca="1" si="513"/>
        <v/>
      </c>
      <c r="Q574" s="7" t="str">
        <f t="shared" ca="1" si="514"/>
        <v/>
      </c>
      <c r="R574" s="25" t="str">
        <f t="shared" ca="1" si="515"/>
        <v/>
      </c>
      <c r="S574" s="25">
        <f ca="1">SUM(R$3:R574)</f>
        <v>0</v>
      </c>
      <c r="T574" s="25" t="str">
        <f t="shared" ca="1" si="516"/>
        <v/>
      </c>
      <c r="U574" s="25" t="str">
        <f t="shared" ca="1" si="497"/>
        <v/>
      </c>
      <c r="V574" s="25" t="str">
        <f t="shared" ca="1" si="517"/>
        <v/>
      </c>
      <c r="W574" s="25" t="str">
        <f t="shared" ca="1" si="498"/>
        <v/>
      </c>
      <c r="X574" s="25" t="str">
        <f t="shared" ca="1" si="518"/>
        <v/>
      </c>
      <c r="Y574" s="25" t="str">
        <f t="shared" ca="1" si="499"/>
        <v/>
      </c>
      <c r="Z574" s="25" t="str">
        <f t="shared" ca="1" si="519"/>
        <v/>
      </c>
      <c r="AA574" s="25" t="str">
        <f t="shared" ca="1" si="520"/>
        <v/>
      </c>
      <c r="AB574" s="25" t="str">
        <f ca="1">IF($H574="","",IF($Q574="x",SUM(U$3:W574)+SUM(Z$3:AA574)-SUM(AB$3:AB573),0))</f>
        <v/>
      </c>
      <c r="AC574" s="25" t="str">
        <f t="shared" ca="1" si="521"/>
        <v/>
      </c>
      <c r="AD574" s="25" t="str">
        <f t="shared" ca="1" si="500"/>
        <v/>
      </c>
      <c r="AE574" s="7"/>
      <c r="AF574" s="25" t="str">
        <f t="shared" ca="1" si="522"/>
        <v/>
      </c>
      <c r="AG574" s="25">
        <f ca="1">SUM(AF$3:AF574)</f>
        <v>0</v>
      </c>
      <c r="AH574" s="25" t="str">
        <f t="shared" ca="1" si="523"/>
        <v/>
      </c>
      <c r="AI574" s="25" t="str">
        <f t="shared" ca="1" si="501"/>
        <v/>
      </c>
      <c r="AJ574" s="25" t="str">
        <f t="shared" ca="1" si="524"/>
        <v/>
      </c>
      <c r="AK574" s="25" t="str">
        <f t="shared" ca="1" si="502"/>
        <v/>
      </c>
      <c r="AL574" s="25" t="str">
        <f t="shared" ca="1" si="525"/>
        <v/>
      </c>
      <c r="AM574" s="25" t="str">
        <f t="shared" ca="1" si="503"/>
        <v/>
      </c>
      <c r="AN574" s="25" t="str">
        <f t="shared" ca="1" si="526"/>
        <v/>
      </c>
      <c r="AO574" s="25" t="str">
        <f t="shared" ca="1" si="527"/>
        <v/>
      </c>
      <c r="AP574" s="25" t="str">
        <f ca="1">IF($H574="","",IF($Q574="x",SUM(AI$3:AK574)+SUM(AN$3:AO574)-SUM(AP$3:AP573),0))</f>
        <v/>
      </c>
      <c r="AQ574" s="25" t="str">
        <f t="shared" ca="1" si="528"/>
        <v/>
      </c>
      <c r="AR574" s="25" t="str">
        <f t="shared" ca="1" si="504"/>
        <v/>
      </c>
      <c r="AS574" s="7"/>
      <c r="AT574" s="25" t="str">
        <f t="shared" ca="1" si="529"/>
        <v/>
      </c>
      <c r="AU574" s="25">
        <f ca="1">SUM(AT$3:AT574)</f>
        <v>0</v>
      </c>
      <c r="AV574" s="25" t="str">
        <f t="shared" ca="1" si="530"/>
        <v/>
      </c>
      <c r="AW574" s="25" t="str">
        <f t="shared" ca="1" si="505"/>
        <v/>
      </c>
      <c r="AX574" s="25" t="str">
        <f t="shared" ca="1" si="531"/>
        <v/>
      </c>
      <c r="AY574" s="25" t="str">
        <f t="shared" ca="1" si="532"/>
        <v/>
      </c>
      <c r="AZ574" s="25" t="str">
        <f t="shared" ca="1" si="533"/>
        <v/>
      </c>
      <c r="BA574" s="25" t="str">
        <f t="shared" ca="1" si="534"/>
        <v/>
      </c>
      <c r="BB574" s="25" t="str">
        <f t="shared" ca="1" si="535"/>
        <v/>
      </c>
      <c r="BC574" s="25" t="str">
        <f t="shared" ca="1" si="536"/>
        <v/>
      </c>
      <c r="BD574" s="25" t="str">
        <f ca="1">IF($H574="","",IF($Q574="x",SUM(AW$3:AY574)+SUM(BB$3:BC574)-SUM(BD$3:BD573),0))</f>
        <v/>
      </c>
      <c r="BE574" s="25" t="str">
        <f t="shared" ca="1" si="537"/>
        <v/>
      </c>
      <c r="BF574" s="25" t="str">
        <f t="shared" ca="1" si="506"/>
        <v/>
      </c>
      <c r="BG574" s="7"/>
      <c r="BI574" s="25" t="str">
        <f t="shared" ca="1" si="538"/>
        <v/>
      </c>
      <c r="BJ574" s="25">
        <f ca="1">SUM(BI$3:BI574)</f>
        <v>0</v>
      </c>
      <c r="BK574" s="25" t="str">
        <f t="shared" ca="1" si="550"/>
        <v/>
      </c>
      <c r="BL574" s="25" t="str">
        <f t="shared" ca="1" si="507"/>
        <v/>
      </c>
      <c r="BM574" s="25" t="str">
        <f t="shared" ca="1" si="539"/>
        <v/>
      </c>
      <c r="BN574" s="25" t="str">
        <f t="shared" ca="1" si="540"/>
        <v/>
      </c>
      <c r="BO574" s="25" t="str">
        <f t="shared" ca="1" si="541"/>
        <v/>
      </c>
      <c r="BP574" s="25" t="str">
        <f t="shared" ca="1" si="542"/>
        <v/>
      </c>
      <c r="BQ574" s="25" t="str">
        <f t="shared" ca="1" si="543"/>
        <v/>
      </c>
      <c r="BR574" s="25" t="str">
        <f t="shared" ca="1" si="544"/>
        <v/>
      </c>
      <c r="BS574" s="25" t="str">
        <f ca="1">IF($H574="","",IF($Q574="x",SUM(BL$3:BN574)+SUM(BQ$3:BR574)-SUM(BS$3:BS573),0))</f>
        <v/>
      </c>
      <c r="BT574" s="25" t="str">
        <f t="shared" ca="1" si="545"/>
        <v/>
      </c>
      <c r="BU574" s="25" t="str">
        <f t="shared" ca="1" si="508"/>
        <v/>
      </c>
      <c r="BV574" s="7"/>
      <c r="BY574" s="7"/>
      <c r="CB574" s="131">
        <f t="shared" si="492"/>
        <v>571</v>
      </c>
      <c r="CC574" s="132" t="str">
        <f t="shared" ca="1" si="546"/>
        <v/>
      </c>
      <c r="CD574" s="133" t="str">
        <f t="shared" ca="1" si="493"/>
        <v/>
      </c>
      <c r="CE574" s="133" t="str">
        <f t="shared" ca="1" si="547"/>
        <v/>
      </c>
      <c r="CF574" s="133" t="str">
        <f t="shared" ca="1" si="494"/>
        <v/>
      </c>
      <c r="CG574" s="133" t="str">
        <f t="shared" ca="1" si="548"/>
        <v/>
      </c>
      <c r="CH574" s="133" t="str">
        <f ca="1">IF($H574="","",IF(MONTH($H574)=MONTH($C$4)-1,MAX(0,(CG574-SUM(N563:N574)+SUM(O563:O574))-(VLOOKUP(CB574-12,$CB$3:$CH573,6,FALSE))),0)*0.25)</f>
        <v/>
      </c>
      <c r="CI574" s="133" t="str">
        <f ca="1">IF($H574="","",CG574-SUM($CH$4:$CH574))</f>
        <v/>
      </c>
      <c r="CK574" s="133" t="str">
        <f ca="1">IF($H574="","",SUM($N$4:$N574)+$CK$3)</f>
        <v/>
      </c>
      <c r="CL574" s="133" t="str">
        <f ca="1">IF($H574="","",SUM($O$4:$O574))</f>
        <v/>
      </c>
      <c r="CM574" s="133" t="str">
        <f t="shared" ca="1" si="551"/>
        <v/>
      </c>
      <c r="CN574" s="133" t="str">
        <f ca="1">IF($H574="","",ROUND(IF(MONTH($H574)=MONTH($C$4)-1,BT574*(1+CC574)-SUM($CM$4:$CM574),0),2))</f>
        <v/>
      </c>
      <c r="CZ574" s="132" t="str">
        <f t="shared" ca="1" si="509"/>
        <v/>
      </c>
    </row>
    <row r="575" spans="6:104" x14ac:dyDescent="0.2">
      <c r="F575" s="3">
        <v>572</v>
      </c>
      <c r="G575" s="3">
        <f t="shared" si="510"/>
        <v>48</v>
      </c>
      <c r="H575" s="8" t="str">
        <f t="shared" ca="1" si="549"/>
        <v/>
      </c>
      <c r="I575" s="6" t="str">
        <f t="shared" ca="1" si="495"/>
        <v/>
      </c>
      <c r="J575" s="6" t="str">
        <f t="shared" ca="1" si="496"/>
        <v/>
      </c>
      <c r="K575" s="7"/>
      <c r="L575" s="6" t="str">
        <f ca="1">IF($H575="","",IF($J575="",VLOOKUP($I575,Sterbetafeln!$A$4:$I$124,$D$10,FALSE),MAX(0.0005,VLOOKUP($I575,Sterbetafeln!$A$4:$I$124,$D$10,FALSE)*VLOOKUP($J575,Sterbetafeln!$A$4:$I$124,$D$13,FALSE))))</f>
        <v/>
      </c>
      <c r="M575" s="78">
        <f ca="1">SUM($O$3:$O575)</f>
        <v>0</v>
      </c>
      <c r="N575" s="25" t="str">
        <f t="shared" ca="1" si="511"/>
        <v/>
      </c>
      <c r="O575" s="25" t="str">
        <f t="shared" ca="1" si="512"/>
        <v/>
      </c>
      <c r="P575" s="25" t="str">
        <f t="shared" ca="1" si="513"/>
        <v/>
      </c>
      <c r="Q575" s="7" t="str">
        <f t="shared" ca="1" si="514"/>
        <v/>
      </c>
      <c r="R575" s="25" t="str">
        <f t="shared" ca="1" si="515"/>
        <v/>
      </c>
      <c r="S575" s="25">
        <f ca="1">SUM(R$3:R575)</f>
        <v>0</v>
      </c>
      <c r="T575" s="25" t="str">
        <f t="shared" ca="1" si="516"/>
        <v/>
      </c>
      <c r="U575" s="25" t="str">
        <f t="shared" ca="1" si="497"/>
        <v/>
      </c>
      <c r="V575" s="25" t="str">
        <f t="shared" ca="1" si="517"/>
        <v/>
      </c>
      <c r="W575" s="25" t="str">
        <f t="shared" ca="1" si="498"/>
        <v/>
      </c>
      <c r="X575" s="25" t="str">
        <f t="shared" ca="1" si="518"/>
        <v/>
      </c>
      <c r="Y575" s="25" t="str">
        <f t="shared" ca="1" si="499"/>
        <v/>
      </c>
      <c r="Z575" s="25" t="str">
        <f t="shared" ca="1" si="519"/>
        <v/>
      </c>
      <c r="AA575" s="25" t="str">
        <f t="shared" ca="1" si="520"/>
        <v/>
      </c>
      <c r="AB575" s="25" t="str">
        <f ca="1">IF($H575="","",IF($Q575="x",SUM(U$3:W575)+SUM(Z$3:AA575)-SUM(AB$3:AB574),0))</f>
        <v/>
      </c>
      <c r="AC575" s="25" t="str">
        <f t="shared" ca="1" si="521"/>
        <v/>
      </c>
      <c r="AD575" s="25" t="str">
        <f t="shared" ca="1" si="500"/>
        <v/>
      </c>
      <c r="AE575" s="7"/>
      <c r="AF575" s="25" t="str">
        <f t="shared" ca="1" si="522"/>
        <v/>
      </c>
      <c r="AG575" s="25">
        <f ca="1">SUM(AF$3:AF575)</f>
        <v>0</v>
      </c>
      <c r="AH575" s="25" t="str">
        <f t="shared" ca="1" si="523"/>
        <v/>
      </c>
      <c r="AI575" s="25" t="str">
        <f t="shared" ca="1" si="501"/>
        <v/>
      </c>
      <c r="AJ575" s="25" t="str">
        <f t="shared" ca="1" si="524"/>
        <v/>
      </c>
      <c r="AK575" s="25" t="str">
        <f t="shared" ca="1" si="502"/>
        <v/>
      </c>
      <c r="AL575" s="25" t="str">
        <f t="shared" ca="1" si="525"/>
        <v/>
      </c>
      <c r="AM575" s="25" t="str">
        <f t="shared" ca="1" si="503"/>
        <v/>
      </c>
      <c r="AN575" s="25" t="str">
        <f t="shared" ca="1" si="526"/>
        <v/>
      </c>
      <c r="AO575" s="25" t="str">
        <f t="shared" ca="1" si="527"/>
        <v/>
      </c>
      <c r="AP575" s="25" t="str">
        <f ca="1">IF($H575="","",IF($Q575="x",SUM(AI$3:AK575)+SUM(AN$3:AO575)-SUM(AP$3:AP574),0))</f>
        <v/>
      </c>
      <c r="AQ575" s="25" t="str">
        <f t="shared" ca="1" si="528"/>
        <v/>
      </c>
      <c r="AR575" s="25" t="str">
        <f t="shared" ca="1" si="504"/>
        <v/>
      </c>
      <c r="AS575" s="7"/>
      <c r="AT575" s="25" t="str">
        <f t="shared" ca="1" si="529"/>
        <v/>
      </c>
      <c r="AU575" s="25">
        <f ca="1">SUM(AT$3:AT575)</f>
        <v>0</v>
      </c>
      <c r="AV575" s="25" t="str">
        <f t="shared" ca="1" si="530"/>
        <v/>
      </c>
      <c r="AW575" s="25" t="str">
        <f t="shared" ca="1" si="505"/>
        <v/>
      </c>
      <c r="AX575" s="25" t="str">
        <f t="shared" ca="1" si="531"/>
        <v/>
      </c>
      <c r="AY575" s="25" t="str">
        <f t="shared" ca="1" si="532"/>
        <v/>
      </c>
      <c r="AZ575" s="25" t="str">
        <f t="shared" ca="1" si="533"/>
        <v/>
      </c>
      <c r="BA575" s="25" t="str">
        <f t="shared" ca="1" si="534"/>
        <v/>
      </c>
      <c r="BB575" s="25" t="str">
        <f t="shared" ca="1" si="535"/>
        <v/>
      </c>
      <c r="BC575" s="25" t="str">
        <f t="shared" ca="1" si="536"/>
        <v/>
      </c>
      <c r="BD575" s="25" t="str">
        <f ca="1">IF($H575="","",IF($Q575="x",SUM(AW$3:AY575)+SUM(BB$3:BC575)-SUM(BD$3:BD574),0))</f>
        <v/>
      </c>
      <c r="BE575" s="25" t="str">
        <f t="shared" ca="1" si="537"/>
        <v/>
      </c>
      <c r="BF575" s="25" t="str">
        <f t="shared" ca="1" si="506"/>
        <v/>
      </c>
      <c r="BG575" s="7"/>
      <c r="BI575" s="25" t="str">
        <f t="shared" ca="1" si="538"/>
        <v/>
      </c>
      <c r="BJ575" s="25">
        <f ca="1">SUM(BI$3:BI575)</f>
        <v>0</v>
      </c>
      <c r="BK575" s="25" t="str">
        <f t="shared" ca="1" si="550"/>
        <v/>
      </c>
      <c r="BL575" s="25" t="str">
        <f t="shared" ca="1" si="507"/>
        <v/>
      </c>
      <c r="BM575" s="25" t="str">
        <f t="shared" ca="1" si="539"/>
        <v/>
      </c>
      <c r="BN575" s="25" t="str">
        <f t="shared" ca="1" si="540"/>
        <v/>
      </c>
      <c r="BO575" s="25" t="str">
        <f t="shared" ca="1" si="541"/>
        <v/>
      </c>
      <c r="BP575" s="25" t="str">
        <f t="shared" ca="1" si="542"/>
        <v/>
      </c>
      <c r="BQ575" s="25" t="str">
        <f t="shared" ca="1" si="543"/>
        <v/>
      </c>
      <c r="BR575" s="25" t="str">
        <f t="shared" ca="1" si="544"/>
        <v/>
      </c>
      <c r="BS575" s="25" t="str">
        <f ca="1">IF($H575="","",IF($Q575="x",SUM(BL$3:BN575)+SUM(BQ$3:BR575)-SUM(BS$3:BS574),0))</f>
        <v/>
      </c>
      <c r="BT575" s="25" t="str">
        <f t="shared" ca="1" si="545"/>
        <v/>
      </c>
      <c r="BU575" s="25" t="str">
        <f t="shared" ca="1" si="508"/>
        <v/>
      </c>
      <c r="BV575" s="7"/>
      <c r="BY575" s="7"/>
      <c r="CB575" s="131">
        <f t="shared" si="492"/>
        <v>572</v>
      </c>
      <c r="CC575" s="132" t="str">
        <f t="shared" ca="1" si="546"/>
        <v/>
      </c>
      <c r="CD575" s="133" t="str">
        <f t="shared" ca="1" si="493"/>
        <v/>
      </c>
      <c r="CE575" s="133" t="str">
        <f t="shared" ca="1" si="547"/>
        <v/>
      </c>
      <c r="CF575" s="133" t="str">
        <f t="shared" ca="1" si="494"/>
        <v/>
      </c>
      <c r="CG575" s="133" t="str">
        <f t="shared" ca="1" si="548"/>
        <v/>
      </c>
      <c r="CH575" s="133" t="str">
        <f ca="1">IF($H575="","",IF(MONTH($H575)=MONTH($C$4)-1,MAX(0,(CG575-SUM(N564:N575)+SUM(O564:O575))-(VLOOKUP(CB575-12,$CB$3:$CH574,6,FALSE))),0)*0.25)</f>
        <v/>
      </c>
      <c r="CI575" s="133" t="str">
        <f ca="1">IF($H575="","",CG575-SUM($CH$4:$CH575))</f>
        <v/>
      </c>
      <c r="CK575" s="133" t="str">
        <f ca="1">IF($H575="","",SUM($N$4:$N575)+$CK$3)</f>
        <v/>
      </c>
      <c r="CL575" s="133" t="str">
        <f ca="1">IF($H575="","",SUM($O$4:$O575))</f>
        <v/>
      </c>
      <c r="CM575" s="133" t="str">
        <f t="shared" ca="1" si="551"/>
        <v/>
      </c>
      <c r="CN575" s="133" t="str">
        <f ca="1">IF($H575="","",ROUND(IF(MONTH($H575)=MONTH($C$4)-1,BT575*(1+CC575)-SUM($CM$4:$CM575),0),2))</f>
        <v/>
      </c>
      <c r="CZ575" s="132" t="str">
        <f t="shared" ca="1" si="509"/>
        <v/>
      </c>
    </row>
    <row r="576" spans="6:104" x14ac:dyDescent="0.2">
      <c r="F576" s="3">
        <v>573</v>
      </c>
      <c r="G576" s="3">
        <f t="shared" si="510"/>
        <v>48</v>
      </c>
      <c r="H576" s="8" t="str">
        <f t="shared" ca="1" si="549"/>
        <v/>
      </c>
      <c r="I576" s="6" t="str">
        <f t="shared" ca="1" si="495"/>
        <v/>
      </c>
      <c r="J576" s="6" t="str">
        <f t="shared" ca="1" si="496"/>
        <v/>
      </c>
      <c r="K576" s="7"/>
      <c r="L576" s="6" t="str">
        <f ca="1">IF($H576="","",IF($J576="",VLOOKUP($I576,Sterbetafeln!$A$4:$I$124,$D$10,FALSE),MAX(0.0005,VLOOKUP($I576,Sterbetafeln!$A$4:$I$124,$D$10,FALSE)*VLOOKUP($J576,Sterbetafeln!$A$4:$I$124,$D$13,FALSE))))</f>
        <v/>
      </c>
      <c r="M576" s="78">
        <f ca="1">SUM($O$3:$O576)</f>
        <v>0</v>
      </c>
      <c r="N576" s="25" t="str">
        <f t="shared" ca="1" si="511"/>
        <v/>
      </c>
      <c r="O576" s="25" t="str">
        <f t="shared" ca="1" si="512"/>
        <v/>
      </c>
      <c r="P576" s="25" t="str">
        <f t="shared" ca="1" si="513"/>
        <v/>
      </c>
      <c r="Q576" s="7" t="str">
        <f t="shared" ca="1" si="514"/>
        <v/>
      </c>
      <c r="R576" s="25" t="str">
        <f t="shared" ca="1" si="515"/>
        <v/>
      </c>
      <c r="S576" s="25">
        <f ca="1">SUM(R$3:R576)</f>
        <v>0</v>
      </c>
      <c r="T576" s="25" t="str">
        <f t="shared" ca="1" si="516"/>
        <v/>
      </c>
      <c r="U576" s="25" t="str">
        <f t="shared" ca="1" si="497"/>
        <v/>
      </c>
      <c r="V576" s="25" t="str">
        <f t="shared" ca="1" si="517"/>
        <v/>
      </c>
      <c r="W576" s="25" t="str">
        <f t="shared" ca="1" si="498"/>
        <v/>
      </c>
      <c r="X576" s="25" t="str">
        <f t="shared" ca="1" si="518"/>
        <v/>
      </c>
      <c r="Y576" s="25" t="str">
        <f t="shared" ca="1" si="499"/>
        <v/>
      </c>
      <c r="Z576" s="25" t="str">
        <f t="shared" ca="1" si="519"/>
        <v/>
      </c>
      <c r="AA576" s="25" t="str">
        <f t="shared" ca="1" si="520"/>
        <v/>
      </c>
      <c r="AB576" s="25" t="str">
        <f ca="1">IF($H576="","",IF($Q576="x",SUM(U$3:W576)+SUM(Z$3:AA576)-SUM(AB$3:AB575),0))</f>
        <v/>
      </c>
      <c r="AC576" s="25" t="str">
        <f t="shared" ca="1" si="521"/>
        <v/>
      </c>
      <c r="AD576" s="25" t="str">
        <f t="shared" ca="1" si="500"/>
        <v/>
      </c>
      <c r="AE576" s="7"/>
      <c r="AF576" s="25" t="str">
        <f t="shared" ca="1" si="522"/>
        <v/>
      </c>
      <c r="AG576" s="25">
        <f ca="1">SUM(AF$3:AF576)</f>
        <v>0</v>
      </c>
      <c r="AH576" s="25" t="str">
        <f t="shared" ca="1" si="523"/>
        <v/>
      </c>
      <c r="AI576" s="25" t="str">
        <f t="shared" ca="1" si="501"/>
        <v/>
      </c>
      <c r="AJ576" s="25" t="str">
        <f t="shared" ca="1" si="524"/>
        <v/>
      </c>
      <c r="AK576" s="25" t="str">
        <f t="shared" ca="1" si="502"/>
        <v/>
      </c>
      <c r="AL576" s="25" t="str">
        <f t="shared" ca="1" si="525"/>
        <v/>
      </c>
      <c r="AM576" s="25" t="str">
        <f t="shared" ca="1" si="503"/>
        <v/>
      </c>
      <c r="AN576" s="25" t="str">
        <f t="shared" ca="1" si="526"/>
        <v/>
      </c>
      <c r="AO576" s="25" t="str">
        <f t="shared" ca="1" si="527"/>
        <v/>
      </c>
      <c r="AP576" s="25" t="str">
        <f ca="1">IF($H576="","",IF($Q576="x",SUM(AI$3:AK576)+SUM(AN$3:AO576)-SUM(AP$3:AP575),0))</f>
        <v/>
      </c>
      <c r="AQ576" s="25" t="str">
        <f t="shared" ca="1" si="528"/>
        <v/>
      </c>
      <c r="AR576" s="25" t="str">
        <f t="shared" ca="1" si="504"/>
        <v/>
      </c>
      <c r="AS576" s="7"/>
      <c r="AT576" s="25" t="str">
        <f t="shared" ca="1" si="529"/>
        <v/>
      </c>
      <c r="AU576" s="25">
        <f ca="1">SUM(AT$3:AT576)</f>
        <v>0</v>
      </c>
      <c r="AV576" s="25" t="str">
        <f t="shared" ca="1" si="530"/>
        <v/>
      </c>
      <c r="AW576" s="25" t="str">
        <f t="shared" ca="1" si="505"/>
        <v/>
      </c>
      <c r="AX576" s="25" t="str">
        <f t="shared" ca="1" si="531"/>
        <v/>
      </c>
      <c r="AY576" s="25" t="str">
        <f t="shared" ca="1" si="532"/>
        <v/>
      </c>
      <c r="AZ576" s="25" t="str">
        <f t="shared" ca="1" si="533"/>
        <v/>
      </c>
      <c r="BA576" s="25" t="str">
        <f t="shared" ca="1" si="534"/>
        <v/>
      </c>
      <c r="BB576" s="25" t="str">
        <f t="shared" ca="1" si="535"/>
        <v/>
      </c>
      <c r="BC576" s="25" t="str">
        <f t="shared" ca="1" si="536"/>
        <v/>
      </c>
      <c r="BD576" s="25" t="str">
        <f ca="1">IF($H576="","",IF($Q576="x",SUM(AW$3:AY576)+SUM(BB$3:BC576)-SUM(BD$3:BD575),0))</f>
        <v/>
      </c>
      <c r="BE576" s="25" t="str">
        <f t="shared" ca="1" si="537"/>
        <v/>
      </c>
      <c r="BF576" s="25" t="str">
        <f t="shared" ca="1" si="506"/>
        <v/>
      </c>
      <c r="BG576" s="7"/>
      <c r="BI576" s="25" t="str">
        <f t="shared" ca="1" si="538"/>
        <v/>
      </c>
      <c r="BJ576" s="25">
        <f ca="1">SUM(BI$3:BI576)</f>
        <v>0</v>
      </c>
      <c r="BK576" s="25" t="str">
        <f t="shared" ca="1" si="550"/>
        <v/>
      </c>
      <c r="BL576" s="25" t="str">
        <f t="shared" ca="1" si="507"/>
        <v/>
      </c>
      <c r="BM576" s="25" t="str">
        <f t="shared" ca="1" si="539"/>
        <v/>
      </c>
      <c r="BN576" s="25" t="str">
        <f t="shared" ca="1" si="540"/>
        <v/>
      </c>
      <c r="BO576" s="25" t="str">
        <f t="shared" ca="1" si="541"/>
        <v/>
      </c>
      <c r="BP576" s="25" t="str">
        <f t="shared" ca="1" si="542"/>
        <v/>
      </c>
      <c r="BQ576" s="25" t="str">
        <f t="shared" ca="1" si="543"/>
        <v/>
      </c>
      <c r="BR576" s="25" t="str">
        <f t="shared" ca="1" si="544"/>
        <v/>
      </c>
      <c r="BS576" s="25" t="str">
        <f ca="1">IF($H576="","",IF($Q576="x",SUM(BL$3:BN576)+SUM(BQ$3:BR576)-SUM(BS$3:BS575),0))</f>
        <v/>
      </c>
      <c r="BT576" s="25" t="str">
        <f t="shared" ca="1" si="545"/>
        <v/>
      </c>
      <c r="BU576" s="25" t="str">
        <f t="shared" ca="1" si="508"/>
        <v/>
      </c>
      <c r="BV576" s="7"/>
      <c r="BY576" s="7"/>
      <c r="CB576" s="131">
        <f t="shared" si="492"/>
        <v>573</v>
      </c>
      <c r="CC576" s="132" t="str">
        <f t="shared" ca="1" si="546"/>
        <v/>
      </c>
      <c r="CD576" s="133" t="str">
        <f t="shared" ca="1" si="493"/>
        <v/>
      </c>
      <c r="CE576" s="133" t="str">
        <f t="shared" ca="1" si="547"/>
        <v/>
      </c>
      <c r="CF576" s="133" t="str">
        <f t="shared" ca="1" si="494"/>
        <v/>
      </c>
      <c r="CG576" s="133" t="str">
        <f t="shared" ca="1" si="548"/>
        <v/>
      </c>
      <c r="CH576" s="133" t="str">
        <f ca="1">IF($H576="","",IF(MONTH($H576)=MONTH($C$4)-1,MAX(0,(CG576-SUM(N565:N576)+SUM(O565:O576))-(VLOOKUP(CB576-12,$CB$3:$CH575,6,FALSE))),0)*0.25)</f>
        <v/>
      </c>
      <c r="CI576" s="133" t="str">
        <f ca="1">IF($H576="","",CG576-SUM($CH$4:$CH576))</f>
        <v/>
      </c>
      <c r="CK576" s="133" t="str">
        <f ca="1">IF($H576="","",SUM($N$4:$N576)+$CK$3)</f>
        <v/>
      </c>
      <c r="CL576" s="133" t="str">
        <f ca="1">IF($H576="","",SUM($O$4:$O576))</f>
        <v/>
      </c>
      <c r="CM576" s="133" t="str">
        <f t="shared" ca="1" si="551"/>
        <v/>
      </c>
      <c r="CN576" s="133" t="str">
        <f ca="1">IF($H576="","",ROUND(IF(MONTH($H576)=MONTH($C$4)-1,BT576*(1+CC576)-SUM($CM$4:$CM576),0),2))</f>
        <v/>
      </c>
      <c r="CZ576" s="132" t="str">
        <f t="shared" ca="1" si="509"/>
        <v/>
      </c>
    </row>
    <row r="577" spans="6:104" x14ac:dyDescent="0.2">
      <c r="F577" s="3">
        <v>574</v>
      </c>
      <c r="G577" s="3">
        <f t="shared" si="510"/>
        <v>48</v>
      </c>
      <c r="H577" s="8" t="str">
        <f t="shared" ca="1" si="549"/>
        <v/>
      </c>
      <c r="I577" s="6" t="str">
        <f t="shared" ca="1" si="495"/>
        <v/>
      </c>
      <c r="J577" s="6" t="str">
        <f t="shared" ca="1" si="496"/>
        <v/>
      </c>
      <c r="K577" s="7"/>
      <c r="L577" s="6" t="str">
        <f ca="1">IF($H577="","",IF($J577="",VLOOKUP($I577,Sterbetafeln!$A$4:$I$124,$D$10,FALSE),MAX(0.0005,VLOOKUP($I577,Sterbetafeln!$A$4:$I$124,$D$10,FALSE)*VLOOKUP($J577,Sterbetafeln!$A$4:$I$124,$D$13,FALSE))))</f>
        <v/>
      </c>
      <c r="M577" s="78">
        <f ca="1">SUM($O$3:$O577)</f>
        <v>0</v>
      </c>
      <c r="N577" s="25" t="str">
        <f t="shared" ca="1" si="511"/>
        <v/>
      </c>
      <c r="O577" s="25" t="str">
        <f t="shared" ca="1" si="512"/>
        <v/>
      </c>
      <c r="P577" s="25" t="str">
        <f t="shared" ca="1" si="513"/>
        <v/>
      </c>
      <c r="Q577" s="7" t="str">
        <f t="shared" ca="1" si="514"/>
        <v/>
      </c>
      <c r="R577" s="25" t="str">
        <f t="shared" ca="1" si="515"/>
        <v/>
      </c>
      <c r="S577" s="25">
        <f ca="1">SUM(R$3:R577)</f>
        <v>0</v>
      </c>
      <c r="T577" s="25" t="str">
        <f t="shared" ca="1" si="516"/>
        <v/>
      </c>
      <c r="U577" s="25" t="str">
        <f t="shared" ca="1" si="497"/>
        <v/>
      </c>
      <c r="V577" s="25" t="str">
        <f t="shared" ca="1" si="517"/>
        <v/>
      </c>
      <c r="W577" s="25" t="str">
        <f t="shared" ca="1" si="498"/>
        <v/>
      </c>
      <c r="X577" s="25" t="str">
        <f t="shared" ca="1" si="518"/>
        <v/>
      </c>
      <c r="Y577" s="25" t="str">
        <f t="shared" ca="1" si="499"/>
        <v/>
      </c>
      <c r="Z577" s="25" t="str">
        <f t="shared" ca="1" si="519"/>
        <v/>
      </c>
      <c r="AA577" s="25" t="str">
        <f t="shared" ca="1" si="520"/>
        <v/>
      </c>
      <c r="AB577" s="25" t="str">
        <f ca="1">IF($H577="","",IF($Q577="x",SUM(U$3:W577)+SUM(Z$3:AA577)-SUM(AB$3:AB576),0))</f>
        <v/>
      </c>
      <c r="AC577" s="25" t="str">
        <f t="shared" ca="1" si="521"/>
        <v/>
      </c>
      <c r="AD577" s="25" t="str">
        <f t="shared" ca="1" si="500"/>
        <v/>
      </c>
      <c r="AE577" s="7"/>
      <c r="AF577" s="25" t="str">
        <f t="shared" ca="1" si="522"/>
        <v/>
      </c>
      <c r="AG577" s="25">
        <f ca="1">SUM(AF$3:AF577)</f>
        <v>0</v>
      </c>
      <c r="AH577" s="25" t="str">
        <f t="shared" ca="1" si="523"/>
        <v/>
      </c>
      <c r="AI577" s="25" t="str">
        <f t="shared" ca="1" si="501"/>
        <v/>
      </c>
      <c r="AJ577" s="25" t="str">
        <f t="shared" ca="1" si="524"/>
        <v/>
      </c>
      <c r="AK577" s="25" t="str">
        <f t="shared" ca="1" si="502"/>
        <v/>
      </c>
      <c r="AL577" s="25" t="str">
        <f t="shared" ca="1" si="525"/>
        <v/>
      </c>
      <c r="AM577" s="25" t="str">
        <f t="shared" ca="1" si="503"/>
        <v/>
      </c>
      <c r="AN577" s="25" t="str">
        <f t="shared" ca="1" si="526"/>
        <v/>
      </c>
      <c r="AO577" s="25" t="str">
        <f t="shared" ca="1" si="527"/>
        <v/>
      </c>
      <c r="AP577" s="25" t="str">
        <f ca="1">IF($H577="","",IF($Q577="x",SUM(AI$3:AK577)+SUM(AN$3:AO577)-SUM(AP$3:AP576),0))</f>
        <v/>
      </c>
      <c r="AQ577" s="25" t="str">
        <f t="shared" ca="1" si="528"/>
        <v/>
      </c>
      <c r="AR577" s="25" t="str">
        <f t="shared" ca="1" si="504"/>
        <v/>
      </c>
      <c r="AS577" s="7"/>
      <c r="AT577" s="25" t="str">
        <f t="shared" ca="1" si="529"/>
        <v/>
      </c>
      <c r="AU577" s="25">
        <f ca="1">SUM(AT$3:AT577)</f>
        <v>0</v>
      </c>
      <c r="AV577" s="25" t="str">
        <f t="shared" ca="1" si="530"/>
        <v/>
      </c>
      <c r="AW577" s="25" t="str">
        <f t="shared" ca="1" si="505"/>
        <v/>
      </c>
      <c r="AX577" s="25" t="str">
        <f t="shared" ca="1" si="531"/>
        <v/>
      </c>
      <c r="AY577" s="25" t="str">
        <f t="shared" ca="1" si="532"/>
        <v/>
      </c>
      <c r="AZ577" s="25" t="str">
        <f t="shared" ca="1" si="533"/>
        <v/>
      </c>
      <c r="BA577" s="25" t="str">
        <f t="shared" ca="1" si="534"/>
        <v/>
      </c>
      <c r="BB577" s="25" t="str">
        <f t="shared" ca="1" si="535"/>
        <v/>
      </c>
      <c r="BC577" s="25" t="str">
        <f t="shared" ca="1" si="536"/>
        <v/>
      </c>
      <c r="BD577" s="25" t="str">
        <f ca="1">IF($H577="","",IF($Q577="x",SUM(AW$3:AY577)+SUM(BB$3:BC577)-SUM(BD$3:BD576),0))</f>
        <v/>
      </c>
      <c r="BE577" s="25" t="str">
        <f t="shared" ca="1" si="537"/>
        <v/>
      </c>
      <c r="BF577" s="25" t="str">
        <f t="shared" ca="1" si="506"/>
        <v/>
      </c>
      <c r="BG577" s="7"/>
      <c r="BI577" s="25" t="str">
        <f t="shared" ca="1" si="538"/>
        <v/>
      </c>
      <c r="BJ577" s="25">
        <f ca="1">SUM(BI$3:BI577)</f>
        <v>0</v>
      </c>
      <c r="BK577" s="25" t="str">
        <f t="shared" ca="1" si="550"/>
        <v/>
      </c>
      <c r="BL577" s="25" t="str">
        <f t="shared" ca="1" si="507"/>
        <v/>
      </c>
      <c r="BM577" s="25" t="str">
        <f t="shared" ca="1" si="539"/>
        <v/>
      </c>
      <c r="BN577" s="25" t="str">
        <f t="shared" ca="1" si="540"/>
        <v/>
      </c>
      <c r="BO577" s="25" t="str">
        <f t="shared" ca="1" si="541"/>
        <v/>
      </c>
      <c r="BP577" s="25" t="str">
        <f t="shared" ca="1" si="542"/>
        <v/>
      </c>
      <c r="BQ577" s="25" t="str">
        <f t="shared" ca="1" si="543"/>
        <v/>
      </c>
      <c r="BR577" s="25" t="str">
        <f t="shared" ca="1" si="544"/>
        <v/>
      </c>
      <c r="BS577" s="25" t="str">
        <f ca="1">IF($H577="","",IF($Q577="x",SUM(BL$3:BN577)+SUM(BQ$3:BR577)-SUM(BS$3:BS576),0))</f>
        <v/>
      </c>
      <c r="BT577" s="25" t="str">
        <f t="shared" ca="1" si="545"/>
        <v/>
      </c>
      <c r="BU577" s="25" t="str">
        <f t="shared" ca="1" si="508"/>
        <v/>
      </c>
      <c r="BV577" s="7"/>
      <c r="BY577" s="7"/>
      <c r="CB577" s="131">
        <f t="shared" si="492"/>
        <v>574</v>
      </c>
      <c r="CC577" s="132" t="str">
        <f t="shared" ca="1" si="546"/>
        <v/>
      </c>
      <c r="CD577" s="133" t="str">
        <f t="shared" ca="1" si="493"/>
        <v/>
      </c>
      <c r="CE577" s="133" t="str">
        <f t="shared" ca="1" si="547"/>
        <v/>
      </c>
      <c r="CF577" s="133" t="str">
        <f t="shared" ca="1" si="494"/>
        <v/>
      </c>
      <c r="CG577" s="133" t="str">
        <f t="shared" ca="1" si="548"/>
        <v/>
      </c>
      <c r="CH577" s="133" t="str">
        <f ca="1">IF($H577="","",IF(MONTH($H577)=MONTH($C$4)-1,MAX(0,(CG577-SUM(N566:N577)+SUM(O566:O577))-(VLOOKUP(CB577-12,$CB$3:$CH576,6,FALSE))),0)*0.25)</f>
        <v/>
      </c>
      <c r="CI577" s="133" t="str">
        <f ca="1">IF($H577="","",CG577-SUM($CH$4:$CH577))</f>
        <v/>
      </c>
      <c r="CK577" s="133" t="str">
        <f ca="1">IF($H577="","",SUM($N$4:$N577)+$CK$3)</f>
        <v/>
      </c>
      <c r="CL577" s="133" t="str">
        <f ca="1">IF($H577="","",SUM($O$4:$O577))</f>
        <v/>
      </c>
      <c r="CM577" s="133" t="str">
        <f t="shared" ca="1" si="551"/>
        <v/>
      </c>
      <c r="CN577" s="133" t="str">
        <f ca="1">IF($H577="","",ROUND(IF(MONTH($H577)=MONTH($C$4)-1,BT577*(1+CC577)-SUM($CM$4:$CM577),0),2))</f>
        <v/>
      </c>
      <c r="CZ577" s="132" t="str">
        <f t="shared" ca="1" si="509"/>
        <v/>
      </c>
    </row>
    <row r="578" spans="6:104" x14ac:dyDescent="0.2">
      <c r="F578" s="3">
        <v>575</v>
      </c>
      <c r="G578" s="3">
        <f t="shared" si="510"/>
        <v>48</v>
      </c>
      <c r="H578" s="8" t="str">
        <f t="shared" ca="1" si="549"/>
        <v/>
      </c>
      <c r="I578" s="6" t="str">
        <f t="shared" ca="1" si="495"/>
        <v/>
      </c>
      <c r="J578" s="6" t="str">
        <f t="shared" ca="1" si="496"/>
        <v/>
      </c>
      <c r="K578" s="7"/>
      <c r="L578" s="6" t="str">
        <f ca="1">IF($H578="","",IF($J578="",VLOOKUP($I578,Sterbetafeln!$A$4:$I$124,$D$10,FALSE),MAX(0.0005,VLOOKUP($I578,Sterbetafeln!$A$4:$I$124,$D$10,FALSE)*VLOOKUP($J578,Sterbetafeln!$A$4:$I$124,$D$13,FALSE))))</f>
        <v/>
      </c>
      <c r="M578" s="78">
        <f ca="1">SUM($O$3:$O578)</f>
        <v>0</v>
      </c>
      <c r="N578" s="25" t="str">
        <f t="shared" ca="1" si="511"/>
        <v/>
      </c>
      <c r="O578" s="25" t="str">
        <f t="shared" ca="1" si="512"/>
        <v/>
      </c>
      <c r="P578" s="25" t="str">
        <f t="shared" ca="1" si="513"/>
        <v/>
      </c>
      <c r="Q578" s="7" t="str">
        <f t="shared" ca="1" si="514"/>
        <v/>
      </c>
      <c r="R578" s="25" t="str">
        <f t="shared" ca="1" si="515"/>
        <v/>
      </c>
      <c r="S578" s="25">
        <f ca="1">SUM(R$3:R578)</f>
        <v>0</v>
      </c>
      <c r="T578" s="25" t="str">
        <f t="shared" ca="1" si="516"/>
        <v/>
      </c>
      <c r="U578" s="25" t="str">
        <f t="shared" ca="1" si="497"/>
        <v/>
      </c>
      <c r="V578" s="25" t="str">
        <f t="shared" ca="1" si="517"/>
        <v/>
      </c>
      <c r="W578" s="25" t="str">
        <f t="shared" ca="1" si="498"/>
        <v/>
      </c>
      <c r="X578" s="25" t="str">
        <f t="shared" ca="1" si="518"/>
        <v/>
      </c>
      <c r="Y578" s="25" t="str">
        <f t="shared" ca="1" si="499"/>
        <v/>
      </c>
      <c r="Z578" s="25" t="str">
        <f t="shared" ca="1" si="519"/>
        <v/>
      </c>
      <c r="AA578" s="25" t="str">
        <f t="shared" ca="1" si="520"/>
        <v/>
      </c>
      <c r="AB578" s="25" t="str">
        <f ca="1">IF($H578="","",IF($Q578="x",SUM(U$3:W578)+SUM(Z$3:AA578)-SUM(AB$3:AB577),0))</f>
        <v/>
      </c>
      <c r="AC578" s="25" t="str">
        <f t="shared" ca="1" si="521"/>
        <v/>
      </c>
      <c r="AD578" s="25" t="str">
        <f t="shared" ca="1" si="500"/>
        <v/>
      </c>
      <c r="AE578" s="7"/>
      <c r="AF578" s="25" t="str">
        <f t="shared" ca="1" si="522"/>
        <v/>
      </c>
      <c r="AG578" s="25">
        <f ca="1">SUM(AF$3:AF578)</f>
        <v>0</v>
      </c>
      <c r="AH578" s="25" t="str">
        <f t="shared" ca="1" si="523"/>
        <v/>
      </c>
      <c r="AI578" s="25" t="str">
        <f t="shared" ca="1" si="501"/>
        <v/>
      </c>
      <c r="AJ578" s="25" t="str">
        <f t="shared" ca="1" si="524"/>
        <v/>
      </c>
      <c r="AK578" s="25" t="str">
        <f t="shared" ca="1" si="502"/>
        <v/>
      </c>
      <c r="AL578" s="25" t="str">
        <f t="shared" ca="1" si="525"/>
        <v/>
      </c>
      <c r="AM578" s="25" t="str">
        <f t="shared" ca="1" si="503"/>
        <v/>
      </c>
      <c r="AN578" s="25" t="str">
        <f t="shared" ca="1" si="526"/>
        <v/>
      </c>
      <c r="AO578" s="25" t="str">
        <f t="shared" ca="1" si="527"/>
        <v/>
      </c>
      <c r="AP578" s="25" t="str">
        <f ca="1">IF($H578="","",IF($Q578="x",SUM(AI$3:AK578)+SUM(AN$3:AO578)-SUM(AP$3:AP577),0))</f>
        <v/>
      </c>
      <c r="AQ578" s="25" t="str">
        <f t="shared" ca="1" si="528"/>
        <v/>
      </c>
      <c r="AR578" s="25" t="str">
        <f t="shared" ca="1" si="504"/>
        <v/>
      </c>
      <c r="AS578" s="7"/>
      <c r="AT578" s="25" t="str">
        <f t="shared" ca="1" si="529"/>
        <v/>
      </c>
      <c r="AU578" s="25">
        <f ca="1">SUM(AT$3:AT578)</f>
        <v>0</v>
      </c>
      <c r="AV578" s="25" t="str">
        <f t="shared" ca="1" si="530"/>
        <v/>
      </c>
      <c r="AW578" s="25" t="str">
        <f t="shared" ca="1" si="505"/>
        <v/>
      </c>
      <c r="AX578" s="25" t="str">
        <f t="shared" ca="1" si="531"/>
        <v/>
      </c>
      <c r="AY578" s="25" t="str">
        <f t="shared" ca="1" si="532"/>
        <v/>
      </c>
      <c r="AZ578" s="25" t="str">
        <f t="shared" ca="1" si="533"/>
        <v/>
      </c>
      <c r="BA578" s="25" t="str">
        <f t="shared" ca="1" si="534"/>
        <v/>
      </c>
      <c r="BB578" s="25" t="str">
        <f t="shared" ca="1" si="535"/>
        <v/>
      </c>
      <c r="BC578" s="25" t="str">
        <f t="shared" ca="1" si="536"/>
        <v/>
      </c>
      <c r="BD578" s="25" t="str">
        <f ca="1">IF($H578="","",IF($Q578="x",SUM(AW$3:AY578)+SUM(BB$3:BC578)-SUM(BD$3:BD577),0))</f>
        <v/>
      </c>
      <c r="BE578" s="25" t="str">
        <f t="shared" ca="1" si="537"/>
        <v/>
      </c>
      <c r="BF578" s="25" t="str">
        <f t="shared" ca="1" si="506"/>
        <v/>
      </c>
      <c r="BG578" s="7"/>
      <c r="BI578" s="25" t="str">
        <f t="shared" ca="1" si="538"/>
        <v/>
      </c>
      <c r="BJ578" s="25">
        <f ca="1">SUM(BI$3:BI578)</f>
        <v>0</v>
      </c>
      <c r="BK578" s="25" t="str">
        <f t="shared" ca="1" si="550"/>
        <v/>
      </c>
      <c r="BL578" s="25" t="str">
        <f t="shared" ca="1" si="507"/>
        <v/>
      </c>
      <c r="BM578" s="25" t="str">
        <f t="shared" ca="1" si="539"/>
        <v/>
      </c>
      <c r="BN578" s="25" t="str">
        <f t="shared" ca="1" si="540"/>
        <v/>
      </c>
      <c r="BO578" s="25" t="str">
        <f t="shared" ca="1" si="541"/>
        <v/>
      </c>
      <c r="BP578" s="25" t="str">
        <f t="shared" ca="1" si="542"/>
        <v/>
      </c>
      <c r="BQ578" s="25" t="str">
        <f t="shared" ca="1" si="543"/>
        <v/>
      </c>
      <c r="BR578" s="25" t="str">
        <f t="shared" ca="1" si="544"/>
        <v/>
      </c>
      <c r="BS578" s="25" t="str">
        <f ca="1">IF($H578="","",IF($Q578="x",SUM(BL$3:BN578)+SUM(BQ$3:BR578)-SUM(BS$3:BS577),0))</f>
        <v/>
      </c>
      <c r="BT578" s="25" t="str">
        <f t="shared" ca="1" si="545"/>
        <v/>
      </c>
      <c r="BU578" s="25" t="str">
        <f t="shared" ca="1" si="508"/>
        <v/>
      </c>
      <c r="BV578" s="7"/>
      <c r="BY578" s="7"/>
      <c r="CB578" s="131">
        <f t="shared" ref="CB578:CB641" si="552">F578</f>
        <v>575</v>
      </c>
      <c r="CC578" s="132" t="str">
        <f t="shared" ca="1" si="546"/>
        <v/>
      </c>
      <c r="CD578" s="133" t="str">
        <f t="shared" ref="CD578:CD641" ca="1" si="553">IF($H578="","",MAX(0,(CF577+($N578-$O578)*0.95)*((1+$C$37)^(1/12))))</f>
        <v/>
      </c>
      <c r="CE578" s="133" t="str">
        <f t="shared" ca="1" si="547"/>
        <v/>
      </c>
      <c r="CF578" s="133" t="str">
        <f t="shared" ref="CF578:CF641" ca="1" si="554">IF($H578="","",ROUND(CD578-CE578,2))</f>
        <v/>
      </c>
      <c r="CG578" s="133" t="str">
        <f t="shared" ca="1" si="548"/>
        <v/>
      </c>
      <c r="CH578" s="133" t="str">
        <f ca="1">IF($H578="","",IF(MONTH($H578)=MONTH($C$4)-1,MAX(0,(CG578-SUM(N567:N578)+SUM(O567:O578))-(VLOOKUP(CB578-12,$CB$3:$CH577,6,FALSE))),0)*0.25)</f>
        <v/>
      </c>
      <c r="CI578" s="133" t="str">
        <f ca="1">IF($H578="","",CG578-SUM($CH$4:$CH578))</f>
        <v/>
      </c>
      <c r="CK578" s="133" t="str">
        <f ca="1">IF($H578="","",SUM($N$4:$N578)+$CK$3)</f>
        <v/>
      </c>
      <c r="CL578" s="133" t="str">
        <f ca="1">IF($H578="","",SUM($O$4:$O578))</f>
        <v/>
      </c>
      <c r="CM578" s="133" t="str">
        <f t="shared" ca="1" si="551"/>
        <v/>
      </c>
      <c r="CN578" s="133" t="str">
        <f ca="1">IF($H578="","",ROUND(IF(MONTH($H578)=MONTH($C$4)-1,BT578*(1+CC578)-SUM($CM$4:$CM578),0),2))</f>
        <v/>
      </c>
      <c r="CZ578" s="132" t="str">
        <f t="shared" ca="1" si="509"/>
        <v/>
      </c>
    </row>
    <row r="579" spans="6:104" x14ac:dyDescent="0.2">
      <c r="F579" s="3">
        <v>576</v>
      </c>
      <c r="G579" s="3">
        <f t="shared" si="510"/>
        <v>48</v>
      </c>
      <c r="H579" s="8" t="str">
        <f t="shared" ca="1" si="549"/>
        <v/>
      </c>
      <c r="I579" s="6" t="str">
        <f t="shared" ref="I579:I642" ca="1" si="555">IF($H579="","",ROUND(DAYS360($C$10,$H579)/360,0))</f>
        <v/>
      </c>
      <c r="J579" s="6" t="str">
        <f t="shared" ca="1" si="496"/>
        <v/>
      </c>
      <c r="K579" s="7"/>
      <c r="L579" s="6" t="str">
        <f ca="1">IF($H579="","",IF($J579="",VLOOKUP($I579,Sterbetafeln!$A$4:$I$124,$D$10,FALSE),MAX(0.0005,VLOOKUP($I579,Sterbetafeln!$A$4:$I$124,$D$10,FALSE)*VLOOKUP($J579,Sterbetafeln!$A$4:$I$124,$D$13,FALSE))))</f>
        <v/>
      </c>
      <c r="M579" s="78">
        <f ca="1">SUM($O$3:$O579)</f>
        <v>0</v>
      </c>
      <c r="N579" s="25" t="str">
        <f t="shared" ca="1" si="511"/>
        <v/>
      </c>
      <c r="O579" s="25" t="str">
        <f t="shared" ca="1" si="512"/>
        <v/>
      </c>
      <c r="P579" s="25" t="str">
        <f t="shared" ca="1" si="513"/>
        <v/>
      </c>
      <c r="Q579" s="7" t="str">
        <f t="shared" ca="1" si="514"/>
        <v/>
      </c>
      <c r="R579" s="25" t="str">
        <f t="shared" ca="1" si="515"/>
        <v/>
      </c>
      <c r="S579" s="25">
        <f ca="1">SUM(R$3:R579)</f>
        <v>0</v>
      </c>
      <c r="T579" s="25" t="str">
        <f t="shared" ca="1" si="516"/>
        <v/>
      </c>
      <c r="U579" s="25" t="str">
        <f t="shared" ca="1" si="497"/>
        <v/>
      </c>
      <c r="V579" s="25" t="str">
        <f t="shared" ca="1" si="517"/>
        <v/>
      </c>
      <c r="W579" s="25" t="str">
        <f t="shared" ca="1" si="498"/>
        <v/>
      </c>
      <c r="X579" s="25" t="str">
        <f t="shared" ca="1" si="518"/>
        <v/>
      </c>
      <c r="Y579" s="25" t="str">
        <f t="shared" ca="1" si="499"/>
        <v/>
      </c>
      <c r="Z579" s="25" t="str">
        <f t="shared" ca="1" si="519"/>
        <v/>
      </c>
      <c r="AA579" s="25" t="str">
        <f t="shared" ca="1" si="520"/>
        <v/>
      </c>
      <c r="AB579" s="25" t="str">
        <f ca="1">IF($H579="","",IF($Q579="x",SUM(U$3:W579)+SUM(Z$3:AA579)-SUM(AB$3:AB578),0))</f>
        <v/>
      </c>
      <c r="AC579" s="25" t="str">
        <f t="shared" ca="1" si="521"/>
        <v/>
      </c>
      <c r="AD579" s="25" t="str">
        <f t="shared" ca="1" si="500"/>
        <v/>
      </c>
      <c r="AE579" s="7"/>
      <c r="AF579" s="25" t="str">
        <f t="shared" ca="1" si="522"/>
        <v/>
      </c>
      <c r="AG579" s="25">
        <f ca="1">SUM(AF$3:AF579)</f>
        <v>0</v>
      </c>
      <c r="AH579" s="25" t="str">
        <f t="shared" ca="1" si="523"/>
        <v/>
      </c>
      <c r="AI579" s="25" t="str">
        <f t="shared" ca="1" si="501"/>
        <v/>
      </c>
      <c r="AJ579" s="25" t="str">
        <f t="shared" ca="1" si="524"/>
        <v/>
      </c>
      <c r="AK579" s="25" t="str">
        <f t="shared" ca="1" si="502"/>
        <v/>
      </c>
      <c r="AL579" s="25" t="str">
        <f t="shared" ca="1" si="525"/>
        <v/>
      </c>
      <c r="AM579" s="25" t="str">
        <f t="shared" ca="1" si="503"/>
        <v/>
      </c>
      <c r="AN579" s="25" t="str">
        <f t="shared" ca="1" si="526"/>
        <v/>
      </c>
      <c r="AO579" s="25" t="str">
        <f t="shared" ca="1" si="527"/>
        <v/>
      </c>
      <c r="AP579" s="25" t="str">
        <f ca="1">IF($H579="","",IF($Q579="x",SUM(AI$3:AK579)+SUM(AN$3:AO579)-SUM(AP$3:AP578),0))</f>
        <v/>
      </c>
      <c r="AQ579" s="25" t="str">
        <f t="shared" ca="1" si="528"/>
        <v/>
      </c>
      <c r="AR579" s="25" t="str">
        <f t="shared" ca="1" si="504"/>
        <v/>
      </c>
      <c r="AS579" s="7"/>
      <c r="AT579" s="25" t="str">
        <f t="shared" ca="1" si="529"/>
        <v/>
      </c>
      <c r="AU579" s="25">
        <f ca="1">SUM(AT$3:AT579)</f>
        <v>0</v>
      </c>
      <c r="AV579" s="25" t="str">
        <f t="shared" ca="1" si="530"/>
        <v/>
      </c>
      <c r="AW579" s="25" t="str">
        <f t="shared" ca="1" si="505"/>
        <v/>
      </c>
      <c r="AX579" s="25" t="str">
        <f t="shared" ca="1" si="531"/>
        <v/>
      </c>
      <c r="AY579" s="25" t="str">
        <f t="shared" ca="1" si="532"/>
        <v/>
      </c>
      <c r="AZ579" s="25" t="str">
        <f t="shared" ca="1" si="533"/>
        <v/>
      </c>
      <c r="BA579" s="25" t="str">
        <f t="shared" ca="1" si="534"/>
        <v/>
      </c>
      <c r="BB579" s="25" t="str">
        <f t="shared" ca="1" si="535"/>
        <v/>
      </c>
      <c r="BC579" s="25" t="str">
        <f t="shared" ca="1" si="536"/>
        <v/>
      </c>
      <c r="BD579" s="25" t="str">
        <f ca="1">IF($H579="","",IF($Q579="x",SUM(AW$3:AY579)+SUM(BB$3:BC579)-SUM(BD$3:BD578),0))</f>
        <v/>
      </c>
      <c r="BE579" s="25" t="str">
        <f t="shared" ca="1" si="537"/>
        <v/>
      </c>
      <c r="BF579" s="25" t="str">
        <f t="shared" ca="1" si="506"/>
        <v/>
      </c>
      <c r="BG579" s="7"/>
      <c r="BI579" s="25" t="str">
        <f t="shared" ca="1" si="538"/>
        <v/>
      </c>
      <c r="BJ579" s="25">
        <f ca="1">SUM(BI$3:BI579)</f>
        <v>0</v>
      </c>
      <c r="BK579" s="25" t="str">
        <f t="shared" ca="1" si="550"/>
        <v/>
      </c>
      <c r="BL579" s="25" t="str">
        <f t="shared" ca="1" si="507"/>
        <v/>
      </c>
      <c r="BM579" s="25" t="str">
        <f t="shared" ca="1" si="539"/>
        <v/>
      </c>
      <c r="BN579" s="25" t="str">
        <f t="shared" ca="1" si="540"/>
        <v/>
      </c>
      <c r="BO579" s="25" t="str">
        <f t="shared" ca="1" si="541"/>
        <v/>
      </c>
      <c r="BP579" s="25" t="str">
        <f t="shared" ca="1" si="542"/>
        <v/>
      </c>
      <c r="BQ579" s="25" t="str">
        <f t="shared" ca="1" si="543"/>
        <v/>
      </c>
      <c r="BR579" s="25" t="str">
        <f t="shared" ca="1" si="544"/>
        <v/>
      </c>
      <c r="BS579" s="25" t="str">
        <f ca="1">IF($H579="","",IF($Q579="x",SUM(BL$3:BN579)+SUM(BQ$3:BR579)-SUM(BS$3:BS578),0))</f>
        <v/>
      </c>
      <c r="BT579" s="25" t="str">
        <f t="shared" ca="1" si="545"/>
        <v/>
      </c>
      <c r="BU579" s="25" t="str">
        <f t="shared" ca="1" si="508"/>
        <v/>
      </c>
      <c r="BV579" s="7"/>
      <c r="BY579" s="7"/>
      <c r="CB579" s="131">
        <f t="shared" si="552"/>
        <v>576</v>
      </c>
      <c r="CC579" s="132" t="str">
        <f t="shared" ca="1" si="546"/>
        <v/>
      </c>
      <c r="CD579" s="133" t="str">
        <f t="shared" ca="1" si="553"/>
        <v/>
      </c>
      <c r="CE579" s="133" t="str">
        <f t="shared" ca="1" si="547"/>
        <v/>
      </c>
      <c r="CF579" s="133" t="str">
        <f t="shared" ca="1" si="554"/>
        <v/>
      </c>
      <c r="CG579" s="133" t="str">
        <f t="shared" ca="1" si="548"/>
        <v/>
      </c>
      <c r="CH579" s="133" t="str">
        <f ca="1">IF($H579="","",IF(MONTH($H579)=MONTH($C$4)-1,MAX(0,(CG579-SUM(N568:N579)+SUM(O568:O579))-(VLOOKUP(CB579-12,$CB$3:$CH578,6,FALSE))),0)*0.25)</f>
        <v/>
      </c>
      <c r="CI579" s="133" t="str">
        <f ca="1">IF($H579="","",CG579-SUM($CH$4:$CH579))</f>
        <v/>
      </c>
      <c r="CK579" s="133" t="str">
        <f ca="1">IF($H579="","",SUM($N$4:$N579)+$CK$3)</f>
        <v/>
      </c>
      <c r="CL579" s="133" t="str">
        <f ca="1">IF($H579="","",SUM($O$4:$O579))</f>
        <v/>
      </c>
      <c r="CM579" s="133" t="str">
        <f t="shared" ca="1" si="551"/>
        <v/>
      </c>
      <c r="CN579" s="133" t="str">
        <f ca="1">IF($H579="","",ROUND(IF(MONTH($H579)=MONTH($C$4)-1,BT579*(1+CC579)-SUM($CM$4:$CM579),0),2))</f>
        <v/>
      </c>
      <c r="CZ579" s="132" t="str">
        <f t="shared" ca="1" si="509"/>
        <v/>
      </c>
    </row>
    <row r="580" spans="6:104" x14ac:dyDescent="0.2">
      <c r="F580" s="3">
        <v>577</v>
      </c>
      <c r="G580" s="3">
        <f t="shared" si="510"/>
        <v>49</v>
      </c>
      <c r="H580" s="8" t="str">
        <f t="shared" ca="1" si="549"/>
        <v/>
      </c>
      <c r="I580" s="6" t="str">
        <f t="shared" ca="1" si="555"/>
        <v/>
      </c>
      <c r="J580" s="6" t="str">
        <f t="shared" ref="J580:J643" ca="1" si="556">IF($H580="","",IF(OR($C$13="",$C$14=""),"",ROUND(DAYS360($C$13,$H580)/360,0)))</f>
        <v/>
      </c>
      <c r="K580" s="7"/>
      <c r="L580" s="6" t="str">
        <f ca="1">IF($H580="","",IF($J580="",VLOOKUP($I580,Sterbetafeln!$A$4:$I$124,$D$10,FALSE),MAX(0.0005,VLOOKUP($I580,Sterbetafeln!$A$4:$I$124,$D$10,FALSE)*VLOOKUP($J580,Sterbetafeln!$A$4:$I$124,$D$13,FALSE))))</f>
        <v/>
      </c>
      <c r="M580" s="78">
        <f ca="1">SUM($O$3:$O580)</f>
        <v>0</v>
      </c>
      <c r="N580" s="25" t="str">
        <f t="shared" ca="1" si="511"/>
        <v/>
      </c>
      <c r="O580" s="25" t="str">
        <f t="shared" ca="1" si="512"/>
        <v/>
      </c>
      <c r="P580" s="25" t="str">
        <f t="shared" ca="1" si="513"/>
        <v/>
      </c>
      <c r="Q580" s="7" t="str">
        <f t="shared" ca="1" si="514"/>
        <v/>
      </c>
      <c r="R580" s="25" t="str">
        <f t="shared" ca="1" si="515"/>
        <v/>
      </c>
      <c r="S580" s="25">
        <f ca="1">SUM(R$3:R580)</f>
        <v>0</v>
      </c>
      <c r="T580" s="25" t="str">
        <f t="shared" ca="1" si="516"/>
        <v/>
      </c>
      <c r="U580" s="25" t="str">
        <f t="shared" ref="U580:U643" ca="1" si="557">IF($H580="","",ROUND(MAX(T580*$C$25,$C$26)/12,2))</f>
        <v/>
      </c>
      <c r="V580" s="25" t="str">
        <f t="shared" ca="1" si="517"/>
        <v/>
      </c>
      <c r="W580" s="25" t="str">
        <f t="shared" ref="W580:W643" ca="1" si="558">IF($H580="","",ROUND((T580*$C$28)/12,2))</f>
        <v/>
      </c>
      <c r="X580" s="25" t="str">
        <f t="shared" ca="1" si="518"/>
        <v/>
      </c>
      <c r="Y580" s="25" t="str">
        <f t="shared" ref="Y580:Y643" ca="1" si="559">IF($H580="","",ROUND(X580-T580,2))</f>
        <v/>
      </c>
      <c r="Z580" s="25" t="str">
        <f t="shared" ca="1" si="519"/>
        <v/>
      </c>
      <c r="AA580" s="25" t="str">
        <f t="shared" ca="1" si="520"/>
        <v/>
      </c>
      <c r="AB580" s="25" t="str">
        <f ca="1">IF($H580="","",IF($Q580="x",SUM(U$3:W580)+SUM(Z$3:AA580)-SUM(AB$3:AB579),0))</f>
        <v/>
      </c>
      <c r="AC580" s="25" t="str">
        <f t="shared" ca="1" si="521"/>
        <v/>
      </c>
      <c r="AD580" s="25" t="str">
        <f t="shared" ref="AD580:AD643" ca="1" si="560">IF($H580="","",ROUND(MAX(0,AC580-$C$31+$BW580)*$C$86,2))</f>
        <v/>
      </c>
      <c r="AE580" s="7"/>
      <c r="AF580" s="25" t="str">
        <f t="shared" ca="1" si="522"/>
        <v/>
      </c>
      <c r="AG580" s="25">
        <f ca="1">SUM(AF$3:AF580)</f>
        <v>0</v>
      </c>
      <c r="AH580" s="25" t="str">
        <f t="shared" ca="1" si="523"/>
        <v/>
      </c>
      <c r="AI580" s="25" t="str">
        <f t="shared" ref="AI580:AI643" ca="1" si="561">IF($H580="","",ROUND(MAX(AH580*$C$25,$C$26)/12,2))</f>
        <v/>
      </c>
      <c r="AJ580" s="25" t="str">
        <f t="shared" ca="1" si="524"/>
        <v/>
      </c>
      <c r="AK580" s="25" t="str">
        <f t="shared" ref="AK580:AK643" ca="1" si="562">IF($H580="","",ROUND((AH580*$C$28)/12,2))</f>
        <v/>
      </c>
      <c r="AL580" s="25" t="str">
        <f t="shared" ca="1" si="525"/>
        <v/>
      </c>
      <c r="AM580" s="25" t="str">
        <f t="shared" ref="AM580:AM643" ca="1" si="563">IF($H580="","",ROUND(AL580-AH580,2))</f>
        <v/>
      </c>
      <c r="AN580" s="25" t="str">
        <f t="shared" ca="1" si="526"/>
        <v/>
      </c>
      <c r="AO580" s="25" t="str">
        <f t="shared" ca="1" si="527"/>
        <v/>
      </c>
      <c r="AP580" s="25" t="str">
        <f ca="1">IF($H580="","",IF($Q580="x",SUM(AI$3:AK580)+SUM(AN$3:AO580)-SUM(AP$3:AP579),0))</f>
        <v/>
      </c>
      <c r="AQ580" s="25" t="str">
        <f t="shared" ca="1" si="528"/>
        <v/>
      </c>
      <c r="AR580" s="25" t="str">
        <f t="shared" ref="AR580:AR643" ca="1" si="564">IF($H580="","",ROUND(MAX(0,AQ580-$C$31+$BW580)*$C$86,2))</f>
        <v/>
      </c>
      <c r="AS580" s="7"/>
      <c r="AT580" s="25" t="str">
        <f t="shared" ca="1" si="529"/>
        <v/>
      </c>
      <c r="AU580" s="25">
        <f ca="1">SUM(AT$3:AT580)</f>
        <v>0</v>
      </c>
      <c r="AV580" s="25" t="str">
        <f t="shared" ca="1" si="530"/>
        <v/>
      </c>
      <c r="AW580" s="25" t="str">
        <f t="shared" ref="AW580:AW643" ca="1" si="565">IF($H580="","",ROUND(MAX(AV580*$C$25,$C$26)/12,2))</f>
        <v/>
      </c>
      <c r="AX580" s="25" t="str">
        <f t="shared" ca="1" si="531"/>
        <v/>
      </c>
      <c r="AY580" s="25" t="str">
        <f t="shared" ca="1" si="532"/>
        <v/>
      </c>
      <c r="AZ580" s="25" t="str">
        <f t="shared" ca="1" si="533"/>
        <v/>
      </c>
      <c r="BA580" s="25" t="str">
        <f t="shared" ca="1" si="534"/>
        <v/>
      </c>
      <c r="BB580" s="25" t="str">
        <f t="shared" ca="1" si="535"/>
        <v/>
      </c>
      <c r="BC580" s="25" t="str">
        <f t="shared" ca="1" si="536"/>
        <v/>
      </c>
      <c r="BD580" s="25" t="str">
        <f ca="1">IF($H580="","",IF($Q580="x",SUM(AW$3:AY580)+SUM(BB$3:BC580)-SUM(BD$3:BD579),0))</f>
        <v/>
      </c>
      <c r="BE580" s="25" t="str">
        <f t="shared" ca="1" si="537"/>
        <v/>
      </c>
      <c r="BF580" s="25" t="str">
        <f t="shared" ref="BF580:BF643" ca="1" si="566">IF($H580="","",ROUND(MAX(0,BE580-$C$31+$BW580)*$C$86,2))</f>
        <v/>
      </c>
      <c r="BG580" s="7"/>
      <c r="BI580" s="25" t="str">
        <f t="shared" ca="1" si="538"/>
        <v/>
      </c>
      <c r="BJ580" s="25">
        <f ca="1">SUM(BI$3:BI580)</f>
        <v>0</v>
      </c>
      <c r="BK580" s="25" t="str">
        <f t="shared" ca="1" si="550"/>
        <v/>
      </c>
      <c r="BL580" s="25" t="str">
        <f t="shared" ref="BL580:BL643" ca="1" si="567">IF($H580="","",ROUND(MAX(BK580*$C$25,$C$26)/12,2))</f>
        <v/>
      </c>
      <c r="BM580" s="25" t="str">
        <f t="shared" ca="1" si="539"/>
        <v/>
      </c>
      <c r="BN580" s="25" t="str">
        <f t="shared" ca="1" si="540"/>
        <v/>
      </c>
      <c r="BO580" s="25" t="str">
        <f t="shared" ca="1" si="541"/>
        <v/>
      </c>
      <c r="BP580" s="25" t="str">
        <f t="shared" ca="1" si="542"/>
        <v/>
      </c>
      <c r="BQ580" s="25" t="str">
        <f t="shared" ca="1" si="543"/>
        <v/>
      </c>
      <c r="BR580" s="25" t="str">
        <f t="shared" ca="1" si="544"/>
        <v/>
      </c>
      <c r="BS580" s="25" t="str">
        <f ca="1">IF($H580="","",IF($Q580="x",SUM(BL$3:BN580)+SUM(BQ$3:BR580)-SUM(BS$3:BS579),0))</f>
        <v/>
      </c>
      <c r="BT580" s="25" t="str">
        <f t="shared" ca="1" si="545"/>
        <v/>
      </c>
      <c r="BU580" s="25" t="str">
        <f t="shared" ref="BU580:BU643" ca="1" si="568">IF($H580="","",ROUND(MAX(0,BT580-$C$31+$BW580)*$C$86,2))</f>
        <v/>
      </c>
      <c r="BV580" s="7"/>
      <c r="BY580" s="7"/>
      <c r="CB580" s="131">
        <f t="shared" si="552"/>
        <v>577</v>
      </c>
      <c r="CC580" s="132" t="str">
        <f t="shared" ca="1" si="546"/>
        <v/>
      </c>
      <c r="CD580" s="133" t="str">
        <f t="shared" ca="1" si="553"/>
        <v/>
      </c>
      <c r="CE580" s="133" t="str">
        <f t="shared" ca="1" si="547"/>
        <v/>
      </c>
      <c r="CF580" s="133" t="str">
        <f t="shared" ca="1" si="554"/>
        <v/>
      </c>
      <c r="CG580" s="133" t="str">
        <f t="shared" ca="1" si="548"/>
        <v/>
      </c>
      <c r="CH580" s="133" t="str">
        <f ca="1">IF($H580="","",IF(MONTH($H580)=MONTH($C$4)-1,MAX(0,(CG580-SUM(N569:N580)+SUM(O569:O580))-(VLOOKUP(CB580-12,$CB$3:$CH579,6,FALSE))),0)*0.25)</f>
        <v/>
      </c>
      <c r="CI580" s="133" t="str">
        <f ca="1">IF($H580="","",CG580-SUM($CH$4:$CH580))</f>
        <v/>
      </c>
      <c r="CK580" s="133" t="str">
        <f ca="1">IF($H580="","",SUM($N$4:$N580)+$CK$3)</f>
        <v/>
      </c>
      <c r="CL580" s="133" t="str">
        <f ca="1">IF($H580="","",SUM($O$4:$O580))</f>
        <v/>
      </c>
      <c r="CM580" s="133" t="str">
        <f t="shared" ca="1" si="551"/>
        <v/>
      </c>
      <c r="CN580" s="133" t="str">
        <f ca="1">IF($H580="","",ROUND(IF(MONTH($H580)=MONTH($C$4)-1,BT580*(1+CC580)-SUM($CM$4:$CM580),0),2))</f>
        <v/>
      </c>
      <c r="CZ580" s="132" t="str">
        <f t="shared" ref="CZ580:CZ643" ca="1" si="569">IF($H580="","",IF($C$30="FLEX",IF($G581&gt;5,ROUND(((($C$5-$G581+1)/($C$5-5)*($C$29-1))+1),4),1),ROUND($C$29,4)))</f>
        <v/>
      </c>
    </row>
    <row r="581" spans="6:104" x14ac:dyDescent="0.2">
      <c r="F581" s="3">
        <v>578</v>
      </c>
      <c r="G581" s="3">
        <f t="shared" ref="G581:G644" si="570">ROUNDDOWN((F581-1)/12+1,0)</f>
        <v>49</v>
      </c>
      <c r="H581" s="8" t="str">
        <f t="shared" ca="1" si="549"/>
        <v/>
      </c>
      <c r="I581" s="6" t="str">
        <f t="shared" ca="1" si="555"/>
        <v/>
      </c>
      <c r="J581" s="6" t="str">
        <f t="shared" ca="1" si="556"/>
        <v/>
      </c>
      <c r="K581" s="7"/>
      <c r="L581" s="6" t="str">
        <f ca="1">IF($H581="","",IF($J581="",VLOOKUP($I581,Sterbetafeln!$A$4:$I$124,$D$10,FALSE),MAX(0.0005,VLOOKUP($I581,Sterbetafeln!$A$4:$I$124,$D$10,FALSE)*VLOOKUP($J581,Sterbetafeln!$A$4:$I$124,$D$13,FALSE))))</f>
        <v/>
      </c>
      <c r="M581" s="78">
        <f ca="1">SUM($O$3:$O581)</f>
        <v>0</v>
      </c>
      <c r="N581" s="25" t="str">
        <f t="shared" ref="N581:N644" ca="1" si="571">IF($H581="","",IF($C$59-1=$H580,$C$60,0)+IF($C$66-1=$H580,$C$67,0)+IF($C$73-1=$H580,$C$74,0))</f>
        <v/>
      </c>
      <c r="O581" s="25" t="str">
        <f t="shared" ref="O581:O644" ca="1" si="572">IF($H581="","",IF($C$53-1=$H580,$C$54,0)+IF($C$55-1=$H580,$C$56,0)+IF($C$57-1=$H580,$C$58,0)+IF(AND($H581&gt;$C$50,$H580&lt;$C$51,MOD($F581,$D$49)=0),$C$48,0))</f>
        <v/>
      </c>
      <c r="P581" s="25" t="str">
        <f t="shared" ref="P581:P644" ca="1" si="573">IF($H581="","",IF($C$59-1=$H580,$C$60-$C$65,0)+IF($C$66-1=$H580,$C$67-$C$72,0)+IF($C$73-1=$H580,$C$74-$C$79,0)+IF($O581&gt;0,$C$32,0))</f>
        <v/>
      </c>
      <c r="Q581" s="7" t="str">
        <f t="shared" ref="Q581:Q644" ca="1" si="574">IF($H581="","",IF($H582="","x",IF(MONTH($H581)=3,"x",IF(MONTH($H581)=6,"x",IF(MONTH($H581)=9,"x",IF(MONTH($H581)=12,"x",""))))))</f>
        <v/>
      </c>
      <c r="R581" s="25" t="str">
        <f t="shared" ref="R581:R644" ca="1" si="575">IF($H581="","",IF(MIN($O581+$P581,AC580+$N581)&gt;=$O581+$P581,$O581,AC580))</f>
        <v/>
      </c>
      <c r="S581" s="25">
        <f ca="1">SUM(R$3:R581)</f>
        <v>0</v>
      </c>
      <c r="T581" s="25" t="str">
        <f t="shared" ref="T581:T644" ca="1" si="576">IF($H581="","",MAX(0,(AC580+$N581-$O581-$P581)*((1+$C$34)^(1/12))))</f>
        <v/>
      </c>
      <c r="U581" s="25" t="str">
        <f t="shared" ca="1" si="557"/>
        <v/>
      </c>
      <c r="V581" s="25" t="str">
        <f t="shared" ref="V581:V644" ca="1" si="577">IF($H581="","",ROUND($C$27/12,2))</f>
        <v/>
      </c>
      <c r="W581" s="25" t="str">
        <f t="shared" ca="1" si="558"/>
        <v/>
      </c>
      <c r="X581" s="25" t="str">
        <f t="shared" ref="X581:X644" ca="1" si="578">IF($H581="","",MAX($C$29,T581))</f>
        <v/>
      </c>
      <c r="Y581" s="25" t="str">
        <f t="shared" ca="1" si="559"/>
        <v/>
      </c>
      <c r="Z581" s="25" t="str">
        <f t="shared" ref="Z581:Z644" ca="1" si="579">IF($H581="","",ROUND((Y581*$L581)/12,2))</f>
        <v/>
      </c>
      <c r="AA581" s="25" t="str">
        <f t="shared" ref="AA581:AA644" ca="1" si="580">IF($H581="","",ROUND(IF($N581&gt;0,MIN($C$82,MAX($N581*$C$83,$C$81)),0)+IF($O581&gt;0,MIN($C$82,MAX($O581*$C$83,$C$81)),0)+(T581*$C$84)/12,2))</f>
        <v/>
      </c>
      <c r="AB581" s="25" t="str">
        <f ca="1">IF($H581="","",IF($Q581="x",SUM(U$3:W581)+SUM(Z$3:AA581)-SUM(AB$3:AB580),0))</f>
        <v/>
      </c>
      <c r="AC581" s="25" t="str">
        <f t="shared" ref="AC581:AC644" ca="1" si="581">IF($H581="","",MAX(0,ROUND(T581-AB581,2)))</f>
        <v/>
      </c>
      <c r="AD581" s="25" t="str">
        <f t="shared" ca="1" si="560"/>
        <v/>
      </c>
      <c r="AE581" s="7"/>
      <c r="AF581" s="25" t="str">
        <f t="shared" ref="AF581:AF644" ca="1" si="582">IF($H581="","",IF(MIN($O581+$P581,AQ580+$N581)&gt;=$O581+$P581,$O581,AQ580))</f>
        <v/>
      </c>
      <c r="AG581" s="25">
        <f ca="1">SUM(AF$3:AF581)</f>
        <v>0</v>
      </c>
      <c r="AH581" s="25" t="str">
        <f t="shared" ref="AH581:AH644" ca="1" si="583">IF($H581="","",MAX(0,(AQ580+$N581-$O581-$P581)*((1+$C$35)^(1/12))))</f>
        <v/>
      </c>
      <c r="AI581" s="25" t="str">
        <f t="shared" ca="1" si="561"/>
        <v/>
      </c>
      <c r="AJ581" s="25" t="str">
        <f t="shared" ref="AJ581:AJ644" ca="1" si="584">IF($H581="","",ROUND($C$27/12,2))</f>
        <v/>
      </c>
      <c r="AK581" s="25" t="str">
        <f t="shared" ca="1" si="562"/>
        <v/>
      </c>
      <c r="AL581" s="25" t="str">
        <f t="shared" ref="AL581:AL644" ca="1" si="585">IF($H581="","",MAX($C$29,AH581))</f>
        <v/>
      </c>
      <c r="AM581" s="25" t="str">
        <f t="shared" ca="1" si="563"/>
        <v/>
      </c>
      <c r="AN581" s="25" t="str">
        <f t="shared" ref="AN581:AN644" ca="1" si="586">IF($H581="","",ROUND((AM581*$L581)/12,2))</f>
        <v/>
      </c>
      <c r="AO581" s="25" t="str">
        <f t="shared" ref="AO581:AO644" ca="1" si="587">IF($H581="","",ROUND(IF($N581&gt;0,MIN($C$82,MAX($N581*$C$83,$C$81)),0)+IF($O581&gt;0,MIN($C$82,MAX($O581*$C$83,$C$81)),0)+(AH581*$C$84)/12,2))</f>
        <v/>
      </c>
      <c r="AP581" s="25" t="str">
        <f ca="1">IF($H581="","",IF($Q581="x",SUM(AI$3:AK581)+SUM(AN$3:AO581)-SUM(AP$3:AP580),0))</f>
        <v/>
      </c>
      <c r="AQ581" s="25" t="str">
        <f t="shared" ref="AQ581:AQ644" ca="1" si="588">IF($H581="","",MAX(0,ROUND(AH581-AP581,2)))</f>
        <v/>
      </c>
      <c r="AR581" s="25" t="str">
        <f t="shared" ca="1" si="564"/>
        <v/>
      </c>
      <c r="AS581" s="7"/>
      <c r="AT581" s="25" t="str">
        <f t="shared" ref="AT581:AT644" ca="1" si="589">IF($H581="","",IF(MIN($O581+$P581,BE580+$N581)&gt;=$O581+$P581,$O581,BE580))</f>
        <v/>
      </c>
      <c r="AU581" s="25">
        <f ca="1">SUM(AT$3:AT581)</f>
        <v>0</v>
      </c>
      <c r="AV581" s="25" t="str">
        <f t="shared" ref="AV581:AV644" ca="1" si="590">IF($H581="","",MAX(0,(BE580+$N581-$O581-$P581)*((1+$C$36)^(1/12))))</f>
        <v/>
      </c>
      <c r="AW581" s="25" t="str">
        <f t="shared" ca="1" si="565"/>
        <v/>
      </c>
      <c r="AX581" s="25" t="str">
        <f t="shared" ref="AX581:AX644" ca="1" si="591">IF($H581="","",ROUND($C$27/12,2))</f>
        <v/>
      </c>
      <c r="AY581" s="25" t="str">
        <f t="shared" ref="AY581:AY644" ca="1" si="592">IF($H581="","",ROUND((AV581*$C$28)/12,2))</f>
        <v/>
      </c>
      <c r="AZ581" s="25" t="str">
        <f t="shared" ref="AZ581:AZ644" ca="1" si="593">IF($H581="","",MAX($C$29,AV581))</f>
        <v/>
      </c>
      <c r="BA581" s="25" t="str">
        <f t="shared" ref="BA581:BA644" ca="1" si="594">IF($H581="","",ROUND(AZ581-AV581,2))</f>
        <v/>
      </c>
      <c r="BB581" s="25" t="str">
        <f t="shared" ref="BB581:BB644" ca="1" si="595">IF($H581="","",ROUND((BA581*$L581)/12,2))</f>
        <v/>
      </c>
      <c r="BC581" s="25" t="str">
        <f t="shared" ref="BC581:BC644" ca="1" si="596">IF($H581="","",ROUND(IF($N581&gt;0,MIN($C$82,MAX($N581*$C$83,$C$81)),0)+IF($O581&gt;0,MIN($C$82,MAX($O581*$C$83,$C$81)),0)+(AV581*$C$84)/12,2))</f>
        <v/>
      </c>
      <c r="BD581" s="25" t="str">
        <f ca="1">IF($H581="","",IF($Q581="x",SUM(AW$3:AY581)+SUM(BB$3:BC581)-SUM(BD$3:BD580),0))</f>
        <v/>
      </c>
      <c r="BE581" s="25" t="str">
        <f t="shared" ref="BE581:BE644" ca="1" si="597">IF($H581="","",MAX(0,ROUND(AV581-BD581,2)))</f>
        <v/>
      </c>
      <c r="BF581" s="25" t="str">
        <f t="shared" ca="1" si="566"/>
        <v/>
      </c>
      <c r="BG581" s="7"/>
      <c r="BI581" s="25" t="str">
        <f t="shared" ref="BI581:BI644" ca="1" si="598">IF($H581="","",IF(MIN($O581+$P581,BT580+$N581)&gt;=$O581+$P581,$O581,BT580))</f>
        <v/>
      </c>
      <c r="BJ581" s="25">
        <f ca="1">SUM(BI$3:BI581)</f>
        <v>0</v>
      </c>
      <c r="BK581" s="25" t="str">
        <f t="shared" ca="1" si="550"/>
        <v/>
      </c>
      <c r="BL581" s="25" t="str">
        <f t="shared" ca="1" si="567"/>
        <v/>
      </c>
      <c r="BM581" s="25" t="str">
        <f t="shared" ref="BM581:BM644" ca="1" si="599">IF($H581="","",ROUND($C$27/12,2))</f>
        <v/>
      </c>
      <c r="BN581" s="25" t="str">
        <f t="shared" ref="BN581:BN644" ca="1" si="600">IF($H581="","",ROUND((BK581*$C$28)/12,2))</f>
        <v/>
      </c>
      <c r="BO581" s="25" t="str">
        <f t="shared" ref="BO581:BO644" ca="1" si="601">IF($H581="","",MAX($C$29,BK581))</f>
        <v/>
      </c>
      <c r="BP581" s="25" t="str">
        <f t="shared" ref="BP581:BP644" ca="1" si="602">IF($H581="","",ROUND(BO581-BK581,2))</f>
        <v/>
      </c>
      <c r="BQ581" s="25" t="str">
        <f t="shared" ref="BQ581:BQ644" ca="1" si="603">IF($H581="","",ROUND((BP581*$L581)/12,2))</f>
        <v/>
      </c>
      <c r="BR581" s="25" t="str">
        <f t="shared" ref="BR581:BR644" ca="1" si="604">IF($H581="","",ROUND(IF($N581&gt;0,MIN($C$82,MAX($N581*$C$83,$C$81)),0)+IF($O581&gt;0,MIN($C$82,MAX($O581*$C$83,$C$81)),0)+(BK581*$C$84)/12,2))</f>
        <v/>
      </c>
      <c r="BS581" s="25" t="str">
        <f ca="1">IF($H581="","",IF($Q581="x",SUM(BL$3:BN581)+SUM(BQ$3:BR581)-SUM(BS$3:BS580),0))</f>
        <v/>
      </c>
      <c r="BT581" s="25" t="str">
        <f t="shared" ref="BT581:BT644" ca="1" si="605">IF($H581="","",MAX(0,ROUND(BK581-BS581,2)))</f>
        <v/>
      </c>
      <c r="BU581" s="25" t="str">
        <f t="shared" ca="1" si="568"/>
        <v/>
      </c>
      <c r="BV581" s="7"/>
      <c r="BY581" s="7"/>
      <c r="CB581" s="131">
        <f t="shared" si="552"/>
        <v>578</v>
      </c>
      <c r="CC581" s="132" t="str">
        <f t="shared" ref="CC581:CC644" ca="1" si="606">IF($H581="","",IF(MONTH($H581)=MONTH($C$4)-1,IF(RAND()&gt;0.5,1,-1)*RAND()/$CO$5,0))</f>
        <v/>
      </c>
      <c r="CD581" s="133" t="str">
        <f t="shared" ca="1" si="553"/>
        <v/>
      </c>
      <c r="CE581" s="133" t="str">
        <f t="shared" ref="CE581:CE644" ca="1" si="607">IF($H581="","",ROUND((((CF580+CD581)/2)*0.005)/12,2))</f>
        <v/>
      </c>
      <c r="CF581" s="133" t="str">
        <f t="shared" ca="1" si="554"/>
        <v/>
      </c>
      <c r="CG581" s="133" t="str">
        <f t="shared" ref="CG581:CG644" ca="1" si="608">IF($H581="","",IF(MONTH($H581)=MONTH($C$4)-1,CF581*(1+CC581),0))</f>
        <v/>
      </c>
      <c r="CH581" s="133" t="str">
        <f ca="1">IF($H581="","",IF(MONTH($H581)=MONTH($C$4)-1,MAX(0,(CG581-SUM(N570:N581)+SUM(O570:O581))-(VLOOKUP(CB581-12,$CB$3:$CH580,6,FALSE))),0)*0.25)</f>
        <v/>
      </c>
      <c r="CI581" s="133" t="str">
        <f ca="1">IF($H581="","",CG581-SUM($CH$4:$CH581))</f>
        <v/>
      </c>
      <c r="CK581" s="133" t="str">
        <f ca="1">IF($H581="","",SUM($N$4:$N581)+$CK$3)</f>
        <v/>
      </c>
      <c r="CL581" s="133" t="str">
        <f ca="1">IF($H581="","",SUM($O$4:$O581))</f>
        <v/>
      </c>
      <c r="CM581" s="133" t="str">
        <f t="shared" ca="1" si="551"/>
        <v/>
      </c>
      <c r="CN581" s="133" t="str">
        <f ca="1">IF($H581="","",ROUND(IF(MONTH($H581)=MONTH($C$4)-1,BT581*(1+CC581)-SUM($CM$4:$CM581),0),2))</f>
        <v/>
      </c>
      <c r="CZ581" s="132" t="str">
        <f t="shared" ca="1" si="569"/>
        <v/>
      </c>
    </row>
    <row r="582" spans="6:104" x14ac:dyDescent="0.2">
      <c r="F582" s="3">
        <v>579</v>
      </c>
      <c r="G582" s="3">
        <f t="shared" si="570"/>
        <v>49</v>
      </c>
      <c r="H582" s="8" t="str">
        <f t="shared" ref="H582:H645" ca="1" si="609">IF(OR($G582&gt;$C$5,$H581=""),"",DATE(YEAR($H$4),MONTH($H$4)+$F582,1)-1)</f>
        <v/>
      </c>
      <c r="I582" s="6" t="str">
        <f t="shared" ca="1" si="555"/>
        <v/>
      </c>
      <c r="J582" s="6" t="str">
        <f t="shared" ca="1" si="556"/>
        <v/>
      </c>
      <c r="K582" s="7"/>
      <c r="L582" s="6" t="str">
        <f ca="1">IF($H582="","",IF($J582="",VLOOKUP($I582,Sterbetafeln!$A$4:$I$124,$D$10,FALSE),MAX(0.0005,VLOOKUP($I582,Sterbetafeln!$A$4:$I$124,$D$10,FALSE)*VLOOKUP($J582,Sterbetafeln!$A$4:$I$124,$D$13,FALSE))))</f>
        <v/>
      </c>
      <c r="M582" s="78">
        <f ca="1">SUM($O$3:$O582)</f>
        <v>0</v>
      </c>
      <c r="N582" s="25" t="str">
        <f t="shared" ca="1" si="571"/>
        <v/>
      </c>
      <c r="O582" s="25" t="str">
        <f t="shared" ca="1" si="572"/>
        <v/>
      </c>
      <c r="P582" s="25" t="str">
        <f t="shared" ca="1" si="573"/>
        <v/>
      </c>
      <c r="Q582" s="7" t="str">
        <f t="shared" ca="1" si="574"/>
        <v/>
      </c>
      <c r="R582" s="25" t="str">
        <f t="shared" ca="1" si="575"/>
        <v/>
      </c>
      <c r="S582" s="25">
        <f ca="1">SUM(R$3:R582)</f>
        <v>0</v>
      </c>
      <c r="T582" s="25" t="str">
        <f t="shared" ca="1" si="576"/>
        <v/>
      </c>
      <c r="U582" s="25" t="str">
        <f t="shared" ca="1" si="557"/>
        <v/>
      </c>
      <c r="V582" s="25" t="str">
        <f t="shared" ca="1" si="577"/>
        <v/>
      </c>
      <c r="W582" s="25" t="str">
        <f t="shared" ca="1" si="558"/>
        <v/>
      </c>
      <c r="X582" s="25" t="str">
        <f t="shared" ca="1" si="578"/>
        <v/>
      </c>
      <c r="Y582" s="25" t="str">
        <f t="shared" ca="1" si="559"/>
        <v/>
      </c>
      <c r="Z582" s="25" t="str">
        <f t="shared" ca="1" si="579"/>
        <v/>
      </c>
      <c r="AA582" s="25" t="str">
        <f t="shared" ca="1" si="580"/>
        <v/>
      </c>
      <c r="AB582" s="25" t="str">
        <f ca="1">IF($H582="","",IF($Q582="x",SUM(U$3:W582)+SUM(Z$3:AA582)-SUM(AB$3:AB581),0))</f>
        <v/>
      </c>
      <c r="AC582" s="25" t="str">
        <f t="shared" ca="1" si="581"/>
        <v/>
      </c>
      <c r="AD582" s="25" t="str">
        <f t="shared" ca="1" si="560"/>
        <v/>
      </c>
      <c r="AE582" s="7"/>
      <c r="AF582" s="25" t="str">
        <f t="shared" ca="1" si="582"/>
        <v/>
      </c>
      <c r="AG582" s="25">
        <f ca="1">SUM(AF$3:AF582)</f>
        <v>0</v>
      </c>
      <c r="AH582" s="25" t="str">
        <f t="shared" ca="1" si="583"/>
        <v/>
      </c>
      <c r="AI582" s="25" t="str">
        <f t="shared" ca="1" si="561"/>
        <v/>
      </c>
      <c r="AJ582" s="25" t="str">
        <f t="shared" ca="1" si="584"/>
        <v/>
      </c>
      <c r="AK582" s="25" t="str">
        <f t="shared" ca="1" si="562"/>
        <v/>
      </c>
      <c r="AL582" s="25" t="str">
        <f t="shared" ca="1" si="585"/>
        <v/>
      </c>
      <c r="AM582" s="25" t="str">
        <f t="shared" ca="1" si="563"/>
        <v/>
      </c>
      <c r="AN582" s="25" t="str">
        <f t="shared" ca="1" si="586"/>
        <v/>
      </c>
      <c r="AO582" s="25" t="str">
        <f t="shared" ca="1" si="587"/>
        <v/>
      </c>
      <c r="AP582" s="25" t="str">
        <f ca="1">IF($H582="","",IF($Q582="x",SUM(AI$3:AK582)+SUM(AN$3:AO582)-SUM(AP$3:AP581),0))</f>
        <v/>
      </c>
      <c r="AQ582" s="25" t="str">
        <f t="shared" ca="1" si="588"/>
        <v/>
      </c>
      <c r="AR582" s="25" t="str">
        <f t="shared" ca="1" si="564"/>
        <v/>
      </c>
      <c r="AS582" s="7"/>
      <c r="AT582" s="25" t="str">
        <f t="shared" ca="1" si="589"/>
        <v/>
      </c>
      <c r="AU582" s="25">
        <f ca="1">SUM(AT$3:AT582)</f>
        <v>0</v>
      </c>
      <c r="AV582" s="25" t="str">
        <f t="shared" ca="1" si="590"/>
        <v/>
      </c>
      <c r="AW582" s="25" t="str">
        <f t="shared" ca="1" si="565"/>
        <v/>
      </c>
      <c r="AX582" s="25" t="str">
        <f t="shared" ca="1" si="591"/>
        <v/>
      </c>
      <c r="AY582" s="25" t="str">
        <f t="shared" ca="1" si="592"/>
        <v/>
      </c>
      <c r="AZ582" s="25" t="str">
        <f t="shared" ca="1" si="593"/>
        <v/>
      </c>
      <c r="BA582" s="25" t="str">
        <f t="shared" ca="1" si="594"/>
        <v/>
      </c>
      <c r="BB582" s="25" t="str">
        <f t="shared" ca="1" si="595"/>
        <v/>
      </c>
      <c r="BC582" s="25" t="str">
        <f t="shared" ca="1" si="596"/>
        <v/>
      </c>
      <c r="BD582" s="25" t="str">
        <f ca="1">IF($H582="","",IF($Q582="x",SUM(AW$3:AY582)+SUM(BB$3:BC582)-SUM(BD$3:BD581),0))</f>
        <v/>
      </c>
      <c r="BE582" s="25" t="str">
        <f t="shared" ca="1" si="597"/>
        <v/>
      </c>
      <c r="BF582" s="25" t="str">
        <f t="shared" ca="1" si="566"/>
        <v/>
      </c>
      <c r="BG582" s="7"/>
      <c r="BI582" s="25" t="str">
        <f t="shared" ca="1" si="598"/>
        <v/>
      </c>
      <c r="BJ582" s="25">
        <f ca="1">SUM(BI$3:BI582)</f>
        <v>0</v>
      </c>
      <c r="BK582" s="25" t="str">
        <f t="shared" ref="BK582:BK645" ca="1" si="610">IF($H582="","",MAX(0,(BT581+$N582-$O582-$P582)*((1+$C$37)^(1/12))))</f>
        <v/>
      </c>
      <c r="BL582" s="25" t="str">
        <f t="shared" ca="1" si="567"/>
        <v/>
      </c>
      <c r="BM582" s="25" t="str">
        <f t="shared" ca="1" si="599"/>
        <v/>
      </c>
      <c r="BN582" s="25" t="str">
        <f t="shared" ca="1" si="600"/>
        <v/>
      </c>
      <c r="BO582" s="25" t="str">
        <f t="shared" ca="1" si="601"/>
        <v/>
      </c>
      <c r="BP582" s="25" t="str">
        <f t="shared" ca="1" si="602"/>
        <v/>
      </c>
      <c r="BQ582" s="25" t="str">
        <f t="shared" ca="1" si="603"/>
        <v/>
      </c>
      <c r="BR582" s="25" t="str">
        <f t="shared" ca="1" si="604"/>
        <v/>
      </c>
      <c r="BS582" s="25" t="str">
        <f ca="1">IF($H582="","",IF($Q582="x",SUM(BL$3:BN582)+SUM(BQ$3:BR582)-SUM(BS$3:BS581),0))</f>
        <v/>
      </c>
      <c r="BT582" s="25" t="str">
        <f t="shared" ca="1" si="605"/>
        <v/>
      </c>
      <c r="BU582" s="25" t="str">
        <f t="shared" ca="1" si="568"/>
        <v/>
      </c>
      <c r="BV582" s="7"/>
      <c r="BY582" s="7"/>
      <c r="CB582" s="131">
        <f t="shared" si="552"/>
        <v>579</v>
      </c>
      <c r="CC582" s="132" t="str">
        <f t="shared" ca="1" si="606"/>
        <v/>
      </c>
      <c r="CD582" s="133" t="str">
        <f t="shared" ca="1" si="553"/>
        <v/>
      </c>
      <c r="CE582" s="133" t="str">
        <f t="shared" ca="1" si="607"/>
        <v/>
      </c>
      <c r="CF582" s="133" t="str">
        <f t="shared" ca="1" si="554"/>
        <v/>
      </c>
      <c r="CG582" s="133" t="str">
        <f t="shared" ca="1" si="608"/>
        <v/>
      </c>
      <c r="CH582" s="133" t="str">
        <f ca="1">IF($H582="","",IF(MONTH($H582)=MONTH($C$4)-1,MAX(0,(CG582-SUM(N571:N582)+SUM(O571:O582))-(VLOOKUP(CB582-12,$CB$3:$CH581,6,FALSE))),0)*0.25)</f>
        <v/>
      </c>
      <c r="CI582" s="133" t="str">
        <f ca="1">IF($H582="","",CG582-SUM($CH$4:$CH582))</f>
        <v/>
      </c>
      <c r="CK582" s="133" t="str">
        <f ca="1">IF($H582="","",SUM($N$4:$N582)+$CK$3)</f>
        <v/>
      </c>
      <c r="CL582" s="133" t="str">
        <f ca="1">IF($H582="","",SUM($O$4:$O582))</f>
        <v/>
      </c>
      <c r="CM582" s="133" t="str">
        <f t="shared" ca="1" si="551"/>
        <v/>
      </c>
      <c r="CN582" s="133" t="str">
        <f ca="1">IF($H582="","",ROUND(IF(MONTH($H582)=MONTH($C$4)-1,BT582*(1+CC582)-SUM($CM$4:$CM582),0),2))</f>
        <v/>
      </c>
      <c r="CZ582" s="132" t="str">
        <f t="shared" ca="1" si="569"/>
        <v/>
      </c>
    </row>
    <row r="583" spans="6:104" x14ac:dyDescent="0.2">
      <c r="F583" s="3">
        <v>580</v>
      </c>
      <c r="G583" s="3">
        <f t="shared" si="570"/>
        <v>49</v>
      </c>
      <c r="H583" s="8" t="str">
        <f t="shared" ca="1" si="609"/>
        <v/>
      </c>
      <c r="I583" s="6" t="str">
        <f t="shared" ca="1" si="555"/>
        <v/>
      </c>
      <c r="J583" s="6" t="str">
        <f t="shared" ca="1" si="556"/>
        <v/>
      </c>
      <c r="K583" s="7"/>
      <c r="L583" s="6" t="str">
        <f ca="1">IF($H583="","",IF($J583="",VLOOKUP($I583,Sterbetafeln!$A$4:$I$124,$D$10,FALSE),MAX(0.0005,VLOOKUP($I583,Sterbetafeln!$A$4:$I$124,$D$10,FALSE)*VLOOKUP($J583,Sterbetafeln!$A$4:$I$124,$D$13,FALSE))))</f>
        <v/>
      </c>
      <c r="M583" s="78">
        <f ca="1">SUM($O$3:$O583)</f>
        <v>0</v>
      </c>
      <c r="N583" s="25" t="str">
        <f t="shared" ca="1" si="571"/>
        <v/>
      </c>
      <c r="O583" s="25" t="str">
        <f t="shared" ca="1" si="572"/>
        <v/>
      </c>
      <c r="P583" s="25" t="str">
        <f t="shared" ca="1" si="573"/>
        <v/>
      </c>
      <c r="Q583" s="7" t="str">
        <f t="shared" ca="1" si="574"/>
        <v/>
      </c>
      <c r="R583" s="25" t="str">
        <f t="shared" ca="1" si="575"/>
        <v/>
      </c>
      <c r="S583" s="25">
        <f ca="1">SUM(R$3:R583)</f>
        <v>0</v>
      </c>
      <c r="T583" s="25" t="str">
        <f t="shared" ca="1" si="576"/>
        <v/>
      </c>
      <c r="U583" s="25" t="str">
        <f t="shared" ca="1" si="557"/>
        <v/>
      </c>
      <c r="V583" s="25" t="str">
        <f t="shared" ca="1" si="577"/>
        <v/>
      </c>
      <c r="W583" s="25" t="str">
        <f t="shared" ca="1" si="558"/>
        <v/>
      </c>
      <c r="X583" s="25" t="str">
        <f t="shared" ca="1" si="578"/>
        <v/>
      </c>
      <c r="Y583" s="25" t="str">
        <f t="shared" ca="1" si="559"/>
        <v/>
      </c>
      <c r="Z583" s="25" t="str">
        <f t="shared" ca="1" si="579"/>
        <v/>
      </c>
      <c r="AA583" s="25" t="str">
        <f t="shared" ca="1" si="580"/>
        <v/>
      </c>
      <c r="AB583" s="25" t="str">
        <f ca="1">IF($H583="","",IF($Q583="x",SUM(U$3:W583)+SUM(Z$3:AA583)-SUM(AB$3:AB582),0))</f>
        <v/>
      </c>
      <c r="AC583" s="25" t="str">
        <f t="shared" ca="1" si="581"/>
        <v/>
      </c>
      <c r="AD583" s="25" t="str">
        <f t="shared" ca="1" si="560"/>
        <v/>
      </c>
      <c r="AE583" s="7"/>
      <c r="AF583" s="25" t="str">
        <f t="shared" ca="1" si="582"/>
        <v/>
      </c>
      <c r="AG583" s="25">
        <f ca="1">SUM(AF$3:AF583)</f>
        <v>0</v>
      </c>
      <c r="AH583" s="25" t="str">
        <f t="shared" ca="1" si="583"/>
        <v/>
      </c>
      <c r="AI583" s="25" t="str">
        <f t="shared" ca="1" si="561"/>
        <v/>
      </c>
      <c r="AJ583" s="25" t="str">
        <f t="shared" ca="1" si="584"/>
        <v/>
      </c>
      <c r="AK583" s="25" t="str">
        <f t="shared" ca="1" si="562"/>
        <v/>
      </c>
      <c r="AL583" s="25" t="str">
        <f t="shared" ca="1" si="585"/>
        <v/>
      </c>
      <c r="AM583" s="25" t="str">
        <f t="shared" ca="1" si="563"/>
        <v/>
      </c>
      <c r="AN583" s="25" t="str">
        <f t="shared" ca="1" si="586"/>
        <v/>
      </c>
      <c r="AO583" s="25" t="str">
        <f t="shared" ca="1" si="587"/>
        <v/>
      </c>
      <c r="AP583" s="25" t="str">
        <f ca="1">IF($H583="","",IF($Q583="x",SUM(AI$3:AK583)+SUM(AN$3:AO583)-SUM(AP$3:AP582),0))</f>
        <v/>
      </c>
      <c r="AQ583" s="25" t="str">
        <f t="shared" ca="1" si="588"/>
        <v/>
      </c>
      <c r="AR583" s="25" t="str">
        <f t="shared" ca="1" si="564"/>
        <v/>
      </c>
      <c r="AS583" s="7"/>
      <c r="AT583" s="25" t="str">
        <f t="shared" ca="1" si="589"/>
        <v/>
      </c>
      <c r="AU583" s="25">
        <f ca="1">SUM(AT$3:AT583)</f>
        <v>0</v>
      </c>
      <c r="AV583" s="25" t="str">
        <f t="shared" ca="1" si="590"/>
        <v/>
      </c>
      <c r="AW583" s="25" t="str">
        <f t="shared" ca="1" si="565"/>
        <v/>
      </c>
      <c r="AX583" s="25" t="str">
        <f t="shared" ca="1" si="591"/>
        <v/>
      </c>
      <c r="AY583" s="25" t="str">
        <f t="shared" ca="1" si="592"/>
        <v/>
      </c>
      <c r="AZ583" s="25" t="str">
        <f t="shared" ca="1" si="593"/>
        <v/>
      </c>
      <c r="BA583" s="25" t="str">
        <f t="shared" ca="1" si="594"/>
        <v/>
      </c>
      <c r="BB583" s="25" t="str">
        <f t="shared" ca="1" si="595"/>
        <v/>
      </c>
      <c r="BC583" s="25" t="str">
        <f t="shared" ca="1" si="596"/>
        <v/>
      </c>
      <c r="BD583" s="25" t="str">
        <f ca="1">IF($H583="","",IF($Q583="x",SUM(AW$3:AY583)+SUM(BB$3:BC583)-SUM(BD$3:BD582),0))</f>
        <v/>
      </c>
      <c r="BE583" s="25" t="str">
        <f t="shared" ca="1" si="597"/>
        <v/>
      </c>
      <c r="BF583" s="25" t="str">
        <f t="shared" ca="1" si="566"/>
        <v/>
      </c>
      <c r="BG583" s="7"/>
      <c r="BI583" s="25" t="str">
        <f t="shared" ca="1" si="598"/>
        <v/>
      </c>
      <c r="BJ583" s="25">
        <f ca="1">SUM(BI$3:BI583)</f>
        <v>0</v>
      </c>
      <c r="BK583" s="25" t="str">
        <f t="shared" ca="1" si="610"/>
        <v/>
      </c>
      <c r="BL583" s="25" t="str">
        <f t="shared" ca="1" si="567"/>
        <v/>
      </c>
      <c r="BM583" s="25" t="str">
        <f t="shared" ca="1" si="599"/>
        <v/>
      </c>
      <c r="BN583" s="25" t="str">
        <f t="shared" ca="1" si="600"/>
        <v/>
      </c>
      <c r="BO583" s="25" t="str">
        <f t="shared" ca="1" si="601"/>
        <v/>
      </c>
      <c r="BP583" s="25" t="str">
        <f t="shared" ca="1" si="602"/>
        <v/>
      </c>
      <c r="BQ583" s="25" t="str">
        <f t="shared" ca="1" si="603"/>
        <v/>
      </c>
      <c r="BR583" s="25" t="str">
        <f t="shared" ca="1" si="604"/>
        <v/>
      </c>
      <c r="BS583" s="25" t="str">
        <f ca="1">IF($H583="","",IF($Q583="x",SUM(BL$3:BN583)+SUM(BQ$3:BR583)-SUM(BS$3:BS582),0))</f>
        <v/>
      </c>
      <c r="BT583" s="25" t="str">
        <f t="shared" ca="1" si="605"/>
        <v/>
      </c>
      <c r="BU583" s="25" t="str">
        <f t="shared" ca="1" si="568"/>
        <v/>
      </c>
      <c r="BV583" s="7"/>
      <c r="BY583" s="7"/>
      <c r="CB583" s="131">
        <f t="shared" si="552"/>
        <v>580</v>
      </c>
      <c r="CC583" s="132" t="str">
        <f t="shared" ca="1" si="606"/>
        <v/>
      </c>
      <c r="CD583" s="133" t="str">
        <f t="shared" ca="1" si="553"/>
        <v/>
      </c>
      <c r="CE583" s="133" t="str">
        <f t="shared" ca="1" si="607"/>
        <v/>
      </c>
      <c r="CF583" s="133" t="str">
        <f t="shared" ca="1" si="554"/>
        <v/>
      </c>
      <c r="CG583" s="133" t="str">
        <f t="shared" ca="1" si="608"/>
        <v/>
      </c>
      <c r="CH583" s="133" t="str">
        <f ca="1">IF($H583="","",IF(MONTH($H583)=MONTH($C$4)-1,MAX(0,(CG583-SUM(N572:N583)+SUM(O572:O583))-(VLOOKUP(CB583-12,$CB$3:$CH582,6,FALSE))),0)*0.25)</f>
        <v/>
      </c>
      <c r="CI583" s="133" t="str">
        <f ca="1">IF($H583="","",CG583-SUM($CH$4:$CH583))</f>
        <v/>
      </c>
      <c r="CK583" s="133" t="str">
        <f ca="1">IF($H583="","",SUM($N$4:$N583)+$CK$3)</f>
        <v/>
      </c>
      <c r="CL583" s="133" t="str">
        <f ca="1">IF($H583="","",SUM($O$4:$O583))</f>
        <v/>
      </c>
      <c r="CM583" s="133" t="str">
        <f t="shared" ca="1" si="551"/>
        <v/>
      </c>
      <c r="CN583" s="133" t="str">
        <f ca="1">IF($H583="","",ROUND(IF(MONTH($H583)=MONTH($C$4)-1,BT583*(1+CC583)-SUM($CM$4:$CM583),0),2))</f>
        <v/>
      </c>
      <c r="CZ583" s="132" t="str">
        <f t="shared" ca="1" si="569"/>
        <v/>
      </c>
    </row>
    <row r="584" spans="6:104" x14ac:dyDescent="0.2">
      <c r="F584" s="3">
        <v>581</v>
      </c>
      <c r="G584" s="3">
        <f t="shared" si="570"/>
        <v>49</v>
      </c>
      <c r="H584" s="8" t="str">
        <f t="shared" ca="1" si="609"/>
        <v/>
      </c>
      <c r="I584" s="6" t="str">
        <f t="shared" ca="1" si="555"/>
        <v/>
      </c>
      <c r="J584" s="6" t="str">
        <f t="shared" ca="1" si="556"/>
        <v/>
      </c>
      <c r="K584" s="7"/>
      <c r="L584" s="6" t="str">
        <f ca="1">IF($H584="","",IF($J584="",VLOOKUP($I584,Sterbetafeln!$A$4:$I$124,$D$10,FALSE),MAX(0.0005,VLOOKUP($I584,Sterbetafeln!$A$4:$I$124,$D$10,FALSE)*VLOOKUP($J584,Sterbetafeln!$A$4:$I$124,$D$13,FALSE))))</f>
        <v/>
      </c>
      <c r="M584" s="78">
        <f ca="1">SUM($O$3:$O584)</f>
        <v>0</v>
      </c>
      <c r="N584" s="25" t="str">
        <f t="shared" ca="1" si="571"/>
        <v/>
      </c>
      <c r="O584" s="25" t="str">
        <f t="shared" ca="1" si="572"/>
        <v/>
      </c>
      <c r="P584" s="25" t="str">
        <f t="shared" ca="1" si="573"/>
        <v/>
      </c>
      <c r="Q584" s="7" t="str">
        <f t="shared" ca="1" si="574"/>
        <v/>
      </c>
      <c r="R584" s="25" t="str">
        <f t="shared" ca="1" si="575"/>
        <v/>
      </c>
      <c r="S584" s="25">
        <f ca="1">SUM(R$3:R584)</f>
        <v>0</v>
      </c>
      <c r="T584" s="25" t="str">
        <f t="shared" ca="1" si="576"/>
        <v/>
      </c>
      <c r="U584" s="25" t="str">
        <f t="shared" ca="1" si="557"/>
        <v/>
      </c>
      <c r="V584" s="25" t="str">
        <f t="shared" ca="1" si="577"/>
        <v/>
      </c>
      <c r="W584" s="25" t="str">
        <f t="shared" ca="1" si="558"/>
        <v/>
      </c>
      <c r="X584" s="25" t="str">
        <f t="shared" ca="1" si="578"/>
        <v/>
      </c>
      <c r="Y584" s="25" t="str">
        <f t="shared" ca="1" si="559"/>
        <v/>
      </c>
      <c r="Z584" s="25" t="str">
        <f t="shared" ca="1" si="579"/>
        <v/>
      </c>
      <c r="AA584" s="25" t="str">
        <f t="shared" ca="1" si="580"/>
        <v/>
      </c>
      <c r="AB584" s="25" t="str">
        <f ca="1">IF($H584="","",IF($Q584="x",SUM(U$3:W584)+SUM(Z$3:AA584)-SUM(AB$3:AB583),0))</f>
        <v/>
      </c>
      <c r="AC584" s="25" t="str">
        <f t="shared" ca="1" si="581"/>
        <v/>
      </c>
      <c r="AD584" s="25" t="str">
        <f t="shared" ca="1" si="560"/>
        <v/>
      </c>
      <c r="AE584" s="7"/>
      <c r="AF584" s="25" t="str">
        <f t="shared" ca="1" si="582"/>
        <v/>
      </c>
      <c r="AG584" s="25">
        <f ca="1">SUM(AF$3:AF584)</f>
        <v>0</v>
      </c>
      <c r="AH584" s="25" t="str">
        <f t="shared" ca="1" si="583"/>
        <v/>
      </c>
      <c r="AI584" s="25" t="str">
        <f t="shared" ca="1" si="561"/>
        <v/>
      </c>
      <c r="AJ584" s="25" t="str">
        <f t="shared" ca="1" si="584"/>
        <v/>
      </c>
      <c r="AK584" s="25" t="str">
        <f t="shared" ca="1" si="562"/>
        <v/>
      </c>
      <c r="AL584" s="25" t="str">
        <f t="shared" ca="1" si="585"/>
        <v/>
      </c>
      <c r="AM584" s="25" t="str">
        <f t="shared" ca="1" si="563"/>
        <v/>
      </c>
      <c r="AN584" s="25" t="str">
        <f t="shared" ca="1" si="586"/>
        <v/>
      </c>
      <c r="AO584" s="25" t="str">
        <f t="shared" ca="1" si="587"/>
        <v/>
      </c>
      <c r="AP584" s="25" t="str">
        <f ca="1">IF($H584="","",IF($Q584="x",SUM(AI$3:AK584)+SUM(AN$3:AO584)-SUM(AP$3:AP583),0))</f>
        <v/>
      </c>
      <c r="AQ584" s="25" t="str">
        <f t="shared" ca="1" si="588"/>
        <v/>
      </c>
      <c r="AR584" s="25" t="str">
        <f t="shared" ca="1" si="564"/>
        <v/>
      </c>
      <c r="AS584" s="7"/>
      <c r="AT584" s="25" t="str">
        <f t="shared" ca="1" si="589"/>
        <v/>
      </c>
      <c r="AU584" s="25">
        <f ca="1">SUM(AT$3:AT584)</f>
        <v>0</v>
      </c>
      <c r="AV584" s="25" t="str">
        <f t="shared" ca="1" si="590"/>
        <v/>
      </c>
      <c r="AW584" s="25" t="str">
        <f t="shared" ca="1" si="565"/>
        <v/>
      </c>
      <c r="AX584" s="25" t="str">
        <f t="shared" ca="1" si="591"/>
        <v/>
      </c>
      <c r="AY584" s="25" t="str">
        <f t="shared" ca="1" si="592"/>
        <v/>
      </c>
      <c r="AZ584" s="25" t="str">
        <f t="shared" ca="1" si="593"/>
        <v/>
      </c>
      <c r="BA584" s="25" t="str">
        <f t="shared" ca="1" si="594"/>
        <v/>
      </c>
      <c r="BB584" s="25" t="str">
        <f t="shared" ca="1" si="595"/>
        <v/>
      </c>
      <c r="BC584" s="25" t="str">
        <f t="shared" ca="1" si="596"/>
        <v/>
      </c>
      <c r="BD584" s="25" t="str">
        <f ca="1">IF($H584="","",IF($Q584="x",SUM(AW$3:AY584)+SUM(BB$3:BC584)-SUM(BD$3:BD583),0))</f>
        <v/>
      </c>
      <c r="BE584" s="25" t="str">
        <f t="shared" ca="1" si="597"/>
        <v/>
      </c>
      <c r="BF584" s="25" t="str">
        <f t="shared" ca="1" si="566"/>
        <v/>
      </c>
      <c r="BG584" s="7"/>
      <c r="BI584" s="25" t="str">
        <f t="shared" ca="1" si="598"/>
        <v/>
      </c>
      <c r="BJ584" s="25">
        <f ca="1">SUM(BI$3:BI584)</f>
        <v>0</v>
      </c>
      <c r="BK584" s="25" t="str">
        <f t="shared" ca="1" si="610"/>
        <v/>
      </c>
      <c r="BL584" s="25" t="str">
        <f t="shared" ca="1" si="567"/>
        <v/>
      </c>
      <c r="BM584" s="25" t="str">
        <f t="shared" ca="1" si="599"/>
        <v/>
      </c>
      <c r="BN584" s="25" t="str">
        <f t="shared" ca="1" si="600"/>
        <v/>
      </c>
      <c r="BO584" s="25" t="str">
        <f t="shared" ca="1" si="601"/>
        <v/>
      </c>
      <c r="BP584" s="25" t="str">
        <f t="shared" ca="1" si="602"/>
        <v/>
      </c>
      <c r="BQ584" s="25" t="str">
        <f t="shared" ca="1" si="603"/>
        <v/>
      </c>
      <c r="BR584" s="25" t="str">
        <f t="shared" ca="1" si="604"/>
        <v/>
      </c>
      <c r="BS584" s="25" t="str">
        <f ca="1">IF($H584="","",IF($Q584="x",SUM(BL$3:BN584)+SUM(BQ$3:BR584)-SUM(BS$3:BS583),0))</f>
        <v/>
      </c>
      <c r="BT584" s="25" t="str">
        <f t="shared" ca="1" si="605"/>
        <v/>
      </c>
      <c r="BU584" s="25" t="str">
        <f t="shared" ca="1" si="568"/>
        <v/>
      </c>
      <c r="BV584" s="7"/>
      <c r="BY584" s="7"/>
      <c r="CB584" s="131">
        <f t="shared" si="552"/>
        <v>581</v>
      </c>
      <c r="CC584" s="132" t="str">
        <f t="shared" ca="1" si="606"/>
        <v/>
      </c>
      <c r="CD584" s="133" t="str">
        <f t="shared" ca="1" si="553"/>
        <v/>
      </c>
      <c r="CE584" s="133" t="str">
        <f t="shared" ca="1" si="607"/>
        <v/>
      </c>
      <c r="CF584" s="133" t="str">
        <f t="shared" ca="1" si="554"/>
        <v/>
      </c>
      <c r="CG584" s="133" t="str">
        <f t="shared" ca="1" si="608"/>
        <v/>
      </c>
      <c r="CH584" s="133" t="str">
        <f ca="1">IF($H584="","",IF(MONTH($H584)=MONTH($C$4)-1,MAX(0,(CG584-SUM(N573:N584)+SUM(O573:O584))-(VLOOKUP(CB584-12,$CB$3:$CH583,6,FALSE))),0)*0.25)</f>
        <v/>
      </c>
      <c r="CI584" s="133" t="str">
        <f ca="1">IF($H584="","",CG584-SUM($CH$4:$CH584))</f>
        <v/>
      </c>
      <c r="CK584" s="133" t="str">
        <f ca="1">IF($H584="","",SUM($N$4:$N584)+$CK$3)</f>
        <v/>
      </c>
      <c r="CL584" s="133" t="str">
        <f ca="1">IF($H584="","",SUM($O$4:$O584))</f>
        <v/>
      </c>
      <c r="CM584" s="133" t="str">
        <f t="shared" ca="1" si="551"/>
        <v/>
      </c>
      <c r="CN584" s="133" t="str">
        <f ca="1">IF($H584="","",ROUND(IF(MONTH($H584)=MONTH($C$4)-1,BT584*(1+CC584)-SUM($CM$4:$CM584),0),2))</f>
        <v/>
      </c>
      <c r="CZ584" s="132" t="str">
        <f t="shared" ca="1" si="569"/>
        <v/>
      </c>
    </row>
    <row r="585" spans="6:104" x14ac:dyDescent="0.2">
      <c r="F585" s="3">
        <v>582</v>
      </c>
      <c r="G585" s="3">
        <f t="shared" si="570"/>
        <v>49</v>
      </c>
      <c r="H585" s="8" t="str">
        <f t="shared" ca="1" si="609"/>
        <v/>
      </c>
      <c r="I585" s="6" t="str">
        <f t="shared" ca="1" si="555"/>
        <v/>
      </c>
      <c r="J585" s="6" t="str">
        <f t="shared" ca="1" si="556"/>
        <v/>
      </c>
      <c r="K585" s="7"/>
      <c r="L585" s="6" t="str">
        <f ca="1">IF($H585="","",IF($J585="",VLOOKUP($I585,Sterbetafeln!$A$4:$I$124,$D$10,FALSE),MAX(0.0005,VLOOKUP($I585,Sterbetafeln!$A$4:$I$124,$D$10,FALSE)*VLOOKUP($J585,Sterbetafeln!$A$4:$I$124,$D$13,FALSE))))</f>
        <v/>
      </c>
      <c r="M585" s="78">
        <f ca="1">SUM($O$3:$O585)</f>
        <v>0</v>
      </c>
      <c r="N585" s="25" t="str">
        <f t="shared" ca="1" si="571"/>
        <v/>
      </c>
      <c r="O585" s="25" t="str">
        <f t="shared" ca="1" si="572"/>
        <v/>
      </c>
      <c r="P585" s="25" t="str">
        <f t="shared" ca="1" si="573"/>
        <v/>
      </c>
      <c r="Q585" s="7" t="str">
        <f t="shared" ca="1" si="574"/>
        <v/>
      </c>
      <c r="R585" s="25" t="str">
        <f t="shared" ca="1" si="575"/>
        <v/>
      </c>
      <c r="S585" s="25">
        <f ca="1">SUM(R$3:R585)</f>
        <v>0</v>
      </c>
      <c r="T585" s="25" t="str">
        <f t="shared" ca="1" si="576"/>
        <v/>
      </c>
      <c r="U585" s="25" t="str">
        <f t="shared" ca="1" si="557"/>
        <v/>
      </c>
      <c r="V585" s="25" t="str">
        <f t="shared" ca="1" si="577"/>
        <v/>
      </c>
      <c r="W585" s="25" t="str">
        <f t="shared" ca="1" si="558"/>
        <v/>
      </c>
      <c r="X585" s="25" t="str">
        <f t="shared" ca="1" si="578"/>
        <v/>
      </c>
      <c r="Y585" s="25" t="str">
        <f t="shared" ca="1" si="559"/>
        <v/>
      </c>
      <c r="Z585" s="25" t="str">
        <f t="shared" ca="1" si="579"/>
        <v/>
      </c>
      <c r="AA585" s="25" t="str">
        <f t="shared" ca="1" si="580"/>
        <v/>
      </c>
      <c r="AB585" s="25" t="str">
        <f ca="1">IF($H585="","",IF($Q585="x",SUM(U$3:W585)+SUM(Z$3:AA585)-SUM(AB$3:AB584),0))</f>
        <v/>
      </c>
      <c r="AC585" s="25" t="str">
        <f t="shared" ca="1" si="581"/>
        <v/>
      </c>
      <c r="AD585" s="25" t="str">
        <f t="shared" ca="1" si="560"/>
        <v/>
      </c>
      <c r="AE585" s="7"/>
      <c r="AF585" s="25" t="str">
        <f t="shared" ca="1" si="582"/>
        <v/>
      </c>
      <c r="AG585" s="25">
        <f ca="1">SUM(AF$3:AF585)</f>
        <v>0</v>
      </c>
      <c r="AH585" s="25" t="str">
        <f t="shared" ca="1" si="583"/>
        <v/>
      </c>
      <c r="AI585" s="25" t="str">
        <f t="shared" ca="1" si="561"/>
        <v/>
      </c>
      <c r="AJ585" s="25" t="str">
        <f t="shared" ca="1" si="584"/>
        <v/>
      </c>
      <c r="AK585" s="25" t="str">
        <f t="shared" ca="1" si="562"/>
        <v/>
      </c>
      <c r="AL585" s="25" t="str">
        <f t="shared" ca="1" si="585"/>
        <v/>
      </c>
      <c r="AM585" s="25" t="str">
        <f t="shared" ca="1" si="563"/>
        <v/>
      </c>
      <c r="AN585" s="25" t="str">
        <f t="shared" ca="1" si="586"/>
        <v/>
      </c>
      <c r="AO585" s="25" t="str">
        <f t="shared" ca="1" si="587"/>
        <v/>
      </c>
      <c r="AP585" s="25" t="str">
        <f ca="1">IF($H585="","",IF($Q585="x",SUM(AI$3:AK585)+SUM(AN$3:AO585)-SUM(AP$3:AP584),0))</f>
        <v/>
      </c>
      <c r="AQ585" s="25" t="str">
        <f t="shared" ca="1" si="588"/>
        <v/>
      </c>
      <c r="AR585" s="25" t="str">
        <f t="shared" ca="1" si="564"/>
        <v/>
      </c>
      <c r="AS585" s="7"/>
      <c r="AT585" s="25" t="str">
        <f t="shared" ca="1" si="589"/>
        <v/>
      </c>
      <c r="AU585" s="25">
        <f ca="1">SUM(AT$3:AT585)</f>
        <v>0</v>
      </c>
      <c r="AV585" s="25" t="str">
        <f t="shared" ca="1" si="590"/>
        <v/>
      </c>
      <c r="AW585" s="25" t="str">
        <f t="shared" ca="1" si="565"/>
        <v/>
      </c>
      <c r="AX585" s="25" t="str">
        <f t="shared" ca="1" si="591"/>
        <v/>
      </c>
      <c r="AY585" s="25" t="str">
        <f t="shared" ca="1" si="592"/>
        <v/>
      </c>
      <c r="AZ585" s="25" t="str">
        <f t="shared" ca="1" si="593"/>
        <v/>
      </c>
      <c r="BA585" s="25" t="str">
        <f t="shared" ca="1" si="594"/>
        <v/>
      </c>
      <c r="BB585" s="25" t="str">
        <f t="shared" ca="1" si="595"/>
        <v/>
      </c>
      <c r="BC585" s="25" t="str">
        <f t="shared" ca="1" si="596"/>
        <v/>
      </c>
      <c r="BD585" s="25" t="str">
        <f ca="1">IF($H585="","",IF($Q585="x",SUM(AW$3:AY585)+SUM(BB$3:BC585)-SUM(BD$3:BD584),0))</f>
        <v/>
      </c>
      <c r="BE585" s="25" t="str">
        <f t="shared" ca="1" si="597"/>
        <v/>
      </c>
      <c r="BF585" s="25" t="str">
        <f t="shared" ca="1" si="566"/>
        <v/>
      </c>
      <c r="BG585" s="7"/>
      <c r="BI585" s="25" t="str">
        <f t="shared" ca="1" si="598"/>
        <v/>
      </c>
      <c r="BJ585" s="25">
        <f ca="1">SUM(BI$3:BI585)</f>
        <v>0</v>
      </c>
      <c r="BK585" s="25" t="str">
        <f t="shared" ca="1" si="610"/>
        <v/>
      </c>
      <c r="BL585" s="25" t="str">
        <f t="shared" ca="1" si="567"/>
        <v/>
      </c>
      <c r="BM585" s="25" t="str">
        <f t="shared" ca="1" si="599"/>
        <v/>
      </c>
      <c r="BN585" s="25" t="str">
        <f t="shared" ca="1" si="600"/>
        <v/>
      </c>
      <c r="BO585" s="25" t="str">
        <f t="shared" ca="1" si="601"/>
        <v/>
      </c>
      <c r="BP585" s="25" t="str">
        <f t="shared" ca="1" si="602"/>
        <v/>
      </c>
      <c r="BQ585" s="25" t="str">
        <f t="shared" ca="1" si="603"/>
        <v/>
      </c>
      <c r="BR585" s="25" t="str">
        <f t="shared" ca="1" si="604"/>
        <v/>
      </c>
      <c r="BS585" s="25" t="str">
        <f ca="1">IF($H585="","",IF($Q585="x",SUM(BL$3:BN585)+SUM(BQ$3:BR585)-SUM(BS$3:BS584),0))</f>
        <v/>
      </c>
      <c r="BT585" s="25" t="str">
        <f t="shared" ca="1" si="605"/>
        <v/>
      </c>
      <c r="BU585" s="25" t="str">
        <f t="shared" ca="1" si="568"/>
        <v/>
      </c>
      <c r="BV585" s="7"/>
      <c r="BY585" s="7"/>
      <c r="CB585" s="131">
        <f t="shared" si="552"/>
        <v>582</v>
      </c>
      <c r="CC585" s="132" t="str">
        <f t="shared" ca="1" si="606"/>
        <v/>
      </c>
      <c r="CD585" s="133" t="str">
        <f t="shared" ca="1" si="553"/>
        <v/>
      </c>
      <c r="CE585" s="133" t="str">
        <f t="shared" ca="1" si="607"/>
        <v/>
      </c>
      <c r="CF585" s="133" t="str">
        <f t="shared" ca="1" si="554"/>
        <v/>
      </c>
      <c r="CG585" s="133" t="str">
        <f t="shared" ca="1" si="608"/>
        <v/>
      </c>
      <c r="CH585" s="133" t="str">
        <f ca="1">IF($H585="","",IF(MONTH($H585)=MONTH($C$4)-1,MAX(0,(CG585-SUM(N574:N585)+SUM(O574:O585))-(VLOOKUP(CB585-12,$CB$3:$CH584,6,FALSE))),0)*0.25)</f>
        <v/>
      </c>
      <c r="CI585" s="133" t="str">
        <f ca="1">IF($H585="","",CG585-SUM($CH$4:$CH585))</f>
        <v/>
      </c>
      <c r="CK585" s="133" t="str">
        <f ca="1">IF($H585="","",SUM($N$4:$N585)+$CK$3)</f>
        <v/>
      </c>
      <c r="CL585" s="133" t="str">
        <f ca="1">IF($H585="","",SUM($O$4:$O585))</f>
        <v/>
      </c>
      <c r="CM585" s="133" t="str">
        <f t="shared" ca="1" si="551"/>
        <v/>
      </c>
      <c r="CN585" s="133" t="str">
        <f ca="1">IF($H585="","",ROUND(IF(MONTH($H585)=MONTH($C$4)-1,BT585*(1+CC585)-SUM($CM$4:$CM585),0),2))</f>
        <v/>
      </c>
      <c r="CZ585" s="132" t="str">
        <f t="shared" ca="1" si="569"/>
        <v/>
      </c>
    </row>
    <row r="586" spans="6:104" x14ac:dyDescent="0.2">
      <c r="F586" s="3">
        <v>583</v>
      </c>
      <c r="G586" s="3">
        <f t="shared" si="570"/>
        <v>49</v>
      </c>
      <c r="H586" s="8" t="str">
        <f t="shared" ca="1" si="609"/>
        <v/>
      </c>
      <c r="I586" s="6" t="str">
        <f t="shared" ca="1" si="555"/>
        <v/>
      </c>
      <c r="J586" s="6" t="str">
        <f t="shared" ca="1" si="556"/>
        <v/>
      </c>
      <c r="K586" s="7"/>
      <c r="L586" s="6" t="str">
        <f ca="1">IF($H586="","",IF($J586="",VLOOKUP($I586,Sterbetafeln!$A$4:$I$124,$D$10,FALSE),MAX(0.0005,VLOOKUP($I586,Sterbetafeln!$A$4:$I$124,$D$10,FALSE)*VLOOKUP($J586,Sterbetafeln!$A$4:$I$124,$D$13,FALSE))))</f>
        <v/>
      </c>
      <c r="M586" s="78">
        <f ca="1">SUM($O$3:$O586)</f>
        <v>0</v>
      </c>
      <c r="N586" s="25" t="str">
        <f t="shared" ca="1" si="571"/>
        <v/>
      </c>
      <c r="O586" s="25" t="str">
        <f t="shared" ca="1" si="572"/>
        <v/>
      </c>
      <c r="P586" s="25" t="str">
        <f t="shared" ca="1" si="573"/>
        <v/>
      </c>
      <c r="Q586" s="7" t="str">
        <f t="shared" ca="1" si="574"/>
        <v/>
      </c>
      <c r="R586" s="25" t="str">
        <f t="shared" ca="1" si="575"/>
        <v/>
      </c>
      <c r="S586" s="25">
        <f ca="1">SUM(R$3:R586)</f>
        <v>0</v>
      </c>
      <c r="T586" s="25" t="str">
        <f t="shared" ca="1" si="576"/>
        <v/>
      </c>
      <c r="U586" s="25" t="str">
        <f t="shared" ca="1" si="557"/>
        <v/>
      </c>
      <c r="V586" s="25" t="str">
        <f t="shared" ca="1" si="577"/>
        <v/>
      </c>
      <c r="W586" s="25" t="str">
        <f t="shared" ca="1" si="558"/>
        <v/>
      </c>
      <c r="X586" s="25" t="str">
        <f t="shared" ca="1" si="578"/>
        <v/>
      </c>
      <c r="Y586" s="25" t="str">
        <f t="shared" ca="1" si="559"/>
        <v/>
      </c>
      <c r="Z586" s="25" t="str">
        <f t="shared" ca="1" si="579"/>
        <v/>
      </c>
      <c r="AA586" s="25" t="str">
        <f t="shared" ca="1" si="580"/>
        <v/>
      </c>
      <c r="AB586" s="25" t="str">
        <f ca="1">IF($H586="","",IF($Q586="x",SUM(U$3:W586)+SUM(Z$3:AA586)-SUM(AB$3:AB585),0))</f>
        <v/>
      </c>
      <c r="AC586" s="25" t="str">
        <f t="shared" ca="1" si="581"/>
        <v/>
      </c>
      <c r="AD586" s="25" t="str">
        <f t="shared" ca="1" si="560"/>
        <v/>
      </c>
      <c r="AE586" s="7"/>
      <c r="AF586" s="25" t="str">
        <f t="shared" ca="1" si="582"/>
        <v/>
      </c>
      <c r="AG586" s="25">
        <f ca="1">SUM(AF$3:AF586)</f>
        <v>0</v>
      </c>
      <c r="AH586" s="25" t="str">
        <f t="shared" ca="1" si="583"/>
        <v/>
      </c>
      <c r="AI586" s="25" t="str">
        <f t="shared" ca="1" si="561"/>
        <v/>
      </c>
      <c r="AJ586" s="25" t="str">
        <f t="shared" ca="1" si="584"/>
        <v/>
      </c>
      <c r="AK586" s="25" t="str">
        <f t="shared" ca="1" si="562"/>
        <v/>
      </c>
      <c r="AL586" s="25" t="str">
        <f t="shared" ca="1" si="585"/>
        <v/>
      </c>
      <c r="AM586" s="25" t="str">
        <f t="shared" ca="1" si="563"/>
        <v/>
      </c>
      <c r="AN586" s="25" t="str">
        <f t="shared" ca="1" si="586"/>
        <v/>
      </c>
      <c r="AO586" s="25" t="str">
        <f t="shared" ca="1" si="587"/>
        <v/>
      </c>
      <c r="AP586" s="25" t="str">
        <f ca="1">IF($H586="","",IF($Q586="x",SUM(AI$3:AK586)+SUM(AN$3:AO586)-SUM(AP$3:AP585),0))</f>
        <v/>
      </c>
      <c r="AQ586" s="25" t="str">
        <f t="shared" ca="1" si="588"/>
        <v/>
      </c>
      <c r="AR586" s="25" t="str">
        <f t="shared" ca="1" si="564"/>
        <v/>
      </c>
      <c r="AS586" s="7"/>
      <c r="AT586" s="25" t="str">
        <f t="shared" ca="1" si="589"/>
        <v/>
      </c>
      <c r="AU586" s="25">
        <f ca="1">SUM(AT$3:AT586)</f>
        <v>0</v>
      </c>
      <c r="AV586" s="25" t="str">
        <f t="shared" ca="1" si="590"/>
        <v/>
      </c>
      <c r="AW586" s="25" t="str">
        <f t="shared" ca="1" si="565"/>
        <v/>
      </c>
      <c r="AX586" s="25" t="str">
        <f t="shared" ca="1" si="591"/>
        <v/>
      </c>
      <c r="AY586" s="25" t="str">
        <f t="shared" ca="1" si="592"/>
        <v/>
      </c>
      <c r="AZ586" s="25" t="str">
        <f t="shared" ca="1" si="593"/>
        <v/>
      </c>
      <c r="BA586" s="25" t="str">
        <f t="shared" ca="1" si="594"/>
        <v/>
      </c>
      <c r="BB586" s="25" t="str">
        <f t="shared" ca="1" si="595"/>
        <v/>
      </c>
      <c r="BC586" s="25" t="str">
        <f t="shared" ca="1" si="596"/>
        <v/>
      </c>
      <c r="BD586" s="25" t="str">
        <f ca="1">IF($H586="","",IF($Q586="x",SUM(AW$3:AY586)+SUM(BB$3:BC586)-SUM(BD$3:BD585),0))</f>
        <v/>
      </c>
      <c r="BE586" s="25" t="str">
        <f t="shared" ca="1" si="597"/>
        <v/>
      </c>
      <c r="BF586" s="25" t="str">
        <f t="shared" ca="1" si="566"/>
        <v/>
      </c>
      <c r="BG586" s="7"/>
      <c r="BI586" s="25" t="str">
        <f t="shared" ca="1" si="598"/>
        <v/>
      </c>
      <c r="BJ586" s="25">
        <f ca="1">SUM(BI$3:BI586)</f>
        <v>0</v>
      </c>
      <c r="BK586" s="25" t="str">
        <f t="shared" ca="1" si="610"/>
        <v/>
      </c>
      <c r="BL586" s="25" t="str">
        <f t="shared" ca="1" si="567"/>
        <v/>
      </c>
      <c r="BM586" s="25" t="str">
        <f t="shared" ca="1" si="599"/>
        <v/>
      </c>
      <c r="BN586" s="25" t="str">
        <f t="shared" ca="1" si="600"/>
        <v/>
      </c>
      <c r="BO586" s="25" t="str">
        <f t="shared" ca="1" si="601"/>
        <v/>
      </c>
      <c r="BP586" s="25" t="str">
        <f t="shared" ca="1" si="602"/>
        <v/>
      </c>
      <c r="BQ586" s="25" t="str">
        <f t="shared" ca="1" si="603"/>
        <v/>
      </c>
      <c r="BR586" s="25" t="str">
        <f t="shared" ca="1" si="604"/>
        <v/>
      </c>
      <c r="BS586" s="25" t="str">
        <f ca="1">IF($H586="","",IF($Q586="x",SUM(BL$3:BN586)+SUM(BQ$3:BR586)-SUM(BS$3:BS585),0))</f>
        <v/>
      </c>
      <c r="BT586" s="25" t="str">
        <f t="shared" ca="1" si="605"/>
        <v/>
      </c>
      <c r="BU586" s="25" t="str">
        <f t="shared" ca="1" si="568"/>
        <v/>
      </c>
      <c r="BV586" s="7"/>
      <c r="BY586" s="7"/>
      <c r="CB586" s="131">
        <f t="shared" si="552"/>
        <v>583</v>
      </c>
      <c r="CC586" s="132" t="str">
        <f t="shared" ca="1" si="606"/>
        <v/>
      </c>
      <c r="CD586" s="133" t="str">
        <f t="shared" ca="1" si="553"/>
        <v/>
      </c>
      <c r="CE586" s="133" t="str">
        <f t="shared" ca="1" si="607"/>
        <v/>
      </c>
      <c r="CF586" s="133" t="str">
        <f t="shared" ca="1" si="554"/>
        <v/>
      </c>
      <c r="CG586" s="133" t="str">
        <f t="shared" ca="1" si="608"/>
        <v/>
      </c>
      <c r="CH586" s="133" t="str">
        <f ca="1">IF($H586="","",IF(MONTH($H586)=MONTH($C$4)-1,MAX(0,(CG586-SUM(N575:N586)+SUM(O575:O586))-(VLOOKUP(CB586-12,$CB$3:$CH585,6,FALSE))),0)*0.25)</f>
        <v/>
      </c>
      <c r="CI586" s="133" t="str">
        <f ca="1">IF($H586="","",CG586-SUM($CH$4:$CH586))</f>
        <v/>
      </c>
      <c r="CK586" s="133" t="str">
        <f ca="1">IF($H586="","",SUM($N$4:$N586)+$CK$3)</f>
        <v/>
      </c>
      <c r="CL586" s="133" t="str">
        <f ca="1">IF($H586="","",SUM($O$4:$O586))</f>
        <v/>
      </c>
      <c r="CM586" s="133" t="str">
        <f t="shared" ca="1" si="551"/>
        <v/>
      </c>
      <c r="CN586" s="133" t="str">
        <f ca="1">IF($H586="","",ROUND(IF(MONTH($H586)=MONTH($C$4)-1,BT586*(1+CC586)-SUM($CM$4:$CM586),0),2))</f>
        <v/>
      </c>
      <c r="CZ586" s="132" t="str">
        <f t="shared" ca="1" si="569"/>
        <v/>
      </c>
    </row>
    <row r="587" spans="6:104" x14ac:dyDescent="0.2">
      <c r="F587" s="3">
        <v>584</v>
      </c>
      <c r="G587" s="3">
        <f t="shared" si="570"/>
        <v>49</v>
      </c>
      <c r="H587" s="8" t="str">
        <f t="shared" ca="1" si="609"/>
        <v/>
      </c>
      <c r="I587" s="6" t="str">
        <f t="shared" ca="1" si="555"/>
        <v/>
      </c>
      <c r="J587" s="6" t="str">
        <f t="shared" ca="1" si="556"/>
        <v/>
      </c>
      <c r="K587" s="7"/>
      <c r="L587" s="6" t="str">
        <f ca="1">IF($H587="","",IF($J587="",VLOOKUP($I587,Sterbetafeln!$A$4:$I$124,$D$10,FALSE),MAX(0.0005,VLOOKUP($I587,Sterbetafeln!$A$4:$I$124,$D$10,FALSE)*VLOOKUP($J587,Sterbetafeln!$A$4:$I$124,$D$13,FALSE))))</f>
        <v/>
      </c>
      <c r="M587" s="78">
        <f ca="1">SUM($O$3:$O587)</f>
        <v>0</v>
      </c>
      <c r="N587" s="25" t="str">
        <f t="shared" ca="1" si="571"/>
        <v/>
      </c>
      <c r="O587" s="25" t="str">
        <f t="shared" ca="1" si="572"/>
        <v/>
      </c>
      <c r="P587" s="25" t="str">
        <f t="shared" ca="1" si="573"/>
        <v/>
      </c>
      <c r="Q587" s="7" t="str">
        <f t="shared" ca="1" si="574"/>
        <v/>
      </c>
      <c r="R587" s="25" t="str">
        <f t="shared" ca="1" si="575"/>
        <v/>
      </c>
      <c r="S587" s="25">
        <f ca="1">SUM(R$3:R587)</f>
        <v>0</v>
      </c>
      <c r="T587" s="25" t="str">
        <f t="shared" ca="1" si="576"/>
        <v/>
      </c>
      <c r="U587" s="25" t="str">
        <f t="shared" ca="1" si="557"/>
        <v/>
      </c>
      <c r="V587" s="25" t="str">
        <f t="shared" ca="1" si="577"/>
        <v/>
      </c>
      <c r="W587" s="25" t="str">
        <f t="shared" ca="1" si="558"/>
        <v/>
      </c>
      <c r="X587" s="25" t="str">
        <f t="shared" ca="1" si="578"/>
        <v/>
      </c>
      <c r="Y587" s="25" t="str">
        <f t="shared" ca="1" si="559"/>
        <v/>
      </c>
      <c r="Z587" s="25" t="str">
        <f t="shared" ca="1" si="579"/>
        <v/>
      </c>
      <c r="AA587" s="25" t="str">
        <f t="shared" ca="1" si="580"/>
        <v/>
      </c>
      <c r="AB587" s="25" t="str">
        <f ca="1">IF($H587="","",IF($Q587="x",SUM(U$3:W587)+SUM(Z$3:AA587)-SUM(AB$3:AB586),0))</f>
        <v/>
      </c>
      <c r="AC587" s="25" t="str">
        <f t="shared" ca="1" si="581"/>
        <v/>
      </c>
      <c r="AD587" s="25" t="str">
        <f t="shared" ca="1" si="560"/>
        <v/>
      </c>
      <c r="AE587" s="7"/>
      <c r="AF587" s="25" t="str">
        <f t="shared" ca="1" si="582"/>
        <v/>
      </c>
      <c r="AG587" s="25">
        <f ca="1">SUM(AF$3:AF587)</f>
        <v>0</v>
      </c>
      <c r="AH587" s="25" t="str">
        <f t="shared" ca="1" si="583"/>
        <v/>
      </c>
      <c r="AI587" s="25" t="str">
        <f t="shared" ca="1" si="561"/>
        <v/>
      </c>
      <c r="AJ587" s="25" t="str">
        <f t="shared" ca="1" si="584"/>
        <v/>
      </c>
      <c r="AK587" s="25" t="str">
        <f t="shared" ca="1" si="562"/>
        <v/>
      </c>
      <c r="AL587" s="25" t="str">
        <f t="shared" ca="1" si="585"/>
        <v/>
      </c>
      <c r="AM587" s="25" t="str">
        <f t="shared" ca="1" si="563"/>
        <v/>
      </c>
      <c r="AN587" s="25" t="str">
        <f t="shared" ca="1" si="586"/>
        <v/>
      </c>
      <c r="AO587" s="25" t="str">
        <f t="shared" ca="1" si="587"/>
        <v/>
      </c>
      <c r="AP587" s="25" t="str">
        <f ca="1">IF($H587="","",IF($Q587="x",SUM(AI$3:AK587)+SUM(AN$3:AO587)-SUM(AP$3:AP586),0))</f>
        <v/>
      </c>
      <c r="AQ587" s="25" t="str">
        <f t="shared" ca="1" si="588"/>
        <v/>
      </c>
      <c r="AR587" s="25" t="str">
        <f t="shared" ca="1" si="564"/>
        <v/>
      </c>
      <c r="AS587" s="7"/>
      <c r="AT587" s="25" t="str">
        <f t="shared" ca="1" si="589"/>
        <v/>
      </c>
      <c r="AU587" s="25">
        <f ca="1">SUM(AT$3:AT587)</f>
        <v>0</v>
      </c>
      <c r="AV587" s="25" t="str">
        <f t="shared" ca="1" si="590"/>
        <v/>
      </c>
      <c r="AW587" s="25" t="str">
        <f t="shared" ca="1" si="565"/>
        <v/>
      </c>
      <c r="AX587" s="25" t="str">
        <f t="shared" ca="1" si="591"/>
        <v/>
      </c>
      <c r="AY587" s="25" t="str">
        <f t="shared" ca="1" si="592"/>
        <v/>
      </c>
      <c r="AZ587" s="25" t="str">
        <f t="shared" ca="1" si="593"/>
        <v/>
      </c>
      <c r="BA587" s="25" t="str">
        <f t="shared" ca="1" si="594"/>
        <v/>
      </c>
      <c r="BB587" s="25" t="str">
        <f t="shared" ca="1" si="595"/>
        <v/>
      </c>
      <c r="BC587" s="25" t="str">
        <f t="shared" ca="1" si="596"/>
        <v/>
      </c>
      <c r="BD587" s="25" t="str">
        <f ca="1">IF($H587="","",IF($Q587="x",SUM(AW$3:AY587)+SUM(BB$3:BC587)-SUM(BD$3:BD586),0))</f>
        <v/>
      </c>
      <c r="BE587" s="25" t="str">
        <f t="shared" ca="1" si="597"/>
        <v/>
      </c>
      <c r="BF587" s="25" t="str">
        <f t="shared" ca="1" si="566"/>
        <v/>
      </c>
      <c r="BG587" s="7"/>
      <c r="BI587" s="25" t="str">
        <f t="shared" ca="1" si="598"/>
        <v/>
      </c>
      <c r="BJ587" s="25">
        <f ca="1">SUM(BI$3:BI587)</f>
        <v>0</v>
      </c>
      <c r="BK587" s="25" t="str">
        <f t="shared" ca="1" si="610"/>
        <v/>
      </c>
      <c r="BL587" s="25" t="str">
        <f t="shared" ca="1" si="567"/>
        <v/>
      </c>
      <c r="BM587" s="25" t="str">
        <f t="shared" ca="1" si="599"/>
        <v/>
      </c>
      <c r="BN587" s="25" t="str">
        <f t="shared" ca="1" si="600"/>
        <v/>
      </c>
      <c r="BO587" s="25" t="str">
        <f t="shared" ca="1" si="601"/>
        <v/>
      </c>
      <c r="BP587" s="25" t="str">
        <f t="shared" ca="1" si="602"/>
        <v/>
      </c>
      <c r="BQ587" s="25" t="str">
        <f t="shared" ca="1" si="603"/>
        <v/>
      </c>
      <c r="BR587" s="25" t="str">
        <f t="shared" ca="1" si="604"/>
        <v/>
      </c>
      <c r="BS587" s="25" t="str">
        <f ca="1">IF($H587="","",IF($Q587="x",SUM(BL$3:BN587)+SUM(BQ$3:BR587)-SUM(BS$3:BS586),0))</f>
        <v/>
      </c>
      <c r="BT587" s="25" t="str">
        <f t="shared" ca="1" si="605"/>
        <v/>
      </c>
      <c r="BU587" s="25" t="str">
        <f t="shared" ca="1" si="568"/>
        <v/>
      </c>
      <c r="BV587" s="7"/>
      <c r="BY587" s="7"/>
      <c r="CB587" s="131">
        <f t="shared" si="552"/>
        <v>584</v>
      </c>
      <c r="CC587" s="132" t="str">
        <f t="shared" ca="1" si="606"/>
        <v/>
      </c>
      <c r="CD587" s="133" t="str">
        <f t="shared" ca="1" si="553"/>
        <v/>
      </c>
      <c r="CE587" s="133" t="str">
        <f t="shared" ca="1" si="607"/>
        <v/>
      </c>
      <c r="CF587" s="133" t="str">
        <f t="shared" ca="1" si="554"/>
        <v/>
      </c>
      <c r="CG587" s="133" t="str">
        <f t="shared" ca="1" si="608"/>
        <v/>
      </c>
      <c r="CH587" s="133" t="str">
        <f ca="1">IF($H587="","",IF(MONTH($H587)=MONTH($C$4)-1,MAX(0,(CG587-SUM(N576:N587)+SUM(O576:O587))-(VLOOKUP(CB587-12,$CB$3:$CH586,6,FALSE))),0)*0.25)</f>
        <v/>
      </c>
      <c r="CI587" s="133" t="str">
        <f ca="1">IF($H587="","",CG587-SUM($CH$4:$CH587))</f>
        <v/>
      </c>
      <c r="CK587" s="133" t="str">
        <f ca="1">IF($H587="","",SUM($N$4:$N587)+$CK$3)</f>
        <v/>
      </c>
      <c r="CL587" s="133" t="str">
        <f ca="1">IF($H587="","",SUM($O$4:$O587))</f>
        <v/>
      </c>
      <c r="CM587" s="133" t="str">
        <f t="shared" ca="1" si="551"/>
        <v/>
      </c>
      <c r="CN587" s="133" t="str">
        <f ca="1">IF($H587="","",ROUND(IF(MONTH($H587)=MONTH($C$4)-1,BT587*(1+CC587)-SUM($CM$4:$CM587),0),2))</f>
        <v/>
      </c>
      <c r="CZ587" s="132" t="str">
        <f t="shared" ca="1" si="569"/>
        <v/>
      </c>
    </row>
    <row r="588" spans="6:104" x14ac:dyDescent="0.2">
      <c r="F588" s="3">
        <v>585</v>
      </c>
      <c r="G588" s="3">
        <f t="shared" si="570"/>
        <v>49</v>
      </c>
      <c r="H588" s="8" t="str">
        <f t="shared" ca="1" si="609"/>
        <v/>
      </c>
      <c r="I588" s="6" t="str">
        <f t="shared" ca="1" si="555"/>
        <v/>
      </c>
      <c r="J588" s="6" t="str">
        <f t="shared" ca="1" si="556"/>
        <v/>
      </c>
      <c r="K588" s="7"/>
      <c r="L588" s="6" t="str">
        <f ca="1">IF($H588="","",IF($J588="",VLOOKUP($I588,Sterbetafeln!$A$4:$I$124,$D$10,FALSE),MAX(0.0005,VLOOKUP($I588,Sterbetafeln!$A$4:$I$124,$D$10,FALSE)*VLOOKUP($J588,Sterbetafeln!$A$4:$I$124,$D$13,FALSE))))</f>
        <v/>
      </c>
      <c r="M588" s="78">
        <f ca="1">SUM($O$3:$O588)</f>
        <v>0</v>
      </c>
      <c r="N588" s="25" t="str">
        <f t="shared" ca="1" si="571"/>
        <v/>
      </c>
      <c r="O588" s="25" t="str">
        <f t="shared" ca="1" si="572"/>
        <v/>
      </c>
      <c r="P588" s="25" t="str">
        <f t="shared" ca="1" si="573"/>
        <v/>
      </c>
      <c r="Q588" s="7" t="str">
        <f t="shared" ca="1" si="574"/>
        <v/>
      </c>
      <c r="R588" s="25" t="str">
        <f t="shared" ca="1" si="575"/>
        <v/>
      </c>
      <c r="S588" s="25">
        <f ca="1">SUM(R$3:R588)</f>
        <v>0</v>
      </c>
      <c r="T588" s="25" t="str">
        <f t="shared" ca="1" si="576"/>
        <v/>
      </c>
      <c r="U588" s="25" t="str">
        <f t="shared" ca="1" si="557"/>
        <v/>
      </c>
      <c r="V588" s="25" t="str">
        <f t="shared" ca="1" si="577"/>
        <v/>
      </c>
      <c r="W588" s="25" t="str">
        <f t="shared" ca="1" si="558"/>
        <v/>
      </c>
      <c r="X588" s="25" t="str">
        <f t="shared" ca="1" si="578"/>
        <v/>
      </c>
      <c r="Y588" s="25" t="str">
        <f t="shared" ca="1" si="559"/>
        <v/>
      </c>
      <c r="Z588" s="25" t="str">
        <f t="shared" ca="1" si="579"/>
        <v/>
      </c>
      <c r="AA588" s="25" t="str">
        <f t="shared" ca="1" si="580"/>
        <v/>
      </c>
      <c r="AB588" s="25" t="str">
        <f ca="1">IF($H588="","",IF($Q588="x",SUM(U$3:W588)+SUM(Z$3:AA588)-SUM(AB$3:AB587),0))</f>
        <v/>
      </c>
      <c r="AC588" s="25" t="str">
        <f t="shared" ca="1" si="581"/>
        <v/>
      </c>
      <c r="AD588" s="25" t="str">
        <f t="shared" ca="1" si="560"/>
        <v/>
      </c>
      <c r="AE588" s="7"/>
      <c r="AF588" s="25" t="str">
        <f t="shared" ca="1" si="582"/>
        <v/>
      </c>
      <c r="AG588" s="25">
        <f ca="1">SUM(AF$3:AF588)</f>
        <v>0</v>
      </c>
      <c r="AH588" s="25" t="str">
        <f t="shared" ca="1" si="583"/>
        <v/>
      </c>
      <c r="AI588" s="25" t="str">
        <f t="shared" ca="1" si="561"/>
        <v/>
      </c>
      <c r="AJ588" s="25" t="str">
        <f t="shared" ca="1" si="584"/>
        <v/>
      </c>
      <c r="AK588" s="25" t="str">
        <f t="shared" ca="1" si="562"/>
        <v/>
      </c>
      <c r="AL588" s="25" t="str">
        <f t="shared" ca="1" si="585"/>
        <v/>
      </c>
      <c r="AM588" s="25" t="str">
        <f t="shared" ca="1" si="563"/>
        <v/>
      </c>
      <c r="AN588" s="25" t="str">
        <f t="shared" ca="1" si="586"/>
        <v/>
      </c>
      <c r="AO588" s="25" t="str">
        <f t="shared" ca="1" si="587"/>
        <v/>
      </c>
      <c r="AP588" s="25" t="str">
        <f ca="1">IF($H588="","",IF($Q588="x",SUM(AI$3:AK588)+SUM(AN$3:AO588)-SUM(AP$3:AP587),0))</f>
        <v/>
      </c>
      <c r="AQ588" s="25" t="str">
        <f t="shared" ca="1" si="588"/>
        <v/>
      </c>
      <c r="AR588" s="25" t="str">
        <f t="shared" ca="1" si="564"/>
        <v/>
      </c>
      <c r="AS588" s="7"/>
      <c r="AT588" s="25" t="str">
        <f t="shared" ca="1" si="589"/>
        <v/>
      </c>
      <c r="AU588" s="25">
        <f ca="1">SUM(AT$3:AT588)</f>
        <v>0</v>
      </c>
      <c r="AV588" s="25" t="str">
        <f t="shared" ca="1" si="590"/>
        <v/>
      </c>
      <c r="AW588" s="25" t="str">
        <f t="shared" ca="1" si="565"/>
        <v/>
      </c>
      <c r="AX588" s="25" t="str">
        <f t="shared" ca="1" si="591"/>
        <v/>
      </c>
      <c r="AY588" s="25" t="str">
        <f t="shared" ca="1" si="592"/>
        <v/>
      </c>
      <c r="AZ588" s="25" t="str">
        <f t="shared" ca="1" si="593"/>
        <v/>
      </c>
      <c r="BA588" s="25" t="str">
        <f t="shared" ca="1" si="594"/>
        <v/>
      </c>
      <c r="BB588" s="25" t="str">
        <f t="shared" ca="1" si="595"/>
        <v/>
      </c>
      <c r="BC588" s="25" t="str">
        <f t="shared" ca="1" si="596"/>
        <v/>
      </c>
      <c r="BD588" s="25" t="str">
        <f ca="1">IF($H588="","",IF($Q588="x",SUM(AW$3:AY588)+SUM(BB$3:BC588)-SUM(BD$3:BD587),0))</f>
        <v/>
      </c>
      <c r="BE588" s="25" t="str">
        <f t="shared" ca="1" si="597"/>
        <v/>
      </c>
      <c r="BF588" s="25" t="str">
        <f t="shared" ca="1" si="566"/>
        <v/>
      </c>
      <c r="BG588" s="7"/>
      <c r="BI588" s="25" t="str">
        <f t="shared" ca="1" si="598"/>
        <v/>
      </c>
      <c r="BJ588" s="25">
        <f ca="1">SUM(BI$3:BI588)</f>
        <v>0</v>
      </c>
      <c r="BK588" s="25" t="str">
        <f t="shared" ca="1" si="610"/>
        <v/>
      </c>
      <c r="BL588" s="25" t="str">
        <f t="shared" ca="1" si="567"/>
        <v/>
      </c>
      <c r="BM588" s="25" t="str">
        <f t="shared" ca="1" si="599"/>
        <v/>
      </c>
      <c r="BN588" s="25" t="str">
        <f t="shared" ca="1" si="600"/>
        <v/>
      </c>
      <c r="BO588" s="25" t="str">
        <f t="shared" ca="1" si="601"/>
        <v/>
      </c>
      <c r="BP588" s="25" t="str">
        <f t="shared" ca="1" si="602"/>
        <v/>
      </c>
      <c r="BQ588" s="25" t="str">
        <f t="shared" ca="1" si="603"/>
        <v/>
      </c>
      <c r="BR588" s="25" t="str">
        <f t="shared" ca="1" si="604"/>
        <v/>
      </c>
      <c r="BS588" s="25" t="str">
        <f ca="1">IF($H588="","",IF($Q588="x",SUM(BL$3:BN588)+SUM(BQ$3:BR588)-SUM(BS$3:BS587),0))</f>
        <v/>
      </c>
      <c r="BT588" s="25" t="str">
        <f t="shared" ca="1" si="605"/>
        <v/>
      </c>
      <c r="BU588" s="25" t="str">
        <f t="shared" ca="1" si="568"/>
        <v/>
      </c>
      <c r="BV588" s="7"/>
      <c r="BY588" s="7"/>
      <c r="CB588" s="131">
        <f t="shared" si="552"/>
        <v>585</v>
      </c>
      <c r="CC588" s="132" t="str">
        <f t="shared" ca="1" si="606"/>
        <v/>
      </c>
      <c r="CD588" s="133" t="str">
        <f t="shared" ca="1" si="553"/>
        <v/>
      </c>
      <c r="CE588" s="133" t="str">
        <f t="shared" ca="1" si="607"/>
        <v/>
      </c>
      <c r="CF588" s="133" t="str">
        <f t="shared" ca="1" si="554"/>
        <v/>
      </c>
      <c r="CG588" s="133" t="str">
        <f t="shared" ca="1" si="608"/>
        <v/>
      </c>
      <c r="CH588" s="133" t="str">
        <f ca="1">IF($H588="","",IF(MONTH($H588)=MONTH($C$4)-1,MAX(0,(CG588-SUM(N577:N588)+SUM(O577:O588))-(VLOOKUP(CB588-12,$CB$3:$CH587,6,FALSE))),0)*0.25)</f>
        <v/>
      </c>
      <c r="CI588" s="133" t="str">
        <f ca="1">IF($H588="","",CG588-SUM($CH$4:$CH588))</f>
        <v/>
      </c>
      <c r="CK588" s="133" t="str">
        <f ca="1">IF($H588="","",SUM($N$4:$N588)+$CK$3)</f>
        <v/>
      </c>
      <c r="CL588" s="133" t="str">
        <f ca="1">IF($H588="","",SUM($O$4:$O588))</f>
        <v/>
      </c>
      <c r="CM588" s="133" t="str">
        <f t="shared" ca="1" si="551"/>
        <v/>
      </c>
      <c r="CN588" s="133" t="str">
        <f ca="1">IF($H588="","",ROUND(IF(MONTH($H588)=MONTH($C$4)-1,BT588*(1+CC588)-SUM($CM$4:$CM588),0),2))</f>
        <v/>
      </c>
      <c r="CZ588" s="132" t="str">
        <f t="shared" ca="1" si="569"/>
        <v/>
      </c>
    </row>
    <row r="589" spans="6:104" x14ac:dyDescent="0.2">
      <c r="F589" s="3">
        <v>586</v>
      </c>
      <c r="G589" s="3">
        <f t="shared" si="570"/>
        <v>49</v>
      </c>
      <c r="H589" s="8" t="str">
        <f t="shared" ca="1" si="609"/>
        <v/>
      </c>
      <c r="I589" s="6" t="str">
        <f t="shared" ca="1" si="555"/>
        <v/>
      </c>
      <c r="J589" s="6" t="str">
        <f t="shared" ca="1" si="556"/>
        <v/>
      </c>
      <c r="K589" s="7"/>
      <c r="L589" s="6" t="str">
        <f ca="1">IF($H589="","",IF($J589="",VLOOKUP($I589,Sterbetafeln!$A$4:$I$124,$D$10,FALSE),MAX(0.0005,VLOOKUP($I589,Sterbetafeln!$A$4:$I$124,$D$10,FALSE)*VLOOKUP($J589,Sterbetafeln!$A$4:$I$124,$D$13,FALSE))))</f>
        <v/>
      </c>
      <c r="M589" s="78">
        <f ca="1">SUM($O$3:$O589)</f>
        <v>0</v>
      </c>
      <c r="N589" s="25" t="str">
        <f t="shared" ca="1" si="571"/>
        <v/>
      </c>
      <c r="O589" s="25" t="str">
        <f t="shared" ca="1" si="572"/>
        <v/>
      </c>
      <c r="P589" s="25" t="str">
        <f t="shared" ca="1" si="573"/>
        <v/>
      </c>
      <c r="Q589" s="7" t="str">
        <f t="shared" ca="1" si="574"/>
        <v/>
      </c>
      <c r="R589" s="25" t="str">
        <f t="shared" ca="1" si="575"/>
        <v/>
      </c>
      <c r="S589" s="25">
        <f ca="1">SUM(R$3:R589)</f>
        <v>0</v>
      </c>
      <c r="T589" s="25" t="str">
        <f t="shared" ca="1" si="576"/>
        <v/>
      </c>
      <c r="U589" s="25" t="str">
        <f t="shared" ca="1" si="557"/>
        <v/>
      </c>
      <c r="V589" s="25" t="str">
        <f t="shared" ca="1" si="577"/>
        <v/>
      </c>
      <c r="W589" s="25" t="str">
        <f t="shared" ca="1" si="558"/>
        <v/>
      </c>
      <c r="X589" s="25" t="str">
        <f t="shared" ca="1" si="578"/>
        <v/>
      </c>
      <c r="Y589" s="25" t="str">
        <f t="shared" ca="1" si="559"/>
        <v/>
      </c>
      <c r="Z589" s="25" t="str">
        <f t="shared" ca="1" si="579"/>
        <v/>
      </c>
      <c r="AA589" s="25" t="str">
        <f t="shared" ca="1" si="580"/>
        <v/>
      </c>
      <c r="AB589" s="25" t="str">
        <f ca="1">IF($H589="","",IF($Q589="x",SUM(U$3:W589)+SUM(Z$3:AA589)-SUM(AB$3:AB588),0))</f>
        <v/>
      </c>
      <c r="AC589" s="25" t="str">
        <f t="shared" ca="1" si="581"/>
        <v/>
      </c>
      <c r="AD589" s="25" t="str">
        <f t="shared" ca="1" si="560"/>
        <v/>
      </c>
      <c r="AE589" s="7"/>
      <c r="AF589" s="25" t="str">
        <f t="shared" ca="1" si="582"/>
        <v/>
      </c>
      <c r="AG589" s="25">
        <f ca="1">SUM(AF$3:AF589)</f>
        <v>0</v>
      </c>
      <c r="AH589" s="25" t="str">
        <f t="shared" ca="1" si="583"/>
        <v/>
      </c>
      <c r="AI589" s="25" t="str">
        <f t="shared" ca="1" si="561"/>
        <v/>
      </c>
      <c r="AJ589" s="25" t="str">
        <f t="shared" ca="1" si="584"/>
        <v/>
      </c>
      <c r="AK589" s="25" t="str">
        <f t="shared" ca="1" si="562"/>
        <v/>
      </c>
      <c r="AL589" s="25" t="str">
        <f t="shared" ca="1" si="585"/>
        <v/>
      </c>
      <c r="AM589" s="25" t="str">
        <f t="shared" ca="1" si="563"/>
        <v/>
      </c>
      <c r="AN589" s="25" t="str">
        <f t="shared" ca="1" si="586"/>
        <v/>
      </c>
      <c r="AO589" s="25" t="str">
        <f t="shared" ca="1" si="587"/>
        <v/>
      </c>
      <c r="AP589" s="25" t="str">
        <f ca="1">IF($H589="","",IF($Q589="x",SUM(AI$3:AK589)+SUM(AN$3:AO589)-SUM(AP$3:AP588),0))</f>
        <v/>
      </c>
      <c r="AQ589" s="25" t="str">
        <f t="shared" ca="1" si="588"/>
        <v/>
      </c>
      <c r="AR589" s="25" t="str">
        <f t="shared" ca="1" si="564"/>
        <v/>
      </c>
      <c r="AS589" s="7"/>
      <c r="AT589" s="25" t="str">
        <f t="shared" ca="1" si="589"/>
        <v/>
      </c>
      <c r="AU589" s="25">
        <f ca="1">SUM(AT$3:AT589)</f>
        <v>0</v>
      </c>
      <c r="AV589" s="25" t="str">
        <f t="shared" ca="1" si="590"/>
        <v/>
      </c>
      <c r="AW589" s="25" t="str">
        <f t="shared" ca="1" si="565"/>
        <v/>
      </c>
      <c r="AX589" s="25" t="str">
        <f t="shared" ca="1" si="591"/>
        <v/>
      </c>
      <c r="AY589" s="25" t="str">
        <f t="shared" ca="1" si="592"/>
        <v/>
      </c>
      <c r="AZ589" s="25" t="str">
        <f t="shared" ca="1" si="593"/>
        <v/>
      </c>
      <c r="BA589" s="25" t="str">
        <f t="shared" ca="1" si="594"/>
        <v/>
      </c>
      <c r="BB589" s="25" t="str">
        <f t="shared" ca="1" si="595"/>
        <v/>
      </c>
      <c r="BC589" s="25" t="str">
        <f t="shared" ca="1" si="596"/>
        <v/>
      </c>
      <c r="BD589" s="25" t="str">
        <f ca="1">IF($H589="","",IF($Q589="x",SUM(AW$3:AY589)+SUM(BB$3:BC589)-SUM(BD$3:BD588),0))</f>
        <v/>
      </c>
      <c r="BE589" s="25" t="str">
        <f t="shared" ca="1" si="597"/>
        <v/>
      </c>
      <c r="BF589" s="25" t="str">
        <f t="shared" ca="1" si="566"/>
        <v/>
      </c>
      <c r="BG589" s="7"/>
      <c r="BI589" s="25" t="str">
        <f t="shared" ca="1" si="598"/>
        <v/>
      </c>
      <c r="BJ589" s="25">
        <f ca="1">SUM(BI$3:BI589)</f>
        <v>0</v>
      </c>
      <c r="BK589" s="25" t="str">
        <f t="shared" ca="1" si="610"/>
        <v/>
      </c>
      <c r="BL589" s="25" t="str">
        <f t="shared" ca="1" si="567"/>
        <v/>
      </c>
      <c r="BM589" s="25" t="str">
        <f t="shared" ca="1" si="599"/>
        <v/>
      </c>
      <c r="BN589" s="25" t="str">
        <f t="shared" ca="1" si="600"/>
        <v/>
      </c>
      <c r="BO589" s="25" t="str">
        <f t="shared" ca="1" si="601"/>
        <v/>
      </c>
      <c r="BP589" s="25" t="str">
        <f t="shared" ca="1" si="602"/>
        <v/>
      </c>
      <c r="BQ589" s="25" t="str">
        <f t="shared" ca="1" si="603"/>
        <v/>
      </c>
      <c r="BR589" s="25" t="str">
        <f t="shared" ca="1" si="604"/>
        <v/>
      </c>
      <c r="BS589" s="25" t="str">
        <f ca="1">IF($H589="","",IF($Q589="x",SUM(BL$3:BN589)+SUM(BQ$3:BR589)-SUM(BS$3:BS588),0))</f>
        <v/>
      </c>
      <c r="BT589" s="25" t="str">
        <f t="shared" ca="1" si="605"/>
        <v/>
      </c>
      <c r="BU589" s="25" t="str">
        <f t="shared" ca="1" si="568"/>
        <v/>
      </c>
      <c r="BV589" s="7"/>
      <c r="BY589" s="7"/>
      <c r="CB589" s="131">
        <f t="shared" si="552"/>
        <v>586</v>
      </c>
      <c r="CC589" s="132" t="str">
        <f t="shared" ca="1" si="606"/>
        <v/>
      </c>
      <c r="CD589" s="133" t="str">
        <f t="shared" ca="1" si="553"/>
        <v/>
      </c>
      <c r="CE589" s="133" t="str">
        <f t="shared" ca="1" si="607"/>
        <v/>
      </c>
      <c r="CF589" s="133" t="str">
        <f t="shared" ca="1" si="554"/>
        <v/>
      </c>
      <c r="CG589" s="133" t="str">
        <f t="shared" ca="1" si="608"/>
        <v/>
      </c>
      <c r="CH589" s="133" t="str">
        <f ca="1">IF($H589="","",IF(MONTH($H589)=MONTH($C$4)-1,MAX(0,(CG589-SUM(N578:N589)+SUM(O578:O589))-(VLOOKUP(CB589-12,$CB$3:$CH588,6,FALSE))),0)*0.25)</f>
        <v/>
      </c>
      <c r="CI589" s="133" t="str">
        <f ca="1">IF($H589="","",CG589-SUM($CH$4:$CH589))</f>
        <v/>
      </c>
      <c r="CK589" s="133" t="str">
        <f ca="1">IF($H589="","",SUM($N$4:$N589)+$CK$3)</f>
        <v/>
      </c>
      <c r="CL589" s="133" t="str">
        <f ca="1">IF($H589="","",SUM($O$4:$O589))</f>
        <v/>
      </c>
      <c r="CM589" s="133" t="str">
        <f t="shared" ca="1" si="551"/>
        <v/>
      </c>
      <c r="CN589" s="133" t="str">
        <f ca="1">IF($H589="","",ROUND(IF(MONTH($H589)=MONTH($C$4)-1,BT589*(1+CC589)-SUM($CM$4:$CM589),0),2))</f>
        <v/>
      </c>
      <c r="CZ589" s="132" t="str">
        <f t="shared" ca="1" si="569"/>
        <v/>
      </c>
    </row>
    <row r="590" spans="6:104" x14ac:dyDescent="0.2">
      <c r="F590" s="3">
        <v>587</v>
      </c>
      <c r="G590" s="3">
        <f t="shared" si="570"/>
        <v>49</v>
      </c>
      <c r="H590" s="8" t="str">
        <f t="shared" ca="1" si="609"/>
        <v/>
      </c>
      <c r="I590" s="6" t="str">
        <f t="shared" ca="1" si="555"/>
        <v/>
      </c>
      <c r="J590" s="6" t="str">
        <f t="shared" ca="1" si="556"/>
        <v/>
      </c>
      <c r="K590" s="7"/>
      <c r="L590" s="6" t="str">
        <f ca="1">IF($H590="","",IF($J590="",VLOOKUP($I590,Sterbetafeln!$A$4:$I$124,$D$10,FALSE),MAX(0.0005,VLOOKUP($I590,Sterbetafeln!$A$4:$I$124,$D$10,FALSE)*VLOOKUP($J590,Sterbetafeln!$A$4:$I$124,$D$13,FALSE))))</f>
        <v/>
      </c>
      <c r="M590" s="78">
        <f ca="1">SUM($O$3:$O590)</f>
        <v>0</v>
      </c>
      <c r="N590" s="25" t="str">
        <f t="shared" ca="1" si="571"/>
        <v/>
      </c>
      <c r="O590" s="25" t="str">
        <f t="shared" ca="1" si="572"/>
        <v/>
      </c>
      <c r="P590" s="25" t="str">
        <f t="shared" ca="1" si="573"/>
        <v/>
      </c>
      <c r="Q590" s="7" t="str">
        <f t="shared" ca="1" si="574"/>
        <v/>
      </c>
      <c r="R590" s="25" t="str">
        <f t="shared" ca="1" si="575"/>
        <v/>
      </c>
      <c r="S590" s="25">
        <f ca="1">SUM(R$3:R590)</f>
        <v>0</v>
      </c>
      <c r="T590" s="25" t="str">
        <f t="shared" ca="1" si="576"/>
        <v/>
      </c>
      <c r="U590" s="25" t="str">
        <f t="shared" ca="1" si="557"/>
        <v/>
      </c>
      <c r="V590" s="25" t="str">
        <f t="shared" ca="1" si="577"/>
        <v/>
      </c>
      <c r="W590" s="25" t="str">
        <f t="shared" ca="1" si="558"/>
        <v/>
      </c>
      <c r="X590" s="25" t="str">
        <f t="shared" ca="1" si="578"/>
        <v/>
      </c>
      <c r="Y590" s="25" t="str">
        <f t="shared" ca="1" si="559"/>
        <v/>
      </c>
      <c r="Z590" s="25" t="str">
        <f t="shared" ca="1" si="579"/>
        <v/>
      </c>
      <c r="AA590" s="25" t="str">
        <f t="shared" ca="1" si="580"/>
        <v/>
      </c>
      <c r="AB590" s="25" t="str">
        <f ca="1">IF($H590="","",IF($Q590="x",SUM(U$3:W590)+SUM(Z$3:AA590)-SUM(AB$3:AB589),0))</f>
        <v/>
      </c>
      <c r="AC590" s="25" t="str">
        <f t="shared" ca="1" si="581"/>
        <v/>
      </c>
      <c r="AD590" s="25" t="str">
        <f t="shared" ca="1" si="560"/>
        <v/>
      </c>
      <c r="AE590" s="7"/>
      <c r="AF590" s="25" t="str">
        <f t="shared" ca="1" si="582"/>
        <v/>
      </c>
      <c r="AG590" s="25">
        <f ca="1">SUM(AF$3:AF590)</f>
        <v>0</v>
      </c>
      <c r="AH590" s="25" t="str">
        <f t="shared" ca="1" si="583"/>
        <v/>
      </c>
      <c r="AI590" s="25" t="str">
        <f t="shared" ca="1" si="561"/>
        <v/>
      </c>
      <c r="AJ590" s="25" t="str">
        <f t="shared" ca="1" si="584"/>
        <v/>
      </c>
      <c r="AK590" s="25" t="str">
        <f t="shared" ca="1" si="562"/>
        <v/>
      </c>
      <c r="AL590" s="25" t="str">
        <f t="shared" ca="1" si="585"/>
        <v/>
      </c>
      <c r="AM590" s="25" t="str">
        <f t="shared" ca="1" si="563"/>
        <v/>
      </c>
      <c r="AN590" s="25" t="str">
        <f t="shared" ca="1" si="586"/>
        <v/>
      </c>
      <c r="AO590" s="25" t="str">
        <f t="shared" ca="1" si="587"/>
        <v/>
      </c>
      <c r="AP590" s="25" t="str">
        <f ca="1">IF($H590="","",IF($Q590="x",SUM(AI$3:AK590)+SUM(AN$3:AO590)-SUM(AP$3:AP589),0))</f>
        <v/>
      </c>
      <c r="AQ590" s="25" t="str">
        <f t="shared" ca="1" si="588"/>
        <v/>
      </c>
      <c r="AR590" s="25" t="str">
        <f t="shared" ca="1" si="564"/>
        <v/>
      </c>
      <c r="AS590" s="7"/>
      <c r="AT590" s="25" t="str">
        <f t="shared" ca="1" si="589"/>
        <v/>
      </c>
      <c r="AU590" s="25">
        <f ca="1">SUM(AT$3:AT590)</f>
        <v>0</v>
      </c>
      <c r="AV590" s="25" t="str">
        <f t="shared" ca="1" si="590"/>
        <v/>
      </c>
      <c r="AW590" s="25" t="str">
        <f t="shared" ca="1" si="565"/>
        <v/>
      </c>
      <c r="AX590" s="25" t="str">
        <f t="shared" ca="1" si="591"/>
        <v/>
      </c>
      <c r="AY590" s="25" t="str">
        <f t="shared" ca="1" si="592"/>
        <v/>
      </c>
      <c r="AZ590" s="25" t="str">
        <f t="shared" ca="1" si="593"/>
        <v/>
      </c>
      <c r="BA590" s="25" t="str">
        <f t="shared" ca="1" si="594"/>
        <v/>
      </c>
      <c r="BB590" s="25" t="str">
        <f t="shared" ca="1" si="595"/>
        <v/>
      </c>
      <c r="BC590" s="25" t="str">
        <f t="shared" ca="1" si="596"/>
        <v/>
      </c>
      <c r="BD590" s="25" t="str">
        <f ca="1">IF($H590="","",IF($Q590="x",SUM(AW$3:AY590)+SUM(BB$3:BC590)-SUM(BD$3:BD589),0))</f>
        <v/>
      </c>
      <c r="BE590" s="25" t="str">
        <f t="shared" ca="1" si="597"/>
        <v/>
      </c>
      <c r="BF590" s="25" t="str">
        <f t="shared" ca="1" si="566"/>
        <v/>
      </c>
      <c r="BG590" s="7"/>
      <c r="BI590" s="25" t="str">
        <f t="shared" ca="1" si="598"/>
        <v/>
      </c>
      <c r="BJ590" s="25">
        <f ca="1">SUM(BI$3:BI590)</f>
        <v>0</v>
      </c>
      <c r="BK590" s="25" t="str">
        <f t="shared" ca="1" si="610"/>
        <v/>
      </c>
      <c r="BL590" s="25" t="str">
        <f t="shared" ca="1" si="567"/>
        <v/>
      </c>
      <c r="BM590" s="25" t="str">
        <f t="shared" ca="1" si="599"/>
        <v/>
      </c>
      <c r="BN590" s="25" t="str">
        <f t="shared" ca="1" si="600"/>
        <v/>
      </c>
      <c r="BO590" s="25" t="str">
        <f t="shared" ca="1" si="601"/>
        <v/>
      </c>
      <c r="BP590" s="25" t="str">
        <f t="shared" ca="1" si="602"/>
        <v/>
      </c>
      <c r="BQ590" s="25" t="str">
        <f t="shared" ca="1" si="603"/>
        <v/>
      </c>
      <c r="BR590" s="25" t="str">
        <f t="shared" ca="1" si="604"/>
        <v/>
      </c>
      <c r="BS590" s="25" t="str">
        <f ca="1">IF($H590="","",IF($Q590="x",SUM(BL$3:BN590)+SUM(BQ$3:BR590)-SUM(BS$3:BS589),0))</f>
        <v/>
      </c>
      <c r="BT590" s="25" t="str">
        <f t="shared" ca="1" si="605"/>
        <v/>
      </c>
      <c r="BU590" s="25" t="str">
        <f t="shared" ca="1" si="568"/>
        <v/>
      </c>
      <c r="BV590" s="7"/>
      <c r="BY590" s="7"/>
      <c r="CB590" s="131">
        <f t="shared" si="552"/>
        <v>587</v>
      </c>
      <c r="CC590" s="132" t="str">
        <f t="shared" ca="1" si="606"/>
        <v/>
      </c>
      <c r="CD590" s="133" t="str">
        <f t="shared" ca="1" si="553"/>
        <v/>
      </c>
      <c r="CE590" s="133" t="str">
        <f t="shared" ca="1" si="607"/>
        <v/>
      </c>
      <c r="CF590" s="133" t="str">
        <f t="shared" ca="1" si="554"/>
        <v/>
      </c>
      <c r="CG590" s="133" t="str">
        <f t="shared" ca="1" si="608"/>
        <v/>
      </c>
      <c r="CH590" s="133" t="str">
        <f ca="1">IF($H590="","",IF(MONTH($H590)=MONTH($C$4)-1,MAX(0,(CG590-SUM(N579:N590)+SUM(O579:O590))-(VLOOKUP(CB590-12,$CB$3:$CH589,6,FALSE))),0)*0.25)</f>
        <v/>
      </c>
      <c r="CI590" s="133" t="str">
        <f ca="1">IF($H590="","",CG590-SUM($CH$4:$CH590))</f>
        <v/>
      </c>
      <c r="CK590" s="133" t="str">
        <f ca="1">IF($H590="","",SUM($N$4:$N590)+$CK$3)</f>
        <v/>
      </c>
      <c r="CL590" s="133" t="str">
        <f ca="1">IF($H590="","",SUM($O$4:$O590))</f>
        <v/>
      </c>
      <c r="CM590" s="133" t="str">
        <f t="shared" ca="1" si="551"/>
        <v/>
      </c>
      <c r="CN590" s="133" t="str">
        <f ca="1">IF($H590="","",ROUND(IF(MONTH($H590)=MONTH($C$4)-1,BT590*(1+CC590)-SUM($CM$4:$CM590),0),2))</f>
        <v/>
      </c>
      <c r="CZ590" s="132" t="str">
        <f t="shared" ca="1" si="569"/>
        <v/>
      </c>
    </row>
    <row r="591" spans="6:104" x14ac:dyDescent="0.2">
      <c r="F591" s="3">
        <v>588</v>
      </c>
      <c r="G591" s="3">
        <f t="shared" si="570"/>
        <v>49</v>
      </c>
      <c r="H591" s="8" t="str">
        <f t="shared" ca="1" si="609"/>
        <v/>
      </c>
      <c r="I591" s="6" t="str">
        <f t="shared" ca="1" si="555"/>
        <v/>
      </c>
      <c r="J591" s="6" t="str">
        <f t="shared" ca="1" si="556"/>
        <v/>
      </c>
      <c r="K591" s="7"/>
      <c r="L591" s="6" t="str">
        <f ca="1">IF($H591="","",IF($J591="",VLOOKUP($I591,Sterbetafeln!$A$4:$I$124,$D$10,FALSE),MAX(0.0005,VLOOKUP($I591,Sterbetafeln!$A$4:$I$124,$D$10,FALSE)*VLOOKUP($J591,Sterbetafeln!$A$4:$I$124,$D$13,FALSE))))</f>
        <v/>
      </c>
      <c r="M591" s="78">
        <f ca="1">SUM($O$3:$O591)</f>
        <v>0</v>
      </c>
      <c r="N591" s="25" t="str">
        <f t="shared" ca="1" si="571"/>
        <v/>
      </c>
      <c r="O591" s="25" t="str">
        <f t="shared" ca="1" si="572"/>
        <v/>
      </c>
      <c r="P591" s="25" t="str">
        <f t="shared" ca="1" si="573"/>
        <v/>
      </c>
      <c r="Q591" s="7" t="str">
        <f t="shared" ca="1" si="574"/>
        <v/>
      </c>
      <c r="R591" s="25" t="str">
        <f t="shared" ca="1" si="575"/>
        <v/>
      </c>
      <c r="S591" s="25">
        <f ca="1">SUM(R$3:R591)</f>
        <v>0</v>
      </c>
      <c r="T591" s="25" t="str">
        <f t="shared" ca="1" si="576"/>
        <v/>
      </c>
      <c r="U591" s="25" t="str">
        <f t="shared" ca="1" si="557"/>
        <v/>
      </c>
      <c r="V591" s="25" t="str">
        <f t="shared" ca="1" si="577"/>
        <v/>
      </c>
      <c r="W591" s="25" t="str">
        <f t="shared" ca="1" si="558"/>
        <v/>
      </c>
      <c r="X591" s="25" t="str">
        <f t="shared" ca="1" si="578"/>
        <v/>
      </c>
      <c r="Y591" s="25" t="str">
        <f t="shared" ca="1" si="559"/>
        <v/>
      </c>
      <c r="Z591" s="25" t="str">
        <f t="shared" ca="1" si="579"/>
        <v/>
      </c>
      <c r="AA591" s="25" t="str">
        <f t="shared" ca="1" si="580"/>
        <v/>
      </c>
      <c r="AB591" s="25" t="str">
        <f ca="1">IF($H591="","",IF($Q591="x",SUM(U$3:W591)+SUM(Z$3:AA591)-SUM(AB$3:AB590),0))</f>
        <v/>
      </c>
      <c r="AC591" s="25" t="str">
        <f t="shared" ca="1" si="581"/>
        <v/>
      </c>
      <c r="AD591" s="25" t="str">
        <f t="shared" ca="1" si="560"/>
        <v/>
      </c>
      <c r="AE591" s="7"/>
      <c r="AF591" s="25" t="str">
        <f t="shared" ca="1" si="582"/>
        <v/>
      </c>
      <c r="AG591" s="25">
        <f ca="1">SUM(AF$3:AF591)</f>
        <v>0</v>
      </c>
      <c r="AH591" s="25" t="str">
        <f t="shared" ca="1" si="583"/>
        <v/>
      </c>
      <c r="AI591" s="25" t="str">
        <f t="shared" ca="1" si="561"/>
        <v/>
      </c>
      <c r="AJ591" s="25" t="str">
        <f t="shared" ca="1" si="584"/>
        <v/>
      </c>
      <c r="AK591" s="25" t="str">
        <f t="shared" ca="1" si="562"/>
        <v/>
      </c>
      <c r="AL591" s="25" t="str">
        <f t="shared" ca="1" si="585"/>
        <v/>
      </c>
      <c r="AM591" s="25" t="str">
        <f t="shared" ca="1" si="563"/>
        <v/>
      </c>
      <c r="AN591" s="25" t="str">
        <f t="shared" ca="1" si="586"/>
        <v/>
      </c>
      <c r="AO591" s="25" t="str">
        <f t="shared" ca="1" si="587"/>
        <v/>
      </c>
      <c r="AP591" s="25" t="str">
        <f ca="1">IF($H591="","",IF($Q591="x",SUM(AI$3:AK591)+SUM(AN$3:AO591)-SUM(AP$3:AP590),0))</f>
        <v/>
      </c>
      <c r="AQ591" s="25" t="str">
        <f t="shared" ca="1" si="588"/>
        <v/>
      </c>
      <c r="AR591" s="25" t="str">
        <f t="shared" ca="1" si="564"/>
        <v/>
      </c>
      <c r="AS591" s="7"/>
      <c r="AT591" s="25" t="str">
        <f t="shared" ca="1" si="589"/>
        <v/>
      </c>
      <c r="AU591" s="25">
        <f ca="1">SUM(AT$3:AT591)</f>
        <v>0</v>
      </c>
      <c r="AV591" s="25" t="str">
        <f t="shared" ca="1" si="590"/>
        <v/>
      </c>
      <c r="AW591" s="25" t="str">
        <f t="shared" ca="1" si="565"/>
        <v/>
      </c>
      <c r="AX591" s="25" t="str">
        <f t="shared" ca="1" si="591"/>
        <v/>
      </c>
      <c r="AY591" s="25" t="str">
        <f t="shared" ca="1" si="592"/>
        <v/>
      </c>
      <c r="AZ591" s="25" t="str">
        <f t="shared" ca="1" si="593"/>
        <v/>
      </c>
      <c r="BA591" s="25" t="str">
        <f t="shared" ca="1" si="594"/>
        <v/>
      </c>
      <c r="BB591" s="25" t="str">
        <f t="shared" ca="1" si="595"/>
        <v/>
      </c>
      <c r="BC591" s="25" t="str">
        <f t="shared" ca="1" si="596"/>
        <v/>
      </c>
      <c r="BD591" s="25" t="str">
        <f ca="1">IF($H591="","",IF($Q591="x",SUM(AW$3:AY591)+SUM(BB$3:BC591)-SUM(BD$3:BD590),0))</f>
        <v/>
      </c>
      <c r="BE591" s="25" t="str">
        <f t="shared" ca="1" si="597"/>
        <v/>
      </c>
      <c r="BF591" s="25" t="str">
        <f t="shared" ca="1" si="566"/>
        <v/>
      </c>
      <c r="BG591" s="7"/>
      <c r="BI591" s="25" t="str">
        <f t="shared" ca="1" si="598"/>
        <v/>
      </c>
      <c r="BJ591" s="25">
        <f ca="1">SUM(BI$3:BI591)</f>
        <v>0</v>
      </c>
      <c r="BK591" s="25" t="str">
        <f t="shared" ca="1" si="610"/>
        <v/>
      </c>
      <c r="BL591" s="25" t="str">
        <f t="shared" ca="1" si="567"/>
        <v/>
      </c>
      <c r="BM591" s="25" t="str">
        <f t="shared" ca="1" si="599"/>
        <v/>
      </c>
      <c r="BN591" s="25" t="str">
        <f t="shared" ca="1" si="600"/>
        <v/>
      </c>
      <c r="BO591" s="25" t="str">
        <f t="shared" ca="1" si="601"/>
        <v/>
      </c>
      <c r="BP591" s="25" t="str">
        <f t="shared" ca="1" si="602"/>
        <v/>
      </c>
      <c r="BQ591" s="25" t="str">
        <f t="shared" ca="1" si="603"/>
        <v/>
      </c>
      <c r="BR591" s="25" t="str">
        <f t="shared" ca="1" si="604"/>
        <v/>
      </c>
      <c r="BS591" s="25" t="str">
        <f ca="1">IF($H591="","",IF($Q591="x",SUM(BL$3:BN591)+SUM(BQ$3:BR591)-SUM(BS$3:BS590),0))</f>
        <v/>
      </c>
      <c r="BT591" s="25" t="str">
        <f t="shared" ca="1" si="605"/>
        <v/>
      </c>
      <c r="BU591" s="25" t="str">
        <f t="shared" ca="1" si="568"/>
        <v/>
      </c>
      <c r="BV591" s="7"/>
      <c r="BY591" s="7"/>
      <c r="CB591" s="131">
        <f t="shared" si="552"/>
        <v>588</v>
      </c>
      <c r="CC591" s="132" t="str">
        <f t="shared" ca="1" si="606"/>
        <v/>
      </c>
      <c r="CD591" s="133" t="str">
        <f t="shared" ca="1" si="553"/>
        <v/>
      </c>
      <c r="CE591" s="133" t="str">
        <f t="shared" ca="1" si="607"/>
        <v/>
      </c>
      <c r="CF591" s="133" t="str">
        <f t="shared" ca="1" si="554"/>
        <v/>
      </c>
      <c r="CG591" s="133" t="str">
        <f t="shared" ca="1" si="608"/>
        <v/>
      </c>
      <c r="CH591" s="133" t="str">
        <f ca="1">IF($H591="","",IF(MONTH($H591)=MONTH($C$4)-1,MAX(0,(CG591-SUM(N580:N591)+SUM(O580:O591))-(VLOOKUP(CB591-12,$CB$3:$CH590,6,FALSE))),0)*0.25)</f>
        <v/>
      </c>
      <c r="CI591" s="133" t="str">
        <f ca="1">IF($H591="","",CG591-SUM($CH$4:$CH591))</f>
        <v/>
      </c>
      <c r="CK591" s="133" t="str">
        <f ca="1">IF($H591="","",SUM($N$4:$N591)+$CK$3)</f>
        <v/>
      </c>
      <c r="CL591" s="133" t="str">
        <f ca="1">IF($H591="","",SUM($O$4:$O591))</f>
        <v/>
      </c>
      <c r="CM591" s="133" t="str">
        <f t="shared" ref="CM591:CM654" ca="1" si="611">IF($H591="","",ROUND(MAX(0,((BT591-CK591+CL591)/BT591)*$BI591*0.25),2))</f>
        <v/>
      </c>
      <c r="CN591" s="133" t="str">
        <f ca="1">IF($H591="","",ROUND(IF(MONTH($H591)=MONTH($C$4)-1,BT591*(1+CC591)-SUM($CM$4:$CM591),0),2))</f>
        <v/>
      </c>
      <c r="CZ591" s="132" t="str">
        <f t="shared" ca="1" si="569"/>
        <v/>
      </c>
    </row>
    <row r="592" spans="6:104" x14ac:dyDescent="0.2">
      <c r="F592" s="3">
        <v>589</v>
      </c>
      <c r="G592" s="3">
        <f t="shared" si="570"/>
        <v>50</v>
      </c>
      <c r="H592" s="8" t="str">
        <f t="shared" ca="1" si="609"/>
        <v/>
      </c>
      <c r="I592" s="6" t="str">
        <f t="shared" ca="1" si="555"/>
        <v/>
      </c>
      <c r="J592" s="6" t="str">
        <f t="shared" ca="1" si="556"/>
        <v/>
      </c>
      <c r="K592" s="7"/>
      <c r="L592" s="6" t="str">
        <f ca="1">IF($H592="","",IF($J592="",VLOOKUP($I592,Sterbetafeln!$A$4:$I$124,$D$10,FALSE),MAX(0.0005,VLOOKUP($I592,Sterbetafeln!$A$4:$I$124,$D$10,FALSE)*VLOOKUP($J592,Sterbetafeln!$A$4:$I$124,$D$13,FALSE))))</f>
        <v/>
      </c>
      <c r="M592" s="78">
        <f ca="1">SUM($O$3:$O592)</f>
        <v>0</v>
      </c>
      <c r="N592" s="25" t="str">
        <f t="shared" ca="1" si="571"/>
        <v/>
      </c>
      <c r="O592" s="25" t="str">
        <f t="shared" ca="1" si="572"/>
        <v/>
      </c>
      <c r="P592" s="25" t="str">
        <f t="shared" ca="1" si="573"/>
        <v/>
      </c>
      <c r="Q592" s="7" t="str">
        <f t="shared" ca="1" si="574"/>
        <v/>
      </c>
      <c r="R592" s="25" t="str">
        <f t="shared" ca="1" si="575"/>
        <v/>
      </c>
      <c r="S592" s="25">
        <f ca="1">SUM(R$3:R592)</f>
        <v>0</v>
      </c>
      <c r="T592" s="25" t="str">
        <f t="shared" ca="1" si="576"/>
        <v/>
      </c>
      <c r="U592" s="25" t="str">
        <f t="shared" ca="1" si="557"/>
        <v/>
      </c>
      <c r="V592" s="25" t="str">
        <f t="shared" ca="1" si="577"/>
        <v/>
      </c>
      <c r="W592" s="25" t="str">
        <f t="shared" ca="1" si="558"/>
        <v/>
      </c>
      <c r="X592" s="25" t="str">
        <f t="shared" ca="1" si="578"/>
        <v/>
      </c>
      <c r="Y592" s="25" t="str">
        <f t="shared" ca="1" si="559"/>
        <v/>
      </c>
      <c r="Z592" s="25" t="str">
        <f t="shared" ca="1" si="579"/>
        <v/>
      </c>
      <c r="AA592" s="25" t="str">
        <f t="shared" ca="1" si="580"/>
        <v/>
      </c>
      <c r="AB592" s="25" t="str">
        <f ca="1">IF($H592="","",IF($Q592="x",SUM(U$3:W592)+SUM(Z$3:AA592)-SUM(AB$3:AB591),0))</f>
        <v/>
      </c>
      <c r="AC592" s="25" t="str">
        <f t="shared" ca="1" si="581"/>
        <v/>
      </c>
      <c r="AD592" s="25" t="str">
        <f t="shared" ca="1" si="560"/>
        <v/>
      </c>
      <c r="AE592" s="7"/>
      <c r="AF592" s="25" t="str">
        <f t="shared" ca="1" si="582"/>
        <v/>
      </c>
      <c r="AG592" s="25">
        <f ca="1">SUM(AF$3:AF592)</f>
        <v>0</v>
      </c>
      <c r="AH592" s="25" t="str">
        <f t="shared" ca="1" si="583"/>
        <v/>
      </c>
      <c r="AI592" s="25" t="str">
        <f t="shared" ca="1" si="561"/>
        <v/>
      </c>
      <c r="AJ592" s="25" t="str">
        <f t="shared" ca="1" si="584"/>
        <v/>
      </c>
      <c r="AK592" s="25" t="str">
        <f t="shared" ca="1" si="562"/>
        <v/>
      </c>
      <c r="AL592" s="25" t="str">
        <f t="shared" ca="1" si="585"/>
        <v/>
      </c>
      <c r="AM592" s="25" t="str">
        <f t="shared" ca="1" si="563"/>
        <v/>
      </c>
      <c r="AN592" s="25" t="str">
        <f t="shared" ca="1" si="586"/>
        <v/>
      </c>
      <c r="AO592" s="25" t="str">
        <f t="shared" ca="1" si="587"/>
        <v/>
      </c>
      <c r="AP592" s="25" t="str">
        <f ca="1">IF($H592="","",IF($Q592="x",SUM(AI$3:AK592)+SUM(AN$3:AO592)-SUM(AP$3:AP591),0))</f>
        <v/>
      </c>
      <c r="AQ592" s="25" t="str">
        <f t="shared" ca="1" si="588"/>
        <v/>
      </c>
      <c r="AR592" s="25" t="str">
        <f t="shared" ca="1" si="564"/>
        <v/>
      </c>
      <c r="AS592" s="7"/>
      <c r="AT592" s="25" t="str">
        <f t="shared" ca="1" si="589"/>
        <v/>
      </c>
      <c r="AU592" s="25">
        <f ca="1">SUM(AT$3:AT592)</f>
        <v>0</v>
      </c>
      <c r="AV592" s="25" t="str">
        <f t="shared" ca="1" si="590"/>
        <v/>
      </c>
      <c r="AW592" s="25" t="str">
        <f t="shared" ca="1" si="565"/>
        <v/>
      </c>
      <c r="AX592" s="25" t="str">
        <f t="shared" ca="1" si="591"/>
        <v/>
      </c>
      <c r="AY592" s="25" t="str">
        <f t="shared" ca="1" si="592"/>
        <v/>
      </c>
      <c r="AZ592" s="25" t="str">
        <f t="shared" ca="1" si="593"/>
        <v/>
      </c>
      <c r="BA592" s="25" t="str">
        <f t="shared" ca="1" si="594"/>
        <v/>
      </c>
      <c r="BB592" s="25" t="str">
        <f t="shared" ca="1" si="595"/>
        <v/>
      </c>
      <c r="BC592" s="25" t="str">
        <f t="shared" ca="1" si="596"/>
        <v/>
      </c>
      <c r="BD592" s="25" t="str">
        <f ca="1">IF($H592="","",IF($Q592="x",SUM(AW$3:AY592)+SUM(BB$3:BC592)-SUM(BD$3:BD591),0))</f>
        <v/>
      </c>
      <c r="BE592" s="25" t="str">
        <f t="shared" ca="1" si="597"/>
        <v/>
      </c>
      <c r="BF592" s="25" t="str">
        <f t="shared" ca="1" si="566"/>
        <v/>
      </c>
      <c r="BG592" s="7"/>
      <c r="BI592" s="25" t="str">
        <f t="shared" ca="1" si="598"/>
        <v/>
      </c>
      <c r="BJ592" s="25">
        <f ca="1">SUM(BI$3:BI592)</f>
        <v>0</v>
      </c>
      <c r="BK592" s="25" t="str">
        <f t="shared" ca="1" si="610"/>
        <v/>
      </c>
      <c r="BL592" s="25" t="str">
        <f t="shared" ca="1" si="567"/>
        <v/>
      </c>
      <c r="BM592" s="25" t="str">
        <f t="shared" ca="1" si="599"/>
        <v/>
      </c>
      <c r="BN592" s="25" t="str">
        <f t="shared" ca="1" si="600"/>
        <v/>
      </c>
      <c r="BO592" s="25" t="str">
        <f t="shared" ca="1" si="601"/>
        <v/>
      </c>
      <c r="BP592" s="25" t="str">
        <f t="shared" ca="1" si="602"/>
        <v/>
      </c>
      <c r="BQ592" s="25" t="str">
        <f t="shared" ca="1" si="603"/>
        <v/>
      </c>
      <c r="BR592" s="25" t="str">
        <f t="shared" ca="1" si="604"/>
        <v/>
      </c>
      <c r="BS592" s="25" t="str">
        <f ca="1">IF($H592="","",IF($Q592="x",SUM(BL$3:BN592)+SUM(BQ$3:BR592)-SUM(BS$3:BS591),0))</f>
        <v/>
      </c>
      <c r="BT592" s="25" t="str">
        <f t="shared" ca="1" si="605"/>
        <v/>
      </c>
      <c r="BU592" s="25" t="str">
        <f t="shared" ca="1" si="568"/>
        <v/>
      </c>
      <c r="BV592" s="7"/>
      <c r="BY592" s="7"/>
      <c r="CB592" s="131">
        <f t="shared" si="552"/>
        <v>589</v>
      </c>
      <c r="CC592" s="132" t="str">
        <f t="shared" ca="1" si="606"/>
        <v/>
      </c>
      <c r="CD592" s="133" t="str">
        <f t="shared" ca="1" si="553"/>
        <v/>
      </c>
      <c r="CE592" s="133" t="str">
        <f t="shared" ca="1" si="607"/>
        <v/>
      </c>
      <c r="CF592" s="133" t="str">
        <f t="shared" ca="1" si="554"/>
        <v/>
      </c>
      <c r="CG592" s="133" t="str">
        <f t="shared" ca="1" si="608"/>
        <v/>
      </c>
      <c r="CH592" s="133" t="str">
        <f ca="1">IF($H592="","",IF(MONTH($H592)=MONTH($C$4)-1,MAX(0,(CG592-SUM(N581:N592)+SUM(O581:O592))-(VLOOKUP(CB592-12,$CB$3:$CH591,6,FALSE))),0)*0.25)</f>
        <v/>
      </c>
      <c r="CI592" s="133" t="str">
        <f ca="1">IF($H592="","",CG592-SUM($CH$4:$CH592))</f>
        <v/>
      </c>
      <c r="CK592" s="133" t="str">
        <f ca="1">IF($H592="","",SUM($N$4:$N592)+$CK$3)</f>
        <v/>
      </c>
      <c r="CL592" s="133" t="str">
        <f ca="1">IF($H592="","",SUM($O$4:$O592))</f>
        <v/>
      </c>
      <c r="CM592" s="133" t="str">
        <f t="shared" ca="1" si="611"/>
        <v/>
      </c>
      <c r="CN592" s="133" t="str">
        <f ca="1">IF($H592="","",ROUND(IF(MONTH($H592)=MONTH($C$4)-1,BT592*(1+CC592)-SUM($CM$4:$CM592),0),2))</f>
        <v/>
      </c>
      <c r="CZ592" s="132" t="str">
        <f t="shared" ca="1" si="569"/>
        <v/>
      </c>
    </row>
    <row r="593" spans="6:104" x14ac:dyDescent="0.2">
      <c r="F593" s="3">
        <v>590</v>
      </c>
      <c r="G593" s="3">
        <f t="shared" si="570"/>
        <v>50</v>
      </c>
      <c r="H593" s="8" t="str">
        <f t="shared" ca="1" si="609"/>
        <v/>
      </c>
      <c r="I593" s="6" t="str">
        <f t="shared" ca="1" si="555"/>
        <v/>
      </c>
      <c r="J593" s="6" t="str">
        <f t="shared" ca="1" si="556"/>
        <v/>
      </c>
      <c r="K593" s="7"/>
      <c r="L593" s="6" t="str">
        <f ca="1">IF($H593="","",IF($J593="",VLOOKUP($I593,Sterbetafeln!$A$4:$I$124,$D$10,FALSE),MAX(0.0005,VLOOKUP($I593,Sterbetafeln!$A$4:$I$124,$D$10,FALSE)*VLOOKUP($J593,Sterbetafeln!$A$4:$I$124,$D$13,FALSE))))</f>
        <v/>
      </c>
      <c r="M593" s="78">
        <f ca="1">SUM($O$3:$O593)</f>
        <v>0</v>
      </c>
      <c r="N593" s="25" t="str">
        <f t="shared" ca="1" si="571"/>
        <v/>
      </c>
      <c r="O593" s="25" t="str">
        <f t="shared" ca="1" si="572"/>
        <v/>
      </c>
      <c r="P593" s="25" t="str">
        <f t="shared" ca="1" si="573"/>
        <v/>
      </c>
      <c r="Q593" s="7" t="str">
        <f t="shared" ca="1" si="574"/>
        <v/>
      </c>
      <c r="R593" s="25" t="str">
        <f t="shared" ca="1" si="575"/>
        <v/>
      </c>
      <c r="S593" s="25">
        <f ca="1">SUM(R$3:R593)</f>
        <v>0</v>
      </c>
      <c r="T593" s="25" t="str">
        <f t="shared" ca="1" si="576"/>
        <v/>
      </c>
      <c r="U593" s="25" t="str">
        <f t="shared" ca="1" si="557"/>
        <v/>
      </c>
      <c r="V593" s="25" t="str">
        <f t="shared" ca="1" si="577"/>
        <v/>
      </c>
      <c r="W593" s="25" t="str">
        <f t="shared" ca="1" si="558"/>
        <v/>
      </c>
      <c r="X593" s="25" t="str">
        <f t="shared" ca="1" si="578"/>
        <v/>
      </c>
      <c r="Y593" s="25" t="str">
        <f t="shared" ca="1" si="559"/>
        <v/>
      </c>
      <c r="Z593" s="25" t="str">
        <f t="shared" ca="1" si="579"/>
        <v/>
      </c>
      <c r="AA593" s="25" t="str">
        <f t="shared" ca="1" si="580"/>
        <v/>
      </c>
      <c r="AB593" s="25" t="str">
        <f ca="1">IF($H593="","",IF($Q593="x",SUM(U$3:W593)+SUM(Z$3:AA593)-SUM(AB$3:AB592),0))</f>
        <v/>
      </c>
      <c r="AC593" s="25" t="str">
        <f t="shared" ca="1" si="581"/>
        <v/>
      </c>
      <c r="AD593" s="25" t="str">
        <f t="shared" ca="1" si="560"/>
        <v/>
      </c>
      <c r="AE593" s="7"/>
      <c r="AF593" s="25" t="str">
        <f t="shared" ca="1" si="582"/>
        <v/>
      </c>
      <c r="AG593" s="25">
        <f ca="1">SUM(AF$3:AF593)</f>
        <v>0</v>
      </c>
      <c r="AH593" s="25" t="str">
        <f t="shared" ca="1" si="583"/>
        <v/>
      </c>
      <c r="AI593" s="25" t="str">
        <f t="shared" ca="1" si="561"/>
        <v/>
      </c>
      <c r="AJ593" s="25" t="str">
        <f t="shared" ca="1" si="584"/>
        <v/>
      </c>
      <c r="AK593" s="25" t="str">
        <f t="shared" ca="1" si="562"/>
        <v/>
      </c>
      <c r="AL593" s="25" t="str">
        <f t="shared" ca="1" si="585"/>
        <v/>
      </c>
      <c r="AM593" s="25" t="str">
        <f t="shared" ca="1" si="563"/>
        <v/>
      </c>
      <c r="AN593" s="25" t="str">
        <f t="shared" ca="1" si="586"/>
        <v/>
      </c>
      <c r="AO593" s="25" t="str">
        <f t="shared" ca="1" si="587"/>
        <v/>
      </c>
      <c r="AP593" s="25" t="str">
        <f ca="1">IF($H593="","",IF($Q593="x",SUM(AI$3:AK593)+SUM(AN$3:AO593)-SUM(AP$3:AP592),0))</f>
        <v/>
      </c>
      <c r="AQ593" s="25" t="str">
        <f t="shared" ca="1" si="588"/>
        <v/>
      </c>
      <c r="AR593" s="25" t="str">
        <f t="shared" ca="1" si="564"/>
        <v/>
      </c>
      <c r="AS593" s="7"/>
      <c r="AT593" s="25" t="str">
        <f t="shared" ca="1" si="589"/>
        <v/>
      </c>
      <c r="AU593" s="25">
        <f ca="1">SUM(AT$3:AT593)</f>
        <v>0</v>
      </c>
      <c r="AV593" s="25" t="str">
        <f t="shared" ca="1" si="590"/>
        <v/>
      </c>
      <c r="AW593" s="25" t="str">
        <f t="shared" ca="1" si="565"/>
        <v/>
      </c>
      <c r="AX593" s="25" t="str">
        <f t="shared" ca="1" si="591"/>
        <v/>
      </c>
      <c r="AY593" s="25" t="str">
        <f t="shared" ca="1" si="592"/>
        <v/>
      </c>
      <c r="AZ593" s="25" t="str">
        <f t="shared" ca="1" si="593"/>
        <v/>
      </c>
      <c r="BA593" s="25" t="str">
        <f t="shared" ca="1" si="594"/>
        <v/>
      </c>
      <c r="BB593" s="25" t="str">
        <f t="shared" ca="1" si="595"/>
        <v/>
      </c>
      <c r="BC593" s="25" t="str">
        <f t="shared" ca="1" si="596"/>
        <v/>
      </c>
      <c r="BD593" s="25" t="str">
        <f ca="1">IF($H593="","",IF($Q593="x",SUM(AW$3:AY593)+SUM(BB$3:BC593)-SUM(BD$3:BD592),0))</f>
        <v/>
      </c>
      <c r="BE593" s="25" t="str">
        <f t="shared" ca="1" si="597"/>
        <v/>
      </c>
      <c r="BF593" s="25" t="str">
        <f t="shared" ca="1" si="566"/>
        <v/>
      </c>
      <c r="BG593" s="7"/>
      <c r="BI593" s="25" t="str">
        <f t="shared" ca="1" si="598"/>
        <v/>
      </c>
      <c r="BJ593" s="25">
        <f ca="1">SUM(BI$3:BI593)</f>
        <v>0</v>
      </c>
      <c r="BK593" s="25" t="str">
        <f t="shared" ca="1" si="610"/>
        <v/>
      </c>
      <c r="BL593" s="25" t="str">
        <f t="shared" ca="1" si="567"/>
        <v/>
      </c>
      <c r="BM593" s="25" t="str">
        <f t="shared" ca="1" si="599"/>
        <v/>
      </c>
      <c r="BN593" s="25" t="str">
        <f t="shared" ca="1" si="600"/>
        <v/>
      </c>
      <c r="BO593" s="25" t="str">
        <f t="shared" ca="1" si="601"/>
        <v/>
      </c>
      <c r="BP593" s="25" t="str">
        <f t="shared" ca="1" si="602"/>
        <v/>
      </c>
      <c r="BQ593" s="25" t="str">
        <f t="shared" ca="1" si="603"/>
        <v/>
      </c>
      <c r="BR593" s="25" t="str">
        <f t="shared" ca="1" si="604"/>
        <v/>
      </c>
      <c r="BS593" s="25" t="str">
        <f ca="1">IF($H593="","",IF($Q593="x",SUM(BL$3:BN593)+SUM(BQ$3:BR593)-SUM(BS$3:BS592),0))</f>
        <v/>
      </c>
      <c r="BT593" s="25" t="str">
        <f t="shared" ca="1" si="605"/>
        <v/>
      </c>
      <c r="BU593" s="25" t="str">
        <f t="shared" ca="1" si="568"/>
        <v/>
      </c>
      <c r="BV593" s="7"/>
      <c r="BY593" s="7"/>
      <c r="CB593" s="131">
        <f t="shared" si="552"/>
        <v>590</v>
      </c>
      <c r="CC593" s="132" t="str">
        <f t="shared" ca="1" si="606"/>
        <v/>
      </c>
      <c r="CD593" s="133" t="str">
        <f t="shared" ca="1" si="553"/>
        <v/>
      </c>
      <c r="CE593" s="133" t="str">
        <f t="shared" ca="1" si="607"/>
        <v/>
      </c>
      <c r="CF593" s="133" t="str">
        <f t="shared" ca="1" si="554"/>
        <v/>
      </c>
      <c r="CG593" s="133" t="str">
        <f t="shared" ca="1" si="608"/>
        <v/>
      </c>
      <c r="CH593" s="133" t="str">
        <f ca="1">IF($H593="","",IF(MONTH($H593)=MONTH($C$4)-1,MAX(0,(CG593-SUM(N582:N593)+SUM(O582:O593))-(VLOOKUP(CB593-12,$CB$3:$CH592,6,FALSE))),0)*0.25)</f>
        <v/>
      </c>
      <c r="CI593" s="133" t="str">
        <f ca="1">IF($H593="","",CG593-SUM($CH$4:$CH593))</f>
        <v/>
      </c>
      <c r="CK593" s="133" t="str">
        <f ca="1">IF($H593="","",SUM($N$4:$N593)+$CK$3)</f>
        <v/>
      </c>
      <c r="CL593" s="133" t="str">
        <f ca="1">IF($H593="","",SUM($O$4:$O593))</f>
        <v/>
      </c>
      <c r="CM593" s="133" t="str">
        <f t="shared" ca="1" si="611"/>
        <v/>
      </c>
      <c r="CN593" s="133" t="str">
        <f ca="1">IF($H593="","",ROUND(IF(MONTH($H593)=MONTH($C$4)-1,BT593*(1+CC593)-SUM($CM$4:$CM593),0),2))</f>
        <v/>
      </c>
      <c r="CZ593" s="132" t="str">
        <f t="shared" ca="1" si="569"/>
        <v/>
      </c>
    </row>
    <row r="594" spans="6:104" x14ac:dyDescent="0.2">
      <c r="F594" s="3">
        <v>591</v>
      </c>
      <c r="G594" s="3">
        <f t="shared" si="570"/>
        <v>50</v>
      </c>
      <c r="H594" s="8" t="str">
        <f t="shared" ca="1" si="609"/>
        <v/>
      </c>
      <c r="I594" s="6" t="str">
        <f t="shared" ca="1" si="555"/>
        <v/>
      </c>
      <c r="J594" s="6" t="str">
        <f t="shared" ca="1" si="556"/>
        <v/>
      </c>
      <c r="K594" s="7"/>
      <c r="L594" s="6" t="str">
        <f ca="1">IF($H594="","",IF($J594="",VLOOKUP($I594,Sterbetafeln!$A$4:$I$124,$D$10,FALSE),MAX(0.0005,VLOOKUP($I594,Sterbetafeln!$A$4:$I$124,$D$10,FALSE)*VLOOKUP($J594,Sterbetafeln!$A$4:$I$124,$D$13,FALSE))))</f>
        <v/>
      </c>
      <c r="M594" s="78">
        <f ca="1">SUM($O$3:$O594)</f>
        <v>0</v>
      </c>
      <c r="N594" s="25" t="str">
        <f t="shared" ca="1" si="571"/>
        <v/>
      </c>
      <c r="O594" s="25" t="str">
        <f t="shared" ca="1" si="572"/>
        <v/>
      </c>
      <c r="P594" s="25" t="str">
        <f t="shared" ca="1" si="573"/>
        <v/>
      </c>
      <c r="Q594" s="7" t="str">
        <f t="shared" ca="1" si="574"/>
        <v/>
      </c>
      <c r="R594" s="25" t="str">
        <f t="shared" ca="1" si="575"/>
        <v/>
      </c>
      <c r="S594" s="25">
        <f ca="1">SUM(R$3:R594)</f>
        <v>0</v>
      </c>
      <c r="T594" s="25" t="str">
        <f t="shared" ca="1" si="576"/>
        <v/>
      </c>
      <c r="U594" s="25" t="str">
        <f t="shared" ca="1" si="557"/>
        <v/>
      </c>
      <c r="V594" s="25" t="str">
        <f t="shared" ca="1" si="577"/>
        <v/>
      </c>
      <c r="W594" s="25" t="str">
        <f t="shared" ca="1" si="558"/>
        <v/>
      </c>
      <c r="X594" s="25" t="str">
        <f t="shared" ca="1" si="578"/>
        <v/>
      </c>
      <c r="Y594" s="25" t="str">
        <f t="shared" ca="1" si="559"/>
        <v/>
      </c>
      <c r="Z594" s="25" t="str">
        <f t="shared" ca="1" si="579"/>
        <v/>
      </c>
      <c r="AA594" s="25" t="str">
        <f t="shared" ca="1" si="580"/>
        <v/>
      </c>
      <c r="AB594" s="25" t="str">
        <f ca="1">IF($H594="","",IF($Q594="x",SUM(U$3:W594)+SUM(Z$3:AA594)-SUM(AB$3:AB593),0))</f>
        <v/>
      </c>
      <c r="AC594" s="25" t="str">
        <f t="shared" ca="1" si="581"/>
        <v/>
      </c>
      <c r="AD594" s="25" t="str">
        <f t="shared" ca="1" si="560"/>
        <v/>
      </c>
      <c r="AE594" s="7"/>
      <c r="AF594" s="25" t="str">
        <f t="shared" ca="1" si="582"/>
        <v/>
      </c>
      <c r="AG594" s="25">
        <f ca="1">SUM(AF$3:AF594)</f>
        <v>0</v>
      </c>
      <c r="AH594" s="25" t="str">
        <f t="shared" ca="1" si="583"/>
        <v/>
      </c>
      <c r="AI594" s="25" t="str">
        <f t="shared" ca="1" si="561"/>
        <v/>
      </c>
      <c r="AJ594" s="25" t="str">
        <f t="shared" ca="1" si="584"/>
        <v/>
      </c>
      <c r="AK594" s="25" t="str">
        <f t="shared" ca="1" si="562"/>
        <v/>
      </c>
      <c r="AL594" s="25" t="str">
        <f t="shared" ca="1" si="585"/>
        <v/>
      </c>
      <c r="AM594" s="25" t="str">
        <f t="shared" ca="1" si="563"/>
        <v/>
      </c>
      <c r="AN594" s="25" t="str">
        <f t="shared" ca="1" si="586"/>
        <v/>
      </c>
      <c r="AO594" s="25" t="str">
        <f t="shared" ca="1" si="587"/>
        <v/>
      </c>
      <c r="AP594" s="25" t="str">
        <f ca="1">IF($H594="","",IF($Q594="x",SUM(AI$3:AK594)+SUM(AN$3:AO594)-SUM(AP$3:AP593),0))</f>
        <v/>
      </c>
      <c r="AQ594" s="25" t="str">
        <f t="shared" ca="1" si="588"/>
        <v/>
      </c>
      <c r="AR594" s="25" t="str">
        <f t="shared" ca="1" si="564"/>
        <v/>
      </c>
      <c r="AS594" s="7"/>
      <c r="AT594" s="25" t="str">
        <f t="shared" ca="1" si="589"/>
        <v/>
      </c>
      <c r="AU594" s="25">
        <f ca="1">SUM(AT$3:AT594)</f>
        <v>0</v>
      </c>
      <c r="AV594" s="25" t="str">
        <f t="shared" ca="1" si="590"/>
        <v/>
      </c>
      <c r="AW594" s="25" t="str">
        <f t="shared" ca="1" si="565"/>
        <v/>
      </c>
      <c r="AX594" s="25" t="str">
        <f t="shared" ca="1" si="591"/>
        <v/>
      </c>
      <c r="AY594" s="25" t="str">
        <f t="shared" ca="1" si="592"/>
        <v/>
      </c>
      <c r="AZ594" s="25" t="str">
        <f t="shared" ca="1" si="593"/>
        <v/>
      </c>
      <c r="BA594" s="25" t="str">
        <f t="shared" ca="1" si="594"/>
        <v/>
      </c>
      <c r="BB594" s="25" t="str">
        <f t="shared" ca="1" si="595"/>
        <v/>
      </c>
      <c r="BC594" s="25" t="str">
        <f t="shared" ca="1" si="596"/>
        <v/>
      </c>
      <c r="BD594" s="25" t="str">
        <f ca="1">IF($H594="","",IF($Q594="x",SUM(AW$3:AY594)+SUM(BB$3:BC594)-SUM(BD$3:BD593),0))</f>
        <v/>
      </c>
      <c r="BE594" s="25" t="str">
        <f t="shared" ca="1" si="597"/>
        <v/>
      </c>
      <c r="BF594" s="25" t="str">
        <f t="shared" ca="1" si="566"/>
        <v/>
      </c>
      <c r="BG594" s="7"/>
      <c r="BI594" s="25" t="str">
        <f t="shared" ca="1" si="598"/>
        <v/>
      </c>
      <c r="BJ594" s="25">
        <f ca="1">SUM(BI$3:BI594)</f>
        <v>0</v>
      </c>
      <c r="BK594" s="25" t="str">
        <f t="shared" ca="1" si="610"/>
        <v/>
      </c>
      <c r="BL594" s="25" t="str">
        <f t="shared" ca="1" si="567"/>
        <v/>
      </c>
      <c r="BM594" s="25" t="str">
        <f t="shared" ca="1" si="599"/>
        <v/>
      </c>
      <c r="BN594" s="25" t="str">
        <f t="shared" ca="1" si="600"/>
        <v/>
      </c>
      <c r="BO594" s="25" t="str">
        <f t="shared" ca="1" si="601"/>
        <v/>
      </c>
      <c r="BP594" s="25" t="str">
        <f t="shared" ca="1" si="602"/>
        <v/>
      </c>
      <c r="BQ594" s="25" t="str">
        <f t="shared" ca="1" si="603"/>
        <v/>
      </c>
      <c r="BR594" s="25" t="str">
        <f t="shared" ca="1" si="604"/>
        <v/>
      </c>
      <c r="BS594" s="25" t="str">
        <f ca="1">IF($H594="","",IF($Q594="x",SUM(BL$3:BN594)+SUM(BQ$3:BR594)-SUM(BS$3:BS593),0))</f>
        <v/>
      </c>
      <c r="BT594" s="25" t="str">
        <f t="shared" ca="1" si="605"/>
        <v/>
      </c>
      <c r="BU594" s="25" t="str">
        <f t="shared" ca="1" si="568"/>
        <v/>
      </c>
      <c r="BV594" s="7"/>
      <c r="BY594" s="7"/>
      <c r="CB594" s="131">
        <f t="shared" si="552"/>
        <v>591</v>
      </c>
      <c r="CC594" s="132" t="str">
        <f t="shared" ca="1" si="606"/>
        <v/>
      </c>
      <c r="CD594" s="133" t="str">
        <f t="shared" ca="1" si="553"/>
        <v/>
      </c>
      <c r="CE594" s="133" t="str">
        <f t="shared" ca="1" si="607"/>
        <v/>
      </c>
      <c r="CF594" s="133" t="str">
        <f t="shared" ca="1" si="554"/>
        <v/>
      </c>
      <c r="CG594" s="133" t="str">
        <f t="shared" ca="1" si="608"/>
        <v/>
      </c>
      <c r="CH594" s="133" t="str">
        <f ca="1">IF($H594="","",IF(MONTH($H594)=MONTH($C$4)-1,MAX(0,(CG594-SUM(N583:N594)+SUM(O583:O594))-(VLOOKUP(CB594-12,$CB$3:$CH593,6,FALSE))),0)*0.25)</f>
        <v/>
      </c>
      <c r="CI594" s="133" t="str">
        <f ca="1">IF($H594="","",CG594-SUM($CH$4:$CH594))</f>
        <v/>
      </c>
      <c r="CK594" s="133" t="str">
        <f ca="1">IF($H594="","",SUM($N$4:$N594)+$CK$3)</f>
        <v/>
      </c>
      <c r="CL594" s="133" t="str">
        <f ca="1">IF($H594="","",SUM($O$4:$O594))</f>
        <v/>
      </c>
      <c r="CM594" s="133" t="str">
        <f t="shared" ca="1" si="611"/>
        <v/>
      </c>
      <c r="CN594" s="133" t="str">
        <f ca="1">IF($H594="","",ROUND(IF(MONTH($H594)=MONTH($C$4)-1,BT594*(1+CC594)-SUM($CM$4:$CM594),0),2))</f>
        <v/>
      </c>
      <c r="CZ594" s="132" t="str">
        <f t="shared" ca="1" si="569"/>
        <v/>
      </c>
    </row>
    <row r="595" spans="6:104" x14ac:dyDescent="0.2">
      <c r="F595" s="3">
        <v>592</v>
      </c>
      <c r="G595" s="3">
        <f t="shared" si="570"/>
        <v>50</v>
      </c>
      <c r="H595" s="8" t="str">
        <f t="shared" ca="1" si="609"/>
        <v/>
      </c>
      <c r="I595" s="6" t="str">
        <f t="shared" ca="1" si="555"/>
        <v/>
      </c>
      <c r="J595" s="6" t="str">
        <f t="shared" ca="1" si="556"/>
        <v/>
      </c>
      <c r="K595" s="7"/>
      <c r="L595" s="6" t="str">
        <f ca="1">IF($H595="","",IF($J595="",VLOOKUP($I595,Sterbetafeln!$A$4:$I$124,$D$10,FALSE),MAX(0.0005,VLOOKUP($I595,Sterbetafeln!$A$4:$I$124,$D$10,FALSE)*VLOOKUP($J595,Sterbetafeln!$A$4:$I$124,$D$13,FALSE))))</f>
        <v/>
      </c>
      <c r="M595" s="78">
        <f ca="1">SUM($O$3:$O595)</f>
        <v>0</v>
      </c>
      <c r="N595" s="25" t="str">
        <f t="shared" ca="1" si="571"/>
        <v/>
      </c>
      <c r="O595" s="25" t="str">
        <f t="shared" ca="1" si="572"/>
        <v/>
      </c>
      <c r="P595" s="25" t="str">
        <f t="shared" ca="1" si="573"/>
        <v/>
      </c>
      <c r="Q595" s="7" t="str">
        <f t="shared" ca="1" si="574"/>
        <v/>
      </c>
      <c r="R595" s="25" t="str">
        <f t="shared" ca="1" si="575"/>
        <v/>
      </c>
      <c r="S595" s="25">
        <f ca="1">SUM(R$3:R595)</f>
        <v>0</v>
      </c>
      <c r="T595" s="25" t="str">
        <f t="shared" ca="1" si="576"/>
        <v/>
      </c>
      <c r="U595" s="25" t="str">
        <f t="shared" ca="1" si="557"/>
        <v/>
      </c>
      <c r="V595" s="25" t="str">
        <f t="shared" ca="1" si="577"/>
        <v/>
      </c>
      <c r="W595" s="25" t="str">
        <f t="shared" ca="1" si="558"/>
        <v/>
      </c>
      <c r="X595" s="25" t="str">
        <f t="shared" ca="1" si="578"/>
        <v/>
      </c>
      <c r="Y595" s="25" t="str">
        <f t="shared" ca="1" si="559"/>
        <v/>
      </c>
      <c r="Z595" s="25" t="str">
        <f t="shared" ca="1" si="579"/>
        <v/>
      </c>
      <c r="AA595" s="25" t="str">
        <f t="shared" ca="1" si="580"/>
        <v/>
      </c>
      <c r="AB595" s="25" t="str">
        <f ca="1">IF($H595="","",IF($Q595="x",SUM(U$3:W595)+SUM(Z$3:AA595)-SUM(AB$3:AB594),0))</f>
        <v/>
      </c>
      <c r="AC595" s="25" t="str">
        <f t="shared" ca="1" si="581"/>
        <v/>
      </c>
      <c r="AD595" s="25" t="str">
        <f t="shared" ca="1" si="560"/>
        <v/>
      </c>
      <c r="AE595" s="7"/>
      <c r="AF595" s="25" t="str">
        <f t="shared" ca="1" si="582"/>
        <v/>
      </c>
      <c r="AG595" s="25">
        <f ca="1">SUM(AF$3:AF595)</f>
        <v>0</v>
      </c>
      <c r="AH595" s="25" t="str">
        <f t="shared" ca="1" si="583"/>
        <v/>
      </c>
      <c r="AI595" s="25" t="str">
        <f t="shared" ca="1" si="561"/>
        <v/>
      </c>
      <c r="AJ595" s="25" t="str">
        <f t="shared" ca="1" si="584"/>
        <v/>
      </c>
      <c r="AK595" s="25" t="str">
        <f t="shared" ca="1" si="562"/>
        <v/>
      </c>
      <c r="AL595" s="25" t="str">
        <f t="shared" ca="1" si="585"/>
        <v/>
      </c>
      <c r="AM595" s="25" t="str">
        <f t="shared" ca="1" si="563"/>
        <v/>
      </c>
      <c r="AN595" s="25" t="str">
        <f t="shared" ca="1" si="586"/>
        <v/>
      </c>
      <c r="AO595" s="25" t="str">
        <f t="shared" ca="1" si="587"/>
        <v/>
      </c>
      <c r="AP595" s="25" t="str">
        <f ca="1">IF($H595="","",IF($Q595="x",SUM(AI$3:AK595)+SUM(AN$3:AO595)-SUM(AP$3:AP594),0))</f>
        <v/>
      </c>
      <c r="AQ595" s="25" t="str">
        <f t="shared" ca="1" si="588"/>
        <v/>
      </c>
      <c r="AR595" s="25" t="str">
        <f t="shared" ca="1" si="564"/>
        <v/>
      </c>
      <c r="AS595" s="7"/>
      <c r="AT595" s="25" t="str">
        <f t="shared" ca="1" si="589"/>
        <v/>
      </c>
      <c r="AU595" s="25">
        <f ca="1">SUM(AT$3:AT595)</f>
        <v>0</v>
      </c>
      <c r="AV595" s="25" t="str">
        <f t="shared" ca="1" si="590"/>
        <v/>
      </c>
      <c r="AW595" s="25" t="str">
        <f t="shared" ca="1" si="565"/>
        <v/>
      </c>
      <c r="AX595" s="25" t="str">
        <f t="shared" ca="1" si="591"/>
        <v/>
      </c>
      <c r="AY595" s="25" t="str">
        <f t="shared" ca="1" si="592"/>
        <v/>
      </c>
      <c r="AZ595" s="25" t="str">
        <f t="shared" ca="1" si="593"/>
        <v/>
      </c>
      <c r="BA595" s="25" t="str">
        <f t="shared" ca="1" si="594"/>
        <v/>
      </c>
      <c r="BB595" s="25" t="str">
        <f t="shared" ca="1" si="595"/>
        <v/>
      </c>
      <c r="BC595" s="25" t="str">
        <f t="shared" ca="1" si="596"/>
        <v/>
      </c>
      <c r="BD595" s="25" t="str">
        <f ca="1">IF($H595="","",IF($Q595="x",SUM(AW$3:AY595)+SUM(BB$3:BC595)-SUM(BD$3:BD594),0))</f>
        <v/>
      </c>
      <c r="BE595" s="25" t="str">
        <f t="shared" ca="1" si="597"/>
        <v/>
      </c>
      <c r="BF595" s="25" t="str">
        <f t="shared" ca="1" si="566"/>
        <v/>
      </c>
      <c r="BG595" s="7"/>
      <c r="BI595" s="25" t="str">
        <f t="shared" ca="1" si="598"/>
        <v/>
      </c>
      <c r="BJ595" s="25">
        <f ca="1">SUM(BI$3:BI595)</f>
        <v>0</v>
      </c>
      <c r="BK595" s="25" t="str">
        <f t="shared" ca="1" si="610"/>
        <v/>
      </c>
      <c r="BL595" s="25" t="str">
        <f t="shared" ca="1" si="567"/>
        <v/>
      </c>
      <c r="BM595" s="25" t="str">
        <f t="shared" ca="1" si="599"/>
        <v/>
      </c>
      <c r="BN595" s="25" t="str">
        <f t="shared" ca="1" si="600"/>
        <v/>
      </c>
      <c r="BO595" s="25" t="str">
        <f t="shared" ca="1" si="601"/>
        <v/>
      </c>
      <c r="BP595" s="25" t="str">
        <f t="shared" ca="1" si="602"/>
        <v/>
      </c>
      <c r="BQ595" s="25" t="str">
        <f t="shared" ca="1" si="603"/>
        <v/>
      </c>
      <c r="BR595" s="25" t="str">
        <f t="shared" ca="1" si="604"/>
        <v/>
      </c>
      <c r="BS595" s="25" t="str">
        <f ca="1">IF($H595="","",IF($Q595="x",SUM(BL$3:BN595)+SUM(BQ$3:BR595)-SUM(BS$3:BS594),0))</f>
        <v/>
      </c>
      <c r="BT595" s="25" t="str">
        <f t="shared" ca="1" si="605"/>
        <v/>
      </c>
      <c r="BU595" s="25" t="str">
        <f t="shared" ca="1" si="568"/>
        <v/>
      </c>
      <c r="BV595" s="7"/>
      <c r="BY595" s="7"/>
      <c r="CB595" s="131">
        <f t="shared" si="552"/>
        <v>592</v>
      </c>
      <c r="CC595" s="132" t="str">
        <f t="shared" ca="1" si="606"/>
        <v/>
      </c>
      <c r="CD595" s="133" t="str">
        <f t="shared" ca="1" si="553"/>
        <v/>
      </c>
      <c r="CE595" s="133" t="str">
        <f t="shared" ca="1" si="607"/>
        <v/>
      </c>
      <c r="CF595" s="133" t="str">
        <f t="shared" ca="1" si="554"/>
        <v/>
      </c>
      <c r="CG595" s="133" t="str">
        <f t="shared" ca="1" si="608"/>
        <v/>
      </c>
      <c r="CH595" s="133" t="str">
        <f ca="1">IF($H595="","",IF(MONTH($H595)=MONTH($C$4)-1,MAX(0,(CG595-SUM(N584:N595)+SUM(O584:O595))-(VLOOKUP(CB595-12,$CB$3:$CH594,6,FALSE))),0)*0.25)</f>
        <v/>
      </c>
      <c r="CI595" s="133" t="str">
        <f ca="1">IF($H595="","",CG595-SUM($CH$4:$CH595))</f>
        <v/>
      </c>
      <c r="CK595" s="133" t="str">
        <f ca="1">IF($H595="","",SUM($N$4:$N595)+$CK$3)</f>
        <v/>
      </c>
      <c r="CL595" s="133" t="str">
        <f ca="1">IF($H595="","",SUM($O$4:$O595))</f>
        <v/>
      </c>
      <c r="CM595" s="133" t="str">
        <f t="shared" ca="1" si="611"/>
        <v/>
      </c>
      <c r="CN595" s="133" t="str">
        <f ca="1">IF($H595="","",ROUND(IF(MONTH($H595)=MONTH($C$4)-1,BT595*(1+CC595)-SUM($CM$4:$CM595),0),2))</f>
        <v/>
      </c>
      <c r="CZ595" s="132" t="str">
        <f t="shared" ca="1" si="569"/>
        <v/>
      </c>
    </row>
    <row r="596" spans="6:104" x14ac:dyDescent="0.2">
      <c r="F596" s="3">
        <v>593</v>
      </c>
      <c r="G596" s="3">
        <f t="shared" si="570"/>
        <v>50</v>
      </c>
      <c r="H596" s="8" t="str">
        <f t="shared" ca="1" si="609"/>
        <v/>
      </c>
      <c r="I596" s="6" t="str">
        <f t="shared" ca="1" si="555"/>
        <v/>
      </c>
      <c r="J596" s="6" t="str">
        <f t="shared" ca="1" si="556"/>
        <v/>
      </c>
      <c r="K596" s="7"/>
      <c r="L596" s="6" t="str">
        <f ca="1">IF($H596="","",IF($J596="",VLOOKUP($I596,Sterbetafeln!$A$4:$I$124,$D$10,FALSE),MAX(0.0005,VLOOKUP($I596,Sterbetafeln!$A$4:$I$124,$D$10,FALSE)*VLOOKUP($J596,Sterbetafeln!$A$4:$I$124,$D$13,FALSE))))</f>
        <v/>
      </c>
      <c r="M596" s="78">
        <f ca="1">SUM($O$3:$O596)</f>
        <v>0</v>
      </c>
      <c r="N596" s="25" t="str">
        <f t="shared" ca="1" si="571"/>
        <v/>
      </c>
      <c r="O596" s="25" t="str">
        <f t="shared" ca="1" si="572"/>
        <v/>
      </c>
      <c r="P596" s="25" t="str">
        <f t="shared" ca="1" si="573"/>
        <v/>
      </c>
      <c r="Q596" s="7" t="str">
        <f t="shared" ca="1" si="574"/>
        <v/>
      </c>
      <c r="R596" s="25" t="str">
        <f t="shared" ca="1" si="575"/>
        <v/>
      </c>
      <c r="S596" s="25">
        <f ca="1">SUM(R$3:R596)</f>
        <v>0</v>
      </c>
      <c r="T596" s="25" t="str">
        <f t="shared" ca="1" si="576"/>
        <v/>
      </c>
      <c r="U596" s="25" t="str">
        <f t="shared" ca="1" si="557"/>
        <v/>
      </c>
      <c r="V596" s="25" t="str">
        <f t="shared" ca="1" si="577"/>
        <v/>
      </c>
      <c r="W596" s="25" t="str">
        <f t="shared" ca="1" si="558"/>
        <v/>
      </c>
      <c r="X596" s="25" t="str">
        <f t="shared" ca="1" si="578"/>
        <v/>
      </c>
      <c r="Y596" s="25" t="str">
        <f t="shared" ca="1" si="559"/>
        <v/>
      </c>
      <c r="Z596" s="25" t="str">
        <f t="shared" ca="1" si="579"/>
        <v/>
      </c>
      <c r="AA596" s="25" t="str">
        <f t="shared" ca="1" si="580"/>
        <v/>
      </c>
      <c r="AB596" s="25" t="str">
        <f ca="1">IF($H596="","",IF($Q596="x",SUM(U$3:W596)+SUM(Z$3:AA596)-SUM(AB$3:AB595),0))</f>
        <v/>
      </c>
      <c r="AC596" s="25" t="str">
        <f t="shared" ca="1" si="581"/>
        <v/>
      </c>
      <c r="AD596" s="25" t="str">
        <f t="shared" ca="1" si="560"/>
        <v/>
      </c>
      <c r="AE596" s="7"/>
      <c r="AF596" s="25" t="str">
        <f t="shared" ca="1" si="582"/>
        <v/>
      </c>
      <c r="AG596" s="25">
        <f ca="1">SUM(AF$3:AF596)</f>
        <v>0</v>
      </c>
      <c r="AH596" s="25" t="str">
        <f t="shared" ca="1" si="583"/>
        <v/>
      </c>
      <c r="AI596" s="25" t="str">
        <f t="shared" ca="1" si="561"/>
        <v/>
      </c>
      <c r="AJ596" s="25" t="str">
        <f t="shared" ca="1" si="584"/>
        <v/>
      </c>
      <c r="AK596" s="25" t="str">
        <f t="shared" ca="1" si="562"/>
        <v/>
      </c>
      <c r="AL596" s="25" t="str">
        <f t="shared" ca="1" si="585"/>
        <v/>
      </c>
      <c r="AM596" s="25" t="str">
        <f t="shared" ca="1" si="563"/>
        <v/>
      </c>
      <c r="AN596" s="25" t="str">
        <f t="shared" ca="1" si="586"/>
        <v/>
      </c>
      <c r="AO596" s="25" t="str">
        <f t="shared" ca="1" si="587"/>
        <v/>
      </c>
      <c r="AP596" s="25" t="str">
        <f ca="1">IF($H596="","",IF($Q596="x",SUM(AI$3:AK596)+SUM(AN$3:AO596)-SUM(AP$3:AP595),0))</f>
        <v/>
      </c>
      <c r="AQ596" s="25" t="str">
        <f t="shared" ca="1" si="588"/>
        <v/>
      </c>
      <c r="AR596" s="25" t="str">
        <f t="shared" ca="1" si="564"/>
        <v/>
      </c>
      <c r="AS596" s="7"/>
      <c r="AT596" s="25" t="str">
        <f t="shared" ca="1" si="589"/>
        <v/>
      </c>
      <c r="AU596" s="25">
        <f ca="1">SUM(AT$3:AT596)</f>
        <v>0</v>
      </c>
      <c r="AV596" s="25" t="str">
        <f t="shared" ca="1" si="590"/>
        <v/>
      </c>
      <c r="AW596" s="25" t="str">
        <f t="shared" ca="1" si="565"/>
        <v/>
      </c>
      <c r="AX596" s="25" t="str">
        <f t="shared" ca="1" si="591"/>
        <v/>
      </c>
      <c r="AY596" s="25" t="str">
        <f t="shared" ca="1" si="592"/>
        <v/>
      </c>
      <c r="AZ596" s="25" t="str">
        <f t="shared" ca="1" si="593"/>
        <v/>
      </c>
      <c r="BA596" s="25" t="str">
        <f t="shared" ca="1" si="594"/>
        <v/>
      </c>
      <c r="BB596" s="25" t="str">
        <f t="shared" ca="1" si="595"/>
        <v/>
      </c>
      <c r="BC596" s="25" t="str">
        <f t="shared" ca="1" si="596"/>
        <v/>
      </c>
      <c r="BD596" s="25" t="str">
        <f ca="1">IF($H596="","",IF($Q596="x",SUM(AW$3:AY596)+SUM(BB$3:BC596)-SUM(BD$3:BD595),0))</f>
        <v/>
      </c>
      <c r="BE596" s="25" t="str">
        <f t="shared" ca="1" si="597"/>
        <v/>
      </c>
      <c r="BF596" s="25" t="str">
        <f t="shared" ca="1" si="566"/>
        <v/>
      </c>
      <c r="BG596" s="7"/>
      <c r="BI596" s="25" t="str">
        <f t="shared" ca="1" si="598"/>
        <v/>
      </c>
      <c r="BJ596" s="25">
        <f ca="1">SUM(BI$3:BI596)</f>
        <v>0</v>
      </c>
      <c r="BK596" s="25" t="str">
        <f t="shared" ca="1" si="610"/>
        <v/>
      </c>
      <c r="BL596" s="25" t="str">
        <f t="shared" ca="1" si="567"/>
        <v/>
      </c>
      <c r="BM596" s="25" t="str">
        <f t="shared" ca="1" si="599"/>
        <v/>
      </c>
      <c r="BN596" s="25" t="str">
        <f t="shared" ca="1" si="600"/>
        <v/>
      </c>
      <c r="BO596" s="25" t="str">
        <f t="shared" ca="1" si="601"/>
        <v/>
      </c>
      <c r="BP596" s="25" t="str">
        <f t="shared" ca="1" si="602"/>
        <v/>
      </c>
      <c r="BQ596" s="25" t="str">
        <f t="shared" ca="1" si="603"/>
        <v/>
      </c>
      <c r="BR596" s="25" t="str">
        <f t="shared" ca="1" si="604"/>
        <v/>
      </c>
      <c r="BS596" s="25" t="str">
        <f ca="1">IF($H596="","",IF($Q596="x",SUM(BL$3:BN596)+SUM(BQ$3:BR596)-SUM(BS$3:BS595),0))</f>
        <v/>
      </c>
      <c r="BT596" s="25" t="str">
        <f t="shared" ca="1" si="605"/>
        <v/>
      </c>
      <c r="BU596" s="25" t="str">
        <f t="shared" ca="1" si="568"/>
        <v/>
      </c>
      <c r="BV596" s="7"/>
      <c r="BY596" s="7"/>
      <c r="CB596" s="131">
        <f t="shared" si="552"/>
        <v>593</v>
      </c>
      <c r="CC596" s="132" t="str">
        <f t="shared" ca="1" si="606"/>
        <v/>
      </c>
      <c r="CD596" s="133" t="str">
        <f t="shared" ca="1" si="553"/>
        <v/>
      </c>
      <c r="CE596" s="133" t="str">
        <f t="shared" ca="1" si="607"/>
        <v/>
      </c>
      <c r="CF596" s="133" t="str">
        <f t="shared" ca="1" si="554"/>
        <v/>
      </c>
      <c r="CG596" s="133" t="str">
        <f t="shared" ca="1" si="608"/>
        <v/>
      </c>
      <c r="CH596" s="133" t="str">
        <f ca="1">IF($H596="","",IF(MONTH($H596)=MONTH($C$4)-1,MAX(0,(CG596-SUM(N585:N596)+SUM(O585:O596))-(VLOOKUP(CB596-12,$CB$3:$CH595,6,FALSE))),0)*0.25)</f>
        <v/>
      </c>
      <c r="CI596" s="133" t="str">
        <f ca="1">IF($H596="","",CG596-SUM($CH$4:$CH596))</f>
        <v/>
      </c>
      <c r="CK596" s="133" t="str">
        <f ca="1">IF($H596="","",SUM($N$4:$N596)+$CK$3)</f>
        <v/>
      </c>
      <c r="CL596" s="133" t="str">
        <f ca="1">IF($H596="","",SUM($O$4:$O596))</f>
        <v/>
      </c>
      <c r="CM596" s="133" t="str">
        <f t="shared" ca="1" si="611"/>
        <v/>
      </c>
      <c r="CN596" s="133" t="str">
        <f ca="1">IF($H596="","",ROUND(IF(MONTH($H596)=MONTH($C$4)-1,BT596*(1+CC596)-SUM($CM$4:$CM596),0),2))</f>
        <v/>
      </c>
      <c r="CZ596" s="132" t="str">
        <f t="shared" ca="1" si="569"/>
        <v/>
      </c>
    </row>
    <row r="597" spans="6:104" x14ac:dyDescent="0.2">
      <c r="F597" s="3">
        <v>594</v>
      </c>
      <c r="G597" s="3">
        <f t="shared" si="570"/>
        <v>50</v>
      </c>
      <c r="H597" s="8" t="str">
        <f t="shared" ca="1" si="609"/>
        <v/>
      </c>
      <c r="I597" s="6" t="str">
        <f t="shared" ca="1" si="555"/>
        <v/>
      </c>
      <c r="J597" s="6" t="str">
        <f t="shared" ca="1" si="556"/>
        <v/>
      </c>
      <c r="K597" s="7"/>
      <c r="L597" s="6" t="str">
        <f ca="1">IF($H597="","",IF($J597="",VLOOKUP($I597,Sterbetafeln!$A$4:$I$124,$D$10,FALSE),MAX(0.0005,VLOOKUP($I597,Sterbetafeln!$A$4:$I$124,$D$10,FALSE)*VLOOKUP($J597,Sterbetafeln!$A$4:$I$124,$D$13,FALSE))))</f>
        <v/>
      </c>
      <c r="M597" s="78">
        <f ca="1">SUM($O$3:$O597)</f>
        <v>0</v>
      </c>
      <c r="N597" s="25" t="str">
        <f t="shared" ca="1" si="571"/>
        <v/>
      </c>
      <c r="O597" s="25" t="str">
        <f t="shared" ca="1" si="572"/>
        <v/>
      </c>
      <c r="P597" s="25" t="str">
        <f t="shared" ca="1" si="573"/>
        <v/>
      </c>
      <c r="Q597" s="7" t="str">
        <f t="shared" ca="1" si="574"/>
        <v/>
      </c>
      <c r="R597" s="25" t="str">
        <f t="shared" ca="1" si="575"/>
        <v/>
      </c>
      <c r="S597" s="25">
        <f ca="1">SUM(R$3:R597)</f>
        <v>0</v>
      </c>
      <c r="T597" s="25" t="str">
        <f t="shared" ca="1" si="576"/>
        <v/>
      </c>
      <c r="U597" s="25" t="str">
        <f t="shared" ca="1" si="557"/>
        <v/>
      </c>
      <c r="V597" s="25" t="str">
        <f t="shared" ca="1" si="577"/>
        <v/>
      </c>
      <c r="W597" s="25" t="str">
        <f t="shared" ca="1" si="558"/>
        <v/>
      </c>
      <c r="X597" s="25" t="str">
        <f t="shared" ca="1" si="578"/>
        <v/>
      </c>
      <c r="Y597" s="25" t="str">
        <f t="shared" ca="1" si="559"/>
        <v/>
      </c>
      <c r="Z597" s="25" t="str">
        <f t="shared" ca="1" si="579"/>
        <v/>
      </c>
      <c r="AA597" s="25" t="str">
        <f t="shared" ca="1" si="580"/>
        <v/>
      </c>
      <c r="AB597" s="25" t="str">
        <f ca="1">IF($H597="","",IF($Q597="x",SUM(U$3:W597)+SUM(Z$3:AA597)-SUM(AB$3:AB596),0))</f>
        <v/>
      </c>
      <c r="AC597" s="25" t="str">
        <f t="shared" ca="1" si="581"/>
        <v/>
      </c>
      <c r="AD597" s="25" t="str">
        <f t="shared" ca="1" si="560"/>
        <v/>
      </c>
      <c r="AE597" s="7"/>
      <c r="AF597" s="25" t="str">
        <f t="shared" ca="1" si="582"/>
        <v/>
      </c>
      <c r="AG597" s="25">
        <f ca="1">SUM(AF$3:AF597)</f>
        <v>0</v>
      </c>
      <c r="AH597" s="25" t="str">
        <f t="shared" ca="1" si="583"/>
        <v/>
      </c>
      <c r="AI597" s="25" t="str">
        <f t="shared" ca="1" si="561"/>
        <v/>
      </c>
      <c r="AJ597" s="25" t="str">
        <f t="shared" ca="1" si="584"/>
        <v/>
      </c>
      <c r="AK597" s="25" t="str">
        <f t="shared" ca="1" si="562"/>
        <v/>
      </c>
      <c r="AL597" s="25" t="str">
        <f t="shared" ca="1" si="585"/>
        <v/>
      </c>
      <c r="AM597" s="25" t="str">
        <f t="shared" ca="1" si="563"/>
        <v/>
      </c>
      <c r="AN597" s="25" t="str">
        <f t="shared" ca="1" si="586"/>
        <v/>
      </c>
      <c r="AO597" s="25" t="str">
        <f t="shared" ca="1" si="587"/>
        <v/>
      </c>
      <c r="AP597" s="25" t="str">
        <f ca="1">IF($H597="","",IF($Q597="x",SUM(AI$3:AK597)+SUM(AN$3:AO597)-SUM(AP$3:AP596),0))</f>
        <v/>
      </c>
      <c r="AQ597" s="25" t="str">
        <f t="shared" ca="1" si="588"/>
        <v/>
      </c>
      <c r="AR597" s="25" t="str">
        <f t="shared" ca="1" si="564"/>
        <v/>
      </c>
      <c r="AS597" s="7"/>
      <c r="AT597" s="25" t="str">
        <f t="shared" ca="1" si="589"/>
        <v/>
      </c>
      <c r="AU597" s="25">
        <f ca="1">SUM(AT$3:AT597)</f>
        <v>0</v>
      </c>
      <c r="AV597" s="25" t="str">
        <f t="shared" ca="1" si="590"/>
        <v/>
      </c>
      <c r="AW597" s="25" t="str">
        <f t="shared" ca="1" si="565"/>
        <v/>
      </c>
      <c r="AX597" s="25" t="str">
        <f t="shared" ca="1" si="591"/>
        <v/>
      </c>
      <c r="AY597" s="25" t="str">
        <f t="shared" ca="1" si="592"/>
        <v/>
      </c>
      <c r="AZ597" s="25" t="str">
        <f t="shared" ca="1" si="593"/>
        <v/>
      </c>
      <c r="BA597" s="25" t="str">
        <f t="shared" ca="1" si="594"/>
        <v/>
      </c>
      <c r="BB597" s="25" t="str">
        <f t="shared" ca="1" si="595"/>
        <v/>
      </c>
      <c r="BC597" s="25" t="str">
        <f t="shared" ca="1" si="596"/>
        <v/>
      </c>
      <c r="BD597" s="25" t="str">
        <f ca="1">IF($H597="","",IF($Q597="x",SUM(AW$3:AY597)+SUM(BB$3:BC597)-SUM(BD$3:BD596),0))</f>
        <v/>
      </c>
      <c r="BE597" s="25" t="str">
        <f t="shared" ca="1" si="597"/>
        <v/>
      </c>
      <c r="BF597" s="25" t="str">
        <f t="shared" ca="1" si="566"/>
        <v/>
      </c>
      <c r="BG597" s="7"/>
      <c r="BI597" s="25" t="str">
        <f t="shared" ca="1" si="598"/>
        <v/>
      </c>
      <c r="BJ597" s="25">
        <f ca="1">SUM(BI$3:BI597)</f>
        <v>0</v>
      </c>
      <c r="BK597" s="25" t="str">
        <f t="shared" ca="1" si="610"/>
        <v/>
      </c>
      <c r="BL597" s="25" t="str">
        <f t="shared" ca="1" si="567"/>
        <v/>
      </c>
      <c r="BM597" s="25" t="str">
        <f t="shared" ca="1" si="599"/>
        <v/>
      </c>
      <c r="BN597" s="25" t="str">
        <f t="shared" ca="1" si="600"/>
        <v/>
      </c>
      <c r="BO597" s="25" t="str">
        <f t="shared" ca="1" si="601"/>
        <v/>
      </c>
      <c r="BP597" s="25" t="str">
        <f t="shared" ca="1" si="602"/>
        <v/>
      </c>
      <c r="BQ597" s="25" t="str">
        <f t="shared" ca="1" si="603"/>
        <v/>
      </c>
      <c r="BR597" s="25" t="str">
        <f t="shared" ca="1" si="604"/>
        <v/>
      </c>
      <c r="BS597" s="25" t="str">
        <f ca="1">IF($H597="","",IF($Q597="x",SUM(BL$3:BN597)+SUM(BQ$3:BR597)-SUM(BS$3:BS596),0))</f>
        <v/>
      </c>
      <c r="BT597" s="25" t="str">
        <f t="shared" ca="1" si="605"/>
        <v/>
      </c>
      <c r="BU597" s="25" t="str">
        <f t="shared" ca="1" si="568"/>
        <v/>
      </c>
      <c r="BV597" s="7"/>
      <c r="BY597" s="7"/>
      <c r="CB597" s="131">
        <f t="shared" si="552"/>
        <v>594</v>
      </c>
      <c r="CC597" s="132" t="str">
        <f t="shared" ca="1" si="606"/>
        <v/>
      </c>
      <c r="CD597" s="133" t="str">
        <f t="shared" ca="1" si="553"/>
        <v/>
      </c>
      <c r="CE597" s="133" t="str">
        <f t="shared" ca="1" si="607"/>
        <v/>
      </c>
      <c r="CF597" s="133" t="str">
        <f t="shared" ca="1" si="554"/>
        <v/>
      </c>
      <c r="CG597" s="133" t="str">
        <f t="shared" ca="1" si="608"/>
        <v/>
      </c>
      <c r="CH597" s="133" t="str">
        <f ca="1">IF($H597="","",IF(MONTH($H597)=MONTH($C$4)-1,MAX(0,(CG597-SUM(N586:N597)+SUM(O586:O597))-(VLOOKUP(CB597-12,$CB$3:$CH596,6,FALSE))),0)*0.25)</f>
        <v/>
      </c>
      <c r="CI597" s="133" t="str">
        <f ca="1">IF($H597="","",CG597-SUM($CH$4:$CH597))</f>
        <v/>
      </c>
      <c r="CK597" s="133" t="str">
        <f ca="1">IF($H597="","",SUM($N$4:$N597)+$CK$3)</f>
        <v/>
      </c>
      <c r="CL597" s="133" t="str">
        <f ca="1">IF($H597="","",SUM($O$4:$O597))</f>
        <v/>
      </c>
      <c r="CM597" s="133" t="str">
        <f t="shared" ca="1" si="611"/>
        <v/>
      </c>
      <c r="CN597" s="133" t="str">
        <f ca="1">IF($H597="","",ROUND(IF(MONTH($H597)=MONTH($C$4)-1,BT597*(1+CC597)-SUM($CM$4:$CM597),0),2))</f>
        <v/>
      </c>
      <c r="CZ597" s="132" t="str">
        <f t="shared" ca="1" si="569"/>
        <v/>
      </c>
    </row>
    <row r="598" spans="6:104" x14ac:dyDescent="0.2">
      <c r="F598" s="3">
        <v>595</v>
      </c>
      <c r="G598" s="3">
        <f t="shared" si="570"/>
        <v>50</v>
      </c>
      <c r="H598" s="8" t="str">
        <f t="shared" ca="1" si="609"/>
        <v/>
      </c>
      <c r="I598" s="6" t="str">
        <f t="shared" ca="1" si="555"/>
        <v/>
      </c>
      <c r="J598" s="6" t="str">
        <f t="shared" ca="1" si="556"/>
        <v/>
      </c>
      <c r="K598" s="7"/>
      <c r="L598" s="6" t="str">
        <f ca="1">IF($H598="","",IF($J598="",VLOOKUP($I598,Sterbetafeln!$A$4:$I$124,$D$10,FALSE),MAX(0.0005,VLOOKUP($I598,Sterbetafeln!$A$4:$I$124,$D$10,FALSE)*VLOOKUP($J598,Sterbetafeln!$A$4:$I$124,$D$13,FALSE))))</f>
        <v/>
      </c>
      <c r="M598" s="78">
        <f ca="1">SUM($O$3:$O598)</f>
        <v>0</v>
      </c>
      <c r="N598" s="25" t="str">
        <f t="shared" ca="1" si="571"/>
        <v/>
      </c>
      <c r="O598" s="25" t="str">
        <f t="shared" ca="1" si="572"/>
        <v/>
      </c>
      <c r="P598" s="25" t="str">
        <f t="shared" ca="1" si="573"/>
        <v/>
      </c>
      <c r="Q598" s="7" t="str">
        <f t="shared" ca="1" si="574"/>
        <v/>
      </c>
      <c r="R598" s="25" t="str">
        <f t="shared" ca="1" si="575"/>
        <v/>
      </c>
      <c r="S598" s="25">
        <f ca="1">SUM(R$3:R598)</f>
        <v>0</v>
      </c>
      <c r="T598" s="25" t="str">
        <f t="shared" ca="1" si="576"/>
        <v/>
      </c>
      <c r="U598" s="25" t="str">
        <f t="shared" ca="1" si="557"/>
        <v/>
      </c>
      <c r="V598" s="25" t="str">
        <f t="shared" ca="1" si="577"/>
        <v/>
      </c>
      <c r="W598" s="25" t="str">
        <f t="shared" ca="1" si="558"/>
        <v/>
      </c>
      <c r="X598" s="25" t="str">
        <f t="shared" ca="1" si="578"/>
        <v/>
      </c>
      <c r="Y598" s="25" t="str">
        <f t="shared" ca="1" si="559"/>
        <v/>
      </c>
      <c r="Z598" s="25" t="str">
        <f t="shared" ca="1" si="579"/>
        <v/>
      </c>
      <c r="AA598" s="25" t="str">
        <f t="shared" ca="1" si="580"/>
        <v/>
      </c>
      <c r="AB598" s="25" t="str">
        <f ca="1">IF($H598="","",IF($Q598="x",SUM(U$3:W598)+SUM(Z$3:AA598)-SUM(AB$3:AB597),0))</f>
        <v/>
      </c>
      <c r="AC598" s="25" t="str">
        <f t="shared" ca="1" si="581"/>
        <v/>
      </c>
      <c r="AD598" s="25" t="str">
        <f t="shared" ca="1" si="560"/>
        <v/>
      </c>
      <c r="AE598" s="7"/>
      <c r="AF598" s="25" t="str">
        <f t="shared" ca="1" si="582"/>
        <v/>
      </c>
      <c r="AG598" s="25">
        <f ca="1">SUM(AF$3:AF598)</f>
        <v>0</v>
      </c>
      <c r="AH598" s="25" t="str">
        <f t="shared" ca="1" si="583"/>
        <v/>
      </c>
      <c r="AI598" s="25" t="str">
        <f t="shared" ca="1" si="561"/>
        <v/>
      </c>
      <c r="AJ598" s="25" t="str">
        <f t="shared" ca="1" si="584"/>
        <v/>
      </c>
      <c r="AK598" s="25" t="str">
        <f t="shared" ca="1" si="562"/>
        <v/>
      </c>
      <c r="AL598" s="25" t="str">
        <f t="shared" ca="1" si="585"/>
        <v/>
      </c>
      <c r="AM598" s="25" t="str">
        <f t="shared" ca="1" si="563"/>
        <v/>
      </c>
      <c r="AN598" s="25" t="str">
        <f t="shared" ca="1" si="586"/>
        <v/>
      </c>
      <c r="AO598" s="25" t="str">
        <f t="shared" ca="1" si="587"/>
        <v/>
      </c>
      <c r="AP598" s="25" t="str">
        <f ca="1">IF($H598="","",IF($Q598="x",SUM(AI$3:AK598)+SUM(AN$3:AO598)-SUM(AP$3:AP597),0))</f>
        <v/>
      </c>
      <c r="AQ598" s="25" t="str">
        <f t="shared" ca="1" si="588"/>
        <v/>
      </c>
      <c r="AR598" s="25" t="str">
        <f t="shared" ca="1" si="564"/>
        <v/>
      </c>
      <c r="AS598" s="7"/>
      <c r="AT598" s="25" t="str">
        <f t="shared" ca="1" si="589"/>
        <v/>
      </c>
      <c r="AU598" s="25">
        <f ca="1">SUM(AT$3:AT598)</f>
        <v>0</v>
      </c>
      <c r="AV598" s="25" t="str">
        <f t="shared" ca="1" si="590"/>
        <v/>
      </c>
      <c r="AW598" s="25" t="str">
        <f t="shared" ca="1" si="565"/>
        <v/>
      </c>
      <c r="AX598" s="25" t="str">
        <f t="shared" ca="1" si="591"/>
        <v/>
      </c>
      <c r="AY598" s="25" t="str">
        <f t="shared" ca="1" si="592"/>
        <v/>
      </c>
      <c r="AZ598" s="25" t="str">
        <f t="shared" ca="1" si="593"/>
        <v/>
      </c>
      <c r="BA598" s="25" t="str">
        <f t="shared" ca="1" si="594"/>
        <v/>
      </c>
      <c r="BB598" s="25" t="str">
        <f t="shared" ca="1" si="595"/>
        <v/>
      </c>
      <c r="BC598" s="25" t="str">
        <f t="shared" ca="1" si="596"/>
        <v/>
      </c>
      <c r="BD598" s="25" t="str">
        <f ca="1">IF($H598="","",IF($Q598="x",SUM(AW$3:AY598)+SUM(BB$3:BC598)-SUM(BD$3:BD597),0))</f>
        <v/>
      </c>
      <c r="BE598" s="25" t="str">
        <f t="shared" ca="1" si="597"/>
        <v/>
      </c>
      <c r="BF598" s="25" t="str">
        <f t="shared" ca="1" si="566"/>
        <v/>
      </c>
      <c r="BG598" s="7"/>
      <c r="BI598" s="25" t="str">
        <f t="shared" ca="1" si="598"/>
        <v/>
      </c>
      <c r="BJ598" s="25">
        <f ca="1">SUM(BI$3:BI598)</f>
        <v>0</v>
      </c>
      <c r="BK598" s="25" t="str">
        <f t="shared" ca="1" si="610"/>
        <v/>
      </c>
      <c r="BL598" s="25" t="str">
        <f t="shared" ca="1" si="567"/>
        <v/>
      </c>
      <c r="BM598" s="25" t="str">
        <f t="shared" ca="1" si="599"/>
        <v/>
      </c>
      <c r="BN598" s="25" t="str">
        <f t="shared" ca="1" si="600"/>
        <v/>
      </c>
      <c r="BO598" s="25" t="str">
        <f t="shared" ca="1" si="601"/>
        <v/>
      </c>
      <c r="BP598" s="25" t="str">
        <f t="shared" ca="1" si="602"/>
        <v/>
      </c>
      <c r="BQ598" s="25" t="str">
        <f t="shared" ca="1" si="603"/>
        <v/>
      </c>
      <c r="BR598" s="25" t="str">
        <f t="shared" ca="1" si="604"/>
        <v/>
      </c>
      <c r="BS598" s="25" t="str">
        <f ca="1">IF($H598="","",IF($Q598="x",SUM(BL$3:BN598)+SUM(BQ$3:BR598)-SUM(BS$3:BS597),0))</f>
        <v/>
      </c>
      <c r="BT598" s="25" t="str">
        <f t="shared" ca="1" si="605"/>
        <v/>
      </c>
      <c r="BU598" s="25" t="str">
        <f t="shared" ca="1" si="568"/>
        <v/>
      </c>
      <c r="BV598" s="7"/>
      <c r="BY598" s="7"/>
      <c r="CB598" s="131">
        <f t="shared" si="552"/>
        <v>595</v>
      </c>
      <c r="CC598" s="132" t="str">
        <f t="shared" ca="1" si="606"/>
        <v/>
      </c>
      <c r="CD598" s="133" t="str">
        <f t="shared" ca="1" si="553"/>
        <v/>
      </c>
      <c r="CE598" s="133" t="str">
        <f t="shared" ca="1" si="607"/>
        <v/>
      </c>
      <c r="CF598" s="133" t="str">
        <f t="shared" ca="1" si="554"/>
        <v/>
      </c>
      <c r="CG598" s="133" t="str">
        <f t="shared" ca="1" si="608"/>
        <v/>
      </c>
      <c r="CH598" s="133" t="str">
        <f ca="1">IF($H598="","",IF(MONTH($H598)=MONTH($C$4)-1,MAX(0,(CG598-SUM(N587:N598)+SUM(O587:O598))-(VLOOKUP(CB598-12,$CB$3:$CH597,6,FALSE))),0)*0.25)</f>
        <v/>
      </c>
      <c r="CI598" s="133" t="str">
        <f ca="1">IF($H598="","",CG598-SUM($CH$4:$CH598))</f>
        <v/>
      </c>
      <c r="CK598" s="133" t="str">
        <f ca="1">IF($H598="","",SUM($N$4:$N598)+$CK$3)</f>
        <v/>
      </c>
      <c r="CL598" s="133" t="str">
        <f ca="1">IF($H598="","",SUM($O$4:$O598))</f>
        <v/>
      </c>
      <c r="CM598" s="133" t="str">
        <f t="shared" ca="1" si="611"/>
        <v/>
      </c>
      <c r="CN598" s="133" t="str">
        <f ca="1">IF($H598="","",ROUND(IF(MONTH($H598)=MONTH($C$4)-1,BT598*(1+CC598)-SUM($CM$4:$CM598),0),2))</f>
        <v/>
      </c>
      <c r="CZ598" s="132" t="str">
        <f t="shared" ca="1" si="569"/>
        <v/>
      </c>
    </row>
    <row r="599" spans="6:104" x14ac:dyDescent="0.2">
      <c r="F599" s="3">
        <v>596</v>
      </c>
      <c r="G599" s="3">
        <f t="shared" si="570"/>
        <v>50</v>
      </c>
      <c r="H599" s="8" t="str">
        <f t="shared" ca="1" si="609"/>
        <v/>
      </c>
      <c r="I599" s="6" t="str">
        <f t="shared" ca="1" si="555"/>
        <v/>
      </c>
      <c r="J599" s="6" t="str">
        <f t="shared" ca="1" si="556"/>
        <v/>
      </c>
      <c r="K599" s="7"/>
      <c r="L599" s="6" t="str">
        <f ca="1">IF($H599="","",IF($J599="",VLOOKUP($I599,Sterbetafeln!$A$4:$I$124,$D$10,FALSE),MAX(0.0005,VLOOKUP($I599,Sterbetafeln!$A$4:$I$124,$D$10,FALSE)*VLOOKUP($J599,Sterbetafeln!$A$4:$I$124,$D$13,FALSE))))</f>
        <v/>
      </c>
      <c r="M599" s="78">
        <f ca="1">SUM($O$3:$O599)</f>
        <v>0</v>
      </c>
      <c r="N599" s="25" t="str">
        <f t="shared" ca="1" si="571"/>
        <v/>
      </c>
      <c r="O599" s="25" t="str">
        <f t="shared" ca="1" si="572"/>
        <v/>
      </c>
      <c r="P599" s="25" t="str">
        <f t="shared" ca="1" si="573"/>
        <v/>
      </c>
      <c r="Q599" s="7" t="str">
        <f t="shared" ca="1" si="574"/>
        <v/>
      </c>
      <c r="R599" s="25" t="str">
        <f t="shared" ca="1" si="575"/>
        <v/>
      </c>
      <c r="S599" s="25">
        <f ca="1">SUM(R$3:R599)</f>
        <v>0</v>
      </c>
      <c r="T599" s="25" t="str">
        <f t="shared" ca="1" si="576"/>
        <v/>
      </c>
      <c r="U599" s="25" t="str">
        <f t="shared" ca="1" si="557"/>
        <v/>
      </c>
      <c r="V599" s="25" t="str">
        <f t="shared" ca="1" si="577"/>
        <v/>
      </c>
      <c r="W599" s="25" t="str">
        <f t="shared" ca="1" si="558"/>
        <v/>
      </c>
      <c r="X599" s="25" t="str">
        <f t="shared" ca="1" si="578"/>
        <v/>
      </c>
      <c r="Y599" s="25" t="str">
        <f t="shared" ca="1" si="559"/>
        <v/>
      </c>
      <c r="Z599" s="25" t="str">
        <f t="shared" ca="1" si="579"/>
        <v/>
      </c>
      <c r="AA599" s="25" t="str">
        <f t="shared" ca="1" si="580"/>
        <v/>
      </c>
      <c r="AB599" s="25" t="str">
        <f ca="1">IF($H599="","",IF($Q599="x",SUM(U$3:W599)+SUM(Z$3:AA599)-SUM(AB$3:AB598),0))</f>
        <v/>
      </c>
      <c r="AC599" s="25" t="str">
        <f t="shared" ca="1" si="581"/>
        <v/>
      </c>
      <c r="AD599" s="25" t="str">
        <f t="shared" ca="1" si="560"/>
        <v/>
      </c>
      <c r="AE599" s="7"/>
      <c r="AF599" s="25" t="str">
        <f t="shared" ca="1" si="582"/>
        <v/>
      </c>
      <c r="AG599" s="25">
        <f ca="1">SUM(AF$3:AF599)</f>
        <v>0</v>
      </c>
      <c r="AH599" s="25" t="str">
        <f t="shared" ca="1" si="583"/>
        <v/>
      </c>
      <c r="AI599" s="25" t="str">
        <f t="shared" ca="1" si="561"/>
        <v/>
      </c>
      <c r="AJ599" s="25" t="str">
        <f t="shared" ca="1" si="584"/>
        <v/>
      </c>
      <c r="AK599" s="25" t="str">
        <f t="shared" ca="1" si="562"/>
        <v/>
      </c>
      <c r="AL599" s="25" t="str">
        <f t="shared" ca="1" si="585"/>
        <v/>
      </c>
      <c r="AM599" s="25" t="str">
        <f t="shared" ca="1" si="563"/>
        <v/>
      </c>
      <c r="AN599" s="25" t="str">
        <f t="shared" ca="1" si="586"/>
        <v/>
      </c>
      <c r="AO599" s="25" t="str">
        <f t="shared" ca="1" si="587"/>
        <v/>
      </c>
      <c r="AP599" s="25" t="str">
        <f ca="1">IF($H599="","",IF($Q599="x",SUM(AI$3:AK599)+SUM(AN$3:AO599)-SUM(AP$3:AP598),0))</f>
        <v/>
      </c>
      <c r="AQ599" s="25" t="str">
        <f t="shared" ca="1" si="588"/>
        <v/>
      </c>
      <c r="AR599" s="25" t="str">
        <f t="shared" ca="1" si="564"/>
        <v/>
      </c>
      <c r="AS599" s="7"/>
      <c r="AT599" s="25" t="str">
        <f t="shared" ca="1" si="589"/>
        <v/>
      </c>
      <c r="AU599" s="25">
        <f ca="1">SUM(AT$3:AT599)</f>
        <v>0</v>
      </c>
      <c r="AV599" s="25" t="str">
        <f t="shared" ca="1" si="590"/>
        <v/>
      </c>
      <c r="AW599" s="25" t="str">
        <f t="shared" ca="1" si="565"/>
        <v/>
      </c>
      <c r="AX599" s="25" t="str">
        <f t="shared" ca="1" si="591"/>
        <v/>
      </c>
      <c r="AY599" s="25" t="str">
        <f t="shared" ca="1" si="592"/>
        <v/>
      </c>
      <c r="AZ599" s="25" t="str">
        <f t="shared" ca="1" si="593"/>
        <v/>
      </c>
      <c r="BA599" s="25" t="str">
        <f t="shared" ca="1" si="594"/>
        <v/>
      </c>
      <c r="BB599" s="25" t="str">
        <f t="shared" ca="1" si="595"/>
        <v/>
      </c>
      <c r="BC599" s="25" t="str">
        <f t="shared" ca="1" si="596"/>
        <v/>
      </c>
      <c r="BD599" s="25" t="str">
        <f ca="1">IF($H599="","",IF($Q599="x",SUM(AW$3:AY599)+SUM(BB$3:BC599)-SUM(BD$3:BD598),0))</f>
        <v/>
      </c>
      <c r="BE599" s="25" t="str">
        <f t="shared" ca="1" si="597"/>
        <v/>
      </c>
      <c r="BF599" s="25" t="str">
        <f t="shared" ca="1" si="566"/>
        <v/>
      </c>
      <c r="BG599" s="7"/>
      <c r="BI599" s="25" t="str">
        <f t="shared" ca="1" si="598"/>
        <v/>
      </c>
      <c r="BJ599" s="25">
        <f ca="1">SUM(BI$3:BI599)</f>
        <v>0</v>
      </c>
      <c r="BK599" s="25" t="str">
        <f t="shared" ca="1" si="610"/>
        <v/>
      </c>
      <c r="BL599" s="25" t="str">
        <f t="shared" ca="1" si="567"/>
        <v/>
      </c>
      <c r="BM599" s="25" t="str">
        <f t="shared" ca="1" si="599"/>
        <v/>
      </c>
      <c r="BN599" s="25" t="str">
        <f t="shared" ca="1" si="600"/>
        <v/>
      </c>
      <c r="BO599" s="25" t="str">
        <f t="shared" ca="1" si="601"/>
        <v/>
      </c>
      <c r="BP599" s="25" t="str">
        <f t="shared" ca="1" si="602"/>
        <v/>
      </c>
      <c r="BQ599" s="25" t="str">
        <f t="shared" ca="1" si="603"/>
        <v/>
      </c>
      <c r="BR599" s="25" t="str">
        <f t="shared" ca="1" si="604"/>
        <v/>
      </c>
      <c r="BS599" s="25" t="str">
        <f ca="1">IF($H599="","",IF($Q599="x",SUM(BL$3:BN599)+SUM(BQ$3:BR599)-SUM(BS$3:BS598),0))</f>
        <v/>
      </c>
      <c r="BT599" s="25" t="str">
        <f t="shared" ca="1" si="605"/>
        <v/>
      </c>
      <c r="BU599" s="25" t="str">
        <f t="shared" ca="1" si="568"/>
        <v/>
      </c>
      <c r="BV599" s="7"/>
      <c r="BY599" s="7"/>
      <c r="CB599" s="131">
        <f t="shared" si="552"/>
        <v>596</v>
      </c>
      <c r="CC599" s="132" t="str">
        <f t="shared" ca="1" si="606"/>
        <v/>
      </c>
      <c r="CD599" s="133" t="str">
        <f t="shared" ca="1" si="553"/>
        <v/>
      </c>
      <c r="CE599" s="133" t="str">
        <f t="shared" ca="1" si="607"/>
        <v/>
      </c>
      <c r="CF599" s="133" t="str">
        <f t="shared" ca="1" si="554"/>
        <v/>
      </c>
      <c r="CG599" s="133" t="str">
        <f t="shared" ca="1" si="608"/>
        <v/>
      </c>
      <c r="CH599" s="133" t="str">
        <f ca="1">IF($H599="","",IF(MONTH($H599)=MONTH($C$4)-1,MAX(0,(CG599-SUM(N588:N599)+SUM(O588:O599))-(VLOOKUP(CB599-12,$CB$3:$CH598,6,FALSE))),0)*0.25)</f>
        <v/>
      </c>
      <c r="CI599" s="133" t="str">
        <f ca="1">IF($H599="","",CG599-SUM($CH$4:$CH599))</f>
        <v/>
      </c>
      <c r="CK599" s="133" t="str">
        <f ca="1">IF($H599="","",SUM($N$4:$N599)+$CK$3)</f>
        <v/>
      </c>
      <c r="CL599" s="133" t="str">
        <f ca="1">IF($H599="","",SUM($O$4:$O599))</f>
        <v/>
      </c>
      <c r="CM599" s="133" t="str">
        <f t="shared" ca="1" si="611"/>
        <v/>
      </c>
      <c r="CN599" s="133" t="str">
        <f ca="1">IF($H599="","",ROUND(IF(MONTH($H599)=MONTH($C$4)-1,BT599*(1+CC599)-SUM($CM$4:$CM599),0),2))</f>
        <v/>
      </c>
      <c r="CZ599" s="132" t="str">
        <f t="shared" ca="1" si="569"/>
        <v/>
      </c>
    </row>
    <row r="600" spans="6:104" x14ac:dyDescent="0.2">
      <c r="F600" s="3">
        <v>597</v>
      </c>
      <c r="G600" s="3">
        <f t="shared" si="570"/>
        <v>50</v>
      </c>
      <c r="H600" s="8" t="str">
        <f t="shared" ca="1" si="609"/>
        <v/>
      </c>
      <c r="I600" s="6" t="str">
        <f t="shared" ca="1" si="555"/>
        <v/>
      </c>
      <c r="J600" s="6" t="str">
        <f t="shared" ca="1" si="556"/>
        <v/>
      </c>
      <c r="K600" s="7"/>
      <c r="L600" s="6" t="str">
        <f ca="1">IF($H600="","",IF($J600="",VLOOKUP($I600,Sterbetafeln!$A$4:$I$124,$D$10,FALSE),MAX(0.0005,VLOOKUP($I600,Sterbetafeln!$A$4:$I$124,$D$10,FALSE)*VLOOKUP($J600,Sterbetafeln!$A$4:$I$124,$D$13,FALSE))))</f>
        <v/>
      </c>
      <c r="M600" s="78">
        <f ca="1">SUM($O$3:$O600)</f>
        <v>0</v>
      </c>
      <c r="N600" s="25" t="str">
        <f t="shared" ca="1" si="571"/>
        <v/>
      </c>
      <c r="O600" s="25" t="str">
        <f t="shared" ca="1" si="572"/>
        <v/>
      </c>
      <c r="P600" s="25" t="str">
        <f t="shared" ca="1" si="573"/>
        <v/>
      </c>
      <c r="Q600" s="7" t="str">
        <f t="shared" ca="1" si="574"/>
        <v/>
      </c>
      <c r="R600" s="25" t="str">
        <f t="shared" ca="1" si="575"/>
        <v/>
      </c>
      <c r="S600" s="25">
        <f ca="1">SUM(R$3:R600)</f>
        <v>0</v>
      </c>
      <c r="T600" s="25" t="str">
        <f t="shared" ca="1" si="576"/>
        <v/>
      </c>
      <c r="U600" s="25" t="str">
        <f t="shared" ca="1" si="557"/>
        <v/>
      </c>
      <c r="V600" s="25" t="str">
        <f t="shared" ca="1" si="577"/>
        <v/>
      </c>
      <c r="W600" s="25" t="str">
        <f t="shared" ca="1" si="558"/>
        <v/>
      </c>
      <c r="X600" s="25" t="str">
        <f t="shared" ca="1" si="578"/>
        <v/>
      </c>
      <c r="Y600" s="25" t="str">
        <f t="shared" ca="1" si="559"/>
        <v/>
      </c>
      <c r="Z600" s="25" t="str">
        <f t="shared" ca="1" si="579"/>
        <v/>
      </c>
      <c r="AA600" s="25" t="str">
        <f t="shared" ca="1" si="580"/>
        <v/>
      </c>
      <c r="AB600" s="25" t="str">
        <f ca="1">IF($H600="","",IF($Q600="x",SUM(U$3:W600)+SUM(Z$3:AA600)-SUM(AB$3:AB599),0))</f>
        <v/>
      </c>
      <c r="AC600" s="25" t="str">
        <f t="shared" ca="1" si="581"/>
        <v/>
      </c>
      <c r="AD600" s="25" t="str">
        <f t="shared" ca="1" si="560"/>
        <v/>
      </c>
      <c r="AE600" s="7"/>
      <c r="AF600" s="25" t="str">
        <f t="shared" ca="1" si="582"/>
        <v/>
      </c>
      <c r="AG600" s="25">
        <f ca="1">SUM(AF$3:AF600)</f>
        <v>0</v>
      </c>
      <c r="AH600" s="25" t="str">
        <f t="shared" ca="1" si="583"/>
        <v/>
      </c>
      <c r="AI600" s="25" t="str">
        <f t="shared" ca="1" si="561"/>
        <v/>
      </c>
      <c r="AJ600" s="25" t="str">
        <f t="shared" ca="1" si="584"/>
        <v/>
      </c>
      <c r="AK600" s="25" t="str">
        <f t="shared" ca="1" si="562"/>
        <v/>
      </c>
      <c r="AL600" s="25" t="str">
        <f t="shared" ca="1" si="585"/>
        <v/>
      </c>
      <c r="AM600" s="25" t="str">
        <f t="shared" ca="1" si="563"/>
        <v/>
      </c>
      <c r="AN600" s="25" t="str">
        <f t="shared" ca="1" si="586"/>
        <v/>
      </c>
      <c r="AO600" s="25" t="str">
        <f t="shared" ca="1" si="587"/>
        <v/>
      </c>
      <c r="AP600" s="25" t="str">
        <f ca="1">IF($H600="","",IF($Q600="x",SUM(AI$3:AK600)+SUM(AN$3:AO600)-SUM(AP$3:AP599),0))</f>
        <v/>
      </c>
      <c r="AQ600" s="25" t="str">
        <f t="shared" ca="1" si="588"/>
        <v/>
      </c>
      <c r="AR600" s="25" t="str">
        <f t="shared" ca="1" si="564"/>
        <v/>
      </c>
      <c r="AS600" s="7"/>
      <c r="AT600" s="25" t="str">
        <f t="shared" ca="1" si="589"/>
        <v/>
      </c>
      <c r="AU600" s="25">
        <f ca="1">SUM(AT$3:AT600)</f>
        <v>0</v>
      </c>
      <c r="AV600" s="25" t="str">
        <f t="shared" ca="1" si="590"/>
        <v/>
      </c>
      <c r="AW600" s="25" t="str">
        <f t="shared" ca="1" si="565"/>
        <v/>
      </c>
      <c r="AX600" s="25" t="str">
        <f t="shared" ca="1" si="591"/>
        <v/>
      </c>
      <c r="AY600" s="25" t="str">
        <f t="shared" ca="1" si="592"/>
        <v/>
      </c>
      <c r="AZ600" s="25" t="str">
        <f t="shared" ca="1" si="593"/>
        <v/>
      </c>
      <c r="BA600" s="25" t="str">
        <f t="shared" ca="1" si="594"/>
        <v/>
      </c>
      <c r="BB600" s="25" t="str">
        <f t="shared" ca="1" si="595"/>
        <v/>
      </c>
      <c r="BC600" s="25" t="str">
        <f t="shared" ca="1" si="596"/>
        <v/>
      </c>
      <c r="BD600" s="25" t="str">
        <f ca="1">IF($H600="","",IF($Q600="x",SUM(AW$3:AY600)+SUM(BB$3:BC600)-SUM(BD$3:BD599),0))</f>
        <v/>
      </c>
      <c r="BE600" s="25" t="str">
        <f t="shared" ca="1" si="597"/>
        <v/>
      </c>
      <c r="BF600" s="25" t="str">
        <f t="shared" ca="1" si="566"/>
        <v/>
      </c>
      <c r="BG600" s="7"/>
      <c r="BI600" s="25" t="str">
        <f t="shared" ca="1" si="598"/>
        <v/>
      </c>
      <c r="BJ600" s="25">
        <f ca="1">SUM(BI$3:BI600)</f>
        <v>0</v>
      </c>
      <c r="BK600" s="25" t="str">
        <f t="shared" ca="1" si="610"/>
        <v/>
      </c>
      <c r="BL600" s="25" t="str">
        <f t="shared" ca="1" si="567"/>
        <v/>
      </c>
      <c r="BM600" s="25" t="str">
        <f t="shared" ca="1" si="599"/>
        <v/>
      </c>
      <c r="BN600" s="25" t="str">
        <f t="shared" ca="1" si="600"/>
        <v/>
      </c>
      <c r="BO600" s="25" t="str">
        <f t="shared" ca="1" si="601"/>
        <v/>
      </c>
      <c r="BP600" s="25" t="str">
        <f t="shared" ca="1" si="602"/>
        <v/>
      </c>
      <c r="BQ600" s="25" t="str">
        <f t="shared" ca="1" si="603"/>
        <v/>
      </c>
      <c r="BR600" s="25" t="str">
        <f t="shared" ca="1" si="604"/>
        <v/>
      </c>
      <c r="BS600" s="25" t="str">
        <f ca="1">IF($H600="","",IF($Q600="x",SUM(BL$3:BN600)+SUM(BQ$3:BR600)-SUM(BS$3:BS599),0))</f>
        <v/>
      </c>
      <c r="BT600" s="25" t="str">
        <f t="shared" ca="1" si="605"/>
        <v/>
      </c>
      <c r="BU600" s="25" t="str">
        <f t="shared" ca="1" si="568"/>
        <v/>
      </c>
      <c r="BV600" s="7"/>
      <c r="BY600" s="7"/>
      <c r="CB600" s="131">
        <f t="shared" si="552"/>
        <v>597</v>
      </c>
      <c r="CC600" s="132" t="str">
        <f t="shared" ca="1" si="606"/>
        <v/>
      </c>
      <c r="CD600" s="133" t="str">
        <f t="shared" ca="1" si="553"/>
        <v/>
      </c>
      <c r="CE600" s="133" t="str">
        <f t="shared" ca="1" si="607"/>
        <v/>
      </c>
      <c r="CF600" s="133" t="str">
        <f t="shared" ca="1" si="554"/>
        <v/>
      </c>
      <c r="CG600" s="133" t="str">
        <f t="shared" ca="1" si="608"/>
        <v/>
      </c>
      <c r="CH600" s="133" t="str">
        <f ca="1">IF($H600="","",IF(MONTH($H600)=MONTH($C$4)-1,MAX(0,(CG600-SUM(N589:N600)+SUM(O589:O600))-(VLOOKUP(CB600-12,$CB$3:$CH599,6,FALSE))),0)*0.25)</f>
        <v/>
      </c>
      <c r="CI600" s="133" t="str">
        <f ca="1">IF($H600="","",CG600-SUM($CH$4:$CH600))</f>
        <v/>
      </c>
      <c r="CK600" s="133" t="str">
        <f ca="1">IF($H600="","",SUM($N$4:$N600)+$CK$3)</f>
        <v/>
      </c>
      <c r="CL600" s="133" t="str">
        <f ca="1">IF($H600="","",SUM($O$4:$O600))</f>
        <v/>
      </c>
      <c r="CM600" s="133" t="str">
        <f t="shared" ca="1" si="611"/>
        <v/>
      </c>
      <c r="CN600" s="133" t="str">
        <f ca="1">IF($H600="","",ROUND(IF(MONTH($H600)=MONTH($C$4)-1,BT600*(1+CC600)-SUM($CM$4:$CM600),0),2))</f>
        <v/>
      </c>
      <c r="CZ600" s="132" t="str">
        <f t="shared" ca="1" si="569"/>
        <v/>
      </c>
    </row>
    <row r="601" spans="6:104" x14ac:dyDescent="0.2">
      <c r="F601" s="3">
        <v>598</v>
      </c>
      <c r="G601" s="3">
        <f t="shared" si="570"/>
        <v>50</v>
      </c>
      <c r="H601" s="8" t="str">
        <f t="shared" ca="1" si="609"/>
        <v/>
      </c>
      <c r="I601" s="6" t="str">
        <f t="shared" ca="1" si="555"/>
        <v/>
      </c>
      <c r="J601" s="6" t="str">
        <f t="shared" ca="1" si="556"/>
        <v/>
      </c>
      <c r="K601" s="7"/>
      <c r="L601" s="6" t="str">
        <f ca="1">IF($H601="","",IF($J601="",VLOOKUP($I601,Sterbetafeln!$A$4:$I$124,$D$10,FALSE),MAX(0.0005,VLOOKUP($I601,Sterbetafeln!$A$4:$I$124,$D$10,FALSE)*VLOOKUP($J601,Sterbetafeln!$A$4:$I$124,$D$13,FALSE))))</f>
        <v/>
      </c>
      <c r="M601" s="78">
        <f ca="1">SUM($O$3:$O601)</f>
        <v>0</v>
      </c>
      <c r="N601" s="25" t="str">
        <f t="shared" ca="1" si="571"/>
        <v/>
      </c>
      <c r="O601" s="25" t="str">
        <f t="shared" ca="1" si="572"/>
        <v/>
      </c>
      <c r="P601" s="25" t="str">
        <f t="shared" ca="1" si="573"/>
        <v/>
      </c>
      <c r="Q601" s="7" t="str">
        <f t="shared" ca="1" si="574"/>
        <v/>
      </c>
      <c r="R601" s="25" t="str">
        <f t="shared" ca="1" si="575"/>
        <v/>
      </c>
      <c r="S601" s="25">
        <f ca="1">SUM(R$3:R601)</f>
        <v>0</v>
      </c>
      <c r="T601" s="25" t="str">
        <f t="shared" ca="1" si="576"/>
        <v/>
      </c>
      <c r="U601" s="25" t="str">
        <f t="shared" ca="1" si="557"/>
        <v/>
      </c>
      <c r="V601" s="25" t="str">
        <f t="shared" ca="1" si="577"/>
        <v/>
      </c>
      <c r="W601" s="25" t="str">
        <f t="shared" ca="1" si="558"/>
        <v/>
      </c>
      <c r="X601" s="25" t="str">
        <f t="shared" ca="1" si="578"/>
        <v/>
      </c>
      <c r="Y601" s="25" t="str">
        <f t="shared" ca="1" si="559"/>
        <v/>
      </c>
      <c r="Z601" s="25" t="str">
        <f t="shared" ca="1" si="579"/>
        <v/>
      </c>
      <c r="AA601" s="25" t="str">
        <f t="shared" ca="1" si="580"/>
        <v/>
      </c>
      <c r="AB601" s="25" t="str">
        <f ca="1">IF($H601="","",IF($Q601="x",SUM(U$3:W601)+SUM(Z$3:AA601)-SUM(AB$3:AB600),0))</f>
        <v/>
      </c>
      <c r="AC601" s="25" t="str">
        <f t="shared" ca="1" si="581"/>
        <v/>
      </c>
      <c r="AD601" s="25" t="str">
        <f t="shared" ca="1" si="560"/>
        <v/>
      </c>
      <c r="AE601" s="7"/>
      <c r="AF601" s="25" t="str">
        <f t="shared" ca="1" si="582"/>
        <v/>
      </c>
      <c r="AG601" s="25">
        <f ca="1">SUM(AF$3:AF601)</f>
        <v>0</v>
      </c>
      <c r="AH601" s="25" t="str">
        <f t="shared" ca="1" si="583"/>
        <v/>
      </c>
      <c r="AI601" s="25" t="str">
        <f t="shared" ca="1" si="561"/>
        <v/>
      </c>
      <c r="AJ601" s="25" t="str">
        <f t="shared" ca="1" si="584"/>
        <v/>
      </c>
      <c r="AK601" s="25" t="str">
        <f t="shared" ca="1" si="562"/>
        <v/>
      </c>
      <c r="AL601" s="25" t="str">
        <f t="shared" ca="1" si="585"/>
        <v/>
      </c>
      <c r="AM601" s="25" t="str">
        <f t="shared" ca="1" si="563"/>
        <v/>
      </c>
      <c r="AN601" s="25" t="str">
        <f t="shared" ca="1" si="586"/>
        <v/>
      </c>
      <c r="AO601" s="25" t="str">
        <f t="shared" ca="1" si="587"/>
        <v/>
      </c>
      <c r="AP601" s="25" t="str">
        <f ca="1">IF($H601="","",IF($Q601="x",SUM(AI$3:AK601)+SUM(AN$3:AO601)-SUM(AP$3:AP600),0))</f>
        <v/>
      </c>
      <c r="AQ601" s="25" t="str">
        <f t="shared" ca="1" si="588"/>
        <v/>
      </c>
      <c r="AR601" s="25" t="str">
        <f t="shared" ca="1" si="564"/>
        <v/>
      </c>
      <c r="AS601" s="7"/>
      <c r="AT601" s="25" t="str">
        <f t="shared" ca="1" si="589"/>
        <v/>
      </c>
      <c r="AU601" s="25">
        <f ca="1">SUM(AT$3:AT601)</f>
        <v>0</v>
      </c>
      <c r="AV601" s="25" t="str">
        <f t="shared" ca="1" si="590"/>
        <v/>
      </c>
      <c r="AW601" s="25" t="str">
        <f t="shared" ca="1" si="565"/>
        <v/>
      </c>
      <c r="AX601" s="25" t="str">
        <f t="shared" ca="1" si="591"/>
        <v/>
      </c>
      <c r="AY601" s="25" t="str">
        <f t="shared" ca="1" si="592"/>
        <v/>
      </c>
      <c r="AZ601" s="25" t="str">
        <f t="shared" ca="1" si="593"/>
        <v/>
      </c>
      <c r="BA601" s="25" t="str">
        <f t="shared" ca="1" si="594"/>
        <v/>
      </c>
      <c r="BB601" s="25" t="str">
        <f t="shared" ca="1" si="595"/>
        <v/>
      </c>
      <c r="BC601" s="25" t="str">
        <f t="shared" ca="1" si="596"/>
        <v/>
      </c>
      <c r="BD601" s="25" t="str">
        <f ca="1">IF($H601="","",IF($Q601="x",SUM(AW$3:AY601)+SUM(BB$3:BC601)-SUM(BD$3:BD600),0))</f>
        <v/>
      </c>
      <c r="BE601" s="25" t="str">
        <f t="shared" ca="1" si="597"/>
        <v/>
      </c>
      <c r="BF601" s="25" t="str">
        <f t="shared" ca="1" si="566"/>
        <v/>
      </c>
      <c r="BG601" s="7"/>
      <c r="BI601" s="25" t="str">
        <f t="shared" ca="1" si="598"/>
        <v/>
      </c>
      <c r="BJ601" s="25">
        <f ca="1">SUM(BI$3:BI601)</f>
        <v>0</v>
      </c>
      <c r="BK601" s="25" t="str">
        <f t="shared" ca="1" si="610"/>
        <v/>
      </c>
      <c r="BL601" s="25" t="str">
        <f t="shared" ca="1" si="567"/>
        <v/>
      </c>
      <c r="BM601" s="25" t="str">
        <f t="shared" ca="1" si="599"/>
        <v/>
      </c>
      <c r="BN601" s="25" t="str">
        <f t="shared" ca="1" si="600"/>
        <v/>
      </c>
      <c r="BO601" s="25" t="str">
        <f t="shared" ca="1" si="601"/>
        <v/>
      </c>
      <c r="BP601" s="25" t="str">
        <f t="shared" ca="1" si="602"/>
        <v/>
      </c>
      <c r="BQ601" s="25" t="str">
        <f t="shared" ca="1" si="603"/>
        <v/>
      </c>
      <c r="BR601" s="25" t="str">
        <f t="shared" ca="1" si="604"/>
        <v/>
      </c>
      <c r="BS601" s="25" t="str">
        <f ca="1">IF($H601="","",IF($Q601="x",SUM(BL$3:BN601)+SUM(BQ$3:BR601)-SUM(BS$3:BS600),0))</f>
        <v/>
      </c>
      <c r="BT601" s="25" t="str">
        <f t="shared" ca="1" si="605"/>
        <v/>
      </c>
      <c r="BU601" s="25" t="str">
        <f t="shared" ca="1" si="568"/>
        <v/>
      </c>
      <c r="BV601" s="7"/>
      <c r="BY601" s="7"/>
      <c r="CB601" s="131">
        <f t="shared" si="552"/>
        <v>598</v>
      </c>
      <c r="CC601" s="132" t="str">
        <f t="shared" ca="1" si="606"/>
        <v/>
      </c>
      <c r="CD601" s="133" t="str">
        <f t="shared" ca="1" si="553"/>
        <v/>
      </c>
      <c r="CE601" s="133" t="str">
        <f t="shared" ca="1" si="607"/>
        <v/>
      </c>
      <c r="CF601" s="133" t="str">
        <f t="shared" ca="1" si="554"/>
        <v/>
      </c>
      <c r="CG601" s="133" t="str">
        <f t="shared" ca="1" si="608"/>
        <v/>
      </c>
      <c r="CH601" s="133" t="str">
        <f ca="1">IF($H601="","",IF(MONTH($H601)=MONTH($C$4)-1,MAX(0,(CG601-SUM(N590:N601)+SUM(O590:O601))-(VLOOKUP(CB601-12,$CB$3:$CH600,6,FALSE))),0)*0.25)</f>
        <v/>
      </c>
      <c r="CI601" s="133" t="str">
        <f ca="1">IF($H601="","",CG601-SUM($CH$4:$CH601))</f>
        <v/>
      </c>
      <c r="CK601" s="133" t="str">
        <f ca="1">IF($H601="","",SUM($N$4:$N601)+$CK$3)</f>
        <v/>
      </c>
      <c r="CL601" s="133" t="str">
        <f ca="1">IF($H601="","",SUM($O$4:$O601))</f>
        <v/>
      </c>
      <c r="CM601" s="133" t="str">
        <f t="shared" ca="1" si="611"/>
        <v/>
      </c>
      <c r="CN601" s="133" t="str">
        <f ca="1">IF($H601="","",ROUND(IF(MONTH($H601)=MONTH($C$4)-1,BT601*(1+CC601)-SUM($CM$4:$CM601),0),2))</f>
        <v/>
      </c>
      <c r="CZ601" s="132" t="str">
        <f t="shared" ca="1" si="569"/>
        <v/>
      </c>
    </row>
    <row r="602" spans="6:104" x14ac:dyDescent="0.2">
      <c r="F602" s="3">
        <v>599</v>
      </c>
      <c r="G602" s="3">
        <f t="shared" si="570"/>
        <v>50</v>
      </c>
      <c r="H602" s="8" t="str">
        <f t="shared" ca="1" si="609"/>
        <v/>
      </c>
      <c r="I602" s="6" t="str">
        <f t="shared" ca="1" si="555"/>
        <v/>
      </c>
      <c r="J602" s="6" t="str">
        <f t="shared" ca="1" si="556"/>
        <v/>
      </c>
      <c r="K602" s="7"/>
      <c r="L602" s="6" t="str">
        <f ca="1">IF($H602="","",IF($J602="",VLOOKUP($I602,Sterbetafeln!$A$4:$I$124,$D$10,FALSE),MAX(0.0005,VLOOKUP($I602,Sterbetafeln!$A$4:$I$124,$D$10,FALSE)*VLOOKUP($J602,Sterbetafeln!$A$4:$I$124,$D$13,FALSE))))</f>
        <v/>
      </c>
      <c r="M602" s="78">
        <f ca="1">SUM($O$3:$O602)</f>
        <v>0</v>
      </c>
      <c r="N602" s="25" t="str">
        <f t="shared" ca="1" si="571"/>
        <v/>
      </c>
      <c r="O602" s="25" t="str">
        <f t="shared" ca="1" si="572"/>
        <v/>
      </c>
      <c r="P602" s="25" t="str">
        <f t="shared" ca="1" si="573"/>
        <v/>
      </c>
      <c r="Q602" s="7" t="str">
        <f t="shared" ca="1" si="574"/>
        <v/>
      </c>
      <c r="R602" s="25" t="str">
        <f t="shared" ca="1" si="575"/>
        <v/>
      </c>
      <c r="S602" s="25">
        <f ca="1">SUM(R$3:R602)</f>
        <v>0</v>
      </c>
      <c r="T602" s="25" t="str">
        <f t="shared" ca="1" si="576"/>
        <v/>
      </c>
      <c r="U602" s="25" t="str">
        <f t="shared" ca="1" si="557"/>
        <v/>
      </c>
      <c r="V602" s="25" t="str">
        <f t="shared" ca="1" si="577"/>
        <v/>
      </c>
      <c r="W602" s="25" t="str">
        <f t="shared" ca="1" si="558"/>
        <v/>
      </c>
      <c r="X602" s="25" t="str">
        <f t="shared" ca="1" si="578"/>
        <v/>
      </c>
      <c r="Y602" s="25" t="str">
        <f t="shared" ca="1" si="559"/>
        <v/>
      </c>
      <c r="Z602" s="25" t="str">
        <f t="shared" ca="1" si="579"/>
        <v/>
      </c>
      <c r="AA602" s="25" t="str">
        <f t="shared" ca="1" si="580"/>
        <v/>
      </c>
      <c r="AB602" s="25" t="str">
        <f ca="1">IF($H602="","",IF($Q602="x",SUM(U$3:W602)+SUM(Z$3:AA602)-SUM(AB$3:AB601),0))</f>
        <v/>
      </c>
      <c r="AC602" s="25" t="str">
        <f t="shared" ca="1" si="581"/>
        <v/>
      </c>
      <c r="AD602" s="25" t="str">
        <f t="shared" ca="1" si="560"/>
        <v/>
      </c>
      <c r="AE602" s="7"/>
      <c r="AF602" s="25" t="str">
        <f t="shared" ca="1" si="582"/>
        <v/>
      </c>
      <c r="AG602" s="25">
        <f ca="1">SUM(AF$3:AF602)</f>
        <v>0</v>
      </c>
      <c r="AH602" s="25" t="str">
        <f t="shared" ca="1" si="583"/>
        <v/>
      </c>
      <c r="AI602" s="25" t="str">
        <f t="shared" ca="1" si="561"/>
        <v/>
      </c>
      <c r="AJ602" s="25" t="str">
        <f t="shared" ca="1" si="584"/>
        <v/>
      </c>
      <c r="AK602" s="25" t="str">
        <f t="shared" ca="1" si="562"/>
        <v/>
      </c>
      <c r="AL602" s="25" t="str">
        <f t="shared" ca="1" si="585"/>
        <v/>
      </c>
      <c r="AM602" s="25" t="str">
        <f t="shared" ca="1" si="563"/>
        <v/>
      </c>
      <c r="AN602" s="25" t="str">
        <f t="shared" ca="1" si="586"/>
        <v/>
      </c>
      <c r="AO602" s="25" t="str">
        <f t="shared" ca="1" si="587"/>
        <v/>
      </c>
      <c r="AP602" s="25" t="str">
        <f ca="1">IF($H602="","",IF($Q602="x",SUM(AI$3:AK602)+SUM(AN$3:AO602)-SUM(AP$3:AP601),0))</f>
        <v/>
      </c>
      <c r="AQ602" s="25" t="str">
        <f t="shared" ca="1" si="588"/>
        <v/>
      </c>
      <c r="AR602" s="25" t="str">
        <f t="shared" ca="1" si="564"/>
        <v/>
      </c>
      <c r="AS602" s="7"/>
      <c r="AT602" s="25" t="str">
        <f t="shared" ca="1" si="589"/>
        <v/>
      </c>
      <c r="AU602" s="25">
        <f ca="1">SUM(AT$3:AT602)</f>
        <v>0</v>
      </c>
      <c r="AV602" s="25" t="str">
        <f t="shared" ca="1" si="590"/>
        <v/>
      </c>
      <c r="AW602" s="25" t="str">
        <f t="shared" ca="1" si="565"/>
        <v/>
      </c>
      <c r="AX602" s="25" t="str">
        <f t="shared" ca="1" si="591"/>
        <v/>
      </c>
      <c r="AY602" s="25" t="str">
        <f t="shared" ca="1" si="592"/>
        <v/>
      </c>
      <c r="AZ602" s="25" t="str">
        <f t="shared" ca="1" si="593"/>
        <v/>
      </c>
      <c r="BA602" s="25" t="str">
        <f t="shared" ca="1" si="594"/>
        <v/>
      </c>
      <c r="BB602" s="25" t="str">
        <f t="shared" ca="1" si="595"/>
        <v/>
      </c>
      <c r="BC602" s="25" t="str">
        <f t="shared" ca="1" si="596"/>
        <v/>
      </c>
      <c r="BD602" s="25" t="str">
        <f ca="1">IF($H602="","",IF($Q602="x",SUM(AW$3:AY602)+SUM(BB$3:BC602)-SUM(BD$3:BD601),0))</f>
        <v/>
      </c>
      <c r="BE602" s="25" t="str">
        <f t="shared" ca="1" si="597"/>
        <v/>
      </c>
      <c r="BF602" s="25" t="str">
        <f t="shared" ca="1" si="566"/>
        <v/>
      </c>
      <c r="BG602" s="7"/>
      <c r="BI602" s="25" t="str">
        <f t="shared" ca="1" si="598"/>
        <v/>
      </c>
      <c r="BJ602" s="25">
        <f ca="1">SUM(BI$3:BI602)</f>
        <v>0</v>
      </c>
      <c r="BK602" s="25" t="str">
        <f t="shared" ca="1" si="610"/>
        <v/>
      </c>
      <c r="BL602" s="25" t="str">
        <f t="shared" ca="1" si="567"/>
        <v/>
      </c>
      <c r="BM602" s="25" t="str">
        <f t="shared" ca="1" si="599"/>
        <v/>
      </c>
      <c r="BN602" s="25" t="str">
        <f t="shared" ca="1" si="600"/>
        <v/>
      </c>
      <c r="BO602" s="25" t="str">
        <f t="shared" ca="1" si="601"/>
        <v/>
      </c>
      <c r="BP602" s="25" t="str">
        <f t="shared" ca="1" si="602"/>
        <v/>
      </c>
      <c r="BQ602" s="25" t="str">
        <f t="shared" ca="1" si="603"/>
        <v/>
      </c>
      <c r="BR602" s="25" t="str">
        <f t="shared" ca="1" si="604"/>
        <v/>
      </c>
      <c r="BS602" s="25" t="str">
        <f ca="1">IF($H602="","",IF($Q602="x",SUM(BL$3:BN602)+SUM(BQ$3:BR602)-SUM(BS$3:BS601),0))</f>
        <v/>
      </c>
      <c r="BT602" s="25" t="str">
        <f t="shared" ca="1" si="605"/>
        <v/>
      </c>
      <c r="BU602" s="25" t="str">
        <f t="shared" ca="1" si="568"/>
        <v/>
      </c>
      <c r="BV602" s="7"/>
      <c r="BY602" s="7"/>
      <c r="CB602" s="131">
        <f t="shared" si="552"/>
        <v>599</v>
      </c>
      <c r="CC602" s="132" t="str">
        <f t="shared" ca="1" si="606"/>
        <v/>
      </c>
      <c r="CD602" s="133" t="str">
        <f t="shared" ca="1" si="553"/>
        <v/>
      </c>
      <c r="CE602" s="133" t="str">
        <f t="shared" ca="1" si="607"/>
        <v/>
      </c>
      <c r="CF602" s="133" t="str">
        <f t="shared" ca="1" si="554"/>
        <v/>
      </c>
      <c r="CG602" s="133" t="str">
        <f t="shared" ca="1" si="608"/>
        <v/>
      </c>
      <c r="CH602" s="133" t="str">
        <f ca="1">IF($H602="","",IF(MONTH($H602)=MONTH($C$4)-1,MAX(0,(CG602-SUM(N591:N602)+SUM(O591:O602))-(VLOOKUP(CB602-12,$CB$3:$CH601,6,FALSE))),0)*0.25)</f>
        <v/>
      </c>
      <c r="CI602" s="133" t="str">
        <f ca="1">IF($H602="","",CG602-SUM($CH$4:$CH602))</f>
        <v/>
      </c>
      <c r="CK602" s="133" t="str">
        <f ca="1">IF($H602="","",SUM($N$4:$N602)+$CK$3)</f>
        <v/>
      </c>
      <c r="CL602" s="133" t="str">
        <f ca="1">IF($H602="","",SUM($O$4:$O602))</f>
        <v/>
      </c>
      <c r="CM602" s="133" t="str">
        <f t="shared" ca="1" si="611"/>
        <v/>
      </c>
      <c r="CN602" s="133" t="str">
        <f ca="1">IF($H602="","",ROUND(IF(MONTH($H602)=MONTH($C$4)-1,BT602*(1+CC602)-SUM($CM$4:$CM602),0),2))</f>
        <v/>
      </c>
      <c r="CZ602" s="132" t="str">
        <f t="shared" ca="1" si="569"/>
        <v/>
      </c>
    </row>
    <row r="603" spans="6:104" x14ac:dyDescent="0.2">
      <c r="F603" s="3">
        <v>600</v>
      </c>
      <c r="G603" s="3">
        <f t="shared" si="570"/>
        <v>50</v>
      </c>
      <c r="H603" s="8" t="str">
        <f t="shared" ca="1" si="609"/>
        <v/>
      </c>
      <c r="I603" s="6" t="str">
        <f t="shared" ca="1" si="555"/>
        <v/>
      </c>
      <c r="J603" s="6" t="str">
        <f t="shared" ca="1" si="556"/>
        <v/>
      </c>
      <c r="K603" s="7"/>
      <c r="L603" s="6" t="str">
        <f ca="1">IF($H603="","",IF($J603="",VLOOKUP($I603,Sterbetafeln!$A$4:$I$124,$D$10,FALSE),MAX(0.0005,VLOOKUP($I603,Sterbetafeln!$A$4:$I$124,$D$10,FALSE)*VLOOKUP($J603,Sterbetafeln!$A$4:$I$124,$D$13,FALSE))))</f>
        <v/>
      </c>
      <c r="M603" s="78">
        <f ca="1">SUM($O$3:$O603)</f>
        <v>0</v>
      </c>
      <c r="N603" s="25" t="str">
        <f t="shared" ca="1" si="571"/>
        <v/>
      </c>
      <c r="O603" s="25" t="str">
        <f t="shared" ca="1" si="572"/>
        <v/>
      </c>
      <c r="P603" s="25" t="str">
        <f t="shared" ca="1" si="573"/>
        <v/>
      </c>
      <c r="Q603" s="7" t="str">
        <f t="shared" ca="1" si="574"/>
        <v/>
      </c>
      <c r="R603" s="25" t="str">
        <f t="shared" ca="1" si="575"/>
        <v/>
      </c>
      <c r="S603" s="25">
        <f ca="1">SUM(R$3:R603)</f>
        <v>0</v>
      </c>
      <c r="T603" s="25" t="str">
        <f t="shared" ca="1" si="576"/>
        <v/>
      </c>
      <c r="U603" s="25" t="str">
        <f t="shared" ca="1" si="557"/>
        <v/>
      </c>
      <c r="V603" s="25" t="str">
        <f t="shared" ca="1" si="577"/>
        <v/>
      </c>
      <c r="W603" s="25" t="str">
        <f t="shared" ca="1" si="558"/>
        <v/>
      </c>
      <c r="X603" s="25" t="str">
        <f t="shared" ca="1" si="578"/>
        <v/>
      </c>
      <c r="Y603" s="25" t="str">
        <f t="shared" ca="1" si="559"/>
        <v/>
      </c>
      <c r="Z603" s="25" t="str">
        <f t="shared" ca="1" si="579"/>
        <v/>
      </c>
      <c r="AA603" s="25" t="str">
        <f t="shared" ca="1" si="580"/>
        <v/>
      </c>
      <c r="AB603" s="25" t="str">
        <f ca="1">IF($H603="","",IF($Q603="x",SUM(U$3:W603)+SUM(Z$3:AA603)-SUM(AB$3:AB602),0))</f>
        <v/>
      </c>
      <c r="AC603" s="25" t="str">
        <f t="shared" ca="1" si="581"/>
        <v/>
      </c>
      <c r="AD603" s="25" t="str">
        <f t="shared" ca="1" si="560"/>
        <v/>
      </c>
      <c r="AE603" s="7"/>
      <c r="AF603" s="25" t="str">
        <f t="shared" ca="1" si="582"/>
        <v/>
      </c>
      <c r="AG603" s="25">
        <f ca="1">SUM(AF$3:AF603)</f>
        <v>0</v>
      </c>
      <c r="AH603" s="25" t="str">
        <f t="shared" ca="1" si="583"/>
        <v/>
      </c>
      <c r="AI603" s="25" t="str">
        <f t="shared" ca="1" si="561"/>
        <v/>
      </c>
      <c r="AJ603" s="25" t="str">
        <f t="shared" ca="1" si="584"/>
        <v/>
      </c>
      <c r="AK603" s="25" t="str">
        <f t="shared" ca="1" si="562"/>
        <v/>
      </c>
      <c r="AL603" s="25" t="str">
        <f t="shared" ca="1" si="585"/>
        <v/>
      </c>
      <c r="AM603" s="25" t="str">
        <f t="shared" ca="1" si="563"/>
        <v/>
      </c>
      <c r="AN603" s="25" t="str">
        <f t="shared" ca="1" si="586"/>
        <v/>
      </c>
      <c r="AO603" s="25" t="str">
        <f t="shared" ca="1" si="587"/>
        <v/>
      </c>
      <c r="AP603" s="25" t="str">
        <f ca="1">IF($H603="","",IF($Q603="x",SUM(AI$3:AK603)+SUM(AN$3:AO603)-SUM(AP$3:AP602),0))</f>
        <v/>
      </c>
      <c r="AQ603" s="25" t="str">
        <f t="shared" ca="1" si="588"/>
        <v/>
      </c>
      <c r="AR603" s="25" t="str">
        <f t="shared" ca="1" si="564"/>
        <v/>
      </c>
      <c r="AS603" s="7"/>
      <c r="AT603" s="25" t="str">
        <f t="shared" ca="1" si="589"/>
        <v/>
      </c>
      <c r="AU603" s="25">
        <f ca="1">SUM(AT$3:AT603)</f>
        <v>0</v>
      </c>
      <c r="AV603" s="25" t="str">
        <f t="shared" ca="1" si="590"/>
        <v/>
      </c>
      <c r="AW603" s="25" t="str">
        <f t="shared" ca="1" si="565"/>
        <v/>
      </c>
      <c r="AX603" s="25" t="str">
        <f t="shared" ca="1" si="591"/>
        <v/>
      </c>
      <c r="AY603" s="25" t="str">
        <f t="shared" ca="1" si="592"/>
        <v/>
      </c>
      <c r="AZ603" s="25" t="str">
        <f t="shared" ca="1" si="593"/>
        <v/>
      </c>
      <c r="BA603" s="25" t="str">
        <f t="shared" ca="1" si="594"/>
        <v/>
      </c>
      <c r="BB603" s="25" t="str">
        <f t="shared" ca="1" si="595"/>
        <v/>
      </c>
      <c r="BC603" s="25" t="str">
        <f t="shared" ca="1" si="596"/>
        <v/>
      </c>
      <c r="BD603" s="25" t="str">
        <f ca="1">IF($H603="","",IF($Q603="x",SUM(AW$3:AY603)+SUM(BB$3:BC603)-SUM(BD$3:BD602),0))</f>
        <v/>
      </c>
      <c r="BE603" s="25" t="str">
        <f t="shared" ca="1" si="597"/>
        <v/>
      </c>
      <c r="BF603" s="25" t="str">
        <f t="shared" ca="1" si="566"/>
        <v/>
      </c>
      <c r="BG603" s="7"/>
      <c r="BI603" s="25" t="str">
        <f t="shared" ca="1" si="598"/>
        <v/>
      </c>
      <c r="BJ603" s="25">
        <f ca="1">SUM(BI$3:BI603)</f>
        <v>0</v>
      </c>
      <c r="BK603" s="25" t="str">
        <f t="shared" ca="1" si="610"/>
        <v/>
      </c>
      <c r="BL603" s="25" t="str">
        <f t="shared" ca="1" si="567"/>
        <v/>
      </c>
      <c r="BM603" s="25" t="str">
        <f t="shared" ca="1" si="599"/>
        <v/>
      </c>
      <c r="BN603" s="25" t="str">
        <f t="shared" ca="1" si="600"/>
        <v/>
      </c>
      <c r="BO603" s="25" t="str">
        <f t="shared" ca="1" si="601"/>
        <v/>
      </c>
      <c r="BP603" s="25" t="str">
        <f t="shared" ca="1" si="602"/>
        <v/>
      </c>
      <c r="BQ603" s="25" t="str">
        <f t="shared" ca="1" si="603"/>
        <v/>
      </c>
      <c r="BR603" s="25" t="str">
        <f t="shared" ca="1" si="604"/>
        <v/>
      </c>
      <c r="BS603" s="25" t="str">
        <f ca="1">IF($H603="","",IF($Q603="x",SUM(BL$3:BN603)+SUM(BQ$3:BR603)-SUM(BS$3:BS602),0))</f>
        <v/>
      </c>
      <c r="BT603" s="25" t="str">
        <f t="shared" ca="1" si="605"/>
        <v/>
      </c>
      <c r="BU603" s="25" t="str">
        <f t="shared" ca="1" si="568"/>
        <v/>
      </c>
      <c r="BV603" s="7"/>
      <c r="BY603" s="7"/>
      <c r="CB603" s="131">
        <f t="shared" si="552"/>
        <v>600</v>
      </c>
      <c r="CC603" s="132" t="str">
        <f t="shared" ca="1" si="606"/>
        <v/>
      </c>
      <c r="CD603" s="133" t="str">
        <f t="shared" ca="1" si="553"/>
        <v/>
      </c>
      <c r="CE603" s="133" t="str">
        <f t="shared" ca="1" si="607"/>
        <v/>
      </c>
      <c r="CF603" s="133" t="str">
        <f t="shared" ca="1" si="554"/>
        <v/>
      </c>
      <c r="CG603" s="133" t="str">
        <f t="shared" ca="1" si="608"/>
        <v/>
      </c>
      <c r="CH603" s="133" t="str">
        <f ca="1">IF($H603="","",IF(MONTH($H603)=MONTH($C$4)-1,MAX(0,(CG603-SUM(N592:N603)+SUM(O592:O603))-(VLOOKUP(CB603-12,$CB$3:$CH602,6,FALSE))),0)*0.25)</f>
        <v/>
      </c>
      <c r="CI603" s="133" t="str">
        <f ca="1">IF($H603="","",CG603-SUM($CH$4:$CH603))</f>
        <v/>
      </c>
      <c r="CK603" s="133" t="str">
        <f ca="1">IF($H603="","",SUM($N$4:$N603)+$CK$3)</f>
        <v/>
      </c>
      <c r="CL603" s="133" t="str">
        <f ca="1">IF($H603="","",SUM($O$4:$O603))</f>
        <v/>
      </c>
      <c r="CM603" s="133" t="str">
        <f t="shared" ca="1" si="611"/>
        <v/>
      </c>
      <c r="CN603" s="133" t="str">
        <f ca="1">IF($H603="","",ROUND(IF(MONTH($H603)=MONTH($C$4)-1,BT603*(1+CC603)-SUM($CM$4:$CM603),0),2))</f>
        <v/>
      </c>
      <c r="CZ603" s="132" t="str">
        <f t="shared" ca="1" si="569"/>
        <v/>
      </c>
    </row>
    <row r="604" spans="6:104" x14ac:dyDescent="0.2">
      <c r="F604" s="3">
        <v>601</v>
      </c>
      <c r="G604" s="3">
        <f t="shared" si="570"/>
        <v>51</v>
      </c>
      <c r="H604" s="8" t="str">
        <f ca="1">IF(OR($G604&gt;$C$5,$H603=""),"",DATE(YEAR($H$4),MONTH($H$4)+$F604,1)-1)</f>
        <v/>
      </c>
      <c r="I604" s="6" t="str">
        <f t="shared" ca="1" si="555"/>
        <v/>
      </c>
      <c r="J604" s="6" t="str">
        <f t="shared" ca="1" si="556"/>
        <v/>
      </c>
      <c r="K604" s="7"/>
      <c r="L604" s="6" t="str">
        <f ca="1">IF($H604="","",IF($J604="",VLOOKUP($I604,Sterbetafeln!$A$4:$I$124,$D$10,FALSE),MAX(0.0005,VLOOKUP($I604,Sterbetafeln!$A$4:$I$124,$D$10,FALSE)*VLOOKUP($J604,Sterbetafeln!$A$4:$I$124,$D$13,FALSE))))</f>
        <v/>
      </c>
      <c r="M604" s="78">
        <f ca="1">SUM($O$3:$O604)</f>
        <v>0</v>
      </c>
      <c r="N604" s="25" t="str">
        <f t="shared" ca="1" si="571"/>
        <v/>
      </c>
      <c r="O604" s="25" t="str">
        <f t="shared" ca="1" si="572"/>
        <v/>
      </c>
      <c r="P604" s="25" t="str">
        <f t="shared" ca="1" si="573"/>
        <v/>
      </c>
      <c r="Q604" s="7" t="str">
        <f t="shared" ca="1" si="574"/>
        <v/>
      </c>
      <c r="R604" s="25" t="str">
        <f t="shared" ca="1" si="575"/>
        <v/>
      </c>
      <c r="S604" s="25">
        <f ca="1">SUM(R$3:R604)</f>
        <v>0</v>
      </c>
      <c r="T604" s="25" t="str">
        <f t="shared" ca="1" si="576"/>
        <v/>
      </c>
      <c r="U604" s="25" t="str">
        <f t="shared" ca="1" si="557"/>
        <v/>
      </c>
      <c r="V604" s="25" t="str">
        <f t="shared" ca="1" si="577"/>
        <v/>
      </c>
      <c r="W604" s="25" t="str">
        <f t="shared" ca="1" si="558"/>
        <v/>
      </c>
      <c r="X604" s="25" t="str">
        <f t="shared" ca="1" si="578"/>
        <v/>
      </c>
      <c r="Y604" s="25" t="str">
        <f t="shared" ca="1" si="559"/>
        <v/>
      </c>
      <c r="Z604" s="25" t="str">
        <f t="shared" ca="1" si="579"/>
        <v/>
      </c>
      <c r="AA604" s="25" t="str">
        <f t="shared" ca="1" si="580"/>
        <v/>
      </c>
      <c r="AB604" s="25" t="str">
        <f ca="1">IF($H604="","",IF($Q604="x",SUM(U$3:W604)+SUM(Z$3:AA604)-SUM(AB$3:AB603),0))</f>
        <v/>
      </c>
      <c r="AC604" s="25" t="str">
        <f t="shared" ca="1" si="581"/>
        <v/>
      </c>
      <c r="AD604" s="25" t="str">
        <f t="shared" ca="1" si="560"/>
        <v/>
      </c>
      <c r="AE604" s="7"/>
      <c r="AF604" s="25" t="str">
        <f t="shared" ca="1" si="582"/>
        <v/>
      </c>
      <c r="AG604" s="25">
        <f ca="1">SUM(AF$3:AF604)</f>
        <v>0</v>
      </c>
      <c r="AH604" s="25" t="str">
        <f t="shared" ca="1" si="583"/>
        <v/>
      </c>
      <c r="AI604" s="25" t="str">
        <f t="shared" ca="1" si="561"/>
        <v/>
      </c>
      <c r="AJ604" s="25" t="str">
        <f t="shared" ca="1" si="584"/>
        <v/>
      </c>
      <c r="AK604" s="25" t="str">
        <f t="shared" ca="1" si="562"/>
        <v/>
      </c>
      <c r="AL604" s="25" t="str">
        <f t="shared" ca="1" si="585"/>
        <v/>
      </c>
      <c r="AM604" s="25" t="str">
        <f t="shared" ca="1" si="563"/>
        <v/>
      </c>
      <c r="AN604" s="25" t="str">
        <f t="shared" ca="1" si="586"/>
        <v/>
      </c>
      <c r="AO604" s="25" t="str">
        <f t="shared" ca="1" si="587"/>
        <v/>
      </c>
      <c r="AP604" s="25" t="str">
        <f ca="1">IF($H604="","",IF($Q604="x",SUM(AI$3:AK604)+SUM(AN$3:AO604)-SUM(AP$3:AP603),0))</f>
        <v/>
      </c>
      <c r="AQ604" s="25" t="str">
        <f t="shared" ca="1" si="588"/>
        <v/>
      </c>
      <c r="AR604" s="25" t="str">
        <f t="shared" ca="1" si="564"/>
        <v/>
      </c>
      <c r="AS604" s="7"/>
      <c r="AT604" s="25" t="str">
        <f t="shared" ca="1" si="589"/>
        <v/>
      </c>
      <c r="AU604" s="25">
        <f ca="1">SUM(AT$3:AT604)</f>
        <v>0</v>
      </c>
      <c r="AV604" s="25" t="str">
        <f t="shared" ca="1" si="590"/>
        <v/>
      </c>
      <c r="AW604" s="25" t="str">
        <f t="shared" ca="1" si="565"/>
        <v/>
      </c>
      <c r="AX604" s="25" t="str">
        <f t="shared" ca="1" si="591"/>
        <v/>
      </c>
      <c r="AY604" s="25" t="str">
        <f t="shared" ca="1" si="592"/>
        <v/>
      </c>
      <c r="AZ604" s="25" t="str">
        <f t="shared" ca="1" si="593"/>
        <v/>
      </c>
      <c r="BA604" s="25" t="str">
        <f t="shared" ca="1" si="594"/>
        <v/>
      </c>
      <c r="BB604" s="25" t="str">
        <f t="shared" ca="1" si="595"/>
        <v/>
      </c>
      <c r="BC604" s="25" t="str">
        <f t="shared" ca="1" si="596"/>
        <v/>
      </c>
      <c r="BD604" s="25" t="str">
        <f ca="1">IF($H604="","",IF($Q604="x",SUM(AW$3:AY604)+SUM(BB$3:BC604)-SUM(BD$3:BD603),0))</f>
        <v/>
      </c>
      <c r="BE604" s="25" t="str">
        <f t="shared" ca="1" si="597"/>
        <v/>
      </c>
      <c r="BF604" s="25" t="str">
        <f t="shared" ca="1" si="566"/>
        <v/>
      </c>
      <c r="BG604" s="7"/>
      <c r="BI604" s="25" t="str">
        <f t="shared" ca="1" si="598"/>
        <v/>
      </c>
      <c r="BJ604" s="25">
        <f ca="1">SUM(BI$3:BI604)</f>
        <v>0</v>
      </c>
      <c r="BK604" s="25" t="str">
        <f t="shared" ca="1" si="610"/>
        <v/>
      </c>
      <c r="BL604" s="25" t="str">
        <f t="shared" ca="1" si="567"/>
        <v/>
      </c>
      <c r="BM604" s="25" t="str">
        <f t="shared" ca="1" si="599"/>
        <v/>
      </c>
      <c r="BN604" s="25" t="str">
        <f t="shared" ca="1" si="600"/>
        <v/>
      </c>
      <c r="BO604" s="25" t="str">
        <f t="shared" ca="1" si="601"/>
        <v/>
      </c>
      <c r="BP604" s="25" t="str">
        <f t="shared" ca="1" si="602"/>
        <v/>
      </c>
      <c r="BQ604" s="25" t="str">
        <f t="shared" ca="1" si="603"/>
        <v/>
      </c>
      <c r="BR604" s="25" t="str">
        <f t="shared" ca="1" si="604"/>
        <v/>
      </c>
      <c r="BS604" s="25" t="str">
        <f ca="1">IF($H604="","",IF($Q604="x",SUM(BL$3:BN604)+SUM(BQ$3:BR604)-SUM(BS$3:BS603),0))</f>
        <v/>
      </c>
      <c r="BT604" s="25" t="str">
        <f t="shared" ca="1" si="605"/>
        <v/>
      </c>
      <c r="BU604" s="25" t="str">
        <f t="shared" ca="1" si="568"/>
        <v/>
      </c>
      <c r="BV604" s="7"/>
      <c r="BY604" s="7"/>
      <c r="CB604" s="131">
        <f t="shared" si="552"/>
        <v>601</v>
      </c>
      <c r="CC604" s="132" t="str">
        <f t="shared" ca="1" si="606"/>
        <v/>
      </c>
      <c r="CD604" s="133" t="str">
        <f t="shared" ca="1" si="553"/>
        <v/>
      </c>
      <c r="CE604" s="133" t="str">
        <f t="shared" ca="1" si="607"/>
        <v/>
      </c>
      <c r="CF604" s="133" t="str">
        <f t="shared" ca="1" si="554"/>
        <v/>
      </c>
      <c r="CG604" s="133" t="str">
        <f t="shared" ca="1" si="608"/>
        <v/>
      </c>
      <c r="CH604" s="133" t="str">
        <f ca="1">IF($H604="","",IF(MONTH($H604)=MONTH($C$4)-1,MAX(0,(CG604-SUM(N593:N604)+SUM(O593:O604))-(VLOOKUP(CB604-12,$CB$3:$CH603,6,FALSE))),0)*0.25)</f>
        <v/>
      </c>
      <c r="CI604" s="133" t="str">
        <f ca="1">IF($H604="","",CG604-SUM($CH$4:$CH604))</f>
        <v/>
      </c>
      <c r="CK604" s="133" t="str">
        <f ca="1">IF($H604="","",SUM($N$4:$N604)+$CK$3)</f>
        <v/>
      </c>
      <c r="CL604" s="133" t="str">
        <f ca="1">IF($H604="","",SUM($O$4:$O604))</f>
        <v/>
      </c>
      <c r="CM604" s="133" t="str">
        <f t="shared" ca="1" si="611"/>
        <v/>
      </c>
      <c r="CN604" s="133" t="str">
        <f ca="1">IF($H604="","",ROUND(IF(MONTH($H604)=MONTH($C$4)-1,BT604*(1+CC604)-SUM($CM$4:$CM604),0),2))</f>
        <v/>
      </c>
      <c r="CZ604" s="132" t="str">
        <f t="shared" ca="1" si="569"/>
        <v/>
      </c>
    </row>
    <row r="605" spans="6:104" x14ac:dyDescent="0.2">
      <c r="F605" s="3">
        <v>602</v>
      </c>
      <c r="G605" s="3">
        <f t="shared" si="570"/>
        <v>51</v>
      </c>
      <c r="H605" s="8" t="str">
        <f t="shared" ca="1" si="609"/>
        <v/>
      </c>
      <c r="I605" s="6" t="str">
        <f t="shared" ca="1" si="555"/>
        <v/>
      </c>
      <c r="J605" s="6" t="str">
        <f t="shared" ca="1" si="556"/>
        <v/>
      </c>
      <c r="K605" s="7"/>
      <c r="L605" s="6" t="str">
        <f ca="1">IF($H605="","",IF($J605="",VLOOKUP($I605,Sterbetafeln!$A$4:$I$124,$D$10,FALSE),MAX(0.0005,VLOOKUP($I605,Sterbetafeln!$A$4:$I$124,$D$10,FALSE)*VLOOKUP($J605,Sterbetafeln!$A$4:$I$124,$D$13,FALSE))))</f>
        <v/>
      </c>
      <c r="M605" s="78">
        <f ca="1">SUM($O$3:$O605)</f>
        <v>0</v>
      </c>
      <c r="N605" s="25" t="str">
        <f t="shared" ca="1" si="571"/>
        <v/>
      </c>
      <c r="O605" s="25" t="str">
        <f t="shared" ca="1" si="572"/>
        <v/>
      </c>
      <c r="P605" s="25" t="str">
        <f t="shared" ca="1" si="573"/>
        <v/>
      </c>
      <c r="Q605" s="7" t="str">
        <f t="shared" ca="1" si="574"/>
        <v/>
      </c>
      <c r="R605" s="25" t="str">
        <f t="shared" ca="1" si="575"/>
        <v/>
      </c>
      <c r="S605" s="25">
        <f ca="1">SUM(R$3:R605)</f>
        <v>0</v>
      </c>
      <c r="T605" s="25" t="str">
        <f t="shared" ca="1" si="576"/>
        <v/>
      </c>
      <c r="U605" s="25" t="str">
        <f t="shared" ca="1" si="557"/>
        <v/>
      </c>
      <c r="V605" s="25" t="str">
        <f t="shared" ca="1" si="577"/>
        <v/>
      </c>
      <c r="W605" s="25" t="str">
        <f t="shared" ca="1" si="558"/>
        <v/>
      </c>
      <c r="X605" s="25" t="str">
        <f t="shared" ca="1" si="578"/>
        <v/>
      </c>
      <c r="Y605" s="25" t="str">
        <f t="shared" ca="1" si="559"/>
        <v/>
      </c>
      <c r="Z605" s="25" t="str">
        <f t="shared" ca="1" si="579"/>
        <v/>
      </c>
      <c r="AA605" s="25" t="str">
        <f t="shared" ca="1" si="580"/>
        <v/>
      </c>
      <c r="AB605" s="25" t="str">
        <f ca="1">IF($H605="","",IF($Q605="x",SUM(U$3:W605)+SUM(Z$3:AA605)-SUM(AB$3:AB604),0))</f>
        <v/>
      </c>
      <c r="AC605" s="25" t="str">
        <f t="shared" ca="1" si="581"/>
        <v/>
      </c>
      <c r="AD605" s="25" t="str">
        <f t="shared" ca="1" si="560"/>
        <v/>
      </c>
      <c r="AE605" s="7"/>
      <c r="AF605" s="25" t="str">
        <f t="shared" ca="1" si="582"/>
        <v/>
      </c>
      <c r="AG605" s="25">
        <f ca="1">SUM(AF$3:AF605)</f>
        <v>0</v>
      </c>
      <c r="AH605" s="25" t="str">
        <f t="shared" ca="1" si="583"/>
        <v/>
      </c>
      <c r="AI605" s="25" t="str">
        <f t="shared" ca="1" si="561"/>
        <v/>
      </c>
      <c r="AJ605" s="25" t="str">
        <f t="shared" ca="1" si="584"/>
        <v/>
      </c>
      <c r="AK605" s="25" t="str">
        <f t="shared" ca="1" si="562"/>
        <v/>
      </c>
      <c r="AL605" s="25" t="str">
        <f t="shared" ca="1" si="585"/>
        <v/>
      </c>
      <c r="AM605" s="25" t="str">
        <f t="shared" ca="1" si="563"/>
        <v/>
      </c>
      <c r="AN605" s="25" t="str">
        <f t="shared" ca="1" si="586"/>
        <v/>
      </c>
      <c r="AO605" s="25" t="str">
        <f t="shared" ca="1" si="587"/>
        <v/>
      </c>
      <c r="AP605" s="25" t="str">
        <f ca="1">IF($H605="","",IF($Q605="x",SUM(AI$3:AK605)+SUM(AN$3:AO605)-SUM(AP$3:AP604),0))</f>
        <v/>
      </c>
      <c r="AQ605" s="25" t="str">
        <f t="shared" ca="1" si="588"/>
        <v/>
      </c>
      <c r="AR605" s="25" t="str">
        <f t="shared" ca="1" si="564"/>
        <v/>
      </c>
      <c r="AS605" s="7"/>
      <c r="AT605" s="25" t="str">
        <f t="shared" ca="1" si="589"/>
        <v/>
      </c>
      <c r="AU605" s="25">
        <f ca="1">SUM(AT$3:AT605)</f>
        <v>0</v>
      </c>
      <c r="AV605" s="25" t="str">
        <f t="shared" ca="1" si="590"/>
        <v/>
      </c>
      <c r="AW605" s="25" t="str">
        <f t="shared" ca="1" si="565"/>
        <v/>
      </c>
      <c r="AX605" s="25" t="str">
        <f t="shared" ca="1" si="591"/>
        <v/>
      </c>
      <c r="AY605" s="25" t="str">
        <f t="shared" ca="1" si="592"/>
        <v/>
      </c>
      <c r="AZ605" s="25" t="str">
        <f t="shared" ca="1" si="593"/>
        <v/>
      </c>
      <c r="BA605" s="25" t="str">
        <f t="shared" ca="1" si="594"/>
        <v/>
      </c>
      <c r="BB605" s="25" t="str">
        <f t="shared" ca="1" si="595"/>
        <v/>
      </c>
      <c r="BC605" s="25" t="str">
        <f t="shared" ca="1" si="596"/>
        <v/>
      </c>
      <c r="BD605" s="25" t="str">
        <f ca="1">IF($H605="","",IF($Q605="x",SUM(AW$3:AY605)+SUM(BB$3:BC605)-SUM(BD$3:BD604),0))</f>
        <v/>
      </c>
      <c r="BE605" s="25" t="str">
        <f t="shared" ca="1" si="597"/>
        <v/>
      </c>
      <c r="BF605" s="25" t="str">
        <f t="shared" ca="1" si="566"/>
        <v/>
      </c>
      <c r="BG605" s="7"/>
      <c r="BI605" s="25" t="str">
        <f t="shared" ca="1" si="598"/>
        <v/>
      </c>
      <c r="BJ605" s="25">
        <f ca="1">SUM(BI$3:BI605)</f>
        <v>0</v>
      </c>
      <c r="BK605" s="25" t="str">
        <f t="shared" ca="1" si="610"/>
        <v/>
      </c>
      <c r="BL605" s="25" t="str">
        <f t="shared" ca="1" si="567"/>
        <v/>
      </c>
      <c r="BM605" s="25" t="str">
        <f t="shared" ca="1" si="599"/>
        <v/>
      </c>
      <c r="BN605" s="25" t="str">
        <f t="shared" ca="1" si="600"/>
        <v/>
      </c>
      <c r="BO605" s="25" t="str">
        <f t="shared" ca="1" si="601"/>
        <v/>
      </c>
      <c r="BP605" s="25" t="str">
        <f t="shared" ca="1" si="602"/>
        <v/>
      </c>
      <c r="BQ605" s="25" t="str">
        <f t="shared" ca="1" si="603"/>
        <v/>
      </c>
      <c r="BR605" s="25" t="str">
        <f t="shared" ca="1" si="604"/>
        <v/>
      </c>
      <c r="BS605" s="25" t="str">
        <f ca="1">IF($H605="","",IF($Q605="x",SUM(BL$3:BN605)+SUM(BQ$3:BR605)-SUM(BS$3:BS604),0))</f>
        <v/>
      </c>
      <c r="BT605" s="25" t="str">
        <f t="shared" ca="1" si="605"/>
        <v/>
      </c>
      <c r="BU605" s="25" t="str">
        <f t="shared" ca="1" si="568"/>
        <v/>
      </c>
      <c r="BV605" s="7"/>
      <c r="BY605" s="7"/>
      <c r="CB605" s="131">
        <f t="shared" si="552"/>
        <v>602</v>
      </c>
      <c r="CC605" s="132" t="str">
        <f t="shared" ca="1" si="606"/>
        <v/>
      </c>
      <c r="CD605" s="133" t="str">
        <f t="shared" ca="1" si="553"/>
        <v/>
      </c>
      <c r="CE605" s="133" t="str">
        <f t="shared" ca="1" si="607"/>
        <v/>
      </c>
      <c r="CF605" s="133" t="str">
        <f t="shared" ca="1" si="554"/>
        <v/>
      </c>
      <c r="CG605" s="133" t="str">
        <f t="shared" ca="1" si="608"/>
        <v/>
      </c>
      <c r="CH605" s="133" t="str">
        <f ca="1">IF($H605="","",IF(MONTH($H605)=MONTH($C$4)-1,MAX(0,(CG605-SUM(N594:N605)+SUM(O594:O605))-(VLOOKUP(CB605-12,$CB$3:$CH604,6,FALSE))),0)*0.25)</f>
        <v/>
      </c>
      <c r="CI605" s="133" t="str">
        <f ca="1">IF($H605="","",CG605-SUM($CH$4:$CH605))</f>
        <v/>
      </c>
      <c r="CK605" s="133" t="str">
        <f ca="1">IF($H605="","",SUM($N$4:$N605)+$CK$3)</f>
        <v/>
      </c>
      <c r="CL605" s="133" t="str">
        <f ca="1">IF($H605="","",SUM($O$4:$O605))</f>
        <v/>
      </c>
      <c r="CM605" s="133" t="str">
        <f t="shared" ca="1" si="611"/>
        <v/>
      </c>
      <c r="CN605" s="133" t="str">
        <f ca="1">IF($H605="","",ROUND(IF(MONTH($H605)=MONTH($C$4)-1,BT605*(1+CC605)-SUM($CM$4:$CM605),0),2))</f>
        <v/>
      </c>
      <c r="CZ605" s="132" t="str">
        <f t="shared" ca="1" si="569"/>
        <v/>
      </c>
    </row>
    <row r="606" spans="6:104" x14ac:dyDescent="0.2">
      <c r="F606" s="3">
        <v>603</v>
      </c>
      <c r="G606" s="3">
        <f t="shared" si="570"/>
        <v>51</v>
      </c>
      <c r="H606" s="8" t="str">
        <f t="shared" ca="1" si="609"/>
        <v/>
      </c>
      <c r="I606" s="6" t="str">
        <f t="shared" ca="1" si="555"/>
        <v/>
      </c>
      <c r="J606" s="6" t="str">
        <f t="shared" ca="1" si="556"/>
        <v/>
      </c>
      <c r="K606" s="7"/>
      <c r="L606" s="6" t="str">
        <f ca="1">IF($H606="","",IF($J606="",VLOOKUP($I606,Sterbetafeln!$A$4:$I$124,$D$10,FALSE),MAX(0.0005,VLOOKUP($I606,Sterbetafeln!$A$4:$I$124,$D$10,FALSE)*VLOOKUP($J606,Sterbetafeln!$A$4:$I$124,$D$13,FALSE))))</f>
        <v/>
      </c>
      <c r="M606" s="78">
        <f ca="1">SUM($O$3:$O606)</f>
        <v>0</v>
      </c>
      <c r="N606" s="25" t="str">
        <f t="shared" ca="1" si="571"/>
        <v/>
      </c>
      <c r="O606" s="25" t="str">
        <f t="shared" ca="1" si="572"/>
        <v/>
      </c>
      <c r="P606" s="25" t="str">
        <f t="shared" ca="1" si="573"/>
        <v/>
      </c>
      <c r="Q606" s="7" t="str">
        <f t="shared" ca="1" si="574"/>
        <v/>
      </c>
      <c r="R606" s="25" t="str">
        <f t="shared" ca="1" si="575"/>
        <v/>
      </c>
      <c r="S606" s="25">
        <f ca="1">SUM(R$3:R606)</f>
        <v>0</v>
      </c>
      <c r="T606" s="25" t="str">
        <f t="shared" ca="1" si="576"/>
        <v/>
      </c>
      <c r="U606" s="25" t="str">
        <f t="shared" ca="1" si="557"/>
        <v/>
      </c>
      <c r="V606" s="25" t="str">
        <f t="shared" ca="1" si="577"/>
        <v/>
      </c>
      <c r="W606" s="25" t="str">
        <f t="shared" ca="1" si="558"/>
        <v/>
      </c>
      <c r="X606" s="25" t="str">
        <f t="shared" ca="1" si="578"/>
        <v/>
      </c>
      <c r="Y606" s="25" t="str">
        <f t="shared" ca="1" si="559"/>
        <v/>
      </c>
      <c r="Z606" s="25" t="str">
        <f t="shared" ca="1" si="579"/>
        <v/>
      </c>
      <c r="AA606" s="25" t="str">
        <f t="shared" ca="1" si="580"/>
        <v/>
      </c>
      <c r="AB606" s="25" t="str">
        <f ca="1">IF($H606="","",IF($Q606="x",SUM(U$3:W606)+SUM(Z$3:AA606)-SUM(AB$3:AB605),0))</f>
        <v/>
      </c>
      <c r="AC606" s="25" t="str">
        <f t="shared" ca="1" si="581"/>
        <v/>
      </c>
      <c r="AD606" s="25" t="str">
        <f t="shared" ca="1" si="560"/>
        <v/>
      </c>
      <c r="AE606" s="7"/>
      <c r="AF606" s="25" t="str">
        <f t="shared" ca="1" si="582"/>
        <v/>
      </c>
      <c r="AG606" s="25">
        <f ca="1">SUM(AF$3:AF606)</f>
        <v>0</v>
      </c>
      <c r="AH606" s="25" t="str">
        <f t="shared" ca="1" si="583"/>
        <v/>
      </c>
      <c r="AI606" s="25" t="str">
        <f t="shared" ca="1" si="561"/>
        <v/>
      </c>
      <c r="AJ606" s="25" t="str">
        <f t="shared" ca="1" si="584"/>
        <v/>
      </c>
      <c r="AK606" s="25" t="str">
        <f t="shared" ca="1" si="562"/>
        <v/>
      </c>
      <c r="AL606" s="25" t="str">
        <f t="shared" ca="1" si="585"/>
        <v/>
      </c>
      <c r="AM606" s="25" t="str">
        <f t="shared" ca="1" si="563"/>
        <v/>
      </c>
      <c r="AN606" s="25" t="str">
        <f t="shared" ca="1" si="586"/>
        <v/>
      </c>
      <c r="AO606" s="25" t="str">
        <f t="shared" ca="1" si="587"/>
        <v/>
      </c>
      <c r="AP606" s="25" t="str">
        <f ca="1">IF($H606="","",IF($Q606="x",SUM(AI$3:AK606)+SUM(AN$3:AO606)-SUM(AP$3:AP605),0))</f>
        <v/>
      </c>
      <c r="AQ606" s="25" t="str">
        <f t="shared" ca="1" si="588"/>
        <v/>
      </c>
      <c r="AR606" s="25" t="str">
        <f t="shared" ca="1" si="564"/>
        <v/>
      </c>
      <c r="AS606" s="7"/>
      <c r="AT606" s="25" t="str">
        <f t="shared" ca="1" si="589"/>
        <v/>
      </c>
      <c r="AU606" s="25">
        <f ca="1">SUM(AT$3:AT606)</f>
        <v>0</v>
      </c>
      <c r="AV606" s="25" t="str">
        <f t="shared" ca="1" si="590"/>
        <v/>
      </c>
      <c r="AW606" s="25" t="str">
        <f t="shared" ca="1" si="565"/>
        <v/>
      </c>
      <c r="AX606" s="25" t="str">
        <f t="shared" ca="1" si="591"/>
        <v/>
      </c>
      <c r="AY606" s="25" t="str">
        <f t="shared" ca="1" si="592"/>
        <v/>
      </c>
      <c r="AZ606" s="25" t="str">
        <f t="shared" ca="1" si="593"/>
        <v/>
      </c>
      <c r="BA606" s="25" t="str">
        <f t="shared" ca="1" si="594"/>
        <v/>
      </c>
      <c r="BB606" s="25" t="str">
        <f t="shared" ca="1" si="595"/>
        <v/>
      </c>
      <c r="BC606" s="25" t="str">
        <f t="shared" ca="1" si="596"/>
        <v/>
      </c>
      <c r="BD606" s="25" t="str">
        <f ca="1">IF($H606="","",IF($Q606="x",SUM(AW$3:AY606)+SUM(BB$3:BC606)-SUM(BD$3:BD605),0))</f>
        <v/>
      </c>
      <c r="BE606" s="25" t="str">
        <f t="shared" ca="1" si="597"/>
        <v/>
      </c>
      <c r="BF606" s="25" t="str">
        <f t="shared" ca="1" si="566"/>
        <v/>
      </c>
      <c r="BG606" s="7"/>
      <c r="BI606" s="25" t="str">
        <f t="shared" ca="1" si="598"/>
        <v/>
      </c>
      <c r="BJ606" s="25">
        <f ca="1">SUM(BI$3:BI606)</f>
        <v>0</v>
      </c>
      <c r="BK606" s="25" t="str">
        <f t="shared" ca="1" si="610"/>
        <v/>
      </c>
      <c r="BL606" s="25" t="str">
        <f t="shared" ca="1" si="567"/>
        <v/>
      </c>
      <c r="BM606" s="25" t="str">
        <f t="shared" ca="1" si="599"/>
        <v/>
      </c>
      <c r="BN606" s="25" t="str">
        <f t="shared" ca="1" si="600"/>
        <v/>
      </c>
      <c r="BO606" s="25" t="str">
        <f t="shared" ca="1" si="601"/>
        <v/>
      </c>
      <c r="BP606" s="25" t="str">
        <f t="shared" ca="1" si="602"/>
        <v/>
      </c>
      <c r="BQ606" s="25" t="str">
        <f t="shared" ca="1" si="603"/>
        <v/>
      </c>
      <c r="BR606" s="25" t="str">
        <f t="shared" ca="1" si="604"/>
        <v/>
      </c>
      <c r="BS606" s="25" t="str">
        <f ca="1">IF($H606="","",IF($Q606="x",SUM(BL$3:BN606)+SUM(BQ$3:BR606)-SUM(BS$3:BS605),0))</f>
        <v/>
      </c>
      <c r="BT606" s="25" t="str">
        <f t="shared" ca="1" si="605"/>
        <v/>
      </c>
      <c r="BU606" s="25" t="str">
        <f t="shared" ca="1" si="568"/>
        <v/>
      </c>
      <c r="BV606" s="7"/>
      <c r="BY606" s="7"/>
      <c r="CB606" s="131">
        <f t="shared" si="552"/>
        <v>603</v>
      </c>
      <c r="CC606" s="132" t="str">
        <f t="shared" ca="1" si="606"/>
        <v/>
      </c>
      <c r="CD606" s="133" t="str">
        <f t="shared" ca="1" si="553"/>
        <v/>
      </c>
      <c r="CE606" s="133" t="str">
        <f t="shared" ca="1" si="607"/>
        <v/>
      </c>
      <c r="CF606" s="133" t="str">
        <f t="shared" ca="1" si="554"/>
        <v/>
      </c>
      <c r="CG606" s="133" t="str">
        <f t="shared" ca="1" si="608"/>
        <v/>
      </c>
      <c r="CH606" s="133" t="str">
        <f ca="1">IF($H606="","",IF(MONTH($H606)=MONTH($C$4)-1,MAX(0,(CG606-SUM(N595:N606)+SUM(O595:O606))-(VLOOKUP(CB606-12,$CB$3:$CH605,6,FALSE))),0)*0.25)</f>
        <v/>
      </c>
      <c r="CI606" s="133" t="str">
        <f ca="1">IF($H606="","",CG606-SUM($CH$4:$CH606))</f>
        <v/>
      </c>
      <c r="CK606" s="133" t="str">
        <f ca="1">IF($H606="","",SUM($N$4:$N606)+$CK$3)</f>
        <v/>
      </c>
      <c r="CL606" s="133" t="str">
        <f ca="1">IF($H606="","",SUM($O$4:$O606))</f>
        <v/>
      </c>
      <c r="CM606" s="133" t="str">
        <f t="shared" ca="1" si="611"/>
        <v/>
      </c>
      <c r="CN606" s="133" t="str">
        <f ca="1">IF($H606="","",ROUND(IF(MONTH($H606)=MONTH($C$4)-1,BT606*(1+CC606)-SUM($CM$4:$CM606),0),2))</f>
        <v/>
      </c>
      <c r="CZ606" s="132" t="str">
        <f t="shared" ca="1" si="569"/>
        <v/>
      </c>
    </row>
    <row r="607" spans="6:104" x14ac:dyDescent="0.2">
      <c r="F607" s="3">
        <v>604</v>
      </c>
      <c r="G607" s="3">
        <f t="shared" si="570"/>
        <v>51</v>
      </c>
      <c r="H607" s="8" t="str">
        <f t="shared" ca="1" si="609"/>
        <v/>
      </c>
      <c r="I607" s="6" t="str">
        <f t="shared" ca="1" si="555"/>
        <v/>
      </c>
      <c r="J607" s="6" t="str">
        <f t="shared" ca="1" si="556"/>
        <v/>
      </c>
      <c r="K607" s="7"/>
      <c r="L607" s="6" t="str">
        <f ca="1">IF($H607="","",IF($J607="",VLOOKUP($I607,Sterbetafeln!$A$4:$I$124,$D$10,FALSE),MAX(0.0005,VLOOKUP($I607,Sterbetafeln!$A$4:$I$124,$D$10,FALSE)*VLOOKUP($J607,Sterbetafeln!$A$4:$I$124,$D$13,FALSE))))</f>
        <v/>
      </c>
      <c r="M607" s="78">
        <f ca="1">SUM($O$3:$O607)</f>
        <v>0</v>
      </c>
      <c r="N607" s="25" t="str">
        <f t="shared" ca="1" si="571"/>
        <v/>
      </c>
      <c r="O607" s="25" t="str">
        <f t="shared" ca="1" si="572"/>
        <v/>
      </c>
      <c r="P607" s="25" t="str">
        <f t="shared" ca="1" si="573"/>
        <v/>
      </c>
      <c r="Q607" s="7" t="str">
        <f t="shared" ca="1" si="574"/>
        <v/>
      </c>
      <c r="R607" s="25" t="str">
        <f t="shared" ca="1" si="575"/>
        <v/>
      </c>
      <c r="S607" s="25">
        <f ca="1">SUM(R$3:R607)</f>
        <v>0</v>
      </c>
      <c r="T607" s="25" t="str">
        <f t="shared" ca="1" si="576"/>
        <v/>
      </c>
      <c r="U607" s="25" t="str">
        <f t="shared" ca="1" si="557"/>
        <v/>
      </c>
      <c r="V607" s="25" t="str">
        <f t="shared" ca="1" si="577"/>
        <v/>
      </c>
      <c r="W607" s="25" t="str">
        <f t="shared" ca="1" si="558"/>
        <v/>
      </c>
      <c r="X607" s="25" t="str">
        <f t="shared" ca="1" si="578"/>
        <v/>
      </c>
      <c r="Y607" s="25" t="str">
        <f t="shared" ca="1" si="559"/>
        <v/>
      </c>
      <c r="Z607" s="25" t="str">
        <f t="shared" ca="1" si="579"/>
        <v/>
      </c>
      <c r="AA607" s="25" t="str">
        <f t="shared" ca="1" si="580"/>
        <v/>
      </c>
      <c r="AB607" s="25" t="str">
        <f ca="1">IF($H607="","",IF($Q607="x",SUM(U$3:W607)+SUM(Z$3:AA607)-SUM(AB$3:AB606),0))</f>
        <v/>
      </c>
      <c r="AC607" s="25" t="str">
        <f t="shared" ca="1" si="581"/>
        <v/>
      </c>
      <c r="AD607" s="25" t="str">
        <f t="shared" ca="1" si="560"/>
        <v/>
      </c>
      <c r="AE607" s="7"/>
      <c r="AF607" s="25" t="str">
        <f t="shared" ca="1" si="582"/>
        <v/>
      </c>
      <c r="AG607" s="25">
        <f ca="1">SUM(AF$3:AF607)</f>
        <v>0</v>
      </c>
      <c r="AH607" s="25" t="str">
        <f t="shared" ca="1" si="583"/>
        <v/>
      </c>
      <c r="AI607" s="25" t="str">
        <f t="shared" ca="1" si="561"/>
        <v/>
      </c>
      <c r="AJ607" s="25" t="str">
        <f t="shared" ca="1" si="584"/>
        <v/>
      </c>
      <c r="AK607" s="25" t="str">
        <f t="shared" ca="1" si="562"/>
        <v/>
      </c>
      <c r="AL607" s="25" t="str">
        <f t="shared" ca="1" si="585"/>
        <v/>
      </c>
      <c r="AM607" s="25" t="str">
        <f t="shared" ca="1" si="563"/>
        <v/>
      </c>
      <c r="AN607" s="25" t="str">
        <f t="shared" ca="1" si="586"/>
        <v/>
      </c>
      <c r="AO607" s="25" t="str">
        <f t="shared" ca="1" si="587"/>
        <v/>
      </c>
      <c r="AP607" s="25" t="str">
        <f ca="1">IF($H607="","",IF($Q607="x",SUM(AI$3:AK607)+SUM(AN$3:AO607)-SUM(AP$3:AP606),0))</f>
        <v/>
      </c>
      <c r="AQ607" s="25" t="str">
        <f t="shared" ca="1" si="588"/>
        <v/>
      </c>
      <c r="AR607" s="25" t="str">
        <f t="shared" ca="1" si="564"/>
        <v/>
      </c>
      <c r="AS607" s="7"/>
      <c r="AT607" s="25" t="str">
        <f t="shared" ca="1" si="589"/>
        <v/>
      </c>
      <c r="AU607" s="25">
        <f ca="1">SUM(AT$3:AT607)</f>
        <v>0</v>
      </c>
      <c r="AV607" s="25" t="str">
        <f t="shared" ca="1" si="590"/>
        <v/>
      </c>
      <c r="AW607" s="25" t="str">
        <f t="shared" ca="1" si="565"/>
        <v/>
      </c>
      <c r="AX607" s="25" t="str">
        <f t="shared" ca="1" si="591"/>
        <v/>
      </c>
      <c r="AY607" s="25" t="str">
        <f t="shared" ca="1" si="592"/>
        <v/>
      </c>
      <c r="AZ607" s="25" t="str">
        <f t="shared" ca="1" si="593"/>
        <v/>
      </c>
      <c r="BA607" s="25" t="str">
        <f t="shared" ca="1" si="594"/>
        <v/>
      </c>
      <c r="BB607" s="25" t="str">
        <f t="shared" ca="1" si="595"/>
        <v/>
      </c>
      <c r="BC607" s="25" t="str">
        <f t="shared" ca="1" si="596"/>
        <v/>
      </c>
      <c r="BD607" s="25" t="str">
        <f ca="1">IF($H607="","",IF($Q607="x",SUM(AW$3:AY607)+SUM(BB$3:BC607)-SUM(BD$3:BD606),0))</f>
        <v/>
      </c>
      <c r="BE607" s="25" t="str">
        <f t="shared" ca="1" si="597"/>
        <v/>
      </c>
      <c r="BF607" s="25" t="str">
        <f t="shared" ca="1" si="566"/>
        <v/>
      </c>
      <c r="BG607" s="7"/>
      <c r="BI607" s="25" t="str">
        <f t="shared" ca="1" si="598"/>
        <v/>
      </c>
      <c r="BJ607" s="25">
        <f ca="1">SUM(BI$3:BI607)</f>
        <v>0</v>
      </c>
      <c r="BK607" s="25" t="str">
        <f t="shared" ca="1" si="610"/>
        <v/>
      </c>
      <c r="BL607" s="25" t="str">
        <f t="shared" ca="1" si="567"/>
        <v/>
      </c>
      <c r="BM607" s="25" t="str">
        <f t="shared" ca="1" si="599"/>
        <v/>
      </c>
      <c r="BN607" s="25" t="str">
        <f t="shared" ca="1" si="600"/>
        <v/>
      </c>
      <c r="BO607" s="25" t="str">
        <f t="shared" ca="1" si="601"/>
        <v/>
      </c>
      <c r="BP607" s="25" t="str">
        <f t="shared" ca="1" si="602"/>
        <v/>
      </c>
      <c r="BQ607" s="25" t="str">
        <f t="shared" ca="1" si="603"/>
        <v/>
      </c>
      <c r="BR607" s="25" t="str">
        <f t="shared" ca="1" si="604"/>
        <v/>
      </c>
      <c r="BS607" s="25" t="str">
        <f ca="1">IF($H607="","",IF($Q607="x",SUM(BL$3:BN607)+SUM(BQ$3:BR607)-SUM(BS$3:BS606),0))</f>
        <v/>
      </c>
      <c r="BT607" s="25" t="str">
        <f t="shared" ca="1" si="605"/>
        <v/>
      </c>
      <c r="BU607" s="25" t="str">
        <f t="shared" ca="1" si="568"/>
        <v/>
      </c>
      <c r="BV607" s="7"/>
      <c r="BY607" s="7"/>
      <c r="CB607" s="131">
        <f t="shared" si="552"/>
        <v>604</v>
      </c>
      <c r="CC607" s="132" t="str">
        <f t="shared" ca="1" si="606"/>
        <v/>
      </c>
      <c r="CD607" s="133" t="str">
        <f t="shared" ca="1" si="553"/>
        <v/>
      </c>
      <c r="CE607" s="133" t="str">
        <f t="shared" ca="1" si="607"/>
        <v/>
      </c>
      <c r="CF607" s="133" t="str">
        <f t="shared" ca="1" si="554"/>
        <v/>
      </c>
      <c r="CG607" s="133" t="str">
        <f t="shared" ca="1" si="608"/>
        <v/>
      </c>
      <c r="CH607" s="133" t="str">
        <f ca="1">IF($H607="","",IF(MONTH($H607)=MONTH($C$4)-1,MAX(0,(CG607-SUM(N596:N607)+SUM(O596:O607))-(VLOOKUP(CB607-12,$CB$3:$CH606,6,FALSE))),0)*0.25)</f>
        <v/>
      </c>
      <c r="CI607" s="133" t="str">
        <f ca="1">IF($H607="","",CG607-SUM($CH$4:$CH607))</f>
        <v/>
      </c>
      <c r="CK607" s="133" t="str">
        <f ca="1">IF($H607="","",SUM($N$4:$N607)+$CK$3)</f>
        <v/>
      </c>
      <c r="CL607" s="133" t="str">
        <f ca="1">IF($H607="","",SUM($O$4:$O607))</f>
        <v/>
      </c>
      <c r="CM607" s="133" t="str">
        <f t="shared" ca="1" si="611"/>
        <v/>
      </c>
      <c r="CN607" s="133" t="str">
        <f ca="1">IF($H607="","",ROUND(IF(MONTH($H607)=MONTH($C$4)-1,BT607*(1+CC607)-SUM($CM$4:$CM607),0),2))</f>
        <v/>
      </c>
      <c r="CZ607" s="132" t="str">
        <f t="shared" ca="1" si="569"/>
        <v/>
      </c>
    </row>
    <row r="608" spans="6:104" x14ac:dyDescent="0.2">
      <c r="F608" s="3">
        <v>605</v>
      </c>
      <c r="G608" s="3">
        <f t="shared" si="570"/>
        <v>51</v>
      </c>
      <c r="H608" s="8" t="str">
        <f t="shared" ca="1" si="609"/>
        <v/>
      </c>
      <c r="I608" s="6" t="str">
        <f t="shared" ca="1" si="555"/>
        <v/>
      </c>
      <c r="J608" s="6" t="str">
        <f t="shared" ca="1" si="556"/>
        <v/>
      </c>
      <c r="K608" s="7"/>
      <c r="L608" s="6" t="str">
        <f ca="1">IF($H608="","",IF($J608="",VLOOKUP($I608,Sterbetafeln!$A$4:$I$124,$D$10,FALSE),MAX(0.0005,VLOOKUP($I608,Sterbetafeln!$A$4:$I$124,$D$10,FALSE)*VLOOKUP($J608,Sterbetafeln!$A$4:$I$124,$D$13,FALSE))))</f>
        <v/>
      </c>
      <c r="M608" s="78">
        <f ca="1">SUM($O$3:$O608)</f>
        <v>0</v>
      </c>
      <c r="N608" s="25" t="str">
        <f t="shared" ca="1" si="571"/>
        <v/>
      </c>
      <c r="O608" s="25" t="str">
        <f t="shared" ca="1" si="572"/>
        <v/>
      </c>
      <c r="P608" s="25" t="str">
        <f t="shared" ca="1" si="573"/>
        <v/>
      </c>
      <c r="Q608" s="7" t="str">
        <f t="shared" ca="1" si="574"/>
        <v/>
      </c>
      <c r="R608" s="25" t="str">
        <f t="shared" ca="1" si="575"/>
        <v/>
      </c>
      <c r="S608" s="25">
        <f ca="1">SUM(R$3:R608)</f>
        <v>0</v>
      </c>
      <c r="T608" s="25" t="str">
        <f t="shared" ca="1" si="576"/>
        <v/>
      </c>
      <c r="U608" s="25" t="str">
        <f t="shared" ca="1" si="557"/>
        <v/>
      </c>
      <c r="V608" s="25" t="str">
        <f t="shared" ca="1" si="577"/>
        <v/>
      </c>
      <c r="W608" s="25" t="str">
        <f t="shared" ca="1" si="558"/>
        <v/>
      </c>
      <c r="X608" s="25" t="str">
        <f t="shared" ca="1" si="578"/>
        <v/>
      </c>
      <c r="Y608" s="25" t="str">
        <f t="shared" ca="1" si="559"/>
        <v/>
      </c>
      <c r="Z608" s="25" t="str">
        <f t="shared" ca="1" si="579"/>
        <v/>
      </c>
      <c r="AA608" s="25" t="str">
        <f t="shared" ca="1" si="580"/>
        <v/>
      </c>
      <c r="AB608" s="25" t="str">
        <f ca="1">IF($H608="","",IF($Q608="x",SUM(U$3:W608)+SUM(Z$3:AA608)-SUM(AB$3:AB607),0))</f>
        <v/>
      </c>
      <c r="AC608" s="25" t="str">
        <f t="shared" ca="1" si="581"/>
        <v/>
      </c>
      <c r="AD608" s="25" t="str">
        <f t="shared" ca="1" si="560"/>
        <v/>
      </c>
      <c r="AE608" s="7"/>
      <c r="AF608" s="25" t="str">
        <f t="shared" ca="1" si="582"/>
        <v/>
      </c>
      <c r="AG608" s="25">
        <f ca="1">SUM(AF$3:AF608)</f>
        <v>0</v>
      </c>
      <c r="AH608" s="25" t="str">
        <f t="shared" ca="1" si="583"/>
        <v/>
      </c>
      <c r="AI608" s="25" t="str">
        <f t="shared" ca="1" si="561"/>
        <v/>
      </c>
      <c r="AJ608" s="25" t="str">
        <f t="shared" ca="1" si="584"/>
        <v/>
      </c>
      <c r="AK608" s="25" t="str">
        <f t="shared" ca="1" si="562"/>
        <v/>
      </c>
      <c r="AL608" s="25" t="str">
        <f t="shared" ca="1" si="585"/>
        <v/>
      </c>
      <c r="AM608" s="25" t="str">
        <f t="shared" ca="1" si="563"/>
        <v/>
      </c>
      <c r="AN608" s="25" t="str">
        <f t="shared" ca="1" si="586"/>
        <v/>
      </c>
      <c r="AO608" s="25" t="str">
        <f t="shared" ca="1" si="587"/>
        <v/>
      </c>
      <c r="AP608" s="25" t="str">
        <f ca="1">IF($H608="","",IF($Q608="x",SUM(AI$3:AK608)+SUM(AN$3:AO608)-SUM(AP$3:AP607),0))</f>
        <v/>
      </c>
      <c r="AQ608" s="25" t="str">
        <f t="shared" ca="1" si="588"/>
        <v/>
      </c>
      <c r="AR608" s="25" t="str">
        <f t="shared" ca="1" si="564"/>
        <v/>
      </c>
      <c r="AS608" s="7"/>
      <c r="AT608" s="25" t="str">
        <f t="shared" ca="1" si="589"/>
        <v/>
      </c>
      <c r="AU608" s="25">
        <f ca="1">SUM(AT$3:AT608)</f>
        <v>0</v>
      </c>
      <c r="AV608" s="25" t="str">
        <f t="shared" ca="1" si="590"/>
        <v/>
      </c>
      <c r="AW608" s="25" t="str">
        <f t="shared" ca="1" si="565"/>
        <v/>
      </c>
      <c r="AX608" s="25" t="str">
        <f t="shared" ca="1" si="591"/>
        <v/>
      </c>
      <c r="AY608" s="25" t="str">
        <f t="shared" ca="1" si="592"/>
        <v/>
      </c>
      <c r="AZ608" s="25" t="str">
        <f t="shared" ca="1" si="593"/>
        <v/>
      </c>
      <c r="BA608" s="25" t="str">
        <f t="shared" ca="1" si="594"/>
        <v/>
      </c>
      <c r="BB608" s="25" t="str">
        <f t="shared" ca="1" si="595"/>
        <v/>
      </c>
      <c r="BC608" s="25" t="str">
        <f t="shared" ca="1" si="596"/>
        <v/>
      </c>
      <c r="BD608" s="25" t="str">
        <f ca="1">IF($H608="","",IF($Q608="x",SUM(AW$3:AY608)+SUM(BB$3:BC608)-SUM(BD$3:BD607),0))</f>
        <v/>
      </c>
      <c r="BE608" s="25" t="str">
        <f t="shared" ca="1" si="597"/>
        <v/>
      </c>
      <c r="BF608" s="25" t="str">
        <f t="shared" ca="1" si="566"/>
        <v/>
      </c>
      <c r="BG608" s="7"/>
      <c r="BI608" s="25" t="str">
        <f t="shared" ca="1" si="598"/>
        <v/>
      </c>
      <c r="BJ608" s="25">
        <f ca="1">SUM(BI$3:BI608)</f>
        <v>0</v>
      </c>
      <c r="BK608" s="25" t="str">
        <f t="shared" ca="1" si="610"/>
        <v/>
      </c>
      <c r="BL608" s="25" t="str">
        <f t="shared" ca="1" si="567"/>
        <v/>
      </c>
      <c r="BM608" s="25" t="str">
        <f t="shared" ca="1" si="599"/>
        <v/>
      </c>
      <c r="BN608" s="25" t="str">
        <f t="shared" ca="1" si="600"/>
        <v/>
      </c>
      <c r="BO608" s="25" t="str">
        <f t="shared" ca="1" si="601"/>
        <v/>
      </c>
      <c r="BP608" s="25" t="str">
        <f t="shared" ca="1" si="602"/>
        <v/>
      </c>
      <c r="BQ608" s="25" t="str">
        <f t="shared" ca="1" si="603"/>
        <v/>
      </c>
      <c r="BR608" s="25" t="str">
        <f t="shared" ca="1" si="604"/>
        <v/>
      </c>
      <c r="BS608" s="25" t="str">
        <f ca="1">IF($H608="","",IF($Q608="x",SUM(BL$3:BN608)+SUM(BQ$3:BR608)-SUM(BS$3:BS607),0))</f>
        <v/>
      </c>
      <c r="BT608" s="25" t="str">
        <f t="shared" ca="1" si="605"/>
        <v/>
      </c>
      <c r="BU608" s="25" t="str">
        <f t="shared" ca="1" si="568"/>
        <v/>
      </c>
      <c r="BV608" s="7"/>
      <c r="BY608" s="7"/>
      <c r="CB608" s="131">
        <f t="shared" si="552"/>
        <v>605</v>
      </c>
      <c r="CC608" s="132" t="str">
        <f t="shared" ca="1" si="606"/>
        <v/>
      </c>
      <c r="CD608" s="133" t="str">
        <f t="shared" ca="1" si="553"/>
        <v/>
      </c>
      <c r="CE608" s="133" t="str">
        <f t="shared" ca="1" si="607"/>
        <v/>
      </c>
      <c r="CF608" s="133" t="str">
        <f t="shared" ca="1" si="554"/>
        <v/>
      </c>
      <c r="CG608" s="133" t="str">
        <f t="shared" ca="1" si="608"/>
        <v/>
      </c>
      <c r="CH608" s="133" t="str">
        <f ca="1">IF($H608="","",IF(MONTH($H608)=MONTH($C$4)-1,MAX(0,(CG608-SUM(N597:N608)+SUM(O597:O608))-(VLOOKUP(CB608-12,$CB$3:$CH607,6,FALSE))),0)*0.25)</f>
        <v/>
      </c>
      <c r="CI608" s="133" t="str">
        <f ca="1">IF($H608="","",CG608-SUM($CH$4:$CH608))</f>
        <v/>
      </c>
      <c r="CK608" s="133" t="str">
        <f ca="1">IF($H608="","",SUM($N$4:$N608)+$CK$3)</f>
        <v/>
      </c>
      <c r="CL608" s="133" t="str">
        <f ca="1">IF($H608="","",SUM($O$4:$O608))</f>
        <v/>
      </c>
      <c r="CM608" s="133" t="str">
        <f t="shared" ca="1" si="611"/>
        <v/>
      </c>
      <c r="CN608" s="133" t="str">
        <f ca="1">IF($H608="","",ROUND(IF(MONTH($H608)=MONTH($C$4)-1,BT608*(1+CC608)-SUM($CM$4:$CM608),0),2))</f>
        <v/>
      </c>
      <c r="CZ608" s="132" t="str">
        <f t="shared" ca="1" si="569"/>
        <v/>
      </c>
    </row>
    <row r="609" spans="6:104" x14ac:dyDescent="0.2">
      <c r="F609" s="3">
        <v>606</v>
      </c>
      <c r="G609" s="3">
        <f t="shared" si="570"/>
        <v>51</v>
      </c>
      <c r="H609" s="8" t="str">
        <f t="shared" ca="1" si="609"/>
        <v/>
      </c>
      <c r="I609" s="6" t="str">
        <f t="shared" ca="1" si="555"/>
        <v/>
      </c>
      <c r="J609" s="6" t="str">
        <f t="shared" ca="1" si="556"/>
        <v/>
      </c>
      <c r="K609" s="7"/>
      <c r="L609" s="6" t="str">
        <f ca="1">IF($H609="","",IF($J609="",VLOOKUP($I609,Sterbetafeln!$A$4:$I$124,$D$10,FALSE),MAX(0.0005,VLOOKUP($I609,Sterbetafeln!$A$4:$I$124,$D$10,FALSE)*VLOOKUP($J609,Sterbetafeln!$A$4:$I$124,$D$13,FALSE))))</f>
        <v/>
      </c>
      <c r="M609" s="78">
        <f ca="1">SUM($O$3:$O609)</f>
        <v>0</v>
      </c>
      <c r="N609" s="25" t="str">
        <f t="shared" ca="1" si="571"/>
        <v/>
      </c>
      <c r="O609" s="25" t="str">
        <f t="shared" ca="1" si="572"/>
        <v/>
      </c>
      <c r="P609" s="25" t="str">
        <f t="shared" ca="1" si="573"/>
        <v/>
      </c>
      <c r="Q609" s="7" t="str">
        <f t="shared" ca="1" si="574"/>
        <v/>
      </c>
      <c r="R609" s="25" t="str">
        <f t="shared" ca="1" si="575"/>
        <v/>
      </c>
      <c r="S609" s="25">
        <f ca="1">SUM(R$3:R609)</f>
        <v>0</v>
      </c>
      <c r="T609" s="25" t="str">
        <f t="shared" ca="1" si="576"/>
        <v/>
      </c>
      <c r="U609" s="25" t="str">
        <f t="shared" ca="1" si="557"/>
        <v/>
      </c>
      <c r="V609" s="25" t="str">
        <f t="shared" ca="1" si="577"/>
        <v/>
      </c>
      <c r="W609" s="25" t="str">
        <f t="shared" ca="1" si="558"/>
        <v/>
      </c>
      <c r="X609" s="25" t="str">
        <f t="shared" ca="1" si="578"/>
        <v/>
      </c>
      <c r="Y609" s="25" t="str">
        <f t="shared" ca="1" si="559"/>
        <v/>
      </c>
      <c r="Z609" s="25" t="str">
        <f t="shared" ca="1" si="579"/>
        <v/>
      </c>
      <c r="AA609" s="25" t="str">
        <f t="shared" ca="1" si="580"/>
        <v/>
      </c>
      <c r="AB609" s="25" t="str">
        <f ca="1">IF($H609="","",IF($Q609="x",SUM(U$3:W609)+SUM(Z$3:AA609)-SUM(AB$3:AB608),0))</f>
        <v/>
      </c>
      <c r="AC609" s="25" t="str">
        <f t="shared" ca="1" si="581"/>
        <v/>
      </c>
      <c r="AD609" s="25" t="str">
        <f t="shared" ca="1" si="560"/>
        <v/>
      </c>
      <c r="AE609" s="7"/>
      <c r="AF609" s="25" t="str">
        <f t="shared" ca="1" si="582"/>
        <v/>
      </c>
      <c r="AG609" s="25">
        <f ca="1">SUM(AF$3:AF609)</f>
        <v>0</v>
      </c>
      <c r="AH609" s="25" t="str">
        <f t="shared" ca="1" si="583"/>
        <v/>
      </c>
      <c r="AI609" s="25" t="str">
        <f t="shared" ca="1" si="561"/>
        <v/>
      </c>
      <c r="AJ609" s="25" t="str">
        <f t="shared" ca="1" si="584"/>
        <v/>
      </c>
      <c r="AK609" s="25" t="str">
        <f t="shared" ca="1" si="562"/>
        <v/>
      </c>
      <c r="AL609" s="25" t="str">
        <f t="shared" ca="1" si="585"/>
        <v/>
      </c>
      <c r="AM609" s="25" t="str">
        <f t="shared" ca="1" si="563"/>
        <v/>
      </c>
      <c r="AN609" s="25" t="str">
        <f t="shared" ca="1" si="586"/>
        <v/>
      </c>
      <c r="AO609" s="25" t="str">
        <f t="shared" ca="1" si="587"/>
        <v/>
      </c>
      <c r="AP609" s="25" t="str">
        <f ca="1">IF($H609="","",IF($Q609="x",SUM(AI$3:AK609)+SUM(AN$3:AO609)-SUM(AP$3:AP608),0))</f>
        <v/>
      </c>
      <c r="AQ609" s="25" t="str">
        <f t="shared" ca="1" si="588"/>
        <v/>
      </c>
      <c r="AR609" s="25" t="str">
        <f t="shared" ca="1" si="564"/>
        <v/>
      </c>
      <c r="AS609" s="7"/>
      <c r="AT609" s="25" t="str">
        <f t="shared" ca="1" si="589"/>
        <v/>
      </c>
      <c r="AU609" s="25">
        <f ca="1">SUM(AT$3:AT609)</f>
        <v>0</v>
      </c>
      <c r="AV609" s="25" t="str">
        <f t="shared" ca="1" si="590"/>
        <v/>
      </c>
      <c r="AW609" s="25" t="str">
        <f t="shared" ca="1" si="565"/>
        <v/>
      </c>
      <c r="AX609" s="25" t="str">
        <f t="shared" ca="1" si="591"/>
        <v/>
      </c>
      <c r="AY609" s="25" t="str">
        <f t="shared" ca="1" si="592"/>
        <v/>
      </c>
      <c r="AZ609" s="25" t="str">
        <f t="shared" ca="1" si="593"/>
        <v/>
      </c>
      <c r="BA609" s="25" t="str">
        <f t="shared" ca="1" si="594"/>
        <v/>
      </c>
      <c r="BB609" s="25" t="str">
        <f t="shared" ca="1" si="595"/>
        <v/>
      </c>
      <c r="BC609" s="25" t="str">
        <f t="shared" ca="1" si="596"/>
        <v/>
      </c>
      <c r="BD609" s="25" t="str">
        <f ca="1">IF($H609="","",IF($Q609="x",SUM(AW$3:AY609)+SUM(BB$3:BC609)-SUM(BD$3:BD608),0))</f>
        <v/>
      </c>
      <c r="BE609" s="25" t="str">
        <f t="shared" ca="1" si="597"/>
        <v/>
      </c>
      <c r="BF609" s="25" t="str">
        <f t="shared" ca="1" si="566"/>
        <v/>
      </c>
      <c r="BG609" s="7"/>
      <c r="BI609" s="25" t="str">
        <f t="shared" ca="1" si="598"/>
        <v/>
      </c>
      <c r="BJ609" s="25">
        <f ca="1">SUM(BI$3:BI609)</f>
        <v>0</v>
      </c>
      <c r="BK609" s="25" t="str">
        <f t="shared" ca="1" si="610"/>
        <v/>
      </c>
      <c r="BL609" s="25" t="str">
        <f t="shared" ca="1" si="567"/>
        <v/>
      </c>
      <c r="BM609" s="25" t="str">
        <f t="shared" ca="1" si="599"/>
        <v/>
      </c>
      <c r="BN609" s="25" t="str">
        <f t="shared" ca="1" si="600"/>
        <v/>
      </c>
      <c r="BO609" s="25" t="str">
        <f t="shared" ca="1" si="601"/>
        <v/>
      </c>
      <c r="BP609" s="25" t="str">
        <f t="shared" ca="1" si="602"/>
        <v/>
      </c>
      <c r="BQ609" s="25" t="str">
        <f t="shared" ca="1" si="603"/>
        <v/>
      </c>
      <c r="BR609" s="25" t="str">
        <f t="shared" ca="1" si="604"/>
        <v/>
      </c>
      <c r="BS609" s="25" t="str">
        <f ca="1">IF($H609="","",IF($Q609="x",SUM(BL$3:BN609)+SUM(BQ$3:BR609)-SUM(BS$3:BS608),0))</f>
        <v/>
      </c>
      <c r="BT609" s="25" t="str">
        <f t="shared" ca="1" si="605"/>
        <v/>
      </c>
      <c r="BU609" s="25" t="str">
        <f t="shared" ca="1" si="568"/>
        <v/>
      </c>
      <c r="BV609" s="7"/>
      <c r="BY609" s="7"/>
      <c r="CB609" s="131">
        <f t="shared" si="552"/>
        <v>606</v>
      </c>
      <c r="CC609" s="132" t="str">
        <f t="shared" ca="1" si="606"/>
        <v/>
      </c>
      <c r="CD609" s="133" t="str">
        <f t="shared" ca="1" si="553"/>
        <v/>
      </c>
      <c r="CE609" s="133" t="str">
        <f t="shared" ca="1" si="607"/>
        <v/>
      </c>
      <c r="CF609" s="133" t="str">
        <f t="shared" ca="1" si="554"/>
        <v/>
      </c>
      <c r="CG609" s="133" t="str">
        <f t="shared" ca="1" si="608"/>
        <v/>
      </c>
      <c r="CH609" s="133" t="str">
        <f ca="1">IF($H609="","",IF(MONTH($H609)=MONTH($C$4)-1,MAX(0,(CG609-SUM(N598:N609)+SUM(O598:O609))-(VLOOKUP(CB609-12,$CB$3:$CH608,6,FALSE))),0)*0.25)</f>
        <v/>
      </c>
      <c r="CI609" s="133" t="str">
        <f ca="1">IF($H609="","",CG609-SUM($CH$4:$CH609))</f>
        <v/>
      </c>
      <c r="CK609" s="133" t="str">
        <f ca="1">IF($H609="","",SUM($N$4:$N609)+$CK$3)</f>
        <v/>
      </c>
      <c r="CL609" s="133" t="str">
        <f ca="1">IF($H609="","",SUM($O$4:$O609))</f>
        <v/>
      </c>
      <c r="CM609" s="133" t="str">
        <f t="shared" ca="1" si="611"/>
        <v/>
      </c>
      <c r="CN609" s="133" t="str">
        <f ca="1">IF($H609="","",ROUND(IF(MONTH($H609)=MONTH($C$4)-1,BT609*(1+CC609)-SUM($CM$4:$CM609),0),2))</f>
        <v/>
      </c>
      <c r="CZ609" s="132" t="str">
        <f t="shared" ca="1" si="569"/>
        <v/>
      </c>
    </row>
    <row r="610" spans="6:104" x14ac:dyDescent="0.2">
      <c r="F610" s="3">
        <v>607</v>
      </c>
      <c r="G610" s="3">
        <f t="shared" si="570"/>
        <v>51</v>
      </c>
      <c r="H610" s="8" t="str">
        <f t="shared" ca="1" si="609"/>
        <v/>
      </c>
      <c r="I610" s="6" t="str">
        <f t="shared" ca="1" si="555"/>
        <v/>
      </c>
      <c r="J610" s="6" t="str">
        <f t="shared" ca="1" si="556"/>
        <v/>
      </c>
      <c r="K610" s="7"/>
      <c r="L610" s="6" t="str">
        <f ca="1">IF($H610="","",IF($J610="",VLOOKUP($I610,Sterbetafeln!$A$4:$I$124,$D$10,FALSE),MAX(0.0005,VLOOKUP($I610,Sterbetafeln!$A$4:$I$124,$D$10,FALSE)*VLOOKUP($J610,Sterbetafeln!$A$4:$I$124,$D$13,FALSE))))</f>
        <v/>
      </c>
      <c r="M610" s="78">
        <f ca="1">SUM($O$3:$O610)</f>
        <v>0</v>
      </c>
      <c r="N610" s="25" t="str">
        <f t="shared" ca="1" si="571"/>
        <v/>
      </c>
      <c r="O610" s="25" t="str">
        <f t="shared" ca="1" si="572"/>
        <v/>
      </c>
      <c r="P610" s="25" t="str">
        <f t="shared" ca="1" si="573"/>
        <v/>
      </c>
      <c r="Q610" s="7" t="str">
        <f t="shared" ca="1" si="574"/>
        <v/>
      </c>
      <c r="R610" s="25" t="str">
        <f t="shared" ca="1" si="575"/>
        <v/>
      </c>
      <c r="S610" s="25">
        <f ca="1">SUM(R$3:R610)</f>
        <v>0</v>
      </c>
      <c r="T610" s="25" t="str">
        <f t="shared" ca="1" si="576"/>
        <v/>
      </c>
      <c r="U610" s="25" t="str">
        <f t="shared" ca="1" si="557"/>
        <v/>
      </c>
      <c r="V610" s="25" t="str">
        <f t="shared" ca="1" si="577"/>
        <v/>
      </c>
      <c r="W610" s="25" t="str">
        <f t="shared" ca="1" si="558"/>
        <v/>
      </c>
      <c r="X610" s="25" t="str">
        <f t="shared" ca="1" si="578"/>
        <v/>
      </c>
      <c r="Y610" s="25" t="str">
        <f t="shared" ca="1" si="559"/>
        <v/>
      </c>
      <c r="Z610" s="25" t="str">
        <f t="shared" ca="1" si="579"/>
        <v/>
      </c>
      <c r="AA610" s="25" t="str">
        <f t="shared" ca="1" si="580"/>
        <v/>
      </c>
      <c r="AB610" s="25" t="str">
        <f ca="1">IF($H610="","",IF($Q610="x",SUM(U$3:W610)+SUM(Z$3:AA610)-SUM(AB$3:AB609),0))</f>
        <v/>
      </c>
      <c r="AC610" s="25" t="str">
        <f t="shared" ca="1" si="581"/>
        <v/>
      </c>
      <c r="AD610" s="25" t="str">
        <f t="shared" ca="1" si="560"/>
        <v/>
      </c>
      <c r="AE610" s="7"/>
      <c r="AF610" s="25" t="str">
        <f t="shared" ca="1" si="582"/>
        <v/>
      </c>
      <c r="AG610" s="25">
        <f ca="1">SUM(AF$3:AF610)</f>
        <v>0</v>
      </c>
      <c r="AH610" s="25" t="str">
        <f t="shared" ca="1" si="583"/>
        <v/>
      </c>
      <c r="AI610" s="25" t="str">
        <f t="shared" ca="1" si="561"/>
        <v/>
      </c>
      <c r="AJ610" s="25" t="str">
        <f t="shared" ca="1" si="584"/>
        <v/>
      </c>
      <c r="AK610" s="25" t="str">
        <f t="shared" ca="1" si="562"/>
        <v/>
      </c>
      <c r="AL610" s="25" t="str">
        <f t="shared" ca="1" si="585"/>
        <v/>
      </c>
      <c r="AM610" s="25" t="str">
        <f t="shared" ca="1" si="563"/>
        <v/>
      </c>
      <c r="AN610" s="25" t="str">
        <f t="shared" ca="1" si="586"/>
        <v/>
      </c>
      <c r="AO610" s="25" t="str">
        <f t="shared" ca="1" si="587"/>
        <v/>
      </c>
      <c r="AP610" s="25" t="str">
        <f ca="1">IF($H610="","",IF($Q610="x",SUM(AI$3:AK610)+SUM(AN$3:AO610)-SUM(AP$3:AP609),0))</f>
        <v/>
      </c>
      <c r="AQ610" s="25" t="str">
        <f t="shared" ca="1" si="588"/>
        <v/>
      </c>
      <c r="AR610" s="25" t="str">
        <f t="shared" ca="1" si="564"/>
        <v/>
      </c>
      <c r="AS610" s="7"/>
      <c r="AT610" s="25" t="str">
        <f t="shared" ca="1" si="589"/>
        <v/>
      </c>
      <c r="AU610" s="25">
        <f ca="1">SUM(AT$3:AT610)</f>
        <v>0</v>
      </c>
      <c r="AV610" s="25" t="str">
        <f t="shared" ca="1" si="590"/>
        <v/>
      </c>
      <c r="AW610" s="25" t="str">
        <f t="shared" ca="1" si="565"/>
        <v/>
      </c>
      <c r="AX610" s="25" t="str">
        <f t="shared" ca="1" si="591"/>
        <v/>
      </c>
      <c r="AY610" s="25" t="str">
        <f t="shared" ca="1" si="592"/>
        <v/>
      </c>
      <c r="AZ610" s="25" t="str">
        <f t="shared" ca="1" si="593"/>
        <v/>
      </c>
      <c r="BA610" s="25" t="str">
        <f t="shared" ca="1" si="594"/>
        <v/>
      </c>
      <c r="BB610" s="25" t="str">
        <f t="shared" ca="1" si="595"/>
        <v/>
      </c>
      <c r="BC610" s="25" t="str">
        <f t="shared" ca="1" si="596"/>
        <v/>
      </c>
      <c r="BD610" s="25" t="str">
        <f ca="1">IF($H610="","",IF($Q610="x",SUM(AW$3:AY610)+SUM(BB$3:BC610)-SUM(BD$3:BD609),0))</f>
        <v/>
      </c>
      <c r="BE610" s="25" t="str">
        <f t="shared" ca="1" si="597"/>
        <v/>
      </c>
      <c r="BF610" s="25" t="str">
        <f t="shared" ca="1" si="566"/>
        <v/>
      </c>
      <c r="BG610" s="7"/>
      <c r="BI610" s="25" t="str">
        <f t="shared" ca="1" si="598"/>
        <v/>
      </c>
      <c r="BJ610" s="25">
        <f ca="1">SUM(BI$3:BI610)</f>
        <v>0</v>
      </c>
      <c r="BK610" s="25" t="str">
        <f t="shared" ca="1" si="610"/>
        <v/>
      </c>
      <c r="BL610" s="25" t="str">
        <f t="shared" ca="1" si="567"/>
        <v/>
      </c>
      <c r="BM610" s="25" t="str">
        <f t="shared" ca="1" si="599"/>
        <v/>
      </c>
      <c r="BN610" s="25" t="str">
        <f t="shared" ca="1" si="600"/>
        <v/>
      </c>
      <c r="BO610" s="25" t="str">
        <f t="shared" ca="1" si="601"/>
        <v/>
      </c>
      <c r="BP610" s="25" t="str">
        <f t="shared" ca="1" si="602"/>
        <v/>
      </c>
      <c r="BQ610" s="25" t="str">
        <f t="shared" ca="1" si="603"/>
        <v/>
      </c>
      <c r="BR610" s="25" t="str">
        <f t="shared" ca="1" si="604"/>
        <v/>
      </c>
      <c r="BS610" s="25" t="str">
        <f ca="1">IF($H610="","",IF($Q610="x",SUM(BL$3:BN610)+SUM(BQ$3:BR610)-SUM(BS$3:BS609),0))</f>
        <v/>
      </c>
      <c r="BT610" s="25" t="str">
        <f t="shared" ca="1" si="605"/>
        <v/>
      </c>
      <c r="BU610" s="25" t="str">
        <f t="shared" ca="1" si="568"/>
        <v/>
      </c>
      <c r="BV610" s="7"/>
      <c r="BY610" s="7"/>
      <c r="CB610" s="131">
        <f t="shared" si="552"/>
        <v>607</v>
      </c>
      <c r="CC610" s="132" t="str">
        <f t="shared" ca="1" si="606"/>
        <v/>
      </c>
      <c r="CD610" s="133" t="str">
        <f t="shared" ca="1" si="553"/>
        <v/>
      </c>
      <c r="CE610" s="133" t="str">
        <f t="shared" ca="1" si="607"/>
        <v/>
      </c>
      <c r="CF610" s="133" t="str">
        <f t="shared" ca="1" si="554"/>
        <v/>
      </c>
      <c r="CG610" s="133" t="str">
        <f t="shared" ca="1" si="608"/>
        <v/>
      </c>
      <c r="CH610" s="133" t="str">
        <f ca="1">IF($H610="","",IF(MONTH($H610)=MONTH($C$4)-1,MAX(0,(CG610-SUM(N599:N610)+SUM(O599:O610))-(VLOOKUP(CB610-12,$CB$3:$CH609,6,FALSE))),0)*0.25)</f>
        <v/>
      </c>
      <c r="CI610" s="133" t="str">
        <f ca="1">IF($H610="","",CG610-SUM($CH$4:$CH610))</f>
        <v/>
      </c>
      <c r="CK610" s="133" t="str">
        <f ca="1">IF($H610="","",SUM($N$4:$N610)+$CK$3)</f>
        <v/>
      </c>
      <c r="CL610" s="133" t="str">
        <f ca="1">IF($H610="","",SUM($O$4:$O610))</f>
        <v/>
      </c>
      <c r="CM610" s="133" t="str">
        <f t="shared" ca="1" si="611"/>
        <v/>
      </c>
      <c r="CN610" s="133" t="str">
        <f ca="1">IF($H610="","",ROUND(IF(MONTH($H610)=MONTH($C$4)-1,BT610*(1+CC610)-SUM($CM$4:$CM610),0),2))</f>
        <v/>
      </c>
      <c r="CZ610" s="132" t="str">
        <f t="shared" ca="1" si="569"/>
        <v/>
      </c>
    </row>
    <row r="611" spans="6:104" x14ac:dyDescent="0.2">
      <c r="F611" s="3">
        <v>608</v>
      </c>
      <c r="G611" s="3">
        <f t="shared" si="570"/>
        <v>51</v>
      </c>
      <c r="H611" s="8" t="str">
        <f t="shared" ca="1" si="609"/>
        <v/>
      </c>
      <c r="I611" s="6" t="str">
        <f t="shared" ca="1" si="555"/>
        <v/>
      </c>
      <c r="J611" s="6" t="str">
        <f t="shared" ca="1" si="556"/>
        <v/>
      </c>
      <c r="K611" s="7"/>
      <c r="L611" s="6" t="str">
        <f ca="1">IF($H611="","",IF($J611="",VLOOKUP($I611,Sterbetafeln!$A$4:$I$124,$D$10,FALSE),MAX(0.0005,VLOOKUP($I611,Sterbetafeln!$A$4:$I$124,$D$10,FALSE)*VLOOKUP($J611,Sterbetafeln!$A$4:$I$124,$D$13,FALSE))))</f>
        <v/>
      </c>
      <c r="M611" s="78">
        <f ca="1">SUM($O$3:$O611)</f>
        <v>0</v>
      </c>
      <c r="N611" s="25" t="str">
        <f t="shared" ca="1" si="571"/>
        <v/>
      </c>
      <c r="O611" s="25" t="str">
        <f t="shared" ca="1" si="572"/>
        <v/>
      </c>
      <c r="P611" s="25" t="str">
        <f t="shared" ca="1" si="573"/>
        <v/>
      </c>
      <c r="Q611" s="7" t="str">
        <f t="shared" ca="1" si="574"/>
        <v/>
      </c>
      <c r="R611" s="25" t="str">
        <f t="shared" ca="1" si="575"/>
        <v/>
      </c>
      <c r="S611" s="25">
        <f ca="1">SUM(R$3:R611)</f>
        <v>0</v>
      </c>
      <c r="T611" s="25" t="str">
        <f t="shared" ca="1" si="576"/>
        <v/>
      </c>
      <c r="U611" s="25" t="str">
        <f t="shared" ca="1" si="557"/>
        <v/>
      </c>
      <c r="V611" s="25" t="str">
        <f t="shared" ca="1" si="577"/>
        <v/>
      </c>
      <c r="W611" s="25" t="str">
        <f t="shared" ca="1" si="558"/>
        <v/>
      </c>
      <c r="X611" s="25" t="str">
        <f t="shared" ca="1" si="578"/>
        <v/>
      </c>
      <c r="Y611" s="25" t="str">
        <f t="shared" ca="1" si="559"/>
        <v/>
      </c>
      <c r="Z611" s="25" t="str">
        <f t="shared" ca="1" si="579"/>
        <v/>
      </c>
      <c r="AA611" s="25" t="str">
        <f t="shared" ca="1" si="580"/>
        <v/>
      </c>
      <c r="AB611" s="25" t="str">
        <f ca="1">IF($H611="","",IF($Q611="x",SUM(U$3:W611)+SUM(Z$3:AA611)-SUM(AB$3:AB610),0))</f>
        <v/>
      </c>
      <c r="AC611" s="25" t="str">
        <f t="shared" ca="1" si="581"/>
        <v/>
      </c>
      <c r="AD611" s="25" t="str">
        <f t="shared" ca="1" si="560"/>
        <v/>
      </c>
      <c r="AE611" s="7"/>
      <c r="AF611" s="25" t="str">
        <f t="shared" ca="1" si="582"/>
        <v/>
      </c>
      <c r="AG611" s="25">
        <f ca="1">SUM(AF$3:AF611)</f>
        <v>0</v>
      </c>
      <c r="AH611" s="25" t="str">
        <f t="shared" ca="1" si="583"/>
        <v/>
      </c>
      <c r="AI611" s="25" t="str">
        <f t="shared" ca="1" si="561"/>
        <v/>
      </c>
      <c r="AJ611" s="25" t="str">
        <f t="shared" ca="1" si="584"/>
        <v/>
      </c>
      <c r="AK611" s="25" t="str">
        <f t="shared" ca="1" si="562"/>
        <v/>
      </c>
      <c r="AL611" s="25" t="str">
        <f t="shared" ca="1" si="585"/>
        <v/>
      </c>
      <c r="AM611" s="25" t="str">
        <f t="shared" ca="1" si="563"/>
        <v/>
      </c>
      <c r="AN611" s="25" t="str">
        <f t="shared" ca="1" si="586"/>
        <v/>
      </c>
      <c r="AO611" s="25" t="str">
        <f t="shared" ca="1" si="587"/>
        <v/>
      </c>
      <c r="AP611" s="25" t="str">
        <f ca="1">IF($H611="","",IF($Q611="x",SUM(AI$3:AK611)+SUM(AN$3:AO611)-SUM(AP$3:AP610),0))</f>
        <v/>
      </c>
      <c r="AQ611" s="25" t="str">
        <f t="shared" ca="1" si="588"/>
        <v/>
      </c>
      <c r="AR611" s="25" t="str">
        <f t="shared" ca="1" si="564"/>
        <v/>
      </c>
      <c r="AS611" s="7"/>
      <c r="AT611" s="25" t="str">
        <f t="shared" ca="1" si="589"/>
        <v/>
      </c>
      <c r="AU611" s="25">
        <f ca="1">SUM(AT$3:AT611)</f>
        <v>0</v>
      </c>
      <c r="AV611" s="25" t="str">
        <f t="shared" ca="1" si="590"/>
        <v/>
      </c>
      <c r="AW611" s="25" t="str">
        <f t="shared" ca="1" si="565"/>
        <v/>
      </c>
      <c r="AX611" s="25" t="str">
        <f t="shared" ca="1" si="591"/>
        <v/>
      </c>
      <c r="AY611" s="25" t="str">
        <f t="shared" ca="1" si="592"/>
        <v/>
      </c>
      <c r="AZ611" s="25" t="str">
        <f t="shared" ca="1" si="593"/>
        <v/>
      </c>
      <c r="BA611" s="25" t="str">
        <f t="shared" ca="1" si="594"/>
        <v/>
      </c>
      <c r="BB611" s="25" t="str">
        <f t="shared" ca="1" si="595"/>
        <v/>
      </c>
      <c r="BC611" s="25" t="str">
        <f t="shared" ca="1" si="596"/>
        <v/>
      </c>
      <c r="BD611" s="25" t="str">
        <f ca="1">IF($H611="","",IF($Q611="x",SUM(AW$3:AY611)+SUM(BB$3:BC611)-SUM(BD$3:BD610),0))</f>
        <v/>
      </c>
      <c r="BE611" s="25" t="str">
        <f t="shared" ca="1" si="597"/>
        <v/>
      </c>
      <c r="BF611" s="25" t="str">
        <f t="shared" ca="1" si="566"/>
        <v/>
      </c>
      <c r="BG611" s="7"/>
      <c r="BI611" s="25" t="str">
        <f t="shared" ca="1" si="598"/>
        <v/>
      </c>
      <c r="BJ611" s="25">
        <f ca="1">SUM(BI$3:BI611)</f>
        <v>0</v>
      </c>
      <c r="BK611" s="25" t="str">
        <f t="shared" ca="1" si="610"/>
        <v/>
      </c>
      <c r="BL611" s="25" t="str">
        <f t="shared" ca="1" si="567"/>
        <v/>
      </c>
      <c r="BM611" s="25" t="str">
        <f t="shared" ca="1" si="599"/>
        <v/>
      </c>
      <c r="BN611" s="25" t="str">
        <f t="shared" ca="1" si="600"/>
        <v/>
      </c>
      <c r="BO611" s="25" t="str">
        <f t="shared" ca="1" si="601"/>
        <v/>
      </c>
      <c r="BP611" s="25" t="str">
        <f t="shared" ca="1" si="602"/>
        <v/>
      </c>
      <c r="BQ611" s="25" t="str">
        <f t="shared" ca="1" si="603"/>
        <v/>
      </c>
      <c r="BR611" s="25" t="str">
        <f t="shared" ca="1" si="604"/>
        <v/>
      </c>
      <c r="BS611" s="25" t="str">
        <f ca="1">IF($H611="","",IF($Q611="x",SUM(BL$3:BN611)+SUM(BQ$3:BR611)-SUM(BS$3:BS610),0))</f>
        <v/>
      </c>
      <c r="BT611" s="25" t="str">
        <f t="shared" ca="1" si="605"/>
        <v/>
      </c>
      <c r="BU611" s="25" t="str">
        <f t="shared" ca="1" si="568"/>
        <v/>
      </c>
      <c r="BV611" s="7"/>
      <c r="BY611" s="7"/>
      <c r="CB611" s="131">
        <f t="shared" si="552"/>
        <v>608</v>
      </c>
      <c r="CC611" s="132" t="str">
        <f t="shared" ca="1" si="606"/>
        <v/>
      </c>
      <c r="CD611" s="133" t="str">
        <f t="shared" ca="1" si="553"/>
        <v/>
      </c>
      <c r="CE611" s="133" t="str">
        <f t="shared" ca="1" si="607"/>
        <v/>
      </c>
      <c r="CF611" s="133" t="str">
        <f t="shared" ca="1" si="554"/>
        <v/>
      </c>
      <c r="CG611" s="133" t="str">
        <f t="shared" ca="1" si="608"/>
        <v/>
      </c>
      <c r="CH611" s="133" t="str">
        <f ca="1">IF($H611="","",IF(MONTH($H611)=MONTH($C$4)-1,MAX(0,(CG611-SUM(N600:N611)+SUM(O600:O611))-(VLOOKUP(CB611-12,$CB$3:$CH610,6,FALSE))),0)*0.25)</f>
        <v/>
      </c>
      <c r="CI611" s="133" t="str">
        <f ca="1">IF($H611="","",CG611-SUM($CH$4:$CH611))</f>
        <v/>
      </c>
      <c r="CK611" s="133" t="str">
        <f ca="1">IF($H611="","",SUM($N$4:$N611)+$CK$3)</f>
        <v/>
      </c>
      <c r="CL611" s="133" t="str">
        <f ca="1">IF($H611="","",SUM($O$4:$O611))</f>
        <v/>
      </c>
      <c r="CM611" s="133" t="str">
        <f t="shared" ca="1" si="611"/>
        <v/>
      </c>
      <c r="CN611" s="133" t="str">
        <f ca="1">IF($H611="","",ROUND(IF(MONTH($H611)=MONTH($C$4)-1,BT611*(1+CC611)-SUM($CM$4:$CM611),0),2))</f>
        <v/>
      </c>
      <c r="CZ611" s="132" t="str">
        <f t="shared" ca="1" si="569"/>
        <v/>
      </c>
    </row>
    <row r="612" spans="6:104" x14ac:dyDescent="0.2">
      <c r="F612" s="3">
        <v>609</v>
      </c>
      <c r="G612" s="3">
        <f t="shared" si="570"/>
        <v>51</v>
      </c>
      <c r="H612" s="8" t="str">
        <f t="shared" ca="1" si="609"/>
        <v/>
      </c>
      <c r="I612" s="6" t="str">
        <f t="shared" ca="1" si="555"/>
        <v/>
      </c>
      <c r="J612" s="6" t="str">
        <f t="shared" ca="1" si="556"/>
        <v/>
      </c>
      <c r="K612" s="7"/>
      <c r="L612" s="6" t="str">
        <f ca="1">IF($H612="","",IF($J612="",VLOOKUP($I612,Sterbetafeln!$A$4:$I$124,$D$10,FALSE),MAX(0.0005,VLOOKUP($I612,Sterbetafeln!$A$4:$I$124,$D$10,FALSE)*VLOOKUP($J612,Sterbetafeln!$A$4:$I$124,$D$13,FALSE))))</f>
        <v/>
      </c>
      <c r="M612" s="78">
        <f ca="1">SUM($O$3:$O612)</f>
        <v>0</v>
      </c>
      <c r="N612" s="25" t="str">
        <f t="shared" ca="1" si="571"/>
        <v/>
      </c>
      <c r="O612" s="25" t="str">
        <f t="shared" ca="1" si="572"/>
        <v/>
      </c>
      <c r="P612" s="25" t="str">
        <f t="shared" ca="1" si="573"/>
        <v/>
      </c>
      <c r="Q612" s="7" t="str">
        <f t="shared" ca="1" si="574"/>
        <v/>
      </c>
      <c r="R612" s="25" t="str">
        <f t="shared" ca="1" si="575"/>
        <v/>
      </c>
      <c r="S612" s="25">
        <f ca="1">SUM(R$3:R612)</f>
        <v>0</v>
      </c>
      <c r="T612" s="25" t="str">
        <f t="shared" ca="1" si="576"/>
        <v/>
      </c>
      <c r="U612" s="25" t="str">
        <f t="shared" ca="1" si="557"/>
        <v/>
      </c>
      <c r="V612" s="25" t="str">
        <f t="shared" ca="1" si="577"/>
        <v/>
      </c>
      <c r="W612" s="25" t="str">
        <f t="shared" ca="1" si="558"/>
        <v/>
      </c>
      <c r="X612" s="25" t="str">
        <f t="shared" ca="1" si="578"/>
        <v/>
      </c>
      <c r="Y612" s="25" t="str">
        <f t="shared" ca="1" si="559"/>
        <v/>
      </c>
      <c r="Z612" s="25" t="str">
        <f t="shared" ca="1" si="579"/>
        <v/>
      </c>
      <c r="AA612" s="25" t="str">
        <f t="shared" ca="1" si="580"/>
        <v/>
      </c>
      <c r="AB612" s="25" t="str">
        <f ca="1">IF($H612="","",IF($Q612="x",SUM(U$3:W612)+SUM(Z$3:AA612)-SUM(AB$3:AB611),0))</f>
        <v/>
      </c>
      <c r="AC612" s="25" t="str">
        <f t="shared" ca="1" si="581"/>
        <v/>
      </c>
      <c r="AD612" s="25" t="str">
        <f t="shared" ca="1" si="560"/>
        <v/>
      </c>
      <c r="AE612" s="7"/>
      <c r="AF612" s="25" t="str">
        <f t="shared" ca="1" si="582"/>
        <v/>
      </c>
      <c r="AG612" s="25">
        <f ca="1">SUM(AF$3:AF612)</f>
        <v>0</v>
      </c>
      <c r="AH612" s="25" t="str">
        <f t="shared" ca="1" si="583"/>
        <v/>
      </c>
      <c r="AI612" s="25" t="str">
        <f t="shared" ca="1" si="561"/>
        <v/>
      </c>
      <c r="AJ612" s="25" t="str">
        <f t="shared" ca="1" si="584"/>
        <v/>
      </c>
      <c r="AK612" s="25" t="str">
        <f t="shared" ca="1" si="562"/>
        <v/>
      </c>
      <c r="AL612" s="25" t="str">
        <f t="shared" ca="1" si="585"/>
        <v/>
      </c>
      <c r="AM612" s="25" t="str">
        <f t="shared" ca="1" si="563"/>
        <v/>
      </c>
      <c r="AN612" s="25" t="str">
        <f t="shared" ca="1" si="586"/>
        <v/>
      </c>
      <c r="AO612" s="25" t="str">
        <f t="shared" ca="1" si="587"/>
        <v/>
      </c>
      <c r="AP612" s="25" t="str">
        <f ca="1">IF($H612="","",IF($Q612="x",SUM(AI$3:AK612)+SUM(AN$3:AO612)-SUM(AP$3:AP611),0))</f>
        <v/>
      </c>
      <c r="AQ612" s="25" t="str">
        <f t="shared" ca="1" si="588"/>
        <v/>
      </c>
      <c r="AR612" s="25" t="str">
        <f t="shared" ca="1" si="564"/>
        <v/>
      </c>
      <c r="AS612" s="7"/>
      <c r="AT612" s="25" t="str">
        <f t="shared" ca="1" si="589"/>
        <v/>
      </c>
      <c r="AU612" s="25">
        <f ca="1">SUM(AT$3:AT612)</f>
        <v>0</v>
      </c>
      <c r="AV612" s="25" t="str">
        <f t="shared" ca="1" si="590"/>
        <v/>
      </c>
      <c r="AW612" s="25" t="str">
        <f t="shared" ca="1" si="565"/>
        <v/>
      </c>
      <c r="AX612" s="25" t="str">
        <f t="shared" ca="1" si="591"/>
        <v/>
      </c>
      <c r="AY612" s="25" t="str">
        <f t="shared" ca="1" si="592"/>
        <v/>
      </c>
      <c r="AZ612" s="25" t="str">
        <f t="shared" ca="1" si="593"/>
        <v/>
      </c>
      <c r="BA612" s="25" t="str">
        <f t="shared" ca="1" si="594"/>
        <v/>
      </c>
      <c r="BB612" s="25" t="str">
        <f t="shared" ca="1" si="595"/>
        <v/>
      </c>
      <c r="BC612" s="25" t="str">
        <f t="shared" ca="1" si="596"/>
        <v/>
      </c>
      <c r="BD612" s="25" t="str">
        <f ca="1">IF($H612="","",IF($Q612="x",SUM(AW$3:AY612)+SUM(BB$3:BC612)-SUM(BD$3:BD611),0))</f>
        <v/>
      </c>
      <c r="BE612" s="25" t="str">
        <f t="shared" ca="1" si="597"/>
        <v/>
      </c>
      <c r="BF612" s="25" t="str">
        <f t="shared" ca="1" si="566"/>
        <v/>
      </c>
      <c r="BG612" s="7"/>
      <c r="BI612" s="25" t="str">
        <f t="shared" ca="1" si="598"/>
        <v/>
      </c>
      <c r="BJ612" s="25">
        <f ca="1">SUM(BI$3:BI612)</f>
        <v>0</v>
      </c>
      <c r="BK612" s="25" t="str">
        <f t="shared" ca="1" si="610"/>
        <v/>
      </c>
      <c r="BL612" s="25" t="str">
        <f t="shared" ca="1" si="567"/>
        <v/>
      </c>
      <c r="BM612" s="25" t="str">
        <f t="shared" ca="1" si="599"/>
        <v/>
      </c>
      <c r="BN612" s="25" t="str">
        <f t="shared" ca="1" si="600"/>
        <v/>
      </c>
      <c r="BO612" s="25" t="str">
        <f t="shared" ca="1" si="601"/>
        <v/>
      </c>
      <c r="BP612" s="25" t="str">
        <f t="shared" ca="1" si="602"/>
        <v/>
      </c>
      <c r="BQ612" s="25" t="str">
        <f t="shared" ca="1" si="603"/>
        <v/>
      </c>
      <c r="BR612" s="25" t="str">
        <f t="shared" ca="1" si="604"/>
        <v/>
      </c>
      <c r="BS612" s="25" t="str">
        <f ca="1">IF($H612="","",IF($Q612="x",SUM(BL$3:BN612)+SUM(BQ$3:BR612)-SUM(BS$3:BS611),0))</f>
        <v/>
      </c>
      <c r="BT612" s="25" t="str">
        <f t="shared" ca="1" si="605"/>
        <v/>
      </c>
      <c r="BU612" s="25" t="str">
        <f t="shared" ca="1" si="568"/>
        <v/>
      </c>
      <c r="BV612" s="7"/>
      <c r="BY612" s="7"/>
      <c r="CB612" s="131">
        <f t="shared" si="552"/>
        <v>609</v>
      </c>
      <c r="CC612" s="132" t="str">
        <f t="shared" ca="1" si="606"/>
        <v/>
      </c>
      <c r="CD612" s="133" t="str">
        <f t="shared" ca="1" si="553"/>
        <v/>
      </c>
      <c r="CE612" s="133" t="str">
        <f t="shared" ca="1" si="607"/>
        <v/>
      </c>
      <c r="CF612" s="133" t="str">
        <f t="shared" ca="1" si="554"/>
        <v/>
      </c>
      <c r="CG612" s="133" t="str">
        <f t="shared" ca="1" si="608"/>
        <v/>
      </c>
      <c r="CH612" s="133" t="str">
        <f ca="1">IF($H612="","",IF(MONTH($H612)=MONTH($C$4)-1,MAX(0,(CG612-SUM(N601:N612)+SUM(O601:O612))-(VLOOKUP(CB612-12,$CB$3:$CH611,6,FALSE))),0)*0.25)</f>
        <v/>
      </c>
      <c r="CI612" s="133" t="str">
        <f ca="1">IF($H612="","",CG612-SUM($CH$4:$CH612))</f>
        <v/>
      </c>
      <c r="CK612" s="133" t="str">
        <f ca="1">IF($H612="","",SUM($N$4:$N612)+$CK$3)</f>
        <v/>
      </c>
      <c r="CL612" s="133" t="str">
        <f ca="1">IF($H612="","",SUM($O$4:$O612))</f>
        <v/>
      </c>
      <c r="CM612" s="133" t="str">
        <f t="shared" ca="1" si="611"/>
        <v/>
      </c>
      <c r="CN612" s="133" t="str">
        <f ca="1">IF($H612="","",ROUND(IF(MONTH($H612)=MONTH($C$4)-1,BT612*(1+CC612)-SUM($CM$4:$CM612),0),2))</f>
        <v/>
      </c>
      <c r="CZ612" s="132" t="str">
        <f t="shared" ca="1" si="569"/>
        <v/>
      </c>
    </row>
    <row r="613" spans="6:104" x14ac:dyDescent="0.2">
      <c r="F613" s="3">
        <v>610</v>
      </c>
      <c r="G613" s="3">
        <f t="shared" si="570"/>
        <v>51</v>
      </c>
      <c r="H613" s="8" t="str">
        <f t="shared" ca="1" si="609"/>
        <v/>
      </c>
      <c r="I613" s="6" t="str">
        <f t="shared" ca="1" si="555"/>
        <v/>
      </c>
      <c r="J613" s="6" t="str">
        <f t="shared" ca="1" si="556"/>
        <v/>
      </c>
      <c r="K613" s="7"/>
      <c r="L613" s="6" t="str">
        <f ca="1">IF($H613="","",IF($J613="",VLOOKUP($I613,Sterbetafeln!$A$4:$I$124,$D$10,FALSE),MAX(0.0005,VLOOKUP($I613,Sterbetafeln!$A$4:$I$124,$D$10,FALSE)*VLOOKUP($J613,Sterbetafeln!$A$4:$I$124,$D$13,FALSE))))</f>
        <v/>
      </c>
      <c r="M613" s="78">
        <f ca="1">SUM($O$3:$O613)</f>
        <v>0</v>
      </c>
      <c r="N613" s="25" t="str">
        <f t="shared" ca="1" si="571"/>
        <v/>
      </c>
      <c r="O613" s="25" t="str">
        <f t="shared" ca="1" si="572"/>
        <v/>
      </c>
      <c r="P613" s="25" t="str">
        <f t="shared" ca="1" si="573"/>
        <v/>
      </c>
      <c r="Q613" s="7" t="str">
        <f t="shared" ca="1" si="574"/>
        <v/>
      </c>
      <c r="R613" s="25" t="str">
        <f t="shared" ca="1" si="575"/>
        <v/>
      </c>
      <c r="S613" s="25">
        <f ca="1">SUM(R$3:R613)</f>
        <v>0</v>
      </c>
      <c r="T613" s="25" t="str">
        <f t="shared" ca="1" si="576"/>
        <v/>
      </c>
      <c r="U613" s="25" t="str">
        <f t="shared" ca="1" si="557"/>
        <v/>
      </c>
      <c r="V613" s="25" t="str">
        <f t="shared" ca="1" si="577"/>
        <v/>
      </c>
      <c r="W613" s="25" t="str">
        <f t="shared" ca="1" si="558"/>
        <v/>
      </c>
      <c r="X613" s="25" t="str">
        <f t="shared" ca="1" si="578"/>
        <v/>
      </c>
      <c r="Y613" s="25" t="str">
        <f t="shared" ca="1" si="559"/>
        <v/>
      </c>
      <c r="Z613" s="25" t="str">
        <f t="shared" ca="1" si="579"/>
        <v/>
      </c>
      <c r="AA613" s="25" t="str">
        <f t="shared" ca="1" si="580"/>
        <v/>
      </c>
      <c r="AB613" s="25" t="str">
        <f ca="1">IF($H613="","",IF($Q613="x",SUM(U$3:W613)+SUM(Z$3:AA613)-SUM(AB$3:AB612),0))</f>
        <v/>
      </c>
      <c r="AC613" s="25" t="str">
        <f t="shared" ca="1" si="581"/>
        <v/>
      </c>
      <c r="AD613" s="25" t="str">
        <f t="shared" ca="1" si="560"/>
        <v/>
      </c>
      <c r="AE613" s="7"/>
      <c r="AF613" s="25" t="str">
        <f t="shared" ca="1" si="582"/>
        <v/>
      </c>
      <c r="AG613" s="25">
        <f ca="1">SUM(AF$3:AF613)</f>
        <v>0</v>
      </c>
      <c r="AH613" s="25" t="str">
        <f t="shared" ca="1" si="583"/>
        <v/>
      </c>
      <c r="AI613" s="25" t="str">
        <f t="shared" ca="1" si="561"/>
        <v/>
      </c>
      <c r="AJ613" s="25" t="str">
        <f t="shared" ca="1" si="584"/>
        <v/>
      </c>
      <c r="AK613" s="25" t="str">
        <f t="shared" ca="1" si="562"/>
        <v/>
      </c>
      <c r="AL613" s="25" t="str">
        <f t="shared" ca="1" si="585"/>
        <v/>
      </c>
      <c r="AM613" s="25" t="str">
        <f t="shared" ca="1" si="563"/>
        <v/>
      </c>
      <c r="AN613" s="25" t="str">
        <f t="shared" ca="1" si="586"/>
        <v/>
      </c>
      <c r="AO613" s="25" t="str">
        <f t="shared" ca="1" si="587"/>
        <v/>
      </c>
      <c r="AP613" s="25" t="str">
        <f ca="1">IF($H613="","",IF($Q613="x",SUM(AI$3:AK613)+SUM(AN$3:AO613)-SUM(AP$3:AP612),0))</f>
        <v/>
      </c>
      <c r="AQ613" s="25" t="str">
        <f t="shared" ca="1" si="588"/>
        <v/>
      </c>
      <c r="AR613" s="25" t="str">
        <f t="shared" ca="1" si="564"/>
        <v/>
      </c>
      <c r="AS613" s="7"/>
      <c r="AT613" s="25" t="str">
        <f t="shared" ca="1" si="589"/>
        <v/>
      </c>
      <c r="AU613" s="25">
        <f ca="1">SUM(AT$3:AT613)</f>
        <v>0</v>
      </c>
      <c r="AV613" s="25" t="str">
        <f t="shared" ca="1" si="590"/>
        <v/>
      </c>
      <c r="AW613" s="25" t="str">
        <f t="shared" ca="1" si="565"/>
        <v/>
      </c>
      <c r="AX613" s="25" t="str">
        <f t="shared" ca="1" si="591"/>
        <v/>
      </c>
      <c r="AY613" s="25" t="str">
        <f t="shared" ca="1" si="592"/>
        <v/>
      </c>
      <c r="AZ613" s="25" t="str">
        <f t="shared" ca="1" si="593"/>
        <v/>
      </c>
      <c r="BA613" s="25" t="str">
        <f t="shared" ca="1" si="594"/>
        <v/>
      </c>
      <c r="BB613" s="25" t="str">
        <f t="shared" ca="1" si="595"/>
        <v/>
      </c>
      <c r="BC613" s="25" t="str">
        <f t="shared" ca="1" si="596"/>
        <v/>
      </c>
      <c r="BD613" s="25" t="str">
        <f ca="1">IF($H613="","",IF($Q613="x",SUM(AW$3:AY613)+SUM(BB$3:BC613)-SUM(BD$3:BD612),0))</f>
        <v/>
      </c>
      <c r="BE613" s="25" t="str">
        <f t="shared" ca="1" si="597"/>
        <v/>
      </c>
      <c r="BF613" s="25" t="str">
        <f t="shared" ca="1" si="566"/>
        <v/>
      </c>
      <c r="BG613" s="7"/>
      <c r="BI613" s="25" t="str">
        <f t="shared" ca="1" si="598"/>
        <v/>
      </c>
      <c r="BJ613" s="25">
        <f ca="1">SUM(BI$3:BI613)</f>
        <v>0</v>
      </c>
      <c r="BK613" s="25" t="str">
        <f t="shared" ca="1" si="610"/>
        <v/>
      </c>
      <c r="BL613" s="25" t="str">
        <f t="shared" ca="1" si="567"/>
        <v/>
      </c>
      <c r="BM613" s="25" t="str">
        <f t="shared" ca="1" si="599"/>
        <v/>
      </c>
      <c r="BN613" s="25" t="str">
        <f t="shared" ca="1" si="600"/>
        <v/>
      </c>
      <c r="BO613" s="25" t="str">
        <f t="shared" ca="1" si="601"/>
        <v/>
      </c>
      <c r="BP613" s="25" t="str">
        <f t="shared" ca="1" si="602"/>
        <v/>
      </c>
      <c r="BQ613" s="25" t="str">
        <f t="shared" ca="1" si="603"/>
        <v/>
      </c>
      <c r="BR613" s="25" t="str">
        <f t="shared" ca="1" si="604"/>
        <v/>
      </c>
      <c r="BS613" s="25" t="str">
        <f ca="1">IF($H613="","",IF($Q613="x",SUM(BL$3:BN613)+SUM(BQ$3:BR613)-SUM(BS$3:BS612),0))</f>
        <v/>
      </c>
      <c r="BT613" s="25" t="str">
        <f t="shared" ca="1" si="605"/>
        <v/>
      </c>
      <c r="BU613" s="25" t="str">
        <f t="shared" ca="1" si="568"/>
        <v/>
      </c>
      <c r="BV613" s="7"/>
      <c r="BY613" s="7"/>
      <c r="CB613" s="131">
        <f t="shared" si="552"/>
        <v>610</v>
      </c>
      <c r="CC613" s="132" t="str">
        <f t="shared" ca="1" si="606"/>
        <v/>
      </c>
      <c r="CD613" s="133" t="str">
        <f t="shared" ca="1" si="553"/>
        <v/>
      </c>
      <c r="CE613" s="133" t="str">
        <f t="shared" ca="1" si="607"/>
        <v/>
      </c>
      <c r="CF613" s="133" t="str">
        <f t="shared" ca="1" si="554"/>
        <v/>
      </c>
      <c r="CG613" s="133" t="str">
        <f t="shared" ca="1" si="608"/>
        <v/>
      </c>
      <c r="CH613" s="133" t="str">
        <f ca="1">IF($H613="","",IF(MONTH($H613)=MONTH($C$4)-1,MAX(0,(CG613-SUM(N602:N613)+SUM(O602:O613))-(VLOOKUP(CB613-12,$CB$3:$CH612,6,FALSE))),0)*0.25)</f>
        <v/>
      </c>
      <c r="CI613" s="133" t="str">
        <f ca="1">IF($H613="","",CG613-SUM($CH$4:$CH613))</f>
        <v/>
      </c>
      <c r="CK613" s="133" t="str">
        <f ca="1">IF($H613="","",SUM($N$4:$N613)+$CK$3)</f>
        <v/>
      </c>
      <c r="CL613" s="133" t="str">
        <f ca="1">IF($H613="","",SUM($O$4:$O613))</f>
        <v/>
      </c>
      <c r="CM613" s="133" t="str">
        <f t="shared" ca="1" si="611"/>
        <v/>
      </c>
      <c r="CN613" s="133" t="str">
        <f ca="1">IF($H613="","",ROUND(IF(MONTH($H613)=MONTH($C$4)-1,BT613*(1+CC613)-SUM($CM$4:$CM613),0),2))</f>
        <v/>
      </c>
      <c r="CZ613" s="132" t="str">
        <f t="shared" ca="1" si="569"/>
        <v/>
      </c>
    </row>
    <row r="614" spans="6:104" x14ac:dyDescent="0.2">
      <c r="F614" s="3">
        <v>611</v>
      </c>
      <c r="G614" s="3">
        <f t="shared" si="570"/>
        <v>51</v>
      </c>
      <c r="H614" s="8" t="str">
        <f t="shared" ca="1" si="609"/>
        <v/>
      </c>
      <c r="I614" s="6" t="str">
        <f t="shared" ca="1" si="555"/>
        <v/>
      </c>
      <c r="J614" s="6" t="str">
        <f t="shared" ca="1" si="556"/>
        <v/>
      </c>
      <c r="K614" s="7"/>
      <c r="L614" s="6" t="str">
        <f ca="1">IF($H614="","",IF($J614="",VLOOKUP($I614,Sterbetafeln!$A$4:$I$124,$D$10,FALSE),MAX(0.0005,VLOOKUP($I614,Sterbetafeln!$A$4:$I$124,$D$10,FALSE)*VLOOKUP($J614,Sterbetafeln!$A$4:$I$124,$D$13,FALSE))))</f>
        <v/>
      </c>
      <c r="M614" s="78">
        <f ca="1">SUM($O$3:$O614)</f>
        <v>0</v>
      </c>
      <c r="N614" s="25" t="str">
        <f t="shared" ca="1" si="571"/>
        <v/>
      </c>
      <c r="O614" s="25" t="str">
        <f t="shared" ca="1" si="572"/>
        <v/>
      </c>
      <c r="P614" s="25" t="str">
        <f t="shared" ca="1" si="573"/>
        <v/>
      </c>
      <c r="Q614" s="7" t="str">
        <f t="shared" ca="1" si="574"/>
        <v/>
      </c>
      <c r="R614" s="25" t="str">
        <f t="shared" ca="1" si="575"/>
        <v/>
      </c>
      <c r="S614" s="25">
        <f ca="1">SUM(R$3:R614)</f>
        <v>0</v>
      </c>
      <c r="T614" s="25" t="str">
        <f t="shared" ca="1" si="576"/>
        <v/>
      </c>
      <c r="U614" s="25" t="str">
        <f t="shared" ca="1" si="557"/>
        <v/>
      </c>
      <c r="V614" s="25" t="str">
        <f t="shared" ca="1" si="577"/>
        <v/>
      </c>
      <c r="W614" s="25" t="str">
        <f t="shared" ca="1" si="558"/>
        <v/>
      </c>
      <c r="X614" s="25" t="str">
        <f t="shared" ca="1" si="578"/>
        <v/>
      </c>
      <c r="Y614" s="25" t="str">
        <f t="shared" ca="1" si="559"/>
        <v/>
      </c>
      <c r="Z614" s="25" t="str">
        <f t="shared" ca="1" si="579"/>
        <v/>
      </c>
      <c r="AA614" s="25" t="str">
        <f t="shared" ca="1" si="580"/>
        <v/>
      </c>
      <c r="AB614" s="25" t="str">
        <f ca="1">IF($H614="","",IF($Q614="x",SUM(U$3:W614)+SUM(Z$3:AA614)-SUM(AB$3:AB613),0))</f>
        <v/>
      </c>
      <c r="AC614" s="25" t="str">
        <f t="shared" ca="1" si="581"/>
        <v/>
      </c>
      <c r="AD614" s="25" t="str">
        <f t="shared" ca="1" si="560"/>
        <v/>
      </c>
      <c r="AE614" s="7"/>
      <c r="AF614" s="25" t="str">
        <f t="shared" ca="1" si="582"/>
        <v/>
      </c>
      <c r="AG614" s="25">
        <f ca="1">SUM(AF$3:AF614)</f>
        <v>0</v>
      </c>
      <c r="AH614" s="25" t="str">
        <f t="shared" ca="1" si="583"/>
        <v/>
      </c>
      <c r="AI614" s="25" t="str">
        <f t="shared" ca="1" si="561"/>
        <v/>
      </c>
      <c r="AJ614" s="25" t="str">
        <f t="shared" ca="1" si="584"/>
        <v/>
      </c>
      <c r="AK614" s="25" t="str">
        <f t="shared" ca="1" si="562"/>
        <v/>
      </c>
      <c r="AL614" s="25" t="str">
        <f t="shared" ca="1" si="585"/>
        <v/>
      </c>
      <c r="AM614" s="25" t="str">
        <f t="shared" ca="1" si="563"/>
        <v/>
      </c>
      <c r="AN614" s="25" t="str">
        <f t="shared" ca="1" si="586"/>
        <v/>
      </c>
      <c r="AO614" s="25" t="str">
        <f t="shared" ca="1" si="587"/>
        <v/>
      </c>
      <c r="AP614" s="25" t="str">
        <f ca="1">IF($H614="","",IF($Q614="x",SUM(AI$3:AK614)+SUM(AN$3:AO614)-SUM(AP$3:AP613),0))</f>
        <v/>
      </c>
      <c r="AQ614" s="25" t="str">
        <f t="shared" ca="1" si="588"/>
        <v/>
      </c>
      <c r="AR614" s="25" t="str">
        <f t="shared" ca="1" si="564"/>
        <v/>
      </c>
      <c r="AS614" s="7"/>
      <c r="AT614" s="25" t="str">
        <f t="shared" ca="1" si="589"/>
        <v/>
      </c>
      <c r="AU614" s="25">
        <f ca="1">SUM(AT$3:AT614)</f>
        <v>0</v>
      </c>
      <c r="AV614" s="25" t="str">
        <f t="shared" ca="1" si="590"/>
        <v/>
      </c>
      <c r="AW614" s="25" t="str">
        <f t="shared" ca="1" si="565"/>
        <v/>
      </c>
      <c r="AX614" s="25" t="str">
        <f t="shared" ca="1" si="591"/>
        <v/>
      </c>
      <c r="AY614" s="25" t="str">
        <f t="shared" ca="1" si="592"/>
        <v/>
      </c>
      <c r="AZ614" s="25" t="str">
        <f t="shared" ca="1" si="593"/>
        <v/>
      </c>
      <c r="BA614" s="25" t="str">
        <f t="shared" ca="1" si="594"/>
        <v/>
      </c>
      <c r="BB614" s="25" t="str">
        <f t="shared" ca="1" si="595"/>
        <v/>
      </c>
      <c r="BC614" s="25" t="str">
        <f t="shared" ca="1" si="596"/>
        <v/>
      </c>
      <c r="BD614" s="25" t="str">
        <f ca="1">IF($H614="","",IF($Q614="x",SUM(AW$3:AY614)+SUM(BB$3:BC614)-SUM(BD$3:BD613),0))</f>
        <v/>
      </c>
      <c r="BE614" s="25" t="str">
        <f t="shared" ca="1" si="597"/>
        <v/>
      </c>
      <c r="BF614" s="25" t="str">
        <f t="shared" ca="1" si="566"/>
        <v/>
      </c>
      <c r="BG614" s="7"/>
      <c r="BI614" s="25" t="str">
        <f t="shared" ca="1" si="598"/>
        <v/>
      </c>
      <c r="BJ614" s="25">
        <f ca="1">SUM(BI$3:BI614)</f>
        <v>0</v>
      </c>
      <c r="BK614" s="25" t="str">
        <f t="shared" ca="1" si="610"/>
        <v/>
      </c>
      <c r="BL614" s="25" t="str">
        <f t="shared" ca="1" si="567"/>
        <v/>
      </c>
      <c r="BM614" s="25" t="str">
        <f t="shared" ca="1" si="599"/>
        <v/>
      </c>
      <c r="BN614" s="25" t="str">
        <f t="shared" ca="1" si="600"/>
        <v/>
      </c>
      <c r="BO614" s="25" t="str">
        <f t="shared" ca="1" si="601"/>
        <v/>
      </c>
      <c r="BP614" s="25" t="str">
        <f t="shared" ca="1" si="602"/>
        <v/>
      </c>
      <c r="BQ614" s="25" t="str">
        <f t="shared" ca="1" si="603"/>
        <v/>
      </c>
      <c r="BR614" s="25" t="str">
        <f t="shared" ca="1" si="604"/>
        <v/>
      </c>
      <c r="BS614" s="25" t="str">
        <f ca="1">IF($H614="","",IF($Q614="x",SUM(BL$3:BN614)+SUM(BQ$3:BR614)-SUM(BS$3:BS613),0))</f>
        <v/>
      </c>
      <c r="BT614" s="25" t="str">
        <f t="shared" ca="1" si="605"/>
        <v/>
      </c>
      <c r="BU614" s="25" t="str">
        <f t="shared" ca="1" si="568"/>
        <v/>
      </c>
      <c r="BV614" s="7"/>
      <c r="BY614" s="7"/>
      <c r="CB614" s="131">
        <f t="shared" si="552"/>
        <v>611</v>
      </c>
      <c r="CC614" s="132" t="str">
        <f t="shared" ca="1" si="606"/>
        <v/>
      </c>
      <c r="CD614" s="133" t="str">
        <f t="shared" ca="1" si="553"/>
        <v/>
      </c>
      <c r="CE614" s="133" t="str">
        <f t="shared" ca="1" si="607"/>
        <v/>
      </c>
      <c r="CF614" s="133" t="str">
        <f t="shared" ca="1" si="554"/>
        <v/>
      </c>
      <c r="CG614" s="133" t="str">
        <f t="shared" ca="1" si="608"/>
        <v/>
      </c>
      <c r="CH614" s="133" t="str">
        <f ca="1">IF($H614="","",IF(MONTH($H614)=MONTH($C$4)-1,MAX(0,(CG614-SUM(N603:N614)+SUM(O603:O614))-(VLOOKUP(CB614-12,$CB$3:$CH613,6,FALSE))),0)*0.25)</f>
        <v/>
      </c>
      <c r="CI614" s="133" t="str">
        <f ca="1">IF($H614="","",CG614-SUM($CH$4:$CH614))</f>
        <v/>
      </c>
      <c r="CK614" s="133" t="str">
        <f ca="1">IF($H614="","",SUM($N$4:$N614)+$CK$3)</f>
        <v/>
      </c>
      <c r="CL614" s="133" t="str">
        <f ca="1">IF($H614="","",SUM($O$4:$O614))</f>
        <v/>
      </c>
      <c r="CM614" s="133" t="str">
        <f t="shared" ca="1" si="611"/>
        <v/>
      </c>
      <c r="CN614" s="133" t="str">
        <f ca="1">IF($H614="","",ROUND(IF(MONTH($H614)=MONTH($C$4)-1,BT614*(1+CC614)-SUM($CM$4:$CM614),0),2))</f>
        <v/>
      </c>
      <c r="CZ614" s="132" t="str">
        <f t="shared" ca="1" si="569"/>
        <v/>
      </c>
    </row>
    <row r="615" spans="6:104" x14ac:dyDescent="0.2">
      <c r="F615" s="3">
        <v>612</v>
      </c>
      <c r="G615" s="3">
        <f t="shared" si="570"/>
        <v>51</v>
      </c>
      <c r="H615" s="8" t="str">
        <f t="shared" ca="1" si="609"/>
        <v/>
      </c>
      <c r="I615" s="6" t="str">
        <f t="shared" ca="1" si="555"/>
        <v/>
      </c>
      <c r="J615" s="6" t="str">
        <f t="shared" ca="1" si="556"/>
        <v/>
      </c>
      <c r="K615" s="7"/>
      <c r="L615" s="6" t="str">
        <f ca="1">IF($H615="","",IF($J615="",VLOOKUP($I615,Sterbetafeln!$A$4:$I$124,$D$10,FALSE),MAX(0.0005,VLOOKUP($I615,Sterbetafeln!$A$4:$I$124,$D$10,FALSE)*VLOOKUP($J615,Sterbetafeln!$A$4:$I$124,$D$13,FALSE))))</f>
        <v/>
      </c>
      <c r="M615" s="78">
        <f ca="1">SUM($O$3:$O615)</f>
        <v>0</v>
      </c>
      <c r="N615" s="25" t="str">
        <f t="shared" ca="1" si="571"/>
        <v/>
      </c>
      <c r="O615" s="25" t="str">
        <f t="shared" ca="1" si="572"/>
        <v/>
      </c>
      <c r="P615" s="25" t="str">
        <f t="shared" ca="1" si="573"/>
        <v/>
      </c>
      <c r="Q615" s="7" t="str">
        <f t="shared" ca="1" si="574"/>
        <v/>
      </c>
      <c r="R615" s="25" t="str">
        <f t="shared" ca="1" si="575"/>
        <v/>
      </c>
      <c r="S615" s="25">
        <f ca="1">SUM(R$3:R615)</f>
        <v>0</v>
      </c>
      <c r="T615" s="25" t="str">
        <f t="shared" ca="1" si="576"/>
        <v/>
      </c>
      <c r="U615" s="25" t="str">
        <f t="shared" ca="1" si="557"/>
        <v/>
      </c>
      <c r="V615" s="25" t="str">
        <f t="shared" ca="1" si="577"/>
        <v/>
      </c>
      <c r="W615" s="25" t="str">
        <f t="shared" ca="1" si="558"/>
        <v/>
      </c>
      <c r="X615" s="25" t="str">
        <f t="shared" ca="1" si="578"/>
        <v/>
      </c>
      <c r="Y615" s="25" t="str">
        <f t="shared" ca="1" si="559"/>
        <v/>
      </c>
      <c r="Z615" s="25" t="str">
        <f t="shared" ca="1" si="579"/>
        <v/>
      </c>
      <c r="AA615" s="25" t="str">
        <f t="shared" ca="1" si="580"/>
        <v/>
      </c>
      <c r="AB615" s="25" t="str">
        <f ca="1">IF($H615="","",IF($Q615="x",SUM(U$3:W615)+SUM(Z$3:AA615)-SUM(AB$3:AB614),0))</f>
        <v/>
      </c>
      <c r="AC615" s="25" t="str">
        <f t="shared" ca="1" si="581"/>
        <v/>
      </c>
      <c r="AD615" s="25" t="str">
        <f t="shared" ca="1" si="560"/>
        <v/>
      </c>
      <c r="AE615" s="7"/>
      <c r="AF615" s="25" t="str">
        <f t="shared" ca="1" si="582"/>
        <v/>
      </c>
      <c r="AG615" s="25">
        <f ca="1">SUM(AF$3:AF615)</f>
        <v>0</v>
      </c>
      <c r="AH615" s="25" t="str">
        <f t="shared" ca="1" si="583"/>
        <v/>
      </c>
      <c r="AI615" s="25" t="str">
        <f t="shared" ca="1" si="561"/>
        <v/>
      </c>
      <c r="AJ615" s="25" t="str">
        <f t="shared" ca="1" si="584"/>
        <v/>
      </c>
      <c r="AK615" s="25" t="str">
        <f t="shared" ca="1" si="562"/>
        <v/>
      </c>
      <c r="AL615" s="25" t="str">
        <f t="shared" ca="1" si="585"/>
        <v/>
      </c>
      <c r="AM615" s="25" t="str">
        <f t="shared" ca="1" si="563"/>
        <v/>
      </c>
      <c r="AN615" s="25" t="str">
        <f t="shared" ca="1" si="586"/>
        <v/>
      </c>
      <c r="AO615" s="25" t="str">
        <f t="shared" ca="1" si="587"/>
        <v/>
      </c>
      <c r="AP615" s="25" t="str">
        <f ca="1">IF($H615="","",IF($Q615="x",SUM(AI$3:AK615)+SUM(AN$3:AO615)-SUM(AP$3:AP614),0))</f>
        <v/>
      </c>
      <c r="AQ615" s="25" t="str">
        <f t="shared" ca="1" si="588"/>
        <v/>
      </c>
      <c r="AR615" s="25" t="str">
        <f t="shared" ca="1" si="564"/>
        <v/>
      </c>
      <c r="AS615" s="7"/>
      <c r="AT615" s="25" t="str">
        <f t="shared" ca="1" si="589"/>
        <v/>
      </c>
      <c r="AU615" s="25">
        <f ca="1">SUM(AT$3:AT615)</f>
        <v>0</v>
      </c>
      <c r="AV615" s="25" t="str">
        <f t="shared" ca="1" si="590"/>
        <v/>
      </c>
      <c r="AW615" s="25" t="str">
        <f t="shared" ca="1" si="565"/>
        <v/>
      </c>
      <c r="AX615" s="25" t="str">
        <f t="shared" ca="1" si="591"/>
        <v/>
      </c>
      <c r="AY615" s="25" t="str">
        <f t="shared" ca="1" si="592"/>
        <v/>
      </c>
      <c r="AZ615" s="25" t="str">
        <f t="shared" ca="1" si="593"/>
        <v/>
      </c>
      <c r="BA615" s="25" t="str">
        <f t="shared" ca="1" si="594"/>
        <v/>
      </c>
      <c r="BB615" s="25" t="str">
        <f t="shared" ca="1" si="595"/>
        <v/>
      </c>
      <c r="BC615" s="25" t="str">
        <f t="shared" ca="1" si="596"/>
        <v/>
      </c>
      <c r="BD615" s="25" t="str">
        <f ca="1">IF($H615="","",IF($Q615="x",SUM(AW$3:AY615)+SUM(BB$3:BC615)-SUM(BD$3:BD614),0))</f>
        <v/>
      </c>
      <c r="BE615" s="25" t="str">
        <f t="shared" ca="1" si="597"/>
        <v/>
      </c>
      <c r="BF615" s="25" t="str">
        <f t="shared" ca="1" si="566"/>
        <v/>
      </c>
      <c r="BG615" s="7"/>
      <c r="BI615" s="25" t="str">
        <f t="shared" ca="1" si="598"/>
        <v/>
      </c>
      <c r="BJ615" s="25">
        <f ca="1">SUM(BI$3:BI615)</f>
        <v>0</v>
      </c>
      <c r="BK615" s="25" t="str">
        <f t="shared" ca="1" si="610"/>
        <v/>
      </c>
      <c r="BL615" s="25" t="str">
        <f t="shared" ca="1" si="567"/>
        <v/>
      </c>
      <c r="BM615" s="25" t="str">
        <f t="shared" ca="1" si="599"/>
        <v/>
      </c>
      <c r="BN615" s="25" t="str">
        <f t="shared" ca="1" si="600"/>
        <v/>
      </c>
      <c r="BO615" s="25" t="str">
        <f t="shared" ca="1" si="601"/>
        <v/>
      </c>
      <c r="BP615" s="25" t="str">
        <f t="shared" ca="1" si="602"/>
        <v/>
      </c>
      <c r="BQ615" s="25" t="str">
        <f t="shared" ca="1" si="603"/>
        <v/>
      </c>
      <c r="BR615" s="25" t="str">
        <f t="shared" ca="1" si="604"/>
        <v/>
      </c>
      <c r="BS615" s="25" t="str">
        <f ca="1">IF($H615="","",IF($Q615="x",SUM(BL$3:BN615)+SUM(BQ$3:BR615)-SUM(BS$3:BS614),0))</f>
        <v/>
      </c>
      <c r="BT615" s="25" t="str">
        <f t="shared" ca="1" si="605"/>
        <v/>
      </c>
      <c r="BU615" s="25" t="str">
        <f t="shared" ca="1" si="568"/>
        <v/>
      </c>
      <c r="BV615" s="7"/>
      <c r="BY615" s="7"/>
      <c r="CB615" s="131">
        <f t="shared" si="552"/>
        <v>612</v>
      </c>
      <c r="CC615" s="132" t="str">
        <f t="shared" ca="1" si="606"/>
        <v/>
      </c>
      <c r="CD615" s="133" t="str">
        <f t="shared" ca="1" si="553"/>
        <v/>
      </c>
      <c r="CE615" s="133" t="str">
        <f t="shared" ca="1" si="607"/>
        <v/>
      </c>
      <c r="CF615" s="133" t="str">
        <f t="shared" ca="1" si="554"/>
        <v/>
      </c>
      <c r="CG615" s="133" t="str">
        <f t="shared" ca="1" si="608"/>
        <v/>
      </c>
      <c r="CH615" s="133" t="str">
        <f ca="1">IF($H615="","",IF(MONTH($H615)=MONTH($C$4)-1,MAX(0,(CG615-SUM(N604:N615)+SUM(O604:O615))-(VLOOKUP(CB615-12,$CB$3:$CH614,6,FALSE))),0)*0.25)</f>
        <v/>
      </c>
      <c r="CI615" s="133" t="str">
        <f ca="1">IF($H615="","",CG615-SUM($CH$4:$CH615))</f>
        <v/>
      </c>
      <c r="CK615" s="133" t="str">
        <f ca="1">IF($H615="","",SUM($N$4:$N615)+$CK$3)</f>
        <v/>
      </c>
      <c r="CL615" s="133" t="str">
        <f ca="1">IF($H615="","",SUM($O$4:$O615))</f>
        <v/>
      </c>
      <c r="CM615" s="133" t="str">
        <f t="shared" ca="1" si="611"/>
        <v/>
      </c>
      <c r="CN615" s="133" t="str">
        <f ca="1">IF($H615="","",ROUND(IF(MONTH($H615)=MONTH($C$4)-1,BT615*(1+CC615)-SUM($CM$4:$CM615),0),2))</f>
        <v/>
      </c>
      <c r="CZ615" s="132" t="str">
        <f t="shared" ca="1" si="569"/>
        <v/>
      </c>
    </row>
    <row r="616" spans="6:104" x14ac:dyDescent="0.2">
      <c r="F616" s="3">
        <v>613</v>
      </c>
      <c r="G616" s="3">
        <f t="shared" si="570"/>
        <v>52</v>
      </c>
      <c r="H616" s="8" t="str">
        <f t="shared" ca="1" si="609"/>
        <v/>
      </c>
      <c r="I616" s="6" t="str">
        <f t="shared" ca="1" si="555"/>
        <v/>
      </c>
      <c r="J616" s="6" t="str">
        <f t="shared" ca="1" si="556"/>
        <v/>
      </c>
      <c r="K616" s="7"/>
      <c r="L616" s="6" t="str">
        <f ca="1">IF($H616="","",IF($J616="",VLOOKUP($I616,Sterbetafeln!$A$4:$I$124,$D$10,FALSE),MAX(0.0005,VLOOKUP($I616,Sterbetafeln!$A$4:$I$124,$D$10,FALSE)*VLOOKUP($J616,Sterbetafeln!$A$4:$I$124,$D$13,FALSE))))</f>
        <v/>
      </c>
      <c r="M616" s="78">
        <f ca="1">SUM($O$3:$O616)</f>
        <v>0</v>
      </c>
      <c r="N616" s="25" t="str">
        <f t="shared" ca="1" si="571"/>
        <v/>
      </c>
      <c r="O616" s="25" t="str">
        <f t="shared" ca="1" si="572"/>
        <v/>
      </c>
      <c r="P616" s="25" t="str">
        <f t="shared" ca="1" si="573"/>
        <v/>
      </c>
      <c r="Q616" s="7" t="str">
        <f t="shared" ca="1" si="574"/>
        <v/>
      </c>
      <c r="R616" s="25" t="str">
        <f t="shared" ca="1" si="575"/>
        <v/>
      </c>
      <c r="S616" s="25">
        <f ca="1">SUM(R$3:R616)</f>
        <v>0</v>
      </c>
      <c r="T616" s="25" t="str">
        <f t="shared" ca="1" si="576"/>
        <v/>
      </c>
      <c r="U616" s="25" t="str">
        <f t="shared" ca="1" si="557"/>
        <v/>
      </c>
      <c r="V616" s="25" t="str">
        <f t="shared" ca="1" si="577"/>
        <v/>
      </c>
      <c r="W616" s="25" t="str">
        <f t="shared" ca="1" si="558"/>
        <v/>
      </c>
      <c r="X616" s="25" t="str">
        <f t="shared" ca="1" si="578"/>
        <v/>
      </c>
      <c r="Y616" s="25" t="str">
        <f t="shared" ca="1" si="559"/>
        <v/>
      </c>
      <c r="Z616" s="25" t="str">
        <f t="shared" ca="1" si="579"/>
        <v/>
      </c>
      <c r="AA616" s="25" t="str">
        <f t="shared" ca="1" si="580"/>
        <v/>
      </c>
      <c r="AB616" s="25" t="str">
        <f ca="1">IF($H616="","",IF($Q616="x",SUM(U$3:W616)+SUM(Z$3:AA616)-SUM(AB$3:AB615),0))</f>
        <v/>
      </c>
      <c r="AC616" s="25" t="str">
        <f t="shared" ca="1" si="581"/>
        <v/>
      </c>
      <c r="AD616" s="25" t="str">
        <f t="shared" ca="1" si="560"/>
        <v/>
      </c>
      <c r="AE616" s="7"/>
      <c r="AF616" s="25" t="str">
        <f t="shared" ca="1" si="582"/>
        <v/>
      </c>
      <c r="AG616" s="25">
        <f ca="1">SUM(AF$3:AF616)</f>
        <v>0</v>
      </c>
      <c r="AH616" s="25" t="str">
        <f t="shared" ca="1" si="583"/>
        <v/>
      </c>
      <c r="AI616" s="25" t="str">
        <f t="shared" ca="1" si="561"/>
        <v/>
      </c>
      <c r="AJ616" s="25" t="str">
        <f t="shared" ca="1" si="584"/>
        <v/>
      </c>
      <c r="AK616" s="25" t="str">
        <f t="shared" ca="1" si="562"/>
        <v/>
      </c>
      <c r="AL616" s="25" t="str">
        <f t="shared" ca="1" si="585"/>
        <v/>
      </c>
      <c r="AM616" s="25" t="str">
        <f t="shared" ca="1" si="563"/>
        <v/>
      </c>
      <c r="AN616" s="25" t="str">
        <f t="shared" ca="1" si="586"/>
        <v/>
      </c>
      <c r="AO616" s="25" t="str">
        <f t="shared" ca="1" si="587"/>
        <v/>
      </c>
      <c r="AP616" s="25" t="str">
        <f ca="1">IF($H616="","",IF($Q616="x",SUM(AI$3:AK616)+SUM(AN$3:AO616)-SUM(AP$3:AP615),0))</f>
        <v/>
      </c>
      <c r="AQ616" s="25" t="str">
        <f t="shared" ca="1" si="588"/>
        <v/>
      </c>
      <c r="AR616" s="25" t="str">
        <f t="shared" ca="1" si="564"/>
        <v/>
      </c>
      <c r="AS616" s="7"/>
      <c r="AT616" s="25" t="str">
        <f t="shared" ca="1" si="589"/>
        <v/>
      </c>
      <c r="AU616" s="25">
        <f ca="1">SUM(AT$3:AT616)</f>
        <v>0</v>
      </c>
      <c r="AV616" s="25" t="str">
        <f t="shared" ca="1" si="590"/>
        <v/>
      </c>
      <c r="AW616" s="25" t="str">
        <f t="shared" ca="1" si="565"/>
        <v/>
      </c>
      <c r="AX616" s="25" t="str">
        <f t="shared" ca="1" si="591"/>
        <v/>
      </c>
      <c r="AY616" s="25" t="str">
        <f t="shared" ca="1" si="592"/>
        <v/>
      </c>
      <c r="AZ616" s="25" t="str">
        <f t="shared" ca="1" si="593"/>
        <v/>
      </c>
      <c r="BA616" s="25" t="str">
        <f t="shared" ca="1" si="594"/>
        <v/>
      </c>
      <c r="BB616" s="25" t="str">
        <f t="shared" ca="1" si="595"/>
        <v/>
      </c>
      <c r="BC616" s="25" t="str">
        <f t="shared" ca="1" si="596"/>
        <v/>
      </c>
      <c r="BD616" s="25" t="str">
        <f ca="1">IF($H616="","",IF($Q616="x",SUM(AW$3:AY616)+SUM(BB$3:BC616)-SUM(BD$3:BD615),0))</f>
        <v/>
      </c>
      <c r="BE616" s="25" t="str">
        <f t="shared" ca="1" si="597"/>
        <v/>
      </c>
      <c r="BF616" s="25" t="str">
        <f t="shared" ca="1" si="566"/>
        <v/>
      </c>
      <c r="BG616" s="7"/>
      <c r="BI616" s="25" t="str">
        <f t="shared" ca="1" si="598"/>
        <v/>
      </c>
      <c r="BJ616" s="25">
        <f ca="1">SUM(BI$3:BI616)</f>
        <v>0</v>
      </c>
      <c r="BK616" s="25" t="str">
        <f t="shared" ca="1" si="610"/>
        <v/>
      </c>
      <c r="BL616" s="25" t="str">
        <f t="shared" ca="1" si="567"/>
        <v/>
      </c>
      <c r="BM616" s="25" t="str">
        <f t="shared" ca="1" si="599"/>
        <v/>
      </c>
      <c r="BN616" s="25" t="str">
        <f t="shared" ca="1" si="600"/>
        <v/>
      </c>
      <c r="BO616" s="25" t="str">
        <f t="shared" ca="1" si="601"/>
        <v/>
      </c>
      <c r="BP616" s="25" t="str">
        <f t="shared" ca="1" si="602"/>
        <v/>
      </c>
      <c r="BQ616" s="25" t="str">
        <f t="shared" ca="1" si="603"/>
        <v/>
      </c>
      <c r="BR616" s="25" t="str">
        <f t="shared" ca="1" si="604"/>
        <v/>
      </c>
      <c r="BS616" s="25" t="str">
        <f ca="1">IF($H616="","",IF($Q616="x",SUM(BL$3:BN616)+SUM(BQ$3:BR616)-SUM(BS$3:BS615),0))</f>
        <v/>
      </c>
      <c r="BT616" s="25" t="str">
        <f t="shared" ca="1" si="605"/>
        <v/>
      </c>
      <c r="BU616" s="25" t="str">
        <f t="shared" ca="1" si="568"/>
        <v/>
      </c>
      <c r="BV616" s="7"/>
      <c r="BY616" s="7"/>
      <c r="CB616" s="131">
        <f t="shared" si="552"/>
        <v>613</v>
      </c>
      <c r="CC616" s="132" t="str">
        <f t="shared" ca="1" si="606"/>
        <v/>
      </c>
      <c r="CD616" s="133" t="str">
        <f t="shared" ca="1" si="553"/>
        <v/>
      </c>
      <c r="CE616" s="133" t="str">
        <f t="shared" ca="1" si="607"/>
        <v/>
      </c>
      <c r="CF616" s="133" t="str">
        <f t="shared" ca="1" si="554"/>
        <v/>
      </c>
      <c r="CG616" s="133" t="str">
        <f t="shared" ca="1" si="608"/>
        <v/>
      </c>
      <c r="CH616" s="133" t="str">
        <f ca="1">IF($H616="","",IF(MONTH($H616)=MONTH($C$4)-1,MAX(0,(CG616-SUM(N605:N616)+SUM(O605:O616))-(VLOOKUP(CB616-12,$CB$3:$CH615,6,FALSE))),0)*0.25)</f>
        <v/>
      </c>
      <c r="CI616" s="133" t="str">
        <f ca="1">IF($H616="","",CG616-SUM($CH$4:$CH616))</f>
        <v/>
      </c>
      <c r="CK616" s="133" t="str">
        <f ca="1">IF($H616="","",SUM($N$4:$N616)+$CK$3)</f>
        <v/>
      </c>
      <c r="CL616" s="133" t="str">
        <f ca="1">IF($H616="","",SUM($O$4:$O616))</f>
        <v/>
      </c>
      <c r="CM616" s="133" t="str">
        <f t="shared" ca="1" si="611"/>
        <v/>
      </c>
      <c r="CN616" s="133" t="str">
        <f ca="1">IF($H616="","",ROUND(IF(MONTH($H616)=MONTH($C$4)-1,BT616*(1+CC616)-SUM($CM$4:$CM616),0),2))</f>
        <v/>
      </c>
      <c r="CZ616" s="132" t="str">
        <f t="shared" ca="1" si="569"/>
        <v/>
      </c>
    </row>
    <row r="617" spans="6:104" x14ac:dyDescent="0.2">
      <c r="F617" s="3">
        <v>614</v>
      </c>
      <c r="G617" s="3">
        <f t="shared" si="570"/>
        <v>52</v>
      </c>
      <c r="H617" s="8" t="str">
        <f t="shared" ca="1" si="609"/>
        <v/>
      </c>
      <c r="I617" s="6" t="str">
        <f t="shared" ca="1" si="555"/>
        <v/>
      </c>
      <c r="J617" s="6" t="str">
        <f t="shared" ca="1" si="556"/>
        <v/>
      </c>
      <c r="K617" s="7"/>
      <c r="L617" s="6" t="str">
        <f ca="1">IF($H617="","",IF($J617="",VLOOKUP($I617,Sterbetafeln!$A$4:$I$124,$D$10,FALSE),MAX(0.0005,VLOOKUP($I617,Sterbetafeln!$A$4:$I$124,$D$10,FALSE)*VLOOKUP($J617,Sterbetafeln!$A$4:$I$124,$D$13,FALSE))))</f>
        <v/>
      </c>
      <c r="M617" s="78">
        <f ca="1">SUM($O$3:$O617)</f>
        <v>0</v>
      </c>
      <c r="N617" s="25" t="str">
        <f t="shared" ca="1" si="571"/>
        <v/>
      </c>
      <c r="O617" s="25" t="str">
        <f t="shared" ca="1" si="572"/>
        <v/>
      </c>
      <c r="P617" s="25" t="str">
        <f t="shared" ca="1" si="573"/>
        <v/>
      </c>
      <c r="Q617" s="7" t="str">
        <f t="shared" ca="1" si="574"/>
        <v/>
      </c>
      <c r="R617" s="25" t="str">
        <f t="shared" ca="1" si="575"/>
        <v/>
      </c>
      <c r="S617" s="25">
        <f ca="1">SUM(R$3:R617)</f>
        <v>0</v>
      </c>
      <c r="T617" s="25" t="str">
        <f t="shared" ca="1" si="576"/>
        <v/>
      </c>
      <c r="U617" s="25" t="str">
        <f t="shared" ca="1" si="557"/>
        <v/>
      </c>
      <c r="V617" s="25" t="str">
        <f t="shared" ca="1" si="577"/>
        <v/>
      </c>
      <c r="W617" s="25" t="str">
        <f t="shared" ca="1" si="558"/>
        <v/>
      </c>
      <c r="X617" s="25" t="str">
        <f t="shared" ca="1" si="578"/>
        <v/>
      </c>
      <c r="Y617" s="25" t="str">
        <f t="shared" ca="1" si="559"/>
        <v/>
      </c>
      <c r="Z617" s="25" t="str">
        <f t="shared" ca="1" si="579"/>
        <v/>
      </c>
      <c r="AA617" s="25" t="str">
        <f t="shared" ca="1" si="580"/>
        <v/>
      </c>
      <c r="AB617" s="25" t="str">
        <f ca="1">IF($H617="","",IF($Q617="x",SUM(U$3:W617)+SUM(Z$3:AA617)-SUM(AB$3:AB616),0))</f>
        <v/>
      </c>
      <c r="AC617" s="25" t="str">
        <f t="shared" ca="1" si="581"/>
        <v/>
      </c>
      <c r="AD617" s="25" t="str">
        <f t="shared" ca="1" si="560"/>
        <v/>
      </c>
      <c r="AE617" s="7"/>
      <c r="AF617" s="25" t="str">
        <f t="shared" ca="1" si="582"/>
        <v/>
      </c>
      <c r="AG617" s="25">
        <f ca="1">SUM(AF$3:AF617)</f>
        <v>0</v>
      </c>
      <c r="AH617" s="25" t="str">
        <f t="shared" ca="1" si="583"/>
        <v/>
      </c>
      <c r="AI617" s="25" t="str">
        <f t="shared" ca="1" si="561"/>
        <v/>
      </c>
      <c r="AJ617" s="25" t="str">
        <f t="shared" ca="1" si="584"/>
        <v/>
      </c>
      <c r="AK617" s="25" t="str">
        <f t="shared" ca="1" si="562"/>
        <v/>
      </c>
      <c r="AL617" s="25" t="str">
        <f t="shared" ca="1" si="585"/>
        <v/>
      </c>
      <c r="AM617" s="25" t="str">
        <f t="shared" ca="1" si="563"/>
        <v/>
      </c>
      <c r="AN617" s="25" t="str">
        <f t="shared" ca="1" si="586"/>
        <v/>
      </c>
      <c r="AO617" s="25" t="str">
        <f t="shared" ca="1" si="587"/>
        <v/>
      </c>
      <c r="AP617" s="25" t="str">
        <f ca="1">IF($H617="","",IF($Q617="x",SUM(AI$3:AK617)+SUM(AN$3:AO617)-SUM(AP$3:AP616),0))</f>
        <v/>
      </c>
      <c r="AQ617" s="25" t="str">
        <f t="shared" ca="1" si="588"/>
        <v/>
      </c>
      <c r="AR617" s="25" t="str">
        <f t="shared" ca="1" si="564"/>
        <v/>
      </c>
      <c r="AS617" s="7"/>
      <c r="AT617" s="25" t="str">
        <f t="shared" ca="1" si="589"/>
        <v/>
      </c>
      <c r="AU617" s="25">
        <f ca="1">SUM(AT$3:AT617)</f>
        <v>0</v>
      </c>
      <c r="AV617" s="25" t="str">
        <f t="shared" ca="1" si="590"/>
        <v/>
      </c>
      <c r="AW617" s="25" t="str">
        <f t="shared" ca="1" si="565"/>
        <v/>
      </c>
      <c r="AX617" s="25" t="str">
        <f t="shared" ca="1" si="591"/>
        <v/>
      </c>
      <c r="AY617" s="25" t="str">
        <f t="shared" ca="1" si="592"/>
        <v/>
      </c>
      <c r="AZ617" s="25" t="str">
        <f t="shared" ca="1" si="593"/>
        <v/>
      </c>
      <c r="BA617" s="25" t="str">
        <f t="shared" ca="1" si="594"/>
        <v/>
      </c>
      <c r="BB617" s="25" t="str">
        <f t="shared" ca="1" si="595"/>
        <v/>
      </c>
      <c r="BC617" s="25" t="str">
        <f t="shared" ca="1" si="596"/>
        <v/>
      </c>
      <c r="BD617" s="25" t="str">
        <f ca="1">IF($H617="","",IF($Q617="x",SUM(AW$3:AY617)+SUM(BB$3:BC617)-SUM(BD$3:BD616),0))</f>
        <v/>
      </c>
      <c r="BE617" s="25" t="str">
        <f t="shared" ca="1" si="597"/>
        <v/>
      </c>
      <c r="BF617" s="25" t="str">
        <f t="shared" ca="1" si="566"/>
        <v/>
      </c>
      <c r="BG617" s="7"/>
      <c r="BI617" s="25" t="str">
        <f t="shared" ca="1" si="598"/>
        <v/>
      </c>
      <c r="BJ617" s="25">
        <f ca="1">SUM(BI$3:BI617)</f>
        <v>0</v>
      </c>
      <c r="BK617" s="25" t="str">
        <f t="shared" ca="1" si="610"/>
        <v/>
      </c>
      <c r="BL617" s="25" t="str">
        <f t="shared" ca="1" si="567"/>
        <v/>
      </c>
      <c r="BM617" s="25" t="str">
        <f t="shared" ca="1" si="599"/>
        <v/>
      </c>
      <c r="BN617" s="25" t="str">
        <f t="shared" ca="1" si="600"/>
        <v/>
      </c>
      <c r="BO617" s="25" t="str">
        <f t="shared" ca="1" si="601"/>
        <v/>
      </c>
      <c r="BP617" s="25" t="str">
        <f t="shared" ca="1" si="602"/>
        <v/>
      </c>
      <c r="BQ617" s="25" t="str">
        <f t="shared" ca="1" si="603"/>
        <v/>
      </c>
      <c r="BR617" s="25" t="str">
        <f t="shared" ca="1" si="604"/>
        <v/>
      </c>
      <c r="BS617" s="25" t="str">
        <f ca="1">IF($H617="","",IF($Q617="x",SUM(BL$3:BN617)+SUM(BQ$3:BR617)-SUM(BS$3:BS616),0))</f>
        <v/>
      </c>
      <c r="BT617" s="25" t="str">
        <f t="shared" ca="1" si="605"/>
        <v/>
      </c>
      <c r="BU617" s="25" t="str">
        <f t="shared" ca="1" si="568"/>
        <v/>
      </c>
      <c r="BV617" s="7"/>
      <c r="BY617" s="7"/>
      <c r="CB617" s="131">
        <f t="shared" si="552"/>
        <v>614</v>
      </c>
      <c r="CC617" s="132" t="str">
        <f t="shared" ca="1" si="606"/>
        <v/>
      </c>
      <c r="CD617" s="133" t="str">
        <f t="shared" ca="1" si="553"/>
        <v/>
      </c>
      <c r="CE617" s="133" t="str">
        <f t="shared" ca="1" si="607"/>
        <v/>
      </c>
      <c r="CF617" s="133" t="str">
        <f t="shared" ca="1" si="554"/>
        <v/>
      </c>
      <c r="CG617" s="133" t="str">
        <f t="shared" ca="1" si="608"/>
        <v/>
      </c>
      <c r="CH617" s="133" t="str">
        <f ca="1">IF($H617="","",IF(MONTH($H617)=MONTH($C$4)-1,MAX(0,(CG617-SUM(N606:N617)+SUM(O606:O617))-(VLOOKUP(CB617-12,$CB$3:$CH616,6,FALSE))),0)*0.25)</f>
        <v/>
      </c>
      <c r="CI617" s="133" t="str">
        <f ca="1">IF($H617="","",CG617-SUM($CH$4:$CH617))</f>
        <v/>
      </c>
      <c r="CK617" s="133" t="str">
        <f ca="1">IF($H617="","",SUM($N$4:$N617)+$CK$3)</f>
        <v/>
      </c>
      <c r="CL617" s="133" t="str">
        <f ca="1">IF($H617="","",SUM($O$4:$O617))</f>
        <v/>
      </c>
      <c r="CM617" s="133" t="str">
        <f t="shared" ca="1" si="611"/>
        <v/>
      </c>
      <c r="CN617" s="133" t="str">
        <f ca="1">IF($H617="","",ROUND(IF(MONTH($H617)=MONTH($C$4)-1,BT617*(1+CC617)-SUM($CM$4:$CM617),0),2))</f>
        <v/>
      </c>
      <c r="CZ617" s="132" t="str">
        <f t="shared" ca="1" si="569"/>
        <v/>
      </c>
    </row>
    <row r="618" spans="6:104" x14ac:dyDescent="0.2">
      <c r="F618" s="3">
        <v>615</v>
      </c>
      <c r="G618" s="3">
        <f t="shared" si="570"/>
        <v>52</v>
      </c>
      <c r="H618" s="8" t="str">
        <f t="shared" ca="1" si="609"/>
        <v/>
      </c>
      <c r="I618" s="6" t="str">
        <f t="shared" ca="1" si="555"/>
        <v/>
      </c>
      <c r="J618" s="6" t="str">
        <f t="shared" ca="1" si="556"/>
        <v/>
      </c>
      <c r="K618" s="7"/>
      <c r="L618" s="6" t="str">
        <f ca="1">IF($H618="","",IF($J618="",VLOOKUP($I618,Sterbetafeln!$A$4:$I$124,$D$10,FALSE),MAX(0.0005,VLOOKUP($I618,Sterbetafeln!$A$4:$I$124,$D$10,FALSE)*VLOOKUP($J618,Sterbetafeln!$A$4:$I$124,$D$13,FALSE))))</f>
        <v/>
      </c>
      <c r="M618" s="78">
        <f ca="1">SUM($O$3:$O618)</f>
        <v>0</v>
      </c>
      <c r="N618" s="25" t="str">
        <f t="shared" ca="1" si="571"/>
        <v/>
      </c>
      <c r="O618" s="25" t="str">
        <f t="shared" ca="1" si="572"/>
        <v/>
      </c>
      <c r="P618" s="25" t="str">
        <f t="shared" ca="1" si="573"/>
        <v/>
      </c>
      <c r="Q618" s="7" t="str">
        <f t="shared" ca="1" si="574"/>
        <v/>
      </c>
      <c r="R618" s="25" t="str">
        <f t="shared" ca="1" si="575"/>
        <v/>
      </c>
      <c r="S618" s="25">
        <f ca="1">SUM(R$3:R618)</f>
        <v>0</v>
      </c>
      <c r="T618" s="25" t="str">
        <f t="shared" ca="1" si="576"/>
        <v/>
      </c>
      <c r="U618" s="25" t="str">
        <f t="shared" ca="1" si="557"/>
        <v/>
      </c>
      <c r="V618" s="25" t="str">
        <f t="shared" ca="1" si="577"/>
        <v/>
      </c>
      <c r="W618" s="25" t="str">
        <f t="shared" ca="1" si="558"/>
        <v/>
      </c>
      <c r="X618" s="25" t="str">
        <f t="shared" ca="1" si="578"/>
        <v/>
      </c>
      <c r="Y618" s="25" t="str">
        <f t="shared" ca="1" si="559"/>
        <v/>
      </c>
      <c r="Z618" s="25" t="str">
        <f t="shared" ca="1" si="579"/>
        <v/>
      </c>
      <c r="AA618" s="25" t="str">
        <f t="shared" ca="1" si="580"/>
        <v/>
      </c>
      <c r="AB618" s="25" t="str">
        <f ca="1">IF($H618="","",IF($Q618="x",SUM(U$3:W618)+SUM(Z$3:AA618)-SUM(AB$3:AB617),0))</f>
        <v/>
      </c>
      <c r="AC618" s="25" t="str">
        <f t="shared" ca="1" si="581"/>
        <v/>
      </c>
      <c r="AD618" s="25" t="str">
        <f t="shared" ca="1" si="560"/>
        <v/>
      </c>
      <c r="AE618" s="7"/>
      <c r="AF618" s="25" t="str">
        <f t="shared" ca="1" si="582"/>
        <v/>
      </c>
      <c r="AG618" s="25">
        <f ca="1">SUM(AF$3:AF618)</f>
        <v>0</v>
      </c>
      <c r="AH618" s="25" t="str">
        <f t="shared" ca="1" si="583"/>
        <v/>
      </c>
      <c r="AI618" s="25" t="str">
        <f t="shared" ca="1" si="561"/>
        <v/>
      </c>
      <c r="AJ618" s="25" t="str">
        <f t="shared" ca="1" si="584"/>
        <v/>
      </c>
      <c r="AK618" s="25" t="str">
        <f t="shared" ca="1" si="562"/>
        <v/>
      </c>
      <c r="AL618" s="25" t="str">
        <f t="shared" ca="1" si="585"/>
        <v/>
      </c>
      <c r="AM618" s="25" t="str">
        <f t="shared" ca="1" si="563"/>
        <v/>
      </c>
      <c r="AN618" s="25" t="str">
        <f t="shared" ca="1" si="586"/>
        <v/>
      </c>
      <c r="AO618" s="25" t="str">
        <f t="shared" ca="1" si="587"/>
        <v/>
      </c>
      <c r="AP618" s="25" t="str">
        <f ca="1">IF($H618="","",IF($Q618="x",SUM(AI$3:AK618)+SUM(AN$3:AO618)-SUM(AP$3:AP617),0))</f>
        <v/>
      </c>
      <c r="AQ618" s="25" t="str">
        <f t="shared" ca="1" si="588"/>
        <v/>
      </c>
      <c r="AR618" s="25" t="str">
        <f t="shared" ca="1" si="564"/>
        <v/>
      </c>
      <c r="AS618" s="7"/>
      <c r="AT618" s="25" t="str">
        <f t="shared" ca="1" si="589"/>
        <v/>
      </c>
      <c r="AU618" s="25">
        <f ca="1">SUM(AT$3:AT618)</f>
        <v>0</v>
      </c>
      <c r="AV618" s="25" t="str">
        <f t="shared" ca="1" si="590"/>
        <v/>
      </c>
      <c r="AW618" s="25" t="str">
        <f t="shared" ca="1" si="565"/>
        <v/>
      </c>
      <c r="AX618" s="25" t="str">
        <f t="shared" ca="1" si="591"/>
        <v/>
      </c>
      <c r="AY618" s="25" t="str">
        <f t="shared" ca="1" si="592"/>
        <v/>
      </c>
      <c r="AZ618" s="25" t="str">
        <f t="shared" ca="1" si="593"/>
        <v/>
      </c>
      <c r="BA618" s="25" t="str">
        <f t="shared" ca="1" si="594"/>
        <v/>
      </c>
      <c r="BB618" s="25" t="str">
        <f t="shared" ca="1" si="595"/>
        <v/>
      </c>
      <c r="BC618" s="25" t="str">
        <f t="shared" ca="1" si="596"/>
        <v/>
      </c>
      <c r="BD618" s="25" t="str">
        <f ca="1">IF($H618="","",IF($Q618="x",SUM(AW$3:AY618)+SUM(BB$3:BC618)-SUM(BD$3:BD617),0))</f>
        <v/>
      </c>
      <c r="BE618" s="25" t="str">
        <f t="shared" ca="1" si="597"/>
        <v/>
      </c>
      <c r="BF618" s="25" t="str">
        <f t="shared" ca="1" si="566"/>
        <v/>
      </c>
      <c r="BG618" s="7"/>
      <c r="BI618" s="25" t="str">
        <f t="shared" ca="1" si="598"/>
        <v/>
      </c>
      <c r="BJ618" s="25">
        <f ca="1">SUM(BI$3:BI618)</f>
        <v>0</v>
      </c>
      <c r="BK618" s="25" t="str">
        <f t="shared" ca="1" si="610"/>
        <v/>
      </c>
      <c r="BL618" s="25" t="str">
        <f t="shared" ca="1" si="567"/>
        <v/>
      </c>
      <c r="BM618" s="25" t="str">
        <f t="shared" ca="1" si="599"/>
        <v/>
      </c>
      <c r="BN618" s="25" t="str">
        <f t="shared" ca="1" si="600"/>
        <v/>
      </c>
      <c r="BO618" s="25" t="str">
        <f t="shared" ca="1" si="601"/>
        <v/>
      </c>
      <c r="BP618" s="25" t="str">
        <f t="shared" ca="1" si="602"/>
        <v/>
      </c>
      <c r="BQ618" s="25" t="str">
        <f t="shared" ca="1" si="603"/>
        <v/>
      </c>
      <c r="BR618" s="25" t="str">
        <f t="shared" ca="1" si="604"/>
        <v/>
      </c>
      <c r="BS618" s="25" t="str">
        <f ca="1">IF($H618="","",IF($Q618="x",SUM(BL$3:BN618)+SUM(BQ$3:BR618)-SUM(BS$3:BS617),0))</f>
        <v/>
      </c>
      <c r="BT618" s="25" t="str">
        <f t="shared" ca="1" si="605"/>
        <v/>
      </c>
      <c r="BU618" s="25" t="str">
        <f t="shared" ca="1" si="568"/>
        <v/>
      </c>
      <c r="BV618" s="7"/>
      <c r="BY618" s="7"/>
      <c r="CB618" s="131">
        <f t="shared" si="552"/>
        <v>615</v>
      </c>
      <c r="CC618" s="132" t="str">
        <f t="shared" ca="1" si="606"/>
        <v/>
      </c>
      <c r="CD618" s="133" t="str">
        <f t="shared" ca="1" si="553"/>
        <v/>
      </c>
      <c r="CE618" s="133" t="str">
        <f t="shared" ca="1" si="607"/>
        <v/>
      </c>
      <c r="CF618" s="133" t="str">
        <f t="shared" ca="1" si="554"/>
        <v/>
      </c>
      <c r="CG618" s="133" t="str">
        <f t="shared" ca="1" si="608"/>
        <v/>
      </c>
      <c r="CH618" s="133" t="str">
        <f ca="1">IF($H618="","",IF(MONTH($H618)=MONTH($C$4)-1,MAX(0,(CG618-SUM(N607:N618)+SUM(O607:O618))-(VLOOKUP(CB618-12,$CB$3:$CH617,6,FALSE))),0)*0.25)</f>
        <v/>
      </c>
      <c r="CI618" s="133" t="str">
        <f ca="1">IF($H618="","",CG618-SUM($CH$4:$CH618))</f>
        <v/>
      </c>
      <c r="CK618" s="133" t="str">
        <f ca="1">IF($H618="","",SUM($N$4:$N618)+$CK$3)</f>
        <v/>
      </c>
      <c r="CL618" s="133" t="str">
        <f ca="1">IF($H618="","",SUM($O$4:$O618))</f>
        <v/>
      </c>
      <c r="CM618" s="133" t="str">
        <f t="shared" ca="1" si="611"/>
        <v/>
      </c>
      <c r="CN618" s="133" t="str">
        <f ca="1">IF($H618="","",ROUND(IF(MONTH($H618)=MONTH($C$4)-1,BT618*(1+CC618)-SUM($CM$4:$CM618),0),2))</f>
        <v/>
      </c>
      <c r="CZ618" s="132" t="str">
        <f t="shared" ca="1" si="569"/>
        <v/>
      </c>
    </row>
    <row r="619" spans="6:104" x14ac:dyDescent="0.2">
      <c r="F619" s="3">
        <v>616</v>
      </c>
      <c r="G619" s="3">
        <f t="shared" si="570"/>
        <v>52</v>
      </c>
      <c r="H619" s="8" t="str">
        <f t="shared" ca="1" si="609"/>
        <v/>
      </c>
      <c r="I619" s="6" t="str">
        <f t="shared" ca="1" si="555"/>
        <v/>
      </c>
      <c r="J619" s="6" t="str">
        <f t="shared" ca="1" si="556"/>
        <v/>
      </c>
      <c r="K619" s="7"/>
      <c r="L619" s="6" t="str">
        <f ca="1">IF($H619="","",IF($J619="",VLOOKUP($I619,Sterbetafeln!$A$4:$I$124,$D$10,FALSE),MAX(0.0005,VLOOKUP($I619,Sterbetafeln!$A$4:$I$124,$D$10,FALSE)*VLOOKUP($J619,Sterbetafeln!$A$4:$I$124,$D$13,FALSE))))</f>
        <v/>
      </c>
      <c r="M619" s="78">
        <f ca="1">SUM($O$3:$O619)</f>
        <v>0</v>
      </c>
      <c r="N619" s="25" t="str">
        <f t="shared" ca="1" si="571"/>
        <v/>
      </c>
      <c r="O619" s="25" t="str">
        <f t="shared" ca="1" si="572"/>
        <v/>
      </c>
      <c r="P619" s="25" t="str">
        <f t="shared" ca="1" si="573"/>
        <v/>
      </c>
      <c r="Q619" s="7" t="str">
        <f t="shared" ca="1" si="574"/>
        <v/>
      </c>
      <c r="R619" s="25" t="str">
        <f t="shared" ca="1" si="575"/>
        <v/>
      </c>
      <c r="S619" s="25">
        <f ca="1">SUM(R$3:R619)</f>
        <v>0</v>
      </c>
      <c r="T619" s="25" t="str">
        <f t="shared" ca="1" si="576"/>
        <v/>
      </c>
      <c r="U619" s="25" t="str">
        <f t="shared" ca="1" si="557"/>
        <v/>
      </c>
      <c r="V619" s="25" t="str">
        <f t="shared" ca="1" si="577"/>
        <v/>
      </c>
      <c r="W619" s="25" t="str">
        <f t="shared" ca="1" si="558"/>
        <v/>
      </c>
      <c r="X619" s="25" t="str">
        <f t="shared" ca="1" si="578"/>
        <v/>
      </c>
      <c r="Y619" s="25" t="str">
        <f t="shared" ca="1" si="559"/>
        <v/>
      </c>
      <c r="Z619" s="25" t="str">
        <f t="shared" ca="1" si="579"/>
        <v/>
      </c>
      <c r="AA619" s="25" t="str">
        <f t="shared" ca="1" si="580"/>
        <v/>
      </c>
      <c r="AB619" s="25" t="str">
        <f ca="1">IF($H619="","",IF($Q619="x",SUM(U$3:W619)+SUM(Z$3:AA619)-SUM(AB$3:AB618),0))</f>
        <v/>
      </c>
      <c r="AC619" s="25" t="str">
        <f t="shared" ca="1" si="581"/>
        <v/>
      </c>
      <c r="AD619" s="25" t="str">
        <f t="shared" ca="1" si="560"/>
        <v/>
      </c>
      <c r="AE619" s="7"/>
      <c r="AF619" s="25" t="str">
        <f t="shared" ca="1" si="582"/>
        <v/>
      </c>
      <c r="AG619" s="25">
        <f ca="1">SUM(AF$3:AF619)</f>
        <v>0</v>
      </c>
      <c r="AH619" s="25" t="str">
        <f t="shared" ca="1" si="583"/>
        <v/>
      </c>
      <c r="AI619" s="25" t="str">
        <f t="shared" ca="1" si="561"/>
        <v/>
      </c>
      <c r="AJ619" s="25" t="str">
        <f t="shared" ca="1" si="584"/>
        <v/>
      </c>
      <c r="AK619" s="25" t="str">
        <f t="shared" ca="1" si="562"/>
        <v/>
      </c>
      <c r="AL619" s="25" t="str">
        <f t="shared" ca="1" si="585"/>
        <v/>
      </c>
      <c r="AM619" s="25" t="str">
        <f t="shared" ca="1" si="563"/>
        <v/>
      </c>
      <c r="AN619" s="25" t="str">
        <f t="shared" ca="1" si="586"/>
        <v/>
      </c>
      <c r="AO619" s="25" t="str">
        <f t="shared" ca="1" si="587"/>
        <v/>
      </c>
      <c r="AP619" s="25" t="str">
        <f ca="1">IF($H619="","",IF($Q619="x",SUM(AI$3:AK619)+SUM(AN$3:AO619)-SUM(AP$3:AP618),0))</f>
        <v/>
      </c>
      <c r="AQ619" s="25" t="str">
        <f t="shared" ca="1" si="588"/>
        <v/>
      </c>
      <c r="AR619" s="25" t="str">
        <f t="shared" ca="1" si="564"/>
        <v/>
      </c>
      <c r="AS619" s="7"/>
      <c r="AT619" s="25" t="str">
        <f t="shared" ca="1" si="589"/>
        <v/>
      </c>
      <c r="AU619" s="25">
        <f ca="1">SUM(AT$3:AT619)</f>
        <v>0</v>
      </c>
      <c r="AV619" s="25" t="str">
        <f t="shared" ca="1" si="590"/>
        <v/>
      </c>
      <c r="AW619" s="25" t="str">
        <f t="shared" ca="1" si="565"/>
        <v/>
      </c>
      <c r="AX619" s="25" t="str">
        <f t="shared" ca="1" si="591"/>
        <v/>
      </c>
      <c r="AY619" s="25" t="str">
        <f t="shared" ca="1" si="592"/>
        <v/>
      </c>
      <c r="AZ619" s="25" t="str">
        <f t="shared" ca="1" si="593"/>
        <v/>
      </c>
      <c r="BA619" s="25" t="str">
        <f t="shared" ca="1" si="594"/>
        <v/>
      </c>
      <c r="BB619" s="25" t="str">
        <f t="shared" ca="1" si="595"/>
        <v/>
      </c>
      <c r="BC619" s="25" t="str">
        <f t="shared" ca="1" si="596"/>
        <v/>
      </c>
      <c r="BD619" s="25" t="str">
        <f ca="1">IF($H619="","",IF($Q619="x",SUM(AW$3:AY619)+SUM(BB$3:BC619)-SUM(BD$3:BD618),0))</f>
        <v/>
      </c>
      <c r="BE619" s="25" t="str">
        <f t="shared" ca="1" si="597"/>
        <v/>
      </c>
      <c r="BF619" s="25" t="str">
        <f t="shared" ca="1" si="566"/>
        <v/>
      </c>
      <c r="BG619" s="7"/>
      <c r="BI619" s="25" t="str">
        <f t="shared" ca="1" si="598"/>
        <v/>
      </c>
      <c r="BJ619" s="25">
        <f ca="1">SUM(BI$3:BI619)</f>
        <v>0</v>
      </c>
      <c r="BK619" s="25" t="str">
        <f t="shared" ca="1" si="610"/>
        <v/>
      </c>
      <c r="BL619" s="25" t="str">
        <f t="shared" ca="1" si="567"/>
        <v/>
      </c>
      <c r="BM619" s="25" t="str">
        <f t="shared" ca="1" si="599"/>
        <v/>
      </c>
      <c r="BN619" s="25" t="str">
        <f t="shared" ca="1" si="600"/>
        <v/>
      </c>
      <c r="BO619" s="25" t="str">
        <f t="shared" ca="1" si="601"/>
        <v/>
      </c>
      <c r="BP619" s="25" t="str">
        <f t="shared" ca="1" si="602"/>
        <v/>
      </c>
      <c r="BQ619" s="25" t="str">
        <f t="shared" ca="1" si="603"/>
        <v/>
      </c>
      <c r="BR619" s="25" t="str">
        <f t="shared" ca="1" si="604"/>
        <v/>
      </c>
      <c r="BS619" s="25" t="str">
        <f ca="1">IF($H619="","",IF($Q619="x",SUM(BL$3:BN619)+SUM(BQ$3:BR619)-SUM(BS$3:BS618),0))</f>
        <v/>
      </c>
      <c r="BT619" s="25" t="str">
        <f t="shared" ca="1" si="605"/>
        <v/>
      </c>
      <c r="BU619" s="25" t="str">
        <f t="shared" ca="1" si="568"/>
        <v/>
      </c>
      <c r="BV619" s="7"/>
      <c r="BY619" s="7"/>
      <c r="CB619" s="131">
        <f t="shared" si="552"/>
        <v>616</v>
      </c>
      <c r="CC619" s="132" t="str">
        <f t="shared" ca="1" si="606"/>
        <v/>
      </c>
      <c r="CD619" s="133" t="str">
        <f t="shared" ca="1" si="553"/>
        <v/>
      </c>
      <c r="CE619" s="133" t="str">
        <f t="shared" ca="1" si="607"/>
        <v/>
      </c>
      <c r="CF619" s="133" t="str">
        <f t="shared" ca="1" si="554"/>
        <v/>
      </c>
      <c r="CG619" s="133" t="str">
        <f t="shared" ca="1" si="608"/>
        <v/>
      </c>
      <c r="CH619" s="133" t="str">
        <f ca="1">IF($H619="","",IF(MONTH($H619)=MONTH($C$4)-1,MAX(0,(CG619-SUM(N608:N619)+SUM(O608:O619))-(VLOOKUP(CB619-12,$CB$3:$CH618,6,FALSE))),0)*0.25)</f>
        <v/>
      </c>
      <c r="CI619" s="133" t="str">
        <f ca="1">IF($H619="","",CG619-SUM($CH$4:$CH619))</f>
        <v/>
      </c>
      <c r="CK619" s="133" t="str">
        <f ca="1">IF($H619="","",SUM($N$4:$N619)+$CK$3)</f>
        <v/>
      </c>
      <c r="CL619" s="133" t="str">
        <f ca="1">IF($H619="","",SUM($O$4:$O619))</f>
        <v/>
      </c>
      <c r="CM619" s="133" t="str">
        <f t="shared" ca="1" si="611"/>
        <v/>
      </c>
      <c r="CN619" s="133" t="str">
        <f ca="1">IF($H619="","",ROUND(IF(MONTH($H619)=MONTH($C$4)-1,BT619*(1+CC619)-SUM($CM$4:$CM619),0),2))</f>
        <v/>
      </c>
      <c r="CZ619" s="132" t="str">
        <f t="shared" ca="1" si="569"/>
        <v/>
      </c>
    </row>
    <row r="620" spans="6:104" x14ac:dyDescent="0.2">
      <c r="F620" s="3">
        <v>617</v>
      </c>
      <c r="G620" s="3">
        <f t="shared" si="570"/>
        <v>52</v>
      </c>
      <c r="H620" s="8" t="str">
        <f t="shared" ca="1" si="609"/>
        <v/>
      </c>
      <c r="I620" s="6" t="str">
        <f t="shared" ca="1" si="555"/>
        <v/>
      </c>
      <c r="J620" s="6" t="str">
        <f t="shared" ca="1" si="556"/>
        <v/>
      </c>
      <c r="K620" s="7"/>
      <c r="L620" s="6" t="str">
        <f ca="1">IF($H620="","",IF($J620="",VLOOKUP($I620,Sterbetafeln!$A$4:$I$124,$D$10,FALSE),MAX(0.0005,VLOOKUP($I620,Sterbetafeln!$A$4:$I$124,$D$10,FALSE)*VLOOKUP($J620,Sterbetafeln!$A$4:$I$124,$D$13,FALSE))))</f>
        <v/>
      </c>
      <c r="M620" s="78">
        <f ca="1">SUM($O$3:$O620)</f>
        <v>0</v>
      </c>
      <c r="N620" s="25" t="str">
        <f t="shared" ca="1" si="571"/>
        <v/>
      </c>
      <c r="O620" s="25" t="str">
        <f t="shared" ca="1" si="572"/>
        <v/>
      </c>
      <c r="P620" s="25" t="str">
        <f t="shared" ca="1" si="573"/>
        <v/>
      </c>
      <c r="Q620" s="7" t="str">
        <f t="shared" ca="1" si="574"/>
        <v/>
      </c>
      <c r="R620" s="25" t="str">
        <f t="shared" ca="1" si="575"/>
        <v/>
      </c>
      <c r="S620" s="25">
        <f ca="1">SUM(R$3:R620)</f>
        <v>0</v>
      </c>
      <c r="T620" s="25" t="str">
        <f t="shared" ca="1" si="576"/>
        <v/>
      </c>
      <c r="U620" s="25" t="str">
        <f t="shared" ca="1" si="557"/>
        <v/>
      </c>
      <c r="V620" s="25" t="str">
        <f t="shared" ca="1" si="577"/>
        <v/>
      </c>
      <c r="W620" s="25" t="str">
        <f t="shared" ca="1" si="558"/>
        <v/>
      </c>
      <c r="X620" s="25" t="str">
        <f t="shared" ca="1" si="578"/>
        <v/>
      </c>
      <c r="Y620" s="25" t="str">
        <f t="shared" ca="1" si="559"/>
        <v/>
      </c>
      <c r="Z620" s="25" t="str">
        <f t="shared" ca="1" si="579"/>
        <v/>
      </c>
      <c r="AA620" s="25" t="str">
        <f t="shared" ca="1" si="580"/>
        <v/>
      </c>
      <c r="AB620" s="25" t="str">
        <f ca="1">IF($H620="","",IF($Q620="x",SUM(U$3:W620)+SUM(Z$3:AA620)-SUM(AB$3:AB619),0))</f>
        <v/>
      </c>
      <c r="AC620" s="25" t="str">
        <f t="shared" ca="1" si="581"/>
        <v/>
      </c>
      <c r="AD620" s="25" t="str">
        <f t="shared" ca="1" si="560"/>
        <v/>
      </c>
      <c r="AE620" s="7"/>
      <c r="AF620" s="25" t="str">
        <f t="shared" ca="1" si="582"/>
        <v/>
      </c>
      <c r="AG620" s="25">
        <f ca="1">SUM(AF$3:AF620)</f>
        <v>0</v>
      </c>
      <c r="AH620" s="25" t="str">
        <f t="shared" ca="1" si="583"/>
        <v/>
      </c>
      <c r="AI620" s="25" t="str">
        <f t="shared" ca="1" si="561"/>
        <v/>
      </c>
      <c r="AJ620" s="25" t="str">
        <f t="shared" ca="1" si="584"/>
        <v/>
      </c>
      <c r="AK620" s="25" t="str">
        <f t="shared" ca="1" si="562"/>
        <v/>
      </c>
      <c r="AL620" s="25" t="str">
        <f t="shared" ca="1" si="585"/>
        <v/>
      </c>
      <c r="AM620" s="25" t="str">
        <f t="shared" ca="1" si="563"/>
        <v/>
      </c>
      <c r="AN620" s="25" t="str">
        <f t="shared" ca="1" si="586"/>
        <v/>
      </c>
      <c r="AO620" s="25" t="str">
        <f t="shared" ca="1" si="587"/>
        <v/>
      </c>
      <c r="AP620" s="25" t="str">
        <f ca="1">IF($H620="","",IF($Q620="x",SUM(AI$3:AK620)+SUM(AN$3:AO620)-SUM(AP$3:AP619),0))</f>
        <v/>
      </c>
      <c r="AQ620" s="25" t="str">
        <f t="shared" ca="1" si="588"/>
        <v/>
      </c>
      <c r="AR620" s="25" t="str">
        <f t="shared" ca="1" si="564"/>
        <v/>
      </c>
      <c r="AS620" s="7"/>
      <c r="AT620" s="25" t="str">
        <f t="shared" ca="1" si="589"/>
        <v/>
      </c>
      <c r="AU620" s="25">
        <f ca="1">SUM(AT$3:AT620)</f>
        <v>0</v>
      </c>
      <c r="AV620" s="25" t="str">
        <f t="shared" ca="1" si="590"/>
        <v/>
      </c>
      <c r="AW620" s="25" t="str">
        <f t="shared" ca="1" si="565"/>
        <v/>
      </c>
      <c r="AX620" s="25" t="str">
        <f t="shared" ca="1" si="591"/>
        <v/>
      </c>
      <c r="AY620" s="25" t="str">
        <f t="shared" ca="1" si="592"/>
        <v/>
      </c>
      <c r="AZ620" s="25" t="str">
        <f t="shared" ca="1" si="593"/>
        <v/>
      </c>
      <c r="BA620" s="25" t="str">
        <f t="shared" ca="1" si="594"/>
        <v/>
      </c>
      <c r="BB620" s="25" t="str">
        <f t="shared" ca="1" si="595"/>
        <v/>
      </c>
      <c r="BC620" s="25" t="str">
        <f t="shared" ca="1" si="596"/>
        <v/>
      </c>
      <c r="BD620" s="25" t="str">
        <f ca="1">IF($H620="","",IF($Q620="x",SUM(AW$3:AY620)+SUM(BB$3:BC620)-SUM(BD$3:BD619),0))</f>
        <v/>
      </c>
      <c r="BE620" s="25" t="str">
        <f t="shared" ca="1" si="597"/>
        <v/>
      </c>
      <c r="BF620" s="25" t="str">
        <f t="shared" ca="1" si="566"/>
        <v/>
      </c>
      <c r="BG620" s="7"/>
      <c r="BI620" s="25" t="str">
        <f t="shared" ca="1" si="598"/>
        <v/>
      </c>
      <c r="BJ620" s="25">
        <f ca="1">SUM(BI$3:BI620)</f>
        <v>0</v>
      </c>
      <c r="BK620" s="25" t="str">
        <f t="shared" ca="1" si="610"/>
        <v/>
      </c>
      <c r="BL620" s="25" t="str">
        <f t="shared" ca="1" si="567"/>
        <v/>
      </c>
      <c r="BM620" s="25" t="str">
        <f t="shared" ca="1" si="599"/>
        <v/>
      </c>
      <c r="BN620" s="25" t="str">
        <f t="shared" ca="1" si="600"/>
        <v/>
      </c>
      <c r="BO620" s="25" t="str">
        <f t="shared" ca="1" si="601"/>
        <v/>
      </c>
      <c r="BP620" s="25" t="str">
        <f t="shared" ca="1" si="602"/>
        <v/>
      </c>
      <c r="BQ620" s="25" t="str">
        <f t="shared" ca="1" si="603"/>
        <v/>
      </c>
      <c r="BR620" s="25" t="str">
        <f t="shared" ca="1" si="604"/>
        <v/>
      </c>
      <c r="BS620" s="25" t="str">
        <f ca="1">IF($H620="","",IF($Q620="x",SUM(BL$3:BN620)+SUM(BQ$3:BR620)-SUM(BS$3:BS619),0))</f>
        <v/>
      </c>
      <c r="BT620" s="25" t="str">
        <f t="shared" ca="1" si="605"/>
        <v/>
      </c>
      <c r="BU620" s="25" t="str">
        <f t="shared" ca="1" si="568"/>
        <v/>
      </c>
      <c r="BV620" s="7"/>
      <c r="BY620" s="7"/>
      <c r="CB620" s="131">
        <f t="shared" si="552"/>
        <v>617</v>
      </c>
      <c r="CC620" s="132" t="str">
        <f t="shared" ca="1" si="606"/>
        <v/>
      </c>
      <c r="CD620" s="133" t="str">
        <f t="shared" ca="1" si="553"/>
        <v/>
      </c>
      <c r="CE620" s="133" t="str">
        <f t="shared" ca="1" si="607"/>
        <v/>
      </c>
      <c r="CF620" s="133" t="str">
        <f t="shared" ca="1" si="554"/>
        <v/>
      </c>
      <c r="CG620" s="133" t="str">
        <f t="shared" ca="1" si="608"/>
        <v/>
      </c>
      <c r="CH620" s="133" t="str">
        <f ca="1">IF($H620="","",IF(MONTH($H620)=MONTH($C$4)-1,MAX(0,(CG620-SUM(N609:N620)+SUM(O609:O620))-(VLOOKUP(CB620-12,$CB$3:$CH619,6,FALSE))),0)*0.25)</f>
        <v/>
      </c>
      <c r="CI620" s="133" t="str">
        <f ca="1">IF($H620="","",CG620-SUM($CH$4:$CH620))</f>
        <v/>
      </c>
      <c r="CK620" s="133" t="str">
        <f ca="1">IF($H620="","",SUM($N$4:$N620)+$CK$3)</f>
        <v/>
      </c>
      <c r="CL620" s="133" t="str">
        <f ca="1">IF($H620="","",SUM($O$4:$O620))</f>
        <v/>
      </c>
      <c r="CM620" s="133" t="str">
        <f t="shared" ca="1" si="611"/>
        <v/>
      </c>
      <c r="CN620" s="133" t="str">
        <f ca="1">IF($H620="","",ROUND(IF(MONTH($H620)=MONTH($C$4)-1,BT620*(1+CC620)-SUM($CM$4:$CM620),0),2))</f>
        <v/>
      </c>
      <c r="CZ620" s="132" t="str">
        <f t="shared" ca="1" si="569"/>
        <v/>
      </c>
    </row>
    <row r="621" spans="6:104" x14ac:dyDescent="0.2">
      <c r="F621" s="3">
        <v>618</v>
      </c>
      <c r="G621" s="3">
        <f t="shared" si="570"/>
        <v>52</v>
      </c>
      <c r="H621" s="8" t="str">
        <f t="shared" ca="1" si="609"/>
        <v/>
      </c>
      <c r="I621" s="6" t="str">
        <f t="shared" ca="1" si="555"/>
        <v/>
      </c>
      <c r="J621" s="6" t="str">
        <f t="shared" ca="1" si="556"/>
        <v/>
      </c>
      <c r="K621" s="7"/>
      <c r="L621" s="6" t="str">
        <f ca="1">IF($H621="","",IF($J621="",VLOOKUP($I621,Sterbetafeln!$A$4:$I$124,$D$10,FALSE),MAX(0.0005,VLOOKUP($I621,Sterbetafeln!$A$4:$I$124,$D$10,FALSE)*VLOOKUP($J621,Sterbetafeln!$A$4:$I$124,$D$13,FALSE))))</f>
        <v/>
      </c>
      <c r="M621" s="78">
        <f ca="1">SUM($O$3:$O621)</f>
        <v>0</v>
      </c>
      <c r="N621" s="25" t="str">
        <f t="shared" ca="1" si="571"/>
        <v/>
      </c>
      <c r="O621" s="25" t="str">
        <f t="shared" ca="1" si="572"/>
        <v/>
      </c>
      <c r="P621" s="25" t="str">
        <f t="shared" ca="1" si="573"/>
        <v/>
      </c>
      <c r="Q621" s="7" t="str">
        <f t="shared" ca="1" si="574"/>
        <v/>
      </c>
      <c r="R621" s="25" t="str">
        <f t="shared" ca="1" si="575"/>
        <v/>
      </c>
      <c r="S621" s="25">
        <f ca="1">SUM(R$3:R621)</f>
        <v>0</v>
      </c>
      <c r="T621" s="25" t="str">
        <f t="shared" ca="1" si="576"/>
        <v/>
      </c>
      <c r="U621" s="25" t="str">
        <f t="shared" ca="1" si="557"/>
        <v/>
      </c>
      <c r="V621" s="25" t="str">
        <f t="shared" ca="1" si="577"/>
        <v/>
      </c>
      <c r="W621" s="25" t="str">
        <f t="shared" ca="1" si="558"/>
        <v/>
      </c>
      <c r="X621" s="25" t="str">
        <f t="shared" ca="1" si="578"/>
        <v/>
      </c>
      <c r="Y621" s="25" t="str">
        <f t="shared" ca="1" si="559"/>
        <v/>
      </c>
      <c r="Z621" s="25" t="str">
        <f t="shared" ca="1" si="579"/>
        <v/>
      </c>
      <c r="AA621" s="25" t="str">
        <f t="shared" ca="1" si="580"/>
        <v/>
      </c>
      <c r="AB621" s="25" t="str">
        <f ca="1">IF($H621="","",IF($Q621="x",SUM(U$3:W621)+SUM(Z$3:AA621)-SUM(AB$3:AB620),0))</f>
        <v/>
      </c>
      <c r="AC621" s="25" t="str">
        <f t="shared" ca="1" si="581"/>
        <v/>
      </c>
      <c r="AD621" s="25" t="str">
        <f t="shared" ca="1" si="560"/>
        <v/>
      </c>
      <c r="AE621" s="7"/>
      <c r="AF621" s="25" t="str">
        <f t="shared" ca="1" si="582"/>
        <v/>
      </c>
      <c r="AG621" s="25">
        <f ca="1">SUM(AF$3:AF621)</f>
        <v>0</v>
      </c>
      <c r="AH621" s="25" t="str">
        <f t="shared" ca="1" si="583"/>
        <v/>
      </c>
      <c r="AI621" s="25" t="str">
        <f t="shared" ca="1" si="561"/>
        <v/>
      </c>
      <c r="AJ621" s="25" t="str">
        <f t="shared" ca="1" si="584"/>
        <v/>
      </c>
      <c r="AK621" s="25" t="str">
        <f t="shared" ca="1" si="562"/>
        <v/>
      </c>
      <c r="AL621" s="25" t="str">
        <f t="shared" ca="1" si="585"/>
        <v/>
      </c>
      <c r="AM621" s="25" t="str">
        <f t="shared" ca="1" si="563"/>
        <v/>
      </c>
      <c r="AN621" s="25" t="str">
        <f t="shared" ca="1" si="586"/>
        <v/>
      </c>
      <c r="AO621" s="25" t="str">
        <f t="shared" ca="1" si="587"/>
        <v/>
      </c>
      <c r="AP621" s="25" t="str">
        <f ca="1">IF($H621="","",IF($Q621="x",SUM(AI$3:AK621)+SUM(AN$3:AO621)-SUM(AP$3:AP620),0))</f>
        <v/>
      </c>
      <c r="AQ621" s="25" t="str">
        <f t="shared" ca="1" si="588"/>
        <v/>
      </c>
      <c r="AR621" s="25" t="str">
        <f t="shared" ca="1" si="564"/>
        <v/>
      </c>
      <c r="AS621" s="7"/>
      <c r="AT621" s="25" t="str">
        <f t="shared" ca="1" si="589"/>
        <v/>
      </c>
      <c r="AU621" s="25">
        <f ca="1">SUM(AT$3:AT621)</f>
        <v>0</v>
      </c>
      <c r="AV621" s="25" t="str">
        <f t="shared" ca="1" si="590"/>
        <v/>
      </c>
      <c r="AW621" s="25" t="str">
        <f t="shared" ca="1" si="565"/>
        <v/>
      </c>
      <c r="AX621" s="25" t="str">
        <f t="shared" ca="1" si="591"/>
        <v/>
      </c>
      <c r="AY621" s="25" t="str">
        <f t="shared" ca="1" si="592"/>
        <v/>
      </c>
      <c r="AZ621" s="25" t="str">
        <f t="shared" ca="1" si="593"/>
        <v/>
      </c>
      <c r="BA621" s="25" t="str">
        <f t="shared" ca="1" si="594"/>
        <v/>
      </c>
      <c r="BB621" s="25" t="str">
        <f t="shared" ca="1" si="595"/>
        <v/>
      </c>
      <c r="BC621" s="25" t="str">
        <f t="shared" ca="1" si="596"/>
        <v/>
      </c>
      <c r="BD621" s="25" t="str">
        <f ca="1">IF($H621="","",IF($Q621="x",SUM(AW$3:AY621)+SUM(BB$3:BC621)-SUM(BD$3:BD620),0))</f>
        <v/>
      </c>
      <c r="BE621" s="25" t="str">
        <f t="shared" ca="1" si="597"/>
        <v/>
      </c>
      <c r="BF621" s="25" t="str">
        <f t="shared" ca="1" si="566"/>
        <v/>
      </c>
      <c r="BG621" s="7"/>
      <c r="BI621" s="25" t="str">
        <f t="shared" ca="1" si="598"/>
        <v/>
      </c>
      <c r="BJ621" s="25">
        <f ca="1">SUM(BI$3:BI621)</f>
        <v>0</v>
      </c>
      <c r="BK621" s="25" t="str">
        <f t="shared" ca="1" si="610"/>
        <v/>
      </c>
      <c r="BL621" s="25" t="str">
        <f t="shared" ca="1" si="567"/>
        <v/>
      </c>
      <c r="BM621" s="25" t="str">
        <f t="shared" ca="1" si="599"/>
        <v/>
      </c>
      <c r="BN621" s="25" t="str">
        <f t="shared" ca="1" si="600"/>
        <v/>
      </c>
      <c r="BO621" s="25" t="str">
        <f t="shared" ca="1" si="601"/>
        <v/>
      </c>
      <c r="BP621" s="25" t="str">
        <f t="shared" ca="1" si="602"/>
        <v/>
      </c>
      <c r="BQ621" s="25" t="str">
        <f t="shared" ca="1" si="603"/>
        <v/>
      </c>
      <c r="BR621" s="25" t="str">
        <f t="shared" ca="1" si="604"/>
        <v/>
      </c>
      <c r="BS621" s="25" t="str">
        <f ca="1">IF($H621="","",IF($Q621="x",SUM(BL$3:BN621)+SUM(BQ$3:BR621)-SUM(BS$3:BS620),0))</f>
        <v/>
      </c>
      <c r="BT621" s="25" t="str">
        <f t="shared" ca="1" si="605"/>
        <v/>
      </c>
      <c r="BU621" s="25" t="str">
        <f t="shared" ca="1" si="568"/>
        <v/>
      </c>
      <c r="BV621" s="7"/>
      <c r="BY621" s="7"/>
      <c r="CB621" s="131">
        <f t="shared" si="552"/>
        <v>618</v>
      </c>
      <c r="CC621" s="132" t="str">
        <f t="shared" ca="1" si="606"/>
        <v/>
      </c>
      <c r="CD621" s="133" t="str">
        <f t="shared" ca="1" si="553"/>
        <v/>
      </c>
      <c r="CE621" s="133" t="str">
        <f t="shared" ca="1" si="607"/>
        <v/>
      </c>
      <c r="CF621" s="133" t="str">
        <f t="shared" ca="1" si="554"/>
        <v/>
      </c>
      <c r="CG621" s="133" t="str">
        <f t="shared" ca="1" si="608"/>
        <v/>
      </c>
      <c r="CH621" s="133" t="str">
        <f ca="1">IF($H621="","",IF(MONTH($H621)=MONTH($C$4)-1,MAX(0,(CG621-SUM(N610:N621)+SUM(O610:O621))-(VLOOKUP(CB621-12,$CB$3:$CH620,6,FALSE))),0)*0.25)</f>
        <v/>
      </c>
      <c r="CI621" s="133" t="str">
        <f ca="1">IF($H621="","",CG621-SUM($CH$4:$CH621))</f>
        <v/>
      </c>
      <c r="CK621" s="133" t="str">
        <f ca="1">IF($H621="","",SUM($N$4:$N621)+$CK$3)</f>
        <v/>
      </c>
      <c r="CL621" s="133" t="str">
        <f ca="1">IF($H621="","",SUM($O$4:$O621))</f>
        <v/>
      </c>
      <c r="CM621" s="133" t="str">
        <f t="shared" ca="1" si="611"/>
        <v/>
      </c>
      <c r="CN621" s="133" t="str">
        <f ca="1">IF($H621="","",ROUND(IF(MONTH($H621)=MONTH($C$4)-1,BT621*(1+CC621)-SUM($CM$4:$CM621),0),2))</f>
        <v/>
      </c>
      <c r="CZ621" s="132" t="str">
        <f t="shared" ca="1" si="569"/>
        <v/>
      </c>
    </row>
    <row r="622" spans="6:104" x14ac:dyDescent="0.2">
      <c r="F622" s="3">
        <v>619</v>
      </c>
      <c r="G622" s="3">
        <f t="shared" si="570"/>
        <v>52</v>
      </c>
      <c r="H622" s="8" t="str">
        <f t="shared" ca="1" si="609"/>
        <v/>
      </c>
      <c r="I622" s="6" t="str">
        <f t="shared" ca="1" si="555"/>
        <v/>
      </c>
      <c r="J622" s="6" t="str">
        <f t="shared" ca="1" si="556"/>
        <v/>
      </c>
      <c r="K622" s="7"/>
      <c r="L622" s="6" t="str">
        <f ca="1">IF($H622="","",IF($J622="",VLOOKUP($I622,Sterbetafeln!$A$4:$I$124,$D$10,FALSE),MAX(0.0005,VLOOKUP($I622,Sterbetafeln!$A$4:$I$124,$D$10,FALSE)*VLOOKUP($J622,Sterbetafeln!$A$4:$I$124,$D$13,FALSE))))</f>
        <v/>
      </c>
      <c r="M622" s="78">
        <f ca="1">SUM($O$3:$O622)</f>
        <v>0</v>
      </c>
      <c r="N622" s="25" t="str">
        <f t="shared" ca="1" si="571"/>
        <v/>
      </c>
      <c r="O622" s="25" t="str">
        <f t="shared" ca="1" si="572"/>
        <v/>
      </c>
      <c r="P622" s="25" t="str">
        <f t="shared" ca="1" si="573"/>
        <v/>
      </c>
      <c r="Q622" s="7" t="str">
        <f t="shared" ca="1" si="574"/>
        <v/>
      </c>
      <c r="R622" s="25" t="str">
        <f t="shared" ca="1" si="575"/>
        <v/>
      </c>
      <c r="S622" s="25">
        <f ca="1">SUM(R$3:R622)</f>
        <v>0</v>
      </c>
      <c r="T622" s="25" t="str">
        <f t="shared" ca="1" si="576"/>
        <v/>
      </c>
      <c r="U622" s="25" t="str">
        <f t="shared" ca="1" si="557"/>
        <v/>
      </c>
      <c r="V622" s="25" t="str">
        <f t="shared" ca="1" si="577"/>
        <v/>
      </c>
      <c r="W622" s="25" t="str">
        <f t="shared" ca="1" si="558"/>
        <v/>
      </c>
      <c r="X622" s="25" t="str">
        <f t="shared" ca="1" si="578"/>
        <v/>
      </c>
      <c r="Y622" s="25" t="str">
        <f t="shared" ca="1" si="559"/>
        <v/>
      </c>
      <c r="Z622" s="25" t="str">
        <f t="shared" ca="1" si="579"/>
        <v/>
      </c>
      <c r="AA622" s="25" t="str">
        <f t="shared" ca="1" si="580"/>
        <v/>
      </c>
      <c r="AB622" s="25" t="str">
        <f ca="1">IF($H622="","",IF($Q622="x",SUM(U$3:W622)+SUM(Z$3:AA622)-SUM(AB$3:AB621),0))</f>
        <v/>
      </c>
      <c r="AC622" s="25" t="str">
        <f t="shared" ca="1" si="581"/>
        <v/>
      </c>
      <c r="AD622" s="25" t="str">
        <f t="shared" ca="1" si="560"/>
        <v/>
      </c>
      <c r="AE622" s="7"/>
      <c r="AF622" s="25" t="str">
        <f t="shared" ca="1" si="582"/>
        <v/>
      </c>
      <c r="AG622" s="25">
        <f ca="1">SUM(AF$3:AF622)</f>
        <v>0</v>
      </c>
      <c r="AH622" s="25" t="str">
        <f t="shared" ca="1" si="583"/>
        <v/>
      </c>
      <c r="AI622" s="25" t="str">
        <f t="shared" ca="1" si="561"/>
        <v/>
      </c>
      <c r="AJ622" s="25" t="str">
        <f t="shared" ca="1" si="584"/>
        <v/>
      </c>
      <c r="AK622" s="25" t="str">
        <f t="shared" ca="1" si="562"/>
        <v/>
      </c>
      <c r="AL622" s="25" t="str">
        <f t="shared" ca="1" si="585"/>
        <v/>
      </c>
      <c r="AM622" s="25" t="str">
        <f t="shared" ca="1" si="563"/>
        <v/>
      </c>
      <c r="AN622" s="25" t="str">
        <f t="shared" ca="1" si="586"/>
        <v/>
      </c>
      <c r="AO622" s="25" t="str">
        <f t="shared" ca="1" si="587"/>
        <v/>
      </c>
      <c r="AP622" s="25" t="str">
        <f ca="1">IF($H622="","",IF($Q622="x",SUM(AI$3:AK622)+SUM(AN$3:AO622)-SUM(AP$3:AP621),0))</f>
        <v/>
      </c>
      <c r="AQ622" s="25" t="str">
        <f t="shared" ca="1" si="588"/>
        <v/>
      </c>
      <c r="AR622" s="25" t="str">
        <f t="shared" ca="1" si="564"/>
        <v/>
      </c>
      <c r="AS622" s="7"/>
      <c r="AT622" s="25" t="str">
        <f t="shared" ca="1" si="589"/>
        <v/>
      </c>
      <c r="AU622" s="25">
        <f ca="1">SUM(AT$3:AT622)</f>
        <v>0</v>
      </c>
      <c r="AV622" s="25" t="str">
        <f t="shared" ca="1" si="590"/>
        <v/>
      </c>
      <c r="AW622" s="25" t="str">
        <f t="shared" ca="1" si="565"/>
        <v/>
      </c>
      <c r="AX622" s="25" t="str">
        <f t="shared" ca="1" si="591"/>
        <v/>
      </c>
      <c r="AY622" s="25" t="str">
        <f t="shared" ca="1" si="592"/>
        <v/>
      </c>
      <c r="AZ622" s="25" t="str">
        <f t="shared" ca="1" si="593"/>
        <v/>
      </c>
      <c r="BA622" s="25" t="str">
        <f t="shared" ca="1" si="594"/>
        <v/>
      </c>
      <c r="BB622" s="25" t="str">
        <f t="shared" ca="1" si="595"/>
        <v/>
      </c>
      <c r="BC622" s="25" t="str">
        <f t="shared" ca="1" si="596"/>
        <v/>
      </c>
      <c r="BD622" s="25" t="str">
        <f ca="1">IF($H622="","",IF($Q622="x",SUM(AW$3:AY622)+SUM(BB$3:BC622)-SUM(BD$3:BD621),0))</f>
        <v/>
      </c>
      <c r="BE622" s="25" t="str">
        <f t="shared" ca="1" si="597"/>
        <v/>
      </c>
      <c r="BF622" s="25" t="str">
        <f t="shared" ca="1" si="566"/>
        <v/>
      </c>
      <c r="BG622" s="7"/>
      <c r="BI622" s="25" t="str">
        <f t="shared" ca="1" si="598"/>
        <v/>
      </c>
      <c r="BJ622" s="25">
        <f ca="1">SUM(BI$3:BI622)</f>
        <v>0</v>
      </c>
      <c r="BK622" s="25" t="str">
        <f t="shared" ca="1" si="610"/>
        <v/>
      </c>
      <c r="BL622" s="25" t="str">
        <f t="shared" ca="1" si="567"/>
        <v/>
      </c>
      <c r="BM622" s="25" t="str">
        <f t="shared" ca="1" si="599"/>
        <v/>
      </c>
      <c r="BN622" s="25" t="str">
        <f t="shared" ca="1" si="600"/>
        <v/>
      </c>
      <c r="BO622" s="25" t="str">
        <f t="shared" ca="1" si="601"/>
        <v/>
      </c>
      <c r="BP622" s="25" t="str">
        <f t="shared" ca="1" si="602"/>
        <v/>
      </c>
      <c r="BQ622" s="25" t="str">
        <f t="shared" ca="1" si="603"/>
        <v/>
      </c>
      <c r="BR622" s="25" t="str">
        <f t="shared" ca="1" si="604"/>
        <v/>
      </c>
      <c r="BS622" s="25" t="str">
        <f ca="1">IF($H622="","",IF($Q622="x",SUM(BL$3:BN622)+SUM(BQ$3:BR622)-SUM(BS$3:BS621),0))</f>
        <v/>
      </c>
      <c r="BT622" s="25" t="str">
        <f t="shared" ca="1" si="605"/>
        <v/>
      </c>
      <c r="BU622" s="25" t="str">
        <f t="shared" ca="1" si="568"/>
        <v/>
      </c>
      <c r="BV622" s="7"/>
      <c r="BY622" s="7"/>
      <c r="CB622" s="131">
        <f t="shared" si="552"/>
        <v>619</v>
      </c>
      <c r="CC622" s="132" t="str">
        <f t="shared" ca="1" si="606"/>
        <v/>
      </c>
      <c r="CD622" s="133" t="str">
        <f t="shared" ca="1" si="553"/>
        <v/>
      </c>
      <c r="CE622" s="133" t="str">
        <f t="shared" ca="1" si="607"/>
        <v/>
      </c>
      <c r="CF622" s="133" t="str">
        <f t="shared" ca="1" si="554"/>
        <v/>
      </c>
      <c r="CG622" s="133" t="str">
        <f t="shared" ca="1" si="608"/>
        <v/>
      </c>
      <c r="CH622" s="133" t="str">
        <f ca="1">IF($H622="","",IF(MONTH($H622)=MONTH($C$4)-1,MAX(0,(CG622-SUM(N611:N622)+SUM(O611:O622))-(VLOOKUP(CB622-12,$CB$3:$CH621,6,FALSE))),0)*0.25)</f>
        <v/>
      </c>
      <c r="CI622" s="133" t="str">
        <f ca="1">IF($H622="","",CG622-SUM($CH$4:$CH622))</f>
        <v/>
      </c>
      <c r="CK622" s="133" t="str">
        <f ca="1">IF($H622="","",SUM($N$4:$N622)+$CK$3)</f>
        <v/>
      </c>
      <c r="CL622" s="133" t="str">
        <f ca="1">IF($H622="","",SUM($O$4:$O622))</f>
        <v/>
      </c>
      <c r="CM622" s="133" t="str">
        <f t="shared" ca="1" si="611"/>
        <v/>
      </c>
      <c r="CN622" s="133" t="str">
        <f ca="1">IF($H622="","",ROUND(IF(MONTH($H622)=MONTH($C$4)-1,BT622*(1+CC622)-SUM($CM$4:$CM622),0),2))</f>
        <v/>
      </c>
      <c r="CZ622" s="132" t="str">
        <f t="shared" ca="1" si="569"/>
        <v/>
      </c>
    </row>
    <row r="623" spans="6:104" x14ac:dyDescent="0.2">
      <c r="F623" s="3">
        <v>620</v>
      </c>
      <c r="G623" s="3">
        <f t="shared" si="570"/>
        <v>52</v>
      </c>
      <c r="H623" s="8" t="str">
        <f t="shared" ca="1" si="609"/>
        <v/>
      </c>
      <c r="I623" s="6" t="str">
        <f t="shared" ca="1" si="555"/>
        <v/>
      </c>
      <c r="J623" s="6" t="str">
        <f t="shared" ca="1" si="556"/>
        <v/>
      </c>
      <c r="K623" s="7"/>
      <c r="L623" s="6" t="str">
        <f ca="1">IF($H623="","",IF($J623="",VLOOKUP($I623,Sterbetafeln!$A$4:$I$124,$D$10,FALSE),MAX(0.0005,VLOOKUP($I623,Sterbetafeln!$A$4:$I$124,$D$10,FALSE)*VLOOKUP($J623,Sterbetafeln!$A$4:$I$124,$D$13,FALSE))))</f>
        <v/>
      </c>
      <c r="M623" s="78">
        <f ca="1">SUM($O$3:$O623)</f>
        <v>0</v>
      </c>
      <c r="N623" s="25" t="str">
        <f t="shared" ca="1" si="571"/>
        <v/>
      </c>
      <c r="O623" s="25" t="str">
        <f t="shared" ca="1" si="572"/>
        <v/>
      </c>
      <c r="P623" s="25" t="str">
        <f t="shared" ca="1" si="573"/>
        <v/>
      </c>
      <c r="Q623" s="7" t="str">
        <f t="shared" ca="1" si="574"/>
        <v/>
      </c>
      <c r="R623" s="25" t="str">
        <f t="shared" ca="1" si="575"/>
        <v/>
      </c>
      <c r="S623" s="25">
        <f ca="1">SUM(R$3:R623)</f>
        <v>0</v>
      </c>
      <c r="T623" s="25" t="str">
        <f t="shared" ca="1" si="576"/>
        <v/>
      </c>
      <c r="U623" s="25" t="str">
        <f t="shared" ca="1" si="557"/>
        <v/>
      </c>
      <c r="V623" s="25" t="str">
        <f t="shared" ca="1" si="577"/>
        <v/>
      </c>
      <c r="W623" s="25" t="str">
        <f t="shared" ca="1" si="558"/>
        <v/>
      </c>
      <c r="X623" s="25" t="str">
        <f t="shared" ca="1" si="578"/>
        <v/>
      </c>
      <c r="Y623" s="25" t="str">
        <f t="shared" ca="1" si="559"/>
        <v/>
      </c>
      <c r="Z623" s="25" t="str">
        <f t="shared" ca="1" si="579"/>
        <v/>
      </c>
      <c r="AA623" s="25" t="str">
        <f t="shared" ca="1" si="580"/>
        <v/>
      </c>
      <c r="AB623" s="25" t="str">
        <f ca="1">IF($H623="","",IF($Q623="x",SUM(U$3:W623)+SUM(Z$3:AA623)-SUM(AB$3:AB622),0))</f>
        <v/>
      </c>
      <c r="AC623" s="25" t="str">
        <f t="shared" ca="1" si="581"/>
        <v/>
      </c>
      <c r="AD623" s="25" t="str">
        <f t="shared" ca="1" si="560"/>
        <v/>
      </c>
      <c r="AE623" s="7"/>
      <c r="AF623" s="25" t="str">
        <f t="shared" ca="1" si="582"/>
        <v/>
      </c>
      <c r="AG623" s="25">
        <f ca="1">SUM(AF$3:AF623)</f>
        <v>0</v>
      </c>
      <c r="AH623" s="25" t="str">
        <f t="shared" ca="1" si="583"/>
        <v/>
      </c>
      <c r="AI623" s="25" t="str">
        <f t="shared" ca="1" si="561"/>
        <v/>
      </c>
      <c r="AJ623" s="25" t="str">
        <f t="shared" ca="1" si="584"/>
        <v/>
      </c>
      <c r="AK623" s="25" t="str">
        <f t="shared" ca="1" si="562"/>
        <v/>
      </c>
      <c r="AL623" s="25" t="str">
        <f t="shared" ca="1" si="585"/>
        <v/>
      </c>
      <c r="AM623" s="25" t="str">
        <f t="shared" ca="1" si="563"/>
        <v/>
      </c>
      <c r="AN623" s="25" t="str">
        <f t="shared" ca="1" si="586"/>
        <v/>
      </c>
      <c r="AO623" s="25" t="str">
        <f t="shared" ca="1" si="587"/>
        <v/>
      </c>
      <c r="AP623" s="25" t="str">
        <f ca="1">IF($H623="","",IF($Q623="x",SUM(AI$3:AK623)+SUM(AN$3:AO623)-SUM(AP$3:AP622),0))</f>
        <v/>
      </c>
      <c r="AQ623" s="25" t="str">
        <f t="shared" ca="1" si="588"/>
        <v/>
      </c>
      <c r="AR623" s="25" t="str">
        <f t="shared" ca="1" si="564"/>
        <v/>
      </c>
      <c r="AS623" s="7"/>
      <c r="AT623" s="25" t="str">
        <f t="shared" ca="1" si="589"/>
        <v/>
      </c>
      <c r="AU623" s="25">
        <f ca="1">SUM(AT$3:AT623)</f>
        <v>0</v>
      </c>
      <c r="AV623" s="25" t="str">
        <f t="shared" ca="1" si="590"/>
        <v/>
      </c>
      <c r="AW623" s="25" t="str">
        <f t="shared" ca="1" si="565"/>
        <v/>
      </c>
      <c r="AX623" s="25" t="str">
        <f t="shared" ca="1" si="591"/>
        <v/>
      </c>
      <c r="AY623" s="25" t="str">
        <f t="shared" ca="1" si="592"/>
        <v/>
      </c>
      <c r="AZ623" s="25" t="str">
        <f t="shared" ca="1" si="593"/>
        <v/>
      </c>
      <c r="BA623" s="25" t="str">
        <f t="shared" ca="1" si="594"/>
        <v/>
      </c>
      <c r="BB623" s="25" t="str">
        <f t="shared" ca="1" si="595"/>
        <v/>
      </c>
      <c r="BC623" s="25" t="str">
        <f t="shared" ca="1" si="596"/>
        <v/>
      </c>
      <c r="BD623" s="25" t="str">
        <f ca="1">IF($H623="","",IF($Q623="x",SUM(AW$3:AY623)+SUM(BB$3:BC623)-SUM(BD$3:BD622),0))</f>
        <v/>
      </c>
      <c r="BE623" s="25" t="str">
        <f t="shared" ca="1" si="597"/>
        <v/>
      </c>
      <c r="BF623" s="25" t="str">
        <f t="shared" ca="1" si="566"/>
        <v/>
      </c>
      <c r="BG623" s="7"/>
      <c r="BI623" s="25" t="str">
        <f t="shared" ca="1" si="598"/>
        <v/>
      </c>
      <c r="BJ623" s="25">
        <f ca="1">SUM(BI$3:BI623)</f>
        <v>0</v>
      </c>
      <c r="BK623" s="25" t="str">
        <f t="shared" ca="1" si="610"/>
        <v/>
      </c>
      <c r="BL623" s="25" t="str">
        <f t="shared" ca="1" si="567"/>
        <v/>
      </c>
      <c r="BM623" s="25" t="str">
        <f t="shared" ca="1" si="599"/>
        <v/>
      </c>
      <c r="BN623" s="25" t="str">
        <f t="shared" ca="1" si="600"/>
        <v/>
      </c>
      <c r="BO623" s="25" t="str">
        <f t="shared" ca="1" si="601"/>
        <v/>
      </c>
      <c r="BP623" s="25" t="str">
        <f t="shared" ca="1" si="602"/>
        <v/>
      </c>
      <c r="BQ623" s="25" t="str">
        <f t="shared" ca="1" si="603"/>
        <v/>
      </c>
      <c r="BR623" s="25" t="str">
        <f t="shared" ca="1" si="604"/>
        <v/>
      </c>
      <c r="BS623" s="25" t="str">
        <f ca="1">IF($H623="","",IF($Q623="x",SUM(BL$3:BN623)+SUM(BQ$3:BR623)-SUM(BS$3:BS622),0))</f>
        <v/>
      </c>
      <c r="BT623" s="25" t="str">
        <f t="shared" ca="1" si="605"/>
        <v/>
      </c>
      <c r="BU623" s="25" t="str">
        <f t="shared" ca="1" si="568"/>
        <v/>
      </c>
      <c r="BV623" s="7"/>
      <c r="BY623" s="7"/>
      <c r="CB623" s="131">
        <f t="shared" si="552"/>
        <v>620</v>
      </c>
      <c r="CC623" s="132" t="str">
        <f t="shared" ca="1" si="606"/>
        <v/>
      </c>
      <c r="CD623" s="133" t="str">
        <f t="shared" ca="1" si="553"/>
        <v/>
      </c>
      <c r="CE623" s="133" t="str">
        <f t="shared" ca="1" si="607"/>
        <v/>
      </c>
      <c r="CF623" s="133" t="str">
        <f t="shared" ca="1" si="554"/>
        <v/>
      </c>
      <c r="CG623" s="133" t="str">
        <f t="shared" ca="1" si="608"/>
        <v/>
      </c>
      <c r="CH623" s="133" t="str">
        <f ca="1">IF($H623="","",IF(MONTH($H623)=MONTH($C$4)-1,MAX(0,(CG623-SUM(N612:N623)+SUM(O612:O623))-(VLOOKUP(CB623-12,$CB$3:$CH622,6,FALSE))),0)*0.25)</f>
        <v/>
      </c>
      <c r="CI623" s="133" t="str">
        <f ca="1">IF($H623="","",CG623-SUM($CH$4:$CH623))</f>
        <v/>
      </c>
      <c r="CK623" s="133" t="str">
        <f ca="1">IF($H623="","",SUM($N$4:$N623)+$CK$3)</f>
        <v/>
      </c>
      <c r="CL623" s="133" t="str">
        <f ca="1">IF($H623="","",SUM($O$4:$O623))</f>
        <v/>
      </c>
      <c r="CM623" s="133" t="str">
        <f t="shared" ca="1" si="611"/>
        <v/>
      </c>
      <c r="CN623" s="133" t="str">
        <f ca="1">IF($H623="","",ROUND(IF(MONTH($H623)=MONTH($C$4)-1,BT623*(1+CC623)-SUM($CM$4:$CM623),0),2))</f>
        <v/>
      </c>
      <c r="CZ623" s="132" t="str">
        <f t="shared" ca="1" si="569"/>
        <v/>
      </c>
    </row>
    <row r="624" spans="6:104" x14ac:dyDescent="0.2">
      <c r="F624" s="3">
        <v>621</v>
      </c>
      <c r="G624" s="3">
        <f t="shared" si="570"/>
        <v>52</v>
      </c>
      <c r="H624" s="8" t="str">
        <f t="shared" ca="1" si="609"/>
        <v/>
      </c>
      <c r="I624" s="6" t="str">
        <f t="shared" ca="1" si="555"/>
        <v/>
      </c>
      <c r="J624" s="6" t="str">
        <f t="shared" ca="1" si="556"/>
        <v/>
      </c>
      <c r="K624" s="7"/>
      <c r="L624" s="6" t="str">
        <f ca="1">IF($H624="","",IF($J624="",VLOOKUP($I624,Sterbetafeln!$A$4:$I$124,$D$10,FALSE),MAX(0.0005,VLOOKUP($I624,Sterbetafeln!$A$4:$I$124,$D$10,FALSE)*VLOOKUP($J624,Sterbetafeln!$A$4:$I$124,$D$13,FALSE))))</f>
        <v/>
      </c>
      <c r="M624" s="78">
        <f ca="1">SUM($O$3:$O624)</f>
        <v>0</v>
      </c>
      <c r="N624" s="25" t="str">
        <f t="shared" ca="1" si="571"/>
        <v/>
      </c>
      <c r="O624" s="25" t="str">
        <f t="shared" ca="1" si="572"/>
        <v/>
      </c>
      <c r="P624" s="25" t="str">
        <f t="shared" ca="1" si="573"/>
        <v/>
      </c>
      <c r="Q624" s="7" t="str">
        <f t="shared" ca="1" si="574"/>
        <v/>
      </c>
      <c r="R624" s="25" t="str">
        <f t="shared" ca="1" si="575"/>
        <v/>
      </c>
      <c r="S624" s="25">
        <f ca="1">SUM(R$3:R624)</f>
        <v>0</v>
      </c>
      <c r="T624" s="25" t="str">
        <f t="shared" ca="1" si="576"/>
        <v/>
      </c>
      <c r="U624" s="25" t="str">
        <f t="shared" ca="1" si="557"/>
        <v/>
      </c>
      <c r="V624" s="25" t="str">
        <f t="shared" ca="1" si="577"/>
        <v/>
      </c>
      <c r="W624" s="25" t="str">
        <f t="shared" ca="1" si="558"/>
        <v/>
      </c>
      <c r="X624" s="25" t="str">
        <f t="shared" ca="1" si="578"/>
        <v/>
      </c>
      <c r="Y624" s="25" t="str">
        <f t="shared" ca="1" si="559"/>
        <v/>
      </c>
      <c r="Z624" s="25" t="str">
        <f t="shared" ca="1" si="579"/>
        <v/>
      </c>
      <c r="AA624" s="25" t="str">
        <f t="shared" ca="1" si="580"/>
        <v/>
      </c>
      <c r="AB624" s="25" t="str">
        <f ca="1">IF($H624="","",IF($Q624="x",SUM(U$3:W624)+SUM(Z$3:AA624)-SUM(AB$3:AB623),0))</f>
        <v/>
      </c>
      <c r="AC624" s="25" t="str">
        <f t="shared" ca="1" si="581"/>
        <v/>
      </c>
      <c r="AD624" s="25" t="str">
        <f t="shared" ca="1" si="560"/>
        <v/>
      </c>
      <c r="AE624" s="7"/>
      <c r="AF624" s="25" t="str">
        <f t="shared" ca="1" si="582"/>
        <v/>
      </c>
      <c r="AG624" s="25">
        <f ca="1">SUM(AF$3:AF624)</f>
        <v>0</v>
      </c>
      <c r="AH624" s="25" t="str">
        <f t="shared" ca="1" si="583"/>
        <v/>
      </c>
      <c r="AI624" s="25" t="str">
        <f t="shared" ca="1" si="561"/>
        <v/>
      </c>
      <c r="AJ624" s="25" t="str">
        <f t="shared" ca="1" si="584"/>
        <v/>
      </c>
      <c r="AK624" s="25" t="str">
        <f t="shared" ca="1" si="562"/>
        <v/>
      </c>
      <c r="AL624" s="25" t="str">
        <f t="shared" ca="1" si="585"/>
        <v/>
      </c>
      <c r="AM624" s="25" t="str">
        <f t="shared" ca="1" si="563"/>
        <v/>
      </c>
      <c r="AN624" s="25" t="str">
        <f t="shared" ca="1" si="586"/>
        <v/>
      </c>
      <c r="AO624" s="25" t="str">
        <f t="shared" ca="1" si="587"/>
        <v/>
      </c>
      <c r="AP624" s="25" t="str">
        <f ca="1">IF($H624="","",IF($Q624="x",SUM(AI$3:AK624)+SUM(AN$3:AO624)-SUM(AP$3:AP623),0))</f>
        <v/>
      </c>
      <c r="AQ624" s="25" t="str">
        <f t="shared" ca="1" si="588"/>
        <v/>
      </c>
      <c r="AR624" s="25" t="str">
        <f t="shared" ca="1" si="564"/>
        <v/>
      </c>
      <c r="AS624" s="7"/>
      <c r="AT624" s="25" t="str">
        <f t="shared" ca="1" si="589"/>
        <v/>
      </c>
      <c r="AU624" s="25">
        <f ca="1">SUM(AT$3:AT624)</f>
        <v>0</v>
      </c>
      <c r="AV624" s="25" t="str">
        <f t="shared" ca="1" si="590"/>
        <v/>
      </c>
      <c r="AW624" s="25" t="str">
        <f t="shared" ca="1" si="565"/>
        <v/>
      </c>
      <c r="AX624" s="25" t="str">
        <f t="shared" ca="1" si="591"/>
        <v/>
      </c>
      <c r="AY624" s="25" t="str">
        <f t="shared" ca="1" si="592"/>
        <v/>
      </c>
      <c r="AZ624" s="25" t="str">
        <f t="shared" ca="1" si="593"/>
        <v/>
      </c>
      <c r="BA624" s="25" t="str">
        <f t="shared" ca="1" si="594"/>
        <v/>
      </c>
      <c r="BB624" s="25" t="str">
        <f t="shared" ca="1" si="595"/>
        <v/>
      </c>
      <c r="BC624" s="25" t="str">
        <f t="shared" ca="1" si="596"/>
        <v/>
      </c>
      <c r="BD624" s="25" t="str">
        <f ca="1">IF($H624="","",IF($Q624="x",SUM(AW$3:AY624)+SUM(BB$3:BC624)-SUM(BD$3:BD623),0))</f>
        <v/>
      </c>
      <c r="BE624" s="25" t="str">
        <f t="shared" ca="1" si="597"/>
        <v/>
      </c>
      <c r="BF624" s="25" t="str">
        <f t="shared" ca="1" si="566"/>
        <v/>
      </c>
      <c r="BG624" s="7"/>
      <c r="BI624" s="25" t="str">
        <f t="shared" ca="1" si="598"/>
        <v/>
      </c>
      <c r="BJ624" s="25">
        <f ca="1">SUM(BI$3:BI624)</f>
        <v>0</v>
      </c>
      <c r="BK624" s="25" t="str">
        <f t="shared" ca="1" si="610"/>
        <v/>
      </c>
      <c r="BL624" s="25" t="str">
        <f t="shared" ca="1" si="567"/>
        <v/>
      </c>
      <c r="BM624" s="25" t="str">
        <f t="shared" ca="1" si="599"/>
        <v/>
      </c>
      <c r="BN624" s="25" t="str">
        <f t="shared" ca="1" si="600"/>
        <v/>
      </c>
      <c r="BO624" s="25" t="str">
        <f t="shared" ca="1" si="601"/>
        <v/>
      </c>
      <c r="BP624" s="25" t="str">
        <f t="shared" ca="1" si="602"/>
        <v/>
      </c>
      <c r="BQ624" s="25" t="str">
        <f t="shared" ca="1" si="603"/>
        <v/>
      </c>
      <c r="BR624" s="25" t="str">
        <f t="shared" ca="1" si="604"/>
        <v/>
      </c>
      <c r="BS624" s="25" t="str">
        <f ca="1">IF($H624="","",IF($Q624="x",SUM(BL$3:BN624)+SUM(BQ$3:BR624)-SUM(BS$3:BS623),0))</f>
        <v/>
      </c>
      <c r="BT624" s="25" t="str">
        <f t="shared" ca="1" si="605"/>
        <v/>
      </c>
      <c r="BU624" s="25" t="str">
        <f t="shared" ca="1" si="568"/>
        <v/>
      </c>
      <c r="BV624" s="7"/>
      <c r="BY624" s="7"/>
      <c r="CB624" s="131">
        <f t="shared" si="552"/>
        <v>621</v>
      </c>
      <c r="CC624" s="132" t="str">
        <f t="shared" ca="1" si="606"/>
        <v/>
      </c>
      <c r="CD624" s="133" t="str">
        <f t="shared" ca="1" si="553"/>
        <v/>
      </c>
      <c r="CE624" s="133" t="str">
        <f t="shared" ca="1" si="607"/>
        <v/>
      </c>
      <c r="CF624" s="133" t="str">
        <f t="shared" ca="1" si="554"/>
        <v/>
      </c>
      <c r="CG624" s="133" t="str">
        <f t="shared" ca="1" si="608"/>
        <v/>
      </c>
      <c r="CH624" s="133" t="str">
        <f ca="1">IF($H624="","",IF(MONTH($H624)=MONTH($C$4)-1,MAX(0,(CG624-SUM(N613:N624)+SUM(O613:O624))-(VLOOKUP(CB624-12,$CB$3:$CH623,6,FALSE))),0)*0.25)</f>
        <v/>
      </c>
      <c r="CI624" s="133" t="str">
        <f ca="1">IF($H624="","",CG624-SUM($CH$4:$CH624))</f>
        <v/>
      </c>
      <c r="CK624" s="133" t="str">
        <f ca="1">IF($H624="","",SUM($N$4:$N624)+$CK$3)</f>
        <v/>
      </c>
      <c r="CL624" s="133" t="str">
        <f ca="1">IF($H624="","",SUM($O$4:$O624))</f>
        <v/>
      </c>
      <c r="CM624" s="133" t="str">
        <f t="shared" ca="1" si="611"/>
        <v/>
      </c>
      <c r="CN624" s="133" t="str">
        <f ca="1">IF($H624="","",ROUND(IF(MONTH($H624)=MONTH($C$4)-1,BT624*(1+CC624)-SUM($CM$4:$CM624),0),2))</f>
        <v/>
      </c>
      <c r="CZ624" s="132" t="str">
        <f t="shared" ca="1" si="569"/>
        <v/>
      </c>
    </row>
    <row r="625" spans="6:104" x14ac:dyDescent="0.2">
      <c r="F625" s="3">
        <v>622</v>
      </c>
      <c r="G625" s="3">
        <f t="shared" si="570"/>
        <v>52</v>
      </c>
      <c r="H625" s="8" t="str">
        <f t="shared" ca="1" si="609"/>
        <v/>
      </c>
      <c r="I625" s="6" t="str">
        <f t="shared" ca="1" si="555"/>
        <v/>
      </c>
      <c r="J625" s="6" t="str">
        <f t="shared" ca="1" si="556"/>
        <v/>
      </c>
      <c r="K625" s="7"/>
      <c r="L625" s="6" t="str">
        <f ca="1">IF($H625="","",IF($J625="",VLOOKUP($I625,Sterbetafeln!$A$4:$I$124,$D$10,FALSE),MAX(0.0005,VLOOKUP($I625,Sterbetafeln!$A$4:$I$124,$D$10,FALSE)*VLOOKUP($J625,Sterbetafeln!$A$4:$I$124,$D$13,FALSE))))</f>
        <v/>
      </c>
      <c r="M625" s="78">
        <f ca="1">SUM($O$3:$O625)</f>
        <v>0</v>
      </c>
      <c r="N625" s="25" t="str">
        <f t="shared" ca="1" si="571"/>
        <v/>
      </c>
      <c r="O625" s="25" t="str">
        <f t="shared" ca="1" si="572"/>
        <v/>
      </c>
      <c r="P625" s="25" t="str">
        <f t="shared" ca="1" si="573"/>
        <v/>
      </c>
      <c r="Q625" s="7" t="str">
        <f t="shared" ca="1" si="574"/>
        <v/>
      </c>
      <c r="R625" s="25" t="str">
        <f t="shared" ca="1" si="575"/>
        <v/>
      </c>
      <c r="S625" s="25">
        <f ca="1">SUM(R$3:R625)</f>
        <v>0</v>
      </c>
      <c r="T625" s="25" t="str">
        <f t="shared" ca="1" si="576"/>
        <v/>
      </c>
      <c r="U625" s="25" t="str">
        <f t="shared" ca="1" si="557"/>
        <v/>
      </c>
      <c r="V625" s="25" t="str">
        <f t="shared" ca="1" si="577"/>
        <v/>
      </c>
      <c r="W625" s="25" t="str">
        <f t="shared" ca="1" si="558"/>
        <v/>
      </c>
      <c r="X625" s="25" t="str">
        <f t="shared" ca="1" si="578"/>
        <v/>
      </c>
      <c r="Y625" s="25" t="str">
        <f t="shared" ca="1" si="559"/>
        <v/>
      </c>
      <c r="Z625" s="25" t="str">
        <f t="shared" ca="1" si="579"/>
        <v/>
      </c>
      <c r="AA625" s="25" t="str">
        <f t="shared" ca="1" si="580"/>
        <v/>
      </c>
      <c r="AB625" s="25" t="str">
        <f ca="1">IF($H625="","",IF($Q625="x",SUM(U$3:W625)+SUM(Z$3:AA625)-SUM(AB$3:AB624),0))</f>
        <v/>
      </c>
      <c r="AC625" s="25" t="str">
        <f t="shared" ca="1" si="581"/>
        <v/>
      </c>
      <c r="AD625" s="25" t="str">
        <f t="shared" ca="1" si="560"/>
        <v/>
      </c>
      <c r="AE625" s="7"/>
      <c r="AF625" s="25" t="str">
        <f t="shared" ca="1" si="582"/>
        <v/>
      </c>
      <c r="AG625" s="25">
        <f ca="1">SUM(AF$3:AF625)</f>
        <v>0</v>
      </c>
      <c r="AH625" s="25" t="str">
        <f t="shared" ca="1" si="583"/>
        <v/>
      </c>
      <c r="AI625" s="25" t="str">
        <f t="shared" ca="1" si="561"/>
        <v/>
      </c>
      <c r="AJ625" s="25" t="str">
        <f t="shared" ca="1" si="584"/>
        <v/>
      </c>
      <c r="AK625" s="25" t="str">
        <f t="shared" ca="1" si="562"/>
        <v/>
      </c>
      <c r="AL625" s="25" t="str">
        <f t="shared" ca="1" si="585"/>
        <v/>
      </c>
      <c r="AM625" s="25" t="str">
        <f t="shared" ca="1" si="563"/>
        <v/>
      </c>
      <c r="AN625" s="25" t="str">
        <f t="shared" ca="1" si="586"/>
        <v/>
      </c>
      <c r="AO625" s="25" t="str">
        <f t="shared" ca="1" si="587"/>
        <v/>
      </c>
      <c r="AP625" s="25" t="str">
        <f ca="1">IF($H625="","",IF($Q625="x",SUM(AI$3:AK625)+SUM(AN$3:AO625)-SUM(AP$3:AP624),0))</f>
        <v/>
      </c>
      <c r="AQ625" s="25" t="str">
        <f t="shared" ca="1" si="588"/>
        <v/>
      </c>
      <c r="AR625" s="25" t="str">
        <f t="shared" ca="1" si="564"/>
        <v/>
      </c>
      <c r="AS625" s="7"/>
      <c r="AT625" s="25" t="str">
        <f t="shared" ca="1" si="589"/>
        <v/>
      </c>
      <c r="AU625" s="25">
        <f ca="1">SUM(AT$3:AT625)</f>
        <v>0</v>
      </c>
      <c r="AV625" s="25" t="str">
        <f t="shared" ca="1" si="590"/>
        <v/>
      </c>
      <c r="AW625" s="25" t="str">
        <f t="shared" ca="1" si="565"/>
        <v/>
      </c>
      <c r="AX625" s="25" t="str">
        <f t="shared" ca="1" si="591"/>
        <v/>
      </c>
      <c r="AY625" s="25" t="str">
        <f t="shared" ca="1" si="592"/>
        <v/>
      </c>
      <c r="AZ625" s="25" t="str">
        <f t="shared" ca="1" si="593"/>
        <v/>
      </c>
      <c r="BA625" s="25" t="str">
        <f t="shared" ca="1" si="594"/>
        <v/>
      </c>
      <c r="BB625" s="25" t="str">
        <f t="shared" ca="1" si="595"/>
        <v/>
      </c>
      <c r="BC625" s="25" t="str">
        <f t="shared" ca="1" si="596"/>
        <v/>
      </c>
      <c r="BD625" s="25" t="str">
        <f ca="1">IF($H625="","",IF($Q625="x",SUM(AW$3:AY625)+SUM(BB$3:BC625)-SUM(BD$3:BD624),0))</f>
        <v/>
      </c>
      <c r="BE625" s="25" t="str">
        <f t="shared" ca="1" si="597"/>
        <v/>
      </c>
      <c r="BF625" s="25" t="str">
        <f t="shared" ca="1" si="566"/>
        <v/>
      </c>
      <c r="BG625" s="7"/>
      <c r="BI625" s="25" t="str">
        <f t="shared" ca="1" si="598"/>
        <v/>
      </c>
      <c r="BJ625" s="25">
        <f ca="1">SUM(BI$3:BI625)</f>
        <v>0</v>
      </c>
      <c r="BK625" s="25" t="str">
        <f t="shared" ca="1" si="610"/>
        <v/>
      </c>
      <c r="BL625" s="25" t="str">
        <f t="shared" ca="1" si="567"/>
        <v/>
      </c>
      <c r="BM625" s="25" t="str">
        <f t="shared" ca="1" si="599"/>
        <v/>
      </c>
      <c r="BN625" s="25" t="str">
        <f t="shared" ca="1" si="600"/>
        <v/>
      </c>
      <c r="BO625" s="25" t="str">
        <f t="shared" ca="1" si="601"/>
        <v/>
      </c>
      <c r="BP625" s="25" t="str">
        <f t="shared" ca="1" si="602"/>
        <v/>
      </c>
      <c r="BQ625" s="25" t="str">
        <f t="shared" ca="1" si="603"/>
        <v/>
      </c>
      <c r="BR625" s="25" t="str">
        <f t="shared" ca="1" si="604"/>
        <v/>
      </c>
      <c r="BS625" s="25" t="str">
        <f ca="1">IF($H625="","",IF($Q625="x",SUM(BL$3:BN625)+SUM(BQ$3:BR625)-SUM(BS$3:BS624),0))</f>
        <v/>
      </c>
      <c r="BT625" s="25" t="str">
        <f t="shared" ca="1" si="605"/>
        <v/>
      </c>
      <c r="BU625" s="25" t="str">
        <f t="shared" ca="1" si="568"/>
        <v/>
      </c>
      <c r="BV625" s="7"/>
      <c r="BY625" s="7"/>
      <c r="CB625" s="131">
        <f t="shared" si="552"/>
        <v>622</v>
      </c>
      <c r="CC625" s="132" t="str">
        <f t="shared" ca="1" si="606"/>
        <v/>
      </c>
      <c r="CD625" s="133" t="str">
        <f t="shared" ca="1" si="553"/>
        <v/>
      </c>
      <c r="CE625" s="133" t="str">
        <f t="shared" ca="1" si="607"/>
        <v/>
      </c>
      <c r="CF625" s="133" t="str">
        <f t="shared" ca="1" si="554"/>
        <v/>
      </c>
      <c r="CG625" s="133" t="str">
        <f t="shared" ca="1" si="608"/>
        <v/>
      </c>
      <c r="CH625" s="133" t="str">
        <f ca="1">IF($H625="","",IF(MONTH($H625)=MONTH($C$4)-1,MAX(0,(CG625-SUM(N614:N625)+SUM(O614:O625))-(VLOOKUP(CB625-12,$CB$3:$CH624,6,FALSE))),0)*0.25)</f>
        <v/>
      </c>
      <c r="CI625" s="133" t="str">
        <f ca="1">IF($H625="","",CG625-SUM($CH$4:$CH625))</f>
        <v/>
      </c>
      <c r="CK625" s="133" t="str">
        <f ca="1">IF($H625="","",SUM($N$4:$N625)+$CK$3)</f>
        <v/>
      </c>
      <c r="CL625" s="133" t="str">
        <f ca="1">IF($H625="","",SUM($O$4:$O625))</f>
        <v/>
      </c>
      <c r="CM625" s="133" t="str">
        <f t="shared" ca="1" si="611"/>
        <v/>
      </c>
      <c r="CN625" s="133" t="str">
        <f ca="1">IF($H625="","",ROUND(IF(MONTH($H625)=MONTH($C$4)-1,BT625*(1+CC625)-SUM($CM$4:$CM625),0),2))</f>
        <v/>
      </c>
      <c r="CZ625" s="132" t="str">
        <f t="shared" ca="1" si="569"/>
        <v/>
      </c>
    </row>
    <row r="626" spans="6:104" x14ac:dyDescent="0.2">
      <c r="F626" s="3">
        <v>623</v>
      </c>
      <c r="G626" s="3">
        <f t="shared" si="570"/>
        <v>52</v>
      </c>
      <c r="H626" s="8" t="str">
        <f t="shared" ca="1" si="609"/>
        <v/>
      </c>
      <c r="I626" s="6" t="str">
        <f t="shared" ca="1" si="555"/>
        <v/>
      </c>
      <c r="J626" s="6" t="str">
        <f t="shared" ca="1" si="556"/>
        <v/>
      </c>
      <c r="K626" s="7"/>
      <c r="L626" s="6" t="str">
        <f ca="1">IF($H626="","",IF($J626="",VLOOKUP($I626,Sterbetafeln!$A$4:$I$124,$D$10,FALSE),MAX(0.0005,VLOOKUP($I626,Sterbetafeln!$A$4:$I$124,$D$10,FALSE)*VLOOKUP($J626,Sterbetafeln!$A$4:$I$124,$D$13,FALSE))))</f>
        <v/>
      </c>
      <c r="M626" s="78">
        <f ca="1">SUM($O$3:$O626)</f>
        <v>0</v>
      </c>
      <c r="N626" s="25" t="str">
        <f t="shared" ca="1" si="571"/>
        <v/>
      </c>
      <c r="O626" s="25" t="str">
        <f t="shared" ca="1" si="572"/>
        <v/>
      </c>
      <c r="P626" s="25" t="str">
        <f t="shared" ca="1" si="573"/>
        <v/>
      </c>
      <c r="Q626" s="7" t="str">
        <f t="shared" ca="1" si="574"/>
        <v/>
      </c>
      <c r="R626" s="25" t="str">
        <f t="shared" ca="1" si="575"/>
        <v/>
      </c>
      <c r="S626" s="25">
        <f ca="1">SUM(R$3:R626)</f>
        <v>0</v>
      </c>
      <c r="T626" s="25" t="str">
        <f t="shared" ca="1" si="576"/>
        <v/>
      </c>
      <c r="U626" s="25" t="str">
        <f t="shared" ca="1" si="557"/>
        <v/>
      </c>
      <c r="V626" s="25" t="str">
        <f t="shared" ca="1" si="577"/>
        <v/>
      </c>
      <c r="W626" s="25" t="str">
        <f t="shared" ca="1" si="558"/>
        <v/>
      </c>
      <c r="X626" s="25" t="str">
        <f t="shared" ca="1" si="578"/>
        <v/>
      </c>
      <c r="Y626" s="25" t="str">
        <f t="shared" ca="1" si="559"/>
        <v/>
      </c>
      <c r="Z626" s="25" t="str">
        <f t="shared" ca="1" si="579"/>
        <v/>
      </c>
      <c r="AA626" s="25" t="str">
        <f t="shared" ca="1" si="580"/>
        <v/>
      </c>
      <c r="AB626" s="25" t="str">
        <f ca="1">IF($H626="","",IF($Q626="x",SUM(U$3:W626)+SUM(Z$3:AA626)-SUM(AB$3:AB625),0))</f>
        <v/>
      </c>
      <c r="AC626" s="25" t="str">
        <f t="shared" ca="1" si="581"/>
        <v/>
      </c>
      <c r="AD626" s="25" t="str">
        <f t="shared" ca="1" si="560"/>
        <v/>
      </c>
      <c r="AE626" s="7"/>
      <c r="AF626" s="25" t="str">
        <f t="shared" ca="1" si="582"/>
        <v/>
      </c>
      <c r="AG626" s="25">
        <f ca="1">SUM(AF$3:AF626)</f>
        <v>0</v>
      </c>
      <c r="AH626" s="25" t="str">
        <f t="shared" ca="1" si="583"/>
        <v/>
      </c>
      <c r="AI626" s="25" t="str">
        <f t="shared" ca="1" si="561"/>
        <v/>
      </c>
      <c r="AJ626" s="25" t="str">
        <f t="shared" ca="1" si="584"/>
        <v/>
      </c>
      <c r="AK626" s="25" t="str">
        <f t="shared" ca="1" si="562"/>
        <v/>
      </c>
      <c r="AL626" s="25" t="str">
        <f t="shared" ca="1" si="585"/>
        <v/>
      </c>
      <c r="AM626" s="25" t="str">
        <f t="shared" ca="1" si="563"/>
        <v/>
      </c>
      <c r="AN626" s="25" t="str">
        <f t="shared" ca="1" si="586"/>
        <v/>
      </c>
      <c r="AO626" s="25" t="str">
        <f t="shared" ca="1" si="587"/>
        <v/>
      </c>
      <c r="AP626" s="25" t="str">
        <f ca="1">IF($H626="","",IF($Q626="x",SUM(AI$3:AK626)+SUM(AN$3:AO626)-SUM(AP$3:AP625),0))</f>
        <v/>
      </c>
      <c r="AQ626" s="25" t="str">
        <f t="shared" ca="1" si="588"/>
        <v/>
      </c>
      <c r="AR626" s="25" t="str">
        <f t="shared" ca="1" si="564"/>
        <v/>
      </c>
      <c r="AS626" s="7"/>
      <c r="AT626" s="25" t="str">
        <f t="shared" ca="1" si="589"/>
        <v/>
      </c>
      <c r="AU626" s="25">
        <f ca="1">SUM(AT$3:AT626)</f>
        <v>0</v>
      </c>
      <c r="AV626" s="25" t="str">
        <f t="shared" ca="1" si="590"/>
        <v/>
      </c>
      <c r="AW626" s="25" t="str">
        <f t="shared" ca="1" si="565"/>
        <v/>
      </c>
      <c r="AX626" s="25" t="str">
        <f t="shared" ca="1" si="591"/>
        <v/>
      </c>
      <c r="AY626" s="25" t="str">
        <f t="shared" ca="1" si="592"/>
        <v/>
      </c>
      <c r="AZ626" s="25" t="str">
        <f t="shared" ca="1" si="593"/>
        <v/>
      </c>
      <c r="BA626" s="25" t="str">
        <f t="shared" ca="1" si="594"/>
        <v/>
      </c>
      <c r="BB626" s="25" t="str">
        <f t="shared" ca="1" si="595"/>
        <v/>
      </c>
      <c r="BC626" s="25" t="str">
        <f t="shared" ca="1" si="596"/>
        <v/>
      </c>
      <c r="BD626" s="25" t="str">
        <f ca="1">IF($H626="","",IF($Q626="x",SUM(AW$3:AY626)+SUM(BB$3:BC626)-SUM(BD$3:BD625),0))</f>
        <v/>
      </c>
      <c r="BE626" s="25" t="str">
        <f t="shared" ca="1" si="597"/>
        <v/>
      </c>
      <c r="BF626" s="25" t="str">
        <f t="shared" ca="1" si="566"/>
        <v/>
      </c>
      <c r="BG626" s="7"/>
      <c r="BI626" s="25" t="str">
        <f t="shared" ca="1" si="598"/>
        <v/>
      </c>
      <c r="BJ626" s="25">
        <f ca="1">SUM(BI$3:BI626)</f>
        <v>0</v>
      </c>
      <c r="BK626" s="25" t="str">
        <f t="shared" ca="1" si="610"/>
        <v/>
      </c>
      <c r="BL626" s="25" t="str">
        <f t="shared" ca="1" si="567"/>
        <v/>
      </c>
      <c r="BM626" s="25" t="str">
        <f t="shared" ca="1" si="599"/>
        <v/>
      </c>
      <c r="BN626" s="25" t="str">
        <f t="shared" ca="1" si="600"/>
        <v/>
      </c>
      <c r="BO626" s="25" t="str">
        <f t="shared" ca="1" si="601"/>
        <v/>
      </c>
      <c r="BP626" s="25" t="str">
        <f t="shared" ca="1" si="602"/>
        <v/>
      </c>
      <c r="BQ626" s="25" t="str">
        <f t="shared" ca="1" si="603"/>
        <v/>
      </c>
      <c r="BR626" s="25" t="str">
        <f t="shared" ca="1" si="604"/>
        <v/>
      </c>
      <c r="BS626" s="25" t="str">
        <f ca="1">IF($H626="","",IF($Q626="x",SUM(BL$3:BN626)+SUM(BQ$3:BR626)-SUM(BS$3:BS625),0))</f>
        <v/>
      </c>
      <c r="BT626" s="25" t="str">
        <f t="shared" ca="1" si="605"/>
        <v/>
      </c>
      <c r="BU626" s="25" t="str">
        <f t="shared" ca="1" si="568"/>
        <v/>
      </c>
      <c r="BV626" s="7"/>
      <c r="BY626" s="7"/>
      <c r="CB626" s="131">
        <f t="shared" si="552"/>
        <v>623</v>
      </c>
      <c r="CC626" s="132" t="str">
        <f t="shared" ca="1" si="606"/>
        <v/>
      </c>
      <c r="CD626" s="133" t="str">
        <f t="shared" ca="1" si="553"/>
        <v/>
      </c>
      <c r="CE626" s="133" t="str">
        <f t="shared" ca="1" si="607"/>
        <v/>
      </c>
      <c r="CF626" s="133" t="str">
        <f t="shared" ca="1" si="554"/>
        <v/>
      </c>
      <c r="CG626" s="133" t="str">
        <f t="shared" ca="1" si="608"/>
        <v/>
      </c>
      <c r="CH626" s="133" t="str">
        <f ca="1">IF($H626="","",IF(MONTH($H626)=MONTH($C$4)-1,MAX(0,(CG626-SUM(N615:N626)+SUM(O615:O626))-(VLOOKUP(CB626-12,$CB$3:$CH625,6,FALSE))),0)*0.25)</f>
        <v/>
      </c>
      <c r="CI626" s="133" t="str">
        <f ca="1">IF($H626="","",CG626-SUM($CH$4:$CH626))</f>
        <v/>
      </c>
      <c r="CK626" s="133" t="str">
        <f ca="1">IF($H626="","",SUM($N$4:$N626)+$CK$3)</f>
        <v/>
      </c>
      <c r="CL626" s="133" t="str">
        <f ca="1">IF($H626="","",SUM($O$4:$O626))</f>
        <v/>
      </c>
      <c r="CM626" s="133" t="str">
        <f t="shared" ca="1" si="611"/>
        <v/>
      </c>
      <c r="CN626" s="133" t="str">
        <f ca="1">IF($H626="","",ROUND(IF(MONTH($H626)=MONTH($C$4)-1,BT626*(1+CC626)-SUM($CM$4:$CM626),0),2))</f>
        <v/>
      </c>
      <c r="CZ626" s="132" t="str">
        <f t="shared" ca="1" si="569"/>
        <v/>
      </c>
    </row>
    <row r="627" spans="6:104" x14ac:dyDescent="0.2">
      <c r="F627" s="3">
        <v>624</v>
      </c>
      <c r="G627" s="3">
        <f t="shared" si="570"/>
        <v>52</v>
      </c>
      <c r="H627" s="8" t="str">
        <f t="shared" ca="1" si="609"/>
        <v/>
      </c>
      <c r="I627" s="6" t="str">
        <f t="shared" ca="1" si="555"/>
        <v/>
      </c>
      <c r="J627" s="6" t="str">
        <f t="shared" ca="1" si="556"/>
        <v/>
      </c>
      <c r="K627" s="7"/>
      <c r="L627" s="6" t="str">
        <f ca="1">IF($H627="","",IF($J627="",VLOOKUP($I627,Sterbetafeln!$A$4:$I$124,$D$10,FALSE),MAX(0.0005,VLOOKUP($I627,Sterbetafeln!$A$4:$I$124,$D$10,FALSE)*VLOOKUP($J627,Sterbetafeln!$A$4:$I$124,$D$13,FALSE))))</f>
        <v/>
      </c>
      <c r="M627" s="78">
        <f ca="1">SUM($O$3:$O627)</f>
        <v>0</v>
      </c>
      <c r="N627" s="25" t="str">
        <f t="shared" ca="1" si="571"/>
        <v/>
      </c>
      <c r="O627" s="25" t="str">
        <f t="shared" ca="1" si="572"/>
        <v/>
      </c>
      <c r="P627" s="25" t="str">
        <f t="shared" ca="1" si="573"/>
        <v/>
      </c>
      <c r="Q627" s="7" t="str">
        <f t="shared" ca="1" si="574"/>
        <v/>
      </c>
      <c r="R627" s="25" t="str">
        <f t="shared" ca="1" si="575"/>
        <v/>
      </c>
      <c r="S627" s="25">
        <f ca="1">SUM(R$3:R627)</f>
        <v>0</v>
      </c>
      <c r="T627" s="25" t="str">
        <f t="shared" ca="1" si="576"/>
        <v/>
      </c>
      <c r="U627" s="25" t="str">
        <f t="shared" ca="1" si="557"/>
        <v/>
      </c>
      <c r="V627" s="25" t="str">
        <f t="shared" ca="1" si="577"/>
        <v/>
      </c>
      <c r="W627" s="25" t="str">
        <f t="shared" ca="1" si="558"/>
        <v/>
      </c>
      <c r="X627" s="25" t="str">
        <f t="shared" ca="1" si="578"/>
        <v/>
      </c>
      <c r="Y627" s="25" t="str">
        <f t="shared" ca="1" si="559"/>
        <v/>
      </c>
      <c r="Z627" s="25" t="str">
        <f t="shared" ca="1" si="579"/>
        <v/>
      </c>
      <c r="AA627" s="25" t="str">
        <f t="shared" ca="1" si="580"/>
        <v/>
      </c>
      <c r="AB627" s="25" t="str">
        <f ca="1">IF($H627="","",IF($Q627="x",SUM(U$3:W627)+SUM(Z$3:AA627)-SUM(AB$3:AB626),0))</f>
        <v/>
      </c>
      <c r="AC627" s="25" t="str">
        <f t="shared" ca="1" si="581"/>
        <v/>
      </c>
      <c r="AD627" s="25" t="str">
        <f t="shared" ca="1" si="560"/>
        <v/>
      </c>
      <c r="AE627" s="7"/>
      <c r="AF627" s="25" t="str">
        <f t="shared" ca="1" si="582"/>
        <v/>
      </c>
      <c r="AG627" s="25">
        <f ca="1">SUM(AF$3:AF627)</f>
        <v>0</v>
      </c>
      <c r="AH627" s="25" t="str">
        <f t="shared" ca="1" si="583"/>
        <v/>
      </c>
      <c r="AI627" s="25" t="str">
        <f t="shared" ca="1" si="561"/>
        <v/>
      </c>
      <c r="AJ627" s="25" t="str">
        <f t="shared" ca="1" si="584"/>
        <v/>
      </c>
      <c r="AK627" s="25" t="str">
        <f t="shared" ca="1" si="562"/>
        <v/>
      </c>
      <c r="AL627" s="25" t="str">
        <f t="shared" ca="1" si="585"/>
        <v/>
      </c>
      <c r="AM627" s="25" t="str">
        <f t="shared" ca="1" si="563"/>
        <v/>
      </c>
      <c r="AN627" s="25" t="str">
        <f t="shared" ca="1" si="586"/>
        <v/>
      </c>
      <c r="AO627" s="25" t="str">
        <f t="shared" ca="1" si="587"/>
        <v/>
      </c>
      <c r="AP627" s="25" t="str">
        <f ca="1">IF($H627="","",IF($Q627="x",SUM(AI$3:AK627)+SUM(AN$3:AO627)-SUM(AP$3:AP626),0))</f>
        <v/>
      </c>
      <c r="AQ627" s="25" t="str">
        <f t="shared" ca="1" si="588"/>
        <v/>
      </c>
      <c r="AR627" s="25" t="str">
        <f t="shared" ca="1" si="564"/>
        <v/>
      </c>
      <c r="AS627" s="7"/>
      <c r="AT627" s="25" t="str">
        <f t="shared" ca="1" si="589"/>
        <v/>
      </c>
      <c r="AU627" s="25">
        <f ca="1">SUM(AT$3:AT627)</f>
        <v>0</v>
      </c>
      <c r="AV627" s="25" t="str">
        <f t="shared" ca="1" si="590"/>
        <v/>
      </c>
      <c r="AW627" s="25" t="str">
        <f t="shared" ca="1" si="565"/>
        <v/>
      </c>
      <c r="AX627" s="25" t="str">
        <f t="shared" ca="1" si="591"/>
        <v/>
      </c>
      <c r="AY627" s="25" t="str">
        <f t="shared" ca="1" si="592"/>
        <v/>
      </c>
      <c r="AZ627" s="25" t="str">
        <f t="shared" ca="1" si="593"/>
        <v/>
      </c>
      <c r="BA627" s="25" t="str">
        <f t="shared" ca="1" si="594"/>
        <v/>
      </c>
      <c r="BB627" s="25" t="str">
        <f t="shared" ca="1" si="595"/>
        <v/>
      </c>
      <c r="BC627" s="25" t="str">
        <f t="shared" ca="1" si="596"/>
        <v/>
      </c>
      <c r="BD627" s="25" t="str">
        <f ca="1">IF($H627="","",IF($Q627="x",SUM(AW$3:AY627)+SUM(BB$3:BC627)-SUM(BD$3:BD626),0))</f>
        <v/>
      </c>
      <c r="BE627" s="25" t="str">
        <f t="shared" ca="1" si="597"/>
        <v/>
      </c>
      <c r="BF627" s="25" t="str">
        <f t="shared" ca="1" si="566"/>
        <v/>
      </c>
      <c r="BG627" s="7"/>
      <c r="BI627" s="25" t="str">
        <f t="shared" ca="1" si="598"/>
        <v/>
      </c>
      <c r="BJ627" s="25">
        <f ca="1">SUM(BI$3:BI627)</f>
        <v>0</v>
      </c>
      <c r="BK627" s="25" t="str">
        <f t="shared" ca="1" si="610"/>
        <v/>
      </c>
      <c r="BL627" s="25" t="str">
        <f t="shared" ca="1" si="567"/>
        <v/>
      </c>
      <c r="BM627" s="25" t="str">
        <f t="shared" ca="1" si="599"/>
        <v/>
      </c>
      <c r="BN627" s="25" t="str">
        <f t="shared" ca="1" si="600"/>
        <v/>
      </c>
      <c r="BO627" s="25" t="str">
        <f t="shared" ca="1" si="601"/>
        <v/>
      </c>
      <c r="BP627" s="25" t="str">
        <f t="shared" ca="1" si="602"/>
        <v/>
      </c>
      <c r="BQ627" s="25" t="str">
        <f t="shared" ca="1" si="603"/>
        <v/>
      </c>
      <c r="BR627" s="25" t="str">
        <f t="shared" ca="1" si="604"/>
        <v/>
      </c>
      <c r="BS627" s="25" t="str">
        <f ca="1">IF($H627="","",IF($Q627="x",SUM(BL$3:BN627)+SUM(BQ$3:BR627)-SUM(BS$3:BS626),0))</f>
        <v/>
      </c>
      <c r="BT627" s="25" t="str">
        <f t="shared" ca="1" si="605"/>
        <v/>
      </c>
      <c r="BU627" s="25" t="str">
        <f t="shared" ca="1" si="568"/>
        <v/>
      </c>
      <c r="BV627" s="7"/>
      <c r="BY627" s="7"/>
      <c r="CB627" s="131">
        <f t="shared" si="552"/>
        <v>624</v>
      </c>
      <c r="CC627" s="132" t="str">
        <f t="shared" ca="1" si="606"/>
        <v/>
      </c>
      <c r="CD627" s="133" t="str">
        <f t="shared" ca="1" si="553"/>
        <v/>
      </c>
      <c r="CE627" s="133" t="str">
        <f t="shared" ca="1" si="607"/>
        <v/>
      </c>
      <c r="CF627" s="133" t="str">
        <f t="shared" ca="1" si="554"/>
        <v/>
      </c>
      <c r="CG627" s="133" t="str">
        <f t="shared" ca="1" si="608"/>
        <v/>
      </c>
      <c r="CH627" s="133" t="str">
        <f ca="1">IF($H627="","",IF(MONTH($H627)=MONTH($C$4)-1,MAX(0,(CG627-SUM(N616:N627)+SUM(O616:O627))-(VLOOKUP(CB627-12,$CB$3:$CH626,6,FALSE))),0)*0.25)</f>
        <v/>
      </c>
      <c r="CI627" s="133" t="str">
        <f ca="1">IF($H627="","",CG627-SUM($CH$4:$CH627))</f>
        <v/>
      </c>
      <c r="CK627" s="133" t="str">
        <f ca="1">IF($H627="","",SUM($N$4:$N627)+$CK$3)</f>
        <v/>
      </c>
      <c r="CL627" s="133" t="str">
        <f ca="1">IF($H627="","",SUM($O$4:$O627))</f>
        <v/>
      </c>
      <c r="CM627" s="133" t="str">
        <f t="shared" ca="1" si="611"/>
        <v/>
      </c>
      <c r="CN627" s="133" t="str">
        <f ca="1">IF($H627="","",ROUND(IF(MONTH($H627)=MONTH($C$4)-1,BT627*(1+CC627)-SUM($CM$4:$CM627),0),2))</f>
        <v/>
      </c>
      <c r="CZ627" s="132" t="str">
        <f t="shared" ca="1" si="569"/>
        <v/>
      </c>
    </row>
    <row r="628" spans="6:104" x14ac:dyDescent="0.2">
      <c r="F628" s="3">
        <v>625</v>
      </c>
      <c r="G628" s="3">
        <f t="shared" si="570"/>
        <v>53</v>
      </c>
      <c r="H628" s="8" t="str">
        <f t="shared" ca="1" si="609"/>
        <v/>
      </c>
      <c r="I628" s="6" t="str">
        <f t="shared" ca="1" si="555"/>
        <v/>
      </c>
      <c r="J628" s="6" t="str">
        <f t="shared" ca="1" si="556"/>
        <v/>
      </c>
      <c r="K628" s="7"/>
      <c r="L628" s="6" t="str">
        <f ca="1">IF($H628="","",IF($J628="",VLOOKUP($I628,Sterbetafeln!$A$4:$I$124,$D$10,FALSE),MAX(0.0005,VLOOKUP($I628,Sterbetafeln!$A$4:$I$124,$D$10,FALSE)*VLOOKUP($J628,Sterbetafeln!$A$4:$I$124,$D$13,FALSE))))</f>
        <v/>
      </c>
      <c r="M628" s="78">
        <f ca="1">SUM($O$3:$O628)</f>
        <v>0</v>
      </c>
      <c r="N628" s="25" t="str">
        <f t="shared" ca="1" si="571"/>
        <v/>
      </c>
      <c r="O628" s="25" t="str">
        <f t="shared" ca="1" si="572"/>
        <v/>
      </c>
      <c r="P628" s="25" t="str">
        <f t="shared" ca="1" si="573"/>
        <v/>
      </c>
      <c r="Q628" s="7" t="str">
        <f t="shared" ca="1" si="574"/>
        <v/>
      </c>
      <c r="R628" s="25" t="str">
        <f t="shared" ca="1" si="575"/>
        <v/>
      </c>
      <c r="S628" s="25">
        <f ca="1">SUM(R$3:R628)</f>
        <v>0</v>
      </c>
      <c r="T628" s="25" t="str">
        <f t="shared" ca="1" si="576"/>
        <v/>
      </c>
      <c r="U628" s="25" t="str">
        <f t="shared" ca="1" si="557"/>
        <v/>
      </c>
      <c r="V628" s="25" t="str">
        <f t="shared" ca="1" si="577"/>
        <v/>
      </c>
      <c r="W628" s="25" t="str">
        <f t="shared" ca="1" si="558"/>
        <v/>
      </c>
      <c r="X628" s="25" t="str">
        <f t="shared" ca="1" si="578"/>
        <v/>
      </c>
      <c r="Y628" s="25" t="str">
        <f t="shared" ca="1" si="559"/>
        <v/>
      </c>
      <c r="Z628" s="25" t="str">
        <f t="shared" ca="1" si="579"/>
        <v/>
      </c>
      <c r="AA628" s="25" t="str">
        <f t="shared" ca="1" si="580"/>
        <v/>
      </c>
      <c r="AB628" s="25" t="str">
        <f ca="1">IF($H628="","",IF($Q628="x",SUM(U$3:W628)+SUM(Z$3:AA628)-SUM(AB$3:AB627),0))</f>
        <v/>
      </c>
      <c r="AC628" s="25" t="str">
        <f t="shared" ca="1" si="581"/>
        <v/>
      </c>
      <c r="AD628" s="25" t="str">
        <f t="shared" ca="1" si="560"/>
        <v/>
      </c>
      <c r="AE628" s="7"/>
      <c r="AF628" s="25" t="str">
        <f t="shared" ca="1" si="582"/>
        <v/>
      </c>
      <c r="AG628" s="25">
        <f ca="1">SUM(AF$3:AF628)</f>
        <v>0</v>
      </c>
      <c r="AH628" s="25" t="str">
        <f t="shared" ca="1" si="583"/>
        <v/>
      </c>
      <c r="AI628" s="25" t="str">
        <f t="shared" ca="1" si="561"/>
        <v/>
      </c>
      <c r="AJ628" s="25" t="str">
        <f t="shared" ca="1" si="584"/>
        <v/>
      </c>
      <c r="AK628" s="25" t="str">
        <f t="shared" ca="1" si="562"/>
        <v/>
      </c>
      <c r="AL628" s="25" t="str">
        <f t="shared" ca="1" si="585"/>
        <v/>
      </c>
      <c r="AM628" s="25" t="str">
        <f t="shared" ca="1" si="563"/>
        <v/>
      </c>
      <c r="AN628" s="25" t="str">
        <f t="shared" ca="1" si="586"/>
        <v/>
      </c>
      <c r="AO628" s="25" t="str">
        <f t="shared" ca="1" si="587"/>
        <v/>
      </c>
      <c r="AP628" s="25" t="str">
        <f ca="1">IF($H628="","",IF($Q628="x",SUM(AI$3:AK628)+SUM(AN$3:AO628)-SUM(AP$3:AP627),0))</f>
        <v/>
      </c>
      <c r="AQ628" s="25" t="str">
        <f t="shared" ca="1" si="588"/>
        <v/>
      </c>
      <c r="AR628" s="25" t="str">
        <f t="shared" ca="1" si="564"/>
        <v/>
      </c>
      <c r="AS628" s="7"/>
      <c r="AT628" s="25" t="str">
        <f t="shared" ca="1" si="589"/>
        <v/>
      </c>
      <c r="AU628" s="25">
        <f ca="1">SUM(AT$3:AT628)</f>
        <v>0</v>
      </c>
      <c r="AV628" s="25" t="str">
        <f t="shared" ca="1" si="590"/>
        <v/>
      </c>
      <c r="AW628" s="25" t="str">
        <f t="shared" ca="1" si="565"/>
        <v/>
      </c>
      <c r="AX628" s="25" t="str">
        <f t="shared" ca="1" si="591"/>
        <v/>
      </c>
      <c r="AY628" s="25" t="str">
        <f t="shared" ca="1" si="592"/>
        <v/>
      </c>
      <c r="AZ628" s="25" t="str">
        <f t="shared" ca="1" si="593"/>
        <v/>
      </c>
      <c r="BA628" s="25" t="str">
        <f t="shared" ca="1" si="594"/>
        <v/>
      </c>
      <c r="BB628" s="25" t="str">
        <f t="shared" ca="1" si="595"/>
        <v/>
      </c>
      <c r="BC628" s="25" t="str">
        <f t="shared" ca="1" si="596"/>
        <v/>
      </c>
      <c r="BD628" s="25" t="str">
        <f ca="1">IF($H628="","",IF($Q628="x",SUM(AW$3:AY628)+SUM(BB$3:BC628)-SUM(BD$3:BD627),0))</f>
        <v/>
      </c>
      <c r="BE628" s="25" t="str">
        <f t="shared" ca="1" si="597"/>
        <v/>
      </c>
      <c r="BF628" s="25" t="str">
        <f t="shared" ca="1" si="566"/>
        <v/>
      </c>
      <c r="BG628" s="7"/>
      <c r="BI628" s="25" t="str">
        <f t="shared" ca="1" si="598"/>
        <v/>
      </c>
      <c r="BJ628" s="25">
        <f ca="1">SUM(BI$3:BI628)</f>
        <v>0</v>
      </c>
      <c r="BK628" s="25" t="str">
        <f t="shared" ca="1" si="610"/>
        <v/>
      </c>
      <c r="BL628" s="25" t="str">
        <f t="shared" ca="1" si="567"/>
        <v/>
      </c>
      <c r="BM628" s="25" t="str">
        <f t="shared" ca="1" si="599"/>
        <v/>
      </c>
      <c r="BN628" s="25" t="str">
        <f t="shared" ca="1" si="600"/>
        <v/>
      </c>
      <c r="BO628" s="25" t="str">
        <f t="shared" ca="1" si="601"/>
        <v/>
      </c>
      <c r="BP628" s="25" t="str">
        <f t="shared" ca="1" si="602"/>
        <v/>
      </c>
      <c r="BQ628" s="25" t="str">
        <f t="shared" ca="1" si="603"/>
        <v/>
      </c>
      <c r="BR628" s="25" t="str">
        <f t="shared" ca="1" si="604"/>
        <v/>
      </c>
      <c r="BS628" s="25" t="str">
        <f ca="1">IF($H628="","",IF($Q628="x",SUM(BL$3:BN628)+SUM(BQ$3:BR628)-SUM(BS$3:BS627),0))</f>
        <v/>
      </c>
      <c r="BT628" s="25" t="str">
        <f t="shared" ca="1" si="605"/>
        <v/>
      </c>
      <c r="BU628" s="25" t="str">
        <f t="shared" ca="1" si="568"/>
        <v/>
      </c>
      <c r="BV628" s="7"/>
      <c r="BY628" s="7"/>
      <c r="CB628" s="131">
        <f t="shared" si="552"/>
        <v>625</v>
      </c>
      <c r="CC628" s="132" t="str">
        <f t="shared" ca="1" si="606"/>
        <v/>
      </c>
      <c r="CD628" s="133" t="str">
        <f t="shared" ca="1" si="553"/>
        <v/>
      </c>
      <c r="CE628" s="133" t="str">
        <f t="shared" ca="1" si="607"/>
        <v/>
      </c>
      <c r="CF628" s="133" t="str">
        <f t="shared" ca="1" si="554"/>
        <v/>
      </c>
      <c r="CG628" s="133" t="str">
        <f t="shared" ca="1" si="608"/>
        <v/>
      </c>
      <c r="CH628" s="133" t="str">
        <f ca="1">IF($H628="","",IF(MONTH($H628)=MONTH($C$4)-1,MAX(0,(CG628-SUM(N617:N628)+SUM(O617:O628))-(VLOOKUP(CB628-12,$CB$3:$CH627,6,FALSE))),0)*0.25)</f>
        <v/>
      </c>
      <c r="CI628" s="133" t="str">
        <f ca="1">IF($H628="","",CG628-SUM($CH$4:$CH628))</f>
        <v/>
      </c>
      <c r="CK628" s="133" t="str">
        <f ca="1">IF($H628="","",SUM($N$4:$N628)+$CK$3)</f>
        <v/>
      </c>
      <c r="CL628" s="133" t="str">
        <f ca="1">IF($H628="","",SUM($O$4:$O628))</f>
        <v/>
      </c>
      <c r="CM628" s="133" t="str">
        <f t="shared" ca="1" si="611"/>
        <v/>
      </c>
      <c r="CN628" s="133" t="str">
        <f ca="1">IF($H628="","",ROUND(IF(MONTH($H628)=MONTH($C$4)-1,BT628*(1+CC628)-SUM($CM$4:$CM628),0),2))</f>
        <v/>
      </c>
      <c r="CZ628" s="132" t="str">
        <f t="shared" ca="1" si="569"/>
        <v/>
      </c>
    </row>
    <row r="629" spans="6:104" x14ac:dyDescent="0.2">
      <c r="F629" s="3">
        <v>626</v>
      </c>
      <c r="G629" s="3">
        <f t="shared" si="570"/>
        <v>53</v>
      </c>
      <c r="H629" s="8" t="str">
        <f t="shared" ca="1" si="609"/>
        <v/>
      </c>
      <c r="I629" s="6" t="str">
        <f t="shared" ca="1" si="555"/>
        <v/>
      </c>
      <c r="J629" s="6" t="str">
        <f t="shared" ca="1" si="556"/>
        <v/>
      </c>
      <c r="K629" s="7"/>
      <c r="L629" s="6" t="str">
        <f ca="1">IF($H629="","",IF($J629="",VLOOKUP($I629,Sterbetafeln!$A$4:$I$124,$D$10,FALSE),MAX(0.0005,VLOOKUP($I629,Sterbetafeln!$A$4:$I$124,$D$10,FALSE)*VLOOKUP($J629,Sterbetafeln!$A$4:$I$124,$D$13,FALSE))))</f>
        <v/>
      </c>
      <c r="M629" s="78">
        <f ca="1">SUM($O$3:$O629)</f>
        <v>0</v>
      </c>
      <c r="N629" s="25" t="str">
        <f t="shared" ca="1" si="571"/>
        <v/>
      </c>
      <c r="O629" s="25" t="str">
        <f t="shared" ca="1" si="572"/>
        <v/>
      </c>
      <c r="P629" s="25" t="str">
        <f t="shared" ca="1" si="573"/>
        <v/>
      </c>
      <c r="Q629" s="7" t="str">
        <f t="shared" ca="1" si="574"/>
        <v/>
      </c>
      <c r="R629" s="25" t="str">
        <f t="shared" ca="1" si="575"/>
        <v/>
      </c>
      <c r="S629" s="25">
        <f ca="1">SUM(R$3:R629)</f>
        <v>0</v>
      </c>
      <c r="T629" s="25" t="str">
        <f t="shared" ca="1" si="576"/>
        <v/>
      </c>
      <c r="U629" s="25" t="str">
        <f t="shared" ca="1" si="557"/>
        <v/>
      </c>
      <c r="V629" s="25" t="str">
        <f t="shared" ca="1" si="577"/>
        <v/>
      </c>
      <c r="W629" s="25" t="str">
        <f t="shared" ca="1" si="558"/>
        <v/>
      </c>
      <c r="X629" s="25" t="str">
        <f t="shared" ca="1" si="578"/>
        <v/>
      </c>
      <c r="Y629" s="25" t="str">
        <f t="shared" ca="1" si="559"/>
        <v/>
      </c>
      <c r="Z629" s="25" t="str">
        <f t="shared" ca="1" si="579"/>
        <v/>
      </c>
      <c r="AA629" s="25" t="str">
        <f t="shared" ca="1" si="580"/>
        <v/>
      </c>
      <c r="AB629" s="25" t="str">
        <f ca="1">IF($H629="","",IF($Q629="x",SUM(U$3:W629)+SUM(Z$3:AA629)-SUM(AB$3:AB628),0))</f>
        <v/>
      </c>
      <c r="AC629" s="25" t="str">
        <f t="shared" ca="1" si="581"/>
        <v/>
      </c>
      <c r="AD629" s="25" t="str">
        <f t="shared" ca="1" si="560"/>
        <v/>
      </c>
      <c r="AE629" s="7"/>
      <c r="AF629" s="25" t="str">
        <f t="shared" ca="1" si="582"/>
        <v/>
      </c>
      <c r="AG629" s="25">
        <f ca="1">SUM(AF$3:AF629)</f>
        <v>0</v>
      </c>
      <c r="AH629" s="25" t="str">
        <f t="shared" ca="1" si="583"/>
        <v/>
      </c>
      <c r="AI629" s="25" t="str">
        <f t="shared" ca="1" si="561"/>
        <v/>
      </c>
      <c r="AJ629" s="25" t="str">
        <f t="shared" ca="1" si="584"/>
        <v/>
      </c>
      <c r="AK629" s="25" t="str">
        <f t="shared" ca="1" si="562"/>
        <v/>
      </c>
      <c r="AL629" s="25" t="str">
        <f t="shared" ca="1" si="585"/>
        <v/>
      </c>
      <c r="AM629" s="25" t="str">
        <f t="shared" ca="1" si="563"/>
        <v/>
      </c>
      <c r="AN629" s="25" t="str">
        <f t="shared" ca="1" si="586"/>
        <v/>
      </c>
      <c r="AO629" s="25" t="str">
        <f t="shared" ca="1" si="587"/>
        <v/>
      </c>
      <c r="AP629" s="25" t="str">
        <f ca="1">IF($H629="","",IF($Q629="x",SUM(AI$3:AK629)+SUM(AN$3:AO629)-SUM(AP$3:AP628),0))</f>
        <v/>
      </c>
      <c r="AQ629" s="25" t="str">
        <f t="shared" ca="1" si="588"/>
        <v/>
      </c>
      <c r="AR629" s="25" t="str">
        <f t="shared" ca="1" si="564"/>
        <v/>
      </c>
      <c r="AS629" s="7"/>
      <c r="AT629" s="25" t="str">
        <f t="shared" ca="1" si="589"/>
        <v/>
      </c>
      <c r="AU629" s="25">
        <f ca="1">SUM(AT$3:AT629)</f>
        <v>0</v>
      </c>
      <c r="AV629" s="25" t="str">
        <f t="shared" ca="1" si="590"/>
        <v/>
      </c>
      <c r="AW629" s="25" t="str">
        <f t="shared" ca="1" si="565"/>
        <v/>
      </c>
      <c r="AX629" s="25" t="str">
        <f t="shared" ca="1" si="591"/>
        <v/>
      </c>
      <c r="AY629" s="25" t="str">
        <f t="shared" ca="1" si="592"/>
        <v/>
      </c>
      <c r="AZ629" s="25" t="str">
        <f t="shared" ca="1" si="593"/>
        <v/>
      </c>
      <c r="BA629" s="25" t="str">
        <f t="shared" ca="1" si="594"/>
        <v/>
      </c>
      <c r="BB629" s="25" t="str">
        <f t="shared" ca="1" si="595"/>
        <v/>
      </c>
      <c r="BC629" s="25" t="str">
        <f t="shared" ca="1" si="596"/>
        <v/>
      </c>
      <c r="BD629" s="25" t="str">
        <f ca="1">IF($H629="","",IF($Q629="x",SUM(AW$3:AY629)+SUM(BB$3:BC629)-SUM(BD$3:BD628),0))</f>
        <v/>
      </c>
      <c r="BE629" s="25" t="str">
        <f t="shared" ca="1" si="597"/>
        <v/>
      </c>
      <c r="BF629" s="25" t="str">
        <f t="shared" ca="1" si="566"/>
        <v/>
      </c>
      <c r="BG629" s="7"/>
      <c r="BI629" s="25" t="str">
        <f t="shared" ca="1" si="598"/>
        <v/>
      </c>
      <c r="BJ629" s="25">
        <f ca="1">SUM(BI$3:BI629)</f>
        <v>0</v>
      </c>
      <c r="BK629" s="25" t="str">
        <f t="shared" ca="1" si="610"/>
        <v/>
      </c>
      <c r="BL629" s="25" t="str">
        <f t="shared" ca="1" si="567"/>
        <v/>
      </c>
      <c r="BM629" s="25" t="str">
        <f t="shared" ca="1" si="599"/>
        <v/>
      </c>
      <c r="BN629" s="25" t="str">
        <f t="shared" ca="1" si="600"/>
        <v/>
      </c>
      <c r="BO629" s="25" t="str">
        <f t="shared" ca="1" si="601"/>
        <v/>
      </c>
      <c r="BP629" s="25" t="str">
        <f t="shared" ca="1" si="602"/>
        <v/>
      </c>
      <c r="BQ629" s="25" t="str">
        <f t="shared" ca="1" si="603"/>
        <v/>
      </c>
      <c r="BR629" s="25" t="str">
        <f t="shared" ca="1" si="604"/>
        <v/>
      </c>
      <c r="BS629" s="25" t="str">
        <f ca="1">IF($H629="","",IF($Q629="x",SUM(BL$3:BN629)+SUM(BQ$3:BR629)-SUM(BS$3:BS628),0))</f>
        <v/>
      </c>
      <c r="BT629" s="25" t="str">
        <f t="shared" ca="1" si="605"/>
        <v/>
      </c>
      <c r="BU629" s="25" t="str">
        <f t="shared" ca="1" si="568"/>
        <v/>
      </c>
      <c r="BV629" s="7"/>
      <c r="BY629" s="7"/>
      <c r="CB629" s="131">
        <f t="shared" si="552"/>
        <v>626</v>
      </c>
      <c r="CC629" s="132" t="str">
        <f t="shared" ca="1" si="606"/>
        <v/>
      </c>
      <c r="CD629" s="133" t="str">
        <f t="shared" ca="1" si="553"/>
        <v/>
      </c>
      <c r="CE629" s="133" t="str">
        <f t="shared" ca="1" si="607"/>
        <v/>
      </c>
      <c r="CF629" s="133" t="str">
        <f t="shared" ca="1" si="554"/>
        <v/>
      </c>
      <c r="CG629" s="133" t="str">
        <f t="shared" ca="1" si="608"/>
        <v/>
      </c>
      <c r="CH629" s="133" t="str">
        <f ca="1">IF($H629="","",IF(MONTH($H629)=MONTH($C$4)-1,MAX(0,(CG629-SUM(N618:N629)+SUM(O618:O629))-(VLOOKUP(CB629-12,$CB$3:$CH628,6,FALSE))),0)*0.25)</f>
        <v/>
      </c>
      <c r="CI629" s="133" t="str">
        <f ca="1">IF($H629="","",CG629-SUM($CH$4:$CH629))</f>
        <v/>
      </c>
      <c r="CK629" s="133" t="str">
        <f ca="1">IF($H629="","",SUM($N$4:$N629)+$CK$3)</f>
        <v/>
      </c>
      <c r="CL629" s="133" t="str">
        <f ca="1">IF($H629="","",SUM($O$4:$O629))</f>
        <v/>
      </c>
      <c r="CM629" s="133" t="str">
        <f t="shared" ca="1" si="611"/>
        <v/>
      </c>
      <c r="CN629" s="133" t="str">
        <f ca="1">IF($H629="","",ROUND(IF(MONTH($H629)=MONTH($C$4)-1,BT629*(1+CC629)-SUM($CM$4:$CM629),0),2))</f>
        <v/>
      </c>
      <c r="CZ629" s="132" t="str">
        <f t="shared" ca="1" si="569"/>
        <v/>
      </c>
    </row>
    <row r="630" spans="6:104" x14ac:dyDescent="0.2">
      <c r="F630" s="3">
        <v>627</v>
      </c>
      <c r="G630" s="3">
        <f t="shared" si="570"/>
        <v>53</v>
      </c>
      <c r="H630" s="8" t="str">
        <f t="shared" ca="1" si="609"/>
        <v/>
      </c>
      <c r="I630" s="6" t="str">
        <f t="shared" ca="1" si="555"/>
        <v/>
      </c>
      <c r="J630" s="6" t="str">
        <f t="shared" ca="1" si="556"/>
        <v/>
      </c>
      <c r="K630" s="7"/>
      <c r="L630" s="6" t="str">
        <f ca="1">IF($H630="","",IF($J630="",VLOOKUP($I630,Sterbetafeln!$A$4:$I$124,$D$10,FALSE),MAX(0.0005,VLOOKUP($I630,Sterbetafeln!$A$4:$I$124,$D$10,FALSE)*VLOOKUP($J630,Sterbetafeln!$A$4:$I$124,$D$13,FALSE))))</f>
        <v/>
      </c>
      <c r="M630" s="78">
        <f ca="1">SUM($O$3:$O630)</f>
        <v>0</v>
      </c>
      <c r="N630" s="25" t="str">
        <f t="shared" ca="1" si="571"/>
        <v/>
      </c>
      <c r="O630" s="25" t="str">
        <f t="shared" ca="1" si="572"/>
        <v/>
      </c>
      <c r="P630" s="25" t="str">
        <f t="shared" ca="1" si="573"/>
        <v/>
      </c>
      <c r="Q630" s="7" t="str">
        <f t="shared" ca="1" si="574"/>
        <v/>
      </c>
      <c r="R630" s="25" t="str">
        <f t="shared" ca="1" si="575"/>
        <v/>
      </c>
      <c r="S630" s="25">
        <f ca="1">SUM(R$3:R630)</f>
        <v>0</v>
      </c>
      <c r="T630" s="25" t="str">
        <f t="shared" ca="1" si="576"/>
        <v/>
      </c>
      <c r="U630" s="25" t="str">
        <f t="shared" ca="1" si="557"/>
        <v/>
      </c>
      <c r="V630" s="25" t="str">
        <f t="shared" ca="1" si="577"/>
        <v/>
      </c>
      <c r="W630" s="25" t="str">
        <f t="shared" ca="1" si="558"/>
        <v/>
      </c>
      <c r="X630" s="25" t="str">
        <f t="shared" ca="1" si="578"/>
        <v/>
      </c>
      <c r="Y630" s="25" t="str">
        <f t="shared" ca="1" si="559"/>
        <v/>
      </c>
      <c r="Z630" s="25" t="str">
        <f t="shared" ca="1" si="579"/>
        <v/>
      </c>
      <c r="AA630" s="25" t="str">
        <f t="shared" ca="1" si="580"/>
        <v/>
      </c>
      <c r="AB630" s="25" t="str">
        <f ca="1">IF($H630="","",IF($Q630="x",SUM(U$3:W630)+SUM(Z$3:AA630)-SUM(AB$3:AB629),0))</f>
        <v/>
      </c>
      <c r="AC630" s="25" t="str">
        <f t="shared" ca="1" si="581"/>
        <v/>
      </c>
      <c r="AD630" s="25" t="str">
        <f t="shared" ca="1" si="560"/>
        <v/>
      </c>
      <c r="AE630" s="7"/>
      <c r="AF630" s="25" t="str">
        <f t="shared" ca="1" si="582"/>
        <v/>
      </c>
      <c r="AG630" s="25">
        <f ca="1">SUM(AF$3:AF630)</f>
        <v>0</v>
      </c>
      <c r="AH630" s="25" t="str">
        <f t="shared" ca="1" si="583"/>
        <v/>
      </c>
      <c r="AI630" s="25" t="str">
        <f t="shared" ca="1" si="561"/>
        <v/>
      </c>
      <c r="AJ630" s="25" t="str">
        <f t="shared" ca="1" si="584"/>
        <v/>
      </c>
      <c r="AK630" s="25" t="str">
        <f t="shared" ca="1" si="562"/>
        <v/>
      </c>
      <c r="AL630" s="25" t="str">
        <f t="shared" ca="1" si="585"/>
        <v/>
      </c>
      <c r="AM630" s="25" t="str">
        <f t="shared" ca="1" si="563"/>
        <v/>
      </c>
      <c r="AN630" s="25" t="str">
        <f t="shared" ca="1" si="586"/>
        <v/>
      </c>
      <c r="AO630" s="25" t="str">
        <f t="shared" ca="1" si="587"/>
        <v/>
      </c>
      <c r="AP630" s="25" t="str">
        <f ca="1">IF($H630="","",IF($Q630="x",SUM(AI$3:AK630)+SUM(AN$3:AO630)-SUM(AP$3:AP629),0))</f>
        <v/>
      </c>
      <c r="AQ630" s="25" t="str">
        <f t="shared" ca="1" si="588"/>
        <v/>
      </c>
      <c r="AR630" s="25" t="str">
        <f t="shared" ca="1" si="564"/>
        <v/>
      </c>
      <c r="AS630" s="7"/>
      <c r="AT630" s="25" t="str">
        <f t="shared" ca="1" si="589"/>
        <v/>
      </c>
      <c r="AU630" s="25">
        <f ca="1">SUM(AT$3:AT630)</f>
        <v>0</v>
      </c>
      <c r="AV630" s="25" t="str">
        <f t="shared" ca="1" si="590"/>
        <v/>
      </c>
      <c r="AW630" s="25" t="str">
        <f t="shared" ca="1" si="565"/>
        <v/>
      </c>
      <c r="AX630" s="25" t="str">
        <f t="shared" ca="1" si="591"/>
        <v/>
      </c>
      <c r="AY630" s="25" t="str">
        <f t="shared" ca="1" si="592"/>
        <v/>
      </c>
      <c r="AZ630" s="25" t="str">
        <f t="shared" ca="1" si="593"/>
        <v/>
      </c>
      <c r="BA630" s="25" t="str">
        <f t="shared" ca="1" si="594"/>
        <v/>
      </c>
      <c r="BB630" s="25" t="str">
        <f t="shared" ca="1" si="595"/>
        <v/>
      </c>
      <c r="BC630" s="25" t="str">
        <f t="shared" ca="1" si="596"/>
        <v/>
      </c>
      <c r="BD630" s="25" t="str">
        <f ca="1">IF($H630="","",IF($Q630="x",SUM(AW$3:AY630)+SUM(BB$3:BC630)-SUM(BD$3:BD629),0))</f>
        <v/>
      </c>
      <c r="BE630" s="25" t="str">
        <f t="shared" ca="1" si="597"/>
        <v/>
      </c>
      <c r="BF630" s="25" t="str">
        <f t="shared" ca="1" si="566"/>
        <v/>
      </c>
      <c r="BG630" s="7"/>
      <c r="BI630" s="25" t="str">
        <f t="shared" ca="1" si="598"/>
        <v/>
      </c>
      <c r="BJ630" s="25">
        <f ca="1">SUM(BI$3:BI630)</f>
        <v>0</v>
      </c>
      <c r="BK630" s="25" t="str">
        <f t="shared" ca="1" si="610"/>
        <v/>
      </c>
      <c r="BL630" s="25" t="str">
        <f t="shared" ca="1" si="567"/>
        <v/>
      </c>
      <c r="BM630" s="25" t="str">
        <f t="shared" ca="1" si="599"/>
        <v/>
      </c>
      <c r="BN630" s="25" t="str">
        <f t="shared" ca="1" si="600"/>
        <v/>
      </c>
      <c r="BO630" s="25" t="str">
        <f t="shared" ca="1" si="601"/>
        <v/>
      </c>
      <c r="BP630" s="25" t="str">
        <f t="shared" ca="1" si="602"/>
        <v/>
      </c>
      <c r="BQ630" s="25" t="str">
        <f t="shared" ca="1" si="603"/>
        <v/>
      </c>
      <c r="BR630" s="25" t="str">
        <f t="shared" ca="1" si="604"/>
        <v/>
      </c>
      <c r="BS630" s="25" t="str">
        <f ca="1">IF($H630="","",IF($Q630="x",SUM(BL$3:BN630)+SUM(BQ$3:BR630)-SUM(BS$3:BS629),0))</f>
        <v/>
      </c>
      <c r="BT630" s="25" t="str">
        <f t="shared" ca="1" si="605"/>
        <v/>
      </c>
      <c r="BU630" s="25" t="str">
        <f t="shared" ca="1" si="568"/>
        <v/>
      </c>
      <c r="BV630" s="7"/>
      <c r="BY630" s="7"/>
      <c r="CB630" s="131">
        <f t="shared" si="552"/>
        <v>627</v>
      </c>
      <c r="CC630" s="132" t="str">
        <f t="shared" ca="1" si="606"/>
        <v/>
      </c>
      <c r="CD630" s="133" t="str">
        <f t="shared" ca="1" si="553"/>
        <v/>
      </c>
      <c r="CE630" s="133" t="str">
        <f t="shared" ca="1" si="607"/>
        <v/>
      </c>
      <c r="CF630" s="133" t="str">
        <f t="shared" ca="1" si="554"/>
        <v/>
      </c>
      <c r="CG630" s="133" t="str">
        <f t="shared" ca="1" si="608"/>
        <v/>
      </c>
      <c r="CH630" s="133" t="str">
        <f ca="1">IF($H630="","",IF(MONTH($H630)=MONTH($C$4)-1,MAX(0,(CG630-SUM(N619:N630)+SUM(O619:O630))-(VLOOKUP(CB630-12,$CB$3:$CH629,6,FALSE))),0)*0.25)</f>
        <v/>
      </c>
      <c r="CI630" s="133" t="str">
        <f ca="1">IF($H630="","",CG630-SUM($CH$4:$CH630))</f>
        <v/>
      </c>
      <c r="CK630" s="133" t="str">
        <f ca="1">IF($H630="","",SUM($N$4:$N630)+$CK$3)</f>
        <v/>
      </c>
      <c r="CL630" s="133" t="str">
        <f ca="1">IF($H630="","",SUM($O$4:$O630))</f>
        <v/>
      </c>
      <c r="CM630" s="133" t="str">
        <f t="shared" ca="1" si="611"/>
        <v/>
      </c>
      <c r="CN630" s="133" t="str">
        <f ca="1">IF($H630="","",ROUND(IF(MONTH($H630)=MONTH($C$4)-1,BT630*(1+CC630)-SUM($CM$4:$CM630),0),2))</f>
        <v/>
      </c>
      <c r="CZ630" s="132" t="str">
        <f t="shared" ca="1" si="569"/>
        <v/>
      </c>
    </row>
    <row r="631" spans="6:104" x14ac:dyDescent="0.2">
      <c r="F631" s="3">
        <v>628</v>
      </c>
      <c r="G631" s="3">
        <f t="shared" si="570"/>
        <v>53</v>
      </c>
      <c r="H631" s="8" t="str">
        <f t="shared" ca="1" si="609"/>
        <v/>
      </c>
      <c r="I631" s="6" t="str">
        <f t="shared" ca="1" si="555"/>
        <v/>
      </c>
      <c r="J631" s="6" t="str">
        <f t="shared" ca="1" si="556"/>
        <v/>
      </c>
      <c r="K631" s="7"/>
      <c r="L631" s="6" t="str">
        <f ca="1">IF($H631="","",IF($J631="",VLOOKUP($I631,Sterbetafeln!$A$4:$I$124,$D$10,FALSE),MAX(0.0005,VLOOKUP($I631,Sterbetafeln!$A$4:$I$124,$D$10,FALSE)*VLOOKUP($J631,Sterbetafeln!$A$4:$I$124,$D$13,FALSE))))</f>
        <v/>
      </c>
      <c r="M631" s="78">
        <f ca="1">SUM($O$3:$O631)</f>
        <v>0</v>
      </c>
      <c r="N631" s="25" t="str">
        <f t="shared" ca="1" si="571"/>
        <v/>
      </c>
      <c r="O631" s="25" t="str">
        <f t="shared" ca="1" si="572"/>
        <v/>
      </c>
      <c r="P631" s="25" t="str">
        <f t="shared" ca="1" si="573"/>
        <v/>
      </c>
      <c r="Q631" s="7" t="str">
        <f t="shared" ca="1" si="574"/>
        <v/>
      </c>
      <c r="R631" s="25" t="str">
        <f t="shared" ca="1" si="575"/>
        <v/>
      </c>
      <c r="S631" s="25">
        <f ca="1">SUM(R$3:R631)</f>
        <v>0</v>
      </c>
      <c r="T631" s="25" t="str">
        <f t="shared" ca="1" si="576"/>
        <v/>
      </c>
      <c r="U631" s="25" t="str">
        <f t="shared" ca="1" si="557"/>
        <v/>
      </c>
      <c r="V631" s="25" t="str">
        <f t="shared" ca="1" si="577"/>
        <v/>
      </c>
      <c r="W631" s="25" t="str">
        <f t="shared" ca="1" si="558"/>
        <v/>
      </c>
      <c r="X631" s="25" t="str">
        <f t="shared" ca="1" si="578"/>
        <v/>
      </c>
      <c r="Y631" s="25" t="str">
        <f t="shared" ca="1" si="559"/>
        <v/>
      </c>
      <c r="Z631" s="25" t="str">
        <f t="shared" ca="1" si="579"/>
        <v/>
      </c>
      <c r="AA631" s="25" t="str">
        <f t="shared" ca="1" si="580"/>
        <v/>
      </c>
      <c r="AB631" s="25" t="str">
        <f ca="1">IF($H631="","",IF($Q631="x",SUM(U$3:W631)+SUM(Z$3:AA631)-SUM(AB$3:AB630),0))</f>
        <v/>
      </c>
      <c r="AC631" s="25" t="str">
        <f t="shared" ca="1" si="581"/>
        <v/>
      </c>
      <c r="AD631" s="25" t="str">
        <f t="shared" ca="1" si="560"/>
        <v/>
      </c>
      <c r="AE631" s="7"/>
      <c r="AF631" s="25" t="str">
        <f t="shared" ca="1" si="582"/>
        <v/>
      </c>
      <c r="AG631" s="25">
        <f ca="1">SUM(AF$3:AF631)</f>
        <v>0</v>
      </c>
      <c r="AH631" s="25" t="str">
        <f t="shared" ca="1" si="583"/>
        <v/>
      </c>
      <c r="AI631" s="25" t="str">
        <f t="shared" ca="1" si="561"/>
        <v/>
      </c>
      <c r="AJ631" s="25" t="str">
        <f t="shared" ca="1" si="584"/>
        <v/>
      </c>
      <c r="AK631" s="25" t="str">
        <f t="shared" ca="1" si="562"/>
        <v/>
      </c>
      <c r="AL631" s="25" t="str">
        <f t="shared" ca="1" si="585"/>
        <v/>
      </c>
      <c r="AM631" s="25" t="str">
        <f t="shared" ca="1" si="563"/>
        <v/>
      </c>
      <c r="AN631" s="25" t="str">
        <f t="shared" ca="1" si="586"/>
        <v/>
      </c>
      <c r="AO631" s="25" t="str">
        <f t="shared" ca="1" si="587"/>
        <v/>
      </c>
      <c r="AP631" s="25" t="str">
        <f ca="1">IF($H631="","",IF($Q631="x",SUM(AI$3:AK631)+SUM(AN$3:AO631)-SUM(AP$3:AP630),0))</f>
        <v/>
      </c>
      <c r="AQ631" s="25" t="str">
        <f t="shared" ca="1" si="588"/>
        <v/>
      </c>
      <c r="AR631" s="25" t="str">
        <f t="shared" ca="1" si="564"/>
        <v/>
      </c>
      <c r="AS631" s="7"/>
      <c r="AT631" s="25" t="str">
        <f t="shared" ca="1" si="589"/>
        <v/>
      </c>
      <c r="AU631" s="25">
        <f ca="1">SUM(AT$3:AT631)</f>
        <v>0</v>
      </c>
      <c r="AV631" s="25" t="str">
        <f t="shared" ca="1" si="590"/>
        <v/>
      </c>
      <c r="AW631" s="25" t="str">
        <f t="shared" ca="1" si="565"/>
        <v/>
      </c>
      <c r="AX631" s="25" t="str">
        <f t="shared" ca="1" si="591"/>
        <v/>
      </c>
      <c r="AY631" s="25" t="str">
        <f t="shared" ca="1" si="592"/>
        <v/>
      </c>
      <c r="AZ631" s="25" t="str">
        <f t="shared" ca="1" si="593"/>
        <v/>
      </c>
      <c r="BA631" s="25" t="str">
        <f t="shared" ca="1" si="594"/>
        <v/>
      </c>
      <c r="BB631" s="25" t="str">
        <f t="shared" ca="1" si="595"/>
        <v/>
      </c>
      <c r="BC631" s="25" t="str">
        <f t="shared" ca="1" si="596"/>
        <v/>
      </c>
      <c r="BD631" s="25" t="str">
        <f ca="1">IF($H631="","",IF($Q631="x",SUM(AW$3:AY631)+SUM(BB$3:BC631)-SUM(BD$3:BD630),0))</f>
        <v/>
      </c>
      <c r="BE631" s="25" t="str">
        <f t="shared" ca="1" si="597"/>
        <v/>
      </c>
      <c r="BF631" s="25" t="str">
        <f t="shared" ca="1" si="566"/>
        <v/>
      </c>
      <c r="BG631" s="7"/>
      <c r="BI631" s="25" t="str">
        <f t="shared" ca="1" si="598"/>
        <v/>
      </c>
      <c r="BJ631" s="25">
        <f ca="1">SUM(BI$3:BI631)</f>
        <v>0</v>
      </c>
      <c r="BK631" s="25" t="str">
        <f t="shared" ca="1" si="610"/>
        <v/>
      </c>
      <c r="BL631" s="25" t="str">
        <f t="shared" ca="1" si="567"/>
        <v/>
      </c>
      <c r="BM631" s="25" t="str">
        <f t="shared" ca="1" si="599"/>
        <v/>
      </c>
      <c r="BN631" s="25" t="str">
        <f t="shared" ca="1" si="600"/>
        <v/>
      </c>
      <c r="BO631" s="25" t="str">
        <f t="shared" ca="1" si="601"/>
        <v/>
      </c>
      <c r="BP631" s="25" t="str">
        <f t="shared" ca="1" si="602"/>
        <v/>
      </c>
      <c r="BQ631" s="25" t="str">
        <f t="shared" ca="1" si="603"/>
        <v/>
      </c>
      <c r="BR631" s="25" t="str">
        <f t="shared" ca="1" si="604"/>
        <v/>
      </c>
      <c r="BS631" s="25" t="str">
        <f ca="1">IF($H631="","",IF($Q631="x",SUM(BL$3:BN631)+SUM(BQ$3:BR631)-SUM(BS$3:BS630),0))</f>
        <v/>
      </c>
      <c r="BT631" s="25" t="str">
        <f t="shared" ca="1" si="605"/>
        <v/>
      </c>
      <c r="BU631" s="25" t="str">
        <f t="shared" ca="1" si="568"/>
        <v/>
      </c>
      <c r="BV631" s="7"/>
      <c r="BY631" s="7"/>
      <c r="CB631" s="131">
        <f t="shared" si="552"/>
        <v>628</v>
      </c>
      <c r="CC631" s="132" t="str">
        <f t="shared" ca="1" si="606"/>
        <v/>
      </c>
      <c r="CD631" s="133" t="str">
        <f t="shared" ca="1" si="553"/>
        <v/>
      </c>
      <c r="CE631" s="133" t="str">
        <f t="shared" ca="1" si="607"/>
        <v/>
      </c>
      <c r="CF631" s="133" t="str">
        <f t="shared" ca="1" si="554"/>
        <v/>
      </c>
      <c r="CG631" s="133" t="str">
        <f t="shared" ca="1" si="608"/>
        <v/>
      </c>
      <c r="CH631" s="133" t="str">
        <f ca="1">IF($H631="","",IF(MONTH($H631)=MONTH($C$4)-1,MAX(0,(CG631-SUM(N620:N631)+SUM(O620:O631))-(VLOOKUP(CB631-12,$CB$3:$CH630,6,FALSE))),0)*0.25)</f>
        <v/>
      </c>
      <c r="CI631" s="133" t="str">
        <f ca="1">IF($H631="","",CG631-SUM($CH$4:$CH631))</f>
        <v/>
      </c>
      <c r="CK631" s="133" t="str">
        <f ca="1">IF($H631="","",SUM($N$4:$N631)+$CK$3)</f>
        <v/>
      </c>
      <c r="CL631" s="133" t="str">
        <f ca="1">IF($H631="","",SUM($O$4:$O631))</f>
        <v/>
      </c>
      <c r="CM631" s="133" t="str">
        <f t="shared" ca="1" si="611"/>
        <v/>
      </c>
      <c r="CN631" s="133" t="str">
        <f ca="1">IF($H631="","",ROUND(IF(MONTH($H631)=MONTH($C$4)-1,BT631*(1+CC631)-SUM($CM$4:$CM631),0),2))</f>
        <v/>
      </c>
      <c r="CZ631" s="132" t="str">
        <f t="shared" ca="1" si="569"/>
        <v/>
      </c>
    </row>
    <row r="632" spans="6:104" x14ac:dyDescent="0.2">
      <c r="F632" s="3">
        <v>629</v>
      </c>
      <c r="G632" s="3">
        <f t="shared" si="570"/>
        <v>53</v>
      </c>
      <c r="H632" s="8" t="str">
        <f t="shared" ca="1" si="609"/>
        <v/>
      </c>
      <c r="I632" s="6" t="str">
        <f t="shared" ca="1" si="555"/>
        <v/>
      </c>
      <c r="J632" s="6" t="str">
        <f t="shared" ca="1" si="556"/>
        <v/>
      </c>
      <c r="K632" s="7"/>
      <c r="L632" s="6" t="str">
        <f ca="1">IF($H632="","",IF($J632="",VLOOKUP($I632,Sterbetafeln!$A$4:$I$124,$D$10,FALSE),MAX(0.0005,VLOOKUP($I632,Sterbetafeln!$A$4:$I$124,$D$10,FALSE)*VLOOKUP($J632,Sterbetafeln!$A$4:$I$124,$D$13,FALSE))))</f>
        <v/>
      </c>
      <c r="M632" s="78">
        <f ca="1">SUM($O$3:$O632)</f>
        <v>0</v>
      </c>
      <c r="N632" s="25" t="str">
        <f t="shared" ca="1" si="571"/>
        <v/>
      </c>
      <c r="O632" s="25" t="str">
        <f t="shared" ca="1" si="572"/>
        <v/>
      </c>
      <c r="P632" s="25" t="str">
        <f t="shared" ca="1" si="573"/>
        <v/>
      </c>
      <c r="Q632" s="7" t="str">
        <f t="shared" ca="1" si="574"/>
        <v/>
      </c>
      <c r="R632" s="25" t="str">
        <f t="shared" ca="1" si="575"/>
        <v/>
      </c>
      <c r="S632" s="25">
        <f ca="1">SUM(R$3:R632)</f>
        <v>0</v>
      </c>
      <c r="T632" s="25" t="str">
        <f t="shared" ca="1" si="576"/>
        <v/>
      </c>
      <c r="U632" s="25" t="str">
        <f t="shared" ca="1" si="557"/>
        <v/>
      </c>
      <c r="V632" s="25" t="str">
        <f t="shared" ca="1" si="577"/>
        <v/>
      </c>
      <c r="W632" s="25" t="str">
        <f t="shared" ca="1" si="558"/>
        <v/>
      </c>
      <c r="X632" s="25" t="str">
        <f t="shared" ca="1" si="578"/>
        <v/>
      </c>
      <c r="Y632" s="25" t="str">
        <f t="shared" ca="1" si="559"/>
        <v/>
      </c>
      <c r="Z632" s="25" t="str">
        <f t="shared" ca="1" si="579"/>
        <v/>
      </c>
      <c r="AA632" s="25" t="str">
        <f t="shared" ca="1" si="580"/>
        <v/>
      </c>
      <c r="AB632" s="25" t="str">
        <f ca="1">IF($H632="","",IF($Q632="x",SUM(U$3:W632)+SUM(Z$3:AA632)-SUM(AB$3:AB631),0))</f>
        <v/>
      </c>
      <c r="AC632" s="25" t="str">
        <f t="shared" ca="1" si="581"/>
        <v/>
      </c>
      <c r="AD632" s="25" t="str">
        <f t="shared" ca="1" si="560"/>
        <v/>
      </c>
      <c r="AE632" s="7"/>
      <c r="AF632" s="25" t="str">
        <f t="shared" ca="1" si="582"/>
        <v/>
      </c>
      <c r="AG632" s="25">
        <f ca="1">SUM(AF$3:AF632)</f>
        <v>0</v>
      </c>
      <c r="AH632" s="25" t="str">
        <f t="shared" ca="1" si="583"/>
        <v/>
      </c>
      <c r="AI632" s="25" t="str">
        <f t="shared" ca="1" si="561"/>
        <v/>
      </c>
      <c r="AJ632" s="25" t="str">
        <f t="shared" ca="1" si="584"/>
        <v/>
      </c>
      <c r="AK632" s="25" t="str">
        <f t="shared" ca="1" si="562"/>
        <v/>
      </c>
      <c r="AL632" s="25" t="str">
        <f t="shared" ca="1" si="585"/>
        <v/>
      </c>
      <c r="AM632" s="25" t="str">
        <f t="shared" ca="1" si="563"/>
        <v/>
      </c>
      <c r="AN632" s="25" t="str">
        <f t="shared" ca="1" si="586"/>
        <v/>
      </c>
      <c r="AO632" s="25" t="str">
        <f t="shared" ca="1" si="587"/>
        <v/>
      </c>
      <c r="AP632" s="25" t="str">
        <f ca="1">IF($H632="","",IF($Q632="x",SUM(AI$3:AK632)+SUM(AN$3:AO632)-SUM(AP$3:AP631),0))</f>
        <v/>
      </c>
      <c r="AQ632" s="25" t="str">
        <f t="shared" ca="1" si="588"/>
        <v/>
      </c>
      <c r="AR632" s="25" t="str">
        <f t="shared" ca="1" si="564"/>
        <v/>
      </c>
      <c r="AS632" s="7"/>
      <c r="AT632" s="25" t="str">
        <f t="shared" ca="1" si="589"/>
        <v/>
      </c>
      <c r="AU632" s="25">
        <f ca="1">SUM(AT$3:AT632)</f>
        <v>0</v>
      </c>
      <c r="AV632" s="25" t="str">
        <f t="shared" ca="1" si="590"/>
        <v/>
      </c>
      <c r="AW632" s="25" t="str">
        <f t="shared" ca="1" si="565"/>
        <v/>
      </c>
      <c r="AX632" s="25" t="str">
        <f t="shared" ca="1" si="591"/>
        <v/>
      </c>
      <c r="AY632" s="25" t="str">
        <f t="shared" ca="1" si="592"/>
        <v/>
      </c>
      <c r="AZ632" s="25" t="str">
        <f t="shared" ca="1" si="593"/>
        <v/>
      </c>
      <c r="BA632" s="25" t="str">
        <f t="shared" ca="1" si="594"/>
        <v/>
      </c>
      <c r="BB632" s="25" t="str">
        <f t="shared" ca="1" si="595"/>
        <v/>
      </c>
      <c r="BC632" s="25" t="str">
        <f t="shared" ca="1" si="596"/>
        <v/>
      </c>
      <c r="BD632" s="25" t="str">
        <f ca="1">IF($H632="","",IF($Q632="x",SUM(AW$3:AY632)+SUM(BB$3:BC632)-SUM(BD$3:BD631),0))</f>
        <v/>
      </c>
      <c r="BE632" s="25" t="str">
        <f t="shared" ca="1" si="597"/>
        <v/>
      </c>
      <c r="BF632" s="25" t="str">
        <f t="shared" ca="1" si="566"/>
        <v/>
      </c>
      <c r="BG632" s="7"/>
      <c r="BI632" s="25" t="str">
        <f t="shared" ca="1" si="598"/>
        <v/>
      </c>
      <c r="BJ632" s="25">
        <f ca="1">SUM(BI$3:BI632)</f>
        <v>0</v>
      </c>
      <c r="BK632" s="25" t="str">
        <f t="shared" ca="1" si="610"/>
        <v/>
      </c>
      <c r="BL632" s="25" t="str">
        <f t="shared" ca="1" si="567"/>
        <v/>
      </c>
      <c r="BM632" s="25" t="str">
        <f t="shared" ca="1" si="599"/>
        <v/>
      </c>
      <c r="BN632" s="25" t="str">
        <f t="shared" ca="1" si="600"/>
        <v/>
      </c>
      <c r="BO632" s="25" t="str">
        <f t="shared" ca="1" si="601"/>
        <v/>
      </c>
      <c r="BP632" s="25" t="str">
        <f t="shared" ca="1" si="602"/>
        <v/>
      </c>
      <c r="BQ632" s="25" t="str">
        <f t="shared" ca="1" si="603"/>
        <v/>
      </c>
      <c r="BR632" s="25" t="str">
        <f t="shared" ca="1" si="604"/>
        <v/>
      </c>
      <c r="BS632" s="25" t="str">
        <f ca="1">IF($H632="","",IF($Q632="x",SUM(BL$3:BN632)+SUM(BQ$3:BR632)-SUM(BS$3:BS631),0))</f>
        <v/>
      </c>
      <c r="BT632" s="25" t="str">
        <f t="shared" ca="1" si="605"/>
        <v/>
      </c>
      <c r="BU632" s="25" t="str">
        <f t="shared" ca="1" si="568"/>
        <v/>
      </c>
      <c r="BV632" s="7"/>
      <c r="BY632" s="7"/>
      <c r="CB632" s="131">
        <f t="shared" si="552"/>
        <v>629</v>
      </c>
      <c r="CC632" s="132" t="str">
        <f t="shared" ca="1" si="606"/>
        <v/>
      </c>
      <c r="CD632" s="133" t="str">
        <f t="shared" ca="1" si="553"/>
        <v/>
      </c>
      <c r="CE632" s="133" t="str">
        <f t="shared" ca="1" si="607"/>
        <v/>
      </c>
      <c r="CF632" s="133" t="str">
        <f t="shared" ca="1" si="554"/>
        <v/>
      </c>
      <c r="CG632" s="133" t="str">
        <f t="shared" ca="1" si="608"/>
        <v/>
      </c>
      <c r="CH632" s="133" t="str">
        <f ca="1">IF($H632="","",IF(MONTH($H632)=MONTH($C$4)-1,MAX(0,(CG632-SUM(N621:N632)+SUM(O621:O632))-(VLOOKUP(CB632-12,$CB$3:$CH631,6,FALSE))),0)*0.25)</f>
        <v/>
      </c>
      <c r="CI632" s="133" t="str">
        <f ca="1">IF($H632="","",CG632-SUM($CH$4:$CH632))</f>
        <v/>
      </c>
      <c r="CK632" s="133" t="str">
        <f ca="1">IF($H632="","",SUM($N$4:$N632)+$CK$3)</f>
        <v/>
      </c>
      <c r="CL632" s="133" t="str">
        <f ca="1">IF($H632="","",SUM($O$4:$O632))</f>
        <v/>
      </c>
      <c r="CM632" s="133" t="str">
        <f t="shared" ca="1" si="611"/>
        <v/>
      </c>
      <c r="CN632" s="133" t="str">
        <f ca="1">IF($H632="","",ROUND(IF(MONTH($H632)=MONTH($C$4)-1,BT632*(1+CC632)-SUM($CM$4:$CM632),0),2))</f>
        <v/>
      </c>
      <c r="CZ632" s="132" t="str">
        <f t="shared" ca="1" si="569"/>
        <v/>
      </c>
    </row>
    <row r="633" spans="6:104" x14ac:dyDescent="0.2">
      <c r="F633" s="3">
        <v>630</v>
      </c>
      <c r="G633" s="3">
        <f t="shared" si="570"/>
        <v>53</v>
      </c>
      <c r="H633" s="8" t="str">
        <f t="shared" ca="1" si="609"/>
        <v/>
      </c>
      <c r="I633" s="6" t="str">
        <f t="shared" ca="1" si="555"/>
        <v/>
      </c>
      <c r="J633" s="6" t="str">
        <f t="shared" ca="1" si="556"/>
        <v/>
      </c>
      <c r="K633" s="7"/>
      <c r="L633" s="6" t="str">
        <f ca="1">IF($H633="","",IF($J633="",VLOOKUP($I633,Sterbetafeln!$A$4:$I$124,$D$10,FALSE),MAX(0.0005,VLOOKUP($I633,Sterbetafeln!$A$4:$I$124,$D$10,FALSE)*VLOOKUP($J633,Sterbetafeln!$A$4:$I$124,$D$13,FALSE))))</f>
        <v/>
      </c>
      <c r="M633" s="78">
        <f ca="1">SUM($O$3:$O633)</f>
        <v>0</v>
      </c>
      <c r="N633" s="25" t="str">
        <f t="shared" ca="1" si="571"/>
        <v/>
      </c>
      <c r="O633" s="25" t="str">
        <f t="shared" ca="1" si="572"/>
        <v/>
      </c>
      <c r="P633" s="25" t="str">
        <f t="shared" ca="1" si="573"/>
        <v/>
      </c>
      <c r="Q633" s="7" t="str">
        <f t="shared" ca="1" si="574"/>
        <v/>
      </c>
      <c r="R633" s="25" t="str">
        <f t="shared" ca="1" si="575"/>
        <v/>
      </c>
      <c r="S633" s="25">
        <f ca="1">SUM(R$3:R633)</f>
        <v>0</v>
      </c>
      <c r="T633" s="25" t="str">
        <f t="shared" ca="1" si="576"/>
        <v/>
      </c>
      <c r="U633" s="25" t="str">
        <f t="shared" ca="1" si="557"/>
        <v/>
      </c>
      <c r="V633" s="25" t="str">
        <f t="shared" ca="1" si="577"/>
        <v/>
      </c>
      <c r="W633" s="25" t="str">
        <f t="shared" ca="1" si="558"/>
        <v/>
      </c>
      <c r="X633" s="25" t="str">
        <f t="shared" ca="1" si="578"/>
        <v/>
      </c>
      <c r="Y633" s="25" t="str">
        <f t="shared" ca="1" si="559"/>
        <v/>
      </c>
      <c r="Z633" s="25" t="str">
        <f t="shared" ca="1" si="579"/>
        <v/>
      </c>
      <c r="AA633" s="25" t="str">
        <f t="shared" ca="1" si="580"/>
        <v/>
      </c>
      <c r="AB633" s="25" t="str">
        <f ca="1">IF($H633="","",IF($Q633="x",SUM(U$3:W633)+SUM(Z$3:AA633)-SUM(AB$3:AB632),0))</f>
        <v/>
      </c>
      <c r="AC633" s="25" t="str">
        <f t="shared" ca="1" si="581"/>
        <v/>
      </c>
      <c r="AD633" s="25" t="str">
        <f t="shared" ca="1" si="560"/>
        <v/>
      </c>
      <c r="AE633" s="7"/>
      <c r="AF633" s="25" t="str">
        <f t="shared" ca="1" si="582"/>
        <v/>
      </c>
      <c r="AG633" s="25">
        <f ca="1">SUM(AF$3:AF633)</f>
        <v>0</v>
      </c>
      <c r="AH633" s="25" t="str">
        <f t="shared" ca="1" si="583"/>
        <v/>
      </c>
      <c r="AI633" s="25" t="str">
        <f t="shared" ca="1" si="561"/>
        <v/>
      </c>
      <c r="AJ633" s="25" t="str">
        <f t="shared" ca="1" si="584"/>
        <v/>
      </c>
      <c r="AK633" s="25" t="str">
        <f t="shared" ca="1" si="562"/>
        <v/>
      </c>
      <c r="AL633" s="25" t="str">
        <f t="shared" ca="1" si="585"/>
        <v/>
      </c>
      <c r="AM633" s="25" t="str">
        <f t="shared" ca="1" si="563"/>
        <v/>
      </c>
      <c r="AN633" s="25" t="str">
        <f t="shared" ca="1" si="586"/>
        <v/>
      </c>
      <c r="AO633" s="25" t="str">
        <f t="shared" ca="1" si="587"/>
        <v/>
      </c>
      <c r="AP633" s="25" t="str">
        <f ca="1">IF($H633="","",IF($Q633="x",SUM(AI$3:AK633)+SUM(AN$3:AO633)-SUM(AP$3:AP632),0))</f>
        <v/>
      </c>
      <c r="AQ633" s="25" t="str">
        <f t="shared" ca="1" si="588"/>
        <v/>
      </c>
      <c r="AR633" s="25" t="str">
        <f t="shared" ca="1" si="564"/>
        <v/>
      </c>
      <c r="AS633" s="7"/>
      <c r="AT633" s="25" t="str">
        <f t="shared" ca="1" si="589"/>
        <v/>
      </c>
      <c r="AU633" s="25">
        <f ca="1">SUM(AT$3:AT633)</f>
        <v>0</v>
      </c>
      <c r="AV633" s="25" t="str">
        <f t="shared" ca="1" si="590"/>
        <v/>
      </c>
      <c r="AW633" s="25" t="str">
        <f t="shared" ca="1" si="565"/>
        <v/>
      </c>
      <c r="AX633" s="25" t="str">
        <f t="shared" ca="1" si="591"/>
        <v/>
      </c>
      <c r="AY633" s="25" t="str">
        <f t="shared" ca="1" si="592"/>
        <v/>
      </c>
      <c r="AZ633" s="25" t="str">
        <f t="shared" ca="1" si="593"/>
        <v/>
      </c>
      <c r="BA633" s="25" t="str">
        <f t="shared" ca="1" si="594"/>
        <v/>
      </c>
      <c r="BB633" s="25" t="str">
        <f t="shared" ca="1" si="595"/>
        <v/>
      </c>
      <c r="BC633" s="25" t="str">
        <f t="shared" ca="1" si="596"/>
        <v/>
      </c>
      <c r="BD633" s="25" t="str">
        <f ca="1">IF($H633="","",IF($Q633="x",SUM(AW$3:AY633)+SUM(BB$3:BC633)-SUM(BD$3:BD632),0))</f>
        <v/>
      </c>
      <c r="BE633" s="25" t="str">
        <f t="shared" ca="1" si="597"/>
        <v/>
      </c>
      <c r="BF633" s="25" t="str">
        <f t="shared" ca="1" si="566"/>
        <v/>
      </c>
      <c r="BG633" s="7"/>
      <c r="BI633" s="25" t="str">
        <f t="shared" ca="1" si="598"/>
        <v/>
      </c>
      <c r="BJ633" s="25">
        <f ca="1">SUM(BI$3:BI633)</f>
        <v>0</v>
      </c>
      <c r="BK633" s="25" t="str">
        <f t="shared" ca="1" si="610"/>
        <v/>
      </c>
      <c r="BL633" s="25" t="str">
        <f t="shared" ca="1" si="567"/>
        <v/>
      </c>
      <c r="BM633" s="25" t="str">
        <f t="shared" ca="1" si="599"/>
        <v/>
      </c>
      <c r="BN633" s="25" t="str">
        <f t="shared" ca="1" si="600"/>
        <v/>
      </c>
      <c r="BO633" s="25" t="str">
        <f t="shared" ca="1" si="601"/>
        <v/>
      </c>
      <c r="BP633" s="25" t="str">
        <f t="shared" ca="1" si="602"/>
        <v/>
      </c>
      <c r="BQ633" s="25" t="str">
        <f t="shared" ca="1" si="603"/>
        <v/>
      </c>
      <c r="BR633" s="25" t="str">
        <f t="shared" ca="1" si="604"/>
        <v/>
      </c>
      <c r="BS633" s="25" t="str">
        <f ca="1">IF($H633="","",IF($Q633="x",SUM(BL$3:BN633)+SUM(BQ$3:BR633)-SUM(BS$3:BS632),0))</f>
        <v/>
      </c>
      <c r="BT633" s="25" t="str">
        <f t="shared" ca="1" si="605"/>
        <v/>
      </c>
      <c r="BU633" s="25" t="str">
        <f t="shared" ca="1" si="568"/>
        <v/>
      </c>
      <c r="BV633" s="7"/>
      <c r="BY633" s="7"/>
      <c r="CB633" s="131">
        <f t="shared" si="552"/>
        <v>630</v>
      </c>
      <c r="CC633" s="132" t="str">
        <f t="shared" ca="1" si="606"/>
        <v/>
      </c>
      <c r="CD633" s="133" t="str">
        <f t="shared" ca="1" si="553"/>
        <v/>
      </c>
      <c r="CE633" s="133" t="str">
        <f t="shared" ca="1" si="607"/>
        <v/>
      </c>
      <c r="CF633" s="133" t="str">
        <f t="shared" ca="1" si="554"/>
        <v/>
      </c>
      <c r="CG633" s="133" t="str">
        <f t="shared" ca="1" si="608"/>
        <v/>
      </c>
      <c r="CH633" s="133" t="str">
        <f ca="1">IF($H633="","",IF(MONTH($H633)=MONTH($C$4)-1,MAX(0,(CG633-SUM(N622:N633)+SUM(O622:O633))-(VLOOKUP(CB633-12,$CB$3:$CH632,6,FALSE))),0)*0.25)</f>
        <v/>
      </c>
      <c r="CI633" s="133" t="str">
        <f ca="1">IF($H633="","",CG633-SUM($CH$4:$CH633))</f>
        <v/>
      </c>
      <c r="CK633" s="133" t="str">
        <f ca="1">IF($H633="","",SUM($N$4:$N633)+$CK$3)</f>
        <v/>
      </c>
      <c r="CL633" s="133" t="str">
        <f ca="1">IF($H633="","",SUM($O$4:$O633))</f>
        <v/>
      </c>
      <c r="CM633" s="133" t="str">
        <f t="shared" ca="1" si="611"/>
        <v/>
      </c>
      <c r="CN633" s="133" t="str">
        <f ca="1">IF($H633="","",ROUND(IF(MONTH($H633)=MONTH($C$4)-1,BT633*(1+CC633)-SUM($CM$4:$CM633),0),2))</f>
        <v/>
      </c>
      <c r="CZ633" s="132" t="str">
        <f t="shared" ca="1" si="569"/>
        <v/>
      </c>
    </row>
    <row r="634" spans="6:104" x14ac:dyDescent="0.2">
      <c r="F634" s="3">
        <v>631</v>
      </c>
      <c r="G634" s="3">
        <f t="shared" si="570"/>
        <v>53</v>
      </c>
      <c r="H634" s="8" t="str">
        <f t="shared" ca="1" si="609"/>
        <v/>
      </c>
      <c r="I634" s="6" t="str">
        <f t="shared" ca="1" si="555"/>
        <v/>
      </c>
      <c r="J634" s="6" t="str">
        <f t="shared" ca="1" si="556"/>
        <v/>
      </c>
      <c r="K634" s="7"/>
      <c r="L634" s="6" t="str">
        <f ca="1">IF($H634="","",IF($J634="",VLOOKUP($I634,Sterbetafeln!$A$4:$I$124,$D$10,FALSE),MAX(0.0005,VLOOKUP($I634,Sterbetafeln!$A$4:$I$124,$D$10,FALSE)*VLOOKUP($J634,Sterbetafeln!$A$4:$I$124,$D$13,FALSE))))</f>
        <v/>
      </c>
      <c r="M634" s="78">
        <f ca="1">SUM($O$3:$O634)</f>
        <v>0</v>
      </c>
      <c r="N634" s="25" t="str">
        <f t="shared" ca="1" si="571"/>
        <v/>
      </c>
      <c r="O634" s="25" t="str">
        <f t="shared" ca="1" si="572"/>
        <v/>
      </c>
      <c r="P634" s="25" t="str">
        <f t="shared" ca="1" si="573"/>
        <v/>
      </c>
      <c r="Q634" s="7" t="str">
        <f t="shared" ca="1" si="574"/>
        <v/>
      </c>
      <c r="R634" s="25" t="str">
        <f t="shared" ca="1" si="575"/>
        <v/>
      </c>
      <c r="S634" s="25">
        <f ca="1">SUM(R$3:R634)</f>
        <v>0</v>
      </c>
      <c r="T634" s="25" t="str">
        <f t="shared" ca="1" si="576"/>
        <v/>
      </c>
      <c r="U634" s="25" t="str">
        <f t="shared" ca="1" si="557"/>
        <v/>
      </c>
      <c r="V634" s="25" t="str">
        <f t="shared" ca="1" si="577"/>
        <v/>
      </c>
      <c r="W634" s="25" t="str">
        <f t="shared" ca="1" si="558"/>
        <v/>
      </c>
      <c r="X634" s="25" t="str">
        <f t="shared" ca="1" si="578"/>
        <v/>
      </c>
      <c r="Y634" s="25" t="str">
        <f t="shared" ca="1" si="559"/>
        <v/>
      </c>
      <c r="Z634" s="25" t="str">
        <f t="shared" ca="1" si="579"/>
        <v/>
      </c>
      <c r="AA634" s="25" t="str">
        <f t="shared" ca="1" si="580"/>
        <v/>
      </c>
      <c r="AB634" s="25" t="str">
        <f ca="1">IF($H634="","",IF($Q634="x",SUM(U$3:W634)+SUM(Z$3:AA634)-SUM(AB$3:AB633),0))</f>
        <v/>
      </c>
      <c r="AC634" s="25" t="str">
        <f t="shared" ca="1" si="581"/>
        <v/>
      </c>
      <c r="AD634" s="25" t="str">
        <f t="shared" ca="1" si="560"/>
        <v/>
      </c>
      <c r="AE634" s="7"/>
      <c r="AF634" s="25" t="str">
        <f t="shared" ca="1" si="582"/>
        <v/>
      </c>
      <c r="AG634" s="25">
        <f ca="1">SUM(AF$3:AF634)</f>
        <v>0</v>
      </c>
      <c r="AH634" s="25" t="str">
        <f t="shared" ca="1" si="583"/>
        <v/>
      </c>
      <c r="AI634" s="25" t="str">
        <f t="shared" ca="1" si="561"/>
        <v/>
      </c>
      <c r="AJ634" s="25" t="str">
        <f t="shared" ca="1" si="584"/>
        <v/>
      </c>
      <c r="AK634" s="25" t="str">
        <f t="shared" ca="1" si="562"/>
        <v/>
      </c>
      <c r="AL634" s="25" t="str">
        <f t="shared" ca="1" si="585"/>
        <v/>
      </c>
      <c r="AM634" s="25" t="str">
        <f t="shared" ca="1" si="563"/>
        <v/>
      </c>
      <c r="AN634" s="25" t="str">
        <f t="shared" ca="1" si="586"/>
        <v/>
      </c>
      <c r="AO634" s="25" t="str">
        <f t="shared" ca="1" si="587"/>
        <v/>
      </c>
      <c r="AP634" s="25" t="str">
        <f ca="1">IF($H634="","",IF($Q634="x",SUM(AI$3:AK634)+SUM(AN$3:AO634)-SUM(AP$3:AP633),0))</f>
        <v/>
      </c>
      <c r="AQ634" s="25" t="str">
        <f t="shared" ca="1" si="588"/>
        <v/>
      </c>
      <c r="AR634" s="25" t="str">
        <f t="shared" ca="1" si="564"/>
        <v/>
      </c>
      <c r="AS634" s="7"/>
      <c r="AT634" s="25" t="str">
        <f t="shared" ca="1" si="589"/>
        <v/>
      </c>
      <c r="AU634" s="25">
        <f ca="1">SUM(AT$3:AT634)</f>
        <v>0</v>
      </c>
      <c r="AV634" s="25" t="str">
        <f t="shared" ca="1" si="590"/>
        <v/>
      </c>
      <c r="AW634" s="25" t="str">
        <f t="shared" ca="1" si="565"/>
        <v/>
      </c>
      <c r="AX634" s="25" t="str">
        <f t="shared" ca="1" si="591"/>
        <v/>
      </c>
      <c r="AY634" s="25" t="str">
        <f t="shared" ca="1" si="592"/>
        <v/>
      </c>
      <c r="AZ634" s="25" t="str">
        <f t="shared" ca="1" si="593"/>
        <v/>
      </c>
      <c r="BA634" s="25" t="str">
        <f t="shared" ca="1" si="594"/>
        <v/>
      </c>
      <c r="BB634" s="25" t="str">
        <f t="shared" ca="1" si="595"/>
        <v/>
      </c>
      <c r="BC634" s="25" t="str">
        <f t="shared" ca="1" si="596"/>
        <v/>
      </c>
      <c r="BD634" s="25" t="str">
        <f ca="1">IF($H634="","",IF($Q634="x",SUM(AW$3:AY634)+SUM(BB$3:BC634)-SUM(BD$3:BD633),0))</f>
        <v/>
      </c>
      <c r="BE634" s="25" t="str">
        <f t="shared" ca="1" si="597"/>
        <v/>
      </c>
      <c r="BF634" s="25" t="str">
        <f t="shared" ca="1" si="566"/>
        <v/>
      </c>
      <c r="BG634" s="7"/>
      <c r="BI634" s="25" t="str">
        <f t="shared" ca="1" si="598"/>
        <v/>
      </c>
      <c r="BJ634" s="25">
        <f ca="1">SUM(BI$3:BI634)</f>
        <v>0</v>
      </c>
      <c r="BK634" s="25" t="str">
        <f t="shared" ca="1" si="610"/>
        <v/>
      </c>
      <c r="BL634" s="25" t="str">
        <f t="shared" ca="1" si="567"/>
        <v/>
      </c>
      <c r="BM634" s="25" t="str">
        <f t="shared" ca="1" si="599"/>
        <v/>
      </c>
      <c r="BN634" s="25" t="str">
        <f t="shared" ca="1" si="600"/>
        <v/>
      </c>
      <c r="BO634" s="25" t="str">
        <f t="shared" ca="1" si="601"/>
        <v/>
      </c>
      <c r="BP634" s="25" t="str">
        <f t="shared" ca="1" si="602"/>
        <v/>
      </c>
      <c r="BQ634" s="25" t="str">
        <f t="shared" ca="1" si="603"/>
        <v/>
      </c>
      <c r="BR634" s="25" t="str">
        <f t="shared" ca="1" si="604"/>
        <v/>
      </c>
      <c r="BS634" s="25" t="str">
        <f ca="1">IF($H634="","",IF($Q634="x",SUM(BL$3:BN634)+SUM(BQ$3:BR634)-SUM(BS$3:BS633),0))</f>
        <v/>
      </c>
      <c r="BT634" s="25" t="str">
        <f t="shared" ca="1" si="605"/>
        <v/>
      </c>
      <c r="BU634" s="25" t="str">
        <f t="shared" ca="1" si="568"/>
        <v/>
      </c>
      <c r="BV634" s="7"/>
      <c r="BY634" s="7"/>
      <c r="CB634" s="131">
        <f t="shared" si="552"/>
        <v>631</v>
      </c>
      <c r="CC634" s="132" t="str">
        <f t="shared" ca="1" si="606"/>
        <v/>
      </c>
      <c r="CD634" s="133" t="str">
        <f t="shared" ca="1" si="553"/>
        <v/>
      </c>
      <c r="CE634" s="133" t="str">
        <f t="shared" ca="1" si="607"/>
        <v/>
      </c>
      <c r="CF634" s="133" t="str">
        <f t="shared" ca="1" si="554"/>
        <v/>
      </c>
      <c r="CG634" s="133" t="str">
        <f t="shared" ca="1" si="608"/>
        <v/>
      </c>
      <c r="CH634" s="133" t="str">
        <f ca="1">IF($H634="","",IF(MONTH($H634)=MONTH($C$4)-1,MAX(0,(CG634-SUM(N623:N634)+SUM(O623:O634))-(VLOOKUP(CB634-12,$CB$3:$CH633,6,FALSE))),0)*0.25)</f>
        <v/>
      </c>
      <c r="CI634" s="133" t="str">
        <f ca="1">IF($H634="","",CG634-SUM($CH$4:$CH634))</f>
        <v/>
      </c>
      <c r="CK634" s="133" t="str">
        <f ca="1">IF($H634="","",SUM($N$4:$N634)+$CK$3)</f>
        <v/>
      </c>
      <c r="CL634" s="133" t="str">
        <f ca="1">IF($H634="","",SUM($O$4:$O634))</f>
        <v/>
      </c>
      <c r="CM634" s="133" t="str">
        <f t="shared" ca="1" si="611"/>
        <v/>
      </c>
      <c r="CN634" s="133" t="str">
        <f ca="1">IF($H634="","",ROUND(IF(MONTH($H634)=MONTH($C$4)-1,BT634*(1+CC634)-SUM($CM$4:$CM634),0),2))</f>
        <v/>
      </c>
      <c r="CZ634" s="132" t="str">
        <f t="shared" ca="1" si="569"/>
        <v/>
      </c>
    </row>
    <row r="635" spans="6:104" x14ac:dyDescent="0.2">
      <c r="F635" s="3">
        <v>632</v>
      </c>
      <c r="G635" s="3">
        <f t="shared" si="570"/>
        <v>53</v>
      </c>
      <c r="H635" s="8" t="str">
        <f t="shared" ca="1" si="609"/>
        <v/>
      </c>
      <c r="I635" s="6" t="str">
        <f t="shared" ca="1" si="555"/>
        <v/>
      </c>
      <c r="J635" s="6" t="str">
        <f t="shared" ca="1" si="556"/>
        <v/>
      </c>
      <c r="K635" s="7"/>
      <c r="L635" s="6" t="str">
        <f ca="1">IF($H635="","",IF($J635="",VLOOKUP($I635,Sterbetafeln!$A$4:$I$124,$D$10,FALSE),MAX(0.0005,VLOOKUP($I635,Sterbetafeln!$A$4:$I$124,$D$10,FALSE)*VLOOKUP($J635,Sterbetafeln!$A$4:$I$124,$D$13,FALSE))))</f>
        <v/>
      </c>
      <c r="M635" s="78">
        <f ca="1">SUM($O$3:$O635)</f>
        <v>0</v>
      </c>
      <c r="N635" s="25" t="str">
        <f t="shared" ca="1" si="571"/>
        <v/>
      </c>
      <c r="O635" s="25" t="str">
        <f t="shared" ca="1" si="572"/>
        <v/>
      </c>
      <c r="P635" s="25" t="str">
        <f t="shared" ca="1" si="573"/>
        <v/>
      </c>
      <c r="Q635" s="7" t="str">
        <f t="shared" ca="1" si="574"/>
        <v/>
      </c>
      <c r="R635" s="25" t="str">
        <f t="shared" ca="1" si="575"/>
        <v/>
      </c>
      <c r="S635" s="25">
        <f ca="1">SUM(R$3:R635)</f>
        <v>0</v>
      </c>
      <c r="T635" s="25" t="str">
        <f t="shared" ca="1" si="576"/>
        <v/>
      </c>
      <c r="U635" s="25" t="str">
        <f t="shared" ca="1" si="557"/>
        <v/>
      </c>
      <c r="V635" s="25" t="str">
        <f t="shared" ca="1" si="577"/>
        <v/>
      </c>
      <c r="W635" s="25" t="str">
        <f t="shared" ca="1" si="558"/>
        <v/>
      </c>
      <c r="X635" s="25" t="str">
        <f t="shared" ca="1" si="578"/>
        <v/>
      </c>
      <c r="Y635" s="25" t="str">
        <f t="shared" ca="1" si="559"/>
        <v/>
      </c>
      <c r="Z635" s="25" t="str">
        <f t="shared" ca="1" si="579"/>
        <v/>
      </c>
      <c r="AA635" s="25" t="str">
        <f t="shared" ca="1" si="580"/>
        <v/>
      </c>
      <c r="AB635" s="25" t="str">
        <f ca="1">IF($H635="","",IF($Q635="x",SUM(U$3:W635)+SUM(Z$3:AA635)-SUM(AB$3:AB634),0))</f>
        <v/>
      </c>
      <c r="AC635" s="25" t="str">
        <f t="shared" ca="1" si="581"/>
        <v/>
      </c>
      <c r="AD635" s="25" t="str">
        <f t="shared" ca="1" si="560"/>
        <v/>
      </c>
      <c r="AE635" s="7"/>
      <c r="AF635" s="25" t="str">
        <f t="shared" ca="1" si="582"/>
        <v/>
      </c>
      <c r="AG635" s="25">
        <f ca="1">SUM(AF$3:AF635)</f>
        <v>0</v>
      </c>
      <c r="AH635" s="25" t="str">
        <f t="shared" ca="1" si="583"/>
        <v/>
      </c>
      <c r="AI635" s="25" t="str">
        <f t="shared" ca="1" si="561"/>
        <v/>
      </c>
      <c r="AJ635" s="25" t="str">
        <f t="shared" ca="1" si="584"/>
        <v/>
      </c>
      <c r="AK635" s="25" t="str">
        <f t="shared" ca="1" si="562"/>
        <v/>
      </c>
      <c r="AL635" s="25" t="str">
        <f t="shared" ca="1" si="585"/>
        <v/>
      </c>
      <c r="AM635" s="25" t="str">
        <f t="shared" ca="1" si="563"/>
        <v/>
      </c>
      <c r="AN635" s="25" t="str">
        <f t="shared" ca="1" si="586"/>
        <v/>
      </c>
      <c r="AO635" s="25" t="str">
        <f t="shared" ca="1" si="587"/>
        <v/>
      </c>
      <c r="AP635" s="25" t="str">
        <f ca="1">IF($H635="","",IF($Q635="x",SUM(AI$3:AK635)+SUM(AN$3:AO635)-SUM(AP$3:AP634),0))</f>
        <v/>
      </c>
      <c r="AQ635" s="25" t="str">
        <f t="shared" ca="1" si="588"/>
        <v/>
      </c>
      <c r="AR635" s="25" t="str">
        <f t="shared" ca="1" si="564"/>
        <v/>
      </c>
      <c r="AS635" s="7"/>
      <c r="AT635" s="25" t="str">
        <f t="shared" ca="1" si="589"/>
        <v/>
      </c>
      <c r="AU635" s="25">
        <f ca="1">SUM(AT$3:AT635)</f>
        <v>0</v>
      </c>
      <c r="AV635" s="25" t="str">
        <f t="shared" ca="1" si="590"/>
        <v/>
      </c>
      <c r="AW635" s="25" t="str">
        <f t="shared" ca="1" si="565"/>
        <v/>
      </c>
      <c r="AX635" s="25" t="str">
        <f t="shared" ca="1" si="591"/>
        <v/>
      </c>
      <c r="AY635" s="25" t="str">
        <f t="shared" ca="1" si="592"/>
        <v/>
      </c>
      <c r="AZ635" s="25" t="str">
        <f t="shared" ca="1" si="593"/>
        <v/>
      </c>
      <c r="BA635" s="25" t="str">
        <f t="shared" ca="1" si="594"/>
        <v/>
      </c>
      <c r="BB635" s="25" t="str">
        <f t="shared" ca="1" si="595"/>
        <v/>
      </c>
      <c r="BC635" s="25" t="str">
        <f t="shared" ca="1" si="596"/>
        <v/>
      </c>
      <c r="BD635" s="25" t="str">
        <f ca="1">IF($H635="","",IF($Q635="x",SUM(AW$3:AY635)+SUM(BB$3:BC635)-SUM(BD$3:BD634),0))</f>
        <v/>
      </c>
      <c r="BE635" s="25" t="str">
        <f t="shared" ca="1" si="597"/>
        <v/>
      </c>
      <c r="BF635" s="25" t="str">
        <f t="shared" ca="1" si="566"/>
        <v/>
      </c>
      <c r="BG635" s="7"/>
      <c r="BI635" s="25" t="str">
        <f t="shared" ca="1" si="598"/>
        <v/>
      </c>
      <c r="BJ635" s="25">
        <f ca="1">SUM(BI$3:BI635)</f>
        <v>0</v>
      </c>
      <c r="BK635" s="25" t="str">
        <f t="shared" ca="1" si="610"/>
        <v/>
      </c>
      <c r="BL635" s="25" t="str">
        <f t="shared" ca="1" si="567"/>
        <v/>
      </c>
      <c r="BM635" s="25" t="str">
        <f t="shared" ca="1" si="599"/>
        <v/>
      </c>
      <c r="BN635" s="25" t="str">
        <f t="shared" ca="1" si="600"/>
        <v/>
      </c>
      <c r="BO635" s="25" t="str">
        <f t="shared" ca="1" si="601"/>
        <v/>
      </c>
      <c r="BP635" s="25" t="str">
        <f t="shared" ca="1" si="602"/>
        <v/>
      </c>
      <c r="BQ635" s="25" t="str">
        <f t="shared" ca="1" si="603"/>
        <v/>
      </c>
      <c r="BR635" s="25" t="str">
        <f t="shared" ca="1" si="604"/>
        <v/>
      </c>
      <c r="BS635" s="25" t="str">
        <f ca="1">IF($H635="","",IF($Q635="x",SUM(BL$3:BN635)+SUM(BQ$3:BR635)-SUM(BS$3:BS634),0))</f>
        <v/>
      </c>
      <c r="BT635" s="25" t="str">
        <f t="shared" ca="1" si="605"/>
        <v/>
      </c>
      <c r="BU635" s="25" t="str">
        <f t="shared" ca="1" si="568"/>
        <v/>
      </c>
      <c r="BV635" s="7"/>
      <c r="BY635" s="7"/>
      <c r="CB635" s="131">
        <f t="shared" si="552"/>
        <v>632</v>
      </c>
      <c r="CC635" s="132" t="str">
        <f t="shared" ca="1" si="606"/>
        <v/>
      </c>
      <c r="CD635" s="133" t="str">
        <f t="shared" ca="1" si="553"/>
        <v/>
      </c>
      <c r="CE635" s="133" t="str">
        <f t="shared" ca="1" si="607"/>
        <v/>
      </c>
      <c r="CF635" s="133" t="str">
        <f t="shared" ca="1" si="554"/>
        <v/>
      </c>
      <c r="CG635" s="133" t="str">
        <f t="shared" ca="1" si="608"/>
        <v/>
      </c>
      <c r="CH635" s="133" t="str">
        <f ca="1">IF($H635="","",IF(MONTH($H635)=MONTH($C$4)-1,MAX(0,(CG635-SUM(N624:N635)+SUM(O624:O635))-(VLOOKUP(CB635-12,$CB$3:$CH634,6,FALSE))),0)*0.25)</f>
        <v/>
      </c>
      <c r="CI635" s="133" t="str">
        <f ca="1">IF($H635="","",CG635-SUM($CH$4:$CH635))</f>
        <v/>
      </c>
      <c r="CK635" s="133" t="str">
        <f ca="1">IF($H635="","",SUM($N$4:$N635)+$CK$3)</f>
        <v/>
      </c>
      <c r="CL635" s="133" t="str">
        <f ca="1">IF($H635="","",SUM($O$4:$O635))</f>
        <v/>
      </c>
      <c r="CM635" s="133" t="str">
        <f t="shared" ca="1" si="611"/>
        <v/>
      </c>
      <c r="CN635" s="133" t="str">
        <f ca="1">IF($H635="","",ROUND(IF(MONTH($H635)=MONTH($C$4)-1,BT635*(1+CC635)-SUM($CM$4:$CM635),0),2))</f>
        <v/>
      </c>
      <c r="CZ635" s="132" t="str">
        <f t="shared" ca="1" si="569"/>
        <v/>
      </c>
    </row>
    <row r="636" spans="6:104" x14ac:dyDescent="0.2">
      <c r="F636" s="3">
        <v>633</v>
      </c>
      <c r="G636" s="3">
        <f t="shared" si="570"/>
        <v>53</v>
      </c>
      <c r="H636" s="8" t="str">
        <f t="shared" ca="1" si="609"/>
        <v/>
      </c>
      <c r="I636" s="6" t="str">
        <f t="shared" ca="1" si="555"/>
        <v/>
      </c>
      <c r="J636" s="6" t="str">
        <f t="shared" ca="1" si="556"/>
        <v/>
      </c>
      <c r="K636" s="7"/>
      <c r="L636" s="6" t="str">
        <f ca="1">IF($H636="","",IF($J636="",VLOOKUP($I636,Sterbetafeln!$A$4:$I$124,$D$10,FALSE),MAX(0.0005,VLOOKUP($I636,Sterbetafeln!$A$4:$I$124,$D$10,FALSE)*VLOOKUP($J636,Sterbetafeln!$A$4:$I$124,$D$13,FALSE))))</f>
        <v/>
      </c>
      <c r="M636" s="78">
        <f ca="1">SUM($O$3:$O636)</f>
        <v>0</v>
      </c>
      <c r="N636" s="25" t="str">
        <f t="shared" ca="1" si="571"/>
        <v/>
      </c>
      <c r="O636" s="25" t="str">
        <f t="shared" ca="1" si="572"/>
        <v/>
      </c>
      <c r="P636" s="25" t="str">
        <f t="shared" ca="1" si="573"/>
        <v/>
      </c>
      <c r="Q636" s="7" t="str">
        <f t="shared" ca="1" si="574"/>
        <v/>
      </c>
      <c r="R636" s="25" t="str">
        <f t="shared" ca="1" si="575"/>
        <v/>
      </c>
      <c r="S636" s="25">
        <f ca="1">SUM(R$3:R636)</f>
        <v>0</v>
      </c>
      <c r="T636" s="25" t="str">
        <f t="shared" ca="1" si="576"/>
        <v/>
      </c>
      <c r="U636" s="25" t="str">
        <f t="shared" ca="1" si="557"/>
        <v/>
      </c>
      <c r="V636" s="25" t="str">
        <f t="shared" ca="1" si="577"/>
        <v/>
      </c>
      <c r="W636" s="25" t="str">
        <f t="shared" ca="1" si="558"/>
        <v/>
      </c>
      <c r="X636" s="25" t="str">
        <f t="shared" ca="1" si="578"/>
        <v/>
      </c>
      <c r="Y636" s="25" t="str">
        <f t="shared" ca="1" si="559"/>
        <v/>
      </c>
      <c r="Z636" s="25" t="str">
        <f t="shared" ca="1" si="579"/>
        <v/>
      </c>
      <c r="AA636" s="25" t="str">
        <f t="shared" ca="1" si="580"/>
        <v/>
      </c>
      <c r="AB636" s="25" t="str">
        <f ca="1">IF($H636="","",IF($Q636="x",SUM(U$3:W636)+SUM(Z$3:AA636)-SUM(AB$3:AB635),0))</f>
        <v/>
      </c>
      <c r="AC636" s="25" t="str">
        <f t="shared" ca="1" si="581"/>
        <v/>
      </c>
      <c r="AD636" s="25" t="str">
        <f t="shared" ca="1" si="560"/>
        <v/>
      </c>
      <c r="AE636" s="7"/>
      <c r="AF636" s="25" t="str">
        <f t="shared" ca="1" si="582"/>
        <v/>
      </c>
      <c r="AG636" s="25">
        <f ca="1">SUM(AF$3:AF636)</f>
        <v>0</v>
      </c>
      <c r="AH636" s="25" t="str">
        <f t="shared" ca="1" si="583"/>
        <v/>
      </c>
      <c r="AI636" s="25" t="str">
        <f t="shared" ca="1" si="561"/>
        <v/>
      </c>
      <c r="AJ636" s="25" t="str">
        <f t="shared" ca="1" si="584"/>
        <v/>
      </c>
      <c r="AK636" s="25" t="str">
        <f t="shared" ca="1" si="562"/>
        <v/>
      </c>
      <c r="AL636" s="25" t="str">
        <f t="shared" ca="1" si="585"/>
        <v/>
      </c>
      <c r="AM636" s="25" t="str">
        <f t="shared" ca="1" si="563"/>
        <v/>
      </c>
      <c r="AN636" s="25" t="str">
        <f t="shared" ca="1" si="586"/>
        <v/>
      </c>
      <c r="AO636" s="25" t="str">
        <f t="shared" ca="1" si="587"/>
        <v/>
      </c>
      <c r="AP636" s="25" t="str">
        <f ca="1">IF($H636="","",IF($Q636="x",SUM(AI$3:AK636)+SUM(AN$3:AO636)-SUM(AP$3:AP635),0))</f>
        <v/>
      </c>
      <c r="AQ636" s="25" t="str">
        <f t="shared" ca="1" si="588"/>
        <v/>
      </c>
      <c r="AR636" s="25" t="str">
        <f t="shared" ca="1" si="564"/>
        <v/>
      </c>
      <c r="AS636" s="7"/>
      <c r="AT636" s="25" t="str">
        <f t="shared" ca="1" si="589"/>
        <v/>
      </c>
      <c r="AU636" s="25">
        <f ca="1">SUM(AT$3:AT636)</f>
        <v>0</v>
      </c>
      <c r="AV636" s="25" t="str">
        <f t="shared" ca="1" si="590"/>
        <v/>
      </c>
      <c r="AW636" s="25" t="str">
        <f t="shared" ca="1" si="565"/>
        <v/>
      </c>
      <c r="AX636" s="25" t="str">
        <f t="shared" ca="1" si="591"/>
        <v/>
      </c>
      <c r="AY636" s="25" t="str">
        <f t="shared" ca="1" si="592"/>
        <v/>
      </c>
      <c r="AZ636" s="25" t="str">
        <f t="shared" ca="1" si="593"/>
        <v/>
      </c>
      <c r="BA636" s="25" t="str">
        <f t="shared" ca="1" si="594"/>
        <v/>
      </c>
      <c r="BB636" s="25" t="str">
        <f t="shared" ca="1" si="595"/>
        <v/>
      </c>
      <c r="BC636" s="25" t="str">
        <f t="shared" ca="1" si="596"/>
        <v/>
      </c>
      <c r="BD636" s="25" t="str">
        <f ca="1">IF($H636="","",IF($Q636="x",SUM(AW$3:AY636)+SUM(BB$3:BC636)-SUM(BD$3:BD635),0))</f>
        <v/>
      </c>
      <c r="BE636" s="25" t="str">
        <f t="shared" ca="1" si="597"/>
        <v/>
      </c>
      <c r="BF636" s="25" t="str">
        <f t="shared" ca="1" si="566"/>
        <v/>
      </c>
      <c r="BG636" s="7"/>
      <c r="BI636" s="25" t="str">
        <f t="shared" ca="1" si="598"/>
        <v/>
      </c>
      <c r="BJ636" s="25">
        <f ca="1">SUM(BI$3:BI636)</f>
        <v>0</v>
      </c>
      <c r="BK636" s="25" t="str">
        <f t="shared" ca="1" si="610"/>
        <v/>
      </c>
      <c r="BL636" s="25" t="str">
        <f t="shared" ca="1" si="567"/>
        <v/>
      </c>
      <c r="BM636" s="25" t="str">
        <f t="shared" ca="1" si="599"/>
        <v/>
      </c>
      <c r="BN636" s="25" t="str">
        <f t="shared" ca="1" si="600"/>
        <v/>
      </c>
      <c r="BO636" s="25" t="str">
        <f t="shared" ca="1" si="601"/>
        <v/>
      </c>
      <c r="BP636" s="25" t="str">
        <f t="shared" ca="1" si="602"/>
        <v/>
      </c>
      <c r="BQ636" s="25" t="str">
        <f t="shared" ca="1" si="603"/>
        <v/>
      </c>
      <c r="BR636" s="25" t="str">
        <f t="shared" ca="1" si="604"/>
        <v/>
      </c>
      <c r="BS636" s="25" t="str">
        <f ca="1">IF($H636="","",IF($Q636="x",SUM(BL$3:BN636)+SUM(BQ$3:BR636)-SUM(BS$3:BS635),0))</f>
        <v/>
      </c>
      <c r="BT636" s="25" t="str">
        <f t="shared" ca="1" si="605"/>
        <v/>
      </c>
      <c r="BU636" s="25" t="str">
        <f t="shared" ca="1" si="568"/>
        <v/>
      </c>
      <c r="BV636" s="7"/>
      <c r="BY636" s="7"/>
      <c r="CB636" s="131">
        <f t="shared" si="552"/>
        <v>633</v>
      </c>
      <c r="CC636" s="132" t="str">
        <f t="shared" ca="1" si="606"/>
        <v/>
      </c>
      <c r="CD636" s="133" t="str">
        <f t="shared" ca="1" si="553"/>
        <v/>
      </c>
      <c r="CE636" s="133" t="str">
        <f t="shared" ca="1" si="607"/>
        <v/>
      </c>
      <c r="CF636" s="133" t="str">
        <f t="shared" ca="1" si="554"/>
        <v/>
      </c>
      <c r="CG636" s="133" t="str">
        <f t="shared" ca="1" si="608"/>
        <v/>
      </c>
      <c r="CH636" s="133" t="str">
        <f ca="1">IF($H636="","",IF(MONTH($H636)=MONTH($C$4)-1,MAX(0,(CG636-SUM(N625:N636)+SUM(O625:O636))-(VLOOKUP(CB636-12,$CB$3:$CH635,6,FALSE))),0)*0.25)</f>
        <v/>
      </c>
      <c r="CI636" s="133" t="str">
        <f ca="1">IF($H636="","",CG636-SUM($CH$4:$CH636))</f>
        <v/>
      </c>
      <c r="CK636" s="133" t="str">
        <f ca="1">IF($H636="","",SUM($N$4:$N636)+$CK$3)</f>
        <v/>
      </c>
      <c r="CL636" s="133" t="str">
        <f ca="1">IF($H636="","",SUM($O$4:$O636))</f>
        <v/>
      </c>
      <c r="CM636" s="133" t="str">
        <f t="shared" ca="1" si="611"/>
        <v/>
      </c>
      <c r="CN636" s="133" t="str">
        <f ca="1">IF($H636="","",ROUND(IF(MONTH($H636)=MONTH($C$4)-1,BT636*(1+CC636)-SUM($CM$4:$CM636),0),2))</f>
        <v/>
      </c>
      <c r="CZ636" s="132" t="str">
        <f t="shared" ca="1" si="569"/>
        <v/>
      </c>
    </row>
    <row r="637" spans="6:104" x14ac:dyDescent="0.2">
      <c r="F637" s="3">
        <v>634</v>
      </c>
      <c r="G637" s="3">
        <f t="shared" si="570"/>
        <v>53</v>
      </c>
      <c r="H637" s="8" t="str">
        <f t="shared" ca="1" si="609"/>
        <v/>
      </c>
      <c r="I637" s="6" t="str">
        <f t="shared" ca="1" si="555"/>
        <v/>
      </c>
      <c r="J637" s="6" t="str">
        <f t="shared" ca="1" si="556"/>
        <v/>
      </c>
      <c r="K637" s="7"/>
      <c r="L637" s="6" t="str">
        <f ca="1">IF($H637="","",IF($J637="",VLOOKUP($I637,Sterbetafeln!$A$4:$I$124,$D$10,FALSE),MAX(0.0005,VLOOKUP($I637,Sterbetafeln!$A$4:$I$124,$D$10,FALSE)*VLOOKUP($J637,Sterbetafeln!$A$4:$I$124,$D$13,FALSE))))</f>
        <v/>
      </c>
      <c r="M637" s="78">
        <f ca="1">SUM($O$3:$O637)</f>
        <v>0</v>
      </c>
      <c r="N637" s="25" t="str">
        <f t="shared" ca="1" si="571"/>
        <v/>
      </c>
      <c r="O637" s="25" t="str">
        <f t="shared" ca="1" si="572"/>
        <v/>
      </c>
      <c r="P637" s="25" t="str">
        <f t="shared" ca="1" si="573"/>
        <v/>
      </c>
      <c r="Q637" s="7" t="str">
        <f t="shared" ca="1" si="574"/>
        <v/>
      </c>
      <c r="R637" s="25" t="str">
        <f t="shared" ca="1" si="575"/>
        <v/>
      </c>
      <c r="S637" s="25">
        <f ca="1">SUM(R$3:R637)</f>
        <v>0</v>
      </c>
      <c r="T637" s="25" t="str">
        <f t="shared" ca="1" si="576"/>
        <v/>
      </c>
      <c r="U637" s="25" t="str">
        <f t="shared" ca="1" si="557"/>
        <v/>
      </c>
      <c r="V637" s="25" t="str">
        <f t="shared" ca="1" si="577"/>
        <v/>
      </c>
      <c r="W637" s="25" t="str">
        <f t="shared" ca="1" si="558"/>
        <v/>
      </c>
      <c r="X637" s="25" t="str">
        <f t="shared" ca="1" si="578"/>
        <v/>
      </c>
      <c r="Y637" s="25" t="str">
        <f t="shared" ca="1" si="559"/>
        <v/>
      </c>
      <c r="Z637" s="25" t="str">
        <f t="shared" ca="1" si="579"/>
        <v/>
      </c>
      <c r="AA637" s="25" t="str">
        <f t="shared" ca="1" si="580"/>
        <v/>
      </c>
      <c r="AB637" s="25" t="str">
        <f ca="1">IF($H637="","",IF($Q637="x",SUM(U$3:W637)+SUM(Z$3:AA637)-SUM(AB$3:AB636),0))</f>
        <v/>
      </c>
      <c r="AC637" s="25" t="str">
        <f t="shared" ca="1" si="581"/>
        <v/>
      </c>
      <c r="AD637" s="25" t="str">
        <f t="shared" ca="1" si="560"/>
        <v/>
      </c>
      <c r="AE637" s="7"/>
      <c r="AF637" s="25" t="str">
        <f t="shared" ca="1" si="582"/>
        <v/>
      </c>
      <c r="AG637" s="25">
        <f ca="1">SUM(AF$3:AF637)</f>
        <v>0</v>
      </c>
      <c r="AH637" s="25" t="str">
        <f t="shared" ca="1" si="583"/>
        <v/>
      </c>
      <c r="AI637" s="25" t="str">
        <f t="shared" ca="1" si="561"/>
        <v/>
      </c>
      <c r="AJ637" s="25" t="str">
        <f t="shared" ca="1" si="584"/>
        <v/>
      </c>
      <c r="AK637" s="25" t="str">
        <f t="shared" ca="1" si="562"/>
        <v/>
      </c>
      <c r="AL637" s="25" t="str">
        <f t="shared" ca="1" si="585"/>
        <v/>
      </c>
      <c r="AM637" s="25" t="str">
        <f t="shared" ca="1" si="563"/>
        <v/>
      </c>
      <c r="AN637" s="25" t="str">
        <f t="shared" ca="1" si="586"/>
        <v/>
      </c>
      <c r="AO637" s="25" t="str">
        <f t="shared" ca="1" si="587"/>
        <v/>
      </c>
      <c r="AP637" s="25" t="str">
        <f ca="1">IF($H637="","",IF($Q637="x",SUM(AI$3:AK637)+SUM(AN$3:AO637)-SUM(AP$3:AP636),0))</f>
        <v/>
      </c>
      <c r="AQ637" s="25" t="str">
        <f t="shared" ca="1" si="588"/>
        <v/>
      </c>
      <c r="AR637" s="25" t="str">
        <f t="shared" ca="1" si="564"/>
        <v/>
      </c>
      <c r="AS637" s="7"/>
      <c r="AT637" s="25" t="str">
        <f t="shared" ca="1" si="589"/>
        <v/>
      </c>
      <c r="AU637" s="25">
        <f ca="1">SUM(AT$3:AT637)</f>
        <v>0</v>
      </c>
      <c r="AV637" s="25" t="str">
        <f t="shared" ca="1" si="590"/>
        <v/>
      </c>
      <c r="AW637" s="25" t="str">
        <f t="shared" ca="1" si="565"/>
        <v/>
      </c>
      <c r="AX637" s="25" t="str">
        <f t="shared" ca="1" si="591"/>
        <v/>
      </c>
      <c r="AY637" s="25" t="str">
        <f t="shared" ca="1" si="592"/>
        <v/>
      </c>
      <c r="AZ637" s="25" t="str">
        <f t="shared" ca="1" si="593"/>
        <v/>
      </c>
      <c r="BA637" s="25" t="str">
        <f t="shared" ca="1" si="594"/>
        <v/>
      </c>
      <c r="BB637" s="25" t="str">
        <f t="shared" ca="1" si="595"/>
        <v/>
      </c>
      <c r="BC637" s="25" t="str">
        <f t="shared" ca="1" si="596"/>
        <v/>
      </c>
      <c r="BD637" s="25" t="str">
        <f ca="1">IF($H637="","",IF($Q637="x",SUM(AW$3:AY637)+SUM(BB$3:BC637)-SUM(BD$3:BD636),0))</f>
        <v/>
      </c>
      <c r="BE637" s="25" t="str">
        <f t="shared" ca="1" si="597"/>
        <v/>
      </c>
      <c r="BF637" s="25" t="str">
        <f t="shared" ca="1" si="566"/>
        <v/>
      </c>
      <c r="BG637" s="7"/>
      <c r="BI637" s="25" t="str">
        <f t="shared" ca="1" si="598"/>
        <v/>
      </c>
      <c r="BJ637" s="25">
        <f ca="1">SUM(BI$3:BI637)</f>
        <v>0</v>
      </c>
      <c r="BK637" s="25" t="str">
        <f t="shared" ca="1" si="610"/>
        <v/>
      </c>
      <c r="BL637" s="25" t="str">
        <f t="shared" ca="1" si="567"/>
        <v/>
      </c>
      <c r="BM637" s="25" t="str">
        <f t="shared" ca="1" si="599"/>
        <v/>
      </c>
      <c r="BN637" s="25" t="str">
        <f t="shared" ca="1" si="600"/>
        <v/>
      </c>
      <c r="BO637" s="25" t="str">
        <f t="shared" ca="1" si="601"/>
        <v/>
      </c>
      <c r="BP637" s="25" t="str">
        <f t="shared" ca="1" si="602"/>
        <v/>
      </c>
      <c r="BQ637" s="25" t="str">
        <f t="shared" ca="1" si="603"/>
        <v/>
      </c>
      <c r="BR637" s="25" t="str">
        <f t="shared" ca="1" si="604"/>
        <v/>
      </c>
      <c r="BS637" s="25" t="str">
        <f ca="1">IF($H637="","",IF($Q637="x",SUM(BL$3:BN637)+SUM(BQ$3:BR637)-SUM(BS$3:BS636),0))</f>
        <v/>
      </c>
      <c r="BT637" s="25" t="str">
        <f t="shared" ca="1" si="605"/>
        <v/>
      </c>
      <c r="BU637" s="25" t="str">
        <f t="shared" ca="1" si="568"/>
        <v/>
      </c>
      <c r="BV637" s="7"/>
      <c r="BY637" s="7"/>
      <c r="CB637" s="131">
        <f t="shared" si="552"/>
        <v>634</v>
      </c>
      <c r="CC637" s="132" t="str">
        <f t="shared" ca="1" si="606"/>
        <v/>
      </c>
      <c r="CD637" s="133" t="str">
        <f t="shared" ca="1" si="553"/>
        <v/>
      </c>
      <c r="CE637" s="133" t="str">
        <f t="shared" ca="1" si="607"/>
        <v/>
      </c>
      <c r="CF637" s="133" t="str">
        <f t="shared" ca="1" si="554"/>
        <v/>
      </c>
      <c r="CG637" s="133" t="str">
        <f t="shared" ca="1" si="608"/>
        <v/>
      </c>
      <c r="CH637" s="133" t="str">
        <f ca="1">IF($H637="","",IF(MONTH($H637)=MONTH($C$4)-1,MAX(0,(CG637-SUM(N626:N637)+SUM(O626:O637))-(VLOOKUP(CB637-12,$CB$3:$CH636,6,FALSE))),0)*0.25)</f>
        <v/>
      </c>
      <c r="CI637" s="133" t="str">
        <f ca="1">IF($H637="","",CG637-SUM($CH$4:$CH637))</f>
        <v/>
      </c>
      <c r="CK637" s="133" t="str">
        <f ca="1">IF($H637="","",SUM($N$4:$N637)+$CK$3)</f>
        <v/>
      </c>
      <c r="CL637" s="133" t="str">
        <f ca="1">IF($H637="","",SUM($O$4:$O637))</f>
        <v/>
      </c>
      <c r="CM637" s="133" t="str">
        <f t="shared" ca="1" si="611"/>
        <v/>
      </c>
      <c r="CN637" s="133" t="str">
        <f ca="1">IF($H637="","",ROUND(IF(MONTH($H637)=MONTH($C$4)-1,BT637*(1+CC637)-SUM($CM$4:$CM637),0),2))</f>
        <v/>
      </c>
      <c r="CZ637" s="132" t="str">
        <f t="shared" ca="1" si="569"/>
        <v/>
      </c>
    </row>
    <row r="638" spans="6:104" x14ac:dyDescent="0.2">
      <c r="F638" s="3">
        <v>635</v>
      </c>
      <c r="G638" s="3">
        <f t="shared" si="570"/>
        <v>53</v>
      </c>
      <c r="H638" s="8" t="str">
        <f t="shared" ca="1" si="609"/>
        <v/>
      </c>
      <c r="I638" s="6" t="str">
        <f t="shared" ca="1" si="555"/>
        <v/>
      </c>
      <c r="J638" s="6" t="str">
        <f t="shared" ca="1" si="556"/>
        <v/>
      </c>
      <c r="K638" s="7"/>
      <c r="L638" s="6" t="str">
        <f ca="1">IF($H638="","",IF($J638="",VLOOKUP($I638,Sterbetafeln!$A$4:$I$124,$D$10,FALSE),MAX(0.0005,VLOOKUP($I638,Sterbetafeln!$A$4:$I$124,$D$10,FALSE)*VLOOKUP($J638,Sterbetafeln!$A$4:$I$124,$D$13,FALSE))))</f>
        <v/>
      </c>
      <c r="M638" s="78">
        <f ca="1">SUM($O$3:$O638)</f>
        <v>0</v>
      </c>
      <c r="N638" s="25" t="str">
        <f t="shared" ca="1" si="571"/>
        <v/>
      </c>
      <c r="O638" s="25" t="str">
        <f t="shared" ca="1" si="572"/>
        <v/>
      </c>
      <c r="P638" s="25" t="str">
        <f t="shared" ca="1" si="573"/>
        <v/>
      </c>
      <c r="Q638" s="7" t="str">
        <f t="shared" ca="1" si="574"/>
        <v/>
      </c>
      <c r="R638" s="25" t="str">
        <f t="shared" ca="1" si="575"/>
        <v/>
      </c>
      <c r="S638" s="25">
        <f ca="1">SUM(R$3:R638)</f>
        <v>0</v>
      </c>
      <c r="T638" s="25" t="str">
        <f t="shared" ca="1" si="576"/>
        <v/>
      </c>
      <c r="U638" s="25" t="str">
        <f t="shared" ca="1" si="557"/>
        <v/>
      </c>
      <c r="V638" s="25" t="str">
        <f t="shared" ca="1" si="577"/>
        <v/>
      </c>
      <c r="W638" s="25" t="str">
        <f t="shared" ca="1" si="558"/>
        <v/>
      </c>
      <c r="X638" s="25" t="str">
        <f t="shared" ca="1" si="578"/>
        <v/>
      </c>
      <c r="Y638" s="25" t="str">
        <f t="shared" ca="1" si="559"/>
        <v/>
      </c>
      <c r="Z638" s="25" t="str">
        <f t="shared" ca="1" si="579"/>
        <v/>
      </c>
      <c r="AA638" s="25" t="str">
        <f t="shared" ca="1" si="580"/>
        <v/>
      </c>
      <c r="AB638" s="25" t="str">
        <f ca="1">IF($H638="","",IF($Q638="x",SUM(U$3:W638)+SUM(Z$3:AA638)-SUM(AB$3:AB637),0))</f>
        <v/>
      </c>
      <c r="AC638" s="25" t="str">
        <f t="shared" ca="1" si="581"/>
        <v/>
      </c>
      <c r="AD638" s="25" t="str">
        <f t="shared" ca="1" si="560"/>
        <v/>
      </c>
      <c r="AE638" s="7"/>
      <c r="AF638" s="25" t="str">
        <f t="shared" ca="1" si="582"/>
        <v/>
      </c>
      <c r="AG638" s="25">
        <f ca="1">SUM(AF$3:AF638)</f>
        <v>0</v>
      </c>
      <c r="AH638" s="25" t="str">
        <f t="shared" ca="1" si="583"/>
        <v/>
      </c>
      <c r="AI638" s="25" t="str">
        <f t="shared" ca="1" si="561"/>
        <v/>
      </c>
      <c r="AJ638" s="25" t="str">
        <f t="shared" ca="1" si="584"/>
        <v/>
      </c>
      <c r="AK638" s="25" t="str">
        <f t="shared" ca="1" si="562"/>
        <v/>
      </c>
      <c r="AL638" s="25" t="str">
        <f t="shared" ca="1" si="585"/>
        <v/>
      </c>
      <c r="AM638" s="25" t="str">
        <f t="shared" ca="1" si="563"/>
        <v/>
      </c>
      <c r="AN638" s="25" t="str">
        <f t="shared" ca="1" si="586"/>
        <v/>
      </c>
      <c r="AO638" s="25" t="str">
        <f t="shared" ca="1" si="587"/>
        <v/>
      </c>
      <c r="AP638" s="25" t="str">
        <f ca="1">IF($H638="","",IF($Q638="x",SUM(AI$3:AK638)+SUM(AN$3:AO638)-SUM(AP$3:AP637),0))</f>
        <v/>
      </c>
      <c r="AQ638" s="25" t="str">
        <f t="shared" ca="1" si="588"/>
        <v/>
      </c>
      <c r="AR638" s="25" t="str">
        <f t="shared" ca="1" si="564"/>
        <v/>
      </c>
      <c r="AS638" s="7"/>
      <c r="AT638" s="25" t="str">
        <f t="shared" ca="1" si="589"/>
        <v/>
      </c>
      <c r="AU638" s="25">
        <f ca="1">SUM(AT$3:AT638)</f>
        <v>0</v>
      </c>
      <c r="AV638" s="25" t="str">
        <f t="shared" ca="1" si="590"/>
        <v/>
      </c>
      <c r="AW638" s="25" t="str">
        <f t="shared" ca="1" si="565"/>
        <v/>
      </c>
      <c r="AX638" s="25" t="str">
        <f t="shared" ca="1" si="591"/>
        <v/>
      </c>
      <c r="AY638" s="25" t="str">
        <f t="shared" ca="1" si="592"/>
        <v/>
      </c>
      <c r="AZ638" s="25" t="str">
        <f t="shared" ca="1" si="593"/>
        <v/>
      </c>
      <c r="BA638" s="25" t="str">
        <f t="shared" ca="1" si="594"/>
        <v/>
      </c>
      <c r="BB638" s="25" t="str">
        <f t="shared" ca="1" si="595"/>
        <v/>
      </c>
      <c r="BC638" s="25" t="str">
        <f t="shared" ca="1" si="596"/>
        <v/>
      </c>
      <c r="BD638" s="25" t="str">
        <f ca="1">IF($H638="","",IF($Q638="x",SUM(AW$3:AY638)+SUM(BB$3:BC638)-SUM(BD$3:BD637),0))</f>
        <v/>
      </c>
      <c r="BE638" s="25" t="str">
        <f t="shared" ca="1" si="597"/>
        <v/>
      </c>
      <c r="BF638" s="25" t="str">
        <f t="shared" ca="1" si="566"/>
        <v/>
      </c>
      <c r="BG638" s="7"/>
      <c r="BI638" s="25" t="str">
        <f t="shared" ca="1" si="598"/>
        <v/>
      </c>
      <c r="BJ638" s="25">
        <f ca="1">SUM(BI$3:BI638)</f>
        <v>0</v>
      </c>
      <c r="BK638" s="25" t="str">
        <f t="shared" ca="1" si="610"/>
        <v/>
      </c>
      <c r="BL638" s="25" t="str">
        <f t="shared" ca="1" si="567"/>
        <v/>
      </c>
      <c r="BM638" s="25" t="str">
        <f t="shared" ca="1" si="599"/>
        <v/>
      </c>
      <c r="BN638" s="25" t="str">
        <f t="shared" ca="1" si="600"/>
        <v/>
      </c>
      <c r="BO638" s="25" t="str">
        <f t="shared" ca="1" si="601"/>
        <v/>
      </c>
      <c r="BP638" s="25" t="str">
        <f t="shared" ca="1" si="602"/>
        <v/>
      </c>
      <c r="BQ638" s="25" t="str">
        <f t="shared" ca="1" si="603"/>
        <v/>
      </c>
      <c r="BR638" s="25" t="str">
        <f t="shared" ca="1" si="604"/>
        <v/>
      </c>
      <c r="BS638" s="25" t="str">
        <f ca="1">IF($H638="","",IF($Q638="x",SUM(BL$3:BN638)+SUM(BQ$3:BR638)-SUM(BS$3:BS637),0))</f>
        <v/>
      </c>
      <c r="BT638" s="25" t="str">
        <f t="shared" ca="1" si="605"/>
        <v/>
      </c>
      <c r="BU638" s="25" t="str">
        <f t="shared" ca="1" si="568"/>
        <v/>
      </c>
      <c r="BV638" s="7"/>
      <c r="BY638" s="7"/>
      <c r="CB638" s="131">
        <f t="shared" si="552"/>
        <v>635</v>
      </c>
      <c r="CC638" s="132" t="str">
        <f t="shared" ca="1" si="606"/>
        <v/>
      </c>
      <c r="CD638" s="133" t="str">
        <f t="shared" ca="1" si="553"/>
        <v/>
      </c>
      <c r="CE638" s="133" t="str">
        <f t="shared" ca="1" si="607"/>
        <v/>
      </c>
      <c r="CF638" s="133" t="str">
        <f t="shared" ca="1" si="554"/>
        <v/>
      </c>
      <c r="CG638" s="133" t="str">
        <f t="shared" ca="1" si="608"/>
        <v/>
      </c>
      <c r="CH638" s="133" t="str">
        <f ca="1">IF($H638="","",IF(MONTH($H638)=MONTH($C$4)-1,MAX(0,(CG638-SUM(N627:N638)+SUM(O627:O638))-(VLOOKUP(CB638-12,$CB$3:$CH637,6,FALSE))),0)*0.25)</f>
        <v/>
      </c>
      <c r="CI638" s="133" t="str">
        <f ca="1">IF($H638="","",CG638-SUM($CH$4:$CH638))</f>
        <v/>
      </c>
      <c r="CK638" s="133" t="str">
        <f ca="1">IF($H638="","",SUM($N$4:$N638)+$CK$3)</f>
        <v/>
      </c>
      <c r="CL638" s="133" t="str">
        <f ca="1">IF($H638="","",SUM($O$4:$O638))</f>
        <v/>
      </c>
      <c r="CM638" s="133" t="str">
        <f t="shared" ca="1" si="611"/>
        <v/>
      </c>
      <c r="CN638" s="133" t="str">
        <f ca="1">IF($H638="","",ROUND(IF(MONTH($H638)=MONTH($C$4)-1,BT638*(1+CC638)-SUM($CM$4:$CM638),0),2))</f>
        <v/>
      </c>
      <c r="CZ638" s="132" t="str">
        <f t="shared" ca="1" si="569"/>
        <v/>
      </c>
    </row>
    <row r="639" spans="6:104" x14ac:dyDescent="0.2">
      <c r="F639" s="3">
        <v>636</v>
      </c>
      <c r="G639" s="3">
        <f t="shared" si="570"/>
        <v>53</v>
      </c>
      <c r="H639" s="8" t="str">
        <f t="shared" ca="1" si="609"/>
        <v/>
      </c>
      <c r="I639" s="6" t="str">
        <f t="shared" ca="1" si="555"/>
        <v/>
      </c>
      <c r="J639" s="6" t="str">
        <f t="shared" ca="1" si="556"/>
        <v/>
      </c>
      <c r="K639" s="7"/>
      <c r="L639" s="6" t="str">
        <f ca="1">IF($H639="","",IF($J639="",VLOOKUP($I639,Sterbetafeln!$A$4:$I$124,$D$10,FALSE),MAX(0.0005,VLOOKUP($I639,Sterbetafeln!$A$4:$I$124,$D$10,FALSE)*VLOOKUP($J639,Sterbetafeln!$A$4:$I$124,$D$13,FALSE))))</f>
        <v/>
      </c>
      <c r="M639" s="78">
        <f ca="1">SUM($O$3:$O639)</f>
        <v>0</v>
      </c>
      <c r="N639" s="25" t="str">
        <f t="shared" ca="1" si="571"/>
        <v/>
      </c>
      <c r="O639" s="25" t="str">
        <f t="shared" ca="1" si="572"/>
        <v/>
      </c>
      <c r="P639" s="25" t="str">
        <f t="shared" ca="1" si="573"/>
        <v/>
      </c>
      <c r="Q639" s="7" t="str">
        <f t="shared" ca="1" si="574"/>
        <v/>
      </c>
      <c r="R639" s="25" t="str">
        <f t="shared" ca="1" si="575"/>
        <v/>
      </c>
      <c r="S639" s="25">
        <f ca="1">SUM(R$3:R639)</f>
        <v>0</v>
      </c>
      <c r="T639" s="25" t="str">
        <f t="shared" ca="1" si="576"/>
        <v/>
      </c>
      <c r="U639" s="25" t="str">
        <f t="shared" ca="1" si="557"/>
        <v/>
      </c>
      <c r="V639" s="25" t="str">
        <f t="shared" ca="1" si="577"/>
        <v/>
      </c>
      <c r="W639" s="25" t="str">
        <f t="shared" ca="1" si="558"/>
        <v/>
      </c>
      <c r="X639" s="25" t="str">
        <f t="shared" ca="1" si="578"/>
        <v/>
      </c>
      <c r="Y639" s="25" t="str">
        <f t="shared" ca="1" si="559"/>
        <v/>
      </c>
      <c r="Z639" s="25" t="str">
        <f t="shared" ca="1" si="579"/>
        <v/>
      </c>
      <c r="AA639" s="25" t="str">
        <f t="shared" ca="1" si="580"/>
        <v/>
      </c>
      <c r="AB639" s="25" t="str">
        <f ca="1">IF($H639="","",IF($Q639="x",SUM(U$3:W639)+SUM(Z$3:AA639)-SUM(AB$3:AB638),0))</f>
        <v/>
      </c>
      <c r="AC639" s="25" t="str">
        <f t="shared" ca="1" si="581"/>
        <v/>
      </c>
      <c r="AD639" s="25" t="str">
        <f t="shared" ca="1" si="560"/>
        <v/>
      </c>
      <c r="AE639" s="7"/>
      <c r="AF639" s="25" t="str">
        <f t="shared" ca="1" si="582"/>
        <v/>
      </c>
      <c r="AG639" s="25">
        <f ca="1">SUM(AF$3:AF639)</f>
        <v>0</v>
      </c>
      <c r="AH639" s="25" t="str">
        <f t="shared" ca="1" si="583"/>
        <v/>
      </c>
      <c r="AI639" s="25" t="str">
        <f t="shared" ca="1" si="561"/>
        <v/>
      </c>
      <c r="AJ639" s="25" t="str">
        <f t="shared" ca="1" si="584"/>
        <v/>
      </c>
      <c r="AK639" s="25" t="str">
        <f t="shared" ca="1" si="562"/>
        <v/>
      </c>
      <c r="AL639" s="25" t="str">
        <f t="shared" ca="1" si="585"/>
        <v/>
      </c>
      <c r="AM639" s="25" t="str">
        <f t="shared" ca="1" si="563"/>
        <v/>
      </c>
      <c r="AN639" s="25" t="str">
        <f t="shared" ca="1" si="586"/>
        <v/>
      </c>
      <c r="AO639" s="25" t="str">
        <f t="shared" ca="1" si="587"/>
        <v/>
      </c>
      <c r="AP639" s="25" t="str">
        <f ca="1">IF($H639="","",IF($Q639="x",SUM(AI$3:AK639)+SUM(AN$3:AO639)-SUM(AP$3:AP638),0))</f>
        <v/>
      </c>
      <c r="AQ639" s="25" t="str">
        <f t="shared" ca="1" si="588"/>
        <v/>
      </c>
      <c r="AR639" s="25" t="str">
        <f t="shared" ca="1" si="564"/>
        <v/>
      </c>
      <c r="AS639" s="7"/>
      <c r="AT639" s="25" t="str">
        <f t="shared" ca="1" si="589"/>
        <v/>
      </c>
      <c r="AU639" s="25">
        <f ca="1">SUM(AT$3:AT639)</f>
        <v>0</v>
      </c>
      <c r="AV639" s="25" t="str">
        <f t="shared" ca="1" si="590"/>
        <v/>
      </c>
      <c r="AW639" s="25" t="str">
        <f t="shared" ca="1" si="565"/>
        <v/>
      </c>
      <c r="AX639" s="25" t="str">
        <f t="shared" ca="1" si="591"/>
        <v/>
      </c>
      <c r="AY639" s="25" t="str">
        <f t="shared" ca="1" si="592"/>
        <v/>
      </c>
      <c r="AZ639" s="25" t="str">
        <f t="shared" ca="1" si="593"/>
        <v/>
      </c>
      <c r="BA639" s="25" t="str">
        <f t="shared" ca="1" si="594"/>
        <v/>
      </c>
      <c r="BB639" s="25" t="str">
        <f t="shared" ca="1" si="595"/>
        <v/>
      </c>
      <c r="BC639" s="25" t="str">
        <f t="shared" ca="1" si="596"/>
        <v/>
      </c>
      <c r="BD639" s="25" t="str">
        <f ca="1">IF($H639="","",IF($Q639="x",SUM(AW$3:AY639)+SUM(BB$3:BC639)-SUM(BD$3:BD638),0))</f>
        <v/>
      </c>
      <c r="BE639" s="25" t="str">
        <f t="shared" ca="1" si="597"/>
        <v/>
      </c>
      <c r="BF639" s="25" t="str">
        <f t="shared" ca="1" si="566"/>
        <v/>
      </c>
      <c r="BG639" s="7"/>
      <c r="BI639" s="25" t="str">
        <f t="shared" ca="1" si="598"/>
        <v/>
      </c>
      <c r="BJ639" s="25">
        <f ca="1">SUM(BI$3:BI639)</f>
        <v>0</v>
      </c>
      <c r="BK639" s="25" t="str">
        <f t="shared" ca="1" si="610"/>
        <v/>
      </c>
      <c r="BL639" s="25" t="str">
        <f t="shared" ca="1" si="567"/>
        <v/>
      </c>
      <c r="BM639" s="25" t="str">
        <f t="shared" ca="1" si="599"/>
        <v/>
      </c>
      <c r="BN639" s="25" t="str">
        <f t="shared" ca="1" si="600"/>
        <v/>
      </c>
      <c r="BO639" s="25" t="str">
        <f t="shared" ca="1" si="601"/>
        <v/>
      </c>
      <c r="BP639" s="25" t="str">
        <f t="shared" ca="1" si="602"/>
        <v/>
      </c>
      <c r="BQ639" s="25" t="str">
        <f t="shared" ca="1" si="603"/>
        <v/>
      </c>
      <c r="BR639" s="25" t="str">
        <f t="shared" ca="1" si="604"/>
        <v/>
      </c>
      <c r="BS639" s="25" t="str">
        <f ca="1">IF($H639="","",IF($Q639="x",SUM(BL$3:BN639)+SUM(BQ$3:BR639)-SUM(BS$3:BS638),0))</f>
        <v/>
      </c>
      <c r="BT639" s="25" t="str">
        <f t="shared" ca="1" si="605"/>
        <v/>
      </c>
      <c r="BU639" s="25" t="str">
        <f t="shared" ca="1" si="568"/>
        <v/>
      </c>
      <c r="BV639" s="7"/>
      <c r="BY639" s="7"/>
      <c r="CB639" s="131">
        <f t="shared" si="552"/>
        <v>636</v>
      </c>
      <c r="CC639" s="132" t="str">
        <f t="shared" ca="1" si="606"/>
        <v/>
      </c>
      <c r="CD639" s="133" t="str">
        <f t="shared" ca="1" si="553"/>
        <v/>
      </c>
      <c r="CE639" s="133" t="str">
        <f t="shared" ca="1" si="607"/>
        <v/>
      </c>
      <c r="CF639" s="133" t="str">
        <f t="shared" ca="1" si="554"/>
        <v/>
      </c>
      <c r="CG639" s="133" t="str">
        <f t="shared" ca="1" si="608"/>
        <v/>
      </c>
      <c r="CH639" s="133" t="str">
        <f ca="1">IF($H639="","",IF(MONTH($H639)=MONTH($C$4)-1,MAX(0,(CG639-SUM(N628:N639)+SUM(O628:O639))-(VLOOKUP(CB639-12,$CB$3:$CH638,6,FALSE))),0)*0.25)</f>
        <v/>
      </c>
      <c r="CI639" s="133" t="str">
        <f ca="1">IF($H639="","",CG639-SUM($CH$4:$CH639))</f>
        <v/>
      </c>
      <c r="CK639" s="133" t="str">
        <f ca="1">IF($H639="","",SUM($N$4:$N639)+$CK$3)</f>
        <v/>
      </c>
      <c r="CL639" s="133" t="str">
        <f ca="1">IF($H639="","",SUM($O$4:$O639))</f>
        <v/>
      </c>
      <c r="CM639" s="133" t="str">
        <f t="shared" ca="1" si="611"/>
        <v/>
      </c>
      <c r="CN639" s="133" t="str">
        <f ca="1">IF($H639="","",ROUND(IF(MONTH($H639)=MONTH($C$4)-1,BT639*(1+CC639)-SUM($CM$4:$CM639),0),2))</f>
        <v/>
      </c>
      <c r="CZ639" s="132" t="str">
        <f t="shared" ca="1" si="569"/>
        <v/>
      </c>
    </row>
    <row r="640" spans="6:104" x14ac:dyDescent="0.2">
      <c r="F640" s="3">
        <v>637</v>
      </c>
      <c r="G640" s="3">
        <f t="shared" si="570"/>
        <v>54</v>
      </c>
      <c r="H640" s="8" t="str">
        <f t="shared" ca="1" si="609"/>
        <v/>
      </c>
      <c r="I640" s="6" t="str">
        <f t="shared" ca="1" si="555"/>
        <v/>
      </c>
      <c r="J640" s="6" t="str">
        <f t="shared" ca="1" si="556"/>
        <v/>
      </c>
      <c r="K640" s="7"/>
      <c r="L640" s="6" t="str">
        <f ca="1">IF($H640="","",IF($J640="",VLOOKUP($I640,Sterbetafeln!$A$4:$I$124,$D$10,FALSE),MAX(0.0005,VLOOKUP($I640,Sterbetafeln!$A$4:$I$124,$D$10,FALSE)*VLOOKUP($J640,Sterbetafeln!$A$4:$I$124,$D$13,FALSE))))</f>
        <v/>
      </c>
      <c r="M640" s="78">
        <f ca="1">SUM($O$3:$O640)</f>
        <v>0</v>
      </c>
      <c r="N640" s="25" t="str">
        <f t="shared" ca="1" si="571"/>
        <v/>
      </c>
      <c r="O640" s="25" t="str">
        <f t="shared" ca="1" si="572"/>
        <v/>
      </c>
      <c r="P640" s="25" t="str">
        <f t="shared" ca="1" si="573"/>
        <v/>
      </c>
      <c r="Q640" s="7" t="str">
        <f t="shared" ca="1" si="574"/>
        <v/>
      </c>
      <c r="R640" s="25" t="str">
        <f t="shared" ca="1" si="575"/>
        <v/>
      </c>
      <c r="S640" s="25">
        <f ca="1">SUM(R$3:R640)</f>
        <v>0</v>
      </c>
      <c r="T640" s="25" t="str">
        <f t="shared" ca="1" si="576"/>
        <v/>
      </c>
      <c r="U640" s="25" t="str">
        <f t="shared" ca="1" si="557"/>
        <v/>
      </c>
      <c r="V640" s="25" t="str">
        <f t="shared" ca="1" si="577"/>
        <v/>
      </c>
      <c r="W640" s="25" t="str">
        <f t="shared" ca="1" si="558"/>
        <v/>
      </c>
      <c r="X640" s="25" t="str">
        <f t="shared" ca="1" si="578"/>
        <v/>
      </c>
      <c r="Y640" s="25" t="str">
        <f t="shared" ca="1" si="559"/>
        <v/>
      </c>
      <c r="Z640" s="25" t="str">
        <f t="shared" ca="1" si="579"/>
        <v/>
      </c>
      <c r="AA640" s="25" t="str">
        <f t="shared" ca="1" si="580"/>
        <v/>
      </c>
      <c r="AB640" s="25" t="str">
        <f ca="1">IF($H640="","",IF($Q640="x",SUM(U$3:W640)+SUM(Z$3:AA640)-SUM(AB$3:AB639),0))</f>
        <v/>
      </c>
      <c r="AC640" s="25" t="str">
        <f t="shared" ca="1" si="581"/>
        <v/>
      </c>
      <c r="AD640" s="25" t="str">
        <f t="shared" ca="1" si="560"/>
        <v/>
      </c>
      <c r="AE640" s="7"/>
      <c r="AF640" s="25" t="str">
        <f t="shared" ca="1" si="582"/>
        <v/>
      </c>
      <c r="AG640" s="25">
        <f ca="1">SUM(AF$3:AF640)</f>
        <v>0</v>
      </c>
      <c r="AH640" s="25" t="str">
        <f t="shared" ca="1" si="583"/>
        <v/>
      </c>
      <c r="AI640" s="25" t="str">
        <f t="shared" ca="1" si="561"/>
        <v/>
      </c>
      <c r="AJ640" s="25" t="str">
        <f t="shared" ca="1" si="584"/>
        <v/>
      </c>
      <c r="AK640" s="25" t="str">
        <f t="shared" ca="1" si="562"/>
        <v/>
      </c>
      <c r="AL640" s="25" t="str">
        <f t="shared" ca="1" si="585"/>
        <v/>
      </c>
      <c r="AM640" s="25" t="str">
        <f t="shared" ca="1" si="563"/>
        <v/>
      </c>
      <c r="AN640" s="25" t="str">
        <f t="shared" ca="1" si="586"/>
        <v/>
      </c>
      <c r="AO640" s="25" t="str">
        <f t="shared" ca="1" si="587"/>
        <v/>
      </c>
      <c r="AP640" s="25" t="str">
        <f ca="1">IF($H640="","",IF($Q640="x",SUM(AI$3:AK640)+SUM(AN$3:AO640)-SUM(AP$3:AP639),0))</f>
        <v/>
      </c>
      <c r="AQ640" s="25" t="str">
        <f t="shared" ca="1" si="588"/>
        <v/>
      </c>
      <c r="AR640" s="25" t="str">
        <f t="shared" ca="1" si="564"/>
        <v/>
      </c>
      <c r="AS640" s="7"/>
      <c r="AT640" s="25" t="str">
        <f t="shared" ca="1" si="589"/>
        <v/>
      </c>
      <c r="AU640" s="25">
        <f ca="1">SUM(AT$3:AT640)</f>
        <v>0</v>
      </c>
      <c r="AV640" s="25" t="str">
        <f t="shared" ca="1" si="590"/>
        <v/>
      </c>
      <c r="AW640" s="25" t="str">
        <f t="shared" ca="1" si="565"/>
        <v/>
      </c>
      <c r="AX640" s="25" t="str">
        <f t="shared" ca="1" si="591"/>
        <v/>
      </c>
      <c r="AY640" s="25" t="str">
        <f t="shared" ca="1" si="592"/>
        <v/>
      </c>
      <c r="AZ640" s="25" t="str">
        <f t="shared" ca="1" si="593"/>
        <v/>
      </c>
      <c r="BA640" s="25" t="str">
        <f t="shared" ca="1" si="594"/>
        <v/>
      </c>
      <c r="BB640" s="25" t="str">
        <f t="shared" ca="1" si="595"/>
        <v/>
      </c>
      <c r="BC640" s="25" t="str">
        <f t="shared" ca="1" si="596"/>
        <v/>
      </c>
      <c r="BD640" s="25" t="str">
        <f ca="1">IF($H640="","",IF($Q640="x",SUM(AW$3:AY640)+SUM(BB$3:BC640)-SUM(BD$3:BD639),0))</f>
        <v/>
      </c>
      <c r="BE640" s="25" t="str">
        <f t="shared" ca="1" si="597"/>
        <v/>
      </c>
      <c r="BF640" s="25" t="str">
        <f t="shared" ca="1" si="566"/>
        <v/>
      </c>
      <c r="BG640" s="7"/>
      <c r="BI640" s="25" t="str">
        <f t="shared" ca="1" si="598"/>
        <v/>
      </c>
      <c r="BJ640" s="25">
        <f ca="1">SUM(BI$3:BI640)</f>
        <v>0</v>
      </c>
      <c r="BK640" s="25" t="str">
        <f t="shared" ca="1" si="610"/>
        <v/>
      </c>
      <c r="BL640" s="25" t="str">
        <f t="shared" ca="1" si="567"/>
        <v/>
      </c>
      <c r="BM640" s="25" t="str">
        <f t="shared" ca="1" si="599"/>
        <v/>
      </c>
      <c r="BN640" s="25" t="str">
        <f t="shared" ca="1" si="600"/>
        <v/>
      </c>
      <c r="BO640" s="25" t="str">
        <f t="shared" ca="1" si="601"/>
        <v/>
      </c>
      <c r="BP640" s="25" t="str">
        <f t="shared" ca="1" si="602"/>
        <v/>
      </c>
      <c r="BQ640" s="25" t="str">
        <f t="shared" ca="1" si="603"/>
        <v/>
      </c>
      <c r="BR640" s="25" t="str">
        <f t="shared" ca="1" si="604"/>
        <v/>
      </c>
      <c r="BS640" s="25" t="str">
        <f ca="1">IF($H640="","",IF($Q640="x",SUM(BL$3:BN640)+SUM(BQ$3:BR640)-SUM(BS$3:BS639),0))</f>
        <v/>
      </c>
      <c r="BT640" s="25" t="str">
        <f t="shared" ca="1" si="605"/>
        <v/>
      </c>
      <c r="BU640" s="25" t="str">
        <f t="shared" ca="1" si="568"/>
        <v/>
      </c>
      <c r="BV640" s="7"/>
      <c r="BY640" s="7"/>
      <c r="CB640" s="131">
        <f t="shared" si="552"/>
        <v>637</v>
      </c>
      <c r="CC640" s="132" t="str">
        <f t="shared" ca="1" si="606"/>
        <v/>
      </c>
      <c r="CD640" s="133" t="str">
        <f t="shared" ca="1" si="553"/>
        <v/>
      </c>
      <c r="CE640" s="133" t="str">
        <f t="shared" ca="1" si="607"/>
        <v/>
      </c>
      <c r="CF640" s="133" t="str">
        <f t="shared" ca="1" si="554"/>
        <v/>
      </c>
      <c r="CG640" s="133" t="str">
        <f t="shared" ca="1" si="608"/>
        <v/>
      </c>
      <c r="CH640" s="133" t="str">
        <f ca="1">IF($H640="","",IF(MONTH($H640)=MONTH($C$4)-1,MAX(0,(CG640-SUM(N629:N640)+SUM(O629:O640))-(VLOOKUP(CB640-12,$CB$3:$CH639,6,FALSE))),0)*0.25)</f>
        <v/>
      </c>
      <c r="CI640" s="133" t="str">
        <f ca="1">IF($H640="","",CG640-SUM($CH$4:$CH640))</f>
        <v/>
      </c>
      <c r="CK640" s="133" t="str">
        <f ca="1">IF($H640="","",SUM($N$4:$N640)+$CK$3)</f>
        <v/>
      </c>
      <c r="CL640" s="133" t="str">
        <f ca="1">IF($H640="","",SUM($O$4:$O640))</f>
        <v/>
      </c>
      <c r="CM640" s="133" t="str">
        <f t="shared" ca="1" si="611"/>
        <v/>
      </c>
      <c r="CN640" s="133" t="str">
        <f ca="1">IF($H640="","",ROUND(IF(MONTH($H640)=MONTH($C$4)-1,BT640*(1+CC640)-SUM($CM$4:$CM640),0),2))</f>
        <v/>
      </c>
      <c r="CZ640" s="132" t="str">
        <f t="shared" ca="1" si="569"/>
        <v/>
      </c>
    </row>
    <row r="641" spans="6:104" x14ac:dyDescent="0.2">
      <c r="F641" s="3">
        <v>638</v>
      </c>
      <c r="G641" s="3">
        <f t="shared" si="570"/>
        <v>54</v>
      </c>
      <c r="H641" s="8" t="str">
        <f t="shared" ca="1" si="609"/>
        <v/>
      </c>
      <c r="I641" s="6" t="str">
        <f t="shared" ca="1" si="555"/>
        <v/>
      </c>
      <c r="J641" s="6" t="str">
        <f t="shared" ca="1" si="556"/>
        <v/>
      </c>
      <c r="K641" s="7"/>
      <c r="L641" s="6" t="str">
        <f ca="1">IF($H641="","",IF($J641="",VLOOKUP($I641,Sterbetafeln!$A$4:$I$124,$D$10,FALSE),MAX(0.0005,VLOOKUP($I641,Sterbetafeln!$A$4:$I$124,$D$10,FALSE)*VLOOKUP($J641,Sterbetafeln!$A$4:$I$124,$D$13,FALSE))))</f>
        <v/>
      </c>
      <c r="M641" s="78">
        <f ca="1">SUM($O$3:$O641)</f>
        <v>0</v>
      </c>
      <c r="N641" s="25" t="str">
        <f t="shared" ca="1" si="571"/>
        <v/>
      </c>
      <c r="O641" s="25" t="str">
        <f t="shared" ca="1" si="572"/>
        <v/>
      </c>
      <c r="P641" s="25" t="str">
        <f t="shared" ca="1" si="573"/>
        <v/>
      </c>
      <c r="Q641" s="7" t="str">
        <f t="shared" ca="1" si="574"/>
        <v/>
      </c>
      <c r="R641" s="25" t="str">
        <f t="shared" ca="1" si="575"/>
        <v/>
      </c>
      <c r="S641" s="25">
        <f ca="1">SUM(R$3:R641)</f>
        <v>0</v>
      </c>
      <c r="T641" s="25" t="str">
        <f t="shared" ca="1" si="576"/>
        <v/>
      </c>
      <c r="U641" s="25" t="str">
        <f t="shared" ca="1" si="557"/>
        <v/>
      </c>
      <c r="V641" s="25" t="str">
        <f t="shared" ca="1" si="577"/>
        <v/>
      </c>
      <c r="W641" s="25" t="str">
        <f t="shared" ca="1" si="558"/>
        <v/>
      </c>
      <c r="X641" s="25" t="str">
        <f t="shared" ca="1" si="578"/>
        <v/>
      </c>
      <c r="Y641" s="25" t="str">
        <f t="shared" ca="1" si="559"/>
        <v/>
      </c>
      <c r="Z641" s="25" t="str">
        <f t="shared" ca="1" si="579"/>
        <v/>
      </c>
      <c r="AA641" s="25" t="str">
        <f t="shared" ca="1" si="580"/>
        <v/>
      </c>
      <c r="AB641" s="25" t="str">
        <f ca="1">IF($H641="","",IF($Q641="x",SUM(U$3:W641)+SUM(Z$3:AA641)-SUM(AB$3:AB640),0))</f>
        <v/>
      </c>
      <c r="AC641" s="25" t="str">
        <f t="shared" ca="1" si="581"/>
        <v/>
      </c>
      <c r="AD641" s="25" t="str">
        <f t="shared" ca="1" si="560"/>
        <v/>
      </c>
      <c r="AE641" s="7"/>
      <c r="AF641" s="25" t="str">
        <f t="shared" ca="1" si="582"/>
        <v/>
      </c>
      <c r="AG641" s="25">
        <f ca="1">SUM(AF$3:AF641)</f>
        <v>0</v>
      </c>
      <c r="AH641" s="25" t="str">
        <f t="shared" ca="1" si="583"/>
        <v/>
      </c>
      <c r="AI641" s="25" t="str">
        <f t="shared" ca="1" si="561"/>
        <v/>
      </c>
      <c r="AJ641" s="25" t="str">
        <f t="shared" ca="1" si="584"/>
        <v/>
      </c>
      <c r="AK641" s="25" t="str">
        <f t="shared" ca="1" si="562"/>
        <v/>
      </c>
      <c r="AL641" s="25" t="str">
        <f t="shared" ca="1" si="585"/>
        <v/>
      </c>
      <c r="AM641" s="25" t="str">
        <f t="shared" ca="1" si="563"/>
        <v/>
      </c>
      <c r="AN641" s="25" t="str">
        <f t="shared" ca="1" si="586"/>
        <v/>
      </c>
      <c r="AO641" s="25" t="str">
        <f t="shared" ca="1" si="587"/>
        <v/>
      </c>
      <c r="AP641" s="25" t="str">
        <f ca="1">IF($H641="","",IF($Q641="x",SUM(AI$3:AK641)+SUM(AN$3:AO641)-SUM(AP$3:AP640),0))</f>
        <v/>
      </c>
      <c r="AQ641" s="25" t="str">
        <f t="shared" ca="1" si="588"/>
        <v/>
      </c>
      <c r="AR641" s="25" t="str">
        <f t="shared" ca="1" si="564"/>
        <v/>
      </c>
      <c r="AS641" s="7"/>
      <c r="AT641" s="25" t="str">
        <f t="shared" ca="1" si="589"/>
        <v/>
      </c>
      <c r="AU641" s="25">
        <f ca="1">SUM(AT$3:AT641)</f>
        <v>0</v>
      </c>
      <c r="AV641" s="25" t="str">
        <f t="shared" ca="1" si="590"/>
        <v/>
      </c>
      <c r="AW641" s="25" t="str">
        <f t="shared" ca="1" si="565"/>
        <v/>
      </c>
      <c r="AX641" s="25" t="str">
        <f t="shared" ca="1" si="591"/>
        <v/>
      </c>
      <c r="AY641" s="25" t="str">
        <f t="shared" ca="1" si="592"/>
        <v/>
      </c>
      <c r="AZ641" s="25" t="str">
        <f t="shared" ca="1" si="593"/>
        <v/>
      </c>
      <c r="BA641" s="25" t="str">
        <f t="shared" ca="1" si="594"/>
        <v/>
      </c>
      <c r="BB641" s="25" t="str">
        <f t="shared" ca="1" si="595"/>
        <v/>
      </c>
      <c r="BC641" s="25" t="str">
        <f t="shared" ca="1" si="596"/>
        <v/>
      </c>
      <c r="BD641" s="25" t="str">
        <f ca="1">IF($H641="","",IF($Q641="x",SUM(AW$3:AY641)+SUM(BB$3:BC641)-SUM(BD$3:BD640),0))</f>
        <v/>
      </c>
      <c r="BE641" s="25" t="str">
        <f t="shared" ca="1" si="597"/>
        <v/>
      </c>
      <c r="BF641" s="25" t="str">
        <f t="shared" ca="1" si="566"/>
        <v/>
      </c>
      <c r="BG641" s="7"/>
      <c r="BI641" s="25" t="str">
        <f t="shared" ca="1" si="598"/>
        <v/>
      </c>
      <c r="BJ641" s="25">
        <f ca="1">SUM(BI$3:BI641)</f>
        <v>0</v>
      </c>
      <c r="BK641" s="25" t="str">
        <f t="shared" ca="1" si="610"/>
        <v/>
      </c>
      <c r="BL641" s="25" t="str">
        <f t="shared" ca="1" si="567"/>
        <v/>
      </c>
      <c r="BM641" s="25" t="str">
        <f t="shared" ca="1" si="599"/>
        <v/>
      </c>
      <c r="BN641" s="25" t="str">
        <f t="shared" ca="1" si="600"/>
        <v/>
      </c>
      <c r="BO641" s="25" t="str">
        <f t="shared" ca="1" si="601"/>
        <v/>
      </c>
      <c r="BP641" s="25" t="str">
        <f t="shared" ca="1" si="602"/>
        <v/>
      </c>
      <c r="BQ641" s="25" t="str">
        <f t="shared" ca="1" si="603"/>
        <v/>
      </c>
      <c r="BR641" s="25" t="str">
        <f t="shared" ca="1" si="604"/>
        <v/>
      </c>
      <c r="BS641" s="25" t="str">
        <f ca="1">IF($H641="","",IF($Q641="x",SUM(BL$3:BN641)+SUM(BQ$3:BR641)-SUM(BS$3:BS640),0))</f>
        <v/>
      </c>
      <c r="BT641" s="25" t="str">
        <f t="shared" ca="1" si="605"/>
        <v/>
      </c>
      <c r="BU641" s="25" t="str">
        <f t="shared" ca="1" si="568"/>
        <v/>
      </c>
      <c r="BV641" s="7"/>
      <c r="BY641" s="7"/>
      <c r="CB641" s="131">
        <f t="shared" si="552"/>
        <v>638</v>
      </c>
      <c r="CC641" s="132" t="str">
        <f t="shared" ca="1" si="606"/>
        <v/>
      </c>
      <c r="CD641" s="133" t="str">
        <f t="shared" ca="1" si="553"/>
        <v/>
      </c>
      <c r="CE641" s="133" t="str">
        <f t="shared" ca="1" si="607"/>
        <v/>
      </c>
      <c r="CF641" s="133" t="str">
        <f t="shared" ca="1" si="554"/>
        <v/>
      </c>
      <c r="CG641" s="133" t="str">
        <f t="shared" ca="1" si="608"/>
        <v/>
      </c>
      <c r="CH641" s="133" t="str">
        <f ca="1">IF($H641="","",IF(MONTH($H641)=MONTH($C$4)-1,MAX(0,(CG641-SUM(N630:N641)+SUM(O630:O641))-(VLOOKUP(CB641-12,$CB$3:$CH640,6,FALSE))),0)*0.25)</f>
        <v/>
      </c>
      <c r="CI641" s="133" t="str">
        <f ca="1">IF($H641="","",CG641-SUM($CH$4:$CH641))</f>
        <v/>
      </c>
      <c r="CK641" s="133" t="str">
        <f ca="1">IF($H641="","",SUM($N$4:$N641)+$CK$3)</f>
        <v/>
      </c>
      <c r="CL641" s="133" t="str">
        <f ca="1">IF($H641="","",SUM($O$4:$O641))</f>
        <v/>
      </c>
      <c r="CM641" s="133" t="str">
        <f t="shared" ca="1" si="611"/>
        <v/>
      </c>
      <c r="CN641" s="133" t="str">
        <f ca="1">IF($H641="","",ROUND(IF(MONTH($H641)=MONTH($C$4)-1,BT641*(1+CC641)-SUM($CM$4:$CM641),0),2))</f>
        <v/>
      </c>
      <c r="CZ641" s="132" t="str">
        <f t="shared" ca="1" si="569"/>
        <v/>
      </c>
    </row>
    <row r="642" spans="6:104" x14ac:dyDescent="0.2">
      <c r="F642" s="3">
        <v>639</v>
      </c>
      <c r="G642" s="3">
        <f t="shared" si="570"/>
        <v>54</v>
      </c>
      <c r="H642" s="8" t="str">
        <f t="shared" ca="1" si="609"/>
        <v/>
      </c>
      <c r="I642" s="6" t="str">
        <f t="shared" ca="1" si="555"/>
        <v/>
      </c>
      <c r="J642" s="6" t="str">
        <f t="shared" ca="1" si="556"/>
        <v/>
      </c>
      <c r="K642" s="7"/>
      <c r="L642" s="6" t="str">
        <f ca="1">IF($H642="","",IF($J642="",VLOOKUP($I642,Sterbetafeln!$A$4:$I$124,$D$10,FALSE),MAX(0.0005,VLOOKUP($I642,Sterbetafeln!$A$4:$I$124,$D$10,FALSE)*VLOOKUP($J642,Sterbetafeln!$A$4:$I$124,$D$13,FALSE))))</f>
        <v/>
      </c>
      <c r="M642" s="78">
        <f ca="1">SUM($O$3:$O642)</f>
        <v>0</v>
      </c>
      <c r="N642" s="25" t="str">
        <f t="shared" ca="1" si="571"/>
        <v/>
      </c>
      <c r="O642" s="25" t="str">
        <f t="shared" ca="1" si="572"/>
        <v/>
      </c>
      <c r="P642" s="25" t="str">
        <f t="shared" ca="1" si="573"/>
        <v/>
      </c>
      <c r="Q642" s="7" t="str">
        <f t="shared" ca="1" si="574"/>
        <v/>
      </c>
      <c r="R642" s="25" t="str">
        <f t="shared" ca="1" si="575"/>
        <v/>
      </c>
      <c r="S642" s="25">
        <f ca="1">SUM(R$3:R642)</f>
        <v>0</v>
      </c>
      <c r="T642" s="25" t="str">
        <f t="shared" ca="1" si="576"/>
        <v/>
      </c>
      <c r="U642" s="25" t="str">
        <f t="shared" ca="1" si="557"/>
        <v/>
      </c>
      <c r="V642" s="25" t="str">
        <f t="shared" ca="1" si="577"/>
        <v/>
      </c>
      <c r="W642" s="25" t="str">
        <f t="shared" ca="1" si="558"/>
        <v/>
      </c>
      <c r="X642" s="25" t="str">
        <f t="shared" ca="1" si="578"/>
        <v/>
      </c>
      <c r="Y642" s="25" t="str">
        <f t="shared" ca="1" si="559"/>
        <v/>
      </c>
      <c r="Z642" s="25" t="str">
        <f t="shared" ca="1" si="579"/>
        <v/>
      </c>
      <c r="AA642" s="25" t="str">
        <f t="shared" ca="1" si="580"/>
        <v/>
      </c>
      <c r="AB642" s="25" t="str">
        <f ca="1">IF($H642="","",IF($Q642="x",SUM(U$3:W642)+SUM(Z$3:AA642)-SUM(AB$3:AB641),0))</f>
        <v/>
      </c>
      <c r="AC642" s="25" t="str">
        <f t="shared" ca="1" si="581"/>
        <v/>
      </c>
      <c r="AD642" s="25" t="str">
        <f t="shared" ca="1" si="560"/>
        <v/>
      </c>
      <c r="AE642" s="7"/>
      <c r="AF642" s="25" t="str">
        <f t="shared" ca="1" si="582"/>
        <v/>
      </c>
      <c r="AG642" s="25">
        <f ca="1">SUM(AF$3:AF642)</f>
        <v>0</v>
      </c>
      <c r="AH642" s="25" t="str">
        <f t="shared" ca="1" si="583"/>
        <v/>
      </c>
      <c r="AI642" s="25" t="str">
        <f t="shared" ca="1" si="561"/>
        <v/>
      </c>
      <c r="AJ642" s="25" t="str">
        <f t="shared" ca="1" si="584"/>
        <v/>
      </c>
      <c r="AK642" s="25" t="str">
        <f t="shared" ca="1" si="562"/>
        <v/>
      </c>
      <c r="AL642" s="25" t="str">
        <f t="shared" ca="1" si="585"/>
        <v/>
      </c>
      <c r="AM642" s="25" t="str">
        <f t="shared" ca="1" si="563"/>
        <v/>
      </c>
      <c r="AN642" s="25" t="str">
        <f t="shared" ca="1" si="586"/>
        <v/>
      </c>
      <c r="AO642" s="25" t="str">
        <f t="shared" ca="1" si="587"/>
        <v/>
      </c>
      <c r="AP642" s="25" t="str">
        <f ca="1">IF($H642="","",IF($Q642="x",SUM(AI$3:AK642)+SUM(AN$3:AO642)-SUM(AP$3:AP641),0))</f>
        <v/>
      </c>
      <c r="AQ642" s="25" t="str">
        <f t="shared" ca="1" si="588"/>
        <v/>
      </c>
      <c r="AR642" s="25" t="str">
        <f t="shared" ca="1" si="564"/>
        <v/>
      </c>
      <c r="AS642" s="7"/>
      <c r="AT642" s="25" t="str">
        <f t="shared" ca="1" si="589"/>
        <v/>
      </c>
      <c r="AU642" s="25">
        <f ca="1">SUM(AT$3:AT642)</f>
        <v>0</v>
      </c>
      <c r="AV642" s="25" t="str">
        <f t="shared" ca="1" si="590"/>
        <v/>
      </c>
      <c r="AW642" s="25" t="str">
        <f t="shared" ca="1" si="565"/>
        <v/>
      </c>
      <c r="AX642" s="25" t="str">
        <f t="shared" ca="1" si="591"/>
        <v/>
      </c>
      <c r="AY642" s="25" t="str">
        <f t="shared" ca="1" si="592"/>
        <v/>
      </c>
      <c r="AZ642" s="25" t="str">
        <f t="shared" ca="1" si="593"/>
        <v/>
      </c>
      <c r="BA642" s="25" t="str">
        <f t="shared" ca="1" si="594"/>
        <v/>
      </c>
      <c r="BB642" s="25" t="str">
        <f t="shared" ca="1" si="595"/>
        <v/>
      </c>
      <c r="BC642" s="25" t="str">
        <f t="shared" ca="1" si="596"/>
        <v/>
      </c>
      <c r="BD642" s="25" t="str">
        <f ca="1">IF($H642="","",IF($Q642="x",SUM(AW$3:AY642)+SUM(BB$3:BC642)-SUM(BD$3:BD641),0))</f>
        <v/>
      </c>
      <c r="BE642" s="25" t="str">
        <f t="shared" ca="1" si="597"/>
        <v/>
      </c>
      <c r="BF642" s="25" t="str">
        <f t="shared" ca="1" si="566"/>
        <v/>
      </c>
      <c r="BG642" s="7"/>
      <c r="BI642" s="25" t="str">
        <f t="shared" ca="1" si="598"/>
        <v/>
      </c>
      <c r="BJ642" s="25">
        <f ca="1">SUM(BI$3:BI642)</f>
        <v>0</v>
      </c>
      <c r="BK642" s="25" t="str">
        <f t="shared" ca="1" si="610"/>
        <v/>
      </c>
      <c r="BL642" s="25" t="str">
        <f t="shared" ca="1" si="567"/>
        <v/>
      </c>
      <c r="BM642" s="25" t="str">
        <f t="shared" ca="1" si="599"/>
        <v/>
      </c>
      <c r="BN642" s="25" t="str">
        <f t="shared" ca="1" si="600"/>
        <v/>
      </c>
      <c r="BO642" s="25" t="str">
        <f t="shared" ca="1" si="601"/>
        <v/>
      </c>
      <c r="BP642" s="25" t="str">
        <f t="shared" ca="1" si="602"/>
        <v/>
      </c>
      <c r="BQ642" s="25" t="str">
        <f t="shared" ca="1" si="603"/>
        <v/>
      </c>
      <c r="BR642" s="25" t="str">
        <f t="shared" ca="1" si="604"/>
        <v/>
      </c>
      <c r="BS642" s="25" t="str">
        <f ca="1">IF($H642="","",IF($Q642="x",SUM(BL$3:BN642)+SUM(BQ$3:BR642)-SUM(BS$3:BS641),0))</f>
        <v/>
      </c>
      <c r="BT642" s="25" t="str">
        <f t="shared" ca="1" si="605"/>
        <v/>
      </c>
      <c r="BU642" s="25" t="str">
        <f t="shared" ca="1" si="568"/>
        <v/>
      </c>
      <c r="BV642" s="7"/>
      <c r="BY642" s="7"/>
      <c r="CB642" s="131">
        <f t="shared" ref="CB642:CB705" si="612">F642</f>
        <v>639</v>
      </c>
      <c r="CC642" s="132" t="str">
        <f t="shared" ca="1" si="606"/>
        <v/>
      </c>
      <c r="CD642" s="133" t="str">
        <f t="shared" ref="CD642:CD705" ca="1" si="613">IF($H642="","",MAX(0,(CF641+($N642-$O642)*0.95)*((1+$C$37)^(1/12))))</f>
        <v/>
      </c>
      <c r="CE642" s="133" t="str">
        <f t="shared" ca="1" si="607"/>
        <v/>
      </c>
      <c r="CF642" s="133" t="str">
        <f t="shared" ref="CF642:CF705" ca="1" si="614">IF($H642="","",ROUND(CD642-CE642,2))</f>
        <v/>
      </c>
      <c r="CG642" s="133" t="str">
        <f t="shared" ca="1" si="608"/>
        <v/>
      </c>
      <c r="CH642" s="133" t="str">
        <f ca="1">IF($H642="","",IF(MONTH($H642)=MONTH($C$4)-1,MAX(0,(CG642-SUM(N631:N642)+SUM(O631:O642))-(VLOOKUP(CB642-12,$CB$3:$CH641,6,FALSE))),0)*0.25)</f>
        <v/>
      </c>
      <c r="CI642" s="133" t="str">
        <f ca="1">IF($H642="","",CG642-SUM($CH$4:$CH642))</f>
        <v/>
      </c>
      <c r="CK642" s="133" t="str">
        <f ca="1">IF($H642="","",SUM($N$4:$N642)+$CK$3)</f>
        <v/>
      </c>
      <c r="CL642" s="133" t="str">
        <f ca="1">IF($H642="","",SUM($O$4:$O642))</f>
        <v/>
      </c>
      <c r="CM642" s="133" t="str">
        <f t="shared" ca="1" si="611"/>
        <v/>
      </c>
      <c r="CN642" s="133" t="str">
        <f ca="1">IF($H642="","",ROUND(IF(MONTH($H642)=MONTH($C$4)-1,BT642*(1+CC642)-SUM($CM$4:$CM642),0),2))</f>
        <v/>
      </c>
      <c r="CZ642" s="132" t="str">
        <f t="shared" ca="1" si="569"/>
        <v/>
      </c>
    </row>
    <row r="643" spans="6:104" x14ac:dyDescent="0.2">
      <c r="F643" s="3">
        <v>640</v>
      </c>
      <c r="G643" s="3">
        <f t="shared" si="570"/>
        <v>54</v>
      </c>
      <c r="H643" s="8" t="str">
        <f t="shared" ca="1" si="609"/>
        <v/>
      </c>
      <c r="I643" s="6" t="str">
        <f t="shared" ref="I643:I706" ca="1" si="615">IF($H643="","",ROUND(DAYS360($C$10,$H643)/360,0))</f>
        <v/>
      </c>
      <c r="J643" s="6" t="str">
        <f t="shared" ca="1" si="556"/>
        <v/>
      </c>
      <c r="K643" s="7"/>
      <c r="L643" s="6" t="str">
        <f ca="1">IF($H643="","",IF($J643="",VLOOKUP($I643,Sterbetafeln!$A$4:$I$124,$D$10,FALSE),MAX(0.0005,VLOOKUP($I643,Sterbetafeln!$A$4:$I$124,$D$10,FALSE)*VLOOKUP($J643,Sterbetafeln!$A$4:$I$124,$D$13,FALSE))))</f>
        <v/>
      </c>
      <c r="M643" s="78">
        <f ca="1">SUM($O$3:$O643)</f>
        <v>0</v>
      </c>
      <c r="N643" s="25" t="str">
        <f t="shared" ca="1" si="571"/>
        <v/>
      </c>
      <c r="O643" s="25" t="str">
        <f t="shared" ca="1" si="572"/>
        <v/>
      </c>
      <c r="P643" s="25" t="str">
        <f t="shared" ca="1" si="573"/>
        <v/>
      </c>
      <c r="Q643" s="7" t="str">
        <f t="shared" ca="1" si="574"/>
        <v/>
      </c>
      <c r="R643" s="25" t="str">
        <f t="shared" ca="1" si="575"/>
        <v/>
      </c>
      <c r="S643" s="25">
        <f ca="1">SUM(R$3:R643)</f>
        <v>0</v>
      </c>
      <c r="T643" s="25" t="str">
        <f t="shared" ca="1" si="576"/>
        <v/>
      </c>
      <c r="U643" s="25" t="str">
        <f t="shared" ca="1" si="557"/>
        <v/>
      </c>
      <c r="V643" s="25" t="str">
        <f t="shared" ca="1" si="577"/>
        <v/>
      </c>
      <c r="W643" s="25" t="str">
        <f t="shared" ca="1" si="558"/>
        <v/>
      </c>
      <c r="X643" s="25" t="str">
        <f t="shared" ca="1" si="578"/>
        <v/>
      </c>
      <c r="Y643" s="25" t="str">
        <f t="shared" ca="1" si="559"/>
        <v/>
      </c>
      <c r="Z643" s="25" t="str">
        <f t="shared" ca="1" si="579"/>
        <v/>
      </c>
      <c r="AA643" s="25" t="str">
        <f t="shared" ca="1" si="580"/>
        <v/>
      </c>
      <c r="AB643" s="25" t="str">
        <f ca="1">IF($H643="","",IF($Q643="x",SUM(U$3:W643)+SUM(Z$3:AA643)-SUM(AB$3:AB642),0))</f>
        <v/>
      </c>
      <c r="AC643" s="25" t="str">
        <f t="shared" ca="1" si="581"/>
        <v/>
      </c>
      <c r="AD643" s="25" t="str">
        <f t="shared" ca="1" si="560"/>
        <v/>
      </c>
      <c r="AE643" s="7"/>
      <c r="AF643" s="25" t="str">
        <f t="shared" ca="1" si="582"/>
        <v/>
      </c>
      <c r="AG643" s="25">
        <f ca="1">SUM(AF$3:AF643)</f>
        <v>0</v>
      </c>
      <c r="AH643" s="25" t="str">
        <f t="shared" ca="1" si="583"/>
        <v/>
      </c>
      <c r="AI643" s="25" t="str">
        <f t="shared" ca="1" si="561"/>
        <v/>
      </c>
      <c r="AJ643" s="25" t="str">
        <f t="shared" ca="1" si="584"/>
        <v/>
      </c>
      <c r="AK643" s="25" t="str">
        <f t="shared" ca="1" si="562"/>
        <v/>
      </c>
      <c r="AL643" s="25" t="str">
        <f t="shared" ca="1" si="585"/>
        <v/>
      </c>
      <c r="AM643" s="25" t="str">
        <f t="shared" ca="1" si="563"/>
        <v/>
      </c>
      <c r="AN643" s="25" t="str">
        <f t="shared" ca="1" si="586"/>
        <v/>
      </c>
      <c r="AO643" s="25" t="str">
        <f t="shared" ca="1" si="587"/>
        <v/>
      </c>
      <c r="AP643" s="25" t="str">
        <f ca="1">IF($H643="","",IF($Q643="x",SUM(AI$3:AK643)+SUM(AN$3:AO643)-SUM(AP$3:AP642),0))</f>
        <v/>
      </c>
      <c r="AQ643" s="25" t="str">
        <f t="shared" ca="1" si="588"/>
        <v/>
      </c>
      <c r="AR643" s="25" t="str">
        <f t="shared" ca="1" si="564"/>
        <v/>
      </c>
      <c r="AS643" s="7"/>
      <c r="AT643" s="25" t="str">
        <f t="shared" ca="1" si="589"/>
        <v/>
      </c>
      <c r="AU643" s="25">
        <f ca="1">SUM(AT$3:AT643)</f>
        <v>0</v>
      </c>
      <c r="AV643" s="25" t="str">
        <f t="shared" ca="1" si="590"/>
        <v/>
      </c>
      <c r="AW643" s="25" t="str">
        <f t="shared" ca="1" si="565"/>
        <v/>
      </c>
      <c r="AX643" s="25" t="str">
        <f t="shared" ca="1" si="591"/>
        <v/>
      </c>
      <c r="AY643" s="25" t="str">
        <f t="shared" ca="1" si="592"/>
        <v/>
      </c>
      <c r="AZ643" s="25" t="str">
        <f t="shared" ca="1" si="593"/>
        <v/>
      </c>
      <c r="BA643" s="25" t="str">
        <f t="shared" ca="1" si="594"/>
        <v/>
      </c>
      <c r="BB643" s="25" t="str">
        <f t="shared" ca="1" si="595"/>
        <v/>
      </c>
      <c r="BC643" s="25" t="str">
        <f t="shared" ca="1" si="596"/>
        <v/>
      </c>
      <c r="BD643" s="25" t="str">
        <f ca="1">IF($H643="","",IF($Q643="x",SUM(AW$3:AY643)+SUM(BB$3:BC643)-SUM(BD$3:BD642),0))</f>
        <v/>
      </c>
      <c r="BE643" s="25" t="str">
        <f t="shared" ca="1" si="597"/>
        <v/>
      </c>
      <c r="BF643" s="25" t="str">
        <f t="shared" ca="1" si="566"/>
        <v/>
      </c>
      <c r="BG643" s="7"/>
      <c r="BI643" s="25" t="str">
        <f t="shared" ca="1" si="598"/>
        <v/>
      </c>
      <c r="BJ643" s="25">
        <f ca="1">SUM(BI$3:BI643)</f>
        <v>0</v>
      </c>
      <c r="BK643" s="25" t="str">
        <f t="shared" ca="1" si="610"/>
        <v/>
      </c>
      <c r="BL643" s="25" t="str">
        <f t="shared" ca="1" si="567"/>
        <v/>
      </c>
      <c r="BM643" s="25" t="str">
        <f t="shared" ca="1" si="599"/>
        <v/>
      </c>
      <c r="BN643" s="25" t="str">
        <f t="shared" ca="1" si="600"/>
        <v/>
      </c>
      <c r="BO643" s="25" t="str">
        <f t="shared" ca="1" si="601"/>
        <v/>
      </c>
      <c r="BP643" s="25" t="str">
        <f t="shared" ca="1" si="602"/>
        <v/>
      </c>
      <c r="BQ643" s="25" t="str">
        <f t="shared" ca="1" si="603"/>
        <v/>
      </c>
      <c r="BR643" s="25" t="str">
        <f t="shared" ca="1" si="604"/>
        <v/>
      </c>
      <c r="BS643" s="25" t="str">
        <f ca="1">IF($H643="","",IF($Q643="x",SUM(BL$3:BN643)+SUM(BQ$3:BR643)-SUM(BS$3:BS642),0))</f>
        <v/>
      </c>
      <c r="BT643" s="25" t="str">
        <f t="shared" ca="1" si="605"/>
        <v/>
      </c>
      <c r="BU643" s="25" t="str">
        <f t="shared" ca="1" si="568"/>
        <v/>
      </c>
      <c r="BV643" s="7"/>
      <c r="BY643" s="7"/>
      <c r="CB643" s="131">
        <f t="shared" si="612"/>
        <v>640</v>
      </c>
      <c r="CC643" s="132" t="str">
        <f t="shared" ca="1" si="606"/>
        <v/>
      </c>
      <c r="CD643" s="133" t="str">
        <f t="shared" ca="1" si="613"/>
        <v/>
      </c>
      <c r="CE643" s="133" t="str">
        <f t="shared" ca="1" si="607"/>
        <v/>
      </c>
      <c r="CF643" s="133" t="str">
        <f t="shared" ca="1" si="614"/>
        <v/>
      </c>
      <c r="CG643" s="133" t="str">
        <f t="shared" ca="1" si="608"/>
        <v/>
      </c>
      <c r="CH643" s="133" t="str">
        <f ca="1">IF($H643="","",IF(MONTH($H643)=MONTH($C$4)-1,MAX(0,(CG643-SUM(N632:N643)+SUM(O632:O643))-(VLOOKUP(CB643-12,$CB$3:$CH642,6,FALSE))),0)*0.25)</f>
        <v/>
      </c>
      <c r="CI643" s="133" t="str">
        <f ca="1">IF($H643="","",CG643-SUM($CH$4:$CH643))</f>
        <v/>
      </c>
      <c r="CK643" s="133" t="str">
        <f ca="1">IF($H643="","",SUM($N$4:$N643)+$CK$3)</f>
        <v/>
      </c>
      <c r="CL643" s="133" t="str">
        <f ca="1">IF($H643="","",SUM($O$4:$O643))</f>
        <v/>
      </c>
      <c r="CM643" s="133" t="str">
        <f t="shared" ca="1" si="611"/>
        <v/>
      </c>
      <c r="CN643" s="133" t="str">
        <f ca="1">IF($H643="","",ROUND(IF(MONTH($H643)=MONTH($C$4)-1,BT643*(1+CC643)-SUM($CM$4:$CM643),0),2))</f>
        <v/>
      </c>
      <c r="CZ643" s="132" t="str">
        <f t="shared" ca="1" si="569"/>
        <v/>
      </c>
    </row>
    <row r="644" spans="6:104" x14ac:dyDescent="0.2">
      <c r="F644" s="3">
        <v>641</v>
      </c>
      <c r="G644" s="3">
        <f t="shared" si="570"/>
        <v>54</v>
      </c>
      <c r="H644" s="8" t="str">
        <f t="shared" ca="1" si="609"/>
        <v/>
      </c>
      <c r="I644" s="6" t="str">
        <f t="shared" ca="1" si="615"/>
        <v/>
      </c>
      <c r="J644" s="6" t="str">
        <f t="shared" ref="J644:J707" ca="1" si="616">IF($H644="","",IF(OR($C$13="",$C$14=""),"",ROUND(DAYS360($C$13,$H644)/360,0)))</f>
        <v/>
      </c>
      <c r="K644" s="7"/>
      <c r="L644" s="6" t="str">
        <f ca="1">IF($H644="","",IF($J644="",VLOOKUP($I644,Sterbetafeln!$A$4:$I$124,$D$10,FALSE),MAX(0.0005,VLOOKUP($I644,Sterbetafeln!$A$4:$I$124,$D$10,FALSE)*VLOOKUP($J644,Sterbetafeln!$A$4:$I$124,$D$13,FALSE))))</f>
        <v/>
      </c>
      <c r="M644" s="78">
        <f ca="1">SUM($O$3:$O644)</f>
        <v>0</v>
      </c>
      <c r="N644" s="25" t="str">
        <f t="shared" ca="1" si="571"/>
        <v/>
      </c>
      <c r="O644" s="25" t="str">
        <f t="shared" ca="1" si="572"/>
        <v/>
      </c>
      <c r="P644" s="25" t="str">
        <f t="shared" ca="1" si="573"/>
        <v/>
      </c>
      <c r="Q644" s="7" t="str">
        <f t="shared" ca="1" si="574"/>
        <v/>
      </c>
      <c r="R644" s="25" t="str">
        <f t="shared" ca="1" si="575"/>
        <v/>
      </c>
      <c r="S644" s="25">
        <f ca="1">SUM(R$3:R644)</f>
        <v>0</v>
      </c>
      <c r="T644" s="25" t="str">
        <f t="shared" ca="1" si="576"/>
        <v/>
      </c>
      <c r="U644" s="25" t="str">
        <f t="shared" ref="U644:U707" ca="1" si="617">IF($H644="","",ROUND(MAX(T644*$C$25,$C$26)/12,2))</f>
        <v/>
      </c>
      <c r="V644" s="25" t="str">
        <f t="shared" ca="1" si="577"/>
        <v/>
      </c>
      <c r="W644" s="25" t="str">
        <f t="shared" ref="W644:W707" ca="1" si="618">IF($H644="","",ROUND((T644*$C$28)/12,2))</f>
        <v/>
      </c>
      <c r="X644" s="25" t="str">
        <f t="shared" ca="1" si="578"/>
        <v/>
      </c>
      <c r="Y644" s="25" t="str">
        <f t="shared" ref="Y644:Y707" ca="1" si="619">IF($H644="","",ROUND(X644-T644,2))</f>
        <v/>
      </c>
      <c r="Z644" s="25" t="str">
        <f t="shared" ca="1" si="579"/>
        <v/>
      </c>
      <c r="AA644" s="25" t="str">
        <f t="shared" ca="1" si="580"/>
        <v/>
      </c>
      <c r="AB644" s="25" t="str">
        <f ca="1">IF($H644="","",IF($Q644="x",SUM(U$3:W644)+SUM(Z$3:AA644)-SUM(AB$3:AB643),0))</f>
        <v/>
      </c>
      <c r="AC644" s="25" t="str">
        <f t="shared" ca="1" si="581"/>
        <v/>
      </c>
      <c r="AD644" s="25" t="str">
        <f t="shared" ref="AD644:AD707" ca="1" si="620">IF($H644="","",ROUND(MAX(0,AC644-$C$31+$BW644)*$C$86,2))</f>
        <v/>
      </c>
      <c r="AE644" s="7"/>
      <c r="AF644" s="25" t="str">
        <f t="shared" ca="1" si="582"/>
        <v/>
      </c>
      <c r="AG644" s="25">
        <f ca="1">SUM(AF$3:AF644)</f>
        <v>0</v>
      </c>
      <c r="AH644" s="25" t="str">
        <f t="shared" ca="1" si="583"/>
        <v/>
      </c>
      <c r="AI644" s="25" t="str">
        <f t="shared" ref="AI644:AI707" ca="1" si="621">IF($H644="","",ROUND(MAX(AH644*$C$25,$C$26)/12,2))</f>
        <v/>
      </c>
      <c r="AJ644" s="25" t="str">
        <f t="shared" ca="1" si="584"/>
        <v/>
      </c>
      <c r="AK644" s="25" t="str">
        <f t="shared" ref="AK644:AK707" ca="1" si="622">IF($H644="","",ROUND((AH644*$C$28)/12,2))</f>
        <v/>
      </c>
      <c r="AL644" s="25" t="str">
        <f t="shared" ca="1" si="585"/>
        <v/>
      </c>
      <c r="AM644" s="25" t="str">
        <f t="shared" ref="AM644:AM707" ca="1" si="623">IF($H644="","",ROUND(AL644-AH644,2))</f>
        <v/>
      </c>
      <c r="AN644" s="25" t="str">
        <f t="shared" ca="1" si="586"/>
        <v/>
      </c>
      <c r="AO644" s="25" t="str">
        <f t="shared" ca="1" si="587"/>
        <v/>
      </c>
      <c r="AP644" s="25" t="str">
        <f ca="1">IF($H644="","",IF($Q644="x",SUM(AI$3:AK644)+SUM(AN$3:AO644)-SUM(AP$3:AP643),0))</f>
        <v/>
      </c>
      <c r="AQ644" s="25" t="str">
        <f t="shared" ca="1" si="588"/>
        <v/>
      </c>
      <c r="AR644" s="25" t="str">
        <f t="shared" ref="AR644:AR707" ca="1" si="624">IF($H644="","",ROUND(MAX(0,AQ644-$C$31+$BW644)*$C$86,2))</f>
        <v/>
      </c>
      <c r="AS644" s="7"/>
      <c r="AT644" s="25" t="str">
        <f t="shared" ca="1" si="589"/>
        <v/>
      </c>
      <c r="AU644" s="25">
        <f ca="1">SUM(AT$3:AT644)</f>
        <v>0</v>
      </c>
      <c r="AV644" s="25" t="str">
        <f t="shared" ca="1" si="590"/>
        <v/>
      </c>
      <c r="AW644" s="25" t="str">
        <f t="shared" ref="AW644:AW707" ca="1" si="625">IF($H644="","",ROUND(MAX(AV644*$C$25,$C$26)/12,2))</f>
        <v/>
      </c>
      <c r="AX644" s="25" t="str">
        <f t="shared" ca="1" si="591"/>
        <v/>
      </c>
      <c r="AY644" s="25" t="str">
        <f t="shared" ca="1" si="592"/>
        <v/>
      </c>
      <c r="AZ644" s="25" t="str">
        <f t="shared" ca="1" si="593"/>
        <v/>
      </c>
      <c r="BA644" s="25" t="str">
        <f t="shared" ca="1" si="594"/>
        <v/>
      </c>
      <c r="BB644" s="25" t="str">
        <f t="shared" ca="1" si="595"/>
        <v/>
      </c>
      <c r="BC644" s="25" t="str">
        <f t="shared" ca="1" si="596"/>
        <v/>
      </c>
      <c r="BD644" s="25" t="str">
        <f ca="1">IF($H644="","",IF($Q644="x",SUM(AW$3:AY644)+SUM(BB$3:BC644)-SUM(BD$3:BD643),0))</f>
        <v/>
      </c>
      <c r="BE644" s="25" t="str">
        <f t="shared" ca="1" si="597"/>
        <v/>
      </c>
      <c r="BF644" s="25" t="str">
        <f t="shared" ref="BF644:BF707" ca="1" si="626">IF($H644="","",ROUND(MAX(0,BE644-$C$31+$BW644)*$C$86,2))</f>
        <v/>
      </c>
      <c r="BG644" s="7"/>
      <c r="BI644" s="25" t="str">
        <f t="shared" ca="1" si="598"/>
        <v/>
      </c>
      <c r="BJ644" s="25">
        <f ca="1">SUM(BI$3:BI644)</f>
        <v>0</v>
      </c>
      <c r="BK644" s="25" t="str">
        <f t="shared" ca="1" si="610"/>
        <v/>
      </c>
      <c r="BL644" s="25" t="str">
        <f t="shared" ref="BL644:BL707" ca="1" si="627">IF($H644="","",ROUND(MAX(BK644*$C$25,$C$26)/12,2))</f>
        <v/>
      </c>
      <c r="BM644" s="25" t="str">
        <f t="shared" ca="1" si="599"/>
        <v/>
      </c>
      <c r="BN644" s="25" t="str">
        <f t="shared" ca="1" si="600"/>
        <v/>
      </c>
      <c r="BO644" s="25" t="str">
        <f t="shared" ca="1" si="601"/>
        <v/>
      </c>
      <c r="BP644" s="25" t="str">
        <f t="shared" ca="1" si="602"/>
        <v/>
      </c>
      <c r="BQ644" s="25" t="str">
        <f t="shared" ca="1" si="603"/>
        <v/>
      </c>
      <c r="BR644" s="25" t="str">
        <f t="shared" ca="1" si="604"/>
        <v/>
      </c>
      <c r="BS644" s="25" t="str">
        <f ca="1">IF($H644="","",IF($Q644="x",SUM(BL$3:BN644)+SUM(BQ$3:BR644)-SUM(BS$3:BS643),0))</f>
        <v/>
      </c>
      <c r="BT644" s="25" t="str">
        <f t="shared" ca="1" si="605"/>
        <v/>
      </c>
      <c r="BU644" s="25" t="str">
        <f t="shared" ref="BU644:BU707" ca="1" si="628">IF($H644="","",ROUND(MAX(0,BT644-$C$31+$BW644)*$C$86,2))</f>
        <v/>
      </c>
      <c r="BV644" s="7"/>
      <c r="BY644" s="7"/>
      <c r="CB644" s="131">
        <f t="shared" si="612"/>
        <v>641</v>
      </c>
      <c r="CC644" s="132" t="str">
        <f t="shared" ca="1" si="606"/>
        <v/>
      </c>
      <c r="CD644" s="133" t="str">
        <f t="shared" ca="1" si="613"/>
        <v/>
      </c>
      <c r="CE644" s="133" t="str">
        <f t="shared" ca="1" si="607"/>
        <v/>
      </c>
      <c r="CF644" s="133" t="str">
        <f t="shared" ca="1" si="614"/>
        <v/>
      </c>
      <c r="CG644" s="133" t="str">
        <f t="shared" ca="1" si="608"/>
        <v/>
      </c>
      <c r="CH644" s="133" t="str">
        <f ca="1">IF($H644="","",IF(MONTH($H644)=MONTH($C$4)-1,MAX(0,(CG644-SUM(N633:N644)+SUM(O633:O644))-(VLOOKUP(CB644-12,$CB$3:$CH643,6,FALSE))),0)*0.25)</f>
        <v/>
      </c>
      <c r="CI644" s="133" t="str">
        <f ca="1">IF($H644="","",CG644-SUM($CH$4:$CH644))</f>
        <v/>
      </c>
      <c r="CK644" s="133" t="str">
        <f ca="1">IF($H644="","",SUM($N$4:$N644)+$CK$3)</f>
        <v/>
      </c>
      <c r="CL644" s="133" t="str">
        <f ca="1">IF($H644="","",SUM($O$4:$O644))</f>
        <v/>
      </c>
      <c r="CM644" s="133" t="str">
        <f t="shared" ca="1" si="611"/>
        <v/>
      </c>
      <c r="CN644" s="133" t="str">
        <f ca="1">IF($H644="","",ROUND(IF(MONTH($H644)=MONTH($C$4)-1,BT644*(1+CC644)-SUM($CM$4:$CM644),0),2))</f>
        <v/>
      </c>
      <c r="CZ644" s="132" t="str">
        <f t="shared" ref="CZ644:CZ707" ca="1" si="629">IF($H644="","",IF($C$30="FLEX",IF($G645&gt;5,ROUND(((($C$5-$G645+1)/($C$5-5)*($C$29-1))+1),4),1),ROUND($C$29,4)))</f>
        <v/>
      </c>
    </row>
    <row r="645" spans="6:104" x14ac:dyDescent="0.2">
      <c r="F645" s="3">
        <v>642</v>
      </c>
      <c r="G645" s="3">
        <f t="shared" ref="G645:G708" si="630">ROUNDDOWN((F645-1)/12+1,0)</f>
        <v>54</v>
      </c>
      <c r="H645" s="8" t="str">
        <f t="shared" ca="1" si="609"/>
        <v/>
      </c>
      <c r="I645" s="6" t="str">
        <f t="shared" ca="1" si="615"/>
        <v/>
      </c>
      <c r="J645" s="6" t="str">
        <f t="shared" ca="1" si="616"/>
        <v/>
      </c>
      <c r="K645" s="7"/>
      <c r="L645" s="6" t="str">
        <f ca="1">IF($H645="","",IF($J645="",VLOOKUP($I645,Sterbetafeln!$A$4:$I$124,$D$10,FALSE),MAX(0.0005,VLOOKUP($I645,Sterbetafeln!$A$4:$I$124,$D$10,FALSE)*VLOOKUP($J645,Sterbetafeln!$A$4:$I$124,$D$13,FALSE))))</f>
        <v/>
      </c>
      <c r="M645" s="78">
        <f ca="1">SUM($O$3:$O645)</f>
        <v>0</v>
      </c>
      <c r="N645" s="25" t="str">
        <f t="shared" ref="N645:N708" ca="1" si="631">IF($H645="","",IF($C$59-1=$H644,$C$60,0)+IF($C$66-1=$H644,$C$67,0)+IF($C$73-1=$H644,$C$74,0))</f>
        <v/>
      </c>
      <c r="O645" s="25" t="str">
        <f t="shared" ref="O645:O708" ca="1" si="632">IF($H645="","",IF($C$53-1=$H644,$C$54,0)+IF($C$55-1=$H644,$C$56,0)+IF($C$57-1=$H644,$C$58,0)+IF(AND($H645&gt;$C$50,$H644&lt;$C$51,MOD($F645,$D$49)=0),$C$48,0))</f>
        <v/>
      </c>
      <c r="P645" s="25" t="str">
        <f t="shared" ref="P645:P708" ca="1" si="633">IF($H645="","",IF($C$59-1=$H644,$C$60-$C$65,0)+IF($C$66-1=$H644,$C$67-$C$72,0)+IF($C$73-1=$H644,$C$74-$C$79,0)+IF($O645&gt;0,$C$32,0))</f>
        <v/>
      </c>
      <c r="Q645" s="7" t="str">
        <f t="shared" ref="Q645:Q708" ca="1" si="634">IF($H645="","",IF($H646="","x",IF(MONTH($H645)=3,"x",IF(MONTH($H645)=6,"x",IF(MONTH($H645)=9,"x",IF(MONTH($H645)=12,"x",""))))))</f>
        <v/>
      </c>
      <c r="R645" s="25" t="str">
        <f t="shared" ref="R645:R708" ca="1" si="635">IF($H645="","",IF(MIN($O645+$P645,AC644+$N645)&gt;=$O645+$P645,$O645,AC644))</f>
        <v/>
      </c>
      <c r="S645" s="25">
        <f ca="1">SUM(R$3:R645)</f>
        <v>0</v>
      </c>
      <c r="T645" s="25" t="str">
        <f t="shared" ref="T645:T708" ca="1" si="636">IF($H645="","",MAX(0,(AC644+$N645-$O645-$P645)*((1+$C$34)^(1/12))))</f>
        <v/>
      </c>
      <c r="U645" s="25" t="str">
        <f t="shared" ca="1" si="617"/>
        <v/>
      </c>
      <c r="V645" s="25" t="str">
        <f t="shared" ref="V645:V708" ca="1" si="637">IF($H645="","",ROUND($C$27/12,2))</f>
        <v/>
      </c>
      <c r="W645" s="25" t="str">
        <f t="shared" ca="1" si="618"/>
        <v/>
      </c>
      <c r="X645" s="25" t="str">
        <f t="shared" ref="X645:X708" ca="1" si="638">IF($H645="","",MAX($C$29,T645))</f>
        <v/>
      </c>
      <c r="Y645" s="25" t="str">
        <f t="shared" ca="1" si="619"/>
        <v/>
      </c>
      <c r="Z645" s="25" t="str">
        <f t="shared" ref="Z645:Z708" ca="1" si="639">IF($H645="","",ROUND((Y645*$L645)/12,2))</f>
        <v/>
      </c>
      <c r="AA645" s="25" t="str">
        <f t="shared" ref="AA645:AA708" ca="1" si="640">IF($H645="","",ROUND(IF($N645&gt;0,MIN($C$82,MAX($N645*$C$83,$C$81)),0)+IF($O645&gt;0,MIN($C$82,MAX($O645*$C$83,$C$81)),0)+(T645*$C$84)/12,2))</f>
        <v/>
      </c>
      <c r="AB645" s="25" t="str">
        <f ca="1">IF($H645="","",IF($Q645="x",SUM(U$3:W645)+SUM(Z$3:AA645)-SUM(AB$3:AB644),0))</f>
        <v/>
      </c>
      <c r="AC645" s="25" t="str">
        <f t="shared" ref="AC645:AC708" ca="1" si="641">IF($H645="","",MAX(0,ROUND(T645-AB645,2)))</f>
        <v/>
      </c>
      <c r="AD645" s="25" t="str">
        <f t="shared" ca="1" si="620"/>
        <v/>
      </c>
      <c r="AE645" s="7"/>
      <c r="AF645" s="25" t="str">
        <f t="shared" ref="AF645:AF708" ca="1" si="642">IF($H645="","",IF(MIN($O645+$P645,AQ644+$N645)&gt;=$O645+$P645,$O645,AQ644))</f>
        <v/>
      </c>
      <c r="AG645" s="25">
        <f ca="1">SUM(AF$3:AF645)</f>
        <v>0</v>
      </c>
      <c r="AH645" s="25" t="str">
        <f t="shared" ref="AH645:AH708" ca="1" si="643">IF($H645="","",MAX(0,(AQ644+$N645-$O645-$P645)*((1+$C$35)^(1/12))))</f>
        <v/>
      </c>
      <c r="AI645" s="25" t="str">
        <f t="shared" ca="1" si="621"/>
        <v/>
      </c>
      <c r="AJ645" s="25" t="str">
        <f t="shared" ref="AJ645:AJ708" ca="1" si="644">IF($H645="","",ROUND($C$27/12,2))</f>
        <v/>
      </c>
      <c r="AK645" s="25" t="str">
        <f t="shared" ca="1" si="622"/>
        <v/>
      </c>
      <c r="AL645" s="25" t="str">
        <f t="shared" ref="AL645:AL708" ca="1" si="645">IF($H645="","",MAX($C$29,AH645))</f>
        <v/>
      </c>
      <c r="AM645" s="25" t="str">
        <f t="shared" ca="1" si="623"/>
        <v/>
      </c>
      <c r="AN645" s="25" t="str">
        <f t="shared" ref="AN645:AN708" ca="1" si="646">IF($H645="","",ROUND((AM645*$L645)/12,2))</f>
        <v/>
      </c>
      <c r="AO645" s="25" t="str">
        <f t="shared" ref="AO645:AO708" ca="1" si="647">IF($H645="","",ROUND(IF($N645&gt;0,MIN($C$82,MAX($N645*$C$83,$C$81)),0)+IF($O645&gt;0,MIN($C$82,MAX($O645*$C$83,$C$81)),0)+(AH645*$C$84)/12,2))</f>
        <v/>
      </c>
      <c r="AP645" s="25" t="str">
        <f ca="1">IF($H645="","",IF($Q645="x",SUM(AI$3:AK645)+SUM(AN$3:AO645)-SUM(AP$3:AP644),0))</f>
        <v/>
      </c>
      <c r="AQ645" s="25" t="str">
        <f t="shared" ref="AQ645:AQ708" ca="1" si="648">IF($H645="","",MAX(0,ROUND(AH645-AP645,2)))</f>
        <v/>
      </c>
      <c r="AR645" s="25" t="str">
        <f t="shared" ca="1" si="624"/>
        <v/>
      </c>
      <c r="AS645" s="7"/>
      <c r="AT645" s="25" t="str">
        <f t="shared" ref="AT645:AT708" ca="1" si="649">IF($H645="","",IF(MIN($O645+$P645,BE644+$N645)&gt;=$O645+$P645,$O645,BE644))</f>
        <v/>
      </c>
      <c r="AU645" s="25">
        <f ca="1">SUM(AT$3:AT645)</f>
        <v>0</v>
      </c>
      <c r="AV645" s="25" t="str">
        <f t="shared" ref="AV645:AV708" ca="1" si="650">IF($H645="","",MAX(0,(BE644+$N645-$O645-$P645)*((1+$C$36)^(1/12))))</f>
        <v/>
      </c>
      <c r="AW645" s="25" t="str">
        <f t="shared" ca="1" si="625"/>
        <v/>
      </c>
      <c r="AX645" s="25" t="str">
        <f t="shared" ref="AX645:AX708" ca="1" si="651">IF($H645="","",ROUND($C$27/12,2))</f>
        <v/>
      </c>
      <c r="AY645" s="25" t="str">
        <f t="shared" ref="AY645:AY708" ca="1" si="652">IF($H645="","",ROUND((AV645*$C$28)/12,2))</f>
        <v/>
      </c>
      <c r="AZ645" s="25" t="str">
        <f t="shared" ref="AZ645:AZ708" ca="1" si="653">IF($H645="","",MAX($C$29,AV645))</f>
        <v/>
      </c>
      <c r="BA645" s="25" t="str">
        <f t="shared" ref="BA645:BA708" ca="1" si="654">IF($H645="","",ROUND(AZ645-AV645,2))</f>
        <v/>
      </c>
      <c r="BB645" s="25" t="str">
        <f t="shared" ref="BB645:BB708" ca="1" si="655">IF($H645="","",ROUND((BA645*$L645)/12,2))</f>
        <v/>
      </c>
      <c r="BC645" s="25" t="str">
        <f t="shared" ref="BC645:BC708" ca="1" si="656">IF($H645="","",ROUND(IF($N645&gt;0,MIN($C$82,MAX($N645*$C$83,$C$81)),0)+IF($O645&gt;0,MIN($C$82,MAX($O645*$C$83,$C$81)),0)+(AV645*$C$84)/12,2))</f>
        <v/>
      </c>
      <c r="BD645" s="25" t="str">
        <f ca="1">IF($H645="","",IF($Q645="x",SUM(AW$3:AY645)+SUM(BB$3:BC645)-SUM(BD$3:BD644),0))</f>
        <v/>
      </c>
      <c r="BE645" s="25" t="str">
        <f t="shared" ref="BE645:BE708" ca="1" si="657">IF($H645="","",MAX(0,ROUND(AV645-BD645,2)))</f>
        <v/>
      </c>
      <c r="BF645" s="25" t="str">
        <f t="shared" ca="1" si="626"/>
        <v/>
      </c>
      <c r="BG645" s="7"/>
      <c r="BI645" s="25" t="str">
        <f t="shared" ref="BI645:BI708" ca="1" si="658">IF($H645="","",IF(MIN($O645+$P645,BT644+$N645)&gt;=$O645+$P645,$O645,BT644))</f>
        <v/>
      </c>
      <c r="BJ645" s="25">
        <f ca="1">SUM(BI$3:BI645)</f>
        <v>0</v>
      </c>
      <c r="BK645" s="25" t="str">
        <f t="shared" ca="1" si="610"/>
        <v/>
      </c>
      <c r="BL645" s="25" t="str">
        <f t="shared" ca="1" si="627"/>
        <v/>
      </c>
      <c r="BM645" s="25" t="str">
        <f t="shared" ref="BM645:BM708" ca="1" si="659">IF($H645="","",ROUND($C$27/12,2))</f>
        <v/>
      </c>
      <c r="BN645" s="25" t="str">
        <f t="shared" ref="BN645:BN708" ca="1" si="660">IF($H645="","",ROUND((BK645*$C$28)/12,2))</f>
        <v/>
      </c>
      <c r="BO645" s="25" t="str">
        <f t="shared" ref="BO645:BO708" ca="1" si="661">IF($H645="","",MAX($C$29,BK645))</f>
        <v/>
      </c>
      <c r="BP645" s="25" t="str">
        <f t="shared" ref="BP645:BP708" ca="1" si="662">IF($H645="","",ROUND(BO645-BK645,2))</f>
        <v/>
      </c>
      <c r="BQ645" s="25" t="str">
        <f t="shared" ref="BQ645:BQ708" ca="1" si="663">IF($H645="","",ROUND((BP645*$L645)/12,2))</f>
        <v/>
      </c>
      <c r="BR645" s="25" t="str">
        <f t="shared" ref="BR645:BR708" ca="1" si="664">IF($H645="","",ROUND(IF($N645&gt;0,MIN($C$82,MAX($N645*$C$83,$C$81)),0)+IF($O645&gt;0,MIN($C$82,MAX($O645*$C$83,$C$81)),0)+(BK645*$C$84)/12,2))</f>
        <v/>
      </c>
      <c r="BS645" s="25" t="str">
        <f ca="1">IF($H645="","",IF($Q645="x",SUM(BL$3:BN645)+SUM(BQ$3:BR645)-SUM(BS$3:BS644),0))</f>
        <v/>
      </c>
      <c r="BT645" s="25" t="str">
        <f t="shared" ref="BT645:BT708" ca="1" si="665">IF($H645="","",MAX(0,ROUND(BK645-BS645,2)))</f>
        <v/>
      </c>
      <c r="BU645" s="25" t="str">
        <f t="shared" ca="1" si="628"/>
        <v/>
      </c>
      <c r="BV645" s="7"/>
      <c r="BY645" s="7"/>
      <c r="CB645" s="131">
        <f t="shared" si="612"/>
        <v>642</v>
      </c>
      <c r="CC645" s="132" t="str">
        <f t="shared" ref="CC645:CC708" ca="1" si="666">IF($H645="","",IF(MONTH($H645)=MONTH($C$4)-1,IF(RAND()&gt;0.5,1,-1)*RAND()/$CO$5,0))</f>
        <v/>
      </c>
      <c r="CD645" s="133" t="str">
        <f t="shared" ca="1" si="613"/>
        <v/>
      </c>
      <c r="CE645" s="133" t="str">
        <f t="shared" ref="CE645:CE708" ca="1" si="667">IF($H645="","",ROUND((((CF644+CD645)/2)*0.005)/12,2))</f>
        <v/>
      </c>
      <c r="CF645" s="133" t="str">
        <f t="shared" ca="1" si="614"/>
        <v/>
      </c>
      <c r="CG645" s="133" t="str">
        <f t="shared" ref="CG645:CG708" ca="1" si="668">IF($H645="","",IF(MONTH($H645)=MONTH($C$4)-1,CF645*(1+CC645),0))</f>
        <v/>
      </c>
      <c r="CH645" s="133" t="str">
        <f ca="1">IF($H645="","",IF(MONTH($H645)=MONTH($C$4)-1,MAX(0,(CG645-SUM(N634:N645)+SUM(O634:O645))-(VLOOKUP(CB645-12,$CB$3:$CH644,6,FALSE))),0)*0.25)</f>
        <v/>
      </c>
      <c r="CI645" s="133" t="str">
        <f ca="1">IF($H645="","",CG645-SUM($CH$4:$CH645))</f>
        <v/>
      </c>
      <c r="CK645" s="133" t="str">
        <f ca="1">IF($H645="","",SUM($N$4:$N645)+$CK$3)</f>
        <v/>
      </c>
      <c r="CL645" s="133" t="str">
        <f ca="1">IF($H645="","",SUM($O$4:$O645))</f>
        <v/>
      </c>
      <c r="CM645" s="133" t="str">
        <f t="shared" ca="1" si="611"/>
        <v/>
      </c>
      <c r="CN645" s="133" t="str">
        <f ca="1">IF($H645="","",ROUND(IF(MONTH($H645)=MONTH($C$4)-1,BT645*(1+CC645)-SUM($CM$4:$CM645),0),2))</f>
        <v/>
      </c>
      <c r="CZ645" s="132" t="str">
        <f t="shared" ca="1" si="629"/>
        <v/>
      </c>
    </row>
    <row r="646" spans="6:104" x14ac:dyDescent="0.2">
      <c r="F646" s="3">
        <v>643</v>
      </c>
      <c r="G646" s="3">
        <f t="shared" si="630"/>
        <v>54</v>
      </c>
      <c r="H646" s="8" t="str">
        <f t="shared" ref="H646:H709" ca="1" si="669">IF(OR($G646&gt;$C$5,$H645=""),"",DATE(YEAR($H$4),MONTH($H$4)+$F646,1)-1)</f>
        <v/>
      </c>
      <c r="I646" s="6" t="str">
        <f t="shared" ca="1" si="615"/>
        <v/>
      </c>
      <c r="J646" s="6" t="str">
        <f t="shared" ca="1" si="616"/>
        <v/>
      </c>
      <c r="K646" s="7"/>
      <c r="L646" s="6" t="str">
        <f ca="1">IF($H646="","",IF($J646="",VLOOKUP($I646,Sterbetafeln!$A$4:$I$124,$D$10,FALSE),MAX(0.0005,VLOOKUP($I646,Sterbetafeln!$A$4:$I$124,$D$10,FALSE)*VLOOKUP($J646,Sterbetafeln!$A$4:$I$124,$D$13,FALSE))))</f>
        <v/>
      </c>
      <c r="M646" s="78">
        <f ca="1">SUM($O$3:$O646)</f>
        <v>0</v>
      </c>
      <c r="N646" s="25" t="str">
        <f t="shared" ca="1" si="631"/>
        <v/>
      </c>
      <c r="O646" s="25" t="str">
        <f t="shared" ca="1" si="632"/>
        <v/>
      </c>
      <c r="P646" s="25" t="str">
        <f t="shared" ca="1" si="633"/>
        <v/>
      </c>
      <c r="Q646" s="7" t="str">
        <f t="shared" ca="1" si="634"/>
        <v/>
      </c>
      <c r="R646" s="25" t="str">
        <f t="shared" ca="1" si="635"/>
        <v/>
      </c>
      <c r="S646" s="25">
        <f ca="1">SUM(R$3:R646)</f>
        <v>0</v>
      </c>
      <c r="T646" s="25" t="str">
        <f t="shared" ca="1" si="636"/>
        <v/>
      </c>
      <c r="U646" s="25" t="str">
        <f t="shared" ca="1" si="617"/>
        <v/>
      </c>
      <c r="V646" s="25" t="str">
        <f t="shared" ca="1" si="637"/>
        <v/>
      </c>
      <c r="W646" s="25" t="str">
        <f t="shared" ca="1" si="618"/>
        <v/>
      </c>
      <c r="X646" s="25" t="str">
        <f t="shared" ca="1" si="638"/>
        <v/>
      </c>
      <c r="Y646" s="25" t="str">
        <f t="shared" ca="1" si="619"/>
        <v/>
      </c>
      <c r="Z646" s="25" t="str">
        <f t="shared" ca="1" si="639"/>
        <v/>
      </c>
      <c r="AA646" s="25" t="str">
        <f t="shared" ca="1" si="640"/>
        <v/>
      </c>
      <c r="AB646" s="25" t="str">
        <f ca="1">IF($H646="","",IF($Q646="x",SUM(U$3:W646)+SUM(Z$3:AA646)-SUM(AB$3:AB645),0))</f>
        <v/>
      </c>
      <c r="AC646" s="25" t="str">
        <f t="shared" ca="1" si="641"/>
        <v/>
      </c>
      <c r="AD646" s="25" t="str">
        <f t="shared" ca="1" si="620"/>
        <v/>
      </c>
      <c r="AE646" s="7"/>
      <c r="AF646" s="25" t="str">
        <f t="shared" ca="1" si="642"/>
        <v/>
      </c>
      <c r="AG646" s="25">
        <f ca="1">SUM(AF$3:AF646)</f>
        <v>0</v>
      </c>
      <c r="AH646" s="25" t="str">
        <f t="shared" ca="1" si="643"/>
        <v/>
      </c>
      <c r="AI646" s="25" t="str">
        <f t="shared" ca="1" si="621"/>
        <v/>
      </c>
      <c r="AJ646" s="25" t="str">
        <f t="shared" ca="1" si="644"/>
        <v/>
      </c>
      <c r="AK646" s="25" t="str">
        <f t="shared" ca="1" si="622"/>
        <v/>
      </c>
      <c r="AL646" s="25" t="str">
        <f t="shared" ca="1" si="645"/>
        <v/>
      </c>
      <c r="AM646" s="25" t="str">
        <f t="shared" ca="1" si="623"/>
        <v/>
      </c>
      <c r="AN646" s="25" t="str">
        <f t="shared" ca="1" si="646"/>
        <v/>
      </c>
      <c r="AO646" s="25" t="str">
        <f t="shared" ca="1" si="647"/>
        <v/>
      </c>
      <c r="AP646" s="25" t="str">
        <f ca="1">IF($H646="","",IF($Q646="x",SUM(AI$3:AK646)+SUM(AN$3:AO646)-SUM(AP$3:AP645),0))</f>
        <v/>
      </c>
      <c r="AQ646" s="25" t="str">
        <f t="shared" ca="1" si="648"/>
        <v/>
      </c>
      <c r="AR646" s="25" t="str">
        <f t="shared" ca="1" si="624"/>
        <v/>
      </c>
      <c r="AS646" s="7"/>
      <c r="AT646" s="25" t="str">
        <f t="shared" ca="1" si="649"/>
        <v/>
      </c>
      <c r="AU646" s="25">
        <f ca="1">SUM(AT$3:AT646)</f>
        <v>0</v>
      </c>
      <c r="AV646" s="25" t="str">
        <f t="shared" ca="1" si="650"/>
        <v/>
      </c>
      <c r="AW646" s="25" t="str">
        <f t="shared" ca="1" si="625"/>
        <v/>
      </c>
      <c r="AX646" s="25" t="str">
        <f t="shared" ca="1" si="651"/>
        <v/>
      </c>
      <c r="AY646" s="25" t="str">
        <f t="shared" ca="1" si="652"/>
        <v/>
      </c>
      <c r="AZ646" s="25" t="str">
        <f t="shared" ca="1" si="653"/>
        <v/>
      </c>
      <c r="BA646" s="25" t="str">
        <f t="shared" ca="1" si="654"/>
        <v/>
      </c>
      <c r="BB646" s="25" t="str">
        <f t="shared" ca="1" si="655"/>
        <v/>
      </c>
      <c r="BC646" s="25" t="str">
        <f t="shared" ca="1" si="656"/>
        <v/>
      </c>
      <c r="BD646" s="25" t="str">
        <f ca="1">IF($H646="","",IF($Q646="x",SUM(AW$3:AY646)+SUM(BB$3:BC646)-SUM(BD$3:BD645),0))</f>
        <v/>
      </c>
      <c r="BE646" s="25" t="str">
        <f t="shared" ca="1" si="657"/>
        <v/>
      </c>
      <c r="BF646" s="25" t="str">
        <f t="shared" ca="1" si="626"/>
        <v/>
      </c>
      <c r="BG646" s="7"/>
      <c r="BI646" s="25" t="str">
        <f t="shared" ca="1" si="658"/>
        <v/>
      </c>
      <c r="BJ646" s="25">
        <f ca="1">SUM(BI$3:BI646)</f>
        <v>0</v>
      </c>
      <c r="BK646" s="25" t="str">
        <f t="shared" ref="BK646:BK709" ca="1" si="670">IF($H646="","",MAX(0,(BT645+$N646-$O646-$P646)*((1+$C$37)^(1/12))))</f>
        <v/>
      </c>
      <c r="BL646" s="25" t="str">
        <f t="shared" ca="1" si="627"/>
        <v/>
      </c>
      <c r="BM646" s="25" t="str">
        <f t="shared" ca="1" si="659"/>
        <v/>
      </c>
      <c r="BN646" s="25" t="str">
        <f t="shared" ca="1" si="660"/>
        <v/>
      </c>
      <c r="BO646" s="25" t="str">
        <f t="shared" ca="1" si="661"/>
        <v/>
      </c>
      <c r="BP646" s="25" t="str">
        <f t="shared" ca="1" si="662"/>
        <v/>
      </c>
      <c r="BQ646" s="25" t="str">
        <f t="shared" ca="1" si="663"/>
        <v/>
      </c>
      <c r="BR646" s="25" t="str">
        <f t="shared" ca="1" si="664"/>
        <v/>
      </c>
      <c r="BS646" s="25" t="str">
        <f ca="1">IF($H646="","",IF($Q646="x",SUM(BL$3:BN646)+SUM(BQ$3:BR646)-SUM(BS$3:BS645),0))</f>
        <v/>
      </c>
      <c r="BT646" s="25" t="str">
        <f t="shared" ca="1" si="665"/>
        <v/>
      </c>
      <c r="BU646" s="25" t="str">
        <f t="shared" ca="1" si="628"/>
        <v/>
      </c>
      <c r="BV646" s="7"/>
      <c r="BY646" s="7"/>
      <c r="CB646" s="131">
        <f t="shared" si="612"/>
        <v>643</v>
      </c>
      <c r="CC646" s="132" t="str">
        <f t="shared" ca="1" si="666"/>
        <v/>
      </c>
      <c r="CD646" s="133" t="str">
        <f t="shared" ca="1" si="613"/>
        <v/>
      </c>
      <c r="CE646" s="133" t="str">
        <f t="shared" ca="1" si="667"/>
        <v/>
      </c>
      <c r="CF646" s="133" t="str">
        <f t="shared" ca="1" si="614"/>
        <v/>
      </c>
      <c r="CG646" s="133" t="str">
        <f t="shared" ca="1" si="668"/>
        <v/>
      </c>
      <c r="CH646" s="133" t="str">
        <f ca="1">IF($H646="","",IF(MONTH($H646)=MONTH($C$4)-1,MAX(0,(CG646-SUM(N635:N646)+SUM(O635:O646))-(VLOOKUP(CB646-12,$CB$3:$CH645,6,FALSE))),0)*0.25)</f>
        <v/>
      </c>
      <c r="CI646" s="133" t="str">
        <f ca="1">IF($H646="","",CG646-SUM($CH$4:$CH646))</f>
        <v/>
      </c>
      <c r="CK646" s="133" t="str">
        <f ca="1">IF($H646="","",SUM($N$4:$N646)+$CK$3)</f>
        <v/>
      </c>
      <c r="CL646" s="133" t="str">
        <f ca="1">IF($H646="","",SUM($O$4:$O646))</f>
        <v/>
      </c>
      <c r="CM646" s="133" t="str">
        <f t="shared" ca="1" si="611"/>
        <v/>
      </c>
      <c r="CN646" s="133" t="str">
        <f ca="1">IF($H646="","",ROUND(IF(MONTH($H646)=MONTH($C$4)-1,BT646*(1+CC646)-SUM($CM$4:$CM646),0),2))</f>
        <v/>
      </c>
      <c r="CZ646" s="132" t="str">
        <f t="shared" ca="1" si="629"/>
        <v/>
      </c>
    </row>
    <row r="647" spans="6:104" x14ac:dyDescent="0.2">
      <c r="F647" s="3">
        <v>644</v>
      </c>
      <c r="G647" s="3">
        <f t="shared" si="630"/>
        <v>54</v>
      </c>
      <c r="H647" s="8" t="str">
        <f t="shared" ca="1" si="669"/>
        <v/>
      </c>
      <c r="I647" s="6" t="str">
        <f t="shared" ca="1" si="615"/>
        <v/>
      </c>
      <c r="J647" s="6" t="str">
        <f t="shared" ca="1" si="616"/>
        <v/>
      </c>
      <c r="K647" s="7"/>
      <c r="L647" s="6" t="str">
        <f ca="1">IF($H647="","",IF($J647="",VLOOKUP($I647,Sterbetafeln!$A$4:$I$124,$D$10,FALSE),MAX(0.0005,VLOOKUP($I647,Sterbetafeln!$A$4:$I$124,$D$10,FALSE)*VLOOKUP($J647,Sterbetafeln!$A$4:$I$124,$D$13,FALSE))))</f>
        <v/>
      </c>
      <c r="M647" s="78">
        <f ca="1">SUM($O$3:$O647)</f>
        <v>0</v>
      </c>
      <c r="N647" s="25" t="str">
        <f t="shared" ca="1" si="631"/>
        <v/>
      </c>
      <c r="O647" s="25" t="str">
        <f t="shared" ca="1" si="632"/>
        <v/>
      </c>
      <c r="P647" s="25" t="str">
        <f t="shared" ca="1" si="633"/>
        <v/>
      </c>
      <c r="Q647" s="7" t="str">
        <f t="shared" ca="1" si="634"/>
        <v/>
      </c>
      <c r="R647" s="25" t="str">
        <f t="shared" ca="1" si="635"/>
        <v/>
      </c>
      <c r="S647" s="25">
        <f ca="1">SUM(R$3:R647)</f>
        <v>0</v>
      </c>
      <c r="T647" s="25" t="str">
        <f t="shared" ca="1" si="636"/>
        <v/>
      </c>
      <c r="U647" s="25" t="str">
        <f t="shared" ca="1" si="617"/>
        <v/>
      </c>
      <c r="V647" s="25" t="str">
        <f t="shared" ca="1" si="637"/>
        <v/>
      </c>
      <c r="W647" s="25" t="str">
        <f t="shared" ca="1" si="618"/>
        <v/>
      </c>
      <c r="X647" s="25" t="str">
        <f t="shared" ca="1" si="638"/>
        <v/>
      </c>
      <c r="Y647" s="25" t="str">
        <f t="shared" ca="1" si="619"/>
        <v/>
      </c>
      <c r="Z647" s="25" t="str">
        <f t="shared" ca="1" si="639"/>
        <v/>
      </c>
      <c r="AA647" s="25" t="str">
        <f t="shared" ca="1" si="640"/>
        <v/>
      </c>
      <c r="AB647" s="25" t="str">
        <f ca="1">IF($H647="","",IF($Q647="x",SUM(U$3:W647)+SUM(Z$3:AA647)-SUM(AB$3:AB646),0))</f>
        <v/>
      </c>
      <c r="AC647" s="25" t="str">
        <f t="shared" ca="1" si="641"/>
        <v/>
      </c>
      <c r="AD647" s="25" t="str">
        <f t="shared" ca="1" si="620"/>
        <v/>
      </c>
      <c r="AE647" s="7"/>
      <c r="AF647" s="25" t="str">
        <f t="shared" ca="1" si="642"/>
        <v/>
      </c>
      <c r="AG647" s="25">
        <f ca="1">SUM(AF$3:AF647)</f>
        <v>0</v>
      </c>
      <c r="AH647" s="25" t="str">
        <f t="shared" ca="1" si="643"/>
        <v/>
      </c>
      <c r="AI647" s="25" t="str">
        <f t="shared" ca="1" si="621"/>
        <v/>
      </c>
      <c r="AJ647" s="25" t="str">
        <f t="shared" ca="1" si="644"/>
        <v/>
      </c>
      <c r="AK647" s="25" t="str">
        <f t="shared" ca="1" si="622"/>
        <v/>
      </c>
      <c r="AL647" s="25" t="str">
        <f t="shared" ca="1" si="645"/>
        <v/>
      </c>
      <c r="AM647" s="25" t="str">
        <f t="shared" ca="1" si="623"/>
        <v/>
      </c>
      <c r="AN647" s="25" t="str">
        <f t="shared" ca="1" si="646"/>
        <v/>
      </c>
      <c r="AO647" s="25" t="str">
        <f t="shared" ca="1" si="647"/>
        <v/>
      </c>
      <c r="AP647" s="25" t="str">
        <f ca="1">IF($H647="","",IF($Q647="x",SUM(AI$3:AK647)+SUM(AN$3:AO647)-SUM(AP$3:AP646),0))</f>
        <v/>
      </c>
      <c r="AQ647" s="25" t="str">
        <f t="shared" ca="1" si="648"/>
        <v/>
      </c>
      <c r="AR647" s="25" t="str">
        <f t="shared" ca="1" si="624"/>
        <v/>
      </c>
      <c r="AS647" s="7"/>
      <c r="AT647" s="25" t="str">
        <f t="shared" ca="1" si="649"/>
        <v/>
      </c>
      <c r="AU647" s="25">
        <f ca="1">SUM(AT$3:AT647)</f>
        <v>0</v>
      </c>
      <c r="AV647" s="25" t="str">
        <f t="shared" ca="1" si="650"/>
        <v/>
      </c>
      <c r="AW647" s="25" t="str">
        <f t="shared" ca="1" si="625"/>
        <v/>
      </c>
      <c r="AX647" s="25" t="str">
        <f t="shared" ca="1" si="651"/>
        <v/>
      </c>
      <c r="AY647" s="25" t="str">
        <f t="shared" ca="1" si="652"/>
        <v/>
      </c>
      <c r="AZ647" s="25" t="str">
        <f t="shared" ca="1" si="653"/>
        <v/>
      </c>
      <c r="BA647" s="25" t="str">
        <f t="shared" ca="1" si="654"/>
        <v/>
      </c>
      <c r="BB647" s="25" t="str">
        <f t="shared" ca="1" si="655"/>
        <v/>
      </c>
      <c r="BC647" s="25" t="str">
        <f t="shared" ca="1" si="656"/>
        <v/>
      </c>
      <c r="BD647" s="25" t="str">
        <f ca="1">IF($H647="","",IF($Q647="x",SUM(AW$3:AY647)+SUM(BB$3:BC647)-SUM(BD$3:BD646),0))</f>
        <v/>
      </c>
      <c r="BE647" s="25" t="str">
        <f t="shared" ca="1" si="657"/>
        <v/>
      </c>
      <c r="BF647" s="25" t="str">
        <f t="shared" ca="1" si="626"/>
        <v/>
      </c>
      <c r="BG647" s="7"/>
      <c r="BI647" s="25" t="str">
        <f t="shared" ca="1" si="658"/>
        <v/>
      </c>
      <c r="BJ647" s="25">
        <f ca="1">SUM(BI$3:BI647)</f>
        <v>0</v>
      </c>
      <c r="BK647" s="25" t="str">
        <f t="shared" ca="1" si="670"/>
        <v/>
      </c>
      <c r="BL647" s="25" t="str">
        <f t="shared" ca="1" si="627"/>
        <v/>
      </c>
      <c r="BM647" s="25" t="str">
        <f t="shared" ca="1" si="659"/>
        <v/>
      </c>
      <c r="BN647" s="25" t="str">
        <f t="shared" ca="1" si="660"/>
        <v/>
      </c>
      <c r="BO647" s="25" t="str">
        <f t="shared" ca="1" si="661"/>
        <v/>
      </c>
      <c r="BP647" s="25" t="str">
        <f t="shared" ca="1" si="662"/>
        <v/>
      </c>
      <c r="BQ647" s="25" t="str">
        <f t="shared" ca="1" si="663"/>
        <v/>
      </c>
      <c r="BR647" s="25" t="str">
        <f t="shared" ca="1" si="664"/>
        <v/>
      </c>
      <c r="BS647" s="25" t="str">
        <f ca="1">IF($H647="","",IF($Q647="x",SUM(BL$3:BN647)+SUM(BQ$3:BR647)-SUM(BS$3:BS646),0))</f>
        <v/>
      </c>
      <c r="BT647" s="25" t="str">
        <f t="shared" ca="1" si="665"/>
        <v/>
      </c>
      <c r="BU647" s="25" t="str">
        <f t="shared" ca="1" si="628"/>
        <v/>
      </c>
      <c r="BV647" s="7"/>
      <c r="BY647" s="7"/>
      <c r="CB647" s="131">
        <f t="shared" si="612"/>
        <v>644</v>
      </c>
      <c r="CC647" s="132" t="str">
        <f t="shared" ca="1" si="666"/>
        <v/>
      </c>
      <c r="CD647" s="133" t="str">
        <f t="shared" ca="1" si="613"/>
        <v/>
      </c>
      <c r="CE647" s="133" t="str">
        <f t="shared" ca="1" si="667"/>
        <v/>
      </c>
      <c r="CF647" s="133" t="str">
        <f t="shared" ca="1" si="614"/>
        <v/>
      </c>
      <c r="CG647" s="133" t="str">
        <f t="shared" ca="1" si="668"/>
        <v/>
      </c>
      <c r="CH647" s="133" t="str">
        <f ca="1">IF($H647="","",IF(MONTH($H647)=MONTH($C$4)-1,MAX(0,(CG647-SUM(N636:N647)+SUM(O636:O647))-(VLOOKUP(CB647-12,$CB$3:$CH646,6,FALSE))),0)*0.25)</f>
        <v/>
      </c>
      <c r="CI647" s="133" t="str">
        <f ca="1">IF($H647="","",CG647-SUM($CH$4:$CH647))</f>
        <v/>
      </c>
      <c r="CK647" s="133" t="str">
        <f ca="1">IF($H647="","",SUM($N$4:$N647)+$CK$3)</f>
        <v/>
      </c>
      <c r="CL647" s="133" t="str">
        <f ca="1">IF($H647="","",SUM($O$4:$O647))</f>
        <v/>
      </c>
      <c r="CM647" s="133" t="str">
        <f t="shared" ca="1" si="611"/>
        <v/>
      </c>
      <c r="CN647" s="133" t="str">
        <f ca="1">IF($H647="","",ROUND(IF(MONTH($H647)=MONTH($C$4)-1,BT647*(1+CC647)-SUM($CM$4:$CM647),0),2))</f>
        <v/>
      </c>
      <c r="CZ647" s="132" t="str">
        <f t="shared" ca="1" si="629"/>
        <v/>
      </c>
    </row>
    <row r="648" spans="6:104" x14ac:dyDescent="0.2">
      <c r="F648" s="3">
        <v>645</v>
      </c>
      <c r="G648" s="3">
        <f t="shared" si="630"/>
        <v>54</v>
      </c>
      <c r="H648" s="8" t="str">
        <f t="shared" ca="1" si="669"/>
        <v/>
      </c>
      <c r="I648" s="6" t="str">
        <f t="shared" ca="1" si="615"/>
        <v/>
      </c>
      <c r="J648" s="6" t="str">
        <f t="shared" ca="1" si="616"/>
        <v/>
      </c>
      <c r="K648" s="7"/>
      <c r="L648" s="6" t="str">
        <f ca="1">IF($H648="","",IF($J648="",VLOOKUP($I648,Sterbetafeln!$A$4:$I$124,$D$10,FALSE),MAX(0.0005,VLOOKUP($I648,Sterbetafeln!$A$4:$I$124,$D$10,FALSE)*VLOOKUP($J648,Sterbetafeln!$A$4:$I$124,$D$13,FALSE))))</f>
        <v/>
      </c>
      <c r="M648" s="78">
        <f ca="1">SUM($O$3:$O648)</f>
        <v>0</v>
      </c>
      <c r="N648" s="25" t="str">
        <f t="shared" ca="1" si="631"/>
        <v/>
      </c>
      <c r="O648" s="25" t="str">
        <f t="shared" ca="1" si="632"/>
        <v/>
      </c>
      <c r="P648" s="25" t="str">
        <f t="shared" ca="1" si="633"/>
        <v/>
      </c>
      <c r="Q648" s="7" t="str">
        <f t="shared" ca="1" si="634"/>
        <v/>
      </c>
      <c r="R648" s="25" t="str">
        <f t="shared" ca="1" si="635"/>
        <v/>
      </c>
      <c r="S648" s="25">
        <f ca="1">SUM(R$3:R648)</f>
        <v>0</v>
      </c>
      <c r="T648" s="25" t="str">
        <f t="shared" ca="1" si="636"/>
        <v/>
      </c>
      <c r="U648" s="25" t="str">
        <f t="shared" ca="1" si="617"/>
        <v/>
      </c>
      <c r="V648" s="25" t="str">
        <f t="shared" ca="1" si="637"/>
        <v/>
      </c>
      <c r="W648" s="25" t="str">
        <f t="shared" ca="1" si="618"/>
        <v/>
      </c>
      <c r="X648" s="25" t="str">
        <f t="shared" ca="1" si="638"/>
        <v/>
      </c>
      <c r="Y648" s="25" t="str">
        <f t="shared" ca="1" si="619"/>
        <v/>
      </c>
      <c r="Z648" s="25" t="str">
        <f t="shared" ca="1" si="639"/>
        <v/>
      </c>
      <c r="AA648" s="25" t="str">
        <f t="shared" ca="1" si="640"/>
        <v/>
      </c>
      <c r="AB648" s="25" t="str">
        <f ca="1">IF($H648="","",IF($Q648="x",SUM(U$3:W648)+SUM(Z$3:AA648)-SUM(AB$3:AB647),0))</f>
        <v/>
      </c>
      <c r="AC648" s="25" t="str">
        <f t="shared" ca="1" si="641"/>
        <v/>
      </c>
      <c r="AD648" s="25" t="str">
        <f t="shared" ca="1" si="620"/>
        <v/>
      </c>
      <c r="AE648" s="7"/>
      <c r="AF648" s="25" t="str">
        <f t="shared" ca="1" si="642"/>
        <v/>
      </c>
      <c r="AG648" s="25">
        <f ca="1">SUM(AF$3:AF648)</f>
        <v>0</v>
      </c>
      <c r="AH648" s="25" t="str">
        <f t="shared" ca="1" si="643"/>
        <v/>
      </c>
      <c r="AI648" s="25" t="str">
        <f t="shared" ca="1" si="621"/>
        <v/>
      </c>
      <c r="AJ648" s="25" t="str">
        <f t="shared" ca="1" si="644"/>
        <v/>
      </c>
      <c r="AK648" s="25" t="str">
        <f t="shared" ca="1" si="622"/>
        <v/>
      </c>
      <c r="AL648" s="25" t="str">
        <f t="shared" ca="1" si="645"/>
        <v/>
      </c>
      <c r="AM648" s="25" t="str">
        <f t="shared" ca="1" si="623"/>
        <v/>
      </c>
      <c r="AN648" s="25" t="str">
        <f t="shared" ca="1" si="646"/>
        <v/>
      </c>
      <c r="AO648" s="25" t="str">
        <f t="shared" ca="1" si="647"/>
        <v/>
      </c>
      <c r="AP648" s="25" t="str">
        <f ca="1">IF($H648="","",IF($Q648="x",SUM(AI$3:AK648)+SUM(AN$3:AO648)-SUM(AP$3:AP647),0))</f>
        <v/>
      </c>
      <c r="AQ648" s="25" t="str">
        <f t="shared" ca="1" si="648"/>
        <v/>
      </c>
      <c r="AR648" s="25" t="str">
        <f t="shared" ca="1" si="624"/>
        <v/>
      </c>
      <c r="AS648" s="7"/>
      <c r="AT648" s="25" t="str">
        <f t="shared" ca="1" si="649"/>
        <v/>
      </c>
      <c r="AU648" s="25">
        <f ca="1">SUM(AT$3:AT648)</f>
        <v>0</v>
      </c>
      <c r="AV648" s="25" t="str">
        <f t="shared" ca="1" si="650"/>
        <v/>
      </c>
      <c r="AW648" s="25" t="str">
        <f t="shared" ca="1" si="625"/>
        <v/>
      </c>
      <c r="AX648" s="25" t="str">
        <f t="shared" ca="1" si="651"/>
        <v/>
      </c>
      <c r="AY648" s="25" t="str">
        <f t="shared" ca="1" si="652"/>
        <v/>
      </c>
      <c r="AZ648" s="25" t="str">
        <f t="shared" ca="1" si="653"/>
        <v/>
      </c>
      <c r="BA648" s="25" t="str">
        <f t="shared" ca="1" si="654"/>
        <v/>
      </c>
      <c r="BB648" s="25" t="str">
        <f t="shared" ca="1" si="655"/>
        <v/>
      </c>
      <c r="BC648" s="25" t="str">
        <f t="shared" ca="1" si="656"/>
        <v/>
      </c>
      <c r="BD648" s="25" t="str">
        <f ca="1">IF($H648="","",IF($Q648="x",SUM(AW$3:AY648)+SUM(BB$3:BC648)-SUM(BD$3:BD647),0))</f>
        <v/>
      </c>
      <c r="BE648" s="25" t="str">
        <f t="shared" ca="1" si="657"/>
        <v/>
      </c>
      <c r="BF648" s="25" t="str">
        <f t="shared" ca="1" si="626"/>
        <v/>
      </c>
      <c r="BG648" s="7"/>
      <c r="BI648" s="25" t="str">
        <f t="shared" ca="1" si="658"/>
        <v/>
      </c>
      <c r="BJ648" s="25">
        <f ca="1">SUM(BI$3:BI648)</f>
        <v>0</v>
      </c>
      <c r="BK648" s="25" t="str">
        <f t="shared" ca="1" si="670"/>
        <v/>
      </c>
      <c r="BL648" s="25" t="str">
        <f t="shared" ca="1" si="627"/>
        <v/>
      </c>
      <c r="BM648" s="25" t="str">
        <f t="shared" ca="1" si="659"/>
        <v/>
      </c>
      <c r="BN648" s="25" t="str">
        <f t="shared" ca="1" si="660"/>
        <v/>
      </c>
      <c r="BO648" s="25" t="str">
        <f t="shared" ca="1" si="661"/>
        <v/>
      </c>
      <c r="BP648" s="25" t="str">
        <f t="shared" ca="1" si="662"/>
        <v/>
      </c>
      <c r="BQ648" s="25" t="str">
        <f t="shared" ca="1" si="663"/>
        <v/>
      </c>
      <c r="BR648" s="25" t="str">
        <f t="shared" ca="1" si="664"/>
        <v/>
      </c>
      <c r="BS648" s="25" t="str">
        <f ca="1">IF($H648="","",IF($Q648="x",SUM(BL$3:BN648)+SUM(BQ$3:BR648)-SUM(BS$3:BS647),0))</f>
        <v/>
      </c>
      <c r="BT648" s="25" t="str">
        <f t="shared" ca="1" si="665"/>
        <v/>
      </c>
      <c r="BU648" s="25" t="str">
        <f t="shared" ca="1" si="628"/>
        <v/>
      </c>
      <c r="BV648" s="7"/>
      <c r="BY648" s="7"/>
      <c r="CB648" s="131">
        <f t="shared" si="612"/>
        <v>645</v>
      </c>
      <c r="CC648" s="132" t="str">
        <f t="shared" ca="1" si="666"/>
        <v/>
      </c>
      <c r="CD648" s="133" t="str">
        <f t="shared" ca="1" si="613"/>
        <v/>
      </c>
      <c r="CE648" s="133" t="str">
        <f t="shared" ca="1" si="667"/>
        <v/>
      </c>
      <c r="CF648" s="133" t="str">
        <f t="shared" ca="1" si="614"/>
        <v/>
      </c>
      <c r="CG648" s="133" t="str">
        <f t="shared" ca="1" si="668"/>
        <v/>
      </c>
      <c r="CH648" s="133" t="str">
        <f ca="1">IF($H648="","",IF(MONTH($H648)=MONTH($C$4)-1,MAX(0,(CG648-SUM(N637:N648)+SUM(O637:O648))-(VLOOKUP(CB648-12,$CB$3:$CH647,6,FALSE))),0)*0.25)</f>
        <v/>
      </c>
      <c r="CI648" s="133" t="str">
        <f ca="1">IF($H648="","",CG648-SUM($CH$4:$CH648))</f>
        <v/>
      </c>
      <c r="CK648" s="133" t="str">
        <f ca="1">IF($H648="","",SUM($N$4:$N648)+$CK$3)</f>
        <v/>
      </c>
      <c r="CL648" s="133" t="str">
        <f ca="1">IF($H648="","",SUM($O$4:$O648))</f>
        <v/>
      </c>
      <c r="CM648" s="133" t="str">
        <f t="shared" ca="1" si="611"/>
        <v/>
      </c>
      <c r="CN648" s="133" t="str">
        <f ca="1">IF($H648="","",ROUND(IF(MONTH($H648)=MONTH($C$4)-1,BT648*(1+CC648)-SUM($CM$4:$CM648),0),2))</f>
        <v/>
      </c>
      <c r="CZ648" s="132" t="str">
        <f t="shared" ca="1" si="629"/>
        <v/>
      </c>
    </row>
    <row r="649" spans="6:104" x14ac:dyDescent="0.2">
      <c r="F649" s="3">
        <v>646</v>
      </c>
      <c r="G649" s="3">
        <f t="shared" si="630"/>
        <v>54</v>
      </c>
      <c r="H649" s="8" t="str">
        <f t="shared" ca="1" si="669"/>
        <v/>
      </c>
      <c r="I649" s="6" t="str">
        <f t="shared" ca="1" si="615"/>
        <v/>
      </c>
      <c r="J649" s="6" t="str">
        <f t="shared" ca="1" si="616"/>
        <v/>
      </c>
      <c r="K649" s="7"/>
      <c r="L649" s="6" t="str">
        <f ca="1">IF($H649="","",IF($J649="",VLOOKUP($I649,Sterbetafeln!$A$4:$I$124,$D$10,FALSE),MAX(0.0005,VLOOKUP($I649,Sterbetafeln!$A$4:$I$124,$D$10,FALSE)*VLOOKUP($J649,Sterbetafeln!$A$4:$I$124,$D$13,FALSE))))</f>
        <v/>
      </c>
      <c r="M649" s="78">
        <f ca="1">SUM($O$3:$O649)</f>
        <v>0</v>
      </c>
      <c r="N649" s="25" t="str">
        <f t="shared" ca="1" si="631"/>
        <v/>
      </c>
      <c r="O649" s="25" t="str">
        <f t="shared" ca="1" si="632"/>
        <v/>
      </c>
      <c r="P649" s="25" t="str">
        <f t="shared" ca="1" si="633"/>
        <v/>
      </c>
      <c r="Q649" s="7" t="str">
        <f t="shared" ca="1" si="634"/>
        <v/>
      </c>
      <c r="R649" s="25" t="str">
        <f t="shared" ca="1" si="635"/>
        <v/>
      </c>
      <c r="S649" s="25">
        <f ca="1">SUM(R$3:R649)</f>
        <v>0</v>
      </c>
      <c r="T649" s="25" t="str">
        <f t="shared" ca="1" si="636"/>
        <v/>
      </c>
      <c r="U649" s="25" t="str">
        <f t="shared" ca="1" si="617"/>
        <v/>
      </c>
      <c r="V649" s="25" t="str">
        <f t="shared" ca="1" si="637"/>
        <v/>
      </c>
      <c r="W649" s="25" t="str">
        <f t="shared" ca="1" si="618"/>
        <v/>
      </c>
      <c r="X649" s="25" t="str">
        <f t="shared" ca="1" si="638"/>
        <v/>
      </c>
      <c r="Y649" s="25" t="str">
        <f t="shared" ca="1" si="619"/>
        <v/>
      </c>
      <c r="Z649" s="25" t="str">
        <f t="shared" ca="1" si="639"/>
        <v/>
      </c>
      <c r="AA649" s="25" t="str">
        <f t="shared" ca="1" si="640"/>
        <v/>
      </c>
      <c r="AB649" s="25" t="str">
        <f ca="1">IF($H649="","",IF($Q649="x",SUM(U$3:W649)+SUM(Z$3:AA649)-SUM(AB$3:AB648),0))</f>
        <v/>
      </c>
      <c r="AC649" s="25" t="str">
        <f t="shared" ca="1" si="641"/>
        <v/>
      </c>
      <c r="AD649" s="25" t="str">
        <f t="shared" ca="1" si="620"/>
        <v/>
      </c>
      <c r="AE649" s="7"/>
      <c r="AF649" s="25" t="str">
        <f t="shared" ca="1" si="642"/>
        <v/>
      </c>
      <c r="AG649" s="25">
        <f ca="1">SUM(AF$3:AF649)</f>
        <v>0</v>
      </c>
      <c r="AH649" s="25" t="str">
        <f t="shared" ca="1" si="643"/>
        <v/>
      </c>
      <c r="AI649" s="25" t="str">
        <f t="shared" ca="1" si="621"/>
        <v/>
      </c>
      <c r="AJ649" s="25" t="str">
        <f t="shared" ca="1" si="644"/>
        <v/>
      </c>
      <c r="AK649" s="25" t="str">
        <f t="shared" ca="1" si="622"/>
        <v/>
      </c>
      <c r="AL649" s="25" t="str">
        <f t="shared" ca="1" si="645"/>
        <v/>
      </c>
      <c r="AM649" s="25" t="str">
        <f t="shared" ca="1" si="623"/>
        <v/>
      </c>
      <c r="AN649" s="25" t="str">
        <f t="shared" ca="1" si="646"/>
        <v/>
      </c>
      <c r="AO649" s="25" t="str">
        <f t="shared" ca="1" si="647"/>
        <v/>
      </c>
      <c r="AP649" s="25" t="str">
        <f ca="1">IF($H649="","",IF($Q649="x",SUM(AI$3:AK649)+SUM(AN$3:AO649)-SUM(AP$3:AP648),0))</f>
        <v/>
      </c>
      <c r="AQ649" s="25" t="str">
        <f t="shared" ca="1" si="648"/>
        <v/>
      </c>
      <c r="AR649" s="25" t="str">
        <f t="shared" ca="1" si="624"/>
        <v/>
      </c>
      <c r="AS649" s="7"/>
      <c r="AT649" s="25" t="str">
        <f t="shared" ca="1" si="649"/>
        <v/>
      </c>
      <c r="AU649" s="25">
        <f ca="1">SUM(AT$3:AT649)</f>
        <v>0</v>
      </c>
      <c r="AV649" s="25" t="str">
        <f t="shared" ca="1" si="650"/>
        <v/>
      </c>
      <c r="AW649" s="25" t="str">
        <f t="shared" ca="1" si="625"/>
        <v/>
      </c>
      <c r="AX649" s="25" t="str">
        <f t="shared" ca="1" si="651"/>
        <v/>
      </c>
      <c r="AY649" s="25" t="str">
        <f t="shared" ca="1" si="652"/>
        <v/>
      </c>
      <c r="AZ649" s="25" t="str">
        <f t="shared" ca="1" si="653"/>
        <v/>
      </c>
      <c r="BA649" s="25" t="str">
        <f t="shared" ca="1" si="654"/>
        <v/>
      </c>
      <c r="BB649" s="25" t="str">
        <f t="shared" ca="1" si="655"/>
        <v/>
      </c>
      <c r="BC649" s="25" t="str">
        <f t="shared" ca="1" si="656"/>
        <v/>
      </c>
      <c r="BD649" s="25" t="str">
        <f ca="1">IF($H649="","",IF($Q649="x",SUM(AW$3:AY649)+SUM(BB$3:BC649)-SUM(BD$3:BD648),0))</f>
        <v/>
      </c>
      <c r="BE649" s="25" t="str">
        <f t="shared" ca="1" si="657"/>
        <v/>
      </c>
      <c r="BF649" s="25" t="str">
        <f t="shared" ca="1" si="626"/>
        <v/>
      </c>
      <c r="BG649" s="7"/>
      <c r="BI649" s="25" t="str">
        <f t="shared" ca="1" si="658"/>
        <v/>
      </c>
      <c r="BJ649" s="25">
        <f ca="1">SUM(BI$3:BI649)</f>
        <v>0</v>
      </c>
      <c r="BK649" s="25" t="str">
        <f t="shared" ca="1" si="670"/>
        <v/>
      </c>
      <c r="BL649" s="25" t="str">
        <f t="shared" ca="1" si="627"/>
        <v/>
      </c>
      <c r="BM649" s="25" t="str">
        <f t="shared" ca="1" si="659"/>
        <v/>
      </c>
      <c r="BN649" s="25" t="str">
        <f t="shared" ca="1" si="660"/>
        <v/>
      </c>
      <c r="BO649" s="25" t="str">
        <f t="shared" ca="1" si="661"/>
        <v/>
      </c>
      <c r="BP649" s="25" t="str">
        <f t="shared" ca="1" si="662"/>
        <v/>
      </c>
      <c r="BQ649" s="25" t="str">
        <f t="shared" ca="1" si="663"/>
        <v/>
      </c>
      <c r="BR649" s="25" t="str">
        <f t="shared" ca="1" si="664"/>
        <v/>
      </c>
      <c r="BS649" s="25" t="str">
        <f ca="1">IF($H649="","",IF($Q649="x",SUM(BL$3:BN649)+SUM(BQ$3:BR649)-SUM(BS$3:BS648),0))</f>
        <v/>
      </c>
      <c r="BT649" s="25" t="str">
        <f t="shared" ca="1" si="665"/>
        <v/>
      </c>
      <c r="BU649" s="25" t="str">
        <f t="shared" ca="1" si="628"/>
        <v/>
      </c>
      <c r="BV649" s="7"/>
      <c r="BY649" s="7"/>
      <c r="CB649" s="131">
        <f t="shared" si="612"/>
        <v>646</v>
      </c>
      <c r="CC649" s="132" t="str">
        <f t="shared" ca="1" si="666"/>
        <v/>
      </c>
      <c r="CD649" s="133" t="str">
        <f t="shared" ca="1" si="613"/>
        <v/>
      </c>
      <c r="CE649" s="133" t="str">
        <f t="shared" ca="1" si="667"/>
        <v/>
      </c>
      <c r="CF649" s="133" t="str">
        <f t="shared" ca="1" si="614"/>
        <v/>
      </c>
      <c r="CG649" s="133" t="str">
        <f t="shared" ca="1" si="668"/>
        <v/>
      </c>
      <c r="CH649" s="133" t="str">
        <f ca="1">IF($H649="","",IF(MONTH($H649)=MONTH($C$4)-1,MAX(0,(CG649-SUM(N638:N649)+SUM(O638:O649))-(VLOOKUP(CB649-12,$CB$3:$CH648,6,FALSE))),0)*0.25)</f>
        <v/>
      </c>
      <c r="CI649" s="133" t="str">
        <f ca="1">IF($H649="","",CG649-SUM($CH$4:$CH649))</f>
        <v/>
      </c>
      <c r="CK649" s="133" t="str">
        <f ca="1">IF($H649="","",SUM($N$4:$N649)+$CK$3)</f>
        <v/>
      </c>
      <c r="CL649" s="133" t="str">
        <f ca="1">IF($H649="","",SUM($O$4:$O649))</f>
        <v/>
      </c>
      <c r="CM649" s="133" t="str">
        <f t="shared" ca="1" si="611"/>
        <v/>
      </c>
      <c r="CN649" s="133" t="str">
        <f ca="1">IF($H649="","",ROUND(IF(MONTH($H649)=MONTH($C$4)-1,BT649*(1+CC649)-SUM($CM$4:$CM649),0),2))</f>
        <v/>
      </c>
      <c r="CZ649" s="132" t="str">
        <f t="shared" ca="1" si="629"/>
        <v/>
      </c>
    </row>
    <row r="650" spans="6:104" x14ac:dyDescent="0.2">
      <c r="F650" s="3">
        <v>647</v>
      </c>
      <c r="G650" s="3">
        <f t="shared" si="630"/>
        <v>54</v>
      </c>
      <c r="H650" s="8" t="str">
        <f t="shared" ca="1" si="669"/>
        <v/>
      </c>
      <c r="I650" s="6" t="str">
        <f t="shared" ca="1" si="615"/>
        <v/>
      </c>
      <c r="J650" s="6" t="str">
        <f t="shared" ca="1" si="616"/>
        <v/>
      </c>
      <c r="K650" s="7"/>
      <c r="L650" s="6" t="str">
        <f ca="1">IF($H650="","",IF($J650="",VLOOKUP($I650,Sterbetafeln!$A$4:$I$124,$D$10,FALSE),MAX(0.0005,VLOOKUP($I650,Sterbetafeln!$A$4:$I$124,$D$10,FALSE)*VLOOKUP($J650,Sterbetafeln!$A$4:$I$124,$D$13,FALSE))))</f>
        <v/>
      </c>
      <c r="M650" s="78">
        <f ca="1">SUM($O$3:$O650)</f>
        <v>0</v>
      </c>
      <c r="N650" s="25" t="str">
        <f t="shared" ca="1" si="631"/>
        <v/>
      </c>
      <c r="O650" s="25" t="str">
        <f t="shared" ca="1" si="632"/>
        <v/>
      </c>
      <c r="P650" s="25" t="str">
        <f t="shared" ca="1" si="633"/>
        <v/>
      </c>
      <c r="Q650" s="7" t="str">
        <f t="shared" ca="1" si="634"/>
        <v/>
      </c>
      <c r="R650" s="25" t="str">
        <f t="shared" ca="1" si="635"/>
        <v/>
      </c>
      <c r="S650" s="25">
        <f ca="1">SUM(R$3:R650)</f>
        <v>0</v>
      </c>
      <c r="T650" s="25" t="str">
        <f t="shared" ca="1" si="636"/>
        <v/>
      </c>
      <c r="U650" s="25" t="str">
        <f t="shared" ca="1" si="617"/>
        <v/>
      </c>
      <c r="V650" s="25" t="str">
        <f t="shared" ca="1" si="637"/>
        <v/>
      </c>
      <c r="W650" s="25" t="str">
        <f t="shared" ca="1" si="618"/>
        <v/>
      </c>
      <c r="X650" s="25" t="str">
        <f t="shared" ca="1" si="638"/>
        <v/>
      </c>
      <c r="Y650" s="25" t="str">
        <f t="shared" ca="1" si="619"/>
        <v/>
      </c>
      <c r="Z650" s="25" t="str">
        <f t="shared" ca="1" si="639"/>
        <v/>
      </c>
      <c r="AA650" s="25" t="str">
        <f t="shared" ca="1" si="640"/>
        <v/>
      </c>
      <c r="AB650" s="25" t="str">
        <f ca="1">IF($H650="","",IF($Q650="x",SUM(U$3:W650)+SUM(Z$3:AA650)-SUM(AB$3:AB649),0))</f>
        <v/>
      </c>
      <c r="AC650" s="25" t="str">
        <f t="shared" ca="1" si="641"/>
        <v/>
      </c>
      <c r="AD650" s="25" t="str">
        <f t="shared" ca="1" si="620"/>
        <v/>
      </c>
      <c r="AE650" s="7"/>
      <c r="AF650" s="25" t="str">
        <f t="shared" ca="1" si="642"/>
        <v/>
      </c>
      <c r="AG650" s="25">
        <f ca="1">SUM(AF$3:AF650)</f>
        <v>0</v>
      </c>
      <c r="AH650" s="25" t="str">
        <f t="shared" ca="1" si="643"/>
        <v/>
      </c>
      <c r="AI650" s="25" t="str">
        <f t="shared" ca="1" si="621"/>
        <v/>
      </c>
      <c r="AJ650" s="25" t="str">
        <f t="shared" ca="1" si="644"/>
        <v/>
      </c>
      <c r="AK650" s="25" t="str">
        <f t="shared" ca="1" si="622"/>
        <v/>
      </c>
      <c r="AL650" s="25" t="str">
        <f t="shared" ca="1" si="645"/>
        <v/>
      </c>
      <c r="AM650" s="25" t="str">
        <f t="shared" ca="1" si="623"/>
        <v/>
      </c>
      <c r="AN650" s="25" t="str">
        <f t="shared" ca="1" si="646"/>
        <v/>
      </c>
      <c r="AO650" s="25" t="str">
        <f t="shared" ca="1" si="647"/>
        <v/>
      </c>
      <c r="AP650" s="25" t="str">
        <f ca="1">IF($H650="","",IF($Q650="x",SUM(AI$3:AK650)+SUM(AN$3:AO650)-SUM(AP$3:AP649),0))</f>
        <v/>
      </c>
      <c r="AQ650" s="25" t="str">
        <f t="shared" ca="1" si="648"/>
        <v/>
      </c>
      <c r="AR650" s="25" t="str">
        <f t="shared" ca="1" si="624"/>
        <v/>
      </c>
      <c r="AS650" s="7"/>
      <c r="AT650" s="25" t="str">
        <f t="shared" ca="1" si="649"/>
        <v/>
      </c>
      <c r="AU650" s="25">
        <f ca="1">SUM(AT$3:AT650)</f>
        <v>0</v>
      </c>
      <c r="AV650" s="25" t="str">
        <f t="shared" ca="1" si="650"/>
        <v/>
      </c>
      <c r="AW650" s="25" t="str">
        <f t="shared" ca="1" si="625"/>
        <v/>
      </c>
      <c r="AX650" s="25" t="str">
        <f t="shared" ca="1" si="651"/>
        <v/>
      </c>
      <c r="AY650" s="25" t="str">
        <f t="shared" ca="1" si="652"/>
        <v/>
      </c>
      <c r="AZ650" s="25" t="str">
        <f t="shared" ca="1" si="653"/>
        <v/>
      </c>
      <c r="BA650" s="25" t="str">
        <f t="shared" ca="1" si="654"/>
        <v/>
      </c>
      <c r="BB650" s="25" t="str">
        <f t="shared" ca="1" si="655"/>
        <v/>
      </c>
      <c r="BC650" s="25" t="str">
        <f t="shared" ca="1" si="656"/>
        <v/>
      </c>
      <c r="BD650" s="25" t="str">
        <f ca="1">IF($H650="","",IF($Q650="x",SUM(AW$3:AY650)+SUM(BB$3:BC650)-SUM(BD$3:BD649),0))</f>
        <v/>
      </c>
      <c r="BE650" s="25" t="str">
        <f t="shared" ca="1" si="657"/>
        <v/>
      </c>
      <c r="BF650" s="25" t="str">
        <f t="shared" ca="1" si="626"/>
        <v/>
      </c>
      <c r="BG650" s="7"/>
      <c r="BI650" s="25" t="str">
        <f t="shared" ca="1" si="658"/>
        <v/>
      </c>
      <c r="BJ650" s="25">
        <f ca="1">SUM(BI$3:BI650)</f>
        <v>0</v>
      </c>
      <c r="BK650" s="25" t="str">
        <f t="shared" ca="1" si="670"/>
        <v/>
      </c>
      <c r="BL650" s="25" t="str">
        <f t="shared" ca="1" si="627"/>
        <v/>
      </c>
      <c r="BM650" s="25" t="str">
        <f t="shared" ca="1" si="659"/>
        <v/>
      </c>
      <c r="BN650" s="25" t="str">
        <f t="shared" ca="1" si="660"/>
        <v/>
      </c>
      <c r="BO650" s="25" t="str">
        <f t="shared" ca="1" si="661"/>
        <v/>
      </c>
      <c r="BP650" s="25" t="str">
        <f t="shared" ca="1" si="662"/>
        <v/>
      </c>
      <c r="BQ650" s="25" t="str">
        <f t="shared" ca="1" si="663"/>
        <v/>
      </c>
      <c r="BR650" s="25" t="str">
        <f t="shared" ca="1" si="664"/>
        <v/>
      </c>
      <c r="BS650" s="25" t="str">
        <f ca="1">IF($H650="","",IF($Q650="x",SUM(BL$3:BN650)+SUM(BQ$3:BR650)-SUM(BS$3:BS649),0))</f>
        <v/>
      </c>
      <c r="BT650" s="25" t="str">
        <f t="shared" ca="1" si="665"/>
        <v/>
      </c>
      <c r="BU650" s="25" t="str">
        <f t="shared" ca="1" si="628"/>
        <v/>
      </c>
      <c r="BV650" s="7"/>
      <c r="BY650" s="7"/>
      <c r="CB650" s="131">
        <f t="shared" si="612"/>
        <v>647</v>
      </c>
      <c r="CC650" s="132" t="str">
        <f t="shared" ca="1" si="666"/>
        <v/>
      </c>
      <c r="CD650" s="133" t="str">
        <f t="shared" ca="1" si="613"/>
        <v/>
      </c>
      <c r="CE650" s="133" t="str">
        <f t="shared" ca="1" si="667"/>
        <v/>
      </c>
      <c r="CF650" s="133" t="str">
        <f t="shared" ca="1" si="614"/>
        <v/>
      </c>
      <c r="CG650" s="133" t="str">
        <f t="shared" ca="1" si="668"/>
        <v/>
      </c>
      <c r="CH650" s="133" t="str">
        <f ca="1">IF($H650="","",IF(MONTH($H650)=MONTH($C$4)-1,MAX(0,(CG650-SUM(N639:N650)+SUM(O639:O650))-(VLOOKUP(CB650-12,$CB$3:$CH649,6,FALSE))),0)*0.25)</f>
        <v/>
      </c>
      <c r="CI650" s="133" t="str">
        <f ca="1">IF($H650="","",CG650-SUM($CH$4:$CH650))</f>
        <v/>
      </c>
      <c r="CK650" s="133" t="str">
        <f ca="1">IF($H650="","",SUM($N$4:$N650)+$CK$3)</f>
        <v/>
      </c>
      <c r="CL650" s="133" t="str">
        <f ca="1">IF($H650="","",SUM($O$4:$O650))</f>
        <v/>
      </c>
      <c r="CM650" s="133" t="str">
        <f t="shared" ca="1" si="611"/>
        <v/>
      </c>
      <c r="CN650" s="133" t="str">
        <f ca="1">IF($H650="","",ROUND(IF(MONTH($H650)=MONTH($C$4)-1,BT650*(1+CC650)-SUM($CM$4:$CM650),0),2))</f>
        <v/>
      </c>
      <c r="CZ650" s="132" t="str">
        <f t="shared" ca="1" si="629"/>
        <v/>
      </c>
    </row>
    <row r="651" spans="6:104" x14ac:dyDescent="0.2">
      <c r="F651" s="3">
        <v>648</v>
      </c>
      <c r="G651" s="3">
        <f t="shared" si="630"/>
        <v>54</v>
      </c>
      <c r="H651" s="8" t="str">
        <f t="shared" ca="1" si="669"/>
        <v/>
      </c>
      <c r="I651" s="6" t="str">
        <f t="shared" ca="1" si="615"/>
        <v/>
      </c>
      <c r="J651" s="6" t="str">
        <f t="shared" ca="1" si="616"/>
        <v/>
      </c>
      <c r="K651" s="7"/>
      <c r="L651" s="6" t="str">
        <f ca="1">IF($H651="","",IF($J651="",VLOOKUP($I651,Sterbetafeln!$A$4:$I$124,$D$10,FALSE),MAX(0.0005,VLOOKUP($I651,Sterbetafeln!$A$4:$I$124,$D$10,FALSE)*VLOOKUP($J651,Sterbetafeln!$A$4:$I$124,$D$13,FALSE))))</f>
        <v/>
      </c>
      <c r="M651" s="78">
        <f ca="1">SUM($O$3:$O651)</f>
        <v>0</v>
      </c>
      <c r="N651" s="25" t="str">
        <f t="shared" ca="1" si="631"/>
        <v/>
      </c>
      <c r="O651" s="25" t="str">
        <f t="shared" ca="1" si="632"/>
        <v/>
      </c>
      <c r="P651" s="25" t="str">
        <f t="shared" ca="1" si="633"/>
        <v/>
      </c>
      <c r="Q651" s="7" t="str">
        <f t="shared" ca="1" si="634"/>
        <v/>
      </c>
      <c r="R651" s="25" t="str">
        <f t="shared" ca="1" si="635"/>
        <v/>
      </c>
      <c r="S651" s="25">
        <f ca="1">SUM(R$3:R651)</f>
        <v>0</v>
      </c>
      <c r="T651" s="25" t="str">
        <f t="shared" ca="1" si="636"/>
        <v/>
      </c>
      <c r="U651" s="25" t="str">
        <f t="shared" ca="1" si="617"/>
        <v/>
      </c>
      <c r="V651" s="25" t="str">
        <f t="shared" ca="1" si="637"/>
        <v/>
      </c>
      <c r="W651" s="25" t="str">
        <f t="shared" ca="1" si="618"/>
        <v/>
      </c>
      <c r="X651" s="25" t="str">
        <f t="shared" ca="1" si="638"/>
        <v/>
      </c>
      <c r="Y651" s="25" t="str">
        <f t="shared" ca="1" si="619"/>
        <v/>
      </c>
      <c r="Z651" s="25" t="str">
        <f t="shared" ca="1" si="639"/>
        <v/>
      </c>
      <c r="AA651" s="25" t="str">
        <f t="shared" ca="1" si="640"/>
        <v/>
      </c>
      <c r="AB651" s="25" t="str">
        <f ca="1">IF($H651="","",IF($Q651="x",SUM(U$3:W651)+SUM(Z$3:AA651)-SUM(AB$3:AB650),0))</f>
        <v/>
      </c>
      <c r="AC651" s="25" t="str">
        <f t="shared" ca="1" si="641"/>
        <v/>
      </c>
      <c r="AD651" s="25" t="str">
        <f t="shared" ca="1" si="620"/>
        <v/>
      </c>
      <c r="AE651" s="7"/>
      <c r="AF651" s="25" t="str">
        <f t="shared" ca="1" si="642"/>
        <v/>
      </c>
      <c r="AG651" s="25">
        <f ca="1">SUM(AF$3:AF651)</f>
        <v>0</v>
      </c>
      <c r="AH651" s="25" t="str">
        <f t="shared" ca="1" si="643"/>
        <v/>
      </c>
      <c r="AI651" s="25" t="str">
        <f t="shared" ca="1" si="621"/>
        <v/>
      </c>
      <c r="AJ651" s="25" t="str">
        <f t="shared" ca="1" si="644"/>
        <v/>
      </c>
      <c r="AK651" s="25" t="str">
        <f t="shared" ca="1" si="622"/>
        <v/>
      </c>
      <c r="AL651" s="25" t="str">
        <f t="shared" ca="1" si="645"/>
        <v/>
      </c>
      <c r="AM651" s="25" t="str">
        <f t="shared" ca="1" si="623"/>
        <v/>
      </c>
      <c r="AN651" s="25" t="str">
        <f t="shared" ca="1" si="646"/>
        <v/>
      </c>
      <c r="AO651" s="25" t="str">
        <f t="shared" ca="1" si="647"/>
        <v/>
      </c>
      <c r="AP651" s="25" t="str">
        <f ca="1">IF($H651="","",IF($Q651="x",SUM(AI$3:AK651)+SUM(AN$3:AO651)-SUM(AP$3:AP650),0))</f>
        <v/>
      </c>
      <c r="AQ651" s="25" t="str">
        <f t="shared" ca="1" si="648"/>
        <v/>
      </c>
      <c r="AR651" s="25" t="str">
        <f t="shared" ca="1" si="624"/>
        <v/>
      </c>
      <c r="AS651" s="7"/>
      <c r="AT651" s="25" t="str">
        <f t="shared" ca="1" si="649"/>
        <v/>
      </c>
      <c r="AU651" s="25">
        <f ca="1">SUM(AT$3:AT651)</f>
        <v>0</v>
      </c>
      <c r="AV651" s="25" t="str">
        <f t="shared" ca="1" si="650"/>
        <v/>
      </c>
      <c r="AW651" s="25" t="str">
        <f t="shared" ca="1" si="625"/>
        <v/>
      </c>
      <c r="AX651" s="25" t="str">
        <f t="shared" ca="1" si="651"/>
        <v/>
      </c>
      <c r="AY651" s="25" t="str">
        <f t="shared" ca="1" si="652"/>
        <v/>
      </c>
      <c r="AZ651" s="25" t="str">
        <f t="shared" ca="1" si="653"/>
        <v/>
      </c>
      <c r="BA651" s="25" t="str">
        <f t="shared" ca="1" si="654"/>
        <v/>
      </c>
      <c r="BB651" s="25" t="str">
        <f t="shared" ca="1" si="655"/>
        <v/>
      </c>
      <c r="BC651" s="25" t="str">
        <f t="shared" ca="1" si="656"/>
        <v/>
      </c>
      <c r="BD651" s="25" t="str">
        <f ca="1">IF($H651="","",IF($Q651="x",SUM(AW$3:AY651)+SUM(BB$3:BC651)-SUM(BD$3:BD650),0))</f>
        <v/>
      </c>
      <c r="BE651" s="25" t="str">
        <f t="shared" ca="1" si="657"/>
        <v/>
      </c>
      <c r="BF651" s="25" t="str">
        <f t="shared" ca="1" si="626"/>
        <v/>
      </c>
      <c r="BG651" s="7"/>
      <c r="BI651" s="25" t="str">
        <f t="shared" ca="1" si="658"/>
        <v/>
      </c>
      <c r="BJ651" s="25">
        <f ca="1">SUM(BI$3:BI651)</f>
        <v>0</v>
      </c>
      <c r="BK651" s="25" t="str">
        <f t="shared" ca="1" si="670"/>
        <v/>
      </c>
      <c r="BL651" s="25" t="str">
        <f t="shared" ca="1" si="627"/>
        <v/>
      </c>
      <c r="BM651" s="25" t="str">
        <f t="shared" ca="1" si="659"/>
        <v/>
      </c>
      <c r="BN651" s="25" t="str">
        <f t="shared" ca="1" si="660"/>
        <v/>
      </c>
      <c r="BO651" s="25" t="str">
        <f t="shared" ca="1" si="661"/>
        <v/>
      </c>
      <c r="BP651" s="25" t="str">
        <f t="shared" ca="1" si="662"/>
        <v/>
      </c>
      <c r="BQ651" s="25" t="str">
        <f t="shared" ca="1" si="663"/>
        <v/>
      </c>
      <c r="BR651" s="25" t="str">
        <f t="shared" ca="1" si="664"/>
        <v/>
      </c>
      <c r="BS651" s="25" t="str">
        <f ca="1">IF($H651="","",IF($Q651="x",SUM(BL$3:BN651)+SUM(BQ$3:BR651)-SUM(BS$3:BS650),0))</f>
        <v/>
      </c>
      <c r="BT651" s="25" t="str">
        <f t="shared" ca="1" si="665"/>
        <v/>
      </c>
      <c r="BU651" s="25" t="str">
        <f t="shared" ca="1" si="628"/>
        <v/>
      </c>
      <c r="BV651" s="7"/>
      <c r="BY651" s="7"/>
      <c r="CB651" s="131">
        <f t="shared" si="612"/>
        <v>648</v>
      </c>
      <c r="CC651" s="132" t="str">
        <f t="shared" ca="1" si="666"/>
        <v/>
      </c>
      <c r="CD651" s="133" t="str">
        <f t="shared" ca="1" si="613"/>
        <v/>
      </c>
      <c r="CE651" s="133" t="str">
        <f t="shared" ca="1" si="667"/>
        <v/>
      </c>
      <c r="CF651" s="133" t="str">
        <f t="shared" ca="1" si="614"/>
        <v/>
      </c>
      <c r="CG651" s="133" t="str">
        <f t="shared" ca="1" si="668"/>
        <v/>
      </c>
      <c r="CH651" s="133" t="str">
        <f ca="1">IF($H651="","",IF(MONTH($H651)=MONTH($C$4)-1,MAX(0,(CG651-SUM(N640:N651)+SUM(O640:O651))-(VLOOKUP(CB651-12,$CB$3:$CH650,6,FALSE))),0)*0.25)</f>
        <v/>
      </c>
      <c r="CI651" s="133" t="str">
        <f ca="1">IF($H651="","",CG651-SUM($CH$4:$CH651))</f>
        <v/>
      </c>
      <c r="CK651" s="133" t="str">
        <f ca="1">IF($H651="","",SUM($N$4:$N651)+$CK$3)</f>
        <v/>
      </c>
      <c r="CL651" s="133" t="str">
        <f ca="1">IF($H651="","",SUM($O$4:$O651))</f>
        <v/>
      </c>
      <c r="CM651" s="133" t="str">
        <f t="shared" ca="1" si="611"/>
        <v/>
      </c>
      <c r="CN651" s="133" t="str">
        <f ca="1">IF($H651="","",ROUND(IF(MONTH($H651)=MONTH($C$4)-1,BT651*(1+CC651)-SUM($CM$4:$CM651),0),2))</f>
        <v/>
      </c>
      <c r="CZ651" s="132" t="str">
        <f t="shared" ca="1" si="629"/>
        <v/>
      </c>
    </row>
    <row r="652" spans="6:104" x14ac:dyDescent="0.2">
      <c r="F652" s="3">
        <v>649</v>
      </c>
      <c r="G652" s="3">
        <f t="shared" si="630"/>
        <v>55</v>
      </c>
      <c r="H652" s="8" t="str">
        <f t="shared" ca="1" si="669"/>
        <v/>
      </c>
      <c r="I652" s="6" t="str">
        <f t="shared" ca="1" si="615"/>
        <v/>
      </c>
      <c r="J652" s="6" t="str">
        <f t="shared" ca="1" si="616"/>
        <v/>
      </c>
      <c r="K652" s="7"/>
      <c r="L652" s="6" t="str">
        <f ca="1">IF($H652="","",IF($J652="",VLOOKUP($I652,Sterbetafeln!$A$4:$I$124,$D$10,FALSE),MAX(0.0005,VLOOKUP($I652,Sterbetafeln!$A$4:$I$124,$D$10,FALSE)*VLOOKUP($J652,Sterbetafeln!$A$4:$I$124,$D$13,FALSE))))</f>
        <v/>
      </c>
      <c r="M652" s="78">
        <f ca="1">SUM($O$3:$O652)</f>
        <v>0</v>
      </c>
      <c r="N652" s="25" t="str">
        <f t="shared" ca="1" si="631"/>
        <v/>
      </c>
      <c r="O652" s="25" t="str">
        <f t="shared" ca="1" si="632"/>
        <v/>
      </c>
      <c r="P652" s="25" t="str">
        <f t="shared" ca="1" si="633"/>
        <v/>
      </c>
      <c r="Q652" s="7" t="str">
        <f t="shared" ca="1" si="634"/>
        <v/>
      </c>
      <c r="R652" s="25" t="str">
        <f t="shared" ca="1" si="635"/>
        <v/>
      </c>
      <c r="S652" s="25">
        <f ca="1">SUM(R$3:R652)</f>
        <v>0</v>
      </c>
      <c r="T652" s="25" t="str">
        <f t="shared" ca="1" si="636"/>
        <v/>
      </c>
      <c r="U652" s="25" t="str">
        <f t="shared" ca="1" si="617"/>
        <v/>
      </c>
      <c r="V652" s="25" t="str">
        <f t="shared" ca="1" si="637"/>
        <v/>
      </c>
      <c r="W652" s="25" t="str">
        <f t="shared" ca="1" si="618"/>
        <v/>
      </c>
      <c r="X652" s="25" t="str">
        <f t="shared" ca="1" si="638"/>
        <v/>
      </c>
      <c r="Y652" s="25" t="str">
        <f t="shared" ca="1" si="619"/>
        <v/>
      </c>
      <c r="Z652" s="25" t="str">
        <f t="shared" ca="1" si="639"/>
        <v/>
      </c>
      <c r="AA652" s="25" t="str">
        <f t="shared" ca="1" si="640"/>
        <v/>
      </c>
      <c r="AB652" s="25" t="str">
        <f ca="1">IF($H652="","",IF($Q652="x",SUM(U$3:W652)+SUM(Z$3:AA652)-SUM(AB$3:AB651),0))</f>
        <v/>
      </c>
      <c r="AC652" s="25" t="str">
        <f t="shared" ca="1" si="641"/>
        <v/>
      </c>
      <c r="AD652" s="25" t="str">
        <f t="shared" ca="1" si="620"/>
        <v/>
      </c>
      <c r="AE652" s="7"/>
      <c r="AF652" s="25" t="str">
        <f t="shared" ca="1" si="642"/>
        <v/>
      </c>
      <c r="AG652" s="25">
        <f ca="1">SUM(AF$3:AF652)</f>
        <v>0</v>
      </c>
      <c r="AH652" s="25" t="str">
        <f t="shared" ca="1" si="643"/>
        <v/>
      </c>
      <c r="AI652" s="25" t="str">
        <f t="shared" ca="1" si="621"/>
        <v/>
      </c>
      <c r="AJ652" s="25" t="str">
        <f t="shared" ca="1" si="644"/>
        <v/>
      </c>
      <c r="AK652" s="25" t="str">
        <f t="shared" ca="1" si="622"/>
        <v/>
      </c>
      <c r="AL652" s="25" t="str">
        <f t="shared" ca="1" si="645"/>
        <v/>
      </c>
      <c r="AM652" s="25" t="str">
        <f t="shared" ca="1" si="623"/>
        <v/>
      </c>
      <c r="AN652" s="25" t="str">
        <f t="shared" ca="1" si="646"/>
        <v/>
      </c>
      <c r="AO652" s="25" t="str">
        <f t="shared" ca="1" si="647"/>
        <v/>
      </c>
      <c r="AP652" s="25" t="str">
        <f ca="1">IF($H652="","",IF($Q652="x",SUM(AI$3:AK652)+SUM(AN$3:AO652)-SUM(AP$3:AP651),0))</f>
        <v/>
      </c>
      <c r="AQ652" s="25" t="str">
        <f t="shared" ca="1" si="648"/>
        <v/>
      </c>
      <c r="AR652" s="25" t="str">
        <f t="shared" ca="1" si="624"/>
        <v/>
      </c>
      <c r="AS652" s="7"/>
      <c r="AT652" s="25" t="str">
        <f t="shared" ca="1" si="649"/>
        <v/>
      </c>
      <c r="AU652" s="25">
        <f ca="1">SUM(AT$3:AT652)</f>
        <v>0</v>
      </c>
      <c r="AV652" s="25" t="str">
        <f t="shared" ca="1" si="650"/>
        <v/>
      </c>
      <c r="AW652" s="25" t="str">
        <f t="shared" ca="1" si="625"/>
        <v/>
      </c>
      <c r="AX652" s="25" t="str">
        <f t="shared" ca="1" si="651"/>
        <v/>
      </c>
      <c r="AY652" s="25" t="str">
        <f t="shared" ca="1" si="652"/>
        <v/>
      </c>
      <c r="AZ652" s="25" t="str">
        <f t="shared" ca="1" si="653"/>
        <v/>
      </c>
      <c r="BA652" s="25" t="str">
        <f t="shared" ca="1" si="654"/>
        <v/>
      </c>
      <c r="BB652" s="25" t="str">
        <f t="shared" ca="1" si="655"/>
        <v/>
      </c>
      <c r="BC652" s="25" t="str">
        <f t="shared" ca="1" si="656"/>
        <v/>
      </c>
      <c r="BD652" s="25" t="str">
        <f ca="1">IF($H652="","",IF($Q652="x",SUM(AW$3:AY652)+SUM(BB$3:BC652)-SUM(BD$3:BD651),0))</f>
        <v/>
      </c>
      <c r="BE652" s="25" t="str">
        <f t="shared" ca="1" si="657"/>
        <v/>
      </c>
      <c r="BF652" s="25" t="str">
        <f t="shared" ca="1" si="626"/>
        <v/>
      </c>
      <c r="BG652" s="7"/>
      <c r="BI652" s="25" t="str">
        <f t="shared" ca="1" si="658"/>
        <v/>
      </c>
      <c r="BJ652" s="25">
        <f ca="1">SUM(BI$3:BI652)</f>
        <v>0</v>
      </c>
      <c r="BK652" s="25" t="str">
        <f t="shared" ca="1" si="670"/>
        <v/>
      </c>
      <c r="BL652" s="25" t="str">
        <f t="shared" ca="1" si="627"/>
        <v/>
      </c>
      <c r="BM652" s="25" t="str">
        <f t="shared" ca="1" si="659"/>
        <v/>
      </c>
      <c r="BN652" s="25" t="str">
        <f t="shared" ca="1" si="660"/>
        <v/>
      </c>
      <c r="BO652" s="25" t="str">
        <f t="shared" ca="1" si="661"/>
        <v/>
      </c>
      <c r="BP652" s="25" t="str">
        <f t="shared" ca="1" si="662"/>
        <v/>
      </c>
      <c r="BQ652" s="25" t="str">
        <f t="shared" ca="1" si="663"/>
        <v/>
      </c>
      <c r="BR652" s="25" t="str">
        <f t="shared" ca="1" si="664"/>
        <v/>
      </c>
      <c r="BS652" s="25" t="str">
        <f ca="1">IF($H652="","",IF($Q652="x",SUM(BL$3:BN652)+SUM(BQ$3:BR652)-SUM(BS$3:BS651),0))</f>
        <v/>
      </c>
      <c r="BT652" s="25" t="str">
        <f t="shared" ca="1" si="665"/>
        <v/>
      </c>
      <c r="BU652" s="25" t="str">
        <f t="shared" ca="1" si="628"/>
        <v/>
      </c>
      <c r="BV652" s="7"/>
      <c r="BY652" s="7"/>
      <c r="CB652" s="131">
        <f t="shared" si="612"/>
        <v>649</v>
      </c>
      <c r="CC652" s="132" t="str">
        <f t="shared" ca="1" si="666"/>
        <v/>
      </c>
      <c r="CD652" s="133" t="str">
        <f t="shared" ca="1" si="613"/>
        <v/>
      </c>
      <c r="CE652" s="133" t="str">
        <f t="shared" ca="1" si="667"/>
        <v/>
      </c>
      <c r="CF652" s="133" t="str">
        <f t="shared" ca="1" si="614"/>
        <v/>
      </c>
      <c r="CG652" s="133" t="str">
        <f t="shared" ca="1" si="668"/>
        <v/>
      </c>
      <c r="CH652" s="133" t="str">
        <f ca="1">IF($H652="","",IF(MONTH($H652)=MONTH($C$4)-1,MAX(0,(CG652-SUM(N641:N652)+SUM(O641:O652))-(VLOOKUP(CB652-12,$CB$3:$CH651,6,FALSE))),0)*0.25)</f>
        <v/>
      </c>
      <c r="CI652" s="133" t="str">
        <f ca="1">IF($H652="","",CG652-SUM($CH$4:$CH652))</f>
        <v/>
      </c>
      <c r="CK652" s="133" t="str">
        <f ca="1">IF($H652="","",SUM($N$4:$N652)+$CK$3)</f>
        <v/>
      </c>
      <c r="CL652" s="133" t="str">
        <f ca="1">IF($H652="","",SUM($O$4:$O652))</f>
        <v/>
      </c>
      <c r="CM652" s="133" t="str">
        <f t="shared" ca="1" si="611"/>
        <v/>
      </c>
      <c r="CN652" s="133" t="str">
        <f ca="1">IF($H652="","",ROUND(IF(MONTH($H652)=MONTH($C$4)-1,BT652*(1+CC652)-SUM($CM$4:$CM652),0),2))</f>
        <v/>
      </c>
      <c r="CZ652" s="132" t="str">
        <f t="shared" ca="1" si="629"/>
        <v/>
      </c>
    </row>
    <row r="653" spans="6:104" x14ac:dyDescent="0.2">
      <c r="F653" s="3">
        <v>650</v>
      </c>
      <c r="G653" s="3">
        <f t="shared" si="630"/>
        <v>55</v>
      </c>
      <c r="H653" s="8" t="str">
        <f t="shared" ca="1" si="669"/>
        <v/>
      </c>
      <c r="I653" s="6" t="str">
        <f t="shared" ca="1" si="615"/>
        <v/>
      </c>
      <c r="J653" s="6" t="str">
        <f t="shared" ca="1" si="616"/>
        <v/>
      </c>
      <c r="K653" s="7"/>
      <c r="L653" s="6" t="str">
        <f ca="1">IF($H653="","",IF($J653="",VLOOKUP($I653,Sterbetafeln!$A$4:$I$124,$D$10,FALSE),MAX(0.0005,VLOOKUP($I653,Sterbetafeln!$A$4:$I$124,$D$10,FALSE)*VLOOKUP($J653,Sterbetafeln!$A$4:$I$124,$D$13,FALSE))))</f>
        <v/>
      </c>
      <c r="M653" s="78">
        <f ca="1">SUM($O$3:$O653)</f>
        <v>0</v>
      </c>
      <c r="N653" s="25" t="str">
        <f t="shared" ca="1" si="631"/>
        <v/>
      </c>
      <c r="O653" s="25" t="str">
        <f t="shared" ca="1" si="632"/>
        <v/>
      </c>
      <c r="P653" s="25" t="str">
        <f t="shared" ca="1" si="633"/>
        <v/>
      </c>
      <c r="Q653" s="7" t="str">
        <f t="shared" ca="1" si="634"/>
        <v/>
      </c>
      <c r="R653" s="25" t="str">
        <f t="shared" ca="1" si="635"/>
        <v/>
      </c>
      <c r="S653" s="25">
        <f ca="1">SUM(R$3:R653)</f>
        <v>0</v>
      </c>
      <c r="T653" s="25" t="str">
        <f t="shared" ca="1" si="636"/>
        <v/>
      </c>
      <c r="U653" s="25" t="str">
        <f t="shared" ca="1" si="617"/>
        <v/>
      </c>
      <c r="V653" s="25" t="str">
        <f t="shared" ca="1" si="637"/>
        <v/>
      </c>
      <c r="W653" s="25" t="str">
        <f t="shared" ca="1" si="618"/>
        <v/>
      </c>
      <c r="X653" s="25" t="str">
        <f t="shared" ca="1" si="638"/>
        <v/>
      </c>
      <c r="Y653" s="25" t="str">
        <f t="shared" ca="1" si="619"/>
        <v/>
      </c>
      <c r="Z653" s="25" t="str">
        <f t="shared" ca="1" si="639"/>
        <v/>
      </c>
      <c r="AA653" s="25" t="str">
        <f t="shared" ca="1" si="640"/>
        <v/>
      </c>
      <c r="AB653" s="25" t="str">
        <f ca="1">IF($H653="","",IF($Q653="x",SUM(U$3:W653)+SUM(Z$3:AA653)-SUM(AB$3:AB652),0))</f>
        <v/>
      </c>
      <c r="AC653" s="25" t="str">
        <f t="shared" ca="1" si="641"/>
        <v/>
      </c>
      <c r="AD653" s="25" t="str">
        <f t="shared" ca="1" si="620"/>
        <v/>
      </c>
      <c r="AE653" s="7"/>
      <c r="AF653" s="25" t="str">
        <f t="shared" ca="1" si="642"/>
        <v/>
      </c>
      <c r="AG653" s="25">
        <f ca="1">SUM(AF$3:AF653)</f>
        <v>0</v>
      </c>
      <c r="AH653" s="25" t="str">
        <f t="shared" ca="1" si="643"/>
        <v/>
      </c>
      <c r="AI653" s="25" t="str">
        <f t="shared" ca="1" si="621"/>
        <v/>
      </c>
      <c r="AJ653" s="25" t="str">
        <f t="shared" ca="1" si="644"/>
        <v/>
      </c>
      <c r="AK653" s="25" t="str">
        <f t="shared" ca="1" si="622"/>
        <v/>
      </c>
      <c r="AL653" s="25" t="str">
        <f t="shared" ca="1" si="645"/>
        <v/>
      </c>
      <c r="AM653" s="25" t="str">
        <f t="shared" ca="1" si="623"/>
        <v/>
      </c>
      <c r="AN653" s="25" t="str">
        <f t="shared" ca="1" si="646"/>
        <v/>
      </c>
      <c r="AO653" s="25" t="str">
        <f t="shared" ca="1" si="647"/>
        <v/>
      </c>
      <c r="AP653" s="25" t="str">
        <f ca="1">IF($H653="","",IF($Q653="x",SUM(AI$3:AK653)+SUM(AN$3:AO653)-SUM(AP$3:AP652),0))</f>
        <v/>
      </c>
      <c r="AQ653" s="25" t="str">
        <f t="shared" ca="1" si="648"/>
        <v/>
      </c>
      <c r="AR653" s="25" t="str">
        <f t="shared" ca="1" si="624"/>
        <v/>
      </c>
      <c r="AS653" s="7"/>
      <c r="AT653" s="25" t="str">
        <f t="shared" ca="1" si="649"/>
        <v/>
      </c>
      <c r="AU653" s="25">
        <f ca="1">SUM(AT$3:AT653)</f>
        <v>0</v>
      </c>
      <c r="AV653" s="25" t="str">
        <f t="shared" ca="1" si="650"/>
        <v/>
      </c>
      <c r="AW653" s="25" t="str">
        <f t="shared" ca="1" si="625"/>
        <v/>
      </c>
      <c r="AX653" s="25" t="str">
        <f t="shared" ca="1" si="651"/>
        <v/>
      </c>
      <c r="AY653" s="25" t="str">
        <f t="shared" ca="1" si="652"/>
        <v/>
      </c>
      <c r="AZ653" s="25" t="str">
        <f t="shared" ca="1" si="653"/>
        <v/>
      </c>
      <c r="BA653" s="25" t="str">
        <f t="shared" ca="1" si="654"/>
        <v/>
      </c>
      <c r="BB653" s="25" t="str">
        <f t="shared" ca="1" si="655"/>
        <v/>
      </c>
      <c r="BC653" s="25" t="str">
        <f t="shared" ca="1" si="656"/>
        <v/>
      </c>
      <c r="BD653" s="25" t="str">
        <f ca="1">IF($H653="","",IF($Q653="x",SUM(AW$3:AY653)+SUM(BB$3:BC653)-SUM(BD$3:BD652),0))</f>
        <v/>
      </c>
      <c r="BE653" s="25" t="str">
        <f t="shared" ca="1" si="657"/>
        <v/>
      </c>
      <c r="BF653" s="25" t="str">
        <f t="shared" ca="1" si="626"/>
        <v/>
      </c>
      <c r="BG653" s="7"/>
      <c r="BI653" s="25" t="str">
        <f t="shared" ca="1" si="658"/>
        <v/>
      </c>
      <c r="BJ653" s="25">
        <f ca="1">SUM(BI$3:BI653)</f>
        <v>0</v>
      </c>
      <c r="BK653" s="25" t="str">
        <f t="shared" ca="1" si="670"/>
        <v/>
      </c>
      <c r="BL653" s="25" t="str">
        <f t="shared" ca="1" si="627"/>
        <v/>
      </c>
      <c r="BM653" s="25" t="str">
        <f t="shared" ca="1" si="659"/>
        <v/>
      </c>
      <c r="BN653" s="25" t="str">
        <f t="shared" ca="1" si="660"/>
        <v/>
      </c>
      <c r="BO653" s="25" t="str">
        <f t="shared" ca="1" si="661"/>
        <v/>
      </c>
      <c r="BP653" s="25" t="str">
        <f t="shared" ca="1" si="662"/>
        <v/>
      </c>
      <c r="BQ653" s="25" t="str">
        <f t="shared" ca="1" si="663"/>
        <v/>
      </c>
      <c r="BR653" s="25" t="str">
        <f t="shared" ca="1" si="664"/>
        <v/>
      </c>
      <c r="BS653" s="25" t="str">
        <f ca="1">IF($H653="","",IF($Q653="x",SUM(BL$3:BN653)+SUM(BQ$3:BR653)-SUM(BS$3:BS652),0))</f>
        <v/>
      </c>
      <c r="BT653" s="25" t="str">
        <f t="shared" ca="1" si="665"/>
        <v/>
      </c>
      <c r="BU653" s="25" t="str">
        <f t="shared" ca="1" si="628"/>
        <v/>
      </c>
      <c r="BV653" s="7"/>
      <c r="BY653" s="7"/>
      <c r="CB653" s="131">
        <f t="shared" si="612"/>
        <v>650</v>
      </c>
      <c r="CC653" s="132" t="str">
        <f t="shared" ca="1" si="666"/>
        <v/>
      </c>
      <c r="CD653" s="133" t="str">
        <f t="shared" ca="1" si="613"/>
        <v/>
      </c>
      <c r="CE653" s="133" t="str">
        <f t="shared" ca="1" si="667"/>
        <v/>
      </c>
      <c r="CF653" s="133" t="str">
        <f t="shared" ca="1" si="614"/>
        <v/>
      </c>
      <c r="CG653" s="133" t="str">
        <f t="shared" ca="1" si="668"/>
        <v/>
      </c>
      <c r="CH653" s="133" t="str">
        <f ca="1">IF($H653="","",IF(MONTH($H653)=MONTH($C$4)-1,MAX(0,(CG653-SUM(N642:N653)+SUM(O642:O653))-(VLOOKUP(CB653-12,$CB$3:$CH652,6,FALSE))),0)*0.25)</f>
        <v/>
      </c>
      <c r="CI653" s="133" t="str">
        <f ca="1">IF($H653="","",CG653-SUM($CH$4:$CH653))</f>
        <v/>
      </c>
      <c r="CK653" s="133" t="str">
        <f ca="1">IF($H653="","",SUM($N$4:$N653)+$CK$3)</f>
        <v/>
      </c>
      <c r="CL653" s="133" t="str">
        <f ca="1">IF($H653="","",SUM($O$4:$O653))</f>
        <v/>
      </c>
      <c r="CM653" s="133" t="str">
        <f t="shared" ca="1" si="611"/>
        <v/>
      </c>
      <c r="CN653" s="133" t="str">
        <f ca="1">IF($H653="","",ROUND(IF(MONTH($H653)=MONTH($C$4)-1,BT653*(1+CC653)-SUM($CM$4:$CM653),0),2))</f>
        <v/>
      </c>
      <c r="CZ653" s="132" t="str">
        <f t="shared" ca="1" si="629"/>
        <v/>
      </c>
    </row>
    <row r="654" spans="6:104" x14ac:dyDescent="0.2">
      <c r="F654" s="3">
        <v>651</v>
      </c>
      <c r="G654" s="3">
        <f t="shared" si="630"/>
        <v>55</v>
      </c>
      <c r="H654" s="8" t="str">
        <f t="shared" ca="1" si="669"/>
        <v/>
      </c>
      <c r="I654" s="6" t="str">
        <f t="shared" ca="1" si="615"/>
        <v/>
      </c>
      <c r="J654" s="6" t="str">
        <f t="shared" ca="1" si="616"/>
        <v/>
      </c>
      <c r="K654" s="7"/>
      <c r="L654" s="6" t="str">
        <f ca="1">IF($H654="","",IF($J654="",VLOOKUP($I654,Sterbetafeln!$A$4:$I$124,$D$10,FALSE),MAX(0.0005,VLOOKUP($I654,Sterbetafeln!$A$4:$I$124,$D$10,FALSE)*VLOOKUP($J654,Sterbetafeln!$A$4:$I$124,$D$13,FALSE))))</f>
        <v/>
      </c>
      <c r="M654" s="78">
        <f ca="1">SUM($O$3:$O654)</f>
        <v>0</v>
      </c>
      <c r="N654" s="25" t="str">
        <f t="shared" ca="1" si="631"/>
        <v/>
      </c>
      <c r="O654" s="25" t="str">
        <f t="shared" ca="1" si="632"/>
        <v/>
      </c>
      <c r="P654" s="25" t="str">
        <f t="shared" ca="1" si="633"/>
        <v/>
      </c>
      <c r="Q654" s="7" t="str">
        <f t="shared" ca="1" si="634"/>
        <v/>
      </c>
      <c r="R654" s="25" t="str">
        <f t="shared" ca="1" si="635"/>
        <v/>
      </c>
      <c r="S654" s="25">
        <f ca="1">SUM(R$3:R654)</f>
        <v>0</v>
      </c>
      <c r="T654" s="25" t="str">
        <f t="shared" ca="1" si="636"/>
        <v/>
      </c>
      <c r="U654" s="25" t="str">
        <f t="shared" ca="1" si="617"/>
        <v/>
      </c>
      <c r="V654" s="25" t="str">
        <f t="shared" ca="1" si="637"/>
        <v/>
      </c>
      <c r="W654" s="25" t="str">
        <f t="shared" ca="1" si="618"/>
        <v/>
      </c>
      <c r="X654" s="25" t="str">
        <f t="shared" ca="1" si="638"/>
        <v/>
      </c>
      <c r="Y654" s="25" t="str">
        <f t="shared" ca="1" si="619"/>
        <v/>
      </c>
      <c r="Z654" s="25" t="str">
        <f t="shared" ca="1" si="639"/>
        <v/>
      </c>
      <c r="AA654" s="25" t="str">
        <f t="shared" ca="1" si="640"/>
        <v/>
      </c>
      <c r="AB654" s="25" t="str">
        <f ca="1">IF($H654="","",IF($Q654="x",SUM(U$3:W654)+SUM(Z$3:AA654)-SUM(AB$3:AB653),0))</f>
        <v/>
      </c>
      <c r="AC654" s="25" t="str">
        <f t="shared" ca="1" si="641"/>
        <v/>
      </c>
      <c r="AD654" s="25" t="str">
        <f t="shared" ca="1" si="620"/>
        <v/>
      </c>
      <c r="AE654" s="7"/>
      <c r="AF654" s="25" t="str">
        <f t="shared" ca="1" si="642"/>
        <v/>
      </c>
      <c r="AG654" s="25">
        <f ca="1">SUM(AF$3:AF654)</f>
        <v>0</v>
      </c>
      <c r="AH654" s="25" t="str">
        <f t="shared" ca="1" si="643"/>
        <v/>
      </c>
      <c r="AI654" s="25" t="str">
        <f t="shared" ca="1" si="621"/>
        <v/>
      </c>
      <c r="AJ654" s="25" t="str">
        <f t="shared" ca="1" si="644"/>
        <v/>
      </c>
      <c r="AK654" s="25" t="str">
        <f t="shared" ca="1" si="622"/>
        <v/>
      </c>
      <c r="AL654" s="25" t="str">
        <f t="shared" ca="1" si="645"/>
        <v/>
      </c>
      <c r="AM654" s="25" t="str">
        <f t="shared" ca="1" si="623"/>
        <v/>
      </c>
      <c r="AN654" s="25" t="str">
        <f t="shared" ca="1" si="646"/>
        <v/>
      </c>
      <c r="AO654" s="25" t="str">
        <f t="shared" ca="1" si="647"/>
        <v/>
      </c>
      <c r="AP654" s="25" t="str">
        <f ca="1">IF($H654="","",IF($Q654="x",SUM(AI$3:AK654)+SUM(AN$3:AO654)-SUM(AP$3:AP653),0))</f>
        <v/>
      </c>
      <c r="AQ654" s="25" t="str">
        <f t="shared" ca="1" si="648"/>
        <v/>
      </c>
      <c r="AR654" s="25" t="str">
        <f t="shared" ca="1" si="624"/>
        <v/>
      </c>
      <c r="AS654" s="7"/>
      <c r="AT654" s="25" t="str">
        <f t="shared" ca="1" si="649"/>
        <v/>
      </c>
      <c r="AU654" s="25">
        <f ca="1">SUM(AT$3:AT654)</f>
        <v>0</v>
      </c>
      <c r="AV654" s="25" t="str">
        <f t="shared" ca="1" si="650"/>
        <v/>
      </c>
      <c r="AW654" s="25" t="str">
        <f t="shared" ca="1" si="625"/>
        <v/>
      </c>
      <c r="AX654" s="25" t="str">
        <f t="shared" ca="1" si="651"/>
        <v/>
      </c>
      <c r="AY654" s="25" t="str">
        <f t="shared" ca="1" si="652"/>
        <v/>
      </c>
      <c r="AZ654" s="25" t="str">
        <f t="shared" ca="1" si="653"/>
        <v/>
      </c>
      <c r="BA654" s="25" t="str">
        <f t="shared" ca="1" si="654"/>
        <v/>
      </c>
      <c r="BB654" s="25" t="str">
        <f t="shared" ca="1" si="655"/>
        <v/>
      </c>
      <c r="BC654" s="25" t="str">
        <f t="shared" ca="1" si="656"/>
        <v/>
      </c>
      <c r="BD654" s="25" t="str">
        <f ca="1">IF($H654="","",IF($Q654="x",SUM(AW$3:AY654)+SUM(BB$3:BC654)-SUM(BD$3:BD653),0))</f>
        <v/>
      </c>
      <c r="BE654" s="25" t="str">
        <f t="shared" ca="1" si="657"/>
        <v/>
      </c>
      <c r="BF654" s="25" t="str">
        <f t="shared" ca="1" si="626"/>
        <v/>
      </c>
      <c r="BG654" s="7"/>
      <c r="BI654" s="25" t="str">
        <f t="shared" ca="1" si="658"/>
        <v/>
      </c>
      <c r="BJ654" s="25">
        <f ca="1">SUM(BI$3:BI654)</f>
        <v>0</v>
      </c>
      <c r="BK654" s="25" t="str">
        <f t="shared" ca="1" si="670"/>
        <v/>
      </c>
      <c r="BL654" s="25" t="str">
        <f t="shared" ca="1" si="627"/>
        <v/>
      </c>
      <c r="BM654" s="25" t="str">
        <f t="shared" ca="1" si="659"/>
        <v/>
      </c>
      <c r="BN654" s="25" t="str">
        <f t="shared" ca="1" si="660"/>
        <v/>
      </c>
      <c r="BO654" s="25" t="str">
        <f t="shared" ca="1" si="661"/>
        <v/>
      </c>
      <c r="BP654" s="25" t="str">
        <f t="shared" ca="1" si="662"/>
        <v/>
      </c>
      <c r="BQ654" s="25" t="str">
        <f t="shared" ca="1" si="663"/>
        <v/>
      </c>
      <c r="BR654" s="25" t="str">
        <f t="shared" ca="1" si="664"/>
        <v/>
      </c>
      <c r="BS654" s="25" t="str">
        <f ca="1">IF($H654="","",IF($Q654="x",SUM(BL$3:BN654)+SUM(BQ$3:BR654)-SUM(BS$3:BS653),0))</f>
        <v/>
      </c>
      <c r="BT654" s="25" t="str">
        <f t="shared" ca="1" si="665"/>
        <v/>
      </c>
      <c r="BU654" s="25" t="str">
        <f t="shared" ca="1" si="628"/>
        <v/>
      </c>
      <c r="BV654" s="7"/>
      <c r="BY654" s="7"/>
      <c r="CB654" s="131">
        <f t="shared" si="612"/>
        <v>651</v>
      </c>
      <c r="CC654" s="132" t="str">
        <f t="shared" ca="1" si="666"/>
        <v/>
      </c>
      <c r="CD654" s="133" t="str">
        <f t="shared" ca="1" si="613"/>
        <v/>
      </c>
      <c r="CE654" s="133" t="str">
        <f t="shared" ca="1" si="667"/>
        <v/>
      </c>
      <c r="CF654" s="133" t="str">
        <f t="shared" ca="1" si="614"/>
        <v/>
      </c>
      <c r="CG654" s="133" t="str">
        <f t="shared" ca="1" si="668"/>
        <v/>
      </c>
      <c r="CH654" s="133" t="str">
        <f ca="1">IF($H654="","",IF(MONTH($H654)=MONTH($C$4)-1,MAX(0,(CG654-SUM(N643:N654)+SUM(O643:O654))-(VLOOKUP(CB654-12,$CB$3:$CH653,6,FALSE))),0)*0.25)</f>
        <v/>
      </c>
      <c r="CI654" s="133" t="str">
        <f ca="1">IF($H654="","",CG654-SUM($CH$4:$CH654))</f>
        <v/>
      </c>
      <c r="CK654" s="133" t="str">
        <f ca="1">IF($H654="","",SUM($N$4:$N654)+$CK$3)</f>
        <v/>
      </c>
      <c r="CL654" s="133" t="str">
        <f ca="1">IF($H654="","",SUM($O$4:$O654))</f>
        <v/>
      </c>
      <c r="CM654" s="133" t="str">
        <f t="shared" ca="1" si="611"/>
        <v/>
      </c>
      <c r="CN654" s="133" t="str">
        <f ca="1">IF($H654="","",ROUND(IF(MONTH($H654)=MONTH($C$4)-1,BT654*(1+CC654)-SUM($CM$4:$CM654),0),2))</f>
        <v/>
      </c>
      <c r="CZ654" s="132" t="str">
        <f t="shared" ca="1" si="629"/>
        <v/>
      </c>
    </row>
    <row r="655" spans="6:104" x14ac:dyDescent="0.2">
      <c r="F655" s="3">
        <v>652</v>
      </c>
      <c r="G655" s="3">
        <f t="shared" si="630"/>
        <v>55</v>
      </c>
      <c r="H655" s="8" t="str">
        <f t="shared" ca="1" si="669"/>
        <v/>
      </c>
      <c r="I655" s="6" t="str">
        <f t="shared" ca="1" si="615"/>
        <v/>
      </c>
      <c r="J655" s="6" t="str">
        <f t="shared" ca="1" si="616"/>
        <v/>
      </c>
      <c r="K655" s="7"/>
      <c r="L655" s="6" t="str">
        <f ca="1">IF($H655="","",IF($J655="",VLOOKUP($I655,Sterbetafeln!$A$4:$I$124,$D$10,FALSE),MAX(0.0005,VLOOKUP($I655,Sterbetafeln!$A$4:$I$124,$D$10,FALSE)*VLOOKUP($J655,Sterbetafeln!$A$4:$I$124,$D$13,FALSE))))</f>
        <v/>
      </c>
      <c r="M655" s="78">
        <f ca="1">SUM($O$3:$O655)</f>
        <v>0</v>
      </c>
      <c r="N655" s="25" t="str">
        <f t="shared" ca="1" si="631"/>
        <v/>
      </c>
      <c r="O655" s="25" t="str">
        <f t="shared" ca="1" si="632"/>
        <v/>
      </c>
      <c r="P655" s="25" t="str">
        <f t="shared" ca="1" si="633"/>
        <v/>
      </c>
      <c r="Q655" s="7" t="str">
        <f t="shared" ca="1" si="634"/>
        <v/>
      </c>
      <c r="R655" s="25" t="str">
        <f t="shared" ca="1" si="635"/>
        <v/>
      </c>
      <c r="S655" s="25">
        <f ca="1">SUM(R$3:R655)</f>
        <v>0</v>
      </c>
      <c r="T655" s="25" t="str">
        <f t="shared" ca="1" si="636"/>
        <v/>
      </c>
      <c r="U655" s="25" t="str">
        <f t="shared" ca="1" si="617"/>
        <v/>
      </c>
      <c r="V655" s="25" t="str">
        <f t="shared" ca="1" si="637"/>
        <v/>
      </c>
      <c r="W655" s="25" t="str">
        <f t="shared" ca="1" si="618"/>
        <v/>
      </c>
      <c r="X655" s="25" t="str">
        <f t="shared" ca="1" si="638"/>
        <v/>
      </c>
      <c r="Y655" s="25" t="str">
        <f t="shared" ca="1" si="619"/>
        <v/>
      </c>
      <c r="Z655" s="25" t="str">
        <f t="shared" ca="1" si="639"/>
        <v/>
      </c>
      <c r="AA655" s="25" t="str">
        <f t="shared" ca="1" si="640"/>
        <v/>
      </c>
      <c r="AB655" s="25" t="str">
        <f ca="1">IF($H655="","",IF($Q655="x",SUM(U$3:W655)+SUM(Z$3:AA655)-SUM(AB$3:AB654),0))</f>
        <v/>
      </c>
      <c r="AC655" s="25" t="str">
        <f t="shared" ca="1" si="641"/>
        <v/>
      </c>
      <c r="AD655" s="25" t="str">
        <f t="shared" ca="1" si="620"/>
        <v/>
      </c>
      <c r="AE655" s="7"/>
      <c r="AF655" s="25" t="str">
        <f t="shared" ca="1" si="642"/>
        <v/>
      </c>
      <c r="AG655" s="25">
        <f ca="1">SUM(AF$3:AF655)</f>
        <v>0</v>
      </c>
      <c r="AH655" s="25" t="str">
        <f t="shared" ca="1" si="643"/>
        <v/>
      </c>
      <c r="AI655" s="25" t="str">
        <f t="shared" ca="1" si="621"/>
        <v/>
      </c>
      <c r="AJ655" s="25" t="str">
        <f t="shared" ca="1" si="644"/>
        <v/>
      </c>
      <c r="AK655" s="25" t="str">
        <f t="shared" ca="1" si="622"/>
        <v/>
      </c>
      <c r="AL655" s="25" t="str">
        <f t="shared" ca="1" si="645"/>
        <v/>
      </c>
      <c r="AM655" s="25" t="str">
        <f t="shared" ca="1" si="623"/>
        <v/>
      </c>
      <c r="AN655" s="25" t="str">
        <f t="shared" ca="1" si="646"/>
        <v/>
      </c>
      <c r="AO655" s="25" t="str">
        <f t="shared" ca="1" si="647"/>
        <v/>
      </c>
      <c r="AP655" s="25" t="str">
        <f ca="1">IF($H655="","",IF($Q655="x",SUM(AI$3:AK655)+SUM(AN$3:AO655)-SUM(AP$3:AP654),0))</f>
        <v/>
      </c>
      <c r="AQ655" s="25" t="str">
        <f t="shared" ca="1" si="648"/>
        <v/>
      </c>
      <c r="AR655" s="25" t="str">
        <f t="shared" ca="1" si="624"/>
        <v/>
      </c>
      <c r="AS655" s="7"/>
      <c r="AT655" s="25" t="str">
        <f t="shared" ca="1" si="649"/>
        <v/>
      </c>
      <c r="AU655" s="25">
        <f ca="1">SUM(AT$3:AT655)</f>
        <v>0</v>
      </c>
      <c r="AV655" s="25" t="str">
        <f t="shared" ca="1" si="650"/>
        <v/>
      </c>
      <c r="AW655" s="25" t="str">
        <f t="shared" ca="1" si="625"/>
        <v/>
      </c>
      <c r="AX655" s="25" t="str">
        <f t="shared" ca="1" si="651"/>
        <v/>
      </c>
      <c r="AY655" s="25" t="str">
        <f t="shared" ca="1" si="652"/>
        <v/>
      </c>
      <c r="AZ655" s="25" t="str">
        <f t="shared" ca="1" si="653"/>
        <v/>
      </c>
      <c r="BA655" s="25" t="str">
        <f t="shared" ca="1" si="654"/>
        <v/>
      </c>
      <c r="BB655" s="25" t="str">
        <f t="shared" ca="1" si="655"/>
        <v/>
      </c>
      <c r="BC655" s="25" t="str">
        <f t="shared" ca="1" si="656"/>
        <v/>
      </c>
      <c r="BD655" s="25" t="str">
        <f ca="1">IF($H655="","",IF($Q655="x",SUM(AW$3:AY655)+SUM(BB$3:BC655)-SUM(BD$3:BD654),0))</f>
        <v/>
      </c>
      <c r="BE655" s="25" t="str">
        <f t="shared" ca="1" si="657"/>
        <v/>
      </c>
      <c r="BF655" s="25" t="str">
        <f t="shared" ca="1" si="626"/>
        <v/>
      </c>
      <c r="BG655" s="7"/>
      <c r="BI655" s="25" t="str">
        <f t="shared" ca="1" si="658"/>
        <v/>
      </c>
      <c r="BJ655" s="25">
        <f ca="1">SUM(BI$3:BI655)</f>
        <v>0</v>
      </c>
      <c r="BK655" s="25" t="str">
        <f t="shared" ca="1" si="670"/>
        <v/>
      </c>
      <c r="BL655" s="25" t="str">
        <f t="shared" ca="1" si="627"/>
        <v/>
      </c>
      <c r="BM655" s="25" t="str">
        <f t="shared" ca="1" si="659"/>
        <v/>
      </c>
      <c r="BN655" s="25" t="str">
        <f t="shared" ca="1" si="660"/>
        <v/>
      </c>
      <c r="BO655" s="25" t="str">
        <f t="shared" ca="1" si="661"/>
        <v/>
      </c>
      <c r="BP655" s="25" t="str">
        <f t="shared" ca="1" si="662"/>
        <v/>
      </c>
      <c r="BQ655" s="25" t="str">
        <f t="shared" ca="1" si="663"/>
        <v/>
      </c>
      <c r="BR655" s="25" t="str">
        <f t="shared" ca="1" si="664"/>
        <v/>
      </c>
      <c r="BS655" s="25" t="str">
        <f ca="1">IF($H655="","",IF($Q655="x",SUM(BL$3:BN655)+SUM(BQ$3:BR655)-SUM(BS$3:BS654),0))</f>
        <v/>
      </c>
      <c r="BT655" s="25" t="str">
        <f t="shared" ca="1" si="665"/>
        <v/>
      </c>
      <c r="BU655" s="25" t="str">
        <f t="shared" ca="1" si="628"/>
        <v/>
      </c>
      <c r="BV655" s="7"/>
      <c r="BY655" s="7"/>
      <c r="CB655" s="131">
        <f t="shared" si="612"/>
        <v>652</v>
      </c>
      <c r="CC655" s="132" t="str">
        <f t="shared" ca="1" si="666"/>
        <v/>
      </c>
      <c r="CD655" s="133" t="str">
        <f t="shared" ca="1" si="613"/>
        <v/>
      </c>
      <c r="CE655" s="133" t="str">
        <f t="shared" ca="1" si="667"/>
        <v/>
      </c>
      <c r="CF655" s="133" t="str">
        <f t="shared" ca="1" si="614"/>
        <v/>
      </c>
      <c r="CG655" s="133" t="str">
        <f t="shared" ca="1" si="668"/>
        <v/>
      </c>
      <c r="CH655" s="133" t="str">
        <f ca="1">IF($H655="","",IF(MONTH($H655)=MONTH($C$4)-1,MAX(0,(CG655-SUM(N644:N655)+SUM(O644:O655))-(VLOOKUP(CB655-12,$CB$3:$CH654,6,FALSE))),0)*0.25)</f>
        <v/>
      </c>
      <c r="CI655" s="133" t="str">
        <f ca="1">IF($H655="","",CG655-SUM($CH$4:$CH655))</f>
        <v/>
      </c>
      <c r="CK655" s="133" t="str">
        <f ca="1">IF($H655="","",SUM($N$4:$N655)+$CK$3)</f>
        <v/>
      </c>
      <c r="CL655" s="133" t="str">
        <f ca="1">IF($H655="","",SUM($O$4:$O655))</f>
        <v/>
      </c>
      <c r="CM655" s="133" t="str">
        <f t="shared" ref="CM655:CM718" ca="1" si="671">IF($H655="","",ROUND(MAX(0,((BT655-CK655+CL655)/BT655)*$BI655*0.25),2))</f>
        <v/>
      </c>
      <c r="CN655" s="133" t="str">
        <f ca="1">IF($H655="","",ROUND(IF(MONTH($H655)=MONTH($C$4)-1,BT655*(1+CC655)-SUM($CM$4:$CM655),0),2))</f>
        <v/>
      </c>
      <c r="CZ655" s="132" t="str">
        <f t="shared" ca="1" si="629"/>
        <v/>
      </c>
    </row>
    <row r="656" spans="6:104" x14ac:dyDescent="0.2">
      <c r="F656" s="3">
        <v>653</v>
      </c>
      <c r="G656" s="3">
        <f t="shared" si="630"/>
        <v>55</v>
      </c>
      <c r="H656" s="8" t="str">
        <f t="shared" ca="1" si="669"/>
        <v/>
      </c>
      <c r="I656" s="6" t="str">
        <f t="shared" ca="1" si="615"/>
        <v/>
      </c>
      <c r="J656" s="6" t="str">
        <f t="shared" ca="1" si="616"/>
        <v/>
      </c>
      <c r="K656" s="7"/>
      <c r="L656" s="6" t="str">
        <f ca="1">IF($H656="","",IF($J656="",VLOOKUP($I656,Sterbetafeln!$A$4:$I$124,$D$10,FALSE),MAX(0.0005,VLOOKUP($I656,Sterbetafeln!$A$4:$I$124,$D$10,FALSE)*VLOOKUP($J656,Sterbetafeln!$A$4:$I$124,$D$13,FALSE))))</f>
        <v/>
      </c>
      <c r="M656" s="78">
        <f ca="1">SUM($O$3:$O656)</f>
        <v>0</v>
      </c>
      <c r="N656" s="25" t="str">
        <f t="shared" ca="1" si="631"/>
        <v/>
      </c>
      <c r="O656" s="25" t="str">
        <f t="shared" ca="1" si="632"/>
        <v/>
      </c>
      <c r="P656" s="25" t="str">
        <f t="shared" ca="1" si="633"/>
        <v/>
      </c>
      <c r="Q656" s="7" t="str">
        <f t="shared" ca="1" si="634"/>
        <v/>
      </c>
      <c r="R656" s="25" t="str">
        <f t="shared" ca="1" si="635"/>
        <v/>
      </c>
      <c r="S656" s="25">
        <f ca="1">SUM(R$3:R656)</f>
        <v>0</v>
      </c>
      <c r="T656" s="25" t="str">
        <f t="shared" ca="1" si="636"/>
        <v/>
      </c>
      <c r="U656" s="25" t="str">
        <f t="shared" ca="1" si="617"/>
        <v/>
      </c>
      <c r="V656" s="25" t="str">
        <f t="shared" ca="1" si="637"/>
        <v/>
      </c>
      <c r="W656" s="25" t="str">
        <f t="shared" ca="1" si="618"/>
        <v/>
      </c>
      <c r="X656" s="25" t="str">
        <f t="shared" ca="1" si="638"/>
        <v/>
      </c>
      <c r="Y656" s="25" t="str">
        <f t="shared" ca="1" si="619"/>
        <v/>
      </c>
      <c r="Z656" s="25" t="str">
        <f t="shared" ca="1" si="639"/>
        <v/>
      </c>
      <c r="AA656" s="25" t="str">
        <f t="shared" ca="1" si="640"/>
        <v/>
      </c>
      <c r="AB656" s="25" t="str">
        <f ca="1">IF($H656="","",IF($Q656="x",SUM(U$3:W656)+SUM(Z$3:AA656)-SUM(AB$3:AB655),0))</f>
        <v/>
      </c>
      <c r="AC656" s="25" t="str">
        <f t="shared" ca="1" si="641"/>
        <v/>
      </c>
      <c r="AD656" s="25" t="str">
        <f t="shared" ca="1" si="620"/>
        <v/>
      </c>
      <c r="AE656" s="7"/>
      <c r="AF656" s="25" t="str">
        <f t="shared" ca="1" si="642"/>
        <v/>
      </c>
      <c r="AG656" s="25">
        <f ca="1">SUM(AF$3:AF656)</f>
        <v>0</v>
      </c>
      <c r="AH656" s="25" t="str">
        <f t="shared" ca="1" si="643"/>
        <v/>
      </c>
      <c r="AI656" s="25" t="str">
        <f t="shared" ca="1" si="621"/>
        <v/>
      </c>
      <c r="AJ656" s="25" t="str">
        <f t="shared" ca="1" si="644"/>
        <v/>
      </c>
      <c r="AK656" s="25" t="str">
        <f t="shared" ca="1" si="622"/>
        <v/>
      </c>
      <c r="AL656" s="25" t="str">
        <f t="shared" ca="1" si="645"/>
        <v/>
      </c>
      <c r="AM656" s="25" t="str">
        <f t="shared" ca="1" si="623"/>
        <v/>
      </c>
      <c r="AN656" s="25" t="str">
        <f t="shared" ca="1" si="646"/>
        <v/>
      </c>
      <c r="AO656" s="25" t="str">
        <f t="shared" ca="1" si="647"/>
        <v/>
      </c>
      <c r="AP656" s="25" t="str">
        <f ca="1">IF($H656="","",IF($Q656="x",SUM(AI$3:AK656)+SUM(AN$3:AO656)-SUM(AP$3:AP655),0))</f>
        <v/>
      </c>
      <c r="AQ656" s="25" t="str">
        <f t="shared" ca="1" si="648"/>
        <v/>
      </c>
      <c r="AR656" s="25" t="str">
        <f t="shared" ca="1" si="624"/>
        <v/>
      </c>
      <c r="AS656" s="7"/>
      <c r="AT656" s="25" t="str">
        <f t="shared" ca="1" si="649"/>
        <v/>
      </c>
      <c r="AU656" s="25">
        <f ca="1">SUM(AT$3:AT656)</f>
        <v>0</v>
      </c>
      <c r="AV656" s="25" t="str">
        <f t="shared" ca="1" si="650"/>
        <v/>
      </c>
      <c r="AW656" s="25" t="str">
        <f t="shared" ca="1" si="625"/>
        <v/>
      </c>
      <c r="AX656" s="25" t="str">
        <f t="shared" ca="1" si="651"/>
        <v/>
      </c>
      <c r="AY656" s="25" t="str">
        <f t="shared" ca="1" si="652"/>
        <v/>
      </c>
      <c r="AZ656" s="25" t="str">
        <f t="shared" ca="1" si="653"/>
        <v/>
      </c>
      <c r="BA656" s="25" t="str">
        <f t="shared" ca="1" si="654"/>
        <v/>
      </c>
      <c r="BB656" s="25" t="str">
        <f t="shared" ca="1" si="655"/>
        <v/>
      </c>
      <c r="BC656" s="25" t="str">
        <f t="shared" ca="1" si="656"/>
        <v/>
      </c>
      <c r="BD656" s="25" t="str">
        <f ca="1">IF($H656="","",IF($Q656="x",SUM(AW$3:AY656)+SUM(BB$3:BC656)-SUM(BD$3:BD655),0))</f>
        <v/>
      </c>
      <c r="BE656" s="25" t="str">
        <f t="shared" ca="1" si="657"/>
        <v/>
      </c>
      <c r="BF656" s="25" t="str">
        <f t="shared" ca="1" si="626"/>
        <v/>
      </c>
      <c r="BG656" s="7"/>
      <c r="BI656" s="25" t="str">
        <f t="shared" ca="1" si="658"/>
        <v/>
      </c>
      <c r="BJ656" s="25">
        <f ca="1">SUM(BI$3:BI656)</f>
        <v>0</v>
      </c>
      <c r="BK656" s="25" t="str">
        <f t="shared" ca="1" si="670"/>
        <v/>
      </c>
      <c r="BL656" s="25" t="str">
        <f t="shared" ca="1" si="627"/>
        <v/>
      </c>
      <c r="BM656" s="25" t="str">
        <f t="shared" ca="1" si="659"/>
        <v/>
      </c>
      <c r="BN656" s="25" t="str">
        <f t="shared" ca="1" si="660"/>
        <v/>
      </c>
      <c r="BO656" s="25" t="str">
        <f t="shared" ca="1" si="661"/>
        <v/>
      </c>
      <c r="BP656" s="25" t="str">
        <f t="shared" ca="1" si="662"/>
        <v/>
      </c>
      <c r="BQ656" s="25" t="str">
        <f t="shared" ca="1" si="663"/>
        <v/>
      </c>
      <c r="BR656" s="25" t="str">
        <f t="shared" ca="1" si="664"/>
        <v/>
      </c>
      <c r="BS656" s="25" t="str">
        <f ca="1">IF($H656="","",IF($Q656="x",SUM(BL$3:BN656)+SUM(BQ$3:BR656)-SUM(BS$3:BS655),0))</f>
        <v/>
      </c>
      <c r="BT656" s="25" t="str">
        <f t="shared" ca="1" si="665"/>
        <v/>
      </c>
      <c r="BU656" s="25" t="str">
        <f t="shared" ca="1" si="628"/>
        <v/>
      </c>
      <c r="BV656" s="7"/>
      <c r="BY656" s="7"/>
      <c r="CB656" s="131">
        <f t="shared" si="612"/>
        <v>653</v>
      </c>
      <c r="CC656" s="132" t="str">
        <f t="shared" ca="1" si="666"/>
        <v/>
      </c>
      <c r="CD656" s="133" t="str">
        <f t="shared" ca="1" si="613"/>
        <v/>
      </c>
      <c r="CE656" s="133" t="str">
        <f t="shared" ca="1" si="667"/>
        <v/>
      </c>
      <c r="CF656" s="133" t="str">
        <f t="shared" ca="1" si="614"/>
        <v/>
      </c>
      <c r="CG656" s="133" t="str">
        <f t="shared" ca="1" si="668"/>
        <v/>
      </c>
      <c r="CH656" s="133" t="str">
        <f ca="1">IF($H656="","",IF(MONTH($H656)=MONTH($C$4)-1,MAX(0,(CG656-SUM(N645:N656)+SUM(O645:O656))-(VLOOKUP(CB656-12,$CB$3:$CH655,6,FALSE))),0)*0.25)</f>
        <v/>
      </c>
      <c r="CI656" s="133" t="str">
        <f ca="1">IF($H656="","",CG656-SUM($CH$4:$CH656))</f>
        <v/>
      </c>
      <c r="CK656" s="133" t="str">
        <f ca="1">IF($H656="","",SUM($N$4:$N656)+$CK$3)</f>
        <v/>
      </c>
      <c r="CL656" s="133" t="str">
        <f ca="1">IF($H656="","",SUM($O$4:$O656))</f>
        <v/>
      </c>
      <c r="CM656" s="133" t="str">
        <f t="shared" ca="1" si="671"/>
        <v/>
      </c>
      <c r="CN656" s="133" t="str">
        <f ca="1">IF($H656="","",ROUND(IF(MONTH($H656)=MONTH($C$4)-1,BT656*(1+CC656)-SUM($CM$4:$CM656),0),2))</f>
        <v/>
      </c>
      <c r="CZ656" s="132" t="str">
        <f t="shared" ca="1" si="629"/>
        <v/>
      </c>
    </row>
    <row r="657" spans="6:104" x14ac:dyDescent="0.2">
      <c r="F657" s="3">
        <v>654</v>
      </c>
      <c r="G657" s="3">
        <f t="shared" si="630"/>
        <v>55</v>
      </c>
      <c r="H657" s="8" t="str">
        <f t="shared" ca="1" si="669"/>
        <v/>
      </c>
      <c r="I657" s="6" t="str">
        <f t="shared" ca="1" si="615"/>
        <v/>
      </c>
      <c r="J657" s="6" t="str">
        <f t="shared" ca="1" si="616"/>
        <v/>
      </c>
      <c r="K657" s="7"/>
      <c r="L657" s="6" t="str">
        <f ca="1">IF($H657="","",IF($J657="",VLOOKUP($I657,Sterbetafeln!$A$4:$I$124,$D$10,FALSE),MAX(0.0005,VLOOKUP($I657,Sterbetafeln!$A$4:$I$124,$D$10,FALSE)*VLOOKUP($J657,Sterbetafeln!$A$4:$I$124,$D$13,FALSE))))</f>
        <v/>
      </c>
      <c r="M657" s="78">
        <f ca="1">SUM($O$3:$O657)</f>
        <v>0</v>
      </c>
      <c r="N657" s="25" t="str">
        <f t="shared" ca="1" si="631"/>
        <v/>
      </c>
      <c r="O657" s="25" t="str">
        <f t="shared" ca="1" si="632"/>
        <v/>
      </c>
      <c r="P657" s="25" t="str">
        <f t="shared" ca="1" si="633"/>
        <v/>
      </c>
      <c r="Q657" s="7" t="str">
        <f t="shared" ca="1" si="634"/>
        <v/>
      </c>
      <c r="R657" s="25" t="str">
        <f t="shared" ca="1" si="635"/>
        <v/>
      </c>
      <c r="S657" s="25">
        <f ca="1">SUM(R$3:R657)</f>
        <v>0</v>
      </c>
      <c r="T657" s="25" t="str">
        <f t="shared" ca="1" si="636"/>
        <v/>
      </c>
      <c r="U657" s="25" t="str">
        <f t="shared" ca="1" si="617"/>
        <v/>
      </c>
      <c r="V657" s="25" t="str">
        <f t="shared" ca="1" si="637"/>
        <v/>
      </c>
      <c r="W657" s="25" t="str">
        <f t="shared" ca="1" si="618"/>
        <v/>
      </c>
      <c r="X657" s="25" t="str">
        <f t="shared" ca="1" si="638"/>
        <v/>
      </c>
      <c r="Y657" s="25" t="str">
        <f t="shared" ca="1" si="619"/>
        <v/>
      </c>
      <c r="Z657" s="25" t="str">
        <f t="shared" ca="1" si="639"/>
        <v/>
      </c>
      <c r="AA657" s="25" t="str">
        <f t="shared" ca="1" si="640"/>
        <v/>
      </c>
      <c r="AB657" s="25" t="str">
        <f ca="1">IF($H657="","",IF($Q657="x",SUM(U$3:W657)+SUM(Z$3:AA657)-SUM(AB$3:AB656),0))</f>
        <v/>
      </c>
      <c r="AC657" s="25" t="str">
        <f t="shared" ca="1" si="641"/>
        <v/>
      </c>
      <c r="AD657" s="25" t="str">
        <f t="shared" ca="1" si="620"/>
        <v/>
      </c>
      <c r="AE657" s="7"/>
      <c r="AF657" s="25" t="str">
        <f t="shared" ca="1" si="642"/>
        <v/>
      </c>
      <c r="AG657" s="25">
        <f ca="1">SUM(AF$3:AF657)</f>
        <v>0</v>
      </c>
      <c r="AH657" s="25" t="str">
        <f t="shared" ca="1" si="643"/>
        <v/>
      </c>
      <c r="AI657" s="25" t="str">
        <f t="shared" ca="1" si="621"/>
        <v/>
      </c>
      <c r="AJ657" s="25" t="str">
        <f t="shared" ca="1" si="644"/>
        <v/>
      </c>
      <c r="AK657" s="25" t="str">
        <f t="shared" ca="1" si="622"/>
        <v/>
      </c>
      <c r="AL657" s="25" t="str">
        <f t="shared" ca="1" si="645"/>
        <v/>
      </c>
      <c r="AM657" s="25" t="str">
        <f t="shared" ca="1" si="623"/>
        <v/>
      </c>
      <c r="AN657" s="25" t="str">
        <f t="shared" ca="1" si="646"/>
        <v/>
      </c>
      <c r="AO657" s="25" t="str">
        <f t="shared" ca="1" si="647"/>
        <v/>
      </c>
      <c r="AP657" s="25" t="str">
        <f ca="1">IF($H657="","",IF($Q657="x",SUM(AI$3:AK657)+SUM(AN$3:AO657)-SUM(AP$3:AP656),0))</f>
        <v/>
      </c>
      <c r="AQ657" s="25" t="str">
        <f t="shared" ca="1" si="648"/>
        <v/>
      </c>
      <c r="AR657" s="25" t="str">
        <f t="shared" ca="1" si="624"/>
        <v/>
      </c>
      <c r="AS657" s="7"/>
      <c r="AT657" s="25" t="str">
        <f t="shared" ca="1" si="649"/>
        <v/>
      </c>
      <c r="AU657" s="25">
        <f ca="1">SUM(AT$3:AT657)</f>
        <v>0</v>
      </c>
      <c r="AV657" s="25" t="str">
        <f t="shared" ca="1" si="650"/>
        <v/>
      </c>
      <c r="AW657" s="25" t="str">
        <f t="shared" ca="1" si="625"/>
        <v/>
      </c>
      <c r="AX657" s="25" t="str">
        <f t="shared" ca="1" si="651"/>
        <v/>
      </c>
      <c r="AY657" s="25" t="str">
        <f t="shared" ca="1" si="652"/>
        <v/>
      </c>
      <c r="AZ657" s="25" t="str">
        <f t="shared" ca="1" si="653"/>
        <v/>
      </c>
      <c r="BA657" s="25" t="str">
        <f t="shared" ca="1" si="654"/>
        <v/>
      </c>
      <c r="BB657" s="25" t="str">
        <f t="shared" ca="1" si="655"/>
        <v/>
      </c>
      <c r="BC657" s="25" t="str">
        <f t="shared" ca="1" si="656"/>
        <v/>
      </c>
      <c r="BD657" s="25" t="str">
        <f ca="1">IF($H657="","",IF($Q657="x",SUM(AW$3:AY657)+SUM(BB$3:BC657)-SUM(BD$3:BD656),0))</f>
        <v/>
      </c>
      <c r="BE657" s="25" t="str">
        <f t="shared" ca="1" si="657"/>
        <v/>
      </c>
      <c r="BF657" s="25" t="str">
        <f t="shared" ca="1" si="626"/>
        <v/>
      </c>
      <c r="BG657" s="7"/>
      <c r="BI657" s="25" t="str">
        <f t="shared" ca="1" si="658"/>
        <v/>
      </c>
      <c r="BJ657" s="25">
        <f ca="1">SUM(BI$3:BI657)</f>
        <v>0</v>
      </c>
      <c r="BK657" s="25" t="str">
        <f t="shared" ca="1" si="670"/>
        <v/>
      </c>
      <c r="BL657" s="25" t="str">
        <f t="shared" ca="1" si="627"/>
        <v/>
      </c>
      <c r="BM657" s="25" t="str">
        <f t="shared" ca="1" si="659"/>
        <v/>
      </c>
      <c r="BN657" s="25" t="str">
        <f t="shared" ca="1" si="660"/>
        <v/>
      </c>
      <c r="BO657" s="25" t="str">
        <f t="shared" ca="1" si="661"/>
        <v/>
      </c>
      <c r="BP657" s="25" t="str">
        <f t="shared" ca="1" si="662"/>
        <v/>
      </c>
      <c r="BQ657" s="25" t="str">
        <f t="shared" ca="1" si="663"/>
        <v/>
      </c>
      <c r="BR657" s="25" t="str">
        <f t="shared" ca="1" si="664"/>
        <v/>
      </c>
      <c r="BS657" s="25" t="str">
        <f ca="1">IF($H657="","",IF($Q657="x",SUM(BL$3:BN657)+SUM(BQ$3:BR657)-SUM(BS$3:BS656),0))</f>
        <v/>
      </c>
      <c r="BT657" s="25" t="str">
        <f t="shared" ca="1" si="665"/>
        <v/>
      </c>
      <c r="BU657" s="25" t="str">
        <f t="shared" ca="1" si="628"/>
        <v/>
      </c>
      <c r="BV657" s="7"/>
      <c r="BY657" s="7"/>
      <c r="CB657" s="131">
        <f t="shared" si="612"/>
        <v>654</v>
      </c>
      <c r="CC657" s="132" t="str">
        <f t="shared" ca="1" si="666"/>
        <v/>
      </c>
      <c r="CD657" s="133" t="str">
        <f t="shared" ca="1" si="613"/>
        <v/>
      </c>
      <c r="CE657" s="133" t="str">
        <f t="shared" ca="1" si="667"/>
        <v/>
      </c>
      <c r="CF657" s="133" t="str">
        <f t="shared" ca="1" si="614"/>
        <v/>
      </c>
      <c r="CG657" s="133" t="str">
        <f t="shared" ca="1" si="668"/>
        <v/>
      </c>
      <c r="CH657" s="133" t="str">
        <f ca="1">IF($H657="","",IF(MONTH($H657)=MONTH($C$4)-1,MAX(0,(CG657-SUM(N646:N657)+SUM(O646:O657))-(VLOOKUP(CB657-12,$CB$3:$CH656,6,FALSE))),0)*0.25)</f>
        <v/>
      </c>
      <c r="CI657" s="133" t="str">
        <f ca="1">IF($H657="","",CG657-SUM($CH$4:$CH657))</f>
        <v/>
      </c>
      <c r="CK657" s="133" t="str">
        <f ca="1">IF($H657="","",SUM($N$4:$N657)+$CK$3)</f>
        <v/>
      </c>
      <c r="CL657" s="133" t="str">
        <f ca="1">IF($H657="","",SUM($O$4:$O657))</f>
        <v/>
      </c>
      <c r="CM657" s="133" t="str">
        <f t="shared" ca="1" si="671"/>
        <v/>
      </c>
      <c r="CN657" s="133" t="str">
        <f ca="1">IF($H657="","",ROUND(IF(MONTH($H657)=MONTH($C$4)-1,BT657*(1+CC657)-SUM($CM$4:$CM657),0),2))</f>
        <v/>
      </c>
      <c r="CZ657" s="132" t="str">
        <f t="shared" ca="1" si="629"/>
        <v/>
      </c>
    </row>
    <row r="658" spans="6:104" x14ac:dyDescent="0.2">
      <c r="F658" s="3">
        <v>655</v>
      </c>
      <c r="G658" s="3">
        <f t="shared" si="630"/>
        <v>55</v>
      </c>
      <c r="H658" s="8" t="str">
        <f t="shared" ca="1" si="669"/>
        <v/>
      </c>
      <c r="I658" s="6" t="str">
        <f t="shared" ca="1" si="615"/>
        <v/>
      </c>
      <c r="J658" s="6" t="str">
        <f t="shared" ca="1" si="616"/>
        <v/>
      </c>
      <c r="K658" s="7"/>
      <c r="L658" s="6" t="str">
        <f ca="1">IF($H658="","",IF($J658="",VLOOKUP($I658,Sterbetafeln!$A$4:$I$124,$D$10,FALSE),MAX(0.0005,VLOOKUP($I658,Sterbetafeln!$A$4:$I$124,$D$10,FALSE)*VLOOKUP($J658,Sterbetafeln!$A$4:$I$124,$D$13,FALSE))))</f>
        <v/>
      </c>
      <c r="M658" s="78">
        <f ca="1">SUM($O$3:$O658)</f>
        <v>0</v>
      </c>
      <c r="N658" s="25" t="str">
        <f t="shared" ca="1" si="631"/>
        <v/>
      </c>
      <c r="O658" s="25" t="str">
        <f t="shared" ca="1" si="632"/>
        <v/>
      </c>
      <c r="P658" s="25" t="str">
        <f t="shared" ca="1" si="633"/>
        <v/>
      </c>
      <c r="Q658" s="7" t="str">
        <f t="shared" ca="1" si="634"/>
        <v/>
      </c>
      <c r="R658" s="25" t="str">
        <f t="shared" ca="1" si="635"/>
        <v/>
      </c>
      <c r="S658" s="25">
        <f ca="1">SUM(R$3:R658)</f>
        <v>0</v>
      </c>
      <c r="T658" s="25" t="str">
        <f t="shared" ca="1" si="636"/>
        <v/>
      </c>
      <c r="U658" s="25" t="str">
        <f t="shared" ca="1" si="617"/>
        <v/>
      </c>
      <c r="V658" s="25" t="str">
        <f t="shared" ca="1" si="637"/>
        <v/>
      </c>
      <c r="W658" s="25" t="str">
        <f t="shared" ca="1" si="618"/>
        <v/>
      </c>
      <c r="X658" s="25" t="str">
        <f t="shared" ca="1" si="638"/>
        <v/>
      </c>
      <c r="Y658" s="25" t="str">
        <f t="shared" ca="1" si="619"/>
        <v/>
      </c>
      <c r="Z658" s="25" t="str">
        <f t="shared" ca="1" si="639"/>
        <v/>
      </c>
      <c r="AA658" s="25" t="str">
        <f t="shared" ca="1" si="640"/>
        <v/>
      </c>
      <c r="AB658" s="25" t="str">
        <f ca="1">IF($H658="","",IF($Q658="x",SUM(U$3:W658)+SUM(Z$3:AA658)-SUM(AB$3:AB657),0))</f>
        <v/>
      </c>
      <c r="AC658" s="25" t="str">
        <f t="shared" ca="1" si="641"/>
        <v/>
      </c>
      <c r="AD658" s="25" t="str">
        <f t="shared" ca="1" si="620"/>
        <v/>
      </c>
      <c r="AE658" s="7"/>
      <c r="AF658" s="25" t="str">
        <f t="shared" ca="1" si="642"/>
        <v/>
      </c>
      <c r="AG658" s="25">
        <f ca="1">SUM(AF$3:AF658)</f>
        <v>0</v>
      </c>
      <c r="AH658" s="25" t="str">
        <f t="shared" ca="1" si="643"/>
        <v/>
      </c>
      <c r="AI658" s="25" t="str">
        <f t="shared" ca="1" si="621"/>
        <v/>
      </c>
      <c r="AJ658" s="25" t="str">
        <f t="shared" ca="1" si="644"/>
        <v/>
      </c>
      <c r="AK658" s="25" t="str">
        <f t="shared" ca="1" si="622"/>
        <v/>
      </c>
      <c r="AL658" s="25" t="str">
        <f t="shared" ca="1" si="645"/>
        <v/>
      </c>
      <c r="AM658" s="25" t="str">
        <f t="shared" ca="1" si="623"/>
        <v/>
      </c>
      <c r="AN658" s="25" t="str">
        <f t="shared" ca="1" si="646"/>
        <v/>
      </c>
      <c r="AO658" s="25" t="str">
        <f t="shared" ca="1" si="647"/>
        <v/>
      </c>
      <c r="AP658" s="25" t="str">
        <f ca="1">IF($H658="","",IF($Q658="x",SUM(AI$3:AK658)+SUM(AN$3:AO658)-SUM(AP$3:AP657),0))</f>
        <v/>
      </c>
      <c r="AQ658" s="25" t="str">
        <f t="shared" ca="1" si="648"/>
        <v/>
      </c>
      <c r="AR658" s="25" t="str">
        <f t="shared" ca="1" si="624"/>
        <v/>
      </c>
      <c r="AS658" s="7"/>
      <c r="AT658" s="25" t="str">
        <f t="shared" ca="1" si="649"/>
        <v/>
      </c>
      <c r="AU658" s="25">
        <f ca="1">SUM(AT$3:AT658)</f>
        <v>0</v>
      </c>
      <c r="AV658" s="25" t="str">
        <f t="shared" ca="1" si="650"/>
        <v/>
      </c>
      <c r="AW658" s="25" t="str">
        <f t="shared" ca="1" si="625"/>
        <v/>
      </c>
      <c r="AX658" s="25" t="str">
        <f t="shared" ca="1" si="651"/>
        <v/>
      </c>
      <c r="AY658" s="25" t="str">
        <f t="shared" ca="1" si="652"/>
        <v/>
      </c>
      <c r="AZ658" s="25" t="str">
        <f t="shared" ca="1" si="653"/>
        <v/>
      </c>
      <c r="BA658" s="25" t="str">
        <f t="shared" ca="1" si="654"/>
        <v/>
      </c>
      <c r="BB658" s="25" t="str">
        <f t="shared" ca="1" si="655"/>
        <v/>
      </c>
      <c r="BC658" s="25" t="str">
        <f t="shared" ca="1" si="656"/>
        <v/>
      </c>
      <c r="BD658" s="25" t="str">
        <f ca="1">IF($H658="","",IF($Q658="x",SUM(AW$3:AY658)+SUM(BB$3:BC658)-SUM(BD$3:BD657),0))</f>
        <v/>
      </c>
      <c r="BE658" s="25" t="str">
        <f t="shared" ca="1" si="657"/>
        <v/>
      </c>
      <c r="BF658" s="25" t="str">
        <f t="shared" ca="1" si="626"/>
        <v/>
      </c>
      <c r="BG658" s="7"/>
      <c r="BI658" s="25" t="str">
        <f t="shared" ca="1" si="658"/>
        <v/>
      </c>
      <c r="BJ658" s="25">
        <f ca="1">SUM(BI$3:BI658)</f>
        <v>0</v>
      </c>
      <c r="BK658" s="25" t="str">
        <f t="shared" ca="1" si="670"/>
        <v/>
      </c>
      <c r="BL658" s="25" t="str">
        <f t="shared" ca="1" si="627"/>
        <v/>
      </c>
      <c r="BM658" s="25" t="str">
        <f t="shared" ca="1" si="659"/>
        <v/>
      </c>
      <c r="BN658" s="25" t="str">
        <f t="shared" ca="1" si="660"/>
        <v/>
      </c>
      <c r="BO658" s="25" t="str">
        <f t="shared" ca="1" si="661"/>
        <v/>
      </c>
      <c r="BP658" s="25" t="str">
        <f t="shared" ca="1" si="662"/>
        <v/>
      </c>
      <c r="BQ658" s="25" t="str">
        <f t="shared" ca="1" si="663"/>
        <v/>
      </c>
      <c r="BR658" s="25" t="str">
        <f t="shared" ca="1" si="664"/>
        <v/>
      </c>
      <c r="BS658" s="25" t="str">
        <f ca="1">IF($H658="","",IF($Q658="x",SUM(BL$3:BN658)+SUM(BQ$3:BR658)-SUM(BS$3:BS657),0))</f>
        <v/>
      </c>
      <c r="BT658" s="25" t="str">
        <f t="shared" ca="1" si="665"/>
        <v/>
      </c>
      <c r="BU658" s="25" t="str">
        <f t="shared" ca="1" si="628"/>
        <v/>
      </c>
      <c r="BV658" s="7"/>
      <c r="BY658" s="7"/>
      <c r="CB658" s="131">
        <f t="shared" si="612"/>
        <v>655</v>
      </c>
      <c r="CC658" s="132" t="str">
        <f t="shared" ca="1" si="666"/>
        <v/>
      </c>
      <c r="CD658" s="133" t="str">
        <f t="shared" ca="1" si="613"/>
        <v/>
      </c>
      <c r="CE658" s="133" t="str">
        <f t="shared" ca="1" si="667"/>
        <v/>
      </c>
      <c r="CF658" s="133" t="str">
        <f t="shared" ca="1" si="614"/>
        <v/>
      </c>
      <c r="CG658" s="133" t="str">
        <f t="shared" ca="1" si="668"/>
        <v/>
      </c>
      <c r="CH658" s="133" t="str">
        <f ca="1">IF($H658="","",IF(MONTH($H658)=MONTH($C$4)-1,MAX(0,(CG658-SUM(N647:N658)+SUM(O647:O658))-(VLOOKUP(CB658-12,$CB$3:$CH657,6,FALSE))),0)*0.25)</f>
        <v/>
      </c>
      <c r="CI658" s="133" t="str">
        <f ca="1">IF($H658="","",CG658-SUM($CH$4:$CH658))</f>
        <v/>
      </c>
      <c r="CK658" s="133" t="str">
        <f ca="1">IF($H658="","",SUM($N$4:$N658)+$CK$3)</f>
        <v/>
      </c>
      <c r="CL658" s="133" t="str">
        <f ca="1">IF($H658="","",SUM($O$4:$O658))</f>
        <v/>
      </c>
      <c r="CM658" s="133" t="str">
        <f t="shared" ca="1" si="671"/>
        <v/>
      </c>
      <c r="CN658" s="133" t="str">
        <f ca="1">IF($H658="","",ROUND(IF(MONTH($H658)=MONTH($C$4)-1,BT658*(1+CC658)-SUM($CM$4:$CM658),0),2))</f>
        <v/>
      </c>
      <c r="CZ658" s="132" t="str">
        <f t="shared" ca="1" si="629"/>
        <v/>
      </c>
    </row>
    <row r="659" spans="6:104" x14ac:dyDescent="0.2">
      <c r="F659" s="3">
        <v>656</v>
      </c>
      <c r="G659" s="3">
        <f t="shared" si="630"/>
        <v>55</v>
      </c>
      <c r="H659" s="8" t="str">
        <f t="shared" ca="1" si="669"/>
        <v/>
      </c>
      <c r="I659" s="6" t="str">
        <f t="shared" ca="1" si="615"/>
        <v/>
      </c>
      <c r="J659" s="6" t="str">
        <f t="shared" ca="1" si="616"/>
        <v/>
      </c>
      <c r="K659" s="7"/>
      <c r="L659" s="6" t="str">
        <f ca="1">IF($H659="","",IF($J659="",VLOOKUP($I659,Sterbetafeln!$A$4:$I$124,$D$10,FALSE),MAX(0.0005,VLOOKUP($I659,Sterbetafeln!$A$4:$I$124,$D$10,FALSE)*VLOOKUP($J659,Sterbetafeln!$A$4:$I$124,$D$13,FALSE))))</f>
        <v/>
      </c>
      <c r="M659" s="78">
        <f ca="1">SUM($O$3:$O659)</f>
        <v>0</v>
      </c>
      <c r="N659" s="25" t="str">
        <f t="shared" ca="1" si="631"/>
        <v/>
      </c>
      <c r="O659" s="25" t="str">
        <f t="shared" ca="1" si="632"/>
        <v/>
      </c>
      <c r="P659" s="25" t="str">
        <f t="shared" ca="1" si="633"/>
        <v/>
      </c>
      <c r="Q659" s="7" t="str">
        <f t="shared" ca="1" si="634"/>
        <v/>
      </c>
      <c r="R659" s="25" t="str">
        <f t="shared" ca="1" si="635"/>
        <v/>
      </c>
      <c r="S659" s="25">
        <f ca="1">SUM(R$3:R659)</f>
        <v>0</v>
      </c>
      <c r="T659" s="25" t="str">
        <f t="shared" ca="1" si="636"/>
        <v/>
      </c>
      <c r="U659" s="25" t="str">
        <f t="shared" ca="1" si="617"/>
        <v/>
      </c>
      <c r="V659" s="25" t="str">
        <f t="shared" ca="1" si="637"/>
        <v/>
      </c>
      <c r="W659" s="25" t="str">
        <f t="shared" ca="1" si="618"/>
        <v/>
      </c>
      <c r="X659" s="25" t="str">
        <f t="shared" ca="1" si="638"/>
        <v/>
      </c>
      <c r="Y659" s="25" t="str">
        <f t="shared" ca="1" si="619"/>
        <v/>
      </c>
      <c r="Z659" s="25" t="str">
        <f t="shared" ca="1" si="639"/>
        <v/>
      </c>
      <c r="AA659" s="25" t="str">
        <f t="shared" ca="1" si="640"/>
        <v/>
      </c>
      <c r="AB659" s="25" t="str">
        <f ca="1">IF($H659="","",IF($Q659="x",SUM(U$3:W659)+SUM(Z$3:AA659)-SUM(AB$3:AB658),0))</f>
        <v/>
      </c>
      <c r="AC659" s="25" t="str">
        <f t="shared" ca="1" si="641"/>
        <v/>
      </c>
      <c r="AD659" s="25" t="str">
        <f t="shared" ca="1" si="620"/>
        <v/>
      </c>
      <c r="AE659" s="7"/>
      <c r="AF659" s="25" t="str">
        <f t="shared" ca="1" si="642"/>
        <v/>
      </c>
      <c r="AG659" s="25">
        <f ca="1">SUM(AF$3:AF659)</f>
        <v>0</v>
      </c>
      <c r="AH659" s="25" t="str">
        <f t="shared" ca="1" si="643"/>
        <v/>
      </c>
      <c r="AI659" s="25" t="str">
        <f t="shared" ca="1" si="621"/>
        <v/>
      </c>
      <c r="AJ659" s="25" t="str">
        <f t="shared" ca="1" si="644"/>
        <v/>
      </c>
      <c r="AK659" s="25" t="str">
        <f t="shared" ca="1" si="622"/>
        <v/>
      </c>
      <c r="AL659" s="25" t="str">
        <f t="shared" ca="1" si="645"/>
        <v/>
      </c>
      <c r="AM659" s="25" t="str">
        <f t="shared" ca="1" si="623"/>
        <v/>
      </c>
      <c r="AN659" s="25" t="str">
        <f t="shared" ca="1" si="646"/>
        <v/>
      </c>
      <c r="AO659" s="25" t="str">
        <f t="shared" ca="1" si="647"/>
        <v/>
      </c>
      <c r="AP659" s="25" t="str">
        <f ca="1">IF($H659="","",IF($Q659="x",SUM(AI$3:AK659)+SUM(AN$3:AO659)-SUM(AP$3:AP658),0))</f>
        <v/>
      </c>
      <c r="AQ659" s="25" t="str">
        <f t="shared" ca="1" si="648"/>
        <v/>
      </c>
      <c r="AR659" s="25" t="str">
        <f t="shared" ca="1" si="624"/>
        <v/>
      </c>
      <c r="AS659" s="7"/>
      <c r="AT659" s="25" t="str">
        <f t="shared" ca="1" si="649"/>
        <v/>
      </c>
      <c r="AU659" s="25">
        <f ca="1">SUM(AT$3:AT659)</f>
        <v>0</v>
      </c>
      <c r="AV659" s="25" t="str">
        <f t="shared" ca="1" si="650"/>
        <v/>
      </c>
      <c r="AW659" s="25" t="str">
        <f t="shared" ca="1" si="625"/>
        <v/>
      </c>
      <c r="AX659" s="25" t="str">
        <f t="shared" ca="1" si="651"/>
        <v/>
      </c>
      <c r="AY659" s="25" t="str">
        <f t="shared" ca="1" si="652"/>
        <v/>
      </c>
      <c r="AZ659" s="25" t="str">
        <f t="shared" ca="1" si="653"/>
        <v/>
      </c>
      <c r="BA659" s="25" t="str">
        <f t="shared" ca="1" si="654"/>
        <v/>
      </c>
      <c r="BB659" s="25" t="str">
        <f t="shared" ca="1" si="655"/>
        <v/>
      </c>
      <c r="BC659" s="25" t="str">
        <f t="shared" ca="1" si="656"/>
        <v/>
      </c>
      <c r="BD659" s="25" t="str">
        <f ca="1">IF($H659="","",IF($Q659="x",SUM(AW$3:AY659)+SUM(BB$3:BC659)-SUM(BD$3:BD658),0))</f>
        <v/>
      </c>
      <c r="BE659" s="25" t="str">
        <f t="shared" ca="1" si="657"/>
        <v/>
      </c>
      <c r="BF659" s="25" t="str">
        <f t="shared" ca="1" si="626"/>
        <v/>
      </c>
      <c r="BG659" s="7"/>
      <c r="BI659" s="25" t="str">
        <f t="shared" ca="1" si="658"/>
        <v/>
      </c>
      <c r="BJ659" s="25">
        <f ca="1">SUM(BI$3:BI659)</f>
        <v>0</v>
      </c>
      <c r="BK659" s="25" t="str">
        <f t="shared" ca="1" si="670"/>
        <v/>
      </c>
      <c r="BL659" s="25" t="str">
        <f t="shared" ca="1" si="627"/>
        <v/>
      </c>
      <c r="BM659" s="25" t="str">
        <f t="shared" ca="1" si="659"/>
        <v/>
      </c>
      <c r="BN659" s="25" t="str">
        <f t="shared" ca="1" si="660"/>
        <v/>
      </c>
      <c r="BO659" s="25" t="str">
        <f t="shared" ca="1" si="661"/>
        <v/>
      </c>
      <c r="BP659" s="25" t="str">
        <f t="shared" ca="1" si="662"/>
        <v/>
      </c>
      <c r="BQ659" s="25" t="str">
        <f t="shared" ca="1" si="663"/>
        <v/>
      </c>
      <c r="BR659" s="25" t="str">
        <f t="shared" ca="1" si="664"/>
        <v/>
      </c>
      <c r="BS659" s="25" t="str">
        <f ca="1">IF($H659="","",IF($Q659="x",SUM(BL$3:BN659)+SUM(BQ$3:BR659)-SUM(BS$3:BS658),0))</f>
        <v/>
      </c>
      <c r="BT659" s="25" t="str">
        <f t="shared" ca="1" si="665"/>
        <v/>
      </c>
      <c r="BU659" s="25" t="str">
        <f t="shared" ca="1" si="628"/>
        <v/>
      </c>
      <c r="BV659" s="7"/>
      <c r="BY659" s="7"/>
      <c r="CB659" s="131">
        <f t="shared" si="612"/>
        <v>656</v>
      </c>
      <c r="CC659" s="132" t="str">
        <f t="shared" ca="1" si="666"/>
        <v/>
      </c>
      <c r="CD659" s="133" t="str">
        <f t="shared" ca="1" si="613"/>
        <v/>
      </c>
      <c r="CE659" s="133" t="str">
        <f t="shared" ca="1" si="667"/>
        <v/>
      </c>
      <c r="CF659" s="133" t="str">
        <f t="shared" ca="1" si="614"/>
        <v/>
      </c>
      <c r="CG659" s="133" t="str">
        <f t="shared" ca="1" si="668"/>
        <v/>
      </c>
      <c r="CH659" s="133" t="str">
        <f ca="1">IF($H659="","",IF(MONTH($H659)=MONTH($C$4)-1,MAX(0,(CG659-SUM(N648:N659)+SUM(O648:O659))-(VLOOKUP(CB659-12,$CB$3:$CH658,6,FALSE))),0)*0.25)</f>
        <v/>
      </c>
      <c r="CI659" s="133" t="str">
        <f ca="1">IF($H659="","",CG659-SUM($CH$4:$CH659))</f>
        <v/>
      </c>
      <c r="CK659" s="133" t="str">
        <f ca="1">IF($H659="","",SUM($N$4:$N659)+$CK$3)</f>
        <v/>
      </c>
      <c r="CL659" s="133" t="str">
        <f ca="1">IF($H659="","",SUM($O$4:$O659))</f>
        <v/>
      </c>
      <c r="CM659" s="133" t="str">
        <f t="shared" ca="1" si="671"/>
        <v/>
      </c>
      <c r="CN659" s="133" t="str">
        <f ca="1">IF($H659="","",ROUND(IF(MONTH($H659)=MONTH($C$4)-1,BT659*(1+CC659)-SUM($CM$4:$CM659),0),2))</f>
        <v/>
      </c>
      <c r="CZ659" s="132" t="str">
        <f t="shared" ca="1" si="629"/>
        <v/>
      </c>
    </row>
    <row r="660" spans="6:104" x14ac:dyDescent="0.2">
      <c r="F660" s="3">
        <v>657</v>
      </c>
      <c r="G660" s="3">
        <f t="shared" si="630"/>
        <v>55</v>
      </c>
      <c r="H660" s="8" t="str">
        <f t="shared" ca="1" si="669"/>
        <v/>
      </c>
      <c r="I660" s="6" t="str">
        <f t="shared" ca="1" si="615"/>
        <v/>
      </c>
      <c r="J660" s="6" t="str">
        <f t="shared" ca="1" si="616"/>
        <v/>
      </c>
      <c r="K660" s="7"/>
      <c r="L660" s="6" t="str">
        <f ca="1">IF($H660="","",IF($J660="",VLOOKUP($I660,Sterbetafeln!$A$4:$I$124,$D$10,FALSE),MAX(0.0005,VLOOKUP($I660,Sterbetafeln!$A$4:$I$124,$D$10,FALSE)*VLOOKUP($J660,Sterbetafeln!$A$4:$I$124,$D$13,FALSE))))</f>
        <v/>
      </c>
      <c r="M660" s="78">
        <f ca="1">SUM($O$3:$O660)</f>
        <v>0</v>
      </c>
      <c r="N660" s="25" t="str">
        <f t="shared" ca="1" si="631"/>
        <v/>
      </c>
      <c r="O660" s="25" t="str">
        <f t="shared" ca="1" si="632"/>
        <v/>
      </c>
      <c r="P660" s="25" t="str">
        <f t="shared" ca="1" si="633"/>
        <v/>
      </c>
      <c r="Q660" s="7" t="str">
        <f t="shared" ca="1" si="634"/>
        <v/>
      </c>
      <c r="R660" s="25" t="str">
        <f t="shared" ca="1" si="635"/>
        <v/>
      </c>
      <c r="S660" s="25">
        <f ca="1">SUM(R$3:R660)</f>
        <v>0</v>
      </c>
      <c r="T660" s="25" t="str">
        <f t="shared" ca="1" si="636"/>
        <v/>
      </c>
      <c r="U660" s="25" t="str">
        <f t="shared" ca="1" si="617"/>
        <v/>
      </c>
      <c r="V660" s="25" t="str">
        <f t="shared" ca="1" si="637"/>
        <v/>
      </c>
      <c r="W660" s="25" t="str">
        <f t="shared" ca="1" si="618"/>
        <v/>
      </c>
      <c r="X660" s="25" t="str">
        <f t="shared" ca="1" si="638"/>
        <v/>
      </c>
      <c r="Y660" s="25" t="str">
        <f t="shared" ca="1" si="619"/>
        <v/>
      </c>
      <c r="Z660" s="25" t="str">
        <f t="shared" ca="1" si="639"/>
        <v/>
      </c>
      <c r="AA660" s="25" t="str">
        <f t="shared" ca="1" si="640"/>
        <v/>
      </c>
      <c r="AB660" s="25" t="str">
        <f ca="1">IF($H660="","",IF($Q660="x",SUM(U$3:W660)+SUM(Z$3:AA660)-SUM(AB$3:AB659),0))</f>
        <v/>
      </c>
      <c r="AC660" s="25" t="str">
        <f t="shared" ca="1" si="641"/>
        <v/>
      </c>
      <c r="AD660" s="25" t="str">
        <f t="shared" ca="1" si="620"/>
        <v/>
      </c>
      <c r="AE660" s="7"/>
      <c r="AF660" s="25" t="str">
        <f t="shared" ca="1" si="642"/>
        <v/>
      </c>
      <c r="AG660" s="25">
        <f ca="1">SUM(AF$3:AF660)</f>
        <v>0</v>
      </c>
      <c r="AH660" s="25" t="str">
        <f t="shared" ca="1" si="643"/>
        <v/>
      </c>
      <c r="AI660" s="25" t="str">
        <f t="shared" ca="1" si="621"/>
        <v/>
      </c>
      <c r="AJ660" s="25" t="str">
        <f t="shared" ca="1" si="644"/>
        <v/>
      </c>
      <c r="AK660" s="25" t="str">
        <f t="shared" ca="1" si="622"/>
        <v/>
      </c>
      <c r="AL660" s="25" t="str">
        <f t="shared" ca="1" si="645"/>
        <v/>
      </c>
      <c r="AM660" s="25" t="str">
        <f t="shared" ca="1" si="623"/>
        <v/>
      </c>
      <c r="AN660" s="25" t="str">
        <f t="shared" ca="1" si="646"/>
        <v/>
      </c>
      <c r="AO660" s="25" t="str">
        <f t="shared" ca="1" si="647"/>
        <v/>
      </c>
      <c r="AP660" s="25" t="str">
        <f ca="1">IF($H660="","",IF($Q660="x",SUM(AI$3:AK660)+SUM(AN$3:AO660)-SUM(AP$3:AP659),0))</f>
        <v/>
      </c>
      <c r="AQ660" s="25" t="str">
        <f t="shared" ca="1" si="648"/>
        <v/>
      </c>
      <c r="AR660" s="25" t="str">
        <f t="shared" ca="1" si="624"/>
        <v/>
      </c>
      <c r="AS660" s="7"/>
      <c r="AT660" s="25" t="str">
        <f t="shared" ca="1" si="649"/>
        <v/>
      </c>
      <c r="AU660" s="25">
        <f ca="1">SUM(AT$3:AT660)</f>
        <v>0</v>
      </c>
      <c r="AV660" s="25" t="str">
        <f t="shared" ca="1" si="650"/>
        <v/>
      </c>
      <c r="AW660" s="25" t="str">
        <f t="shared" ca="1" si="625"/>
        <v/>
      </c>
      <c r="AX660" s="25" t="str">
        <f t="shared" ca="1" si="651"/>
        <v/>
      </c>
      <c r="AY660" s="25" t="str">
        <f t="shared" ca="1" si="652"/>
        <v/>
      </c>
      <c r="AZ660" s="25" t="str">
        <f t="shared" ca="1" si="653"/>
        <v/>
      </c>
      <c r="BA660" s="25" t="str">
        <f t="shared" ca="1" si="654"/>
        <v/>
      </c>
      <c r="BB660" s="25" t="str">
        <f t="shared" ca="1" si="655"/>
        <v/>
      </c>
      <c r="BC660" s="25" t="str">
        <f t="shared" ca="1" si="656"/>
        <v/>
      </c>
      <c r="BD660" s="25" t="str">
        <f ca="1">IF($H660="","",IF($Q660="x",SUM(AW$3:AY660)+SUM(BB$3:BC660)-SUM(BD$3:BD659),0))</f>
        <v/>
      </c>
      <c r="BE660" s="25" t="str">
        <f t="shared" ca="1" si="657"/>
        <v/>
      </c>
      <c r="BF660" s="25" t="str">
        <f t="shared" ca="1" si="626"/>
        <v/>
      </c>
      <c r="BG660" s="7"/>
      <c r="BI660" s="25" t="str">
        <f t="shared" ca="1" si="658"/>
        <v/>
      </c>
      <c r="BJ660" s="25">
        <f ca="1">SUM(BI$3:BI660)</f>
        <v>0</v>
      </c>
      <c r="BK660" s="25" t="str">
        <f t="shared" ca="1" si="670"/>
        <v/>
      </c>
      <c r="BL660" s="25" t="str">
        <f t="shared" ca="1" si="627"/>
        <v/>
      </c>
      <c r="BM660" s="25" t="str">
        <f t="shared" ca="1" si="659"/>
        <v/>
      </c>
      <c r="BN660" s="25" t="str">
        <f t="shared" ca="1" si="660"/>
        <v/>
      </c>
      <c r="BO660" s="25" t="str">
        <f t="shared" ca="1" si="661"/>
        <v/>
      </c>
      <c r="BP660" s="25" t="str">
        <f t="shared" ca="1" si="662"/>
        <v/>
      </c>
      <c r="BQ660" s="25" t="str">
        <f t="shared" ca="1" si="663"/>
        <v/>
      </c>
      <c r="BR660" s="25" t="str">
        <f t="shared" ca="1" si="664"/>
        <v/>
      </c>
      <c r="BS660" s="25" t="str">
        <f ca="1">IF($H660="","",IF($Q660="x",SUM(BL$3:BN660)+SUM(BQ$3:BR660)-SUM(BS$3:BS659),0))</f>
        <v/>
      </c>
      <c r="BT660" s="25" t="str">
        <f t="shared" ca="1" si="665"/>
        <v/>
      </c>
      <c r="BU660" s="25" t="str">
        <f t="shared" ca="1" si="628"/>
        <v/>
      </c>
      <c r="BV660" s="7"/>
      <c r="BY660" s="7"/>
      <c r="CB660" s="131">
        <f t="shared" si="612"/>
        <v>657</v>
      </c>
      <c r="CC660" s="132" t="str">
        <f t="shared" ca="1" si="666"/>
        <v/>
      </c>
      <c r="CD660" s="133" t="str">
        <f t="shared" ca="1" si="613"/>
        <v/>
      </c>
      <c r="CE660" s="133" t="str">
        <f t="shared" ca="1" si="667"/>
        <v/>
      </c>
      <c r="CF660" s="133" t="str">
        <f t="shared" ca="1" si="614"/>
        <v/>
      </c>
      <c r="CG660" s="133" t="str">
        <f t="shared" ca="1" si="668"/>
        <v/>
      </c>
      <c r="CH660" s="133" t="str">
        <f ca="1">IF($H660="","",IF(MONTH($H660)=MONTH($C$4)-1,MAX(0,(CG660-SUM(N649:N660)+SUM(O649:O660))-(VLOOKUP(CB660-12,$CB$3:$CH659,6,FALSE))),0)*0.25)</f>
        <v/>
      </c>
      <c r="CI660" s="133" t="str">
        <f ca="1">IF($H660="","",CG660-SUM($CH$4:$CH660))</f>
        <v/>
      </c>
      <c r="CK660" s="133" t="str">
        <f ca="1">IF($H660="","",SUM($N$4:$N660)+$CK$3)</f>
        <v/>
      </c>
      <c r="CL660" s="133" t="str">
        <f ca="1">IF($H660="","",SUM($O$4:$O660))</f>
        <v/>
      </c>
      <c r="CM660" s="133" t="str">
        <f t="shared" ca="1" si="671"/>
        <v/>
      </c>
      <c r="CN660" s="133" t="str">
        <f ca="1">IF($H660="","",ROUND(IF(MONTH($H660)=MONTH($C$4)-1,BT660*(1+CC660)-SUM($CM$4:$CM660),0),2))</f>
        <v/>
      </c>
      <c r="CZ660" s="132" t="str">
        <f t="shared" ca="1" si="629"/>
        <v/>
      </c>
    </row>
    <row r="661" spans="6:104" x14ac:dyDescent="0.2">
      <c r="F661" s="3">
        <v>658</v>
      </c>
      <c r="G661" s="3">
        <f t="shared" si="630"/>
        <v>55</v>
      </c>
      <c r="H661" s="8" t="str">
        <f t="shared" ca="1" si="669"/>
        <v/>
      </c>
      <c r="I661" s="6" t="str">
        <f t="shared" ca="1" si="615"/>
        <v/>
      </c>
      <c r="J661" s="6" t="str">
        <f t="shared" ca="1" si="616"/>
        <v/>
      </c>
      <c r="K661" s="7"/>
      <c r="L661" s="6" t="str">
        <f ca="1">IF($H661="","",IF($J661="",VLOOKUP($I661,Sterbetafeln!$A$4:$I$124,$D$10,FALSE),MAX(0.0005,VLOOKUP($I661,Sterbetafeln!$A$4:$I$124,$D$10,FALSE)*VLOOKUP($J661,Sterbetafeln!$A$4:$I$124,$D$13,FALSE))))</f>
        <v/>
      </c>
      <c r="M661" s="78">
        <f ca="1">SUM($O$3:$O661)</f>
        <v>0</v>
      </c>
      <c r="N661" s="25" t="str">
        <f t="shared" ca="1" si="631"/>
        <v/>
      </c>
      <c r="O661" s="25" t="str">
        <f t="shared" ca="1" si="632"/>
        <v/>
      </c>
      <c r="P661" s="25" t="str">
        <f t="shared" ca="1" si="633"/>
        <v/>
      </c>
      <c r="Q661" s="7" t="str">
        <f t="shared" ca="1" si="634"/>
        <v/>
      </c>
      <c r="R661" s="25" t="str">
        <f t="shared" ca="1" si="635"/>
        <v/>
      </c>
      <c r="S661" s="25">
        <f ca="1">SUM(R$3:R661)</f>
        <v>0</v>
      </c>
      <c r="T661" s="25" t="str">
        <f t="shared" ca="1" si="636"/>
        <v/>
      </c>
      <c r="U661" s="25" t="str">
        <f t="shared" ca="1" si="617"/>
        <v/>
      </c>
      <c r="V661" s="25" t="str">
        <f t="shared" ca="1" si="637"/>
        <v/>
      </c>
      <c r="W661" s="25" t="str">
        <f t="shared" ca="1" si="618"/>
        <v/>
      </c>
      <c r="X661" s="25" t="str">
        <f t="shared" ca="1" si="638"/>
        <v/>
      </c>
      <c r="Y661" s="25" t="str">
        <f t="shared" ca="1" si="619"/>
        <v/>
      </c>
      <c r="Z661" s="25" t="str">
        <f t="shared" ca="1" si="639"/>
        <v/>
      </c>
      <c r="AA661" s="25" t="str">
        <f t="shared" ca="1" si="640"/>
        <v/>
      </c>
      <c r="AB661" s="25" t="str">
        <f ca="1">IF($H661="","",IF($Q661="x",SUM(U$3:W661)+SUM(Z$3:AA661)-SUM(AB$3:AB660),0))</f>
        <v/>
      </c>
      <c r="AC661" s="25" t="str">
        <f t="shared" ca="1" si="641"/>
        <v/>
      </c>
      <c r="AD661" s="25" t="str">
        <f t="shared" ca="1" si="620"/>
        <v/>
      </c>
      <c r="AE661" s="7"/>
      <c r="AF661" s="25" t="str">
        <f t="shared" ca="1" si="642"/>
        <v/>
      </c>
      <c r="AG661" s="25">
        <f ca="1">SUM(AF$3:AF661)</f>
        <v>0</v>
      </c>
      <c r="AH661" s="25" t="str">
        <f t="shared" ca="1" si="643"/>
        <v/>
      </c>
      <c r="AI661" s="25" t="str">
        <f t="shared" ca="1" si="621"/>
        <v/>
      </c>
      <c r="AJ661" s="25" t="str">
        <f t="shared" ca="1" si="644"/>
        <v/>
      </c>
      <c r="AK661" s="25" t="str">
        <f t="shared" ca="1" si="622"/>
        <v/>
      </c>
      <c r="AL661" s="25" t="str">
        <f t="shared" ca="1" si="645"/>
        <v/>
      </c>
      <c r="AM661" s="25" t="str">
        <f t="shared" ca="1" si="623"/>
        <v/>
      </c>
      <c r="AN661" s="25" t="str">
        <f t="shared" ca="1" si="646"/>
        <v/>
      </c>
      <c r="AO661" s="25" t="str">
        <f t="shared" ca="1" si="647"/>
        <v/>
      </c>
      <c r="AP661" s="25" t="str">
        <f ca="1">IF($H661="","",IF($Q661="x",SUM(AI$3:AK661)+SUM(AN$3:AO661)-SUM(AP$3:AP660),0))</f>
        <v/>
      </c>
      <c r="AQ661" s="25" t="str">
        <f t="shared" ca="1" si="648"/>
        <v/>
      </c>
      <c r="AR661" s="25" t="str">
        <f t="shared" ca="1" si="624"/>
        <v/>
      </c>
      <c r="AS661" s="7"/>
      <c r="AT661" s="25" t="str">
        <f t="shared" ca="1" si="649"/>
        <v/>
      </c>
      <c r="AU661" s="25">
        <f ca="1">SUM(AT$3:AT661)</f>
        <v>0</v>
      </c>
      <c r="AV661" s="25" t="str">
        <f t="shared" ca="1" si="650"/>
        <v/>
      </c>
      <c r="AW661" s="25" t="str">
        <f t="shared" ca="1" si="625"/>
        <v/>
      </c>
      <c r="AX661" s="25" t="str">
        <f t="shared" ca="1" si="651"/>
        <v/>
      </c>
      <c r="AY661" s="25" t="str">
        <f t="shared" ca="1" si="652"/>
        <v/>
      </c>
      <c r="AZ661" s="25" t="str">
        <f t="shared" ca="1" si="653"/>
        <v/>
      </c>
      <c r="BA661" s="25" t="str">
        <f t="shared" ca="1" si="654"/>
        <v/>
      </c>
      <c r="BB661" s="25" t="str">
        <f t="shared" ca="1" si="655"/>
        <v/>
      </c>
      <c r="BC661" s="25" t="str">
        <f t="shared" ca="1" si="656"/>
        <v/>
      </c>
      <c r="BD661" s="25" t="str">
        <f ca="1">IF($H661="","",IF($Q661="x",SUM(AW$3:AY661)+SUM(BB$3:BC661)-SUM(BD$3:BD660),0))</f>
        <v/>
      </c>
      <c r="BE661" s="25" t="str">
        <f t="shared" ca="1" si="657"/>
        <v/>
      </c>
      <c r="BF661" s="25" t="str">
        <f t="shared" ca="1" si="626"/>
        <v/>
      </c>
      <c r="BG661" s="7"/>
      <c r="BI661" s="25" t="str">
        <f t="shared" ca="1" si="658"/>
        <v/>
      </c>
      <c r="BJ661" s="25">
        <f ca="1">SUM(BI$3:BI661)</f>
        <v>0</v>
      </c>
      <c r="BK661" s="25" t="str">
        <f t="shared" ca="1" si="670"/>
        <v/>
      </c>
      <c r="BL661" s="25" t="str">
        <f t="shared" ca="1" si="627"/>
        <v/>
      </c>
      <c r="BM661" s="25" t="str">
        <f t="shared" ca="1" si="659"/>
        <v/>
      </c>
      <c r="BN661" s="25" t="str">
        <f t="shared" ca="1" si="660"/>
        <v/>
      </c>
      <c r="BO661" s="25" t="str">
        <f t="shared" ca="1" si="661"/>
        <v/>
      </c>
      <c r="BP661" s="25" t="str">
        <f t="shared" ca="1" si="662"/>
        <v/>
      </c>
      <c r="BQ661" s="25" t="str">
        <f t="shared" ca="1" si="663"/>
        <v/>
      </c>
      <c r="BR661" s="25" t="str">
        <f t="shared" ca="1" si="664"/>
        <v/>
      </c>
      <c r="BS661" s="25" t="str">
        <f ca="1">IF($H661="","",IF($Q661="x",SUM(BL$3:BN661)+SUM(BQ$3:BR661)-SUM(BS$3:BS660),0))</f>
        <v/>
      </c>
      <c r="BT661" s="25" t="str">
        <f t="shared" ca="1" si="665"/>
        <v/>
      </c>
      <c r="BU661" s="25" t="str">
        <f t="shared" ca="1" si="628"/>
        <v/>
      </c>
      <c r="BV661" s="7"/>
      <c r="BY661" s="7"/>
      <c r="CB661" s="131">
        <f t="shared" si="612"/>
        <v>658</v>
      </c>
      <c r="CC661" s="132" t="str">
        <f t="shared" ca="1" si="666"/>
        <v/>
      </c>
      <c r="CD661" s="133" t="str">
        <f t="shared" ca="1" si="613"/>
        <v/>
      </c>
      <c r="CE661" s="133" t="str">
        <f t="shared" ca="1" si="667"/>
        <v/>
      </c>
      <c r="CF661" s="133" t="str">
        <f t="shared" ca="1" si="614"/>
        <v/>
      </c>
      <c r="CG661" s="133" t="str">
        <f t="shared" ca="1" si="668"/>
        <v/>
      </c>
      <c r="CH661" s="133" t="str">
        <f ca="1">IF($H661="","",IF(MONTH($H661)=MONTH($C$4)-1,MAX(0,(CG661-SUM(N650:N661)+SUM(O650:O661))-(VLOOKUP(CB661-12,$CB$3:$CH660,6,FALSE))),0)*0.25)</f>
        <v/>
      </c>
      <c r="CI661" s="133" t="str">
        <f ca="1">IF($H661="","",CG661-SUM($CH$4:$CH661))</f>
        <v/>
      </c>
      <c r="CK661" s="133" t="str">
        <f ca="1">IF($H661="","",SUM($N$4:$N661)+$CK$3)</f>
        <v/>
      </c>
      <c r="CL661" s="133" t="str">
        <f ca="1">IF($H661="","",SUM($O$4:$O661))</f>
        <v/>
      </c>
      <c r="CM661" s="133" t="str">
        <f t="shared" ca="1" si="671"/>
        <v/>
      </c>
      <c r="CN661" s="133" t="str">
        <f ca="1">IF($H661="","",ROUND(IF(MONTH($H661)=MONTH($C$4)-1,BT661*(1+CC661)-SUM($CM$4:$CM661),0),2))</f>
        <v/>
      </c>
      <c r="CZ661" s="132" t="str">
        <f t="shared" ca="1" si="629"/>
        <v/>
      </c>
    </row>
    <row r="662" spans="6:104" x14ac:dyDescent="0.2">
      <c r="F662" s="3">
        <v>659</v>
      </c>
      <c r="G662" s="3">
        <f t="shared" si="630"/>
        <v>55</v>
      </c>
      <c r="H662" s="8" t="str">
        <f t="shared" ca="1" si="669"/>
        <v/>
      </c>
      <c r="I662" s="6" t="str">
        <f t="shared" ca="1" si="615"/>
        <v/>
      </c>
      <c r="J662" s="6" t="str">
        <f t="shared" ca="1" si="616"/>
        <v/>
      </c>
      <c r="K662" s="7"/>
      <c r="L662" s="6" t="str">
        <f ca="1">IF($H662="","",IF($J662="",VLOOKUP($I662,Sterbetafeln!$A$4:$I$124,$D$10,FALSE),MAX(0.0005,VLOOKUP($I662,Sterbetafeln!$A$4:$I$124,$D$10,FALSE)*VLOOKUP($J662,Sterbetafeln!$A$4:$I$124,$D$13,FALSE))))</f>
        <v/>
      </c>
      <c r="M662" s="78">
        <f ca="1">SUM($O$3:$O662)</f>
        <v>0</v>
      </c>
      <c r="N662" s="25" t="str">
        <f t="shared" ca="1" si="631"/>
        <v/>
      </c>
      <c r="O662" s="25" t="str">
        <f t="shared" ca="1" si="632"/>
        <v/>
      </c>
      <c r="P662" s="25" t="str">
        <f t="shared" ca="1" si="633"/>
        <v/>
      </c>
      <c r="Q662" s="7" t="str">
        <f t="shared" ca="1" si="634"/>
        <v/>
      </c>
      <c r="R662" s="25" t="str">
        <f t="shared" ca="1" si="635"/>
        <v/>
      </c>
      <c r="S662" s="25">
        <f ca="1">SUM(R$3:R662)</f>
        <v>0</v>
      </c>
      <c r="T662" s="25" t="str">
        <f t="shared" ca="1" si="636"/>
        <v/>
      </c>
      <c r="U662" s="25" t="str">
        <f t="shared" ca="1" si="617"/>
        <v/>
      </c>
      <c r="V662" s="25" t="str">
        <f t="shared" ca="1" si="637"/>
        <v/>
      </c>
      <c r="W662" s="25" t="str">
        <f t="shared" ca="1" si="618"/>
        <v/>
      </c>
      <c r="X662" s="25" t="str">
        <f t="shared" ca="1" si="638"/>
        <v/>
      </c>
      <c r="Y662" s="25" t="str">
        <f t="shared" ca="1" si="619"/>
        <v/>
      </c>
      <c r="Z662" s="25" t="str">
        <f t="shared" ca="1" si="639"/>
        <v/>
      </c>
      <c r="AA662" s="25" t="str">
        <f t="shared" ca="1" si="640"/>
        <v/>
      </c>
      <c r="AB662" s="25" t="str">
        <f ca="1">IF($H662="","",IF($Q662="x",SUM(U$3:W662)+SUM(Z$3:AA662)-SUM(AB$3:AB661),0))</f>
        <v/>
      </c>
      <c r="AC662" s="25" t="str">
        <f t="shared" ca="1" si="641"/>
        <v/>
      </c>
      <c r="AD662" s="25" t="str">
        <f t="shared" ca="1" si="620"/>
        <v/>
      </c>
      <c r="AE662" s="7"/>
      <c r="AF662" s="25" t="str">
        <f t="shared" ca="1" si="642"/>
        <v/>
      </c>
      <c r="AG662" s="25">
        <f ca="1">SUM(AF$3:AF662)</f>
        <v>0</v>
      </c>
      <c r="AH662" s="25" t="str">
        <f t="shared" ca="1" si="643"/>
        <v/>
      </c>
      <c r="AI662" s="25" t="str">
        <f t="shared" ca="1" si="621"/>
        <v/>
      </c>
      <c r="AJ662" s="25" t="str">
        <f t="shared" ca="1" si="644"/>
        <v/>
      </c>
      <c r="AK662" s="25" t="str">
        <f t="shared" ca="1" si="622"/>
        <v/>
      </c>
      <c r="AL662" s="25" t="str">
        <f t="shared" ca="1" si="645"/>
        <v/>
      </c>
      <c r="AM662" s="25" t="str">
        <f t="shared" ca="1" si="623"/>
        <v/>
      </c>
      <c r="AN662" s="25" t="str">
        <f t="shared" ca="1" si="646"/>
        <v/>
      </c>
      <c r="AO662" s="25" t="str">
        <f t="shared" ca="1" si="647"/>
        <v/>
      </c>
      <c r="AP662" s="25" t="str">
        <f ca="1">IF($H662="","",IF($Q662="x",SUM(AI$3:AK662)+SUM(AN$3:AO662)-SUM(AP$3:AP661),0))</f>
        <v/>
      </c>
      <c r="AQ662" s="25" t="str">
        <f t="shared" ca="1" si="648"/>
        <v/>
      </c>
      <c r="AR662" s="25" t="str">
        <f t="shared" ca="1" si="624"/>
        <v/>
      </c>
      <c r="AS662" s="7"/>
      <c r="AT662" s="25" t="str">
        <f t="shared" ca="1" si="649"/>
        <v/>
      </c>
      <c r="AU662" s="25">
        <f ca="1">SUM(AT$3:AT662)</f>
        <v>0</v>
      </c>
      <c r="AV662" s="25" t="str">
        <f t="shared" ca="1" si="650"/>
        <v/>
      </c>
      <c r="AW662" s="25" t="str">
        <f t="shared" ca="1" si="625"/>
        <v/>
      </c>
      <c r="AX662" s="25" t="str">
        <f t="shared" ca="1" si="651"/>
        <v/>
      </c>
      <c r="AY662" s="25" t="str">
        <f t="shared" ca="1" si="652"/>
        <v/>
      </c>
      <c r="AZ662" s="25" t="str">
        <f t="shared" ca="1" si="653"/>
        <v/>
      </c>
      <c r="BA662" s="25" t="str">
        <f t="shared" ca="1" si="654"/>
        <v/>
      </c>
      <c r="BB662" s="25" t="str">
        <f t="shared" ca="1" si="655"/>
        <v/>
      </c>
      <c r="BC662" s="25" t="str">
        <f t="shared" ca="1" si="656"/>
        <v/>
      </c>
      <c r="BD662" s="25" t="str">
        <f ca="1">IF($H662="","",IF($Q662="x",SUM(AW$3:AY662)+SUM(BB$3:BC662)-SUM(BD$3:BD661),0))</f>
        <v/>
      </c>
      <c r="BE662" s="25" t="str">
        <f t="shared" ca="1" si="657"/>
        <v/>
      </c>
      <c r="BF662" s="25" t="str">
        <f t="shared" ca="1" si="626"/>
        <v/>
      </c>
      <c r="BG662" s="7"/>
      <c r="BI662" s="25" t="str">
        <f t="shared" ca="1" si="658"/>
        <v/>
      </c>
      <c r="BJ662" s="25">
        <f ca="1">SUM(BI$3:BI662)</f>
        <v>0</v>
      </c>
      <c r="BK662" s="25" t="str">
        <f t="shared" ca="1" si="670"/>
        <v/>
      </c>
      <c r="BL662" s="25" t="str">
        <f t="shared" ca="1" si="627"/>
        <v/>
      </c>
      <c r="BM662" s="25" t="str">
        <f t="shared" ca="1" si="659"/>
        <v/>
      </c>
      <c r="BN662" s="25" t="str">
        <f t="shared" ca="1" si="660"/>
        <v/>
      </c>
      <c r="BO662" s="25" t="str">
        <f t="shared" ca="1" si="661"/>
        <v/>
      </c>
      <c r="BP662" s="25" t="str">
        <f t="shared" ca="1" si="662"/>
        <v/>
      </c>
      <c r="BQ662" s="25" t="str">
        <f t="shared" ca="1" si="663"/>
        <v/>
      </c>
      <c r="BR662" s="25" t="str">
        <f t="shared" ca="1" si="664"/>
        <v/>
      </c>
      <c r="BS662" s="25" t="str">
        <f ca="1">IF($H662="","",IF($Q662="x",SUM(BL$3:BN662)+SUM(BQ$3:BR662)-SUM(BS$3:BS661),0))</f>
        <v/>
      </c>
      <c r="BT662" s="25" t="str">
        <f t="shared" ca="1" si="665"/>
        <v/>
      </c>
      <c r="BU662" s="25" t="str">
        <f t="shared" ca="1" si="628"/>
        <v/>
      </c>
      <c r="BV662" s="7"/>
      <c r="BY662" s="7"/>
      <c r="CB662" s="131">
        <f t="shared" si="612"/>
        <v>659</v>
      </c>
      <c r="CC662" s="132" t="str">
        <f t="shared" ca="1" si="666"/>
        <v/>
      </c>
      <c r="CD662" s="133" t="str">
        <f t="shared" ca="1" si="613"/>
        <v/>
      </c>
      <c r="CE662" s="133" t="str">
        <f t="shared" ca="1" si="667"/>
        <v/>
      </c>
      <c r="CF662" s="133" t="str">
        <f t="shared" ca="1" si="614"/>
        <v/>
      </c>
      <c r="CG662" s="133" t="str">
        <f t="shared" ca="1" si="668"/>
        <v/>
      </c>
      <c r="CH662" s="133" t="str">
        <f ca="1">IF($H662="","",IF(MONTH($H662)=MONTH($C$4)-1,MAX(0,(CG662-SUM(N651:N662)+SUM(O651:O662))-(VLOOKUP(CB662-12,$CB$3:$CH661,6,FALSE))),0)*0.25)</f>
        <v/>
      </c>
      <c r="CI662" s="133" t="str">
        <f ca="1">IF($H662="","",CG662-SUM($CH$4:$CH662))</f>
        <v/>
      </c>
      <c r="CK662" s="133" t="str">
        <f ca="1">IF($H662="","",SUM($N$4:$N662)+$CK$3)</f>
        <v/>
      </c>
      <c r="CL662" s="133" t="str">
        <f ca="1">IF($H662="","",SUM($O$4:$O662))</f>
        <v/>
      </c>
      <c r="CM662" s="133" t="str">
        <f t="shared" ca="1" si="671"/>
        <v/>
      </c>
      <c r="CN662" s="133" t="str">
        <f ca="1">IF($H662="","",ROUND(IF(MONTH($H662)=MONTH($C$4)-1,BT662*(1+CC662)-SUM($CM$4:$CM662),0),2))</f>
        <v/>
      </c>
      <c r="CZ662" s="132" t="str">
        <f t="shared" ca="1" si="629"/>
        <v/>
      </c>
    </row>
    <row r="663" spans="6:104" x14ac:dyDescent="0.2">
      <c r="F663" s="3">
        <v>660</v>
      </c>
      <c r="G663" s="3">
        <f t="shared" si="630"/>
        <v>55</v>
      </c>
      <c r="H663" s="8" t="str">
        <f t="shared" ca="1" si="669"/>
        <v/>
      </c>
      <c r="I663" s="6" t="str">
        <f t="shared" ca="1" si="615"/>
        <v/>
      </c>
      <c r="J663" s="6" t="str">
        <f t="shared" ca="1" si="616"/>
        <v/>
      </c>
      <c r="K663" s="7"/>
      <c r="L663" s="6" t="str">
        <f ca="1">IF($H663="","",IF($J663="",VLOOKUP($I663,Sterbetafeln!$A$4:$I$124,$D$10,FALSE),MAX(0.0005,VLOOKUP($I663,Sterbetafeln!$A$4:$I$124,$D$10,FALSE)*VLOOKUP($J663,Sterbetafeln!$A$4:$I$124,$D$13,FALSE))))</f>
        <v/>
      </c>
      <c r="M663" s="78">
        <f ca="1">SUM($O$3:$O663)</f>
        <v>0</v>
      </c>
      <c r="N663" s="25" t="str">
        <f t="shared" ca="1" si="631"/>
        <v/>
      </c>
      <c r="O663" s="25" t="str">
        <f t="shared" ca="1" si="632"/>
        <v/>
      </c>
      <c r="P663" s="25" t="str">
        <f t="shared" ca="1" si="633"/>
        <v/>
      </c>
      <c r="Q663" s="7" t="str">
        <f t="shared" ca="1" si="634"/>
        <v/>
      </c>
      <c r="R663" s="25" t="str">
        <f t="shared" ca="1" si="635"/>
        <v/>
      </c>
      <c r="S663" s="25">
        <f ca="1">SUM(R$3:R663)</f>
        <v>0</v>
      </c>
      <c r="T663" s="25" t="str">
        <f t="shared" ca="1" si="636"/>
        <v/>
      </c>
      <c r="U663" s="25" t="str">
        <f t="shared" ca="1" si="617"/>
        <v/>
      </c>
      <c r="V663" s="25" t="str">
        <f t="shared" ca="1" si="637"/>
        <v/>
      </c>
      <c r="W663" s="25" t="str">
        <f t="shared" ca="1" si="618"/>
        <v/>
      </c>
      <c r="X663" s="25" t="str">
        <f t="shared" ca="1" si="638"/>
        <v/>
      </c>
      <c r="Y663" s="25" t="str">
        <f t="shared" ca="1" si="619"/>
        <v/>
      </c>
      <c r="Z663" s="25" t="str">
        <f t="shared" ca="1" si="639"/>
        <v/>
      </c>
      <c r="AA663" s="25" t="str">
        <f t="shared" ca="1" si="640"/>
        <v/>
      </c>
      <c r="AB663" s="25" t="str">
        <f ca="1">IF($H663="","",IF($Q663="x",SUM(U$3:W663)+SUM(Z$3:AA663)-SUM(AB$3:AB662),0))</f>
        <v/>
      </c>
      <c r="AC663" s="25" t="str">
        <f t="shared" ca="1" si="641"/>
        <v/>
      </c>
      <c r="AD663" s="25" t="str">
        <f t="shared" ca="1" si="620"/>
        <v/>
      </c>
      <c r="AE663" s="7"/>
      <c r="AF663" s="25" t="str">
        <f t="shared" ca="1" si="642"/>
        <v/>
      </c>
      <c r="AG663" s="25">
        <f ca="1">SUM(AF$3:AF663)</f>
        <v>0</v>
      </c>
      <c r="AH663" s="25" t="str">
        <f t="shared" ca="1" si="643"/>
        <v/>
      </c>
      <c r="AI663" s="25" t="str">
        <f t="shared" ca="1" si="621"/>
        <v/>
      </c>
      <c r="AJ663" s="25" t="str">
        <f t="shared" ca="1" si="644"/>
        <v/>
      </c>
      <c r="AK663" s="25" t="str">
        <f t="shared" ca="1" si="622"/>
        <v/>
      </c>
      <c r="AL663" s="25" t="str">
        <f t="shared" ca="1" si="645"/>
        <v/>
      </c>
      <c r="AM663" s="25" t="str">
        <f t="shared" ca="1" si="623"/>
        <v/>
      </c>
      <c r="AN663" s="25" t="str">
        <f t="shared" ca="1" si="646"/>
        <v/>
      </c>
      <c r="AO663" s="25" t="str">
        <f t="shared" ca="1" si="647"/>
        <v/>
      </c>
      <c r="AP663" s="25" t="str">
        <f ca="1">IF($H663="","",IF($Q663="x",SUM(AI$3:AK663)+SUM(AN$3:AO663)-SUM(AP$3:AP662),0))</f>
        <v/>
      </c>
      <c r="AQ663" s="25" t="str">
        <f t="shared" ca="1" si="648"/>
        <v/>
      </c>
      <c r="AR663" s="25" t="str">
        <f t="shared" ca="1" si="624"/>
        <v/>
      </c>
      <c r="AS663" s="7"/>
      <c r="AT663" s="25" t="str">
        <f t="shared" ca="1" si="649"/>
        <v/>
      </c>
      <c r="AU663" s="25">
        <f ca="1">SUM(AT$3:AT663)</f>
        <v>0</v>
      </c>
      <c r="AV663" s="25" t="str">
        <f t="shared" ca="1" si="650"/>
        <v/>
      </c>
      <c r="AW663" s="25" t="str">
        <f t="shared" ca="1" si="625"/>
        <v/>
      </c>
      <c r="AX663" s="25" t="str">
        <f t="shared" ca="1" si="651"/>
        <v/>
      </c>
      <c r="AY663" s="25" t="str">
        <f t="shared" ca="1" si="652"/>
        <v/>
      </c>
      <c r="AZ663" s="25" t="str">
        <f t="shared" ca="1" si="653"/>
        <v/>
      </c>
      <c r="BA663" s="25" t="str">
        <f t="shared" ca="1" si="654"/>
        <v/>
      </c>
      <c r="BB663" s="25" t="str">
        <f t="shared" ca="1" si="655"/>
        <v/>
      </c>
      <c r="BC663" s="25" t="str">
        <f t="shared" ca="1" si="656"/>
        <v/>
      </c>
      <c r="BD663" s="25" t="str">
        <f ca="1">IF($H663="","",IF($Q663="x",SUM(AW$3:AY663)+SUM(BB$3:BC663)-SUM(BD$3:BD662),0))</f>
        <v/>
      </c>
      <c r="BE663" s="25" t="str">
        <f t="shared" ca="1" si="657"/>
        <v/>
      </c>
      <c r="BF663" s="25" t="str">
        <f t="shared" ca="1" si="626"/>
        <v/>
      </c>
      <c r="BG663" s="7"/>
      <c r="BI663" s="25" t="str">
        <f t="shared" ca="1" si="658"/>
        <v/>
      </c>
      <c r="BJ663" s="25">
        <f ca="1">SUM(BI$3:BI663)</f>
        <v>0</v>
      </c>
      <c r="BK663" s="25" t="str">
        <f t="shared" ca="1" si="670"/>
        <v/>
      </c>
      <c r="BL663" s="25" t="str">
        <f t="shared" ca="1" si="627"/>
        <v/>
      </c>
      <c r="BM663" s="25" t="str">
        <f t="shared" ca="1" si="659"/>
        <v/>
      </c>
      <c r="BN663" s="25" t="str">
        <f t="shared" ca="1" si="660"/>
        <v/>
      </c>
      <c r="BO663" s="25" t="str">
        <f t="shared" ca="1" si="661"/>
        <v/>
      </c>
      <c r="BP663" s="25" t="str">
        <f t="shared" ca="1" si="662"/>
        <v/>
      </c>
      <c r="BQ663" s="25" t="str">
        <f t="shared" ca="1" si="663"/>
        <v/>
      </c>
      <c r="BR663" s="25" t="str">
        <f t="shared" ca="1" si="664"/>
        <v/>
      </c>
      <c r="BS663" s="25" t="str">
        <f ca="1">IF($H663="","",IF($Q663="x",SUM(BL$3:BN663)+SUM(BQ$3:BR663)-SUM(BS$3:BS662),0))</f>
        <v/>
      </c>
      <c r="BT663" s="25" t="str">
        <f t="shared" ca="1" si="665"/>
        <v/>
      </c>
      <c r="BU663" s="25" t="str">
        <f t="shared" ca="1" si="628"/>
        <v/>
      </c>
      <c r="BV663" s="7"/>
      <c r="BY663" s="7"/>
      <c r="CB663" s="131">
        <f t="shared" si="612"/>
        <v>660</v>
      </c>
      <c r="CC663" s="132" t="str">
        <f t="shared" ca="1" si="666"/>
        <v/>
      </c>
      <c r="CD663" s="133" t="str">
        <f t="shared" ca="1" si="613"/>
        <v/>
      </c>
      <c r="CE663" s="133" t="str">
        <f t="shared" ca="1" si="667"/>
        <v/>
      </c>
      <c r="CF663" s="133" t="str">
        <f t="shared" ca="1" si="614"/>
        <v/>
      </c>
      <c r="CG663" s="133" t="str">
        <f t="shared" ca="1" si="668"/>
        <v/>
      </c>
      <c r="CH663" s="133" t="str">
        <f ca="1">IF($H663="","",IF(MONTH($H663)=MONTH($C$4)-1,MAX(0,(CG663-SUM(N652:N663)+SUM(O652:O663))-(VLOOKUP(CB663-12,$CB$3:$CH662,6,FALSE))),0)*0.25)</f>
        <v/>
      </c>
      <c r="CI663" s="133" t="str">
        <f ca="1">IF($H663="","",CG663-SUM($CH$4:$CH663))</f>
        <v/>
      </c>
      <c r="CK663" s="133" t="str">
        <f ca="1">IF($H663="","",SUM($N$4:$N663)+$CK$3)</f>
        <v/>
      </c>
      <c r="CL663" s="133" t="str">
        <f ca="1">IF($H663="","",SUM($O$4:$O663))</f>
        <v/>
      </c>
      <c r="CM663" s="133" t="str">
        <f t="shared" ca="1" si="671"/>
        <v/>
      </c>
      <c r="CN663" s="133" t="str">
        <f ca="1">IF($H663="","",ROUND(IF(MONTH($H663)=MONTH($C$4)-1,BT663*(1+CC663)-SUM($CM$4:$CM663),0),2))</f>
        <v/>
      </c>
      <c r="CZ663" s="132" t="str">
        <f t="shared" ca="1" si="629"/>
        <v/>
      </c>
    </row>
    <row r="664" spans="6:104" x14ac:dyDescent="0.2">
      <c r="F664" s="3">
        <v>661</v>
      </c>
      <c r="G664" s="3">
        <f t="shared" si="630"/>
        <v>56</v>
      </c>
      <c r="H664" s="8" t="str">
        <f t="shared" ca="1" si="669"/>
        <v/>
      </c>
      <c r="I664" s="6" t="str">
        <f t="shared" ca="1" si="615"/>
        <v/>
      </c>
      <c r="J664" s="6" t="str">
        <f t="shared" ca="1" si="616"/>
        <v/>
      </c>
      <c r="K664" s="7"/>
      <c r="L664" s="6" t="str">
        <f ca="1">IF($H664="","",IF($J664="",VLOOKUP($I664,Sterbetafeln!$A$4:$I$124,$D$10,FALSE),MAX(0.0005,VLOOKUP($I664,Sterbetafeln!$A$4:$I$124,$D$10,FALSE)*VLOOKUP($J664,Sterbetafeln!$A$4:$I$124,$D$13,FALSE))))</f>
        <v/>
      </c>
      <c r="M664" s="78">
        <f ca="1">SUM($O$3:$O664)</f>
        <v>0</v>
      </c>
      <c r="N664" s="25" t="str">
        <f t="shared" ca="1" si="631"/>
        <v/>
      </c>
      <c r="O664" s="25" t="str">
        <f t="shared" ca="1" si="632"/>
        <v/>
      </c>
      <c r="P664" s="25" t="str">
        <f t="shared" ca="1" si="633"/>
        <v/>
      </c>
      <c r="Q664" s="7" t="str">
        <f t="shared" ca="1" si="634"/>
        <v/>
      </c>
      <c r="R664" s="25" t="str">
        <f t="shared" ca="1" si="635"/>
        <v/>
      </c>
      <c r="S664" s="25">
        <f ca="1">SUM(R$3:R664)</f>
        <v>0</v>
      </c>
      <c r="T664" s="25" t="str">
        <f t="shared" ca="1" si="636"/>
        <v/>
      </c>
      <c r="U664" s="25" t="str">
        <f t="shared" ca="1" si="617"/>
        <v/>
      </c>
      <c r="V664" s="25" t="str">
        <f t="shared" ca="1" si="637"/>
        <v/>
      </c>
      <c r="W664" s="25" t="str">
        <f t="shared" ca="1" si="618"/>
        <v/>
      </c>
      <c r="X664" s="25" t="str">
        <f t="shared" ca="1" si="638"/>
        <v/>
      </c>
      <c r="Y664" s="25" t="str">
        <f t="shared" ca="1" si="619"/>
        <v/>
      </c>
      <c r="Z664" s="25" t="str">
        <f t="shared" ca="1" si="639"/>
        <v/>
      </c>
      <c r="AA664" s="25" t="str">
        <f t="shared" ca="1" si="640"/>
        <v/>
      </c>
      <c r="AB664" s="25" t="str">
        <f ca="1">IF($H664="","",IF($Q664="x",SUM(U$3:W664)+SUM(Z$3:AA664)-SUM(AB$3:AB663),0))</f>
        <v/>
      </c>
      <c r="AC664" s="25" t="str">
        <f t="shared" ca="1" si="641"/>
        <v/>
      </c>
      <c r="AD664" s="25" t="str">
        <f t="shared" ca="1" si="620"/>
        <v/>
      </c>
      <c r="AE664" s="7"/>
      <c r="AF664" s="25" t="str">
        <f t="shared" ca="1" si="642"/>
        <v/>
      </c>
      <c r="AG664" s="25">
        <f ca="1">SUM(AF$3:AF664)</f>
        <v>0</v>
      </c>
      <c r="AH664" s="25" t="str">
        <f t="shared" ca="1" si="643"/>
        <v/>
      </c>
      <c r="AI664" s="25" t="str">
        <f t="shared" ca="1" si="621"/>
        <v/>
      </c>
      <c r="AJ664" s="25" t="str">
        <f t="shared" ca="1" si="644"/>
        <v/>
      </c>
      <c r="AK664" s="25" t="str">
        <f t="shared" ca="1" si="622"/>
        <v/>
      </c>
      <c r="AL664" s="25" t="str">
        <f t="shared" ca="1" si="645"/>
        <v/>
      </c>
      <c r="AM664" s="25" t="str">
        <f t="shared" ca="1" si="623"/>
        <v/>
      </c>
      <c r="AN664" s="25" t="str">
        <f t="shared" ca="1" si="646"/>
        <v/>
      </c>
      <c r="AO664" s="25" t="str">
        <f t="shared" ca="1" si="647"/>
        <v/>
      </c>
      <c r="AP664" s="25" t="str">
        <f ca="1">IF($H664="","",IF($Q664="x",SUM(AI$3:AK664)+SUM(AN$3:AO664)-SUM(AP$3:AP663),0))</f>
        <v/>
      </c>
      <c r="AQ664" s="25" t="str">
        <f t="shared" ca="1" si="648"/>
        <v/>
      </c>
      <c r="AR664" s="25" t="str">
        <f t="shared" ca="1" si="624"/>
        <v/>
      </c>
      <c r="AS664" s="7"/>
      <c r="AT664" s="25" t="str">
        <f t="shared" ca="1" si="649"/>
        <v/>
      </c>
      <c r="AU664" s="25">
        <f ca="1">SUM(AT$3:AT664)</f>
        <v>0</v>
      </c>
      <c r="AV664" s="25" t="str">
        <f t="shared" ca="1" si="650"/>
        <v/>
      </c>
      <c r="AW664" s="25" t="str">
        <f t="shared" ca="1" si="625"/>
        <v/>
      </c>
      <c r="AX664" s="25" t="str">
        <f t="shared" ca="1" si="651"/>
        <v/>
      </c>
      <c r="AY664" s="25" t="str">
        <f t="shared" ca="1" si="652"/>
        <v/>
      </c>
      <c r="AZ664" s="25" t="str">
        <f t="shared" ca="1" si="653"/>
        <v/>
      </c>
      <c r="BA664" s="25" t="str">
        <f t="shared" ca="1" si="654"/>
        <v/>
      </c>
      <c r="BB664" s="25" t="str">
        <f t="shared" ca="1" si="655"/>
        <v/>
      </c>
      <c r="BC664" s="25" t="str">
        <f t="shared" ca="1" si="656"/>
        <v/>
      </c>
      <c r="BD664" s="25" t="str">
        <f ca="1">IF($H664="","",IF($Q664="x",SUM(AW$3:AY664)+SUM(BB$3:BC664)-SUM(BD$3:BD663),0))</f>
        <v/>
      </c>
      <c r="BE664" s="25" t="str">
        <f t="shared" ca="1" si="657"/>
        <v/>
      </c>
      <c r="BF664" s="25" t="str">
        <f t="shared" ca="1" si="626"/>
        <v/>
      </c>
      <c r="BG664" s="7"/>
      <c r="BI664" s="25" t="str">
        <f t="shared" ca="1" si="658"/>
        <v/>
      </c>
      <c r="BJ664" s="25">
        <f ca="1">SUM(BI$3:BI664)</f>
        <v>0</v>
      </c>
      <c r="BK664" s="25" t="str">
        <f t="shared" ca="1" si="670"/>
        <v/>
      </c>
      <c r="BL664" s="25" t="str">
        <f t="shared" ca="1" si="627"/>
        <v/>
      </c>
      <c r="BM664" s="25" t="str">
        <f t="shared" ca="1" si="659"/>
        <v/>
      </c>
      <c r="BN664" s="25" t="str">
        <f t="shared" ca="1" si="660"/>
        <v/>
      </c>
      <c r="BO664" s="25" t="str">
        <f t="shared" ca="1" si="661"/>
        <v/>
      </c>
      <c r="BP664" s="25" t="str">
        <f t="shared" ca="1" si="662"/>
        <v/>
      </c>
      <c r="BQ664" s="25" t="str">
        <f t="shared" ca="1" si="663"/>
        <v/>
      </c>
      <c r="BR664" s="25" t="str">
        <f t="shared" ca="1" si="664"/>
        <v/>
      </c>
      <c r="BS664" s="25" t="str">
        <f ca="1">IF($H664="","",IF($Q664="x",SUM(BL$3:BN664)+SUM(BQ$3:BR664)-SUM(BS$3:BS663),0))</f>
        <v/>
      </c>
      <c r="BT664" s="25" t="str">
        <f t="shared" ca="1" si="665"/>
        <v/>
      </c>
      <c r="BU664" s="25" t="str">
        <f t="shared" ca="1" si="628"/>
        <v/>
      </c>
      <c r="BV664" s="7"/>
      <c r="BY664" s="7"/>
      <c r="CB664" s="131">
        <f t="shared" si="612"/>
        <v>661</v>
      </c>
      <c r="CC664" s="132" t="str">
        <f t="shared" ca="1" si="666"/>
        <v/>
      </c>
      <c r="CD664" s="133" t="str">
        <f t="shared" ca="1" si="613"/>
        <v/>
      </c>
      <c r="CE664" s="133" t="str">
        <f t="shared" ca="1" si="667"/>
        <v/>
      </c>
      <c r="CF664" s="133" t="str">
        <f t="shared" ca="1" si="614"/>
        <v/>
      </c>
      <c r="CG664" s="133" t="str">
        <f t="shared" ca="1" si="668"/>
        <v/>
      </c>
      <c r="CH664" s="133" t="str">
        <f ca="1">IF($H664="","",IF(MONTH($H664)=MONTH($C$4)-1,MAX(0,(CG664-SUM(N653:N664)+SUM(O653:O664))-(VLOOKUP(CB664-12,$CB$3:$CH663,6,FALSE))),0)*0.25)</f>
        <v/>
      </c>
      <c r="CI664" s="133" t="str">
        <f ca="1">IF($H664="","",CG664-SUM($CH$4:$CH664))</f>
        <v/>
      </c>
      <c r="CK664" s="133" t="str">
        <f ca="1">IF($H664="","",SUM($N$4:$N664)+$CK$3)</f>
        <v/>
      </c>
      <c r="CL664" s="133" t="str">
        <f ca="1">IF($H664="","",SUM($O$4:$O664))</f>
        <v/>
      </c>
      <c r="CM664" s="133" t="str">
        <f t="shared" ca="1" si="671"/>
        <v/>
      </c>
      <c r="CN664" s="133" t="str">
        <f ca="1">IF($H664="","",ROUND(IF(MONTH($H664)=MONTH($C$4)-1,BT664*(1+CC664)-SUM($CM$4:$CM664),0),2))</f>
        <v/>
      </c>
      <c r="CZ664" s="132" t="str">
        <f t="shared" ca="1" si="629"/>
        <v/>
      </c>
    </row>
    <row r="665" spans="6:104" x14ac:dyDescent="0.2">
      <c r="F665" s="3">
        <v>662</v>
      </c>
      <c r="G665" s="3">
        <f t="shared" si="630"/>
        <v>56</v>
      </c>
      <c r="H665" s="8" t="str">
        <f t="shared" ca="1" si="669"/>
        <v/>
      </c>
      <c r="I665" s="6" t="str">
        <f t="shared" ca="1" si="615"/>
        <v/>
      </c>
      <c r="J665" s="6" t="str">
        <f t="shared" ca="1" si="616"/>
        <v/>
      </c>
      <c r="K665" s="7"/>
      <c r="L665" s="6" t="str">
        <f ca="1">IF($H665="","",IF($J665="",VLOOKUP($I665,Sterbetafeln!$A$4:$I$124,$D$10,FALSE),MAX(0.0005,VLOOKUP($I665,Sterbetafeln!$A$4:$I$124,$D$10,FALSE)*VLOOKUP($J665,Sterbetafeln!$A$4:$I$124,$D$13,FALSE))))</f>
        <v/>
      </c>
      <c r="M665" s="78">
        <f ca="1">SUM($O$3:$O665)</f>
        <v>0</v>
      </c>
      <c r="N665" s="25" t="str">
        <f t="shared" ca="1" si="631"/>
        <v/>
      </c>
      <c r="O665" s="25" t="str">
        <f t="shared" ca="1" si="632"/>
        <v/>
      </c>
      <c r="P665" s="25" t="str">
        <f t="shared" ca="1" si="633"/>
        <v/>
      </c>
      <c r="Q665" s="7" t="str">
        <f t="shared" ca="1" si="634"/>
        <v/>
      </c>
      <c r="R665" s="25" t="str">
        <f t="shared" ca="1" si="635"/>
        <v/>
      </c>
      <c r="S665" s="25">
        <f ca="1">SUM(R$3:R665)</f>
        <v>0</v>
      </c>
      <c r="T665" s="25" t="str">
        <f t="shared" ca="1" si="636"/>
        <v/>
      </c>
      <c r="U665" s="25" t="str">
        <f t="shared" ca="1" si="617"/>
        <v/>
      </c>
      <c r="V665" s="25" t="str">
        <f t="shared" ca="1" si="637"/>
        <v/>
      </c>
      <c r="W665" s="25" t="str">
        <f t="shared" ca="1" si="618"/>
        <v/>
      </c>
      <c r="X665" s="25" t="str">
        <f t="shared" ca="1" si="638"/>
        <v/>
      </c>
      <c r="Y665" s="25" t="str">
        <f t="shared" ca="1" si="619"/>
        <v/>
      </c>
      <c r="Z665" s="25" t="str">
        <f t="shared" ca="1" si="639"/>
        <v/>
      </c>
      <c r="AA665" s="25" t="str">
        <f t="shared" ca="1" si="640"/>
        <v/>
      </c>
      <c r="AB665" s="25" t="str">
        <f ca="1">IF($H665="","",IF($Q665="x",SUM(U$3:W665)+SUM(Z$3:AA665)-SUM(AB$3:AB664),0))</f>
        <v/>
      </c>
      <c r="AC665" s="25" t="str">
        <f t="shared" ca="1" si="641"/>
        <v/>
      </c>
      <c r="AD665" s="25" t="str">
        <f t="shared" ca="1" si="620"/>
        <v/>
      </c>
      <c r="AE665" s="7"/>
      <c r="AF665" s="25" t="str">
        <f t="shared" ca="1" si="642"/>
        <v/>
      </c>
      <c r="AG665" s="25">
        <f ca="1">SUM(AF$3:AF665)</f>
        <v>0</v>
      </c>
      <c r="AH665" s="25" t="str">
        <f t="shared" ca="1" si="643"/>
        <v/>
      </c>
      <c r="AI665" s="25" t="str">
        <f t="shared" ca="1" si="621"/>
        <v/>
      </c>
      <c r="AJ665" s="25" t="str">
        <f t="shared" ca="1" si="644"/>
        <v/>
      </c>
      <c r="AK665" s="25" t="str">
        <f t="shared" ca="1" si="622"/>
        <v/>
      </c>
      <c r="AL665" s="25" t="str">
        <f t="shared" ca="1" si="645"/>
        <v/>
      </c>
      <c r="AM665" s="25" t="str">
        <f t="shared" ca="1" si="623"/>
        <v/>
      </c>
      <c r="AN665" s="25" t="str">
        <f t="shared" ca="1" si="646"/>
        <v/>
      </c>
      <c r="AO665" s="25" t="str">
        <f t="shared" ca="1" si="647"/>
        <v/>
      </c>
      <c r="AP665" s="25" t="str">
        <f ca="1">IF($H665="","",IF($Q665="x",SUM(AI$3:AK665)+SUM(AN$3:AO665)-SUM(AP$3:AP664),0))</f>
        <v/>
      </c>
      <c r="AQ665" s="25" t="str">
        <f t="shared" ca="1" si="648"/>
        <v/>
      </c>
      <c r="AR665" s="25" t="str">
        <f t="shared" ca="1" si="624"/>
        <v/>
      </c>
      <c r="AS665" s="7"/>
      <c r="AT665" s="25" t="str">
        <f t="shared" ca="1" si="649"/>
        <v/>
      </c>
      <c r="AU665" s="25">
        <f ca="1">SUM(AT$3:AT665)</f>
        <v>0</v>
      </c>
      <c r="AV665" s="25" t="str">
        <f t="shared" ca="1" si="650"/>
        <v/>
      </c>
      <c r="AW665" s="25" t="str">
        <f t="shared" ca="1" si="625"/>
        <v/>
      </c>
      <c r="AX665" s="25" t="str">
        <f t="shared" ca="1" si="651"/>
        <v/>
      </c>
      <c r="AY665" s="25" t="str">
        <f t="shared" ca="1" si="652"/>
        <v/>
      </c>
      <c r="AZ665" s="25" t="str">
        <f t="shared" ca="1" si="653"/>
        <v/>
      </c>
      <c r="BA665" s="25" t="str">
        <f t="shared" ca="1" si="654"/>
        <v/>
      </c>
      <c r="BB665" s="25" t="str">
        <f t="shared" ca="1" si="655"/>
        <v/>
      </c>
      <c r="BC665" s="25" t="str">
        <f t="shared" ca="1" si="656"/>
        <v/>
      </c>
      <c r="BD665" s="25" t="str">
        <f ca="1">IF($H665="","",IF($Q665="x",SUM(AW$3:AY665)+SUM(BB$3:BC665)-SUM(BD$3:BD664),0))</f>
        <v/>
      </c>
      <c r="BE665" s="25" t="str">
        <f t="shared" ca="1" si="657"/>
        <v/>
      </c>
      <c r="BF665" s="25" t="str">
        <f t="shared" ca="1" si="626"/>
        <v/>
      </c>
      <c r="BG665" s="7"/>
      <c r="BI665" s="25" t="str">
        <f t="shared" ca="1" si="658"/>
        <v/>
      </c>
      <c r="BJ665" s="25">
        <f ca="1">SUM(BI$3:BI665)</f>
        <v>0</v>
      </c>
      <c r="BK665" s="25" t="str">
        <f t="shared" ca="1" si="670"/>
        <v/>
      </c>
      <c r="BL665" s="25" t="str">
        <f t="shared" ca="1" si="627"/>
        <v/>
      </c>
      <c r="BM665" s="25" t="str">
        <f t="shared" ca="1" si="659"/>
        <v/>
      </c>
      <c r="BN665" s="25" t="str">
        <f t="shared" ca="1" si="660"/>
        <v/>
      </c>
      <c r="BO665" s="25" t="str">
        <f t="shared" ca="1" si="661"/>
        <v/>
      </c>
      <c r="BP665" s="25" t="str">
        <f t="shared" ca="1" si="662"/>
        <v/>
      </c>
      <c r="BQ665" s="25" t="str">
        <f t="shared" ca="1" si="663"/>
        <v/>
      </c>
      <c r="BR665" s="25" t="str">
        <f t="shared" ca="1" si="664"/>
        <v/>
      </c>
      <c r="BS665" s="25" t="str">
        <f ca="1">IF($H665="","",IF($Q665="x",SUM(BL$3:BN665)+SUM(BQ$3:BR665)-SUM(BS$3:BS664),0))</f>
        <v/>
      </c>
      <c r="BT665" s="25" t="str">
        <f t="shared" ca="1" si="665"/>
        <v/>
      </c>
      <c r="BU665" s="25" t="str">
        <f t="shared" ca="1" si="628"/>
        <v/>
      </c>
      <c r="BV665" s="7"/>
      <c r="BY665" s="7"/>
      <c r="CB665" s="131">
        <f t="shared" si="612"/>
        <v>662</v>
      </c>
      <c r="CC665" s="132" t="str">
        <f t="shared" ca="1" si="666"/>
        <v/>
      </c>
      <c r="CD665" s="133" t="str">
        <f t="shared" ca="1" si="613"/>
        <v/>
      </c>
      <c r="CE665" s="133" t="str">
        <f t="shared" ca="1" si="667"/>
        <v/>
      </c>
      <c r="CF665" s="133" t="str">
        <f t="shared" ca="1" si="614"/>
        <v/>
      </c>
      <c r="CG665" s="133" t="str">
        <f t="shared" ca="1" si="668"/>
        <v/>
      </c>
      <c r="CH665" s="133" t="str">
        <f ca="1">IF($H665="","",IF(MONTH($H665)=MONTH($C$4)-1,MAX(0,(CG665-SUM(N654:N665)+SUM(O654:O665))-(VLOOKUP(CB665-12,$CB$3:$CH664,6,FALSE))),0)*0.25)</f>
        <v/>
      </c>
      <c r="CI665" s="133" t="str">
        <f ca="1">IF($H665="","",CG665-SUM($CH$4:$CH665))</f>
        <v/>
      </c>
      <c r="CK665" s="133" t="str">
        <f ca="1">IF($H665="","",SUM($N$4:$N665)+$CK$3)</f>
        <v/>
      </c>
      <c r="CL665" s="133" t="str">
        <f ca="1">IF($H665="","",SUM($O$4:$O665))</f>
        <v/>
      </c>
      <c r="CM665" s="133" t="str">
        <f t="shared" ca="1" si="671"/>
        <v/>
      </c>
      <c r="CN665" s="133" t="str">
        <f ca="1">IF($H665="","",ROUND(IF(MONTH($H665)=MONTH($C$4)-1,BT665*(1+CC665)-SUM($CM$4:$CM665),0),2))</f>
        <v/>
      </c>
      <c r="CZ665" s="132" t="str">
        <f t="shared" ca="1" si="629"/>
        <v/>
      </c>
    </row>
    <row r="666" spans="6:104" x14ac:dyDescent="0.2">
      <c r="F666" s="3">
        <v>663</v>
      </c>
      <c r="G666" s="3">
        <f t="shared" si="630"/>
        <v>56</v>
      </c>
      <c r="H666" s="8" t="str">
        <f t="shared" ca="1" si="669"/>
        <v/>
      </c>
      <c r="I666" s="6" t="str">
        <f t="shared" ca="1" si="615"/>
        <v/>
      </c>
      <c r="J666" s="6" t="str">
        <f t="shared" ca="1" si="616"/>
        <v/>
      </c>
      <c r="K666" s="7"/>
      <c r="L666" s="6" t="str">
        <f ca="1">IF($H666="","",IF($J666="",VLOOKUP($I666,Sterbetafeln!$A$4:$I$124,$D$10,FALSE),MAX(0.0005,VLOOKUP($I666,Sterbetafeln!$A$4:$I$124,$D$10,FALSE)*VLOOKUP($J666,Sterbetafeln!$A$4:$I$124,$D$13,FALSE))))</f>
        <v/>
      </c>
      <c r="M666" s="78">
        <f ca="1">SUM($O$3:$O666)</f>
        <v>0</v>
      </c>
      <c r="N666" s="25" t="str">
        <f t="shared" ca="1" si="631"/>
        <v/>
      </c>
      <c r="O666" s="25" t="str">
        <f t="shared" ca="1" si="632"/>
        <v/>
      </c>
      <c r="P666" s="25" t="str">
        <f t="shared" ca="1" si="633"/>
        <v/>
      </c>
      <c r="Q666" s="7" t="str">
        <f t="shared" ca="1" si="634"/>
        <v/>
      </c>
      <c r="R666" s="25" t="str">
        <f t="shared" ca="1" si="635"/>
        <v/>
      </c>
      <c r="S666" s="25">
        <f ca="1">SUM(R$3:R666)</f>
        <v>0</v>
      </c>
      <c r="T666" s="25" t="str">
        <f t="shared" ca="1" si="636"/>
        <v/>
      </c>
      <c r="U666" s="25" t="str">
        <f t="shared" ca="1" si="617"/>
        <v/>
      </c>
      <c r="V666" s="25" t="str">
        <f t="shared" ca="1" si="637"/>
        <v/>
      </c>
      <c r="W666" s="25" t="str">
        <f t="shared" ca="1" si="618"/>
        <v/>
      </c>
      <c r="X666" s="25" t="str">
        <f t="shared" ca="1" si="638"/>
        <v/>
      </c>
      <c r="Y666" s="25" t="str">
        <f t="shared" ca="1" si="619"/>
        <v/>
      </c>
      <c r="Z666" s="25" t="str">
        <f t="shared" ca="1" si="639"/>
        <v/>
      </c>
      <c r="AA666" s="25" t="str">
        <f t="shared" ca="1" si="640"/>
        <v/>
      </c>
      <c r="AB666" s="25" t="str">
        <f ca="1">IF($H666="","",IF($Q666="x",SUM(U$3:W666)+SUM(Z$3:AA666)-SUM(AB$3:AB665),0))</f>
        <v/>
      </c>
      <c r="AC666" s="25" t="str">
        <f t="shared" ca="1" si="641"/>
        <v/>
      </c>
      <c r="AD666" s="25" t="str">
        <f t="shared" ca="1" si="620"/>
        <v/>
      </c>
      <c r="AE666" s="7"/>
      <c r="AF666" s="25" t="str">
        <f t="shared" ca="1" si="642"/>
        <v/>
      </c>
      <c r="AG666" s="25">
        <f ca="1">SUM(AF$3:AF666)</f>
        <v>0</v>
      </c>
      <c r="AH666" s="25" t="str">
        <f t="shared" ca="1" si="643"/>
        <v/>
      </c>
      <c r="AI666" s="25" t="str">
        <f t="shared" ca="1" si="621"/>
        <v/>
      </c>
      <c r="AJ666" s="25" t="str">
        <f t="shared" ca="1" si="644"/>
        <v/>
      </c>
      <c r="AK666" s="25" t="str">
        <f t="shared" ca="1" si="622"/>
        <v/>
      </c>
      <c r="AL666" s="25" t="str">
        <f t="shared" ca="1" si="645"/>
        <v/>
      </c>
      <c r="AM666" s="25" t="str">
        <f t="shared" ca="1" si="623"/>
        <v/>
      </c>
      <c r="AN666" s="25" t="str">
        <f t="shared" ca="1" si="646"/>
        <v/>
      </c>
      <c r="AO666" s="25" t="str">
        <f t="shared" ca="1" si="647"/>
        <v/>
      </c>
      <c r="AP666" s="25" t="str">
        <f ca="1">IF($H666="","",IF($Q666="x",SUM(AI$3:AK666)+SUM(AN$3:AO666)-SUM(AP$3:AP665),0))</f>
        <v/>
      </c>
      <c r="AQ666" s="25" t="str">
        <f t="shared" ca="1" si="648"/>
        <v/>
      </c>
      <c r="AR666" s="25" t="str">
        <f t="shared" ca="1" si="624"/>
        <v/>
      </c>
      <c r="AS666" s="7"/>
      <c r="AT666" s="25" t="str">
        <f t="shared" ca="1" si="649"/>
        <v/>
      </c>
      <c r="AU666" s="25">
        <f ca="1">SUM(AT$3:AT666)</f>
        <v>0</v>
      </c>
      <c r="AV666" s="25" t="str">
        <f t="shared" ca="1" si="650"/>
        <v/>
      </c>
      <c r="AW666" s="25" t="str">
        <f t="shared" ca="1" si="625"/>
        <v/>
      </c>
      <c r="AX666" s="25" t="str">
        <f t="shared" ca="1" si="651"/>
        <v/>
      </c>
      <c r="AY666" s="25" t="str">
        <f t="shared" ca="1" si="652"/>
        <v/>
      </c>
      <c r="AZ666" s="25" t="str">
        <f t="shared" ca="1" si="653"/>
        <v/>
      </c>
      <c r="BA666" s="25" t="str">
        <f t="shared" ca="1" si="654"/>
        <v/>
      </c>
      <c r="BB666" s="25" t="str">
        <f t="shared" ca="1" si="655"/>
        <v/>
      </c>
      <c r="BC666" s="25" t="str">
        <f t="shared" ca="1" si="656"/>
        <v/>
      </c>
      <c r="BD666" s="25" t="str">
        <f ca="1">IF($H666="","",IF($Q666="x",SUM(AW$3:AY666)+SUM(BB$3:BC666)-SUM(BD$3:BD665),0))</f>
        <v/>
      </c>
      <c r="BE666" s="25" t="str">
        <f t="shared" ca="1" si="657"/>
        <v/>
      </c>
      <c r="BF666" s="25" t="str">
        <f t="shared" ca="1" si="626"/>
        <v/>
      </c>
      <c r="BG666" s="7"/>
      <c r="BI666" s="25" t="str">
        <f t="shared" ca="1" si="658"/>
        <v/>
      </c>
      <c r="BJ666" s="25">
        <f ca="1">SUM(BI$3:BI666)</f>
        <v>0</v>
      </c>
      <c r="BK666" s="25" t="str">
        <f t="shared" ca="1" si="670"/>
        <v/>
      </c>
      <c r="BL666" s="25" t="str">
        <f t="shared" ca="1" si="627"/>
        <v/>
      </c>
      <c r="BM666" s="25" t="str">
        <f t="shared" ca="1" si="659"/>
        <v/>
      </c>
      <c r="BN666" s="25" t="str">
        <f t="shared" ca="1" si="660"/>
        <v/>
      </c>
      <c r="BO666" s="25" t="str">
        <f t="shared" ca="1" si="661"/>
        <v/>
      </c>
      <c r="BP666" s="25" t="str">
        <f t="shared" ca="1" si="662"/>
        <v/>
      </c>
      <c r="BQ666" s="25" t="str">
        <f t="shared" ca="1" si="663"/>
        <v/>
      </c>
      <c r="BR666" s="25" t="str">
        <f t="shared" ca="1" si="664"/>
        <v/>
      </c>
      <c r="BS666" s="25" t="str">
        <f ca="1">IF($H666="","",IF($Q666="x",SUM(BL$3:BN666)+SUM(BQ$3:BR666)-SUM(BS$3:BS665),0))</f>
        <v/>
      </c>
      <c r="BT666" s="25" t="str">
        <f t="shared" ca="1" si="665"/>
        <v/>
      </c>
      <c r="BU666" s="25" t="str">
        <f t="shared" ca="1" si="628"/>
        <v/>
      </c>
      <c r="BV666" s="7"/>
      <c r="BY666" s="7"/>
      <c r="CB666" s="131">
        <f t="shared" si="612"/>
        <v>663</v>
      </c>
      <c r="CC666" s="132" t="str">
        <f t="shared" ca="1" si="666"/>
        <v/>
      </c>
      <c r="CD666" s="133" t="str">
        <f t="shared" ca="1" si="613"/>
        <v/>
      </c>
      <c r="CE666" s="133" t="str">
        <f t="shared" ca="1" si="667"/>
        <v/>
      </c>
      <c r="CF666" s="133" t="str">
        <f t="shared" ca="1" si="614"/>
        <v/>
      </c>
      <c r="CG666" s="133" t="str">
        <f t="shared" ca="1" si="668"/>
        <v/>
      </c>
      <c r="CH666" s="133" t="str">
        <f ca="1">IF($H666="","",IF(MONTH($H666)=MONTH($C$4)-1,MAX(0,(CG666-SUM(N655:N666)+SUM(O655:O666))-(VLOOKUP(CB666-12,$CB$3:$CH665,6,FALSE))),0)*0.25)</f>
        <v/>
      </c>
      <c r="CI666" s="133" t="str">
        <f ca="1">IF($H666="","",CG666-SUM($CH$4:$CH666))</f>
        <v/>
      </c>
      <c r="CK666" s="133" t="str">
        <f ca="1">IF($H666="","",SUM($N$4:$N666)+$CK$3)</f>
        <v/>
      </c>
      <c r="CL666" s="133" t="str">
        <f ca="1">IF($H666="","",SUM($O$4:$O666))</f>
        <v/>
      </c>
      <c r="CM666" s="133" t="str">
        <f t="shared" ca="1" si="671"/>
        <v/>
      </c>
      <c r="CN666" s="133" t="str">
        <f ca="1">IF($H666="","",ROUND(IF(MONTH($H666)=MONTH($C$4)-1,BT666*(1+CC666)-SUM($CM$4:$CM666),0),2))</f>
        <v/>
      </c>
      <c r="CZ666" s="132" t="str">
        <f t="shared" ca="1" si="629"/>
        <v/>
      </c>
    </row>
    <row r="667" spans="6:104" x14ac:dyDescent="0.2">
      <c r="F667" s="3">
        <v>664</v>
      </c>
      <c r="G667" s="3">
        <f t="shared" si="630"/>
        <v>56</v>
      </c>
      <c r="H667" s="8" t="str">
        <f t="shared" ca="1" si="669"/>
        <v/>
      </c>
      <c r="I667" s="6" t="str">
        <f t="shared" ca="1" si="615"/>
        <v/>
      </c>
      <c r="J667" s="6" t="str">
        <f t="shared" ca="1" si="616"/>
        <v/>
      </c>
      <c r="K667" s="7"/>
      <c r="L667" s="6" t="str">
        <f ca="1">IF($H667="","",IF($J667="",VLOOKUP($I667,Sterbetafeln!$A$4:$I$124,$D$10,FALSE),MAX(0.0005,VLOOKUP($I667,Sterbetafeln!$A$4:$I$124,$D$10,FALSE)*VLOOKUP($J667,Sterbetafeln!$A$4:$I$124,$D$13,FALSE))))</f>
        <v/>
      </c>
      <c r="M667" s="78">
        <f ca="1">SUM($O$3:$O667)</f>
        <v>0</v>
      </c>
      <c r="N667" s="25" t="str">
        <f t="shared" ca="1" si="631"/>
        <v/>
      </c>
      <c r="O667" s="25" t="str">
        <f t="shared" ca="1" si="632"/>
        <v/>
      </c>
      <c r="P667" s="25" t="str">
        <f t="shared" ca="1" si="633"/>
        <v/>
      </c>
      <c r="Q667" s="7" t="str">
        <f t="shared" ca="1" si="634"/>
        <v/>
      </c>
      <c r="R667" s="25" t="str">
        <f t="shared" ca="1" si="635"/>
        <v/>
      </c>
      <c r="S667" s="25">
        <f ca="1">SUM(R$3:R667)</f>
        <v>0</v>
      </c>
      <c r="T667" s="25" t="str">
        <f t="shared" ca="1" si="636"/>
        <v/>
      </c>
      <c r="U667" s="25" t="str">
        <f t="shared" ca="1" si="617"/>
        <v/>
      </c>
      <c r="V667" s="25" t="str">
        <f t="shared" ca="1" si="637"/>
        <v/>
      </c>
      <c r="W667" s="25" t="str">
        <f t="shared" ca="1" si="618"/>
        <v/>
      </c>
      <c r="X667" s="25" t="str">
        <f t="shared" ca="1" si="638"/>
        <v/>
      </c>
      <c r="Y667" s="25" t="str">
        <f t="shared" ca="1" si="619"/>
        <v/>
      </c>
      <c r="Z667" s="25" t="str">
        <f t="shared" ca="1" si="639"/>
        <v/>
      </c>
      <c r="AA667" s="25" t="str">
        <f t="shared" ca="1" si="640"/>
        <v/>
      </c>
      <c r="AB667" s="25" t="str">
        <f ca="1">IF($H667="","",IF($Q667="x",SUM(U$3:W667)+SUM(Z$3:AA667)-SUM(AB$3:AB666),0))</f>
        <v/>
      </c>
      <c r="AC667" s="25" t="str">
        <f t="shared" ca="1" si="641"/>
        <v/>
      </c>
      <c r="AD667" s="25" t="str">
        <f t="shared" ca="1" si="620"/>
        <v/>
      </c>
      <c r="AE667" s="7"/>
      <c r="AF667" s="25" t="str">
        <f t="shared" ca="1" si="642"/>
        <v/>
      </c>
      <c r="AG667" s="25">
        <f ca="1">SUM(AF$3:AF667)</f>
        <v>0</v>
      </c>
      <c r="AH667" s="25" t="str">
        <f t="shared" ca="1" si="643"/>
        <v/>
      </c>
      <c r="AI667" s="25" t="str">
        <f t="shared" ca="1" si="621"/>
        <v/>
      </c>
      <c r="AJ667" s="25" t="str">
        <f t="shared" ca="1" si="644"/>
        <v/>
      </c>
      <c r="AK667" s="25" t="str">
        <f t="shared" ca="1" si="622"/>
        <v/>
      </c>
      <c r="AL667" s="25" t="str">
        <f t="shared" ca="1" si="645"/>
        <v/>
      </c>
      <c r="AM667" s="25" t="str">
        <f t="shared" ca="1" si="623"/>
        <v/>
      </c>
      <c r="AN667" s="25" t="str">
        <f t="shared" ca="1" si="646"/>
        <v/>
      </c>
      <c r="AO667" s="25" t="str">
        <f t="shared" ca="1" si="647"/>
        <v/>
      </c>
      <c r="AP667" s="25" t="str">
        <f ca="1">IF($H667="","",IF($Q667="x",SUM(AI$3:AK667)+SUM(AN$3:AO667)-SUM(AP$3:AP666),0))</f>
        <v/>
      </c>
      <c r="AQ667" s="25" t="str">
        <f t="shared" ca="1" si="648"/>
        <v/>
      </c>
      <c r="AR667" s="25" t="str">
        <f t="shared" ca="1" si="624"/>
        <v/>
      </c>
      <c r="AS667" s="7"/>
      <c r="AT667" s="25" t="str">
        <f t="shared" ca="1" si="649"/>
        <v/>
      </c>
      <c r="AU667" s="25">
        <f ca="1">SUM(AT$3:AT667)</f>
        <v>0</v>
      </c>
      <c r="AV667" s="25" t="str">
        <f t="shared" ca="1" si="650"/>
        <v/>
      </c>
      <c r="AW667" s="25" t="str">
        <f t="shared" ca="1" si="625"/>
        <v/>
      </c>
      <c r="AX667" s="25" t="str">
        <f t="shared" ca="1" si="651"/>
        <v/>
      </c>
      <c r="AY667" s="25" t="str">
        <f t="shared" ca="1" si="652"/>
        <v/>
      </c>
      <c r="AZ667" s="25" t="str">
        <f t="shared" ca="1" si="653"/>
        <v/>
      </c>
      <c r="BA667" s="25" t="str">
        <f t="shared" ca="1" si="654"/>
        <v/>
      </c>
      <c r="BB667" s="25" t="str">
        <f t="shared" ca="1" si="655"/>
        <v/>
      </c>
      <c r="BC667" s="25" t="str">
        <f t="shared" ca="1" si="656"/>
        <v/>
      </c>
      <c r="BD667" s="25" t="str">
        <f ca="1">IF($H667="","",IF($Q667="x",SUM(AW$3:AY667)+SUM(BB$3:BC667)-SUM(BD$3:BD666),0))</f>
        <v/>
      </c>
      <c r="BE667" s="25" t="str">
        <f t="shared" ca="1" si="657"/>
        <v/>
      </c>
      <c r="BF667" s="25" t="str">
        <f t="shared" ca="1" si="626"/>
        <v/>
      </c>
      <c r="BG667" s="7"/>
      <c r="BI667" s="25" t="str">
        <f t="shared" ca="1" si="658"/>
        <v/>
      </c>
      <c r="BJ667" s="25">
        <f ca="1">SUM(BI$3:BI667)</f>
        <v>0</v>
      </c>
      <c r="BK667" s="25" t="str">
        <f t="shared" ca="1" si="670"/>
        <v/>
      </c>
      <c r="BL667" s="25" t="str">
        <f t="shared" ca="1" si="627"/>
        <v/>
      </c>
      <c r="BM667" s="25" t="str">
        <f t="shared" ca="1" si="659"/>
        <v/>
      </c>
      <c r="BN667" s="25" t="str">
        <f t="shared" ca="1" si="660"/>
        <v/>
      </c>
      <c r="BO667" s="25" t="str">
        <f t="shared" ca="1" si="661"/>
        <v/>
      </c>
      <c r="BP667" s="25" t="str">
        <f t="shared" ca="1" si="662"/>
        <v/>
      </c>
      <c r="BQ667" s="25" t="str">
        <f t="shared" ca="1" si="663"/>
        <v/>
      </c>
      <c r="BR667" s="25" t="str">
        <f t="shared" ca="1" si="664"/>
        <v/>
      </c>
      <c r="BS667" s="25" t="str">
        <f ca="1">IF($H667="","",IF($Q667="x",SUM(BL$3:BN667)+SUM(BQ$3:BR667)-SUM(BS$3:BS666),0))</f>
        <v/>
      </c>
      <c r="BT667" s="25" t="str">
        <f t="shared" ca="1" si="665"/>
        <v/>
      </c>
      <c r="BU667" s="25" t="str">
        <f t="shared" ca="1" si="628"/>
        <v/>
      </c>
      <c r="BV667" s="7"/>
      <c r="BY667" s="7"/>
      <c r="CB667" s="131">
        <f t="shared" si="612"/>
        <v>664</v>
      </c>
      <c r="CC667" s="132" t="str">
        <f t="shared" ca="1" si="666"/>
        <v/>
      </c>
      <c r="CD667" s="133" t="str">
        <f t="shared" ca="1" si="613"/>
        <v/>
      </c>
      <c r="CE667" s="133" t="str">
        <f t="shared" ca="1" si="667"/>
        <v/>
      </c>
      <c r="CF667" s="133" t="str">
        <f t="shared" ca="1" si="614"/>
        <v/>
      </c>
      <c r="CG667" s="133" t="str">
        <f t="shared" ca="1" si="668"/>
        <v/>
      </c>
      <c r="CH667" s="133" t="str">
        <f ca="1">IF($H667="","",IF(MONTH($H667)=MONTH($C$4)-1,MAX(0,(CG667-SUM(N656:N667)+SUM(O656:O667))-(VLOOKUP(CB667-12,$CB$3:$CH666,6,FALSE))),0)*0.25)</f>
        <v/>
      </c>
      <c r="CI667" s="133" t="str">
        <f ca="1">IF($H667="","",CG667-SUM($CH$4:$CH667))</f>
        <v/>
      </c>
      <c r="CK667" s="133" t="str">
        <f ca="1">IF($H667="","",SUM($N$4:$N667)+$CK$3)</f>
        <v/>
      </c>
      <c r="CL667" s="133" t="str">
        <f ca="1">IF($H667="","",SUM($O$4:$O667))</f>
        <v/>
      </c>
      <c r="CM667" s="133" t="str">
        <f t="shared" ca="1" si="671"/>
        <v/>
      </c>
      <c r="CN667" s="133" t="str">
        <f ca="1">IF($H667="","",ROUND(IF(MONTH($H667)=MONTH($C$4)-1,BT667*(1+CC667)-SUM($CM$4:$CM667),0),2))</f>
        <v/>
      </c>
      <c r="CZ667" s="132" t="str">
        <f t="shared" ca="1" si="629"/>
        <v/>
      </c>
    </row>
    <row r="668" spans="6:104" x14ac:dyDescent="0.2">
      <c r="F668" s="3">
        <v>665</v>
      </c>
      <c r="G668" s="3">
        <f t="shared" si="630"/>
        <v>56</v>
      </c>
      <c r="H668" s="8" t="str">
        <f t="shared" ca="1" si="669"/>
        <v/>
      </c>
      <c r="I668" s="6" t="str">
        <f t="shared" ca="1" si="615"/>
        <v/>
      </c>
      <c r="J668" s="6" t="str">
        <f t="shared" ca="1" si="616"/>
        <v/>
      </c>
      <c r="K668" s="7"/>
      <c r="L668" s="6" t="str">
        <f ca="1">IF($H668="","",IF($J668="",VLOOKUP($I668,Sterbetafeln!$A$4:$I$124,$D$10,FALSE),MAX(0.0005,VLOOKUP($I668,Sterbetafeln!$A$4:$I$124,$D$10,FALSE)*VLOOKUP($J668,Sterbetafeln!$A$4:$I$124,$D$13,FALSE))))</f>
        <v/>
      </c>
      <c r="M668" s="78">
        <f ca="1">SUM($O$3:$O668)</f>
        <v>0</v>
      </c>
      <c r="N668" s="25" t="str">
        <f t="shared" ca="1" si="631"/>
        <v/>
      </c>
      <c r="O668" s="25" t="str">
        <f t="shared" ca="1" si="632"/>
        <v/>
      </c>
      <c r="P668" s="25" t="str">
        <f t="shared" ca="1" si="633"/>
        <v/>
      </c>
      <c r="Q668" s="7" t="str">
        <f t="shared" ca="1" si="634"/>
        <v/>
      </c>
      <c r="R668" s="25" t="str">
        <f t="shared" ca="1" si="635"/>
        <v/>
      </c>
      <c r="S668" s="25">
        <f ca="1">SUM(R$3:R668)</f>
        <v>0</v>
      </c>
      <c r="T668" s="25" t="str">
        <f t="shared" ca="1" si="636"/>
        <v/>
      </c>
      <c r="U668" s="25" t="str">
        <f t="shared" ca="1" si="617"/>
        <v/>
      </c>
      <c r="V668" s="25" t="str">
        <f t="shared" ca="1" si="637"/>
        <v/>
      </c>
      <c r="W668" s="25" t="str">
        <f t="shared" ca="1" si="618"/>
        <v/>
      </c>
      <c r="X668" s="25" t="str">
        <f t="shared" ca="1" si="638"/>
        <v/>
      </c>
      <c r="Y668" s="25" t="str">
        <f t="shared" ca="1" si="619"/>
        <v/>
      </c>
      <c r="Z668" s="25" t="str">
        <f t="shared" ca="1" si="639"/>
        <v/>
      </c>
      <c r="AA668" s="25" t="str">
        <f t="shared" ca="1" si="640"/>
        <v/>
      </c>
      <c r="AB668" s="25" t="str">
        <f ca="1">IF($H668="","",IF($Q668="x",SUM(U$3:W668)+SUM(Z$3:AA668)-SUM(AB$3:AB667),0))</f>
        <v/>
      </c>
      <c r="AC668" s="25" t="str">
        <f t="shared" ca="1" si="641"/>
        <v/>
      </c>
      <c r="AD668" s="25" t="str">
        <f t="shared" ca="1" si="620"/>
        <v/>
      </c>
      <c r="AE668" s="7"/>
      <c r="AF668" s="25" t="str">
        <f t="shared" ca="1" si="642"/>
        <v/>
      </c>
      <c r="AG668" s="25">
        <f ca="1">SUM(AF$3:AF668)</f>
        <v>0</v>
      </c>
      <c r="AH668" s="25" t="str">
        <f t="shared" ca="1" si="643"/>
        <v/>
      </c>
      <c r="AI668" s="25" t="str">
        <f t="shared" ca="1" si="621"/>
        <v/>
      </c>
      <c r="AJ668" s="25" t="str">
        <f t="shared" ca="1" si="644"/>
        <v/>
      </c>
      <c r="AK668" s="25" t="str">
        <f t="shared" ca="1" si="622"/>
        <v/>
      </c>
      <c r="AL668" s="25" t="str">
        <f t="shared" ca="1" si="645"/>
        <v/>
      </c>
      <c r="AM668" s="25" t="str">
        <f t="shared" ca="1" si="623"/>
        <v/>
      </c>
      <c r="AN668" s="25" t="str">
        <f t="shared" ca="1" si="646"/>
        <v/>
      </c>
      <c r="AO668" s="25" t="str">
        <f t="shared" ca="1" si="647"/>
        <v/>
      </c>
      <c r="AP668" s="25" t="str">
        <f ca="1">IF($H668="","",IF($Q668="x",SUM(AI$3:AK668)+SUM(AN$3:AO668)-SUM(AP$3:AP667),0))</f>
        <v/>
      </c>
      <c r="AQ668" s="25" t="str">
        <f t="shared" ca="1" si="648"/>
        <v/>
      </c>
      <c r="AR668" s="25" t="str">
        <f t="shared" ca="1" si="624"/>
        <v/>
      </c>
      <c r="AS668" s="7"/>
      <c r="AT668" s="25" t="str">
        <f t="shared" ca="1" si="649"/>
        <v/>
      </c>
      <c r="AU668" s="25">
        <f ca="1">SUM(AT$3:AT668)</f>
        <v>0</v>
      </c>
      <c r="AV668" s="25" t="str">
        <f t="shared" ca="1" si="650"/>
        <v/>
      </c>
      <c r="AW668" s="25" t="str">
        <f t="shared" ca="1" si="625"/>
        <v/>
      </c>
      <c r="AX668" s="25" t="str">
        <f t="shared" ca="1" si="651"/>
        <v/>
      </c>
      <c r="AY668" s="25" t="str">
        <f t="shared" ca="1" si="652"/>
        <v/>
      </c>
      <c r="AZ668" s="25" t="str">
        <f t="shared" ca="1" si="653"/>
        <v/>
      </c>
      <c r="BA668" s="25" t="str">
        <f t="shared" ca="1" si="654"/>
        <v/>
      </c>
      <c r="BB668" s="25" t="str">
        <f t="shared" ca="1" si="655"/>
        <v/>
      </c>
      <c r="BC668" s="25" t="str">
        <f t="shared" ca="1" si="656"/>
        <v/>
      </c>
      <c r="BD668" s="25" t="str">
        <f ca="1">IF($H668="","",IF($Q668="x",SUM(AW$3:AY668)+SUM(BB$3:BC668)-SUM(BD$3:BD667),0))</f>
        <v/>
      </c>
      <c r="BE668" s="25" t="str">
        <f t="shared" ca="1" si="657"/>
        <v/>
      </c>
      <c r="BF668" s="25" t="str">
        <f t="shared" ca="1" si="626"/>
        <v/>
      </c>
      <c r="BG668" s="7"/>
      <c r="BI668" s="25" t="str">
        <f t="shared" ca="1" si="658"/>
        <v/>
      </c>
      <c r="BJ668" s="25">
        <f ca="1">SUM(BI$3:BI668)</f>
        <v>0</v>
      </c>
      <c r="BK668" s="25" t="str">
        <f t="shared" ca="1" si="670"/>
        <v/>
      </c>
      <c r="BL668" s="25" t="str">
        <f t="shared" ca="1" si="627"/>
        <v/>
      </c>
      <c r="BM668" s="25" t="str">
        <f t="shared" ca="1" si="659"/>
        <v/>
      </c>
      <c r="BN668" s="25" t="str">
        <f t="shared" ca="1" si="660"/>
        <v/>
      </c>
      <c r="BO668" s="25" t="str">
        <f t="shared" ca="1" si="661"/>
        <v/>
      </c>
      <c r="BP668" s="25" t="str">
        <f t="shared" ca="1" si="662"/>
        <v/>
      </c>
      <c r="BQ668" s="25" t="str">
        <f t="shared" ca="1" si="663"/>
        <v/>
      </c>
      <c r="BR668" s="25" t="str">
        <f t="shared" ca="1" si="664"/>
        <v/>
      </c>
      <c r="BS668" s="25" t="str">
        <f ca="1">IF($H668="","",IF($Q668="x",SUM(BL$3:BN668)+SUM(BQ$3:BR668)-SUM(BS$3:BS667),0))</f>
        <v/>
      </c>
      <c r="BT668" s="25" t="str">
        <f t="shared" ca="1" si="665"/>
        <v/>
      </c>
      <c r="BU668" s="25" t="str">
        <f t="shared" ca="1" si="628"/>
        <v/>
      </c>
      <c r="BV668" s="7"/>
      <c r="BY668" s="7"/>
      <c r="CB668" s="131">
        <f t="shared" si="612"/>
        <v>665</v>
      </c>
      <c r="CC668" s="132" t="str">
        <f t="shared" ca="1" si="666"/>
        <v/>
      </c>
      <c r="CD668" s="133" t="str">
        <f t="shared" ca="1" si="613"/>
        <v/>
      </c>
      <c r="CE668" s="133" t="str">
        <f t="shared" ca="1" si="667"/>
        <v/>
      </c>
      <c r="CF668" s="133" t="str">
        <f t="shared" ca="1" si="614"/>
        <v/>
      </c>
      <c r="CG668" s="133" t="str">
        <f t="shared" ca="1" si="668"/>
        <v/>
      </c>
      <c r="CH668" s="133" t="str">
        <f ca="1">IF($H668="","",IF(MONTH($H668)=MONTH($C$4)-1,MAX(0,(CG668-SUM(N657:N668)+SUM(O657:O668))-(VLOOKUP(CB668-12,$CB$3:$CH667,6,FALSE))),0)*0.25)</f>
        <v/>
      </c>
      <c r="CI668" s="133" t="str">
        <f ca="1">IF($H668="","",CG668-SUM($CH$4:$CH668))</f>
        <v/>
      </c>
      <c r="CK668" s="133" t="str">
        <f ca="1">IF($H668="","",SUM($N$4:$N668)+$CK$3)</f>
        <v/>
      </c>
      <c r="CL668" s="133" t="str">
        <f ca="1">IF($H668="","",SUM($O$4:$O668))</f>
        <v/>
      </c>
      <c r="CM668" s="133" t="str">
        <f t="shared" ca="1" si="671"/>
        <v/>
      </c>
      <c r="CN668" s="133" t="str">
        <f ca="1">IF($H668="","",ROUND(IF(MONTH($H668)=MONTH($C$4)-1,BT668*(1+CC668)-SUM($CM$4:$CM668),0),2))</f>
        <v/>
      </c>
      <c r="CZ668" s="132" t="str">
        <f t="shared" ca="1" si="629"/>
        <v/>
      </c>
    </row>
    <row r="669" spans="6:104" x14ac:dyDescent="0.2">
      <c r="F669" s="3">
        <v>666</v>
      </c>
      <c r="G669" s="3">
        <f t="shared" si="630"/>
        <v>56</v>
      </c>
      <c r="H669" s="8" t="str">
        <f t="shared" ca="1" si="669"/>
        <v/>
      </c>
      <c r="I669" s="6" t="str">
        <f t="shared" ca="1" si="615"/>
        <v/>
      </c>
      <c r="J669" s="6" t="str">
        <f t="shared" ca="1" si="616"/>
        <v/>
      </c>
      <c r="K669" s="7"/>
      <c r="L669" s="6" t="str">
        <f ca="1">IF($H669="","",IF($J669="",VLOOKUP($I669,Sterbetafeln!$A$4:$I$124,$D$10,FALSE),MAX(0.0005,VLOOKUP($I669,Sterbetafeln!$A$4:$I$124,$D$10,FALSE)*VLOOKUP($J669,Sterbetafeln!$A$4:$I$124,$D$13,FALSE))))</f>
        <v/>
      </c>
      <c r="M669" s="78">
        <f ca="1">SUM($O$3:$O669)</f>
        <v>0</v>
      </c>
      <c r="N669" s="25" t="str">
        <f t="shared" ca="1" si="631"/>
        <v/>
      </c>
      <c r="O669" s="25" t="str">
        <f t="shared" ca="1" si="632"/>
        <v/>
      </c>
      <c r="P669" s="25" t="str">
        <f t="shared" ca="1" si="633"/>
        <v/>
      </c>
      <c r="Q669" s="7" t="str">
        <f t="shared" ca="1" si="634"/>
        <v/>
      </c>
      <c r="R669" s="25" t="str">
        <f t="shared" ca="1" si="635"/>
        <v/>
      </c>
      <c r="S669" s="25">
        <f ca="1">SUM(R$3:R669)</f>
        <v>0</v>
      </c>
      <c r="T669" s="25" t="str">
        <f t="shared" ca="1" si="636"/>
        <v/>
      </c>
      <c r="U669" s="25" t="str">
        <f t="shared" ca="1" si="617"/>
        <v/>
      </c>
      <c r="V669" s="25" t="str">
        <f t="shared" ca="1" si="637"/>
        <v/>
      </c>
      <c r="W669" s="25" t="str">
        <f t="shared" ca="1" si="618"/>
        <v/>
      </c>
      <c r="X669" s="25" t="str">
        <f t="shared" ca="1" si="638"/>
        <v/>
      </c>
      <c r="Y669" s="25" t="str">
        <f t="shared" ca="1" si="619"/>
        <v/>
      </c>
      <c r="Z669" s="25" t="str">
        <f t="shared" ca="1" si="639"/>
        <v/>
      </c>
      <c r="AA669" s="25" t="str">
        <f t="shared" ca="1" si="640"/>
        <v/>
      </c>
      <c r="AB669" s="25" t="str">
        <f ca="1">IF($H669="","",IF($Q669="x",SUM(U$3:W669)+SUM(Z$3:AA669)-SUM(AB$3:AB668),0))</f>
        <v/>
      </c>
      <c r="AC669" s="25" t="str">
        <f t="shared" ca="1" si="641"/>
        <v/>
      </c>
      <c r="AD669" s="25" t="str">
        <f t="shared" ca="1" si="620"/>
        <v/>
      </c>
      <c r="AE669" s="7"/>
      <c r="AF669" s="25" t="str">
        <f t="shared" ca="1" si="642"/>
        <v/>
      </c>
      <c r="AG669" s="25">
        <f ca="1">SUM(AF$3:AF669)</f>
        <v>0</v>
      </c>
      <c r="AH669" s="25" t="str">
        <f t="shared" ca="1" si="643"/>
        <v/>
      </c>
      <c r="AI669" s="25" t="str">
        <f t="shared" ca="1" si="621"/>
        <v/>
      </c>
      <c r="AJ669" s="25" t="str">
        <f t="shared" ca="1" si="644"/>
        <v/>
      </c>
      <c r="AK669" s="25" t="str">
        <f t="shared" ca="1" si="622"/>
        <v/>
      </c>
      <c r="AL669" s="25" t="str">
        <f t="shared" ca="1" si="645"/>
        <v/>
      </c>
      <c r="AM669" s="25" t="str">
        <f t="shared" ca="1" si="623"/>
        <v/>
      </c>
      <c r="AN669" s="25" t="str">
        <f t="shared" ca="1" si="646"/>
        <v/>
      </c>
      <c r="AO669" s="25" t="str">
        <f t="shared" ca="1" si="647"/>
        <v/>
      </c>
      <c r="AP669" s="25" t="str">
        <f ca="1">IF($H669="","",IF($Q669="x",SUM(AI$3:AK669)+SUM(AN$3:AO669)-SUM(AP$3:AP668),0))</f>
        <v/>
      </c>
      <c r="AQ669" s="25" t="str">
        <f t="shared" ca="1" si="648"/>
        <v/>
      </c>
      <c r="AR669" s="25" t="str">
        <f t="shared" ca="1" si="624"/>
        <v/>
      </c>
      <c r="AS669" s="7"/>
      <c r="AT669" s="25" t="str">
        <f t="shared" ca="1" si="649"/>
        <v/>
      </c>
      <c r="AU669" s="25">
        <f ca="1">SUM(AT$3:AT669)</f>
        <v>0</v>
      </c>
      <c r="AV669" s="25" t="str">
        <f t="shared" ca="1" si="650"/>
        <v/>
      </c>
      <c r="AW669" s="25" t="str">
        <f t="shared" ca="1" si="625"/>
        <v/>
      </c>
      <c r="AX669" s="25" t="str">
        <f t="shared" ca="1" si="651"/>
        <v/>
      </c>
      <c r="AY669" s="25" t="str">
        <f t="shared" ca="1" si="652"/>
        <v/>
      </c>
      <c r="AZ669" s="25" t="str">
        <f t="shared" ca="1" si="653"/>
        <v/>
      </c>
      <c r="BA669" s="25" t="str">
        <f t="shared" ca="1" si="654"/>
        <v/>
      </c>
      <c r="BB669" s="25" t="str">
        <f t="shared" ca="1" si="655"/>
        <v/>
      </c>
      <c r="BC669" s="25" t="str">
        <f t="shared" ca="1" si="656"/>
        <v/>
      </c>
      <c r="BD669" s="25" t="str">
        <f ca="1">IF($H669="","",IF($Q669="x",SUM(AW$3:AY669)+SUM(BB$3:BC669)-SUM(BD$3:BD668),0))</f>
        <v/>
      </c>
      <c r="BE669" s="25" t="str">
        <f t="shared" ca="1" si="657"/>
        <v/>
      </c>
      <c r="BF669" s="25" t="str">
        <f t="shared" ca="1" si="626"/>
        <v/>
      </c>
      <c r="BG669" s="7"/>
      <c r="BI669" s="25" t="str">
        <f t="shared" ca="1" si="658"/>
        <v/>
      </c>
      <c r="BJ669" s="25">
        <f ca="1">SUM(BI$3:BI669)</f>
        <v>0</v>
      </c>
      <c r="BK669" s="25" t="str">
        <f t="shared" ca="1" si="670"/>
        <v/>
      </c>
      <c r="BL669" s="25" t="str">
        <f t="shared" ca="1" si="627"/>
        <v/>
      </c>
      <c r="BM669" s="25" t="str">
        <f t="shared" ca="1" si="659"/>
        <v/>
      </c>
      <c r="BN669" s="25" t="str">
        <f t="shared" ca="1" si="660"/>
        <v/>
      </c>
      <c r="BO669" s="25" t="str">
        <f t="shared" ca="1" si="661"/>
        <v/>
      </c>
      <c r="BP669" s="25" t="str">
        <f t="shared" ca="1" si="662"/>
        <v/>
      </c>
      <c r="BQ669" s="25" t="str">
        <f t="shared" ca="1" si="663"/>
        <v/>
      </c>
      <c r="BR669" s="25" t="str">
        <f t="shared" ca="1" si="664"/>
        <v/>
      </c>
      <c r="BS669" s="25" t="str">
        <f ca="1">IF($H669="","",IF($Q669="x",SUM(BL$3:BN669)+SUM(BQ$3:BR669)-SUM(BS$3:BS668),0))</f>
        <v/>
      </c>
      <c r="BT669" s="25" t="str">
        <f t="shared" ca="1" si="665"/>
        <v/>
      </c>
      <c r="BU669" s="25" t="str">
        <f t="shared" ca="1" si="628"/>
        <v/>
      </c>
      <c r="BV669" s="7"/>
      <c r="BY669" s="7"/>
      <c r="CB669" s="131">
        <f t="shared" si="612"/>
        <v>666</v>
      </c>
      <c r="CC669" s="132" t="str">
        <f t="shared" ca="1" si="666"/>
        <v/>
      </c>
      <c r="CD669" s="133" t="str">
        <f t="shared" ca="1" si="613"/>
        <v/>
      </c>
      <c r="CE669" s="133" t="str">
        <f t="shared" ca="1" si="667"/>
        <v/>
      </c>
      <c r="CF669" s="133" t="str">
        <f t="shared" ca="1" si="614"/>
        <v/>
      </c>
      <c r="CG669" s="133" t="str">
        <f t="shared" ca="1" si="668"/>
        <v/>
      </c>
      <c r="CH669" s="133" t="str">
        <f ca="1">IF($H669="","",IF(MONTH($H669)=MONTH($C$4)-1,MAX(0,(CG669-SUM(N658:N669)+SUM(O658:O669))-(VLOOKUP(CB669-12,$CB$3:$CH668,6,FALSE))),0)*0.25)</f>
        <v/>
      </c>
      <c r="CI669" s="133" t="str">
        <f ca="1">IF($H669="","",CG669-SUM($CH$4:$CH669))</f>
        <v/>
      </c>
      <c r="CK669" s="133" t="str">
        <f ca="1">IF($H669="","",SUM($N$4:$N669)+$CK$3)</f>
        <v/>
      </c>
      <c r="CL669" s="133" t="str">
        <f ca="1">IF($H669="","",SUM($O$4:$O669))</f>
        <v/>
      </c>
      <c r="CM669" s="133" t="str">
        <f t="shared" ca="1" si="671"/>
        <v/>
      </c>
      <c r="CN669" s="133" t="str">
        <f ca="1">IF($H669="","",ROUND(IF(MONTH($H669)=MONTH($C$4)-1,BT669*(1+CC669)-SUM($CM$4:$CM669),0),2))</f>
        <v/>
      </c>
      <c r="CZ669" s="132" t="str">
        <f t="shared" ca="1" si="629"/>
        <v/>
      </c>
    </row>
    <row r="670" spans="6:104" x14ac:dyDescent="0.2">
      <c r="F670" s="3">
        <v>667</v>
      </c>
      <c r="G670" s="3">
        <f t="shared" si="630"/>
        <v>56</v>
      </c>
      <c r="H670" s="8" t="str">
        <f t="shared" ca="1" si="669"/>
        <v/>
      </c>
      <c r="I670" s="6" t="str">
        <f t="shared" ca="1" si="615"/>
        <v/>
      </c>
      <c r="J670" s="6" t="str">
        <f t="shared" ca="1" si="616"/>
        <v/>
      </c>
      <c r="K670" s="7"/>
      <c r="L670" s="6" t="str">
        <f ca="1">IF($H670="","",IF($J670="",VLOOKUP($I670,Sterbetafeln!$A$4:$I$124,$D$10,FALSE),MAX(0.0005,VLOOKUP($I670,Sterbetafeln!$A$4:$I$124,$D$10,FALSE)*VLOOKUP($J670,Sterbetafeln!$A$4:$I$124,$D$13,FALSE))))</f>
        <v/>
      </c>
      <c r="M670" s="78">
        <f ca="1">SUM($O$3:$O670)</f>
        <v>0</v>
      </c>
      <c r="N670" s="25" t="str">
        <f t="shared" ca="1" si="631"/>
        <v/>
      </c>
      <c r="O670" s="25" t="str">
        <f t="shared" ca="1" si="632"/>
        <v/>
      </c>
      <c r="P670" s="25" t="str">
        <f t="shared" ca="1" si="633"/>
        <v/>
      </c>
      <c r="Q670" s="7" t="str">
        <f t="shared" ca="1" si="634"/>
        <v/>
      </c>
      <c r="R670" s="25" t="str">
        <f t="shared" ca="1" si="635"/>
        <v/>
      </c>
      <c r="S670" s="25">
        <f ca="1">SUM(R$3:R670)</f>
        <v>0</v>
      </c>
      <c r="T670" s="25" t="str">
        <f t="shared" ca="1" si="636"/>
        <v/>
      </c>
      <c r="U670" s="25" t="str">
        <f t="shared" ca="1" si="617"/>
        <v/>
      </c>
      <c r="V670" s="25" t="str">
        <f t="shared" ca="1" si="637"/>
        <v/>
      </c>
      <c r="W670" s="25" t="str">
        <f t="shared" ca="1" si="618"/>
        <v/>
      </c>
      <c r="X670" s="25" t="str">
        <f t="shared" ca="1" si="638"/>
        <v/>
      </c>
      <c r="Y670" s="25" t="str">
        <f t="shared" ca="1" si="619"/>
        <v/>
      </c>
      <c r="Z670" s="25" t="str">
        <f t="shared" ca="1" si="639"/>
        <v/>
      </c>
      <c r="AA670" s="25" t="str">
        <f t="shared" ca="1" si="640"/>
        <v/>
      </c>
      <c r="AB670" s="25" t="str">
        <f ca="1">IF($H670="","",IF($Q670="x",SUM(U$3:W670)+SUM(Z$3:AA670)-SUM(AB$3:AB669),0))</f>
        <v/>
      </c>
      <c r="AC670" s="25" t="str">
        <f t="shared" ca="1" si="641"/>
        <v/>
      </c>
      <c r="AD670" s="25" t="str">
        <f t="shared" ca="1" si="620"/>
        <v/>
      </c>
      <c r="AE670" s="7"/>
      <c r="AF670" s="25" t="str">
        <f t="shared" ca="1" si="642"/>
        <v/>
      </c>
      <c r="AG670" s="25">
        <f ca="1">SUM(AF$3:AF670)</f>
        <v>0</v>
      </c>
      <c r="AH670" s="25" t="str">
        <f t="shared" ca="1" si="643"/>
        <v/>
      </c>
      <c r="AI670" s="25" t="str">
        <f t="shared" ca="1" si="621"/>
        <v/>
      </c>
      <c r="AJ670" s="25" t="str">
        <f t="shared" ca="1" si="644"/>
        <v/>
      </c>
      <c r="AK670" s="25" t="str">
        <f t="shared" ca="1" si="622"/>
        <v/>
      </c>
      <c r="AL670" s="25" t="str">
        <f t="shared" ca="1" si="645"/>
        <v/>
      </c>
      <c r="AM670" s="25" t="str">
        <f t="shared" ca="1" si="623"/>
        <v/>
      </c>
      <c r="AN670" s="25" t="str">
        <f t="shared" ca="1" si="646"/>
        <v/>
      </c>
      <c r="AO670" s="25" t="str">
        <f t="shared" ca="1" si="647"/>
        <v/>
      </c>
      <c r="AP670" s="25" t="str">
        <f ca="1">IF($H670="","",IF($Q670="x",SUM(AI$3:AK670)+SUM(AN$3:AO670)-SUM(AP$3:AP669),0))</f>
        <v/>
      </c>
      <c r="AQ670" s="25" t="str">
        <f t="shared" ca="1" si="648"/>
        <v/>
      </c>
      <c r="AR670" s="25" t="str">
        <f t="shared" ca="1" si="624"/>
        <v/>
      </c>
      <c r="AS670" s="7"/>
      <c r="AT670" s="25" t="str">
        <f t="shared" ca="1" si="649"/>
        <v/>
      </c>
      <c r="AU670" s="25">
        <f ca="1">SUM(AT$3:AT670)</f>
        <v>0</v>
      </c>
      <c r="AV670" s="25" t="str">
        <f t="shared" ca="1" si="650"/>
        <v/>
      </c>
      <c r="AW670" s="25" t="str">
        <f t="shared" ca="1" si="625"/>
        <v/>
      </c>
      <c r="AX670" s="25" t="str">
        <f t="shared" ca="1" si="651"/>
        <v/>
      </c>
      <c r="AY670" s="25" t="str">
        <f t="shared" ca="1" si="652"/>
        <v/>
      </c>
      <c r="AZ670" s="25" t="str">
        <f t="shared" ca="1" si="653"/>
        <v/>
      </c>
      <c r="BA670" s="25" t="str">
        <f t="shared" ca="1" si="654"/>
        <v/>
      </c>
      <c r="BB670" s="25" t="str">
        <f t="shared" ca="1" si="655"/>
        <v/>
      </c>
      <c r="BC670" s="25" t="str">
        <f t="shared" ca="1" si="656"/>
        <v/>
      </c>
      <c r="BD670" s="25" t="str">
        <f ca="1">IF($H670="","",IF($Q670="x",SUM(AW$3:AY670)+SUM(BB$3:BC670)-SUM(BD$3:BD669),0))</f>
        <v/>
      </c>
      <c r="BE670" s="25" t="str">
        <f t="shared" ca="1" si="657"/>
        <v/>
      </c>
      <c r="BF670" s="25" t="str">
        <f t="shared" ca="1" si="626"/>
        <v/>
      </c>
      <c r="BG670" s="7"/>
      <c r="BI670" s="25" t="str">
        <f t="shared" ca="1" si="658"/>
        <v/>
      </c>
      <c r="BJ670" s="25">
        <f ca="1">SUM(BI$3:BI670)</f>
        <v>0</v>
      </c>
      <c r="BK670" s="25" t="str">
        <f t="shared" ca="1" si="670"/>
        <v/>
      </c>
      <c r="BL670" s="25" t="str">
        <f t="shared" ca="1" si="627"/>
        <v/>
      </c>
      <c r="BM670" s="25" t="str">
        <f t="shared" ca="1" si="659"/>
        <v/>
      </c>
      <c r="BN670" s="25" t="str">
        <f t="shared" ca="1" si="660"/>
        <v/>
      </c>
      <c r="BO670" s="25" t="str">
        <f t="shared" ca="1" si="661"/>
        <v/>
      </c>
      <c r="BP670" s="25" t="str">
        <f t="shared" ca="1" si="662"/>
        <v/>
      </c>
      <c r="BQ670" s="25" t="str">
        <f t="shared" ca="1" si="663"/>
        <v/>
      </c>
      <c r="BR670" s="25" t="str">
        <f t="shared" ca="1" si="664"/>
        <v/>
      </c>
      <c r="BS670" s="25" t="str">
        <f ca="1">IF($H670="","",IF($Q670="x",SUM(BL$3:BN670)+SUM(BQ$3:BR670)-SUM(BS$3:BS669),0))</f>
        <v/>
      </c>
      <c r="BT670" s="25" t="str">
        <f t="shared" ca="1" si="665"/>
        <v/>
      </c>
      <c r="BU670" s="25" t="str">
        <f t="shared" ca="1" si="628"/>
        <v/>
      </c>
      <c r="BV670" s="7"/>
      <c r="BY670" s="7"/>
      <c r="CB670" s="131">
        <f t="shared" si="612"/>
        <v>667</v>
      </c>
      <c r="CC670" s="132" t="str">
        <f t="shared" ca="1" si="666"/>
        <v/>
      </c>
      <c r="CD670" s="133" t="str">
        <f t="shared" ca="1" si="613"/>
        <v/>
      </c>
      <c r="CE670" s="133" t="str">
        <f t="shared" ca="1" si="667"/>
        <v/>
      </c>
      <c r="CF670" s="133" t="str">
        <f t="shared" ca="1" si="614"/>
        <v/>
      </c>
      <c r="CG670" s="133" t="str">
        <f t="shared" ca="1" si="668"/>
        <v/>
      </c>
      <c r="CH670" s="133" t="str">
        <f ca="1">IF($H670="","",IF(MONTH($H670)=MONTH($C$4)-1,MAX(0,(CG670-SUM(N659:N670)+SUM(O659:O670))-(VLOOKUP(CB670-12,$CB$3:$CH669,6,FALSE))),0)*0.25)</f>
        <v/>
      </c>
      <c r="CI670" s="133" t="str">
        <f ca="1">IF($H670="","",CG670-SUM($CH$4:$CH670))</f>
        <v/>
      </c>
      <c r="CK670" s="133" t="str">
        <f ca="1">IF($H670="","",SUM($N$4:$N670)+$CK$3)</f>
        <v/>
      </c>
      <c r="CL670" s="133" t="str">
        <f ca="1">IF($H670="","",SUM($O$4:$O670))</f>
        <v/>
      </c>
      <c r="CM670" s="133" t="str">
        <f t="shared" ca="1" si="671"/>
        <v/>
      </c>
      <c r="CN670" s="133" t="str">
        <f ca="1">IF($H670="","",ROUND(IF(MONTH($H670)=MONTH($C$4)-1,BT670*(1+CC670)-SUM($CM$4:$CM670),0),2))</f>
        <v/>
      </c>
      <c r="CZ670" s="132" t="str">
        <f t="shared" ca="1" si="629"/>
        <v/>
      </c>
    </row>
    <row r="671" spans="6:104" x14ac:dyDescent="0.2">
      <c r="F671" s="3">
        <v>668</v>
      </c>
      <c r="G671" s="3">
        <f t="shared" si="630"/>
        <v>56</v>
      </c>
      <c r="H671" s="8" t="str">
        <f t="shared" ca="1" si="669"/>
        <v/>
      </c>
      <c r="I671" s="6" t="str">
        <f t="shared" ca="1" si="615"/>
        <v/>
      </c>
      <c r="J671" s="6" t="str">
        <f t="shared" ca="1" si="616"/>
        <v/>
      </c>
      <c r="K671" s="7"/>
      <c r="L671" s="6" t="str">
        <f ca="1">IF($H671="","",IF($J671="",VLOOKUP($I671,Sterbetafeln!$A$4:$I$124,$D$10,FALSE),MAX(0.0005,VLOOKUP($I671,Sterbetafeln!$A$4:$I$124,$D$10,FALSE)*VLOOKUP($J671,Sterbetafeln!$A$4:$I$124,$D$13,FALSE))))</f>
        <v/>
      </c>
      <c r="M671" s="78">
        <f ca="1">SUM($O$3:$O671)</f>
        <v>0</v>
      </c>
      <c r="N671" s="25" t="str">
        <f t="shared" ca="1" si="631"/>
        <v/>
      </c>
      <c r="O671" s="25" t="str">
        <f t="shared" ca="1" si="632"/>
        <v/>
      </c>
      <c r="P671" s="25" t="str">
        <f t="shared" ca="1" si="633"/>
        <v/>
      </c>
      <c r="Q671" s="7" t="str">
        <f t="shared" ca="1" si="634"/>
        <v/>
      </c>
      <c r="R671" s="25" t="str">
        <f t="shared" ca="1" si="635"/>
        <v/>
      </c>
      <c r="S671" s="25">
        <f ca="1">SUM(R$3:R671)</f>
        <v>0</v>
      </c>
      <c r="T671" s="25" t="str">
        <f t="shared" ca="1" si="636"/>
        <v/>
      </c>
      <c r="U671" s="25" t="str">
        <f t="shared" ca="1" si="617"/>
        <v/>
      </c>
      <c r="V671" s="25" t="str">
        <f t="shared" ca="1" si="637"/>
        <v/>
      </c>
      <c r="W671" s="25" t="str">
        <f t="shared" ca="1" si="618"/>
        <v/>
      </c>
      <c r="X671" s="25" t="str">
        <f t="shared" ca="1" si="638"/>
        <v/>
      </c>
      <c r="Y671" s="25" t="str">
        <f t="shared" ca="1" si="619"/>
        <v/>
      </c>
      <c r="Z671" s="25" t="str">
        <f t="shared" ca="1" si="639"/>
        <v/>
      </c>
      <c r="AA671" s="25" t="str">
        <f t="shared" ca="1" si="640"/>
        <v/>
      </c>
      <c r="AB671" s="25" t="str">
        <f ca="1">IF($H671="","",IF($Q671="x",SUM(U$3:W671)+SUM(Z$3:AA671)-SUM(AB$3:AB670),0))</f>
        <v/>
      </c>
      <c r="AC671" s="25" t="str">
        <f t="shared" ca="1" si="641"/>
        <v/>
      </c>
      <c r="AD671" s="25" t="str">
        <f t="shared" ca="1" si="620"/>
        <v/>
      </c>
      <c r="AE671" s="7"/>
      <c r="AF671" s="25" t="str">
        <f t="shared" ca="1" si="642"/>
        <v/>
      </c>
      <c r="AG671" s="25">
        <f ca="1">SUM(AF$3:AF671)</f>
        <v>0</v>
      </c>
      <c r="AH671" s="25" t="str">
        <f t="shared" ca="1" si="643"/>
        <v/>
      </c>
      <c r="AI671" s="25" t="str">
        <f t="shared" ca="1" si="621"/>
        <v/>
      </c>
      <c r="AJ671" s="25" t="str">
        <f t="shared" ca="1" si="644"/>
        <v/>
      </c>
      <c r="AK671" s="25" t="str">
        <f t="shared" ca="1" si="622"/>
        <v/>
      </c>
      <c r="AL671" s="25" t="str">
        <f t="shared" ca="1" si="645"/>
        <v/>
      </c>
      <c r="AM671" s="25" t="str">
        <f t="shared" ca="1" si="623"/>
        <v/>
      </c>
      <c r="AN671" s="25" t="str">
        <f t="shared" ca="1" si="646"/>
        <v/>
      </c>
      <c r="AO671" s="25" t="str">
        <f t="shared" ca="1" si="647"/>
        <v/>
      </c>
      <c r="AP671" s="25" t="str">
        <f ca="1">IF($H671="","",IF($Q671="x",SUM(AI$3:AK671)+SUM(AN$3:AO671)-SUM(AP$3:AP670),0))</f>
        <v/>
      </c>
      <c r="AQ671" s="25" t="str">
        <f t="shared" ca="1" si="648"/>
        <v/>
      </c>
      <c r="AR671" s="25" t="str">
        <f t="shared" ca="1" si="624"/>
        <v/>
      </c>
      <c r="AS671" s="7"/>
      <c r="AT671" s="25" t="str">
        <f t="shared" ca="1" si="649"/>
        <v/>
      </c>
      <c r="AU671" s="25">
        <f ca="1">SUM(AT$3:AT671)</f>
        <v>0</v>
      </c>
      <c r="AV671" s="25" t="str">
        <f t="shared" ca="1" si="650"/>
        <v/>
      </c>
      <c r="AW671" s="25" t="str">
        <f t="shared" ca="1" si="625"/>
        <v/>
      </c>
      <c r="AX671" s="25" t="str">
        <f t="shared" ca="1" si="651"/>
        <v/>
      </c>
      <c r="AY671" s="25" t="str">
        <f t="shared" ca="1" si="652"/>
        <v/>
      </c>
      <c r="AZ671" s="25" t="str">
        <f t="shared" ca="1" si="653"/>
        <v/>
      </c>
      <c r="BA671" s="25" t="str">
        <f t="shared" ca="1" si="654"/>
        <v/>
      </c>
      <c r="BB671" s="25" t="str">
        <f t="shared" ca="1" si="655"/>
        <v/>
      </c>
      <c r="BC671" s="25" t="str">
        <f t="shared" ca="1" si="656"/>
        <v/>
      </c>
      <c r="BD671" s="25" t="str">
        <f ca="1">IF($H671="","",IF($Q671="x",SUM(AW$3:AY671)+SUM(BB$3:BC671)-SUM(BD$3:BD670),0))</f>
        <v/>
      </c>
      <c r="BE671" s="25" t="str">
        <f t="shared" ca="1" si="657"/>
        <v/>
      </c>
      <c r="BF671" s="25" t="str">
        <f t="shared" ca="1" si="626"/>
        <v/>
      </c>
      <c r="BG671" s="7"/>
      <c r="BI671" s="25" t="str">
        <f t="shared" ca="1" si="658"/>
        <v/>
      </c>
      <c r="BJ671" s="25">
        <f ca="1">SUM(BI$3:BI671)</f>
        <v>0</v>
      </c>
      <c r="BK671" s="25" t="str">
        <f t="shared" ca="1" si="670"/>
        <v/>
      </c>
      <c r="BL671" s="25" t="str">
        <f t="shared" ca="1" si="627"/>
        <v/>
      </c>
      <c r="BM671" s="25" t="str">
        <f t="shared" ca="1" si="659"/>
        <v/>
      </c>
      <c r="BN671" s="25" t="str">
        <f t="shared" ca="1" si="660"/>
        <v/>
      </c>
      <c r="BO671" s="25" t="str">
        <f t="shared" ca="1" si="661"/>
        <v/>
      </c>
      <c r="BP671" s="25" t="str">
        <f t="shared" ca="1" si="662"/>
        <v/>
      </c>
      <c r="BQ671" s="25" t="str">
        <f t="shared" ca="1" si="663"/>
        <v/>
      </c>
      <c r="BR671" s="25" t="str">
        <f t="shared" ca="1" si="664"/>
        <v/>
      </c>
      <c r="BS671" s="25" t="str">
        <f ca="1">IF($H671="","",IF($Q671="x",SUM(BL$3:BN671)+SUM(BQ$3:BR671)-SUM(BS$3:BS670),0))</f>
        <v/>
      </c>
      <c r="BT671" s="25" t="str">
        <f t="shared" ca="1" si="665"/>
        <v/>
      </c>
      <c r="BU671" s="25" t="str">
        <f t="shared" ca="1" si="628"/>
        <v/>
      </c>
      <c r="BV671" s="7"/>
      <c r="BY671" s="7"/>
      <c r="CB671" s="131">
        <f t="shared" si="612"/>
        <v>668</v>
      </c>
      <c r="CC671" s="132" t="str">
        <f t="shared" ca="1" si="666"/>
        <v/>
      </c>
      <c r="CD671" s="133" t="str">
        <f t="shared" ca="1" si="613"/>
        <v/>
      </c>
      <c r="CE671" s="133" t="str">
        <f t="shared" ca="1" si="667"/>
        <v/>
      </c>
      <c r="CF671" s="133" t="str">
        <f t="shared" ca="1" si="614"/>
        <v/>
      </c>
      <c r="CG671" s="133" t="str">
        <f t="shared" ca="1" si="668"/>
        <v/>
      </c>
      <c r="CH671" s="133" t="str">
        <f ca="1">IF($H671="","",IF(MONTH($H671)=MONTH($C$4)-1,MAX(0,(CG671-SUM(N660:N671)+SUM(O660:O671))-(VLOOKUP(CB671-12,$CB$3:$CH670,6,FALSE))),0)*0.25)</f>
        <v/>
      </c>
      <c r="CI671" s="133" t="str">
        <f ca="1">IF($H671="","",CG671-SUM($CH$4:$CH671))</f>
        <v/>
      </c>
      <c r="CK671" s="133" t="str">
        <f ca="1">IF($H671="","",SUM($N$4:$N671)+$CK$3)</f>
        <v/>
      </c>
      <c r="CL671" s="133" t="str">
        <f ca="1">IF($H671="","",SUM($O$4:$O671))</f>
        <v/>
      </c>
      <c r="CM671" s="133" t="str">
        <f t="shared" ca="1" si="671"/>
        <v/>
      </c>
      <c r="CN671" s="133" t="str">
        <f ca="1">IF($H671="","",ROUND(IF(MONTH($H671)=MONTH($C$4)-1,BT671*(1+CC671)-SUM($CM$4:$CM671),0),2))</f>
        <v/>
      </c>
      <c r="CZ671" s="132" t="str">
        <f t="shared" ca="1" si="629"/>
        <v/>
      </c>
    </row>
    <row r="672" spans="6:104" x14ac:dyDescent="0.2">
      <c r="F672" s="3">
        <v>669</v>
      </c>
      <c r="G672" s="3">
        <f t="shared" si="630"/>
        <v>56</v>
      </c>
      <c r="H672" s="8" t="str">
        <f t="shared" ca="1" si="669"/>
        <v/>
      </c>
      <c r="I672" s="6" t="str">
        <f t="shared" ca="1" si="615"/>
        <v/>
      </c>
      <c r="J672" s="6" t="str">
        <f t="shared" ca="1" si="616"/>
        <v/>
      </c>
      <c r="K672" s="7"/>
      <c r="L672" s="6" t="str">
        <f ca="1">IF($H672="","",IF($J672="",VLOOKUP($I672,Sterbetafeln!$A$4:$I$124,$D$10,FALSE),MAX(0.0005,VLOOKUP($I672,Sterbetafeln!$A$4:$I$124,$D$10,FALSE)*VLOOKUP($J672,Sterbetafeln!$A$4:$I$124,$D$13,FALSE))))</f>
        <v/>
      </c>
      <c r="M672" s="78">
        <f ca="1">SUM($O$3:$O672)</f>
        <v>0</v>
      </c>
      <c r="N672" s="25" t="str">
        <f t="shared" ca="1" si="631"/>
        <v/>
      </c>
      <c r="O672" s="25" t="str">
        <f t="shared" ca="1" si="632"/>
        <v/>
      </c>
      <c r="P672" s="25" t="str">
        <f t="shared" ca="1" si="633"/>
        <v/>
      </c>
      <c r="Q672" s="7" t="str">
        <f t="shared" ca="1" si="634"/>
        <v/>
      </c>
      <c r="R672" s="25" t="str">
        <f t="shared" ca="1" si="635"/>
        <v/>
      </c>
      <c r="S672" s="25">
        <f ca="1">SUM(R$3:R672)</f>
        <v>0</v>
      </c>
      <c r="T672" s="25" t="str">
        <f t="shared" ca="1" si="636"/>
        <v/>
      </c>
      <c r="U672" s="25" t="str">
        <f t="shared" ca="1" si="617"/>
        <v/>
      </c>
      <c r="V672" s="25" t="str">
        <f t="shared" ca="1" si="637"/>
        <v/>
      </c>
      <c r="W672" s="25" t="str">
        <f t="shared" ca="1" si="618"/>
        <v/>
      </c>
      <c r="X672" s="25" t="str">
        <f t="shared" ca="1" si="638"/>
        <v/>
      </c>
      <c r="Y672" s="25" t="str">
        <f t="shared" ca="1" si="619"/>
        <v/>
      </c>
      <c r="Z672" s="25" t="str">
        <f t="shared" ca="1" si="639"/>
        <v/>
      </c>
      <c r="AA672" s="25" t="str">
        <f t="shared" ca="1" si="640"/>
        <v/>
      </c>
      <c r="AB672" s="25" t="str">
        <f ca="1">IF($H672="","",IF($Q672="x",SUM(U$3:W672)+SUM(Z$3:AA672)-SUM(AB$3:AB671),0))</f>
        <v/>
      </c>
      <c r="AC672" s="25" t="str">
        <f t="shared" ca="1" si="641"/>
        <v/>
      </c>
      <c r="AD672" s="25" t="str">
        <f t="shared" ca="1" si="620"/>
        <v/>
      </c>
      <c r="AE672" s="7"/>
      <c r="AF672" s="25" t="str">
        <f t="shared" ca="1" si="642"/>
        <v/>
      </c>
      <c r="AG672" s="25">
        <f ca="1">SUM(AF$3:AF672)</f>
        <v>0</v>
      </c>
      <c r="AH672" s="25" t="str">
        <f t="shared" ca="1" si="643"/>
        <v/>
      </c>
      <c r="AI672" s="25" t="str">
        <f t="shared" ca="1" si="621"/>
        <v/>
      </c>
      <c r="AJ672" s="25" t="str">
        <f t="shared" ca="1" si="644"/>
        <v/>
      </c>
      <c r="AK672" s="25" t="str">
        <f t="shared" ca="1" si="622"/>
        <v/>
      </c>
      <c r="AL672" s="25" t="str">
        <f t="shared" ca="1" si="645"/>
        <v/>
      </c>
      <c r="AM672" s="25" t="str">
        <f t="shared" ca="1" si="623"/>
        <v/>
      </c>
      <c r="AN672" s="25" t="str">
        <f t="shared" ca="1" si="646"/>
        <v/>
      </c>
      <c r="AO672" s="25" t="str">
        <f t="shared" ca="1" si="647"/>
        <v/>
      </c>
      <c r="AP672" s="25" t="str">
        <f ca="1">IF($H672="","",IF($Q672="x",SUM(AI$3:AK672)+SUM(AN$3:AO672)-SUM(AP$3:AP671),0))</f>
        <v/>
      </c>
      <c r="AQ672" s="25" t="str">
        <f t="shared" ca="1" si="648"/>
        <v/>
      </c>
      <c r="AR672" s="25" t="str">
        <f t="shared" ca="1" si="624"/>
        <v/>
      </c>
      <c r="AS672" s="7"/>
      <c r="AT672" s="25" t="str">
        <f t="shared" ca="1" si="649"/>
        <v/>
      </c>
      <c r="AU672" s="25">
        <f ca="1">SUM(AT$3:AT672)</f>
        <v>0</v>
      </c>
      <c r="AV672" s="25" t="str">
        <f t="shared" ca="1" si="650"/>
        <v/>
      </c>
      <c r="AW672" s="25" t="str">
        <f t="shared" ca="1" si="625"/>
        <v/>
      </c>
      <c r="AX672" s="25" t="str">
        <f t="shared" ca="1" si="651"/>
        <v/>
      </c>
      <c r="AY672" s="25" t="str">
        <f t="shared" ca="1" si="652"/>
        <v/>
      </c>
      <c r="AZ672" s="25" t="str">
        <f t="shared" ca="1" si="653"/>
        <v/>
      </c>
      <c r="BA672" s="25" t="str">
        <f t="shared" ca="1" si="654"/>
        <v/>
      </c>
      <c r="BB672" s="25" t="str">
        <f t="shared" ca="1" si="655"/>
        <v/>
      </c>
      <c r="BC672" s="25" t="str">
        <f t="shared" ca="1" si="656"/>
        <v/>
      </c>
      <c r="BD672" s="25" t="str">
        <f ca="1">IF($H672="","",IF($Q672="x",SUM(AW$3:AY672)+SUM(BB$3:BC672)-SUM(BD$3:BD671),0))</f>
        <v/>
      </c>
      <c r="BE672" s="25" t="str">
        <f t="shared" ca="1" si="657"/>
        <v/>
      </c>
      <c r="BF672" s="25" t="str">
        <f t="shared" ca="1" si="626"/>
        <v/>
      </c>
      <c r="BG672" s="7"/>
      <c r="BI672" s="25" t="str">
        <f t="shared" ca="1" si="658"/>
        <v/>
      </c>
      <c r="BJ672" s="25">
        <f ca="1">SUM(BI$3:BI672)</f>
        <v>0</v>
      </c>
      <c r="BK672" s="25" t="str">
        <f t="shared" ca="1" si="670"/>
        <v/>
      </c>
      <c r="BL672" s="25" t="str">
        <f t="shared" ca="1" si="627"/>
        <v/>
      </c>
      <c r="BM672" s="25" t="str">
        <f t="shared" ca="1" si="659"/>
        <v/>
      </c>
      <c r="BN672" s="25" t="str">
        <f t="shared" ca="1" si="660"/>
        <v/>
      </c>
      <c r="BO672" s="25" t="str">
        <f t="shared" ca="1" si="661"/>
        <v/>
      </c>
      <c r="BP672" s="25" t="str">
        <f t="shared" ca="1" si="662"/>
        <v/>
      </c>
      <c r="BQ672" s="25" t="str">
        <f t="shared" ca="1" si="663"/>
        <v/>
      </c>
      <c r="BR672" s="25" t="str">
        <f t="shared" ca="1" si="664"/>
        <v/>
      </c>
      <c r="BS672" s="25" t="str">
        <f ca="1">IF($H672="","",IF($Q672="x",SUM(BL$3:BN672)+SUM(BQ$3:BR672)-SUM(BS$3:BS671),0))</f>
        <v/>
      </c>
      <c r="BT672" s="25" t="str">
        <f t="shared" ca="1" si="665"/>
        <v/>
      </c>
      <c r="BU672" s="25" t="str">
        <f t="shared" ca="1" si="628"/>
        <v/>
      </c>
      <c r="BV672" s="7"/>
      <c r="BY672" s="7"/>
      <c r="CB672" s="131">
        <f t="shared" si="612"/>
        <v>669</v>
      </c>
      <c r="CC672" s="132" t="str">
        <f t="shared" ca="1" si="666"/>
        <v/>
      </c>
      <c r="CD672" s="133" t="str">
        <f t="shared" ca="1" si="613"/>
        <v/>
      </c>
      <c r="CE672" s="133" t="str">
        <f t="shared" ca="1" si="667"/>
        <v/>
      </c>
      <c r="CF672" s="133" t="str">
        <f t="shared" ca="1" si="614"/>
        <v/>
      </c>
      <c r="CG672" s="133" t="str">
        <f t="shared" ca="1" si="668"/>
        <v/>
      </c>
      <c r="CH672" s="133" t="str">
        <f ca="1">IF($H672="","",IF(MONTH($H672)=MONTH($C$4)-1,MAX(0,(CG672-SUM(N661:N672)+SUM(O661:O672))-(VLOOKUP(CB672-12,$CB$3:$CH671,6,FALSE))),0)*0.25)</f>
        <v/>
      </c>
      <c r="CI672" s="133" t="str">
        <f ca="1">IF($H672="","",CG672-SUM($CH$4:$CH672))</f>
        <v/>
      </c>
      <c r="CK672" s="133" t="str">
        <f ca="1">IF($H672="","",SUM($N$4:$N672)+$CK$3)</f>
        <v/>
      </c>
      <c r="CL672" s="133" t="str">
        <f ca="1">IF($H672="","",SUM($O$4:$O672))</f>
        <v/>
      </c>
      <c r="CM672" s="133" t="str">
        <f t="shared" ca="1" si="671"/>
        <v/>
      </c>
      <c r="CN672" s="133" t="str">
        <f ca="1">IF($H672="","",ROUND(IF(MONTH($H672)=MONTH($C$4)-1,BT672*(1+CC672)-SUM($CM$4:$CM672),0),2))</f>
        <v/>
      </c>
      <c r="CZ672" s="132" t="str">
        <f t="shared" ca="1" si="629"/>
        <v/>
      </c>
    </row>
    <row r="673" spans="6:104" x14ac:dyDescent="0.2">
      <c r="F673" s="3">
        <v>670</v>
      </c>
      <c r="G673" s="3">
        <f t="shared" si="630"/>
        <v>56</v>
      </c>
      <c r="H673" s="8" t="str">
        <f t="shared" ca="1" si="669"/>
        <v/>
      </c>
      <c r="I673" s="6" t="str">
        <f t="shared" ca="1" si="615"/>
        <v/>
      </c>
      <c r="J673" s="6" t="str">
        <f t="shared" ca="1" si="616"/>
        <v/>
      </c>
      <c r="K673" s="7"/>
      <c r="L673" s="6" t="str">
        <f ca="1">IF($H673="","",IF($J673="",VLOOKUP($I673,Sterbetafeln!$A$4:$I$124,$D$10,FALSE),MAX(0.0005,VLOOKUP($I673,Sterbetafeln!$A$4:$I$124,$D$10,FALSE)*VLOOKUP($J673,Sterbetafeln!$A$4:$I$124,$D$13,FALSE))))</f>
        <v/>
      </c>
      <c r="M673" s="78">
        <f ca="1">SUM($O$3:$O673)</f>
        <v>0</v>
      </c>
      <c r="N673" s="25" t="str">
        <f t="shared" ca="1" si="631"/>
        <v/>
      </c>
      <c r="O673" s="25" t="str">
        <f t="shared" ca="1" si="632"/>
        <v/>
      </c>
      <c r="P673" s="25" t="str">
        <f t="shared" ca="1" si="633"/>
        <v/>
      </c>
      <c r="Q673" s="7" t="str">
        <f t="shared" ca="1" si="634"/>
        <v/>
      </c>
      <c r="R673" s="25" t="str">
        <f t="shared" ca="1" si="635"/>
        <v/>
      </c>
      <c r="S673" s="25">
        <f ca="1">SUM(R$3:R673)</f>
        <v>0</v>
      </c>
      <c r="T673" s="25" t="str">
        <f t="shared" ca="1" si="636"/>
        <v/>
      </c>
      <c r="U673" s="25" t="str">
        <f t="shared" ca="1" si="617"/>
        <v/>
      </c>
      <c r="V673" s="25" t="str">
        <f t="shared" ca="1" si="637"/>
        <v/>
      </c>
      <c r="W673" s="25" t="str">
        <f t="shared" ca="1" si="618"/>
        <v/>
      </c>
      <c r="X673" s="25" t="str">
        <f t="shared" ca="1" si="638"/>
        <v/>
      </c>
      <c r="Y673" s="25" t="str">
        <f t="shared" ca="1" si="619"/>
        <v/>
      </c>
      <c r="Z673" s="25" t="str">
        <f t="shared" ca="1" si="639"/>
        <v/>
      </c>
      <c r="AA673" s="25" t="str">
        <f t="shared" ca="1" si="640"/>
        <v/>
      </c>
      <c r="AB673" s="25" t="str">
        <f ca="1">IF($H673="","",IF($Q673="x",SUM(U$3:W673)+SUM(Z$3:AA673)-SUM(AB$3:AB672),0))</f>
        <v/>
      </c>
      <c r="AC673" s="25" t="str">
        <f t="shared" ca="1" si="641"/>
        <v/>
      </c>
      <c r="AD673" s="25" t="str">
        <f t="shared" ca="1" si="620"/>
        <v/>
      </c>
      <c r="AE673" s="7"/>
      <c r="AF673" s="25" t="str">
        <f t="shared" ca="1" si="642"/>
        <v/>
      </c>
      <c r="AG673" s="25">
        <f ca="1">SUM(AF$3:AF673)</f>
        <v>0</v>
      </c>
      <c r="AH673" s="25" t="str">
        <f t="shared" ca="1" si="643"/>
        <v/>
      </c>
      <c r="AI673" s="25" t="str">
        <f t="shared" ca="1" si="621"/>
        <v/>
      </c>
      <c r="AJ673" s="25" t="str">
        <f t="shared" ca="1" si="644"/>
        <v/>
      </c>
      <c r="AK673" s="25" t="str">
        <f t="shared" ca="1" si="622"/>
        <v/>
      </c>
      <c r="AL673" s="25" t="str">
        <f t="shared" ca="1" si="645"/>
        <v/>
      </c>
      <c r="AM673" s="25" t="str">
        <f t="shared" ca="1" si="623"/>
        <v/>
      </c>
      <c r="AN673" s="25" t="str">
        <f t="shared" ca="1" si="646"/>
        <v/>
      </c>
      <c r="AO673" s="25" t="str">
        <f t="shared" ca="1" si="647"/>
        <v/>
      </c>
      <c r="AP673" s="25" t="str">
        <f ca="1">IF($H673="","",IF($Q673="x",SUM(AI$3:AK673)+SUM(AN$3:AO673)-SUM(AP$3:AP672),0))</f>
        <v/>
      </c>
      <c r="AQ673" s="25" t="str">
        <f t="shared" ca="1" si="648"/>
        <v/>
      </c>
      <c r="AR673" s="25" t="str">
        <f t="shared" ca="1" si="624"/>
        <v/>
      </c>
      <c r="AS673" s="7"/>
      <c r="AT673" s="25" t="str">
        <f t="shared" ca="1" si="649"/>
        <v/>
      </c>
      <c r="AU673" s="25">
        <f ca="1">SUM(AT$3:AT673)</f>
        <v>0</v>
      </c>
      <c r="AV673" s="25" t="str">
        <f t="shared" ca="1" si="650"/>
        <v/>
      </c>
      <c r="AW673" s="25" t="str">
        <f t="shared" ca="1" si="625"/>
        <v/>
      </c>
      <c r="AX673" s="25" t="str">
        <f t="shared" ca="1" si="651"/>
        <v/>
      </c>
      <c r="AY673" s="25" t="str">
        <f t="shared" ca="1" si="652"/>
        <v/>
      </c>
      <c r="AZ673" s="25" t="str">
        <f t="shared" ca="1" si="653"/>
        <v/>
      </c>
      <c r="BA673" s="25" t="str">
        <f t="shared" ca="1" si="654"/>
        <v/>
      </c>
      <c r="BB673" s="25" t="str">
        <f t="shared" ca="1" si="655"/>
        <v/>
      </c>
      <c r="BC673" s="25" t="str">
        <f t="shared" ca="1" si="656"/>
        <v/>
      </c>
      <c r="BD673" s="25" t="str">
        <f ca="1">IF($H673="","",IF($Q673="x",SUM(AW$3:AY673)+SUM(BB$3:BC673)-SUM(BD$3:BD672),0))</f>
        <v/>
      </c>
      <c r="BE673" s="25" t="str">
        <f t="shared" ca="1" si="657"/>
        <v/>
      </c>
      <c r="BF673" s="25" t="str">
        <f t="shared" ca="1" si="626"/>
        <v/>
      </c>
      <c r="BG673" s="7"/>
      <c r="BI673" s="25" t="str">
        <f t="shared" ca="1" si="658"/>
        <v/>
      </c>
      <c r="BJ673" s="25">
        <f ca="1">SUM(BI$3:BI673)</f>
        <v>0</v>
      </c>
      <c r="BK673" s="25" t="str">
        <f t="shared" ca="1" si="670"/>
        <v/>
      </c>
      <c r="BL673" s="25" t="str">
        <f t="shared" ca="1" si="627"/>
        <v/>
      </c>
      <c r="BM673" s="25" t="str">
        <f t="shared" ca="1" si="659"/>
        <v/>
      </c>
      <c r="BN673" s="25" t="str">
        <f t="shared" ca="1" si="660"/>
        <v/>
      </c>
      <c r="BO673" s="25" t="str">
        <f t="shared" ca="1" si="661"/>
        <v/>
      </c>
      <c r="BP673" s="25" t="str">
        <f t="shared" ca="1" si="662"/>
        <v/>
      </c>
      <c r="BQ673" s="25" t="str">
        <f t="shared" ca="1" si="663"/>
        <v/>
      </c>
      <c r="BR673" s="25" t="str">
        <f t="shared" ca="1" si="664"/>
        <v/>
      </c>
      <c r="BS673" s="25" t="str">
        <f ca="1">IF($H673="","",IF($Q673="x",SUM(BL$3:BN673)+SUM(BQ$3:BR673)-SUM(BS$3:BS672),0))</f>
        <v/>
      </c>
      <c r="BT673" s="25" t="str">
        <f t="shared" ca="1" si="665"/>
        <v/>
      </c>
      <c r="BU673" s="25" t="str">
        <f t="shared" ca="1" si="628"/>
        <v/>
      </c>
      <c r="BV673" s="7"/>
      <c r="BY673" s="7"/>
      <c r="CB673" s="131">
        <f t="shared" si="612"/>
        <v>670</v>
      </c>
      <c r="CC673" s="132" t="str">
        <f t="shared" ca="1" si="666"/>
        <v/>
      </c>
      <c r="CD673" s="133" t="str">
        <f t="shared" ca="1" si="613"/>
        <v/>
      </c>
      <c r="CE673" s="133" t="str">
        <f t="shared" ca="1" si="667"/>
        <v/>
      </c>
      <c r="CF673" s="133" t="str">
        <f t="shared" ca="1" si="614"/>
        <v/>
      </c>
      <c r="CG673" s="133" t="str">
        <f t="shared" ca="1" si="668"/>
        <v/>
      </c>
      <c r="CH673" s="133" t="str">
        <f ca="1">IF($H673="","",IF(MONTH($H673)=MONTH($C$4)-1,MAX(0,(CG673-SUM(N662:N673)+SUM(O662:O673))-(VLOOKUP(CB673-12,$CB$3:$CH672,6,FALSE))),0)*0.25)</f>
        <v/>
      </c>
      <c r="CI673" s="133" t="str">
        <f ca="1">IF($H673="","",CG673-SUM($CH$4:$CH673))</f>
        <v/>
      </c>
      <c r="CK673" s="133" t="str">
        <f ca="1">IF($H673="","",SUM($N$4:$N673)+$CK$3)</f>
        <v/>
      </c>
      <c r="CL673" s="133" t="str">
        <f ca="1">IF($H673="","",SUM($O$4:$O673))</f>
        <v/>
      </c>
      <c r="CM673" s="133" t="str">
        <f t="shared" ca="1" si="671"/>
        <v/>
      </c>
      <c r="CN673" s="133" t="str">
        <f ca="1">IF($H673="","",ROUND(IF(MONTH($H673)=MONTH($C$4)-1,BT673*(1+CC673)-SUM($CM$4:$CM673),0),2))</f>
        <v/>
      </c>
      <c r="CZ673" s="132" t="str">
        <f t="shared" ca="1" si="629"/>
        <v/>
      </c>
    </row>
    <row r="674" spans="6:104" x14ac:dyDescent="0.2">
      <c r="F674" s="3">
        <v>671</v>
      </c>
      <c r="G674" s="3">
        <f t="shared" si="630"/>
        <v>56</v>
      </c>
      <c r="H674" s="8" t="str">
        <f t="shared" ca="1" si="669"/>
        <v/>
      </c>
      <c r="I674" s="6" t="str">
        <f t="shared" ca="1" si="615"/>
        <v/>
      </c>
      <c r="J674" s="6" t="str">
        <f t="shared" ca="1" si="616"/>
        <v/>
      </c>
      <c r="K674" s="7"/>
      <c r="L674" s="6" t="str">
        <f ca="1">IF($H674="","",IF($J674="",VLOOKUP($I674,Sterbetafeln!$A$4:$I$124,$D$10,FALSE),MAX(0.0005,VLOOKUP($I674,Sterbetafeln!$A$4:$I$124,$D$10,FALSE)*VLOOKUP($J674,Sterbetafeln!$A$4:$I$124,$D$13,FALSE))))</f>
        <v/>
      </c>
      <c r="M674" s="78">
        <f ca="1">SUM($O$3:$O674)</f>
        <v>0</v>
      </c>
      <c r="N674" s="25" t="str">
        <f t="shared" ca="1" si="631"/>
        <v/>
      </c>
      <c r="O674" s="25" t="str">
        <f t="shared" ca="1" si="632"/>
        <v/>
      </c>
      <c r="P674" s="25" t="str">
        <f t="shared" ca="1" si="633"/>
        <v/>
      </c>
      <c r="Q674" s="7" t="str">
        <f t="shared" ca="1" si="634"/>
        <v/>
      </c>
      <c r="R674" s="25" t="str">
        <f t="shared" ca="1" si="635"/>
        <v/>
      </c>
      <c r="S674" s="25">
        <f ca="1">SUM(R$3:R674)</f>
        <v>0</v>
      </c>
      <c r="T674" s="25" t="str">
        <f t="shared" ca="1" si="636"/>
        <v/>
      </c>
      <c r="U674" s="25" t="str">
        <f t="shared" ca="1" si="617"/>
        <v/>
      </c>
      <c r="V674" s="25" t="str">
        <f t="shared" ca="1" si="637"/>
        <v/>
      </c>
      <c r="W674" s="25" t="str">
        <f t="shared" ca="1" si="618"/>
        <v/>
      </c>
      <c r="X674" s="25" t="str">
        <f t="shared" ca="1" si="638"/>
        <v/>
      </c>
      <c r="Y674" s="25" t="str">
        <f t="shared" ca="1" si="619"/>
        <v/>
      </c>
      <c r="Z674" s="25" t="str">
        <f t="shared" ca="1" si="639"/>
        <v/>
      </c>
      <c r="AA674" s="25" t="str">
        <f t="shared" ca="1" si="640"/>
        <v/>
      </c>
      <c r="AB674" s="25" t="str">
        <f ca="1">IF($H674="","",IF($Q674="x",SUM(U$3:W674)+SUM(Z$3:AA674)-SUM(AB$3:AB673),0))</f>
        <v/>
      </c>
      <c r="AC674" s="25" t="str">
        <f t="shared" ca="1" si="641"/>
        <v/>
      </c>
      <c r="AD674" s="25" t="str">
        <f t="shared" ca="1" si="620"/>
        <v/>
      </c>
      <c r="AE674" s="7"/>
      <c r="AF674" s="25" t="str">
        <f t="shared" ca="1" si="642"/>
        <v/>
      </c>
      <c r="AG674" s="25">
        <f ca="1">SUM(AF$3:AF674)</f>
        <v>0</v>
      </c>
      <c r="AH674" s="25" t="str">
        <f t="shared" ca="1" si="643"/>
        <v/>
      </c>
      <c r="AI674" s="25" t="str">
        <f t="shared" ca="1" si="621"/>
        <v/>
      </c>
      <c r="AJ674" s="25" t="str">
        <f t="shared" ca="1" si="644"/>
        <v/>
      </c>
      <c r="AK674" s="25" t="str">
        <f t="shared" ca="1" si="622"/>
        <v/>
      </c>
      <c r="AL674" s="25" t="str">
        <f t="shared" ca="1" si="645"/>
        <v/>
      </c>
      <c r="AM674" s="25" t="str">
        <f t="shared" ca="1" si="623"/>
        <v/>
      </c>
      <c r="AN674" s="25" t="str">
        <f t="shared" ca="1" si="646"/>
        <v/>
      </c>
      <c r="AO674" s="25" t="str">
        <f t="shared" ca="1" si="647"/>
        <v/>
      </c>
      <c r="AP674" s="25" t="str">
        <f ca="1">IF($H674="","",IF($Q674="x",SUM(AI$3:AK674)+SUM(AN$3:AO674)-SUM(AP$3:AP673),0))</f>
        <v/>
      </c>
      <c r="AQ674" s="25" t="str">
        <f t="shared" ca="1" si="648"/>
        <v/>
      </c>
      <c r="AR674" s="25" t="str">
        <f t="shared" ca="1" si="624"/>
        <v/>
      </c>
      <c r="AS674" s="7"/>
      <c r="AT674" s="25" t="str">
        <f t="shared" ca="1" si="649"/>
        <v/>
      </c>
      <c r="AU674" s="25">
        <f ca="1">SUM(AT$3:AT674)</f>
        <v>0</v>
      </c>
      <c r="AV674" s="25" t="str">
        <f t="shared" ca="1" si="650"/>
        <v/>
      </c>
      <c r="AW674" s="25" t="str">
        <f t="shared" ca="1" si="625"/>
        <v/>
      </c>
      <c r="AX674" s="25" t="str">
        <f t="shared" ca="1" si="651"/>
        <v/>
      </c>
      <c r="AY674" s="25" t="str">
        <f t="shared" ca="1" si="652"/>
        <v/>
      </c>
      <c r="AZ674" s="25" t="str">
        <f t="shared" ca="1" si="653"/>
        <v/>
      </c>
      <c r="BA674" s="25" t="str">
        <f t="shared" ca="1" si="654"/>
        <v/>
      </c>
      <c r="BB674" s="25" t="str">
        <f t="shared" ca="1" si="655"/>
        <v/>
      </c>
      <c r="BC674" s="25" t="str">
        <f t="shared" ca="1" si="656"/>
        <v/>
      </c>
      <c r="BD674" s="25" t="str">
        <f ca="1">IF($H674="","",IF($Q674="x",SUM(AW$3:AY674)+SUM(BB$3:BC674)-SUM(BD$3:BD673),0))</f>
        <v/>
      </c>
      <c r="BE674" s="25" t="str">
        <f t="shared" ca="1" si="657"/>
        <v/>
      </c>
      <c r="BF674" s="25" t="str">
        <f t="shared" ca="1" si="626"/>
        <v/>
      </c>
      <c r="BG674" s="7"/>
      <c r="BI674" s="25" t="str">
        <f t="shared" ca="1" si="658"/>
        <v/>
      </c>
      <c r="BJ674" s="25">
        <f ca="1">SUM(BI$3:BI674)</f>
        <v>0</v>
      </c>
      <c r="BK674" s="25" t="str">
        <f t="shared" ca="1" si="670"/>
        <v/>
      </c>
      <c r="BL674" s="25" t="str">
        <f t="shared" ca="1" si="627"/>
        <v/>
      </c>
      <c r="BM674" s="25" t="str">
        <f t="shared" ca="1" si="659"/>
        <v/>
      </c>
      <c r="BN674" s="25" t="str">
        <f t="shared" ca="1" si="660"/>
        <v/>
      </c>
      <c r="BO674" s="25" t="str">
        <f t="shared" ca="1" si="661"/>
        <v/>
      </c>
      <c r="BP674" s="25" t="str">
        <f t="shared" ca="1" si="662"/>
        <v/>
      </c>
      <c r="BQ674" s="25" t="str">
        <f t="shared" ca="1" si="663"/>
        <v/>
      </c>
      <c r="BR674" s="25" t="str">
        <f t="shared" ca="1" si="664"/>
        <v/>
      </c>
      <c r="BS674" s="25" t="str">
        <f ca="1">IF($H674="","",IF($Q674="x",SUM(BL$3:BN674)+SUM(BQ$3:BR674)-SUM(BS$3:BS673),0))</f>
        <v/>
      </c>
      <c r="BT674" s="25" t="str">
        <f t="shared" ca="1" si="665"/>
        <v/>
      </c>
      <c r="BU674" s="25" t="str">
        <f t="shared" ca="1" si="628"/>
        <v/>
      </c>
      <c r="BV674" s="7"/>
      <c r="BY674" s="7"/>
      <c r="CB674" s="131">
        <f t="shared" si="612"/>
        <v>671</v>
      </c>
      <c r="CC674" s="132" t="str">
        <f t="shared" ca="1" si="666"/>
        <v/>
      </c>
      <c r="CD674" s="133" t="str">
        <f t="shared" ca="1" si="613"/>
        <v/>
      </c>
      <c r="CE674" s="133" t="str">
        <f t="shared" ca="1" si="667"/>
        <v/>
      </c>
      <c r="CF674" s="133" t="str">
        <f t="shared" ca="1" si="614"/>
        <v/>
      </c>
      <c r="CG674" s="133" t="str">
        <f t="shared" ca="1" si="668"/>
        <v/>
      </c>
      <c r="CH674" s="133" t="str">
        <f ca="1">IF($H674="","",IF(MONTH($H674)=MONTH($C$4)-1,MAX(0,(CG674-SUM(N663:N674)+SUM(O663:O674))-(VLOOKUP(CB674-12,$CB$3:$CH673,6,FALSE))),0)*0.25)</f>
        <v/>
      </c>
      <c r="CI674" s="133" t="str">
        <f ca="1">IF($H674="","",CG674-SUM($CH$4:$CH674))</f>
        <v/>
      </c>
      <c r="CK674" s="133" t="str">
        <f ca="1">IF($H674="","",SUM($N$4:$N674)+$CK$3)</f>
        <v/>
      </c>
      <c r="CL674" s="133" t="str">
        <f ca="1">IF($H674="","",SUM($O$4:$O674))</f>
        <v/>
      </c>
      <c r="CM674" s="133" t="str">
        <f t="shared" ca="1" si="671"/>
        <v/>
      </c>
      <c r="CN674" s="133" t="str">
        <f ca="1">IF($H674="","",ROUND(IF(MONTH($H674)=MONTH($C$4)-1,BT674*(1+CC674)-SUM($CM$4:$CM674),0),2))</f>
        <v/>
      </c>
      <c r="CZ674" s="132" t="str">
        <f t="shared" ca="1" si="629"/>
        <v/>
      </c>
    </row>
    <row r="675" spans="6:104" x14ac:dyDescent="0.2">
      <c r="F675" s="3">
        <v>672</v>
      </c>
      <c r="G675" s="3">
        <f t="shared" si="630"/>
        <v>56</v>
      </c>
      <c r="H675" s="8" t="str">
        <f t="shared" ca="1" si="669"/>
        <v/>
      </c>
      <c r="I675" s="6" t="str">
        <f t="shared" ca="1" si="615"/>
        <v/>
      </c>
      <c r="J675" s="6" t="str">
        <f t="shared" ca="1" si="616"/>
        <v/>
      </c>
      <c r="K675" s="7"/>
      <c r="L675" s="6" t="str">
        <f ca="1">IF($H675="","",IF($J675="",VLOOKUP($I675,Sterbetafeln!$A$4:$I$124,$D$10,FALSE),MAX(0.0005,VLOOKUP($I675,Sterbetafeln!$A$4:$I$124,$D$10,FALSE)*VLOOKUP($J675,Sterbetafeln!$A$4:$I$124,$D$13,FALSE))))</f>
        <v/>
      </c>
      <c r="M675" s="78">
        <f ca="1">SUM($O$3:$O675)</f>
        <v>0</v>
      </c>
      <c r="N675" s="25" t="str">
        <f t="shared" ca="1" si="631"/>
        <v/>
      </c>
      <c r="O675" s="25" t="str">
        <f t="shared" ca="1" si="632"/>
        <v/>
      </c>
      <c r="P675" s="25" t="str">
        <f t="shared" ca="1" si="633"/>
        <v/>
      </c>
      <c r="Q675" s="7" t="str">
        <f t="shared" ca="1" si="634"/>
        <v/>
      </c>
      <c r="R675" s="25" t="str">
        <f t="shared" ca="1" si="635"/>
        <v/>
      </c>
      <c r="S675" s="25">
        <f ca="1">SUM(R$3:R675)</f>
        <v>0</v>
      </c>
      <c r="T675" s="25" t="str">
        <f t="shared" ca="1" si="636"/>
        <v/>
      </c>
      <c r="U675" s="25" t="str">
        <f t="shared" ca="1" si="617"/>
        <v/>
      </c>
      <c r="V675" s="25" t="str">
        <f t="shared" ca="1" si="637"/>
        <v/>
      </c>
      <c r="W675" s="25" t="str">
        <f t="shared" ca="1" si="618"/>
        <v/>
      </c>
      <c r="X675" s="25" t="str">
        <f t="shared" ca="1" si="638"/>
        <v/>
      </c>
      <c r="Y675" s="25" t="str">
        <f t="shared" ca="1" si="619"/>
        <v/>
      </c>
      <c r="Z675" s="25" t="str">
        <f t="shared" ca="1" si="639"/>
        <v/>
      </c>
      <c r="AA675" s="25" t="str">
        <f t="shared" ca="1" si="640"/>
        <v/>
      </c>
      <c r="AB675" s="25" t="str">
        <f ca="1">IF($H675="","",IF($Q675="x",SUM(U$3:W675)+SUM(Z$3:AA675)-SUM(AB$3:AB674),0))</f>
        <v/>
      </c>
      <c r="AC675" s="25" t="str">
        <f t="shared" ca="1" si="641"/>
        <v/>
      </c>
      <c r="AD675" s="25" t="str">
        <f t="shared" ca="1" si="620"/>
        <v/>
      </c>
      <c r="AE675" s="7"/>
      <c r="AF675" s="25" t="str">
        <f t="shared" ca="1" si="642"/>
        <v/>
      </c>
      <c r="AG675" s="25">
        <f ca="1">SUM(AF$3:AF675)</f>
        <v>0</v>
      </c>
      <c r="AH675" s="25" t="str">
        <f t="shared" ca="1" si="643"/>
        <v/>
      </c>
      <c r="AI675" s="25" t="str">
        <f t="shared" ca="1" si="621"/>
        <v/>
      </c>
      <c r="AJ675" s="25" t="str">
        <f t="shared" ca="1" si="644"/>
        <v/>
      </c>
      <c r="AK675" s="25" t="str">
        <f t="shared" ca="1" si="622"/>
        <v/>
      </c>
      <c r="AL675" s="25" t="str">
        <f t="shared" ca="1" si="645"/>
        <v/>
      </c>
      <c r="AM675" s="25" t="str">
        <f t="shared" ca="1" si="623"/>
        <v/>
      </c>
      <c r="AN675" s="25" t="str">
        <f t="shared" ca="1" si="646"/>
        <v/>
      </c>
      <c r="AO675" s="25" t="str">
        <f t="shared" ca="1" si="647"/>
        <v/>
      </c>
      <c r="AP675" s="25" t="str">
        <f ca="1">IF($H675="","",IF($Q675="x",SUM(AI$3:AK675)+SUM(AN$3:AO675)-SUM(AP$3:AP674),0))</f>
        <v/>
      </c>
      <c r="AQ675" s="25" t="str">
        <f t="shared" ca="1" si="648"/>
        <v/>
      </c>
      <c r="AR675" s="25" t="str">
        <f t="shared" ca="1" si="624"/>
        <v/>
      </c>
      <c r="AS675" s="7"/>
      <c r="AT675" s="25" t="str">
        <f t="shared" ca="1" si="649"/>
        <v/>
      </c>
      <c r="AU675" s="25">
        <f ca="1">SUM(AT$3:AT675)</f>
        <v>0</v>
      </c>
      <c r="AV675" s="25" t="str">
        <f t="shared" ca="1" si="650"/>
        <v/>
      </c>
      <c r="AW675" s="25" t="str">
        <f t="shared" ca="1" si="625"/>
        <v/>
      </c>
      <c r="AX675" s="25" t="str">
        <f t="shared" ca="1" si="651"/>
        <v/>
      </c>
      <c r="AY675" s="25" t="str">
        <f t="shared" ca="1" si="652"/>
        <v/>
      </c>
      <c r="AZ675" s="25" t="str">
        <f t="shared" ca="1" si="653"/>
        <v/>
      </c>
      <c r="BA675" s="25" t="str">
        <f t="shared" ca="1" si="654"/>
        <v/>
      </c>
      <c r="BB675" s="25" t="str">
        <f t="shared" ca="1" si="655"/>
        <v/>
      </c>
      <c r="BC675" s="25" t="str">
        <f t="shared" ca="1" si="656"/>
        <v/>
      </c>
      <c r="BD675" s="25" t="str">
        <f ca="1">IF($H675="","",IF($Q675="x",SUM(AW$3:AY675)+SUM(BB$3:BC675)-SUM(BD$3:BD674),0))</f>
        <v/>
      </c>
      <c r="BE675" s="25" t="str">
        <f t="shared" ca="1" si="657"/>
        <v/>
      </c>
      <c r="BF675" s="25" t="str">
        <f t="shared" ca="1" si="626"/>
        <v/>
      </c>
      <c r="BG675" s="7"/>
      <c r="BI675" s="25" t="str">
        <f t="shared" ca="1" si="658"/>
        <v/>
      </c>
      <c r="BJ675" s="25">
        <f ca="1">SUM(BI$3:BI675)</f>
        <v>0</v>
      </c>
      <c r="BK675" s="25" t="str">
        <f t="shared" ca="1" si="670"/>
        <v/>
      </c>
      <c r="BL675" s="25" t="str">
        <f t="shared" ca="1" si="627"/>
        <v/>
      </c>
      <c r="BM675" s="25" t="str">
        <f t="shared" ca="1" si="659"/>
        <v/>
      </c>
      <c r="BN675" s="25" t="str">
        <f t="shared" ca="1" si="660"/>
        <v/>
      </c>
      <c r="BO675" s="25" t="str">
        <f t="shared" ca="1" si="661"/>
        <v/>
      </c>
      <c r="BP675" s="25" t="str">
        <f t="shared" ca="1" si="662"/>
        <v/>
      </c>
      <c r="BQ675" s="25" t="str">
        <f t="shared" ca="1" si="663"/>
        <v/>
      </c>
      <c r="BR675" s="25" t="str">
        <f t="shared" ca="1" si="664"/>
        <v/>
      </c>
      <c r="BS675" s="25" t="str">
        <f ca="1">IF($H675="","",IF($Q675="x",SUM(BL$3:BN675)+SUM(BQ$3:BR675)-SUM(BS$3:BS674),0))</f>
        <v/>
      </c>
      <c r="BT675" s="25" t="str">
        <f t="shared" ca="1" si="665"/>
        <v/>
      </c>
      <c r="BU675" s="25" t="str">
        <f t="shared" ca="1" si="628"/>
        <v/>
      </c>
      <c r="BV675" s="7"/>
      <c r="BY675" s="7"/>
      <c r="CB675" s="131">
        <f t="shared" si="612"/>
        <v>672</v>
      </c>
      <c r="CC675" s="132" t="str">
        <f t="shared" ca="1" si="666"/>
        <v/>
      </c>
      <c r="CD675" s="133" t="str">
        <f t="shared" ca="1" si="613"/>
        <v/>
      </c>
      <c r="CE675" s="133" t="str">
        <f t="shared" ca="1" si="667"/>
        <v/>
      </c>
      <c r="CF675" s="133" t="str">
        <f t="shared" ca="1" si="614"/>
        <v/>
      </c>
      <c r="CG675" s="133" t="str">
        <f t="shared" ca="1" si="668"/>
        <v/>
      </c>
      <c r="CH675" s="133" t="str">
        <f ca="1">IF($H675="","",IF(MONTH($H675)=MONTH($C$4)-1,MAX(0,(CG675-SUM(N664:N675)+SUM(O664:O675))-(VLOOKUP(CB675-12,$CB$3:$CH674,6,FALSE))),0)*0.25)</f>
        <v/>
      </c>
      <c r="CI675" s="133" t="str">
        <f ca="1">IF($H675="","",CG675-SUM($CH$4:$CH675))</f>
        <v/>
      </c>
      <c r="CK675" s="133" t="str">
        <f ca="1">IF($H675="","",SUM($N$4:$N675)+$CK$3)</f>
        <v/>
      </c>
      <c r="CL675" s="133" t="str">
        <f ca="1">IF($H675="","",SUM($O$4:$O675))</f>
        <v/>
      </c>
      <c r="CM675" s="133" t="str">
        <f t="shared" ca="1" si="671"/>
        <v/>
      </c>
      <c r="CN675" s="133" t="str">
        <f ca="1">IF($H675="","",ROUND(IF(MONTH($H675)=MONTH($C$4)-1,BT675*(1+CC675)-SUM($CM$4:$CM675),0),2))</f>
        <v/>
      </c>
      <c r="CZ675" s="132" t="str">
        <f t="shared" ca="1" si="629"/>
        <v/>
      </c>
    </row>
    <row r="676" spans="6:104" x14ac:dyDescent="0.2">
      <c r="F676" s="3">
        <v>673</v>
      </c>
      <c r="G676" s="3">
        <f t="shared" si="630"/>
        <v>57</v>
      </c>
      <c r="H676" s="8" t="str">
        <f t="shared" ca="1" si="669"/>
        <v/>
      </c>
      <c r="I676" s="6" t="str">
        <f t="shared" ca="1" si="615"/>
        <v/>
      </c>
      <c r="J676" s="6" t="str">
        <f t="shared" ca="1" si="616"/>
        <v/>
      </c>
      <c r="K676" s="7"/>
      <c r="L676" s="6" t="str">
        <f ca="1">IF($H676="","",IF($J676="",VLOOKUP($I676,Sterbetafeln!$A$4:$I$124,$D$10,FALSE),MAX(0.0005,VLOOKUP($I676,Sterbetafeln!$A$4:$I$124,$D$10,FALSE)*VLOOKUP($J676,Sterbetafeln!$A$4:$I$124,$D$13,FALSE))))</f>
        <v/>
      </c>
      <c r="M676" s="78">
        <f ca="1">SUM($O$3:$O676)</f>
        <v>0</v>
      </c>
      <c r="N676" s="25" t="str">
        <f t="shared" ca="1" si="631"/>
        <v/>
      </c>
      <c r="O676" s="25" t="str">
        <f t="shared" ca="1" si="632"/>
        <v/>
      </c>
      <c r="P676" s="25" t="str">
        <f t="shared" ca="1" si="633"/>
        <v/>
      </c>
      <c r="Q676" s="7" t="str">
        <f t="shared" ca="1" si="634"/>
        <v/>
      </c>
      <c r="R676" s="25" t="str">
        <f t="shared" ca="1" si="635"/>
        <v/>
      </c>
      <c r="S676" s="25">
        <f ca="1">SUM(R$3:R676)</f>
        <v>0</v>
      </c>
      <c r="T676" s="25" t="str">
        <f t="shared" ca="1" si="636"/>
        <v/>
      </c>
      <c r="U676" s="25" t="str">
        <f t="shared" ca="1" si="617"/>
        <v/>
      </c>
      <c r="V676" s="25" t="str">
        <f t="shared" ca="1" si="637"/>
        <v/>
      </c>
      <c r="W676" s="25" t="str">
        <f t="shared" ca="1" si="618"/>
        <v/>
      </c>
      <c r="X676" s="25" t="str">
        <f t="shared" ca="1" si="638"/>
        <v/>
      </c>
      <c r="Y676" s="25" t="str">
        <f t="shared" ca="1" si="619"/>
        <v/>
      </c>
      <c r="Z676" s="25" t="str">
        <f t="shared" ca="1" si="639"/>
        <v/>
      </c>
      <c r="AA676" s="25" t="str">
        <f t="shared" ca="1" si="640"/>
        <v/>
      </c>
      <c r="AB676" s="25" t="str">
        <f ca="1">IF($H676="","",IF($Q676="x",SUM(U$3:W676)+SUM(Z$3:AA676)-SUM(AB$3:AB675),0))</f>
        <v/>
      </c>
      <c r="AC676" s="25" t="str">
        <f t="shared" ca="1" si="641"/>
        <v/>
      </c>
      <c r="AD676" s="25" t="str">
        <f t="shared" ca="1" si="620"/>
        <v/>
      </c>
      <c r="AE676" s="7"/>
      <c r="AF676" s="25" t="str">
        <f t="shared" ca="1" si="642"/>
        <v/>
      </c>
      <c r="AG676" s="25">
        <f ca="1">SUM(AF$3:AF676)</f>
        <v>0</v>
      </c>
      <c r="AH676" s="25" t="str">
        <f t="shared" ca="1" si="643"/>
        <v/>
      </c>
      <c r="AI676" s="25" t="str">
        <f t="shared" ca="1" si="621"/>
        <v/>
      </c>
      <c r="AJ676" s="25" t="str">
        <f t="shared" ca="1" si="644"/>
        <v/>
      </c>
      <c r="AK676" s="25" t="str">
        <f t="shared" ca="1" si="622"/>
        <v/>
      </c>
      <c r="AL676" s="25" t="str">
        <f t="shared" ca="1" si="645"/>
        <v/>
      </c>
      <c r="AM676" s="25" t="str">
        <f t="shared" ca="1" si="623"/>
        <v/>
      </c>
      <c r="AN676" s="25" t="str">
        <f t="shared" ca="1" si="646"/>
        <v/>
      </c>
      <c r="AO676" s="25" t="str">
        <f t="shared" ca="1" si="647"/>
        <v/>
      </c>
      <c r="AP676" s="25" t="str">
        <f ca="1">IF($H676="","",IF($Q676="x",SUM(AI$3:AK676)+SUM(AN$3:AO676)-SUM(AP$3:AP675),0))</f>
        <v/>
      </c>
      <c r="AQ676" s="25" t="str">
        <f t="shared" ca="1" si="648"/>
        <v/>
      </c>
      <c r="AR676" s="25" t="str">
        <f t="shared" ca="1" si="624"/>
        <v/>
      </c>
      <c r="AS676" s="7"/>
      <c r="AT676" s="25" t="str">
        <f t="shared" ca="1" si="649"/>
        <v/>
      </c>
      <c r="AU676" s="25">
        <f ca="1">SUM(AT$3:AT676)</f>
        <v>0</v>
      </c>
      <c r="AV676" s="25" t="str">
        <f t="shared" ca="1" si="650"/>
        <v/>
      </c>
      <c r="AW676" s="25" t="str">
        <f t="shared" ca="1" si="625"/>
        <v/>
      </c>
      <c r="AX676" s="25" t="str">
        <f t="shared" ca="1" si="651"/>
        <v/>
      </c>
      <c r="AY676" s="25" t="str">
        <f t="shared" ca="1" si="652"/>
        <v/>
      </c>
      <c r="AZ676" s="25" t="str">
        <f t="shared" ca="1" si="653"/>
        <v/>
      </c>
      <c r="BA676" s="25" t="str">
        <f t="shared" ca="1" si="654"/>
        <v/>
      </c>
      <c r="BB676" s="25" t="str">
        <f t="shared" ca="1" si="655"/>
        <v/>
      </c>
      <c r="BC676" s="25" t="str">
        <f t="shared" ca="1" si="656"/>
        <v/>
      </c>
      <c r="BD676" s="25" t="str">
        <f ca="1">IF($H676="","",IF($Q676="x",SUM(AW$3:AY676)+SUM(BB$3:BC676)-SUM(BD$3:BD675),0))</f>
        <v/>
      </c>
      <c r="BE676" s="25" t="str">
        <f t="shared" ca="1" si="657"/>
        <v/>
      </c>
      <c r="BF676" s="25" t="str">
        <f t="shared" ca="1" si="626"/>
        <v/>
      </c>
      <c r="BG676" s="7"/>
      <c r="BI676" s="25" t="str">
        <f t="shared" ca="1" si="658"/>
        <v/>
      </c>
      <c r="BJ676" s="25">
        <f ca="1">SUM(BI$3:BI676)</f>
        <v>0</v>
      </c>
      <c r="BK676" s="25" t="str">
        <f t="shared" ca="1" si="670"/>
        <v/>
      </c>
      <c r="BL676" s="25" t="str">
        <f t="shared" ca="1" si="627"/>
        <v/>
      </c>
      <c r="BM676" s="25" t="str">
        <f t="shared" ca="1" si="659"/>
        <v/>
      </c>
      <c r="BN676" s="25" t="str">
        <f t="shared" ca="1" si="660"/>
        <v/>
      </c>
      <c r="BO676" s="25" t="str">
        <f t="shared" ca="1" si="661"/>
        <v/>
      </c>
      <c r="BP676" s="25" t="str">
        <f t="shared" ca="1" si="662"/>
        <v/>
      </c>
      <c r="BQ676" s="25" t="str">
        <f t="shared" ca="1" si="663"/>
        <v/>
      </c>
      <c r="BR676" s="25" t="str">
        <f t="shared" ca="1" si="664"/>
        <v/>
      </c>
      <c r="BS676" s="25" t="str">
        <f ca="1">IF($H676="","",IF($Q676="x",SUM(BL$3:BN676)+SUM(BQ$3:BR676)-SUM(BS$3:BS675),0))</f>
        <v/>
      </c>
      <c r="BT676" s="25" t="str">
        <f t="shared" ca="1" si="665"/>
        <v/>
      </c>
      <c r="BU676" s="25" t="str">
        <f t="shared" ca="1" si="628"/>
        <v/>
      </c>
      <c r="BV676" s="7"/>
      <c r="BY676" s="7"/>
      <c r="CB676" s="131">
        <f t="shared" si="612"/>
        <v>673</v>
      </c>
      <c r="CC676" s="132" t="str">
        <f t="shared" ca="1" si="666"/>
        <v/>
      </c>
      <c r="CD676" s="133" t="str">
        <f t="shared" ca="1" si="613"/>
        <v/>
      </c>
      <c r="CE676" s="133" t="str">
        <f t="shared" ca="1" si="667"/>
        <v/>
      </c>
      <c r="CF676" s="133" t="str">
        <f t="shared" ca="1" si="614"/>
        <v/>
      </c>
      <c r="CG676" s="133" t="str">
        <f t="shared" ca="1" si="668"/>
        <v/>
      </c>
      <c r="CH676" s="133" t="str">
        <f ca="1">IF($H676="","",IF(MONTH($H676)=MONTH($C$4)-1,MAX(0,(CG676-SUM(N665:N676)+SUM(O665:O676))-(VLOOKUP(CB676-12,$CB$3:$CH675,6,FALSE))),0)*0.25)</f>
        <v/>
      </c>
      <c r="CI676" s="133" t="str">
        <f ca="1">IF($H676="","",CG676-SUM($CH$4:$CH676))</f>
        <v/>
      </c>
      <c r="CK676" s="133" t="str">
        <f ca="1">IF($H676="","",SUM($N$4:$N676)+$CK$3)</f>
        <v/>
      </c>
      <c r="CL676" s="133" t="str">
        <f ca="1">IF($H676="","",SUM($O$4:$O676))</f>
        <v/>
      </c>
      <c r="CM676" s="133" t="str">
        <f t="shared" ca="1" si="671"/>
        <v/>
      </c>
      <c r="CN676" s="133" t="str">
        <f ca="1">IF($H676="","",ROUND(IF(MONTH($H676)=MONTH($C$4)-1,BT676*(1+CC676)-SUM($CM$4:$CM676),0),2))</f>
        <v/>
      </c>
      <c r="CZ676" s="132" t="str">
        <f t="shared" ca="1" si="629"/>
        <v/>
      </c>
    </row>
    <row r="677" spans="6:104" x14ac:dyDescent="0.2">
      <c r="F677" s="3">
        <v>674</v>
      </c>
      <c r="G677" s="3">
        <f t="shared" si="630"/>
        <v>57</v>
      </c>
      <c r="H677" s="8" t="str">
        <f t="shared" ca="1" si="669"/>
        <v/>
      </c>
      <c r="I677" s="6" t="str">
        <f t="shared" ca="1" si="615"/>
        <v/>
      </c>
      <c r="J677" s="6" t="str">
        <f t="shared" ca="1" si="616"/>
        <v/>
      </c>
      <c r="K677" s="7"/>
      <c r="L677" s="6" t="str">
        <f ca="1">IF($H677="","",IF($J677="",VLOOKUP($I677,Sterbetafeln!$A$4:$I$124,$D$10,FALSE),MAX(0.0005,VLOOKUP($I677,Sterbetafeln!$A$4:$I$124,$D$10,FALSE)*VLOOKUP($J677,Sterbetafeln!$A$4:$I$124,$D$13,FALSE))))</f>
        <v/>
      </c>
      <c r="M677" s="78">
        <f ca="1">SUM($O$3:$O677)</f>
        <v>0</v>
      </c>
      <c r="N677" s="25" t="str">
        <f t="shared" ca="1" si="631"/>
        <v/>
      </c>
      <c r="O677" s="25" t="str">
        <f t="shared" ca="1" si="632"/>
        <v/>
      </c>
      <c r="P677" s="25" t="str">
        <f t="shared" ca="1" si="633"/>
        <v/>
      </c>
      <c r="Q677" s="7" t="str">
        <f t="shared" ca="1" si="634"/>
        <v/>
      </c>
      <c r="R677" s="25" t="str">
        <f t="shared" ca="1" si="635"/>
        <v/>
      </c>
      <c r="S677" s="25">
        <f ca="1">SUM(R$3:R677)</f>
        <v>0</v>
      </c>
      <c r="T677" s="25" t="str">
        <f t="shared" ca="1" si="636"/>
        <v/>
      </c>
      <c r="U677" s="25" t="str">
        <f t="shared" ca="1" si="617"/>
        <v/>
      </c>
      <c r="V677" s="25" t="str">
        <f t="shared" ca="1" si="637"/>
        <v/>
      </c>
      <c r="W677" s="25" t="str">
        <f t="shared" ca="1" si="618"/>
        <v/>
      </c>
      <c r="X677" s="25" t="str">
        <f t="shared" ca="1" si="638"/>
        <v/>
      </c>
      <c r="Y677" s="25" t="str">
        <f t="shared" ca="1" si="619"/>
        <v/>
      </c>
      <c r="Z677" s="25" t="str">
        <f t="shared" ca="1" si="639"/>
        <v/>
      </c>
      <c r="AA677" s="25" t="str">
        <f t="shared" ca="1" si="640"/>
        <v/>
      </c>
      <c r="AB677" s="25" t="str">
        <f ca="1">IF($H677="","",IF($Q677="x",SUM(U$3:W677)+SUM(Z$3:AA677)-SUM(AB$3:AB676),0))</f>
        <v/>
      </c>
      <c r="AC677" s="25" t="str">
        <f t="shared" ca="1" si="641"/>
        <v/>
      </c>
      <c r="AD677" s="25" t="str">
        <f t="shared" ca="1" si="620"/>
        <v/>
      </c>
      <c r="AE677" s="7"/>
      <c r="AF677" s="25" t="str">
        <f t="shared" ca="1" si="642"/>
        <v/>
      </c>
      <c r="AG677" s="25">
        <f ca="1">SUM(AF$3:AF677)</f>
        <v>0</v>
      </c>
      <c r="AH677" s="25" t="str">
        <f t="shared" ca="1" si="643"/>
        <v/>
      </c>
      <c r="AI677" s="25" t="str">
        <f t="shared" ca="1" si="621"/>
        <v/>
      </c>
      <c r="AJ677" s="25" t="str">
        <f t="shared" ca="1" si="644"/>
        <v/>
      </c>
      <c r="AK677" s="25" t="str">
        <f t="shared" ca="1" si="622"/>
        <v/>
      </c>
      <c r="AL677" s="25" t="str">
        <f t="shared" ca="1" si="645"/>
        <v/>
      </c>
      <c r="AM677" s="25" t="str">
        <f t="shared" ca="1" si="623"/>
        <v/>
      </c>
      <c r="AN677" s="25" t="str">
        <f t="shared" ca="1" si="646"/>
        <v/>
      </c>
      <c r="AO677" s="25" t="str">
        <f t="shared" ca="1" si="647"/>
        <v/>
      </c>
      <c r="AP677" s="25" t="str">
        <f ca="1">IF($H677="","",IF($Q677="x",SUM(AI$3:AK677)+SUM(AN$3:AO677)-SUM(AP$3:AP676),0))</f>
        <v/>
      </c>
      <c r="AQ677" s="25" t="str">
        <f t="shared" ca="1" si="648"/>
        <v/>
      </c>
      <c r="AR677" s="25" t="str">
        <f t="shared" ca="1" si="624"/>
        <v/>
      </c>
      <c r="AS677" s="7"/>
      <c r="AT677" s="25" t="str">
        <f t="shared" ca="1" si="649"/>
        <v/>
      </c>
      <c r="AU677" s="25">
        <f ca="1">SUM(AT$3:AT677)</f>
        <v>0</v>
      </c>
      <c r="AV677" s="25" t="str">
        <f t="shared" ca="1" si="650"/>
        <v/>
      </c>
      <c r="AW677" s="25" t="str">
        <f t="shared" ca="1" si="625"/>
        <v/>
      </c>
      <c r="AX677" s="25" t="str">
        <f t="shared" ca="1" si="651"/>
        <v/>
      </c>
      <c r="AY677" s="25" t="str">
        <f t="shared" ca="1" si="652"/>
        <v/>
      </c>
      <c r="AZ677" s="25" t="str">
        <f t="shared" ca="1" si="653"/>
        <v/>
      </c>
      <c r="BA677" s="25" t="str">
        <f t="shared" ca="1" si="654"/>
        <v/>
      </c>
      <c r="BB677" s="25" t="str">
        <f t="shared" ca="1" si="655"/>
        <v/>
      </c>
      <c r="BC677" s="25" t="str">
        <f t="shared" ca="1" si="656"/>
        <v/>
      </c>
      <c r="BD677" s="25" t="str">
        <f ca="1">IF($H677="","",IF($Q677="x",SUM(AW$3:AY677)+SUM(BB$3:BC677)-SUM(BD$3:BD676),0))</f>
        <v/>
      </c>
      <c r="BE677" s="25" t="str">
        <f t="shared" ca="1" si="657"/>
        <v/>
      </c>
      <c r="BF677" s="25" t="str">
        <f t="shared" ca="1" si="626"/>
        <v/>
      </c>
      <c r="BG677" s="7"/>
      <c r="BI677" s="25" t="str">
        <f t="shared" ca="1" si="658"/>
        <v/>
      </c>
      <c r="BJ677" s="25">
        <f ca="1">SUM(BI$3:BI677)</f>
        <v>0</v>
      </c>
      <c r="BK677" s="25" t="str">
        <f t="shared" ca="1" si="670"/>
        <v/>
      </c>
      <c r="BL677" s="25" t="str">
        <f t="shared" ca="1" si="627"/>
        <v/>
      </c>
      <c r="BM677" s="25" t="str">
        <f t="shared" ca="1" si="659"/>
        <v/>
      </c>
      <c r="BN677" s="25" t="str">
        <f t="shared" ca="1" si="660"/>
        <v/>
      </c>
      <c r="BO677" s="25" t="str">
        <f t="shared" ca="1" si="661"/>
        <v/>
      </c>
      <c r="BP677" s="25" t="str">
        <f t="shared" ca="1" si="662"/>
        <v/>
      </c>
      <c r="BQ677" s="25" t="str">
        <f t="shared" ca="1" si="663"/>
        <v/>
      </c>
      <c r="BR677" s="25" t="str">
        <f t="shared" ca="1" si="664"/>
        <v/>
      </c>
      <c r="BS677" s="25" t="str">
        <f ca="1">IF($H677="","",IF($Q677="x",SUM(BL$3:BN677)+SUM(BQ$3:BR677)-SUM(BS$3:BS676),0))</f>
        <v/>
      </c>
      <c r="BT677" s="25" t="str">
        <f t="shared" ca="1" si="665"/>
        <v/>
      </c>
      <c r="BU677" s="25" t="str">
        <f t="shared" ca="1" si="628"/>
        <v/>
      </c>
      <c r="BV677" s="7"/>
      <c r="BY677" s="7"/>
      <c r="CB677" s="131">
        <f t="shared" si="612"/>
        <v>674</v>
      </c>
      <c r="CC677" s="132" t="str">
        <f t="shared" ca="1" si="666"/>
        <v/>
      </c>
      <c r="CD677" s="133" t="str">
        <f t="shared" ca="1" si="613"/>
        <v/>
      </c>
      <c r="CE677" s="133" t="str">
        <f t="shared" ca="1" si="667"/>
        <v/>
      </c>
      <c r="CF677" s="133" t="str">
        <f t="shared" ca="1" si="614"/>
        <v/>
      </c>
      <c r="CG677" s="133" t="str">
        <f t="shared" ca="1" si="668"/>
        <v/>
      </c>
      <c r="CH677" s="133" t="str">
        <f ca="1">IF($H677="","",IF(MONTH($H677)=MONTH($C$4)-1,MAX(0,(CG677-SUM(N666:N677)+SUM(O666:O677))-(VLOOKUP(CB677-12,$CB$3:$CH676,6,FALSE))),0)*0.25)</f>
        <v/>
      </c>
      <c r="CI677" s="133" t="str">
        <f ca="1">IF($H677="","",CG677-SUM($CH$4:$CH677))</f>
        <v/>
      </c>
      <c r="CK677" s="133" t="str">
        <f ca="1">IF($H677="","",SUM($N$4:$N677)+$CK$3)</f>
        <v/>
      </c>
      <c r="CL677" s="133" t="str">
        <f ca="1">IF($H677="","",SUM($O$4:$O677))</f>
        <v/>
      </c>
      <c r="CM677" s="133" t="str">
        <f t="shared" ca="1" si="671"/>
        <v/>
      </c>
      <c r="CN677" s="133" t="str">
        <f ca="1">IF($H677="","",ROUND(IF(MONTH($H677)=MONTH($C$4)-1,BT677*(1+CC677)-SUM($CM$4:$CM677),0),2))</f>
        <v/>
      </c>
      <c r="CZ677" s="132" t="str">
        <f t="shared" ca="1" si="629"/>
        <v/>
      </c>
    </row>
    <row r="678" spans="6:104" x14ac:dyDescent="0.2">
      <c r="F678" s="3">
        <v>675</v>
      </c>
      <c r="G678" s="3">
        <f t="shared" si="630"/>
        <v>57</v>
      </c>
      <c r="H678" s="8" t="str">
        <f t="shared" ca="1" si="669"/>
        <v/>
      </c>
      <c r="I678" s="6" t="str">
        <f t="shared" ca="1" si="615"/>
        <v/>
      </c>
      <c r="J678" s="6" t="str">
        <f t="shared" ca="1" si="616"/>
        <v/>
      </c>
      <c r="K678" s="7"/>
      <c r="L678" s="6" t="str">
        <f ca="1">IF($H678="","",IF($J678="",VLOOKUP($I678,Sterbetafeln!$A$4:$I$124,$D$10,FALSE),MAX(0.0005,VLOOKUP($I678,Sterbetafeln!$A$4:$I$124,$D$10,FALSE)*VLOOKUP($J678,Sterbetafeln!$A$4:$I$124,$D$13,FALSE))))</f>
        <v/>
      </c>
      <c r="M678" s="78">
        <f ca="1">SUM($O$3:$O678)</f>
        <v>0</v>
      </c>
      <c r="N678" s="25" t="str">
        <f t="shared" ca="1" si="631"/>
        <v/>
      </c>
      <c r="O678" s="25" t="str">
        <f t="shared" ca="1" si="632"/>
        <v/>
      </c>
      <c r="P678" s="25" t="str">
        <f t="shared" ca="1" si="633"/>
        <v/>
      </c>
      <c r="Q678" s="7" t="str">
        <f t="shared" ca="1" si="634"/>
        <v/>
      </c>
      <c r="R678" s="25" t="str">
        <f t="shared" ca="1" si="635"/>
        <v/>
      </c>
      <c r="S678" s="25">
        <f ca="1">SUM(R$3:R678)</f>
        <v>0</v>
      </c>
      <c r="T678" s="25" t="str">
        <f t="shared" ca="1" si="636"/>
        <v/>
      </c>
      <c r="U678" s="25" t="str">
        <f t="shared" ca="1" si="617"/>
        <v/>
      </c>
      <c r="V678" s="25" t="str">
        <f t="shared" ca="1" si="637"/>
        <v/>
      </c>
      <c r="W678" s="25" t="str">
        <f t="shared" ca="1" si="618"/>
        <v/>
      </c>
      <c r="X678" s="25" t="str">
        <f t="shared" ca="1" si="638"/>
        <v/>
      </c>
      <c r="Y678" s="25" t="str">
        <f t="shared" ca="1" si="619"/>
        <v/>
      </c>
      <c r="Z678" s="25" t="str">
        <f t="shared" ca="1" si="639"/>
        <v/>
      </c>
      <c r="AA678" s="25" t="str">
        <f t="shared" ca="1" si="640"/>
        <v/>
      </c>
      <c r="AB678" s="25" t="str">
        <f ca="1">IF($H678="","",IF($Q678="x",SUM(U$3:W678)+SUM(Z$3:AA678)-SUM(AB$3:AB677),0))</f>
        <v/>
      </c>
      <c r="AC678" s="25" t="str">
        <f t="shared" ca="1" si="641"/>
        <v/>
      </c>
      <c r="AD678" s="25" t="str">
        <f t="shared" ca="1" si="620"/>
        <v/>
      </c>
      <c r="AE678" s="7"/>
      <c r="AF678" s="25" t="str">
        <f t="shared" ca="1" si="642"/>
        <v/>
      </c>
      <c r="AG678" s="25">
        <f ca="1">SUM(AF$3:AF678)</f>
        <v>0</v>
      </c>
      <c r="AH678" s="25" t="str">
        <f t="shared" ca="1" si="643"/>
        <v/>
      </c>
      <c r="AI678" s="25" t="str">
        <f t="shared" ca="1" si="621"/>
        <v/>
      </c>
      <c r="AJ678" s="25" t="str">
        <f t="shared" ca="1" si="644"/>
        <v/>
      </c>
      <c r="AK678" s="25" t="str">
        <f t="shared" ca="1" si="622"/>
        <v/>
      </c>
      <c r="AL678" s="25" t="str">
        <f t="shared" ca="1" si="645"/>
        <v/>
      </c>
      <c r="AM678" s="25" t="str">
        <f t="shared" ca="1" si="623"/>
        <v/>
      </c>
      <c r="AN678" s="25" t="str">
        <f t="shared" ca="1" si="646"/>
        <v/>
      </c>
      <c r="AO678" s="25" t="str">
        <f t="shared" ca="1" si="647"/>
        <v/>
      </c>
      <c r="AP678" s="25" t="str">
        <f ca="1">IF($H678="","",IF($Q678="x",SUM(AI$3:AK678)+SUM(AN$3:AO678)-SUM(AP$3:AP677),0))</f>
        <v/>
      </c>
      <c r="AQ678" s="25" t="str">
        <f t="shared" ca="1" si="648"/>
        <v/>
      </c>
      <c r="AR678" s="25" t="str">
        <f t="shared" ca="1" si="624"/>
        <v/>
      </c>
      <c r="AS678" s="7"/>
      <c r="AT678" s="25" t="str">
        <f t="shared" ca="1" si="649"/>
        <v/>
      </c>
      <c r="AU678" s="25">
        <f ca="1">SUM(AT$3:AT678)</f>
        <v>0</v>
      </c>
      <c r="AV678" s="25" t="str">
        <f t="shared" ca="1" si="650"/>
        <v/>
      </c>
      <c r="AW678" s="25" t="str">
        <f t="shared" ca="1" si="625"/>
        <v/>
      </c>
      <c r="AX678" s="25" t="str">
        <f t="shared" ca="1" si="651"/>
        <v/>
      </c>
      <c r="AY678" s="25" t="str">
        <f t="shared" ca="1" si="652"/>
        <v/>
      </c>
      <c r="AZ678" s="25" t="str">
        <f t="shared" ca="1" si="653"/>
        <v/>
      </c>
      <c r="BA678" s="25" t="str">
        <f t="shared" ca="1" si="654"/>
        <v/>
      </c>
      <c r="BB678" s="25" t="str">
        <f t="shared" ca="1" si="655"/>
        <v/>
      </c>
      <c r="BC678" s="25" t="str">
        <f t="shared" ca="1" si="656"/>
        <v/>
      </c>
      <c r="BD678" s="25" t="str">
        <f ca="1">IF($H678="","",IF($Q678="x",SUM(AW$3:AY678)+SUM(BB$3:BC678)-SUM(BD$3:BD677),0))</f>
        <v/>
      </c>
      <c r="BE678" s="25" t="str">
        <f t="shared" ca="1" si="657"/>
        <v/>
      </c>
      <c r="BF678" s="25" t="str">
        <f t="shared" ca="1" si="626"/>
        <v/>
      </c>
      <c r="BG678" s="7"/>
      <c r="BI678" s="25" t="str">
        <f t="shared" ca="1" si="658"/>
        <v/>
      </c>
      <c r="BJ678" s="25">
        <f ca="1">SUM(BI$3:BI678)</f>
        <v>0</v>
      </c>
      <c r="BK678" s="25" t="str">
        <f t="shared" ca="1" si="670"/>
        <v/>
      </c>
      <c r="BL678" s="25" t="str">
        <f t="shared" ca="1" si="627"/>
        <v/>
      </c>
      <c r="BM678" s="25" t="str">
        <f t="shared" ca="1" si="659"/>
        <v/>
      </c>
      <c r="BN678" s="25" t="str">
        <f t="shared" ca="1" si="660"/>
        <v/>
      </c>
      <c r="BO678" s="25" t="str">
        <f t="shared" ca="1" si="661"/>
        <v/>
      </c>
      <c r="BP678" s="25" t="str">
        <f t="shared" ca="1" si="662"/>
        <v/>
      </c>
      <c r="BQ678" s="25" t="str">
        <f t="shared" ca="1" si="663"/>
        <v/>
      </c>
      <c r="BR678" s="25" t="str">
        <f t="shared" ca="1" si="664"/>
        <v/>
      </c>
      <c r="BS678" s="25" t="str">
        <f ca="1">IF($H678="","",IF($Q678="x",SUM(BL$3:BN678)+SUM(BQ$3:BR678)-SUM(BS$3:BS677),0))</f>
        <v/>
      </c>
      <c r="BT678" s="25" t="str">
        <f t="shared" ca="1" si="665"/>
        <v/>
      </c>
      <c r="BU678" s="25" t="str">
        <f t="shared" ca="1" si="628"/>
        <v/>
      </c>
      <c r="BV678" s="7"/>
      <c r="BY678" s="7"/>
      <c r="CB678" s="131">
        <f t="shared" si="612"/>
        <v>675</v>
      </c>
      <c r="CC678" s="132" t="str">
        <f t="shared" ca="1" si="666"/>
        <v/>
      </c>
      <c r="CD678" s="133" t="str">
        <f t="shared" ca="1" si="613"/>
        <v/>
      </c>
      <c r="CE678" s="133" t="str">
        <f t="shared" ca="1" si="667"/>
        <v/>
      </c>
      <c r="CF678" s="133" t="str">
        <f t="shared" ca="1" si="614"/>
        <v/>
      </c>
      <c r="CG678" s="133" t="str">
        <f t="shared" ca="1" si="668"/>
        <v/>
      </c>
      <c r="CH678" s="133" t="str">
        <f ca="1">IF($H678="","",IF(MONTH($H678)=MONTH($C$4)-1,MAX(0,(CG678-SUM(N667:N678)+SUM(O667:O678))-(VLOOKUP(CB678-12,$CB$3:$CH677,6,FALSE))),0)*0.25)</f>
        <v/>
      </c>
      <c r="CI678" s="133" t="str">
        <f ca="1">IF($H678="","",CG678-SUM($CH$4:$CH678))</f>
        <v/>
      </c>
      <c r="CK678" s="133" t="str">
        <f ca="1">IF($H678="","",SUM($N$4:$N678)+$CK$3)</f>
        <v/>
      </c>
      <c r="CL678" s="133" t="str">
        <f ca="1">IF($H678="","",SUM($O$4:$O678))</f>
        <v/>
      </c>
      <c r="CM678" s="133" t="str">
        <f t="shared" ca="1" si="671"/>
        <v/>
      </c>
      <c r="CN678" s="133" t="str">
        <f ca="1">IF($H678="","",ROUND(IF(MONTH($H678)=MONTH($C$4)-1,BT678*(1+CC678)-SUM($CM$4:$CM678),0),2))</f>
        <v/>
      </c>
      <c r="CZ678" s="132" t="str">
        <f t="shared" ca="1" si="629"/>
        <v/>
      </c>
    </row>
    <row r="679" spans="6:104" x14ac:dyDescent="0.2">
      <c r="F679" s="3">
        <v>676</v>
      </c>
      <c r="G679" s="3">
        <f t="shared" si="630"/>
        <v>57</v>
      </c>
      <c r="H679" s="8" t="str">
        <f t="shared" ca="1" si="669"/>
        <v/>
      </c>
      <c r="I679" s="6" t="str">
        <f t="shared" ca="1" si="615"/>
        <v/>
      </c>
      <c r="J679" s="6" t="str">
        <f t="shared" ca="1" si="616"/>
        <v/>
      </c>
      <c r="K679" s="7"/>
      <c r="L679" s="6" t="str">
        <f ca="1">IF($H679="","",IF($J679="",VLOOKUP($I679,Sterbetafeln!$A$4:$I$124,$D$10,FALSE),MAX(0.0005,VLOOKUP($I679,Sterbetafeln!$A$4:$I$124,$D$10,FALSE)*VLOOKUP($J679,Sterbetafeln!$A$4:$I$124,$D$13,FALSE))))</f>
        <v/>
      </c>
      <c r="M679" s="78">
        <f ca="1">SUM($O$3:$O679)</f>
        <v>0</v>
      </c>
      <c r="N679" s="25" t="str">
        <f t="shared" ca="1" si="631"/>
        <v/>
      </c>
      <c r="O679" s="25" t="str">
        <f t="shared" ca="1" si="632"/>
        <v/>
      </c>
      <c r="P679" s="25" t="str">
        <f t="shared" ca="1" si="633"/>
        <v/>
      </c>
      <c r="Q679" s="7" t="str">
        <f t="shared" ca="1" si="634"/>
        <v/>
      </c>
      <c r="R679" s="25" t="str">
        <f t="shared" ca="1" si="635"/>
        <v/>
      </c>
      <c r="S679" s="25">
        <f ca="1">SUM(R$3:R679)</f>
        <v>0</v>
      </c>
      <c r="T679" s="25" t="str">
        <f t="shared" ca="1" si="636"/>
        <v/>
      </c>
      <c r="U679" s="25" t="str">
        <f t="shared" ca="1" si="617"/>
        <v/>
      </c>
      <c r="V679" s="25" t="str">
        <f t="shared" ca="1" si="637"/>
        <v/>
      </c>
      <c r="W679" s="25" t="str">
        <f t="shared" ca="1" si="618"/>
        <v/>
      </c>
      <c r="X679" s="25" t="str">
        <f t="shared" ca="1" si="638"/>
        <v/>
      </c>
      <c r="Y679" s="25" t="str">
        <f t="shared" ca="1" si="619"/>
        <v/>
      </c>
      <c r="Z679" s="25" t="str">
        <f t="shared" ca="1" si="639"/>
        <v/>
      </c>
      <c r="AA679" s="25" t="str">
        <f t="shared" ca="1" si="640"/>
        <v/>
      </c>
      <c r="AB679" s="25" t="str">
        <f ca="1">IF($H679="","",IF($Q679="x",SUM(U$3:W679)+SUM(Z$3:AA679)-SUM(AB$3:AB678),0))</f>
        <v/>
      </c>
      <c r="AC679" s="25" t="str">
        <f t="shared" ca="1" si="641"/>
        <v/>
      </c>
      <c r="AD679" s="25" t="str">
        <f t="shared" ca="1" si="620"/>
        <v/>
      </c>
      <c r="AE679" s="7"/>
      <c r="AF679" s="25" t="str">
        <f t="shared" ca="1" si="642"/>
        <v/>
      </c>
      <c r="AG679" s="25">
        <f ca="1">SUM(AF$3:AF679)</f>
        <v>0</v>
      </c>
      <c r="AH679" s="25" t="str">
        <f t="shared" ca="1" si="643"/>
        <v/>
      </c>
      <c r="AI679" s="25" t="str">
        <f t="shared" ca="1" si="621"/>
        <v/>
      </c>
      <c r="AJ679" s="25" t="str">
        <f t="shared" ca="1" si="644"/>
        <v/>
      </c>
      <c r="AK679" s="25" t="str">
        <f t="shared" ca="1" si="622"/>
        <v/>
      </c>
      <c r="AL679" s="25" t="str">
        <f t="shared" ca="1" si="645"/>
        <v/>
      </c>
      <c r="AM679" s="25" t="str">
        <f t="shared" ca="1" si="623"/>
        <v/>
      </c>
      <c r="AN679" s="25" t="str">
        <f t="shared" ca="1" si="646"/>
        <v/>
      </c>
      <c r="AO679" s="25" t="str">
        <f t="shared" ca="1" si="647"/>
        <v/>
      </c>
      <c r="AP679" s="25" t="str">
        <f ca="1">IF($H679="","",IF($Q679="x",SUM(AI$3:AK679)+SUM(AN$3:AO679)-SUM(AP$3:AP678),0))</f>
        <v/>
      </c>
      <c r="AQ679" s="25" t="str">
        <f t="shared" ca="1" si="648"/>
        <v/>
      </c>
      <c r="AR679" s="25" t="str">
        <f t="shared" ca="1" si="624"/>
        <v/>
      </c>
      <c r="AS679" s="7"/>
      <c r="AT679" s="25" t="str">
        <f t="shared" ca="1" si="649"/>
        <v/>
      </c>
      <c r="AU679" s="25">
        <f ca="1">SUM(AT$3:AT679)</f>
        <v>0</v>
      </c>
      <c r="AV679" s="25" t="str">
        <f t="shared" ca="1" si="650"/>
        <v/>
      </c>
      <c r="AW679" s="25" t="str">
        <f t="shared" ca="1" si="625"/>
        <v/>
      </c>
      <c r="AX679" s="25" t="str">
        <f t="shared" ca="1" si="651"/>
        <v/>
      </c>
      <c r="AY679" s="25" t="str">
        <f t="shared" ca="1" si="652"/>
        <v/>
      </c>
      <c r="AZ679" s="25" t="str">
        <f t="shared" ca="1" si="653"/>
        <v/>
      </c>
      <c r="BA679" s="25" t="str">
        <f t="shared" ca="1" si="654"/>
        <v/>
      </c>
      <c r="BB679" s="25" t="str">
        <f t="shared" ca="1" si="655"/>
        <v/>
      </c>
      <c r="BC679" s="25" t="str">
        <f t="shared" ca="1" si="656"/>
        <v/>
      </c>
      <c r="BD679" s="25" t="str">
        <f ca="1">IF($H679="","",IF($Q679="x",SUM(AW$3:AY679)+SUM(BB$3:BC679)-SUM(BD$3:BD678),0))</f>
        <v/>
      </c>
      <c r="BE679" s="25" t="str">
        <f t="shared" ca="1" si="657"/>
        <v/>
      </c>
      <c r="BF679" s="25" t="str">
        <f t="shared" ca="1" si="626"/>
        <v/>
      </c>
      <c r="BG679" s="7"/>
      <c r="BI679" s="25" t="str">
        <f t="shared" ca="1" si="658"/>
        <v/>
      </c>
      <c r="BJ679" s="25">
        <f ca="1">SUM(BI$3:BI679)</f>
        <v>0</v>
      </c>
      <c r="BK679" s="25" t="str">
        <f t="shared" ca="1" si="670"/>
        <v/>
      </c>
      <c r="BL679" s="25" t="str">
        <f t="shared" ca="1" si="627"/>
        <v/>
      </c>
      <c r="BM679" s="25" t="str">
        <f t="shared" ca="1" si="659"/>
        <v/>
      </c>
      <c r="BN679" s="25" t="str">
        <f t="shared" ca="1" si="660"/>
        <v/>
      </c>
      <c r="BO679" s="25" t="str">
        <f t="shared" ca="1" si="661"/>
        <v/>
      </c>
      <c r="BP679" s="25" t="str">
        <f t="shared" ca="1" si="662"/>
        <v/>
      </c>
      <c r="BQ679" s="25" t="str">
        <f t="shared" ca="1" si="663"/>
        <v/>
      </c>
      <c r="BR679" s="25" t="str">
        <f t="shared" ca="1" si="664"/>
        <v/>
      </c>
      <c r="BS679" s="25" t="str">
        <f ca="1">IF($H679="","",IF($Q679="x",SUM(BL$3:BN679)+SUM(BQ$3:BR679)-SUM(BS$3:BS678),0))</f>
        <v/>
      </c>
      <c r="BT679" s="25" t="str">
        <f t="shared" ca="1" si="665"/>
        <v/>
      </c>
      <c r="BU679" s="25" t="str">
        <f t="shared" ca="1" si="628"/>
        <v/>
      </c>
      <c r="BV679" s="7"/>
      <c r="BY679" s="7"/>
      <c r="CB679" s="131">
        <f t="shared" si="612"/>
        <v>676</v>
      </c>
      <c r="CC679" s="132" t="str">
        <f t="shared" ca="1" si="666"/>
        <v/>
      </c>
      <c r="CD679" s="133" t="str">
        <f t="shared" ca="1" si="613"/>
        <v/>
      </c>
      <c r="CE679" s="133" t="str">
        <f t="shared" ca="1" si="667"/>
        <v/>
      </c>
      <c r="CF679" s="133" t="str">
        <f t="shared" ca="1" si="614"/>
        <v/>
      </c>
      <c r="CG679" s="133" t="str">
        <f t="shared" ca="1" si="668"/>
        <v/>
      </c>
      <c r="CH679" s="133" t="str">
        <f ca="1">IF($H679="","",IF(MONTH($H679)=MONTH($C$4)-1,MAX(0,(CG679-SUM(N668:N679)+SUM(O668:O679))-(VLOOKUP(CB679-12,$CB$3:$CH678,6,FALSE))),0)*0.25)</f>
        <v/>
      </c>
      <c r="CI679" s="133" t="str">
        <f ca="1">IF($H679="","",CG679-SUM($CH$4:$CH679))</f>
        <v/>
      </c>
      <c r="CK679" s="133" t="str">
        <f ca="1">IF($H679="","",SUM($N$4:$N679)+$CK$3)</f>
        <v/>
      </c>
      <c r="CL679" s="133" t="str">
        <f ca="1">IF($H679="","",SUM($O$4:$O679))</f>
        <v/>
      </c>
      <c r="CM679" s="133" t="str">
        <f t="shared" ca="1" si="671"/>
        <v/>
      </c>
      <c r="CN679" s="133" t="str">
        <f ca="1">IF($H679="","",ROUND(IF(MONTH($H679)=MONTH($C$4)-1,BT679*(1+CC679)-SUM($CM$4:$CM679),0),2))</f>
        <v/>
      </c>
      <c r="CZ679" s="132" t="str">
        <f t="shared" ca="1" si="629"/>
        <v/>
      </c>
    </row>
    <row r="680" spans="6:104" x14ac:dyDescent="0.2">
      <c r="F680" s="3">
        <v>677</v>
      </c>
      <c r="G680" s="3">
        <f t="shared" si="630"/>
        <v>57</v>
      </c>
      <c r="H680" s="8" t="str">
        <f t="shared" ca="1" si="669"/>
        <v/>
      </c>
      <c r="I680" s="6" t="str">
        <f t="shared" ca="1" si="615"/>
        <v/>
      </c>
      <c r="J680" s="6" t="str">
        <f t="shared" ca="1" si="616"/>
        <v/>
      </c>
      <c r="K680" s="7"/>
      <c r="L680" s="6" t="str">
        <f ca="1">IF($H680="","",IF($J680="",VLOOKUP($I680,Sterbetafeln!$A$4:$I$124,$D$10,FALSE),MAX(0.0005,VLOOKUP($I680,Sterbetafeln!$A$4:$I$124,$D$10,FALSE)*VLOOKUP($J680,Sterbetafeln!$A$4:$I$124,$D$13,FALSE))))</f>
        <v/>
      </c>
      <c r="M680" s="78">
        <f ca="1">SUM($O$3:$O680)</f>
        <v>0</v>
      </c>
      <c r="N680" s="25" t="str">
        <f t="shared" ca="1" si="631"/>
        <v/>
      </c>
      <c r="O680" s="25" t="str">
        <f t="shared" ca="1" si="632"/>
        <v/>
      </c>
      <c r="P680" s="25" t="str">
        <f t="shared" ca="1" si="633"/>
        <v/>
      </c>
      <c r="Q680" s="7" t="str">
        <f t="shared" ca="1" si="634"/>
        <v/>
      </c>
      <c r="R680" s="25" t="str">
        <f t="shared" ca="1" si="635"/>
        <v/>
      </c>
      <c r="S680" s="25">
        <f ca="1">SUM(R$3:R680)</f>
        <v>0</v>
      </c>
      <c r="T680" s="25" t="str">
        <f t="shared" ca="1" si="636"/>
        <v/>
      </c>
      <c r="U680" s="25" t="str">
        <f t="shared" ca="1" si="617"/>
        <v/>
      </c>
      <c r="V680" s="25" t="str">
        <f t="shared" ca="1" si="637"/>
        <v/>
      </c>
      <c r="W680" s="25" t="str">
        <f t="shared" ca="1" si="618"/>
        <v/>
      </c>
      <c r="X680" s="25" t="str">
        <f t="shared" ca="1" si="638"/>
        <v/>
      </c>
      <c r="Y680" s="25" t="str">
        <f t="shared" ca="1" si="619"/>
        <v/>
      </c>
      <c r="Z680" s="25" t="str">
        <f t="shared" ca="1" si="639"/>
        <v/>
      </c>
      <c r="AA680" s="25" t="str">
        <f t="shared" ca="1" si="640"/>
        <v/>
      </c>
      <c r="AB680" s="25" t="str">
        <f ca="1">IF($H680="","",IF($Q680="x",SUM(U$3:W680)+SUM(Z$3:AA680)-SUM(AB$3:AB679),0))</f>
        <v/>
      </c>
      <c r="AC680" s="25" t="str">
        <f t="shared" ca="1" si="641"/>
        <v/>
      </c>
      <c r="AD680" s="25" t="str">
        <f t="shared" ca="1" si="620"/>
        <v/>
      </c>
      <c r="AE680" s="7"/>
      <c r="AF680" s="25" t="str">
        <f t="shared" ca="1" si="642"/>
        <v/>
      </c>
      <c r="AG680" s="25">
        <f ca="1">SUM(AF$3:AF680)</f>
        <v>0</v>
      </c>
      <c r="AH680" s="25" t="str">
        <f t="shared" ca="1" si="643"/>
        <v/>
      </c>
      <c r="AI680" s="25" t="str">
        <f t="shared" ca="1" si="621"/>
        <v/>
      </c>
      <c r="AJ680" s="25" t="str">
        <f t="shared" ca="1" si="644"/>
        <v/>
      </c>
      <c r="AK680" s="25" t="str">
        <f t="shared" ca="1" si="622"/>
        <v/>
      </c>
      <c r="AL680" s="25" t="str">
        <f t="shared" ca="1" si="645"/>
        <v/>
      </c>
      <c r="AM680" s="25" t="str">
        <f t="shared" ca="1" si="623"/>
        <v/>
      </c>
      <c r="AN680" s="25" t="str">
        <f t="shared" ca="1" si="646"/>
        <v/>
      </c>
      <c r="AO680" s="25" t="str">
        <f t="shared" ca="1" si="647"/>
        <v/>
      </c>
      <c r="AP680" s="25" t="str">
        <f ca="1">IF($H680="","",IF($Q680="x",SUM(AI$3:AK680)+SUM(AN$3:AO680)-SUM(AP$3:AP679),0))</f>
        <v/>
      </c>
      <c r="AQ680" s="25" t="str">
        <f t="shared" ca="1" si="648"/>
        <v/>
      </c>
      <c r="AR680" s="25" t="str">
        <f t="shared" ca="1" si="624"/>
        <v/>
      </c>
      <c r="AS680" s="7"/>
      <c r="AT680" s="25" t="str">
        <f t="shared" ca="1" si="649"/>
        <v/>
      </c>
      <c r="AU680" s="25">
        <f ca="1">SUM(AT$3:AT680)</f>
        <v>0</v>
      </c>
      <c r="AV680" s="25" t="str">
        <f t="shared" ca="1" si="650"/>
        <v/>
      </c>
      <c r="AW680" s="25" t="str">
        <f t="shared" ca="1" si="625"/>
        <v/>
      </c>
      <c r="AX680" s="25" t="str">
        <f t="shared" ca="1" si="651"/>
        <v/>
      </c>
      <c r="AY680" s="25" t="str">
        <f t="shared" ca="1" si="652"/>
        <v/>
      </c>
      <c r="AZ680" s="25" t="str">
        <f t="shared" ca="1" si="653"/>
        <v/>
      </c>
      <c r="BA680" s="25" t="str">
        <f t="shared" ca="1" si="654"/>
        <v/>
      </c>
      <c r="BB680" s="25" t="str">
        <f t="shared" ca="1" si="655"/>
        <v/>
      </c>
      <c r="BC680" s="25" t="str">
        <f t="shared" ca="1" si="656"/>
        <v/>
      </c>
      <c r="BD680" s="25" t="str">
        <f ca="1">IF($H680="","",IF($Q680="x",SUM(AW$3:AY680)+SUM(BB$3:BC680)-SUM(BD$3:BD679),0))</f>
        <v/>
      </c>
      <c r="BE680" s="25" t="str">
        <f t="shared" ca="1" si="657"/>
        <v/>
      </c>
      <c r="BF680" s="25" t="str">
        <f t="shared" ca="1" si="626"/>
        <v/>
      </c>
      <c r="BG680" s="7"/>
      <c r="BI680" s="25" t="str">
        <f t="shared" ca="1" si="658"/>
        <v/>
      </c>
      <c r="BJ680" s="25">
        <f ca="1">SUM(BI$3:BI680)</f>
        <v>0</v>
      </c>
      <c r="BK680" s="25" t="str">
        <f t="shared" ca="1" si="670"/>
        <v/>
      </c>
      <c r="BL680" s="25" t="str">
        <f t="shared" ca="1" si="627"/>
        <v/>
      </c>
      <c r="BM680" s="25" t="str">
        <f t="shared" ca="1" si="659"/>
        <v/>
      </c>
      <c r="BN680" s="25" t="str">
        <f t="shared" ca="1" si="660"/>
        <v/>
      </c>
      <c r="BO680" s="25" t="str">
        <f t="shared" ca="1" si="661"/>
        <v/>
      </c>
      <c r="BP680" s="25" t="str">
        <f t="shared" ca="1" si="662"/>
        <v/>
      </c>
      <c r="BQ680" s="25" t="str">
        <f t="shared" ca="1" si="663"/>
        <v/>
      </c>
      <c r="BR680" s="25" t="str">
        <f t="shared" ca="1" si="664"/>
        <v/>
      </c>
      <c r="BS680" s="25" t="str">
        <f ca="1">IF($H680="","",IF($Q680="x",SUM(BL$3:BN680)+SUM(BQ$3:BR680)-SUM(BS$3:BS679),0))</f>
        <v/>
      </c>
      <c r="BT680" s="25" t="str">
        <f t="shared" ca="1" si="665"/>
        <v/>
      </c>
      <c r="BU680" s="25" t="str">
        <f t="shared" ca="1" si="628"/>
        <v/>
      </c>
      <c r="BV680" s="7"/>
      <c r="BY680" s="7"/>
      <c r="CB680" s="131">
        <f t="shared" si="612"/>
        <v>677</v>
      </c>
      <c r="CC680" s="132" t="str">
        <f t="shared" ca="1" si="666"/>
        <v/>
      </c>
      <c r="CD680" s="133" t="str">
        <f t="shared" ca="1" si="613"/>
        <v/>
      </c>
      <c r="CE680" s="133" t="str">
        <f t="shared" ca="1" si="667"/>
        <v/>
      </c>
      <c r="CF680" s="133" t="str">
        <f t="shared" ca="1" si="614"/>
        <v/>
      </c>
      <c r="CG680" s="133" t="str">
        <f t="shared" ca="1" si="668"/>
        <v/>
      </c>
      <c r="CH680" s="133" t="str">
        <f ca="1">IF($H680="","",IF(MONTH($H680)=MONTH($C$4)-1,MAX(0,(CG680-SUM(N669:N680)+SUM(O669:O680))-(VLOOKUP(CB680-12,$CB$3:$CH679,6,FALSE))),0)*0.25)</f>
        <v/>
      </c>
      <c r="CI680" s="133" t="str">
        <f ca="1">IF($H680="","",CG680-SUM($CH$4:$CH680))</f>
        <v/>
      </c>
      <c r="CK680" s="133" t="str">
        <f ca="1">IF($H680="","",SUM($N$4:$N680)+$CK$3)</f>
        <v/>
      </c>
      <c r="CL680" s="133" t="str">
        <f ca="1">IF($H680="","",SUM($O$4:$O680))</f>
        <v/>
      </c>
      <c r="CM680" s="133" t="str">
        <f t="shared" ca="1" si="671"/>
        <v/>
      </c>
      <c r="CN680" s="133" t="str">
        <f ca="1">IF($H680="","",ROUND(IF(MONTH($H680)=MONTH($C$4)-1,BT680*(1+CC680)-SUM($CM$4:$CM680),0),2))</f>
        <v/>
      </c>
      <c r="CZ680" s="132" t="str">
        <f t="shared" ca="1" si="629"/>
        <v/>
      </c>
    </row>
    <row r="681" spans="6:104" x14ac:dyDescent="0.2">
      <c r="F681" s="3">
        <v>678</v>
      </c>
      <c r="G681" s="3">
        <f t="shared" si="630"/>
        <v>57</v>
      </c>
      <c r="H681" s="8" t="str">
        <f t="shared" ca="1" si="669"/>
        <v/>
      </c>
      <c r="I681" s="6" t="str">
        <f t="shared" ca="1" si="615"/>
        <v/>
      </c>
      <c r="J681" s="6" t="str">
        <f t="shared" ca="1" si="616"/>
        <v/>
      </c>
      <c r="K681" s="7"/>
      <c r="L681" s="6" t="str">
        <f ca="1">IF($H681="","",IF($J681="",VLOOKUP($I681,Sterbetafeln!$A$4:$I$124,$D$10,FALSE),MAX(0.0005,VLOOKUP($I681,Sterbetafeln!$A$4:$I$124,$D$10,FALSE)*VLOOKUP($J681,Sterbetafeln!$A$4:$I$124,$D$13,FALSE))))</f>
        <v/>
      </c>
      <c r="M681" s="78">
        <f ca="1">SUM($O$3:$O681)</f>
        <v>0</v>
      </c>
      <c r="N681" s="25" t="str">
        <f t="shared" ca="1" si="631"/>
        <v/>
      </c>
      <c r="O681" s="25" t="str">
        <f t="shared" ca="1" si="632"/>
        <v/>
      </c>
      <c r="P681" s="25" t="str">
        <f t="shared" ca="1" si="633"/>
        <v/>
      </c>
      <c r="Q681" s="7" t="str">
        <f t="shared" ca="1" si="634"/>
        <v/>
      </c>
      <c r="R681" s="25" t="str">
        <f t="shared" ca="1" si="635"/>
        <v/>
      </c>
      <c r="S681" s="25">
        <f ca="1">SUM(R$3:R681)</f>
        <v>0</v>
      </c>
      <c r="T681" s="25" t="str">
        <f t="shared" ca="1" si="636"/>
        <v/>
      </c>
      <c r="U681" s="25" t="str">
        <f t="shared" ca="1" si="617"/>
        <v/>
      </c>
      <c r="V681" s="25" t="str">
        <f t="shared" ca="1" si="637"/>
        <v/>
      </c>
      <c r="W681" s="25" t="str">
        <f t="shared" ca="1" si="618"/>
        <v/>
      </c>
      <c r="X681" s="25" t="str">
        <f t="shared" ca="1" si="638"/>
        <v/>
      </c>
      <c r="Y681" s="25" t="str">
        <f t="shared" ca="1" si="619"/>
        <v/>
      </c>
      <c r="Z681" s="25" t="str">
        <f t="shared" ca="1" si="639"/>
        <v/>
      </c>
      <c r="AA681" s="25" t="str">
        <f t="shared" ca="1" si="640"/>
        <v/>
      </c>
      <c r="AB681" s="25" t="str">
        <f ca="1">IF($H681="","",IF($Q681="x",SUM(U$3:W681)+SUM(Z$3:AA681)-SUM(AB$3:AB680),0))</f>
        <v/>
      </c>
      <c r="AC681" s="25" t="str">
        <f t="shared" ca="1" si="641"/>
        <v/>
      </c>
      <c r="AD681" s="25" t="str">
        <f t="shared" ca="1" si="620"/>
        <v/>
      </c>
      <c r="AE681" s="7"/>
      <c r="AF681" s="25" t="str">
        <f t="shared" ca="1" si="642"/>
        <v/>
      </c>
      <c r="AG681" s="25">
        <f ca="1">SUM(AF$3:AF681)</f>
        <v>0</v>
      </c>
      <c r="AH681" s="25" t="str">
        <f t="shared" ca="1" si="643"/>
        <v/>
      </c>
      <c r="AI681" s="25" t="str">
        <f t="shared" ca="1" si="621"/>
        <v/>
      </c>
      <c r="AJ681" s="25" t="str">
        <f t="shared" ca="1" si="644"/>
        <v/>
      </c>
      <c r="AK681" s="25" t="str">
        <f t="shared" ca="1" si="622"/>
        <v/>
      </c>
      <c r="AL681" s="25" t="str">
        <f t="shared" ca="1" si="645"/>
        <v/>
      </c>
      <c r="AM681" s="25" t="str">
        <f t="shared" ca="1" si="623"/>
        <v/>
      </c>
      <c r="AN681" s="25" t="str">
        <f t="shared" ca="1" si="646"/>
        <v/>
      </c>
      <c r="AO681" s="25" t="str">
        <f t="shared" ca="1" si="647"/>
        <v/>
      </c>
      <c r="AP681" s="25" t="str">
        <f ca="1">IF($H681="","",IF($Q681="x",SUM(AI$3:AK681)+SUM(AN$3:AO681)-SUM(AP$3:AP680),0))</f>
        <v/>
      </c>
      <c r="AQ681" s="25" t="str">
        <f t="shared" ca="1" si="648"/>
        <v/>
      </c>
      <c r="AR681" s="25" t="str">
        <f t="shared" ca="1" si="624"/>
        <v/>
      </c>
      <c r="AS681" s="7"/>
      <c r="AT681" s="25" t="str">
        <f t="shared" ca="1" si="649"/>
        <v/>
      </c>
      <c r="AU681" s="25">
        <f ca="1">SUM(AT$3:AT681)</f>
        <v>0</v>
      </c>
      <c r="AV681" s="25" t="str">
        <f t="shared" ca="1" si="650"/>
        <v/>
      </c>
      <c r="AW681" s="25" t="str">
        <f t="shared" ca="1" si="625"/>
        <v/>
      </c>
      <c r="AX681" s="25" t="str">
        <f t="shared" ca="1" si="651"/>
        <v/>
      </c>
      <c r="AY681" s="25" t="str">
        <f t="shared" ca="1" si="652"/>
        <v/>
      </c>
      <c r="AZ681" s="25" t="str">
        <f t="shared" ca="1" si="653"/>
        <v/>
      </c>
      <c r="BA681" s="25" t="str">
        <f t="shared" ca="1" si="654"/>
        <v/>
      </c>
      <c r="BB681" s="25" t="str">
        <f t="shared" ca="1" si="655"/>
        <v/>
      </c>
      <c r="BC681" s="25" t="str">
        <f t="shared" ca="1" si="656"/>
        <v/>
      </c>
      <c r="BD681" s="25" t="str">
        <f ca="1">IF($H681="","",IF($Q681="x",SUM(AW$3:AY681)+SUM(BB$3:BC681)-SUM(BD$3:BD680),0))</f>
        <v/>
      </c>
      <c r="BE681" s="25" t="str">
        <f t="shared" ca="1" si="657"/>
        <v/>
      </c>
      <c r="BF681" s="25" t="str">
        <f t="shared" ca="1" si="626"/>
        <v/>
      </c>
      <c r="BG681" s="7"/>
      <c r="BI681" s="25" t="str">
        <f t="shared" ca="1" si="658"/>
        <v/>
      </c>
      <c r="BJ681" s="25">
        <f ca="1">SUM(BI$3:BI681)</f>
        <v>0</v>
      </c>
      <c r="BK681" s="25" t="str">
        <f t="shared" ca="1" si="670"/>
        <v/>
      </c>
      <c r="BL681" s="25" t="str">
        <f t="shared" ca="1" si="627"/>
        <v/>
      </c>
      <c r="BM681" s="25" t="str">
        <f t="shared" ca="1" si="659"/>
        <v/>
      </c>
      <c r="BN681" s="25" t="str">
        <f t="shared" ca="1" si="660"/>
        <v/>
      </c>
      <c r="BO681" s="25" t="str">
        <f t="shared" ca="1" si="661"/>
        <v/>
      </c>
      <c r="BP681" s="25" t="str">
        <f t="shared" ca="1" si="662"/>
        <v/>
      </c>
      <c r="BQ681" s="25" t="str">
        <f t="shared" ca="1" si="663"/>
        <v/>
      </c>
      <c r="BR681" s="25" t="str">
        <f t="shared" ca="1" si="664"/>
        <v/>
      </c>
      <c r="BS681" s="25" t="str">
        <f ca="1">IF($H681="","",IF($Q681="x",SUM(BL$3:BN681)+SUM(BQ$3:BR681)-SUM(BS$3:BS680),0))</f>
        <v/>
      </c>
      <c r="BT681" s="25" t="str">
        <f t="shared" ca="1" si="665"/>
        <v/>
      </c>
      <c r="BU681" s="25" t="str">
        <f t="shared" ca="1" si="628"/>
        <v/>
      </c>
      <c r="BV681" s="7"/>
      <c r="BY681" s="7"/>
      <c r="CB681" s="131">
        <f t="shared" si="612"/>
        <v>678</v>
      </c>
      <c r="CC681" s="132" t="str">
        <f t="shared" ca="1" si="666"/>
        <v/>
      </c>
      <c r="CD681" s="133" t="str">
        <f t="shared" ca="1" si="613"/>
        <v/>
      </c>
      <c r="CE681" s="133" t="str">
        <f t="shared" ca="1" si="667"/>
        <v/>
      </c>
      <c r="CF681" s="133" t="str">
        <f t="shared" ca="1" si="614"/>
        <v/>
      </c>
      <c r="CG681" s="133" t="str">
        <f t="shared" ca="1" si="668"/>
        <v/>
      </c>
      <c r="CH681" s="133" t="str">
        <f ca="1">IF($H681="","",IF(MONTH($H681)=MONTH($C$4)-1,MAX(0,(CG681-SUM(N670:N681)+SUM(O670:O681))-(VLOOKUP(CB681-12,$CB$3:$CH680,6,FALSE))),0)*0.25)</f>
        <v/>
      </c>
      <c r="CI681" s="133" t="str">
        <f ca="1">IF($H681="","",CG681-SUM($CH$4:$CH681))</f>
        <v/>
      </c>
      <c r="CK681" s="133" t="str">
        <f ca="1">IF($H681="","",SUM($N$4:$N681)+$CK$3)</f>
        <v/>
      </c>
      <c r="CL681" s="133" t="str">
        <f ca="1">IF($H681="","",SUM($O$4:$O681))</f>
        <v/>
      </c>
      <c r="CM681" s="133" t="str">
        <f t="shared" ca="1" si="671"/>
        <v/>
      </c>
      <c r="CN681" s="133" t="str">
        <f ca="1">IF($H681="","",ROUND(IF(MONTH($H681)=MONTH($C$4)-1,BT681*(1+CC681)-SUM($CM$4:$CM681),0),2))</f>
        <v/>
      </c>
      <c r="CZ681" s="132" t="str">
        <f t="shared" ca="1" si="629"/>
        <v/>
      </c>
    </row>
    <row r="682" spans="6:104" x14ac:dyDescent="0.2">
      <c r="F682" s="3">
        <v>679</v>
      </c>
      <c r="G682" s="3">
        <f t="shared" si="630"/>
        <v>57</v>
      </c>
      <c r="H682" s="8" t="str">
        <f t="shared" ca="1" si="669"/>
        <v/>
      </c>
      <c r="I682" s="6" t="str">
        <f t="shared" ca="1" si="615"/>
        <v/>
      </c>
      <c r="J682" s="6" t="str">
        <f t="shared" ca="1" si="616"/>
        <v/>
      </c>
      <c r="K682" s="7"/>
      <c r="L682" s="6" t="str">
        <f ca="1">IF($H682="","",IF($J682="",VLOOKUP($I682,Sterbetafeln!$A$4:$I$124,$D$10,FALSE),MAX(0.0005,VLOOKUP($I682,Sterbetafeln!$A$4:$I$124,$D$10,FALSE)*VLOOKUP($J682,Sterbetafeln!$A$4:$I$124,$D$13,FALSE))))</f>
        <v/>
      </c>
      <c r="M682" s="78">
        <f ca="1">SUM($O$3:$O682)</f>
        <v>0</v>
      </c>
      <c r="N682" s="25" t="str">
        <f t="shared" ca="1" si="631"/>
        <v/>
      </c>
      <c r="O682" s="25" t="str">
        <f t="shared" ca="1" si="632"/>
        <v/>
      </c>
      <c r="P682" s="25" t="str">
        <f t="shared" ca="1" si="633"/>
        <v/>
      </c>
      <c r="Q682" s="7" t="str">
        <f t="shared" ca="1" si="634"/>
        <v/>
      </c>
      <c r="R682" s="25" t="str">
        <f t="shared" ca="1" si="635"/>
        <v/>
      </c>
      <c r="S682" s="25">
        <f ca="1">SUM(R$3:R682)</f>
        <v>0</v>
      </c>
      <c r="T682" s="25" t="str">
        <f t="shared" ca="1" si="636"/>
        <v/>
      </c>
      <c r="U682" s="25" t="str">
        <f t="shared" ca="1" si="617"/>
        <v/>
      </c>
      <c r="V682" s="25" t="str">
        <f t="shared" ca="1" si="637"/>
        <v/>
      </c>
      <c r="W682" s="25" t="str">
        <f t="shared" ca="1" si="618"/>
        <v/>
      </c>
      <c r="X682" s="25" t="str">
        <f t="shared" ca="1" si="638"/>
        <v/>
      </c>
      <c r="Y682" s="25" t="str">
        <f t="shared" ca="1" si="619"/>
        <v/>
      </c>
      <c r="Z682" s="25" t="str">
        <f t="shared" ca="1" si="639"/>
        <v/>
      </c>
      <c r="AA682" s="25" t="str">
        <f t="shared" ca="1" si="640"/>
        <v/>
      </c>
      <c r="AB682" s="25" t="str">
        <f ca="1">IF($H682="","",IF($Q682="x",SUM(U$3:W682)+SUM(Z$3:AA682)-SUM(AB$3:AB681),0))</f>
        <v/>
      </c>
      <c r="AC682" s="25" t="str">
        <f t="shared" ca="1" si="641"/>
        <v/>
      </c>
      <c r="AD682" s="25" t="str">
        <f t="shared" ca="1" si="620"/>
        <v/>
      </c>
      <c r="AE682" s="7"/>
      <c r="AF682" s="25" t="str">
        <f t="shared" ca="1" si="642"/>
        <v/>
      </c>
      <c r="AG682" s="25">
        <f ca="1">SUM(AF$3:AF682)</f>
        <v>0</v>
      </c>
      <c r="AH682" s="25" t="str">
        <f t="shared" ca="1" si="643"/>
        <v/>
      </c>
      <c r="AI682" s="25" t="str">
        <f t="shared" ca="1" si="621"/>
        <v/>
      </c>
      <c r="AJ682" s="25" t="str">
        <f t="shared" ca="1" si="644"/>
        <v/>
      </c>
      <c r="AK682" s="25" t="str">
        <f t="shared" ca="1" si="622"/>
        <v/>
      </c>
      <c r="AL682" s="25" t="str">
        <f t="shared" ca="1" si="645"/>
        <v/>
      </c>
      <c r="AM682" s="25" t="str">
        <f t="shared" ca="1" si="623"/>
        <v/>
      </c>
      <c r="AN682" s="25" t="str">
        <f t="shared" ca="1" si="646"/>
        <v/>
      </c>
      <c r="AO682" s="25" t="str">
        <f t="shared" ca="1" si="647"/>
        <v/>
      </c>
      <c r="AP682" s="25" t="str">
        <f ca="1">IF($H682="","",IF($Q682="x",SUM(AI$3:AK682)+SUM(AN$3:AO682)-SUM(AP$3:AP681),0))</f>
        <v/>
      </c>
      <c r="AQ682" s="25" t="str">
        <f t="shared" ca="1" si="648"/>
        <v/>
      </c>
      <c r="AR682" s="25" t="str">
        <f t="shared" ca="1" si="624"/>
        <v/>
      </c>
      <c r="AS682" s="7"/>
      <c r="AT682" s="25" t="str">
        <f t="shared" ca="1" si="649"/>
        <v/>
      </c>
      <c r="AU682" s="25">
        <f ca="1">SUM(AT$3:AT682)</f>
        <v>0</v>
      </c>
      <c r="AV682" s="25" t="str">
        <f t="shared" ca="1" si="650"/>
        <v/>
      </c>
      <c r="AW682" s="25" t="str">
        <f t="shared" ca="1" si="625"/>
        <v/>
      </c>
      <c r="AX682" s="25" t="str">
        <f t="shared" ca="1" si="651"/>
        <v/>
      </c>
      <c r="AY682" s="25" t="str">
        <f t="shared" ca="1" si="652"/>
        <v/>
      </c>
      <c r="AZ682" s="25" t="str">
        <f t="shared" ca="1" si="653"/>
        <v/>
      </c>
      <c r="BA682" s="25" t="str">
        <f t="shared" ca="1" si="654"/>
        <v/>
      </c>
      <c r="BB682" s="25" t="str">
        <f t="shared" ca="1" si="655"/>
        <v/>
      </c>
      <c r="BC682" s="25" t="str">
        <f t="shared" ca="1" si="656"/>
        <v/>
      </c>
      <c r="BD682" s="25" t="str">
        <f ca="1">IF($H682="","",IF($Q682="x",SUM(AW$3:AY682)+SUM(BB$3:BC682)-SUM(BD$3:BD681),0))</f>
        <v/>
      </c>
      <c r="BE682" s="25" t="str">
        <f t="shared" ca="1" si="657"/>
        <v/>
      </c>
      <c r="BF682" s="25" t="str">
        <f t="shared" ca="1" si="626"/>
        <v/>
      </c>
      <c r="BG682" s="7"/>
      <c r="BI682" s="25" t="str">
        <f t="shared" ca="1" si="658"/>
        <v/>
      </c>
      <c r="BJ682" s="25">
        <f ca="1">SUM(BI$3:BI682)</f>
        <v>0</v>
      </c>
      <c r="BK682" s="25" t="str">
        <f t="shared" ca="1" si="670"/>
        <v/>
      </c>
      <c r="BL682" s="25" t="str">
        <f t="shared" ca="1" si="627"/>
        <v/>
      </c>
      <c r="BM682" s="25" t="str">
        <f t="shared" ca="1" si="659"/>
        <v/>
      </c>
      <c r="BN682" s="25" t="str">
        <f t="shared" ca="1" si="660"/>
        <v/>
      </c>
      <c r="BO682" s="25" t="str">
        <f t="shared" ca="1" si="661"/>
        <v/>
      </c>
      <c r="BP682" s="25" t="str">
        <f t="shared" ca="1" si="662"/>
        <v/>
      </c>
      <c r="BQ682" s="25" t="str">
        <f t="shared" ca="1" si="663"/>
        <v/>
      </c>
      <c r="BR682" s="25" t="str">
        <f t="shared" ca="1" si="664"/>
        <v/>
      </c>
      <c r="BS682" s="25" t="str">
        <f ca="1">IF($H682="","",IF($Q682="x",SUM(BL$3:BN682)+SUM(BQ$3:BR682)-SUM(BS$3:BS681),0))</f>
        <v/>
      </c>
      <c r="BT682" s="25" t="str">
        <f t="shared" ca="1" si="665"/>
        <v/>
      </c>
      <c r="BU682" s="25" t="str">
        <f t="shared" ca="1" si="628"/>
        <v/>
      </c>
      <c r="BV682" s="7"/>
      <c r="BY682" s="7"/>
      <c r="CB682" s="131">
        <f t="shared" si="612"/>
        <v>679</v>
      </c>
      <c r="CC682" s="132" t="str">
        <f t="shared" ca="1" si="666"/>
        <v/>
      </c>
      <c r="CD682" s="133" t="str">
        <f t="shared" ca="1" si="613"/>
        <v/>
      </c>
      <c r="CE682" s="133" t="str">
        <f t="shared" ca="1" si="667"/>
        <v/>
      </c>
      <c r="CF682" s="133" t="str">
        <f t="shared" ca="1" si="614"/>
        <v/>
      </c>
      <c r="CG682" s="133" t="str">
        <f t="shared" ca="1" si="668"/>
        <v/>
      </c>
      <c r="CH682" s="133" t="str">
        <f ca="1">IF($H682="","",IF(MONTH($H682)=MONTH($C$4)-1,MAX(0,(CG682-SUM(N671:N682)+SUM(O671:O682))-(VLOOKUP(CB682-12,$CB$3:$CH681,6,FALSE))),0)*0.25)</f>
        <v/>
      </c>
      <c r="CI682" s="133" t="str">
        <f ca="1">IF($H682="","",CG682-SUM($CH$4:$CH682))</f>
        <v/>
      </c>
      <c r="CK682" s="133" t="str">
        <f ca="1">IF($H682="","",SUM($N$4:$N682)+$CK$3)</f>
        <v/>
      </c>
      <c r="CL682" s="133" t="str">
        <f ca="1">IF($H682="","",SUM($O$4:$O682))</f>
        <v/>
      </c>
      <c r="CM682" s="133" t="str">
        <f t="shared" ca="1" si="671"/>
        <v/>
      </c>
      <c r="CN682" s="133" t="str">
        <f ca="1">IF($H682="","",ROUND(IF(MONTH($H682)=MONTH($C$4)-1,BT682*(1+CC682)-SUM($CM$4:$CM682),0),2))</f>
        <v/>
      </c>
      <c r="CZ682" s="132" t="str">
        <f t="shared" ca="1" si="629"/>
        <v/>
      </c>
    </row>
    <row r="683" spans="6:104" x14ac:dyDescent="0.2">
      <c r="F683" s="3">
        <v>680</v>
      </c>
      <c r="G683" s="3">
        <f t="shared" si="630"/>
        <v>57</v>
      </c>
      <c r="H683" s="8" t="str">
        <f t="shared" ca="1" si="669"/>
        <v/>
      </c>
      <c r="I683" s="6" t="str">
        <f t="shared" ca="1" si="615"/>
        <v/>
      </c>
      <c r="J683" s="6" t="str">
        <f t="shared" ca="1" si="616"/>
        <v/>
      </c>
      <c r="K683" s="7"/>
      <c r="L683" s="6" t="str">
        <f ca="1">IF($H683="","",IF($J683="",VLOOKUP($I683,Sterbetafeln!$A$4:$I$124,$D$10,FALSE),MAX(0.0005,VLOOKUP($I683,Sterbetafeln!$A$4:$I$124,$D$10,FALSE)*VLOOKUP($J683,Sterbetafeln!$A$4:$I$124,$D$13,FALSE))))</f>
        <v/>
      </c>
      <c r="M683" s="78">
        <f ca="1">SUM($O$3:$O683)</f>
        <v>0</v>
      </c>
      <c r="N683" s="25" t="str">
        <f t="shared" ca="1" si="631"/>
        <v/>
      </c>
      <c r="O683" s="25" t="str">
        <f t="shared" ca="1" si="632"/>
        <v/>
      </c>
      <c r="P683" s="25" t="str">
        <f t="shared" ca="1" si="633"/>
        <v/>
      </c>
      <c r="Q683" s="7" t="str">
        <f t="shared" ca="1" si="634"/>
        <v/>
      </c>
      <c r="R683" s="25" t="str">
        <f t="shared" ca="1" si="635"/>
        <v/>
      </c>
      <c r="S683" s="25">
        <f ca="1">SUM(R$3:R683)</f>
        <v>0</v>
      </c>
      <c r="T683" s="25" t="str">
        <f t="shared" ca="1" si="636"/>
        <v/>
      </c>
      <c r="U683" s="25" t="str">
        <f t="shared" ca="1" si="617"/>
        <v/>
      </c>
      <c r="V683" s="25" t="str">
        <f t="shared" ca="1" si="637"/>
        <v/>
      </c>
      <c r="W683" s="25" t="str">
        <f t="shared" ca="1" si="618"/>
        <v/>
      </c>
      <c r="X683" s="25" t="str">
        <f t="shared" ca="1" si="638"/>
        <v/>
      </c>
      <c r="Y683" s="25" t="str">
        <f t="shared" ca="1" si="619"/>
        <v/>
      </c>
      <c r="Z683" s="25" t="str">
        <f t="shared" ca="1" si="639"/>
        <v/>
      </c>
      <c r="AA683" s="25" t="str">
        <f t="shared" ca="1" si="640"/>
        <v/>
      </c>
      <c r="AB683" s="25" t="str">
        <f ca="1">IF($H683="","",IF($Q683="x",SUM(U$3:W683)+SUM(Z$3:AA683)-SUM(AB$3:AB682),0))</f>
        <v/>
      </c>
      <c r="AC683" s="25" t="str">
        <f t="shared" ca="1" si="641"/>
        <v/>
      </c>
      <c r="AD683" s="25" t="str">
        <f t="shared" ca="1" si="620"/>
        <v/>
      </c>
      <c r="AE683" s="7"/>
      <c r="AF683" s="25" t="str">
        <f t="shared" ca="1" si="642"/>
        <v/>
      </c>
      <c r="AG683" s="25">
        <f ca="1">SUM(AF$3:AF683)</f>
        <v>0</v>
      </c>
      <c r="AH683" s="25" t="str">
        <f t="shared" ca="1" si="643"/>
        <v/>
      </c>
      <c r="AI683" s="25" t="str">
        <f t="shared" ca="1" si="621"/>
        <v/>
      </c>
      <c r="AJ683" s="25" t="str">
        <f t="shared" ca="1" si="644"/>
        <v/>
      </c>
      <c r="AK683" s="25" t="str">
        <f t="shared" ca="1" si="622"/>
        <v/>
      </c>
      <c r="AL683" s="25" t="str">
        <f t="shared" ca="1" si="645"/>
        <v/>
      </c>
      <c r="AM683" s="25" t="str">
        <f t="shared" ca="1" si="623"/>
        <v/>
      </c>
      <c r="AN683" s="25" t="str">
        <f t="shared" ca="1" si="646"/>
        <v/>
      </c>
      <c r="AO683" s="25" t="str">
        <f t="shared" ca="1" si="647"/>
        <v/>
      </c>
      <c r="AP683" s="25" t="str">
        <f ca="1">IF($H683="","",IF($Q683="x",SUM(AI$3:AK683)+SUM(AN$3:AO683)-SUM(AP$3:AP682),0))</f>
        <v/>
      </c>
      <c r="AQ683" s="25" t="str">
        <f t="shared" ca="1" si="648"/>
        <v/>
      </c>
      <c r="AR683" s="25" t="str">
        <f t="shared" ca="1" si="624"/>
        <v/>
      </c>
      <c r="AS683" s="7"/>
      <c r="AT683" s="25" t="str">
        <f t="shared" ca="1" si="649"/>
        <v/>
      </c>
      <c r="AU683" s="25">
        <f ca="1">SUM(AT$3:AT683)</f>
        <v>0</v>
      </c>
      <c r="AV683" s="25" t="str">
        <f t="shared" ca="1" si="650"/>
        <v/>
      </c>
      <c r="AW683" s="25" t="str">
        <f t="shared" ca="1" si="625"/>
        <v/>
      </c>
      <c r="AX683" s="25" t="str">
        <f t="shared" ca="1" si="651"/>
        <v/>
      </c>
      <c r="AY683" s="25" t="str">
        <f t="shared" ca="1" si="652"/>
        <v/>
      </c>
      <c r="AZ683" s="25" t="str">
        <f t="shared" ca="1" si="653"/>
        <v/>
      </c>
      <c r="BA683" s="25" t="str">
        <f t="shared" ca="1" si="654"/>
        <v/>
      </c>
      <c r="BB683" s="25" t="str">
        <f t="shared" ca="1" si="655"/>
        <v/>
      </c>
      <c r="BC683" s="25" t="str">
        <f t="shared" ca="1" si="656"/>
        <v/>
      </c>
      <c r="BD683" s="25" t="str">
        <f ca="1">IF($H683="","",IF($Q683="x",SUM(AW$3:AY683)+SUM(BB$3:BC683)-SUM(BD$3:BD682),0))</f>
        <v/>
      </c>
      <c r="BE683" s="25" t="str">
        <f t="shared" ca="1" si="657"/>
        <v/>
      </c>
      <c r="BF683" s="25" t="str">
        <f t="shared" ca="1" si="626"/>
        <v/>
      </c>
      <c r="BG683" s="7"/>
      <c r="BI683" s="25" t="str">
        <f t="shared" ca="1" si="658"/>
        <v/>
      </c>
      <c r="BJ683" s="25">
        <f ca="1">SUM(BI$3:BI683)</f>
        <v>0</v>
      </c>
      <c r="BK683" s="25" t="str">
        <f t="shared" ca="1" si="670"/>
        <v/>
      </c>
      <c r="BL683" s="25" t="str">
        <f t="shared" ca="1" si="627"/>
        <v/>
      </c>
      <c r="BM683" s="25" t="str">
        <f t="shared" ca="1" si="659"/>
        <v/>
      </c>
      <c r="BN683" s="25" t="str">
        <f t="shared" ca="1" si="660"/>
        <v/>
      </c>
      <c r="BO683" s="25" t="str">
        <f t="shared" ca="1" si="661"/>
        <v/>
      </c>
      <c r="BP683" s="25" t="str">
        <f t="shared" ca="1" si="662"/>
        <v/>
      </c>
      <c r="BQ683" s="25" t="str">
        <f t="shared" ca="1" si="663"/>
        <v/>
      </c>
      <c r="BR683" s="25" t="str">
        <f t="shared" ca="1" si="664"/>
        <v/>
      </c>
      <c r="BS683" s="25" t="str">
        <f ca="1">IF($H683="","",IF($Q683="x",SUM(BL$3:BN683)+SUM(BQ$3:BR683)-SUM(BS$3:BS682),0))</f>
        <v/>
      </c>
      <c r="BT683" s="25" t="str">
        <f t="shared" ca="1" si="665"/>
        <v/>
      </c>
      <c r="BU683" s="25" t="str">
        <f t="shared" ca="1" si="628"/>
        <v/>
      </c>
      <c r="BV683" s="7"/>
      <c r="BY683" s="7"/>
      <c r="CB683" s="131">
        <f t="shared" si="612"/>
        <v>680</v>
      </c>
      <c r="CC683" s="132" t="str">
        <f t="shared" ca="1" si="666"/>
        <v/>
      </c>
      <c r="CD683" s="133" t="str">
        <f t="shared" ca="1" si="613"/>
        <v/>
      </c>
      <c r="CE683" s="133" t="str">
        <f t="shared" ca="1" si="667"/>
        <v/>
      </c>
      <c r="CF683" s="133" t="str">
        <f t="shared" ca="1" si="614"/>
        <v/>
      </c>
      <c r="CG683" s="133" t="str">
        <f t="shared" ca="1" si="668"/>
        <v/>
      </c>
      <c r="CH683" s="133" t="str">
        <f ca="1">IF($H683="","",IF(MONTH($H683)=MONTH($C$4)-1,MAX(0,(CG683-SUM(N672:N683)+SUM(O672:O683))-(VLOOKUP(CB683-12,$CB$3:$CH682,6,FALSE))),0)*0.25)</f>
        <v/>
      </c>
      <c r="CI683" s="133" t="str">
        <f ca="1">IF($H683="","",CG683-SUM($CH$4:$CH683))</f>
        <v/>
      </c>
      <c r="CK683" s="133" t="str">
        <f ca="1">IF($H683="","",SUM($N$4:$N683)+$CK$3)</f>
        <v/>
      </c>
      <c r="CL683" s="133" t="str">
        <f ca="1">IF($H683="","",SUM($O$4:$O683))</f>
        <v/>
      </c>
      <c r="CM683" s="133" t="str">
        <f t="shared" ca="1" si="671"/>
        <v/>
      </c>
      <c r="CN683" s="133" t="str">
        <f ca="1">IF($H683="","",ROUND(IF(MONTH($H683)=MONTH($C$4)-1,BT683*(1+CC683)-SUM($CM$4:$CM683),0),2))</f>
        <v/>
      </c>
      <c r="CZ683" s="132" t="str">
        <f t="shared" ca="1" si="629"/>
        <v/>
      </c>
    </row>
    <row r="684" spans="6:104" x14ac:dyDescent="0.2">
      <c r="F684" s="3">
        <v>681</v>
      </c>
      <c r="G684" s="3">
        <f t="shared" si="630"/>
        <v>57</v>
      </c>
      <c r="H684" s="8" t="str">
        <f t="shared" ca="1" si="669"/>
        <v/>
      </c>
      <c r="I684" s="6" t="str">
        <f t="shared" ca="1" si="615"/>
        <v/>
      </c>
      <c r="J684" s="6" t="str">
        <f t="shared" ca="1" si="616"/>
        <v/>
      </c>
      <c r="K684" s="7"/>
      <c r="L684" s="6" t="str">
        <f ca="1">IF($H684="","",IF($J684="",VLOOKUP($I684,Sterbetafeln!$A$4:$I$124,$D$10,FALSE),MAX(0.0005,VLOOKUP($I684,Sterbetafeln!$A$4:$I$124,$D$10,FALSE)*VLOOKUP($J684,Sterbetafeln!$A$4:$I$124,$D$13,FALSE))))</f>
        <v/>
      </c>
      <c r="M684" s="78">
        <f ca="1">SUM($O$3:$O684)</f>
        <v>0</v>
      </c>
      <c r="N684" s="25" t="str">
        <f t="shared" ca="1" si="631"/>
        <v/>
      </c>
      <c r="O684" s="25" t="str">
        <f t="shared" ca="1" si="632"/>
        <v/>
      </c>
      <c r="P684" s="25" t="str">
        <f t="shared" ca="1" si="633"/>
        <v/>
      </c>
      <c r="Q684" s="7" t="str">
        <f t="shared" ca="1" si="634"/>
        <v/>
      </c>
      <c r="R684" s="25" t="str">
        <f t="shared" ca="1" si="635"/>
        <v/>
      </c>
      <c r="S684" s="25">
        <f ca="1">SUM(R$3:R684)</f>
        <v>0</v>
      </c>
      <c r="T684" s="25" t="str">
        <f t="shared" ca="1" si="636"/>
        <v/>
      </c>
      <c r="U684" s="25" t="str">
        <f t="shared" ca="1" si="617"/>
        <v/>
      </c>
      <c r="V684" s="25" t="str">
        <f t="shared" ca="1" si="637"/>
        <v/>
      </c>
      <c r="W684" s="25" t="str">
        <f t="shared" ca="1" si="618"/>
        <v/>
      </c>
      <c r="X684" s="25" t="str">
        <f t="shared" ca="1" si="638"/>
        <v/>
      </c>
      <c r="Y684" s="25" t="str">
        <f t="shared" ca="1" si="619"/>
        <v/>
      </c>
      <c r="Z684" s="25" t="str">
        <f t="shared" ca="1" si="639"/>
        <v/>
      </c>
      <c r="AA684" s="25" t="str">
        <f t="shared" ca="1" si="640"/>
        <v/>
      </c>
      <c r="AB684" s="25" t="str">
        <f ca="1">IF($H684="","",IF($Q684="x",SUM(U$3:W684)+SUM(Z$3:AA684)-SUM(AB$3:AB683),0))</f>
        <v/>
      </c>
      <c r="AC684" s="25" t="str">
        <f t="shared" ca="1" si="641"/>
        <v/>
      </c>
      <c r="AD684" s="25" t="str">
        <f t="shared" ca="1" si="620"/>
        <v/>
      </c>
      <c r="AE684" s="7"/>
      <c r="AF684" s="25" t="str">
        <f t="shared" ca="1" si="642"/>
        <v/>
      </c>
      <c r="AG684" s="25">
        <f ca="1">SUM(AF$3:AF684)</f>
        <v>0</v>
      </c>
      <c r="AH684" s="25" t="str">
        <f t="shared" ca="1" si="643"/>
        <v/>
      </c>
      <c r="AI684" s="25" t="str">
        <f t="shared" ca="1" si="621"/>
        <v/>
      </c>
      <c r="AJ684" s="25" t="str">
        <f t="shared" ca="1" si="644"/>
        <v/>
      </c>
      <c r="AK684" s="25" t="str">
        <f t="shared" ca="1" si="622"/>
        <v/>
      </c>
      <c r="AL684" s="25" t="str">
        <f t="shared" ca="1" si="645"/>
        <v/>
      </c>
      <c r="AM684" s="25" t="str">
        <f t="shared" ca="1" si="623"/>
        <v/>
      </c>
      <c r="AN684" s="25" t="str">
        <f t="shared" ca="1" si="646"/>
        <v/>
      </c>
      <c r="AO684" s="25" t="str">
        <f t="shared" ca="1" si="647"/>
        <v/>
      </c>
      <c r="AP684" s="25" t="str">
        <f ca="1">IF($H684="","",IF($Q684="x",SUM(AI$3:AK684)+SUM(AN$3:AO684)-SUM(AP$3:AP683),0))</f>
        <v/>
      </c>
      <c r="AQ684" s="25" t="str">
        <f t="shared" ca="1" si="648"/>
        <v/>
      </c>
      <c r="AR684" s="25" t="str">
        <f t="shared" ca="1" si="624"/>
        <v/>
      </c>
      <c r="AS684" s="7"/>
      <c r="AT684" s="25" t="str">
        <f t="shared" ca="1" si="649"/>
        <v/>
      </c>
      <c r="AU684" s="25">
        <f ca="1">SUM(AT$3:AT684)</f>
        <v>0</v>
      </c>
      <c r="AV684" s="25" t="str">
        <f t="shared" ca="1" si="650"/>
        <v/>
      </c>
      <c r="AW684" s="25" t="str">
        <f t="shared" ca="1" si="625"/>
        <v/>
      </c>
      <c r="AX684" s="25" t="str">
        <f t="shared" ca="1" si="651"/>
        <v/>
      </c>
      <c r="AY684" s="25" t="str">
        <f t="shared" ca="1" si="652"/>
        <v/>
      </c>
      <c r="AZ684" s="25" t="str">
        <f t="shared" ca="1" si="653"/>
        <v/>
      </c>
      <c r="BA684" s="25" t="str">
        <f t="shared" ca="1" si="654"/>
        <v/>
      </c>
      <c r="BB684" s="25" t="str">
        <f t="shared" ca="1" si="655"/>
        <v/>
      </c>
      <c r="BC684" s="25" t="str">
        <f t="shared" ca="1" si="656"/>
        <v/>
      </c>
      <c r="BD684" s="25" t="str">
        <f ca="1">IF($H684="","",IF($Q684="x",SUM(AW$3:AY684)+SUM(BB$3:BC684)-SUM(BD$3:BD683),0))</f>
        <v/>
      </c>
      <c r="BE684" s="25" t="str">
        <f t="shared" ca="1" si="657"/>
        <v/>
      </c>
      <c r="BF684" s="25" t="str">
        <f t="shared" ca="1" si="626"/>
        <v/>
      </c>
      <c r="BG684" s="7"/>
      <c r="BI684" s="25" t="str">
        <f t="shared" ca="1" si="658"/>
        <v/>
      </c>
      <c r="BJ684" s="25">
        <f ca="1">SUM(BI$3:BI684)</f>
        <v>0</v>
      </c>
      <c r="BK684" s="25" t="str">
        <f t="shared" ca="1" si="670"/>
        <v/>
      </c>
      <c r="BL684" s="25" t="str">
        <f t="shared" ca="1" si="627"/>
        <v/>
      </c>
      <c r="BM684" s="25" t="str">
        <f t="shared" ca="1" si="659"/>
        <v/>
      </c>
      <c r="BN684" s="25" t="str">
        <f t="shared" ca="1" si="660"/>
        <v/>
      </c>
      <c r="BO684" s="25" t="str">
        <f t="shared" ca="1" si="661"/>
        <v/>
      </c>
      <c r="BP684" s="25" t="str">
        <f t="shared" ca="1" si="662"/>
        <v/>
      </c>
      <c r="BQ684" s="25" t="str">
        <f t="shared" ca="1" si="663"/>
        <v/>
      </c>
      <c r="BR684" s="25" t="str">
        <f t="shared" ca="1" si="664"/>
        <v/>
      </c>
      <c r="BS684" s="25" t="str">
        <f ca="1">IF($H684="","",IF($Q684="x",SUM(BL$3:BN684)+SUM(BQ$3:BR684)-SUM(BS$3:BS683),0))</f>
        <v/>
      </c>
      <c r="BT684" s="25" t="str">
        <f t="shared" ca="1" si="665"/>
        <v/>
      </c>
      <c r="BU684" s="25" t="str">
        <f t="shared" ca="1" si="628"/>
        <v/>
      </c>
      <c r="BV684" s="7"/>
      <c r="BY684" s="7"/>
      <c r="CB684" s="131">
        <f t="shared" si="612"/>
        <v>681</v>
      </c>
      <c r="CC684" s="132" t="str">
        <f t="shared" ca="1" si="666"/>
        <v/>
      </c>
      <c r="CD684" s="133" t="str">
        <f t="shared" ca="1" si="613"/>
        <v/>
      </c>
      <c r="CE684" s="133" t="str">
        <f t="shared" ca="1" si="667"/>
        <v/>
      </c>
      <c r="CF684" s="133" t="str">
        <f t="shared" ca="1" si="614"/>
        <v/>
      </c>
      <c r="CG684" s="133" t="str">
        <f t="shared" ca="1" si="668"/>
        <v/>
      </c>
      <c r="CH684" s="133" t="str">
        <f ca="1">IF($H684="","",IF(MONTH($H684)=MONTH($C$4)-1,MAX(0,(CG684-SUM(N673:N684)+SUM(O673:O684))-(VLOOKUP(CB684-12,$CB$3:$CH683,6,FALSE))),0)*0.25)</f>
        <v/>
      </c>
      <c r="CI684" s="133" t="str">
        <f ca="1">IF($H684="","",CG684-SUM($CH$4:$CH684))</f>
        <v/>
      </c>
      <c r="CK684" s="133" t="str">
        <f ca="1">IF($H684="","",SUM($N$4:$N684)+$CK$3)</f>
        <v/>
      </c>
      <c r="CL684" s="133" t="str">
        <f ca="1">IF($H684="","",SUM($O$4:$O684))</f>
        <v/>
      </c>
      <c r="CM684" s="133" t="str">
        <f t="shared" ca="1" si="671"/>
        <v/>
      </c>
      <c r="CN684" s="133" t="str">
        <f ca="1">IF($H684="","",ROUND(IF(MONTH($H684)=MONTH($C$4)-1,BT684*(1+CC684)-SUM($CM$4:$CM684),0),2))</f>
        <v/>
      </c>
      <c r="CZ684" s="132" t="str">
        <f t="shared" ca="1" si="629"/>
        <v/>
      </c>
    </row>
    <row r="685" spans="6:104" x14ac:dyDescent="0.2">
      <c r="F685" s="3">
        <v>682</v>
      </c>
      <c r="G685" s="3">
        <f t="shared" si="630"/>
        <v>57</v>
      </c>
      <c r="H685" s="8" t="str">
        <f t="shared" ca="1" si="669"/>
        <v/>
      </c>
      <c r="I685" s="6" t="str">
        <f t="shared" ca="1" si="615"/>
        <v/>
      </c>
      <c r="J685" s="6" t="str">
        <f t="shared" ca="1" si="616"/>
        <v/>
      </c>
      <c r="K685" s="7"/>
      <c r="L685" s="6" t="str">
        <f ca="1">IF($H685="","",IF($J685="",VLOOKUP($I685,Sterbetafeln!$A$4:$I$124,$D$10,FALSE),MAX(0.0005,VLOOKUP($I685,Sterbetafeln!$A$4:$I$124,$D$10,FALSE)*VLOOKUP($J685,Sterbetafeln!$A$4:$I$124,$D$13,FALSE))))</f>
        <v/>
      </c>
      <c r="M685" s="78">
        <f ca="1">SUM($O$3:$O685)</f>
        <v>0</v>
      </c>
      <c r="N685" s="25" t="str">
        <f t="shared" ca="1" si="631"/>
        <v/>
      </c>
      <c r="O685" s="25" t="str">
        <f t="shared" ca="1" si="632"/>
        <v/>
      </c>
      <c r="P685" s="25" t="str">
        <f t="shared" ca="1" si="633"/>
        <v/>
      </c>
      <c r="Q685" s="7" t="str">
        <f t="shared" ca="1" si="634"/>
        <v/>
      </c>
      <c r="R685" s="25" t="str">
        <f t="shared" ca="1" si="635"/>
        <v/>
      </c>
      <c r="S685" s="25">
        <f ca="1">SUM(R$3:R685)</f>
        <v>0</v>
      </c>
      <c r="T685" s="25" t="str">
        <f t="shared" ca="1" si="636"/>
        <v/>
      </c>
      <c r="U685" s="25" t="str">
        <f t="shared" ca="1" si="617"/>
        <v/>
      </c>
      <c r="V685" s="25" t="str">
        <f t="shared" ca="1" si="637"/>
        <v/>
      </c>
      <c r="W685" s="25" t="str">
        <f t="shared" ca="1" si="618"/>
        <v/>
      </c>
      <c r="X685" s="25" t="str">
        <f t="shared" ca="1" si="638"/>
        <v/>
      </c>
      <c r="Y685" s="25" t="str">
        <f t="shared" ca="1" si="619"/>
        <v/>
      </c>
      <c r="Z685" s="25" t="str">
        <f t="shared" ca="1" si="639"/>
        <v/>
      </c>
      <c r="AA685" s="25" t="str">
        <f t="shared" ca="1" si="640"/>
        <v/>
      </c>
      <c r="AB685" s="25" t="str">
        <f ca="1">IF($H685="","",IF($Q685="x",SUM(U$3:W685)+SUM(Z$3:AA685)-SUM(AB$3:AB684),0))</f>
        <v/>
      </c>
      <c r="AC685" s="25" t="str">
        <f t="shared" ca="1" si="641"/>
        <v/>
      </c>
      <c r="AD685" s="25" t="str">
        <f t="shared" ca="1" si="620"/>
        <v/>
      </c>
      <c r="AE685" s="7"/>
      <c r="AF685" s="25" t="str">
        <f t="shared" ca="1" si="642"/>
        <v/>
      </c>
      <c r="AG685" s="25">
        <f ca="1">SUM(AF$3:AF685)</f>
        <v>0</v>
      </c>
      <c r="AH685" s="25" t="str">
        <f t="shared" ca="1" si="643"/>
        <v/>
      </c>
      <c r="AI685" s="25" t="str">
        <f t="shared" ca="1" si="621"/>
        <v/>
      </c>
      <c r="AJ685" s="25" t="str">
        <f t="shared" ca="1" si="644"/>
        <v/>
      </c>
      <c r="AK685" s="25" t="str">
        <f t="shared" ca="1" si="622"/>
        <v/>
      </c>
      <c r="AL685" s="25" t="str">
        <f t="shared" ca="1" si="645"/>
        <v/>
      </c>
      <c r="AM685" s="25" t="str">
        <f t="shared" ca="1" si="623"/>
        <v/>
      </c>
      <c r="AN685" s="25" t="str">
        <f t="shared" ca="1" si="646"/>
        <v/>
      </c>
      <c r="AO685" s="25" t="str">
        <f t="shared" ca="1" si="647"/>
        <v/>
      </c>
      <c r="AP685" s="25" t="str">
        <f ca="1">IF($H685="","",IF($Q685="x",SUM(AI$3:AK685)+SUM(AN$3:AO685)-SUM(AP$3:AP684),0))</f>
        <v/>
      </c>
      <c r="AQ685" s="25" t="str">
        <f t="shared" ca="1" si="648"/>
        <v/>
      </c>
      <c r="AR685" s="25" t="str">
        <f t="shared" ca="1" si="624"/>
        <v/>
      </c>
      <c r="AS685" s="7"/>
      <c r="AT685" s="25" t="str">
        <f t="shared" ca="1" si="649"/>
        <v/>
      </c>
      <c r="AU685" s="25">
        <f ca="1">SUM(AT$3:AT685)</f>
        <v>0</v>
      </c>
      <c r="AV685" s="25" t="str">
        <f t="shared" ca="1" si="650"/>
        <v/>
      </c>
      <c r="AW685" s="25" t="str">
        <f t="shared" ca="1" si="625"/>
        <v/>
      </c>
      <c r="AX685" s="25" t="str">
        <f t="shared" ca="1" si="651"/>
        <v/>
      </c>
      <c r="AY685" s="25" t="str">
        <f t="shared" ca="1" si="652"/>
        <v/>
      </c>
      <c r="AZ685" s="25" t="str">
        <f t="shared" ca="1" si="653"/>
        <v/>
      </c>
      <c r="BA685" s="25" t="str">
        <f t="shared" ca="1" si="654"/>
        <v/>
      </c>
      <c r="BB685" s="25" t="str">
        <f t="shared" ca="1" si="655"/>
        <v/>
      </c>
      <c r="BC685" s="25" t="str">
        <f t="shared" ca="1" si="656"/>
        <v/>
      </c>
      <c r="BD685" s="25" t="str">
        <f ca="1">IF($H685="","",IF($Q685="x",SUM(AW$3:AY685)+SUM(BB$3:BC685)-SUM(BD$3:BD684),0))</f>
        <v/>
      </c>
      <c r="BE685" s="25" t="str">
        <f t="shared" ca="1" si="657"/>
        <v/>
      </c>
      <c r="BF685" s="25" t="str">
        <f t="shared" ca="1" si="626"/>
        <v/>
      </c>
      <c r="BG685" s="7"/>
      <c r="BI685" s="25" t="str">
        <f t="shared" ca="1" si="658"/>
        <v/>
      </c>
      <c r="BJ685" s="25">
        <f ca="1">SUM(BI$3:BI685)</f>
        <v>0</v>
      </c>
      <c r="BK685" s="25" t="str">
        <f t="shared" ca="1" si="670"/>
        <v/>
      </c>
      <c r="BL685" s="25" t="str">
        <f t="shared" ca="1" si="627"/>
        <v/>
      </c>
      <c r="BM685" s="25" t="str">
        <f t="shared" ca="1" si="659"/>
        <v/>
      </c>
      <c r="BN685" s="25" t="str">
        <f t="shared" ca="1" si="660"/>
        <v/>
      </c>
      <c r="BO685" s="25" t="str">
        <f t="shared" ca="1" si="661"/>
        <v/>
      </c>
      <c r="BP685" s="25" t="str">
        <f t="shared" ca="1" si="662"/>
        <v/>
      </c>
      <c r="BQ685" s="25" t="str">
        <f t="shared" ca="1" si="663"/>
        <v/>
      </c>
      <c r="BR685" s="25" t="str">
        <f t="shared" ca="1" si="664"/>
        <v/>
      </c>
      <c r="BS685" s="25" t="str">
        <f ca="1">IF($H685="","",IF($Q685="x",SUM(BL$3:BN685)+SUM(BQ$3:BR685)-SUM(BS$3:BS684),0))</f>
        <v/>
      </c>
      <c r="BT685" s="25" t="str">
        <f t="shared" ca="1" si="665"/>
        <v/>
      </c>
      <c r="BU685" s="25" t="str">
        <f t="shared" ca="1" si="628"/>
        <v/>
      </c>
      <c r="BV685" s="7"/>
      <c r="BY685" s="7"/>
      <c r="CB685" s="131">
        <f t="shared" si="612"/>
        <v>682</v>
      </c>
      <c r="CC685" s="132" t="str">
        <f t="shared" ca="1" si="666"/>
        <v/>
      </c>
      <c r="CD685" s="133" t="str">
        <f t="shared" ca="1" si="613"/>
        <v/>
      </c>
      <c r="CE685" s="133" t="str">
        <f t="shared" ca="1" si="667"/>
        <v/>
      </c>
      <c r="CF685" s="133" t="str">
        <f t="shared" ca="1" si="614"/>
        <v/>
      </c>
      <c r="CG685" s="133" t="str">
        <f t="shared" ca="1" si="668"/>
        <v/>
      </c>
      <c r="CH685" s="133" t="str">
        <f ca="1">IF($H685="","",IF(MONTH($H685)=MONTH($C$4)-1,MAX(0,(CG685-SUM(N674:N685)+SUM(O674:O685))-(VLOOKUP(CB685-12,$CB$3:$CH684,6,FALSE))),0)*0.25)</f>
        <v/>
      </c>
      <c r="CI685" s="133" t="str">
        <f ca="1">IF($H685="","",CG685-SUM($CH$4:$CH685))</f>
        <v/>
      </c>
      <c r="CK685" s="133" t="str">
        <f ca="1">IF($H685="","",SUM($N$4:$N685)+$CK$3)</f>
        <v/>
      </c>
      <c r="CL685" s="133" t="str">
        <f ca="1">IF($H685="","",SUM($O$4:$O685))</f>
        <v/>
      </c>
      <c r="CM685" s="133" t="str">
        <f t="shared" ca="1" si="671"/>
        <v/>
      </c>
      <c r="CN685" s="133" t="str">
        <f ca="1">IF($H685="","",ROUND(IF(MONTH($H685)=MONTH($C$4)-1,BT685*(1+CC685)-SUM($CM$4:$CM685),0),2))</f>
        <v/>
      </c>
      <c r="CZ685" s="132" t="str">
        <f t="shared" ca="1" si="629"/>
        <v/>
      </c>
    </row>
    <row r="686" spans="6:104" x14ac:dyDescent="0.2">
      <c r="F686" s="3">
        <v>683</v>
      </c>
      <c r="G686" s="3">
        <f t="shared" si="630"/>
        <v>57</v>
      </c>
      <c r="H686" s="8" t="str">
        <f t="shared" ca="1" si="669"/>
        <v/>
      </c>
      <c r="I686" s="6" t="str">
        <f t="shared" ca="1" si="615"/>
        <v/>
      </c>
      <c r="J686" s="6" t="str">
        <f t="shared" ca="1" si="616"/>
        <v/>
      </c>
      <c r="K686" s="7"/>
      <c r="L686" s="6" t="str">
        <f ca="1">IF($H686="","",IF($J686="",VLOOKUP($I686,Sterbetafeln!$A$4:$I$124,$D$10,FALSE),MAX(0.0005,VLOOKUP($I686,Sterbetafeln!$A$4:$I$124,$D$10,FALSE)*VLOOKUP($J686,Sterbetafeln!$A$4:$I$124,$D$13,FALSE))))</f>
        <v/>
      </c>
      <c r="M686" s="78">
        <f ca="1">SUM($O$3:$O686)</f>
        <v>0</v>
      </c>
      <c r="N686" s="25" t="str">
        <f t="shared" ca="1" si="631"/>
        <v/>
      </c>
      <c r="O686" s="25" t="str">
        <f t="shared" ca="1" si="632"/>
        <v/>
      </c>
      <c r="P686" s="25" t="str">
        <f t="shared" ca="1" si="633"/>
        <v/>
      </c>
      <c r="Q686" s="7" t="str">
        <f t="shared" ca="1" si="634"/>
        <v/>
      </c>
      <c r="R686" s="25" t="str">
        <f t="shared" ca="1" si="635"/>
        <v/>
      </c>
      <c r="S686" s="25">
        <f ca="1">SUM(R$3:R686)</f>
        <v>0</v>
      </c>
      <c r="T686" s="25" t="str">
        <f t="shared" ca="1" si="636"/>
        <v/>
      </c>
      <c r="U686" s="25" t="str">
        <f t="shared" ca="1" si="617"/>
        <v/>
      </c>
      <c r="V686" s="25" t="str">
        <f t="shared" ca="1" si="637"/>
        <v/>
      </c>
      <c r="W686" s="25" t="str">
        <f t="shared" ca="1" si="618"/>
        <v/>
      </c>
      <c r="X686" s="25" t="str">
        <f t="shared" ca="1" si="638"/>
        <v/>
      </c>
      <c r="Y686" s="25" t="str">
        <f t="shared" ca="1" si="619"/>
        <v/>
      </c>
      <c r="Z686" s="25" t="str">
        <f t="shared" ca="1" si="639"/>
        <v/>
      </c>
      <c r="AA686" s="25" t="str">
        <f t="shared" ca="1" si="640"/>
        <v/>
      </c>
      <c r="AB686" s="25" t="str">
        <f ca="1">IF($H686="","",IF($Q686="x",SUM(U$3:W686)+SUM(Z$3:AA686)-SUM(AB$3:AB685),0))</f>
        <v/>
      </c>
      <c r="AC686" s="25" t="str">
        <f t="shared" ca="1" si="641"/>
        <v/>
      </c>
      <c r="AD686" s="25" t="str">
        <f t="shared" ca="1" si="620"/>
        <v/>
      </c>
      <c r="AE686" s="7"/>
      <c r="AF686" s="25" t="str">
        <f t="shared" ca="1" si="642"/>
        <v/>
      </c>
      <c r="AG686" s="25">
        <f ca="1">SUM(AF$3:AF686)</f>
        <v>0</v>
      </c>
      <c r="AH686" s="25" t="str">
        <f t="shared" ca="1" si="643"/>
        <v/>
      </c>
      <c r="AI686" s="25" t="str">
        <f t="shared" ca="1" si="621"/>
        <v/>
      </c>
      <c r="AJ686" s="25" t="str">
        <f t="shared" ca="1" si="644"/>
        <v/>
      </c>
      <c r="AK686" s="25" t="str">
        <f t="shared" ca="1" si="622"/>
        <v/>
      </c>
      <c r="AL686" s="25" t="str">
        <f t="shared" ca="1" si="645"/>
        <v/>
      </c>
      <c r="AM686" s="25" t="str">
        <f t="shared" ca="1" si="623"/>
        <v/>
      </c>
      <c r="AN686" s="25" t="str">
        <f t="shared" ca="1" si="646"/>
        <v/>
      </c>
      <c r="AO686" s="25" t="str">
        <f t="shared" ca="1" si="647"/>
        <v/>
      </c>
      <c r="AP686" s="25" t="str">
        <f ca="1">IF($H686="","",IF($Q686="x",SUM(AI$3:AK686)+SUM(AN$3:AO686)-SUM(AP$3:AP685),0))</f>
        <v/>
      </c>
      <c r="AQ686" s="25" t="str">
        <f t="shared" ca="1" si="648"/>
        <v/>
      </c>
      <c r="AR686" s="25" t="str">
        <f t="shared" ca="1" si="624"/>
        <v/>
      </c>
      <c r="AS686" s="7"/>
      <c r="AT686" s="25" t="str">
        <f t="shared" ca="1" si="649"/>
        <v/>
      </c>
      <c r="AU686" s="25">
        <f ca="1">SUM(AT$3:AT686)</f>
        <v>0</v>
      </c>
      <c r="AV686" s="25" t="str">
        <f t="shared" ca="1" si="650"/>
        <v/>
      </c>
      <c r="AW686" s="25" t="str">
        <f t="shared" ca="1" si="625"/>
        <v/>
      </c>
      <c r="AX686" s="25" t="str">
        <f t="shared" ca="1" si="651"/>
        <v/>
      </c>
      <c r="AY686" s="25" t="str">
        <f t="shared" ca="1" si="652"/>
        <v/>
      </c>
      <c r="AZ686" s="25" t="str">
        <f t="shared" ca="1" si="653"/>
        <v/>
      </c>
      <c r="BA686" s="25" t="str">
        <f t="shared" ca="1" si="654"/>
        <v/>
      </c>
      <c r="BB686" s="25" t="str">
        <f t="shared" ca="1" si="655"/>
        <v/>
      </c>
      <c r="BC686" s="25" t="str">
        <f t="shared" ca="1" si="656"/>
        <v/>
      </c>
      <c r="BD686" s="25" t="str">
        <f ca="1">IF($H686="","",IF($Q686="x",SUM(AW$3:AY686)+SUM(BB$3:BC686)-SUM(BD$3:BD685),0))</f>
        <v/>
      </c>
      <c r="BE686" s="25" t="str">
        <f t="shared" ca="1" si="657"/>
        <v/>
      </c>
      <c r="BF686" s="25" t="str">
        <f t="shared" ca="1" si="626"/>
        <v/>
      </c>
      <c r="BG686" s="7"/>
      <c r="BI686" s="25" t="str">
        <f t="shared" ca="1" si="658"/>
        <v/>
      </c>
      <c r="BJ686" s="25">
        <f ca="1">SUM(BI$3:BI686)</f>
        <v>0</v>
      </c>
      <c r="BK686" s="25" t="str">
        <f t="shared" ca="1" si="670"/>
        <v/>
      </c>
      <c r="BL686" s="25" t="str">
        <f t="shared" ca="1" si="627"/>
        <v/>
      </c>
      <c r="BM686" s="25" t="str">
        <f t="shared" ca="1" si="659"/>
        <v/>
      </c>
      <c r="BN686" s="25" t="str">
        <f t="shared" ca="1" si="660"/>
        <v/>
      </c>
      <c r="BO686" s="25" t="str">
        <f t="shared" ca="1" si="661"/>
        <v/>
      </c>
      <c r="BP686" s="25" t="str">
        <f t="shared" ca="1" si="662"/>
        <v/>
      </c>
      <c r="BQ686" s="25" t="str">
        <f t="shared" ca="1" si="663"/>
        <v/>
      </c>
      <c r="BR686" s="25" t="str">
        <f t="shared" ca="1" si="664"/>
        <v/>
      </c>
      <c r="BS686" s="25" t="str">
        <f ca="1">IF($H686="","",IF($Q686="x",SUM(BL$3:BN686)+SUM(BQ$3:BR686)-SUM(BS$3:BS685),0))</f>
        <v/>
      </c>
      <c r="BT686" s="25" t="str">
        <f t="shared" ca="1" si="665"/>
        <v/>
      </c>
      <c r="BU686" s="25" t="str">
        <f t="shared" ca="1" si="628"/>
        <v/>
      </c>
      <c r="BV686" s="7"/>
      <c r="BY686" s="7"/>
      <c r="CB686" s="131">
        <f t="shared" si="612"/>
        <v>683</v>
      </c>
      <c r="CC686" s="132" t="str">
        <f t="shared" ca="1" si="666"/>
        <v/>
      </c>
      <c r="CD686" s="133" t="str">
        <f t="shared" ca="1" si="613"/>
        <v/>
      </c>
      <c r="CE686" s="133" t="str">
        <f t="shared" ca="1" si="667"/>
        <v/>
      </c>
      <c r="CF686" s="133" t="str">
        <f t="shared" ca="1" si="614"/>
        <v/>
      </c>
      <c r="CG686" s="133" t="str">
        <f t="shared" ca="1" si="668"/>
        <v/>
      </c>
      <c r="CH686" s="133" t="str">
        <f ca="1">IF($H686="","",IF(MONTH($H686)=MONTH($C$4)-1,MAX(0,(CG686-SUM(N675:N686)+SUM(O675:O686))-(VLOOKUP(CB686-12,$CB$3:$CH685,6,FALSE))),0)*0.25)</f>
        <v/>
      </c>
      <c r="CI686" s="133" t="str">
        <f ca="1">IF($H686="","",CG686-SUM($CH$4:$CH686))</f>
        <v/>
      </c>
      <c r="CK686" s="133" t="str">
        <f ca="1">IF($H686="","",SUM($N$4:$N686)+$CK$3)</f>
        <v/>
      </c>
      <c r="CL686" s="133" t="str">
        <f ca="1">IF($H686="","",SUM($O$4:$O686))</f>
        <v/>
      </c>
      <c r="CM686" s="133" t="str">
        <f t="shared" ca="1" si="671"/>
        <v/>
      </c>
      <c r="CN686" s="133" t="str">
        <f ca="1">IF($H686="","",ROUND(IF(MONTH($H686)=MONTH($C$4)-1,BT686*(1+CC686)-SUM($CM$4:$CM686),0),2))</f>
        <v/>
      </c>
      <c r="CZ686" s="132" t="str">
        <f t="shared" ca="1" si="629"/>
        <v/>
      </c>
    </row>
    <row r="687" spans="6:104" x14ac:dyDescent="0.2">
      <c r="F687" s="3">
        <v>684</v>
      </c>
      <c r="G687" s="3">
        <f t="shared" si="630"/>
        <v>57</v>
      </c>
      <c r="H687" s="8" t="str">
        <f t="shared" ca="1" si="669"/>
        <v/>
      </c>
      <c r="I687" s="6" t="str">
        <f t="shared" ca="1" si="615"/>
        <v/>
      </c>
      <c r="J687" s="6" t="str">
        <f t="shared" ca="1" si="616"/>
        <v/>
      </c>
      <c r="K687" s="7"/>
      <c r="L687" s="6" t="str">
        <f ca="1">IF($H687="","",IF($J687="",VLOOKUP($I687,Sterbetafeln!$A$4:$I$124,$D$10,FALSE),MAX(0.0005,VLOOKUP($I687,Sterbetafeln!$A$4:$I$124,$D$10,FALSE)*VLOOKUP($J687,Sterbetafeln!$A$4:$I$124,$D$13,FALSE))))</f>
        <v/>
      </c>
      <c r="M687" s="78">
        <f ca="1">SUM($O$3:$O687)</f>
        <v>0</v>
      </c>
      <c r="N687" s="25" t="str">
        <f t="shared" ca="1" si="631"/>
        <v/>
      </c>
      <c r="O687" s="25" t="str">
        <f t="shared" ca="1" si="632"/>
        <v/>
      </c>
      <c r="P687" s="25" t="str">
        <f t="shared" ca="1" si="633"/>
        <v/>
      </c>
      <c r="Q687" s="7" t="str">
        <f t="shared" ca="1" si="634"/>
        <v/>
      </c>
      <c r="R687" s="25" t="str">
        <f t="shared" ca="1" si="635"/>
        <v/>
      </c>
      <c r="S687" s="25">
        <f ca="1">SUM(R$3:R687)</f>
        <v>0</v>
      </c>
      <c r="T687" s="25" t="str">
        <f t="shared" ca="1" si="636"/>
        <v/>
      </c>
      <c r="U687" s="25" t="str">
        <f t="shared" ca="1" si="617"/>
        <v/>
      </c>
      <c r="V687" s="25" t="str">
        <f t="shared" ca="1" si="637"/>
        <v/>
      </c>
      <c r="W687" s="25" t="str">
        <f t="shared" ca="1" si="618"/>
        <v/>
      </c>
      <c r="X687" s="25" t="str">
        <f t="shared" ca="1" si="638"/>
        <v/>
      </c>
      <c r="Y687" s="25" t="str">
        <f t="shared" ca="1" si="619"/>
        <v/>
      </c>
      <c r="Z687" s="25" t="str">
        <f t="shared" ca="1" si="639"/>
        <v/>
      </c>
      <c r="AA687" s="25" t="str">
        <f t="shared" ca="1" si="640"/>
        <v/>
      </c>
      <c r="AB687" s="25" t="str">
        <f ca="1">IF($H687="","",IF($Q687="x",SUM(U$3:W687)+SUM(Z$3:AA687)-SUM(AB$3:AB686),0))</f>
        <v/>
      </c>
      <c r="AC687" s="25" t="str">
        <f t="shared" ca="1" si="641"/>
        <v/>
      </c>
      <c r="AD687" s="25" t="str">
        <f t="shared" ca="1" si="620"/>
        <v/>
      </c>
      <c r="AE687" s="7"/>
      <c r="AF687" s="25" t="str">
        <f t="shared" ca="1" si="642"/>
        <v/>
      </c>
      <c r="AG687" s="25">
        <f ca="1">SUM(AF$3:AF687)</f>
        <v>0</v>
      </c>
      <c r="AH687" s="25" t="str">
        <f t="shared" ca="1" si="643"/>
        <v/>
      </c>
      <c r="AI687" s="25" t="str">
        <f t="shared" ca="1" si="621"/>
        <v/>
      </c>
      <c r="AJ687" s="25" t="str">
        <f t="shared" ca="1" si="644"/>
        <v/>
      </c>
      <c r="AK687" s="25" t="str">
        <f t="shared" ca="1" si="622"/>
        <v/>
      </c>
      <c r="AL687" s="25" t="str">
        <f t="shared" ca="1" si="645"/>
        <v/>
      </c>
      <c r="AM687" s="25" t="str">
        <f t="shared" ca="1" si="623"/>
        <v/>
      </c>
      <c r="AN687" s="25" t="str">
        <f t="shared" ca="1" si="646"/>
        <v/>
      </c>
      <c r="AO687" s="25" t="str">
        <f t="shared" ca="1" si="647"/>
        <v/>
      </c>
      <c r="AP687" s="25" t="str">
        <f ca="1">IF($H687="","",IF($Q687="x",SUM(AI$3:AK687)+SUM(AN$3:AO687)-SUM(AP$3:AP686),0))</f>
        <v/>
      </c>
      <c r="AQ687" s="25" t="str">
        <f t="shared" ca="1" si="648"/>
        <v/>
      </c>
      <c r="AR687" s="25" t="str">
        <f t="shared" ca="1" si="624"/>
        <v/>
      </c>
      <c r="AS687" s="7"/>
      <c r="AT687" s="25" t="str">
        <f t="shared" ca="1" si="649"/>
        <v/>
      </c>
      <c r="AU687" s="25">
        <f ca="1">SUM(AT$3:AT687)</f>
        <v>0</v>
      </c>
      <c r="AV687" s="25" t="str">
        <f t="shared" ca="1" si="650"/>
        <v/>
      </c>
      <c r="AW687" s="25" t="str">
        <f t="shared" ca="1" si="625"/>
        <v/>
      </c>
      <c r="AX687" s="25" t="str">
        <f t="shared" ca="1" si="651"/>
        <v/>
      </c>
      <c r="AY687" s="25" t="str">
        <f t="shared" ca="1" si="652"/>
        <v/>
      </c>
      <c r="AZ687" s="25" t="str">
        <f t="shared" ca="1" si="653"/>
        <v/>
      </c>
      <c r="BA687" s="25" t="str">
        <f t="shared" ca="1" si="654"/>
        <v/>
      </c>
      <c r="BB687" s="25" t="str">
        <f t="shared" ca="1" si="655"/>
        <v/>
      </c>
      <c r="BC687" s="25" t="str">
        <f t="shared" ca="1" si="656"/>
        <v/>
      </c>
      <c r="BD687" s="25" t="str">
        <f ca="1">IF($H687="","",IF($Q687="x",SUM(AW$3:AY687)+SUM(BB$3:BC687)-SUM(BD$3:BD686),0))</f>
        <v/>
      </c>
      <c r="BE687" s="25" t="str">
        <f t="shared" ca="1" si="657"/>
        <v/>
      </c>
      <c r="BF687" s="25" t="str">
        <f t="shared" ca="1" si="626"/>
        <v/>
      </c>
      <c r="BG687" s="7"/>
      <c r="BI687" s="25" t="str">
        <f t="shared" ca="1" si="658"/>
        <v/>
      </c>
      <c r="BJ687" s="25">
        <f ca="1">SUM(BI$3:BI687)</f>
        <v>0</v>
      </c>
      <c r="BK687" s="25" t="str">
        <f t="shared" ca="1" si="670"/>
        <v/>
      </c>
      <c r="BL687" s="25" t="str">
        <f t="shared" ca="1" si="627"/>
        <v/>
      </c>
      <c r="BM687" s="25" t="str">
        <f t="shared" ca="1" si="659"/>
        <v/>
      </c>
      <c r="BN687" s="25" t="str">
        <f t="shared" ca="1" si="660"/>
        <v/>
      </c>
      <c r="BO687" s="25" t="str">
        <f t="shared" ca="1" si="661"/>
        <v/>
      </c>
      <c r="BP687" s="25" t="str">
        <f t="shared" ca="1" si="662"/>
        <v/>
      </c>
      <c r="BQ687" s="25" t="str">
        <f t="shared" ca="1" si="663"/>
        <v/>
      </c>
      <c r="BR687" s="25" t="str">
        <f t="shared" ca="1" si="664"/>
        <v/>
      </c>
      <c r="BS687" s="25" t="str">
        <f ca="1">IF($H687="","",IF($Q687="x",SUM(BL$3:BN687)+SUM(BQ$3:BR687)-SUM(BS$3:BS686),0))</f>
        <v/>
      </c>
      <c r="BT687" s="25" t="str">
        <f t="shared" ca="1" si="665"/>
        <v/>
      </c>
      <c r="BU687" s="25" t="str">
        <f t="shared" ca="1" si="628"/>
        <v/>
      </c>
      <c r="BV687" s="7"/>
      <c r="BY687" s="7"/>
      <c r="CB687" s="131">
        <f t="shared" si="612"/>
        <v>684</v>
      </c>
      <c r="CC687" s="132" t="str">
        <f t="shared" ca="1" si="666"/>
        <v/>
      </c>
      <c r="CD687" s="133" t="str">
        <f t="shared" ca="1" si="613"/>
        <v/>
      </c>
      <c r="CE687" s="133" t="str">
        <f t="shared" ca="1" si="667"/>
        <v/>
      </c>
      <c r="CF687" s="133" t="str">
        <f t="shared" ca="1" si="614"/>
        <v/>
      </c>
      <c r="CG687" s="133" t="str">
        <f t="shared" ca="1" si="668"/>
        <v/>
      </c>
      <c r="CH687" s="133" t="str">
        <f ca="1">IF($H687="","",IF(MONTH($H687)=MONTH($C$4)-1,MAX(0,(CG687-SUM(N676:N687)+SUM(O676:O687))-(VLOOKUP(CB687-12,$CB$3:$CH686,6,FALSE))),0)*0.25)</f>
        <v/>
      </c>
      <c r="CI687" s="133" t="str">
        <f ca="1">IF($H687="","",CG687-SUM($CH$4:$CH687))</f>
        <v/>
      </c>
      <c r="CK687" s="133" t="str">
        <f ca="1">IF($H687="","",SUM($N$4:$N687)+$CK$3)</f>
        <v/>
      </c>
      <c r="CL687" s="133" t="str">
        <f ca="1">IF($H687="","",SUM($O$4:$O687))</f>
        <v/>
      </c>
      <c r="CM687" s="133" t="str">
        <f t="shared" ca="1" si="671"/>
        <v/>
      </c>
      <c r="CN687" s="133" t="str">
        <f ca="1">IF($H687="","",ROUND(IF(MONTH($H687)=MONTH($C$4)-1,BT687*(1+CC687)-SUM($CM$4:$CM687),0),2))</f>
        <v/>
      </c>
      <c r="CZ687" s="132" t="str">
        <f t="shared" ca="1" si="629"/>
        <v/>
      </c>
    </row>
    <row r="688" spans="6:104" x14ac:dyDescent="0.2">
      <c r="F688" s="3">
        <v>685</v>
      </c>
      <c r="G688" s="3">
        <f t="shared" si="630"/>
        <v>58</v>
      </c>
      <c r="H688" s="8" t="str">
        <f t="shared" ca="1" si="669"/>
        <v/>
      </c>
      <c r="I688" s="6" t="str">
        <f t="shared" ca="1" si="615"/>
        <v/>
      </c>
      <c r="J688" s="6" t="str">
        <f t="shared" ca="1" si="616"/>
        <v/>
      </c>
      <c r="K688" s="7"/>
      <c r="L688" s="6" t="str">
        <f ca="1">IF($H688="","",IF($J688="",VLOOKUP($I688,Sterbetafeln!$A$4:$I$124,$D$10,FALSE),MAX(0.0005,VLOOKUP($I688,Sterbetafeln!$A$4:$I$124,$D$10,FALSE)*VLOOKUP($J688,Sterbetafeln!$A$4:$I$124,$D$13,FALSE))))</f>
        <v/>
      </c>
      <c r="M688" s="78">
        <f ca="1">SUM($O$3:$O688)</f>
        <v>0</v>
      </c>
      <c r="N688" s="25" t="str">
        <f t="shared" ca="1" si="631"/>
        <v/>
      </c>
      <c r="O688" s="25" t="str">
        <f t="shared" ca="1" si="632"/>
        <v/>
      </c>
      <c r="P688" s="25" t="str">
        <f t="shared" ca="1" si="633"/>
        <v/>
      </c>
      <c r="Q688" s="7" t="str">
        <f t="shared" ca="1" si="634"/>
        <v/>
      </c>
      <c r="R688" s="25" t="str">
        <f t="shared" ca="1" si="635"/>
        <v/>
      </c>
      <c r="S688" s="25">
        <f ca="1">SUM(R$3:R688)</f>
        <v>0</v>
      </c>
      <c r="T688" s="25" t="str">
        <f t="shared" ca="1" si="636"/>
        <v/>
      </c>
      <c r="U688" s="25" t="str">
        <f t="shared" ca="1" si="617"/>
        <v/>
      </c>
      <c r="V688" s="25" t="str">
        <f t="shared" ca="1" si="637"/>
        <v/>
      </c>
      <c r="W688" s="25" t="str">
        <f t="shared" ca="1" si="618"/>
        <v/>
      </c>
      <c r="X688" s="25" t="str">
        <f t="shared" ca="1" si="638"/>
        <v/>
      </c>
      <c r="Y688" s="25" t="str">
        <f t="shared" ca="1" si="619"/>
        <v/>
      </c>
      <c r="Z688" s="25" t="str">
        <f t="shared" ca="1" si="639"/>
        <v/>
      </c>
      <c r="AA688" s="25" t="str">
        <f t="shared" ca="1" si="640"/>
        <v/>
      </c>
      <c r="AB688" s="25" t="str">
        <f ca="1">IF($H688="","",IF($Q688="x",SUM(U$3:W688)+SUM(Z$3:AA688)-SUM(AB$3:AB687),0))</f>
        <v/>
      </c>
      <c r="AC688" s="25" t="str">
        <f t="shared" ca="1" si="641"/>
        <v/>
      </c>
      <c r="AD688" s="25" t="str">
        <f t="shared" ca="1" si="620"/>
        <v/>
      </c>
      <c r="AE688" s="7"/>
      <c r="AF688" s="25" t="str">
        <f t="shared" ca="1" si="642"/>
        <v/>
      </c>
      <c r="AG688" s="25">
        <f ca="1">SUM(AF$3:AF688)</f>
        <v>0</v>
      </c>
      <c r="AH688" s="25" t="str">
        <f t="shared" ca="1" si="643"/>
        <v/>
      </c>
      <c r="AI688" s="25" t="str">
        <f t="shared" ca="1" si="621"/>
        <v/>
      </c>
      <c r="AJ688" s="25" t="str">
        <f t="shared" ca="1" si="644"/>
        <v/>
      </c>
      <c r="AK688" s="25" t="str">
        <f t="shared" ca="1" si="622"/>
        <v/>
      </c>
      <c r="AL688" s="25" t="str">
        <f t="shared" ca="1" si="645"/>
        <v/>
      </c>
      <c r="AM688" s="25" t="str">
        <f t="shared" ca="1" si="623"/>
        <v/>
      </c>
      <c r="AN688" s="25" t="str">
        <f t="shared" ca="1" si="646"/>
        <v/>
      </c>
      <c r="AO688" s="25" t="str">
        <f t="shared" ca="1" si="647"/>
        <v/>
      </c>
      <c r="AP688" s="25" t="str">
        <f ca="1">IF($H688="","",IF($Q688="x",SUM(AI$3:AK688)+SUM(AN$3:AO688)-SUM(AP$3:AP687),0))</f>
        <v/>
      </c>
      <c r="AQ688" s="25" t="str">
        <f t="shared" ca="1" si="648"/>
        <v/>
      </c>
      <c r="AR688" s="25" t="str">
        <f t="shared" ca="1" si="624"/>
        <v/>
      </c>
      <c r="AS688" s="7"/>
      <c r="AT688" s="25" t="str">
        <f t="shared" ca="1" si="649"/>
        <v/>
      </c>
      <c r="AU688" s="25">
        <f ca="1">SUM(AT$3:AT688)</f>
        <v>0</v>
      </c>
      <c r="AV688" s="25" t="str">
        <f t="shared" ca="1" si="650"/>
        <v/>
      </c>
      <c r="AW688" s="25" t="str">
        <f t="shared" ca="1" si="625"/>
        <v/>
      </c>
      <c r="AX688" s="25" t="str">
        <f t="shared" ca="1" si="651"/>
        <v/>
      </c>
      <c r="AY688" s="25" t="str">
        <f t="shared" ca="1" si="652"/>
        <v/>
      </c>
      <c r="AZ688" s="25" t="str">
        <f t="shared" ca="1" si="653"/>
        <v/>
      </c>
      <c r="BA688" s="25" t="str">
        <f t="shared" ca="1" si="654"/>
        <v/>
      </c>
      <c r="BB688" s="25" t="str">
        <f t="shared" ca="1" si="655"/>
        <v/>
      </c>
      <c r="BC688" s="25" t="str">
        <f t="shared" ca="1" si="656"/>
        <v/>
      </c>
      <c r="BD688" s="25" t="str">
        <f ca="1">IF($H688="","",IF($Q688="x",SUM(AW$3:AY688)+SUM(BB$3:BC688)-SUM(BD$3:BD687),0))</f>
        <v/>
      </c>
      <c r="BE688" s="25" t="str">
        <f t="shared" ca="1" si="657"/>
        <v/>
      </c>
      <c r="BF688" s="25" t="str">
        <f t="shared" ca="1" si="626"/>
        <v/>
      </c>
      <c r="BG688" s="7"/>
      <c r="BI688" s="25" t="str">
        <f t="shared" ca="1" si="658"/>
        <v/>
      </c>
      <c r="BJ688" s="25">
        <f ca="1">SUM(BI$3:BI688)</f>
        <v>0</v>
      </c>
      <c r="BK688" s="25" t="str">
        <f t="shared" ca="1" si="670"/>
        <v/>
      </c>
      <c r="BL688" s="25" t="str">
        <f t="shared" ca="1" si="627"/>
        <v/>
      </c>
      <c r="BM688" s="25" t="str">
        <f t="shared" ca="1" si="659"/>
        <v/>
      </c>
      <c r="BN688" s="25" t="str">
        <f t="shared" ca="1" si="660"/>
        <v/>
      </c>
      <c r="BO688" s="25" t="str">
        <f t="shared" ca="1" si="661"/>
        <v/>
      </c>
      <c r="BP688" s="25" t="str">
        <f t="shared" ca="1" si="662"/>
        <v/>
      </c>
      <c r="BQ688" s="25" t="str">
        <f t="shared" ca="1" si="663"/>
        <v/>
      </c>
      <c r="BR688" s="25" t="str">
        <f t="shared" ca="1" si="664"/>
        <v/>
      </c>
      <c r="BS688" s="25" t="str">
        <f ca="1">IF($H688="","",IF($Q688="x",SUM(BL$3:BN688)+SUM(BQ$3:BR688)-SUM(BS$3:BS687),0))</f>
        <v/>
      </c>
      <c r="BT688" s="25" t="str">
        <f t="shared" ca="1" si="665"/>
        <v/>
      </c>
      <c r="BU688" s="25" t="str">
        <f t="shared" ca="1" si="628"/>
        <v/>
      </c>
      <c r="BV688" s="7"/>
      <c r="BY688" s="7"/>
      <c r="CB688" s="131">
        <f t="shared" si="612"/>
        <v>685</v>
      </c>
      <c r="CC688" s="132" t="str">
        <f t="shared" ca="1" si="666"/>
        <v/>
      </c>
      <c r="CD688" s="133" t="str">
        <f t="shared" ca="1" si="613"/>
        <v/>
      </c>
      <c r="CE688" s="133" t="str">
        <f t="shared" ca="1" si="667"/>
        <v/>
      </c>
      <c r="CF688" s="133" t="str">
        <f t="shared" ca="1" si="614"/>
        <v/>
      </c>
      <c r="CG688" s="133" t="str">
        <f t="shared" ca="1" si="668"/>
        <v/>
      </c>
      <c r="CH688" s="133" t="str">
        <f ca="1">IF($H688="","",IF(MONTH($H688)=MONTH($C$4)-1,MAX(0,(CG688-SUM(N677:N688)+SUM(O677:O688))-(VLOOKUP(CB688-12,$CB$3:$CH687,6,FALSE))),0)*0.25)</f>
        <v/>
      </c>
      <c r="CI688" s="133" t="str">
        <f ca="1">IF($H688="","",CG688-SUM($CH$4:$CH688))</f>
        <v/>
      </c>
      <c r="CK688" s="133" t="str">
        <f ca="1">IF($H688="","",SUM($N$4:$N688)+$CK$3)</f>
        <v/>
      </c>
      <c r="CL688" s="133" t="str">
        <f ca="1">IF($H688="","",SUM($O$4:$O688))</f>
        <v/>
      </c>
      <c r="CM688" s="133" t="str">
        <f t="shared" ca="1" si="671"/>
        <v/>
      </c>
      <c r="CN688" s="133" t="str">
        <f ca="1">IF($H688="","",ROUND(IF(MONTH($H688)=MONTH($C$4)-1,BT688*(1+CC688)-SUM($CM$4:$CM688),0),2))</f>
        <v/>
      </c>
      <c r="CZ688" s="132" t="str">
        <f t="shared" ca="1" si="629"/>
        <v/>
      </c>
    </row>
    <row r="689" spans="6:104" x14ac:dyDescent="0.2">
      <c r="F689" s="3">
        <v>686</v>
      </c>
      <c r="G689" s="3">
        <f t="shared" si="630"/>
        <v>58</v>
      </c>
      <c r="H689" s="8" t="str">
        <f t="shared" ca="1" si="669"/>
        <v/>
      </c>
      <c r="I689" s="6" t="str">
        <f t="shared" ca="1" si="615"/>
        <v/>
      </c>
      <c r="J689" s="6" t="str">
        <f t="shared" ca="1" si="616"/>
        <v/>
      </c>
      <c r="K689" s="7"/>
      <c r="L689" s="6" t="str">
        <f ca="1">IF($H689="","",IF($J689="",VLOOKUP($I689,Sterbetafeln!$A$4:$I$124,$D$10,FALSE),MAX(0.0005,VLOOKUP($I689,Sterbetafeln!$A$4:$I$124,$D$10,FALSE)*VLOOKUP($J689,Sterbetafeln!$A$4:$I$124,$D$13,FALSE))))</f>
        <v/>
      </c>
      <c r="M689" s="78">
        <f ca="1">SUM($O$3:$O689)</f>
        <v>0</v>
      </c>
      <c r="N689" s="25" t="str">
        <f t="shared" ca="1" si="631"/>
        <v/>
      </c>
      <c r="O689" s="25" t="str">
        <f t="shared" ca="1" si="632"/>
        <v/>
      </c>
      <c r="P689" s="25" t="str">
        <f t="shared" ca="1" si="633"/>
        <v/>
      </c>
      <c r="Q689" s="7" t="str">
        <f t="shared" ca="1" si="634"/>
        <v/>
      </c>
      <c r="R689" s="25" t="str">
        <f t="shared" ca="1" si="635"/>
        <v/>
      </c>
      <c r="S689" s="25">
        <f ca="1">SUM(R$3:R689)</f>
        <v>0</v>
      </c>
      <c r="T689" s="25" t="str">
        <f t="shared" ca="1" si="636"/>
        <v/>
      </c>
      <c r="U689" s="25" t="str">
        <f t="shared" ca="1" si="617"/>
        <v/>
      </c>
      <c r="V689" s="25" t="str">
        <f t="shared" ca="1" si="637"/>
        <v/>
      </c>
      <c r="W689" s="25" t="str">
        <f t="shared" ca="1" si="618"/>
        <v/>
      </c>
      <c r="X689" s="25" t="str">
        <f t="shared" ca="1" si="638"/>
        <v/>
      </c>
      <c r="Y689" s="25" t="str">
        <f t="shared" ca="1" si="619"/>
        <v/>
      </c>
      <c r="Z689" s="25" t="str">
        <f t="shared" ca="1" si="639"/>
        <v/>
      </c>
      <c r="AA689" s="25" t="str">
        <f t="shared" ca="1" si="640"/>
        <v/>
      </c>
      <c r="AB689" s="25" t="str">
        <f ca="1">IF($H689="","",IF($Q689="x",SUM(U$3:W689)+SUM(Z$3:AA689)-SUM(AB$3:AB688),0))</f>
        <v/>
      </c>
      <c r="AC689" s="25" t="str">
        <f t="shared" ca="1" si="641"/>
        <v/>
      </c>
      <c r="AD689" s="25" t="str">
        <f t="shared" ca="1" si="620"/>
        <v/>
      </c>
      <c r="AE689" s="7"/>
      <c r="AF689" s="25" t="str">
        <f t="shared" ca="1" si="642"/>
        <v/>
      </c>
      <c r="AG689" s="25">
        <f ca="1">SUM(AF$3:AF689)</f>
        <v>0</v>
      </c>
      <c r="AH689" s="25" t="str">
        <f t="shared" ca="1" si="643"/>
        <v/>
      </c>
      <c r="AI689" s="25" t="str">
        <f t="shared" ca="1" si="621"/>
        <v/>
      </c>
      <c r="AJ689" s="25" t="str">
        <f t="shared" ca="1" si="644"/>
        <v/>
      </c>
      <c r="AK689" s="25" t="str">
        <f t="shared" ca="1" si="622"/>
        <v/>
      </c>
      <c r="AL689" s="25" t="str">
        <f t="shared" ca="1" si="645"/>
        <v/>
      </c>
      <c r="AM689" s="25" t="str">
        <f t="shared" ca="1" si="623"/>
        <v/>
      </c>
      <c r="AN689" s="25" t="str">
        <f t="shared" ca="1" si="646"/>
        <v/>
      </c>
      <c r="AO689" s="25" t="str">
        <f t="shared" ca="1" si="647"/>
        <v/>
      </c>
      <c r="AP689" s="25" t="str">
        <f ca="1">IF($H689="","",IF($Q689="x",SUM(AI$3:AK689)+SUM(AN$3:AO689)-SUM(AP$3:AP688),0))</f>
        <v/>
      </c>
      <c r="AQ689" s="25" t="str">
        <f t="shared" ca="1" si="648"/>
        <v/>
      </c>
      <c r="AR689" s="25" t="str">
        <f t="shared" ca="1" si="624"/>
        <v/>
      </c>
      <c r="AS689" s="7"/>
      <c r="AT689" s="25" t="str">
        <f t="shared" ca="1" si="649"/>
        <v/>
      </c>
      <c r="AU689" s="25">
        <f ca="1">SUM(AT$3:AT689)</f>
        <v>0</v>
      </c>
      <c r="AV689" s="25" t="str">
        <f t="shared" ca="1" si="650"/>
        <v/>
      </c>
      <c r="AW689" s="25" t="str">
        <f t="shared" ca="1" si="625"/>
        <v/>
      </c>
      <c r="AX689" s="25" t="str">
        <f t="shared" ca="1" si="651"/>
        <v/>
      </c>
      <c r="AY689" s="25" t="str">
        <f t="shared" ca="1" si="652"/>
        <v/>
      </c>
      <c r="AZ689" s="25" t="str">
        <f t="shared" ca="1" si="653"/>
        <v/>
      </c>
      <c r="BA689" s="25" t="str">
        <f t="shared" ca="1" si="654"/>
        <v/>
      </c>
      <c r="BB689" s="25" t="str">
        <f t="shared" ca="1" si="655"/>
        <v/>
      </c>
      <c r="BC689" s="25" t="str">
        <f t="shared" ca="1" si="656"/>
        <v/>
      </c>
      <c r="BD689" s="25" t="str">
        <f ca="1">IF($H689="","",IF($Q689="x",SUM(AW$3:AY689)+SUM(BB$3:BC689)-SUM(BD$3:BD688),0))</f>
        <v/>
      </c>
      <c r="BE689" s="25" t="str">
        <f t="shared" ca="1" si="657"/>
        <v/>
      </c>
      <c r="BF689" s="25" t="str">
        <f t="shared" ca="1" si="626"/>
        <v/>
      </c>
      <c r="BG689" s="7"/>
      <c r="BI689" s="25" t="str">
        <f t="shared" ca="1" si="658"/>
        <v/>
      </c>
      <c r="BJ689" s="25">
        <f ca="1">SUM(BI$3:BI689)</f>
        <v>0</v>
      </c>
      <c r="BK689" s="25" t="str">
        <f t="shared" ca="1" si="670"/>
        <v/>
      </c>
      <c r="BL689" s="25" t="str">
        <f t="shared" ca="1" si="627"/>
        <v/>
      </c>
      <c r="BM689" s="25" t="str">
        <f t="shared" ca="1" si="659"/>
        <v/>
      </c>
      <c r="BN689" s="25" t="str">
        <f t="shared" ca="1" si="660"/>
        <v/>
      </c>
      <c r="BO689" s="25" t="str">
        <f t="shared" ca="1" si="661"/>
        <v/>
      </c>
      <c r="BP689" s="25" t="str">
        <f t="shared" ca="1" si="662"/>
        <v/>
      </c>
      <c r="BQ689" s="25" t="str">
        <f t="shared" ca="1" si="663"/>
        <v/>
      </c>
      <c r="BR689" s="25" t="str">
        <f t="shared" ca="1" si="664"/>
        <v/>
      </c>
      <c r="BS689" s="25" t="str">
        <f ca="1">IF($H689="","",IF($Q689="x",SUM(BL$3:BN689)+SUM(BQ$3:BR689)-SUM(BS$3:BS688),0))</f>
        <v/>
      </c>
      <c r="BT689" s="25" t="str">
        <f t="shared" ca="1" si="665"/>
        <v/>
      </c>
      <c r="BU689" s="25" t="str">
        <f t="shared" ca="1" si="628"/>
        <v/>
      </c>
      <c r="BV689" s="7"/>
      <c r="BY689" s="7"/>
      <c r="CB689" s="131">
        <f t="shared" si="612"/>
        <v>686</v>
      </c>
      <c r="CC689" s="132" t="str">
        <f t="shared" ca="1" si="666"/>
        <v/>
      </c>
      <c r="CD689" s="133" t="str">
        <f t="shared" ca="1" si="613"/>
        <v/>
      </c>
      <c r="CE689" s="133" t="str">
        <f t="shared" ca="1" si="667"/>
        <v/>
      </c>
      <c r="CF689" s="133" t="str">
        <f t="shared" ca="1" si="614"/>
        <v/>
      </c>
      <c r="CG689" s="133" t="str">
        <f t="shared" ca="1" si="668"/>
        <v/>
      </c>
      <c r="CH689" s="133" t="str">
        <f ca="1">IF($H689="","",IF(MONTH($H689)=MONTH($C$4)-1,MAX(0,(CG689-SUM(N678:N689)+SUM(O678:O689))-(VLOOKUP(CB689-12,$CB$3:$CH688,6,FALSE))),0)*0.25)</f>
        <v/>
      </c>
      <c r="CI689" s="133" t="str">
        <f ca="1">IF($H689="","",CG689-SUM($CH$4:$CH689))</f>
        <v/>
      </c>
      <c r="CK689" s="133" t="str">
        <f ca="1">IF($H689="","",SUM($N$4:$N689)+$CK$3)</f>
        <v/>
      </c>
      <c r="CL689" s="133" t="str">
        <f ca="1">IF($H689="","",SUM($O$4:$O689))</f>
        <v/>
      </c>
      <c r="CM689" s="133" t="str">
        <f t="shared" ca="1" si="671"/>
        <v/>
      </c>
      <c r="CN689" s="133" t="str">
        <f ca="1">IF($H689="","",ROUND(IF(MONTH($H689)=MONTH($C$4)-1,BT689*(1+CC689)-SUM($CM$4:$CM689),0),2))</f>
        <v/>
      </c>
      <c r="CZ689" s="132" t="str">
        <f t="shared" ca="1" si="629"/>
        <v/>
      </c>
    </row>
    <row r="690" spans="6:104" x14ac:dyDescent="0.2">
      <c r="F690" s="3">
        <v>687</v>
      </c>
      <c r="G690" s="3">
        <f t="shared" si="630"/>
        <v>58</v>
      </c>
      <c r="H690" s="8" t="str">
        <f t="shared" ca="1" si="669"/>
        <v/>
      </c>
      <c r="I690" s="6" t="str">
        <f t="shared" ca="1" si="615"/>
        <v/>
      </c>
      <c r="J690" s="6" t="str">
        <f t="shared" ca="1" si="616"/>
        <v/>
      </c>
      <c r="K690" s="7"/>
      <c r="L690" s="6" t="str">
        <f ca="1">IF($H690="","",IF($J690="",VLOOKUP($I690,Sterbetafeln!$A$4:$I$124,$D$10,FALSE),MAX(0.0005,VLOOKUP($I690,Sterbetafeln!$A$4:$I$124,$D$10,FALSE)*VLOOKUP($J690,Sterbetafeln!$A$4:$I$124,$D$13,FALSE))))</f>
        <v/>
      </c>
      <c r="M690" s="78">
        <f ca="1">SUM($O$3:$O690)</f>
        <v>0</v>
      </c>
      <c r="N690" s="25" t="str">
        <f t="shared" ca="1" si="631"/>
        <v/>
      </c>
      <c r="O690" s="25" t="str">
        <f t="shared" ca="1" si="632"/>
        <v/>
      </c>
      <c r="P690" s="25" t="str">
        <f t="shared" ca="1" si="633"/>
        <v/>
      </c>
      <c r="Q690" s="7" t="str">
        <f t="shared" ca="1" si="634"/>
        <v/>
      </c>
      <c r="R690" s="25" t="str">
        <f t="shared" ca="1" si="635"/>
        <v/>
      </c>
      <c r="S690" s="25">
        <f ca="1">SUM(R$3:R690)</f>
        <v>0</v>
      </c>
      <c r="T690" s="25" t="str">
        <f t="shared" ca="1" si="636"/>
        <v/>
      </c>
      <c r="U690" s="25" t="str">
        <f t="shared" ca="1" si="617"/>
        <v/>
      </c>
      <c r="V690" s="25" t="str">
        <f t="shared" ca="1" si="637"/>
        <v/>
      </c>
      <c r="W690" s="25" t="str">
        <f t="shared" ca="1" si="618"/>
        <v/>
      </c>
      <c r="X690" s="25" t="str">
        <f t="shared" ca="1" si="638"/>
        <v/>
      </c>
      <c r="Y690" s="25" t="str">
        <f t="shared" ca="1" si="619"/>
        <v/>
      </c>
      <c r="Z690" s="25" t="str">
        <f t="shared" ca="1" si="639"/>
        <v/>
      </c>
      <c r="AA690" s="25" t="str">
        <f t="shared" ca="1" si="640"/>
        <v/>
      </c>
      <c r="AB690" s="25" t="str">
        <f ca="1">IF($H690="","",IF($Q690="x",SUM(U$3:W690)+SUM(Z$3:AA690)-SUM(AB$3:AB689),0))</f>
        <v/>
      </c>
      <c r="AC690" s="25" t="str">
        <f t="shared" ca="1" si="641"/>
        <v/>
      </c>
      <c r="AD690" s="25" t="str">
        <f t="shared" ca="1" si="620"/>
        <v/>
      </c>
      <c r="AE690" s="7"/>
      <c r="AF690" s="25" t="str">
        <f t="shared" ca="1" si="642"/>
        <v/>
      </c>
      <c r="AG690" s="25">
        <f ca="1">SUM(AF$3:AF690)</f>
        <v>0</v>
      </c>
      <c r="AH690" s="25" t="str">
        <f t="shared" ca="1" si="643"/>
        <v/>
      </c>
      <c r="AI690" s="25" t="str">
        <f t="shared" ca="1" si="621"/>
        <v/>
      </c>
      <c r="AJ690" s="25" t="str">
        <f t="shared" ca="1" si="644"/>
        <v/>
      </c>
      <c r="AK690" s="25" t="str">
        <f t="shared" ca="1" si="622"/>
        <v/>
      </c>
      <c r="AL690" s="25" t="str">
        <f t="shared" ca="1" si="645"/>
        <v/>
      </c>
      <c r="AM690" s="25" t="str">
        <f t="shared" ca="1" si="623"/>
        <v/>
      </c>
      <c r="AN690" s="25" t="str">
        <f t="shared" ca="1" si="646"/>
        <v/>
      </c>
      <c r="AO690" s="25" t="str">
        <f t="shared" ca="1" si="647"/>
        <v/>
      </c>
      <c r="AP690" s="25" t="str">
        <f ca="1">IF($H690="","",IF($Q690="x",SUM(AI$3:AK690)+SUM(AN$3:AO690)-SUM(AP$3:AP689),0))</f>
        <v/>
      </c>
      <c r="AQ690" s="25" t="str">
        <f t="shared" ca="1" si="648"/>
        <v/>
      </c>
      <c r="AR690" s="25" t="str">
        <f t="shared" ca="1" si="624"/>
        <v/>
      </c>
      <c r="AS690" s="7"/>
      <c r="AT690" s="25" t="str">
        <f t="shared" ca="1" si="649"/>
        <v/>
      </c>
      <c r="AU690" s="25">
        <f ca="1">SUM(AT$3:AT690)</f>
        <v>0</v>
      </c>
      <c r="AV690" s="25" t="str">
        <f t="shared" ca="1" si="650"/>
        <v/>
      </c>
      <c r="AW690" s="25" t="str">
        <f t="shared" ca="1" si="625"/>
        <v/>
      </c>
      <c r="AX690" s="25" t="str">
        <f t="shared" ca="1" si="651"/>
        <v/>
      </c>
      <c r="AY690" s="25" t="str">
        <f t="shared" ca="1" si="652"/>
        <v/>
      </c>
      <c r="AZ690" s="25" t="str">
        <f t="shared" ca="1" si="653"/>
        <v/>
      </c>
      <c r="BA690" s="25" t="str">
        <f t="shared" ca="1" si="654"/>
        <v/>
      </c>
      <c r="BB690" s="25" t="str">
        <f t="shared" ca="1" si="655"/>
        <v/>
      </c>
      <c r="BC690" s="25" t="str">
        <f t="shared" ca="1" si="656"/>
        <v/>
      </c>
      <c r="BD690" s="25" t="str">
        <f ca="1">IF($H690="","",IF($Q690="x",SUM(AW$3:AY690)+SUM(BB$3:BC690)-SUM(BD$3:BD689),0))</f>
        <v/>
      </c>
      <c r="BE690" s="25" t="str">
        <f t="shared" ca="1" si="657"/>
        <v/>
      </c>
      <c r="BF690" s="25" t="str">
        <f t="shared" ca="1" si="626"/>
        <v/>
      </c>
      <c r="BG690" s="7"/>
      <c r="BI690" s="25" t="str">
        <f t="shared" ca="1" si="658"/>
        <v/>
      </c>
      <c r="BJ690" s="25">
        <f ca="1">SUM(BI$3:BI690)</f>
        <v>0</v>
      </c>
      <c r="BK690" s="25" t="str">
        <f t="shared" ca="1" si="670"/>
        <v/>
      </c>
      <c r="BL690" s="25" t="str">
        <f t="shared" ca="1" si="627"/>
        <v/>
      </c>
      <c r="BM690" s="25" t="str">
        <f t="shared" ca="1" si="659"/>
        <v/>
      </c>
      <c r="BN690" s="25" t="str">
        <f t="shared" ca="1" si="660"/>
        <v/>
      </c>
      <c r="BO690" s="25" t="str">
        <f t="shared" ca="1" si="661"/>
        <v/>
      </c>
      <c r="BP690" s="25" t="str">
        <f t="shared" ca="1" si="662"/>
        <v/>
      </c>
      <c r="BQ690" s="25" t="str">
        <f t="shared" ca="1" si="663"/>
        <v/>
      </c>
      <c r="BR690" s="25" t="str">
        <f t="shared" ca="1" si="664"/>
        <v/>
      </c>
      <c r="BS690" s="25" t="str">
        <f ca="1">IF($H690="","",IF($Q690="x",SUM(BL$3:BN690)+SUM(BQ$3:BR690)-SUM(BS$3:BS689),0))</f>
        <v/>
      </c>
      <c r="BT690" s="25" t="str">
        <f t="shared" ca="1" si="665"/>
        <v/>
      </c>
      <c r="BU690" s="25" t="str">
        <f t="shared" ca="1" si="628"/>
        <v/>
      </c>
      <c r="BV690" s="7"/>
      <c r="BY690" s="7"/>
      <c r="CB690" s="131">
        <f t="shared" si="612"/>
        <v>687</v>
      </c>
      <c r="CC690" s="132" t="str">
        <f t="shared" ca="1" si="666"/>
        <v/>
      </c>
      <c r="CD690" s="133" t="str">
        <f t="shared" ca="1" si="613"/>
        <v/>
      </c>
      <c r="CE690" s="133" t="str">
        <f t="shared" ca="1" si="667"/>
        <v/>
      </c>
      <c r="CF690" s="133" t="str">
        <f t="shared" ca="1" si="614"/>
        <v/>
      </c>
      <c r="CG690" s="133" t="str">
        <f t="shared" ca="1" si="668"/>
        <v/>
      </c>
      <c r="CH690" s="133" t="str">
        <f ca="1">IF($H690="","",IF(MONTH($H690)=MONTH($C$4)-1,MAX(0,(CG690-SUM(N679:N690)+SUM(O679:O690))-(VLOOKUP(CB690-12,$CB$3:$CH689,6,FALSE))),0)*0.25)</f>
        <v/>
      </c>
      <c r="CI690" s="133" t="str">
        <f ca="1">IF($H690="","",CG690-SUM($CH$4:$CH690))</f>
        <v/>
      </c>
      <c r="CK690" s="133" t="str">
        <f ca="1">IF($H690="","",SUM($N$4:$N690)+$CK$3)</f>
        <v/>
      </c>
      <c r="CL690" s="133" t="str">
        <f ca="1">IF($H690="","",SUM($O$4:$O690))</f>
        <v/>
      </c>
      <c r="CM690" s="133" t="str">
        <f t="shared" ca="1" si="671"/>
        <v/>
      </c>
      <c r="CN690" s="133" t="str">
        <f ca="1">IF($H690="","",ROUND(IF(MONTH($H690)=MONTH($C$4)-1,BT690*(1+CC690)-SUM($CM$4:$CM690),0),2))</f>
        <v/>
      </c>
      <c r="CZ690" s="132" t="str">
        <f t="shared" ca="1" si="629"/>
        <v/>
      </c>
    </row>
    <row r="691" spans="6:104" x14ac:dyDescent="0.2">
      <c r="F691" s="3">
        <v>688</v>
      </c>
      <c r="G691" s="3">
        <f t="shared" si="630"/>
        <v>58</v>
      </c>
      <c r="H691" s="8" t="str">
        <f t="shared" ca="1" si="669"/>
        <v/>
      </c>
      <c r="I691" s="6" t="str">
        <f t="shared" ca="1" si="615"/>
        <v/>
      </c>
      <c r="J691" s="6" t="str">
        <f t="shared" ca="1" si="616"/>
        <v/>
      </c>
      <c r="K691" s="7"/>
      <c r="L691" s="6" t="str">
        <f ca="1">IF($H691="","",IF($J691="",VLOOKUP($I691,Sterbetafeln!$A$4:$I$124,$D$10,FALSE),MAX(0.0005,VLOOKUP($I691,Sterbetafeln!$A$4:$I$124,$D$10,FALSE)*VLOOKUP($J691,Sterbetafeln!$A$4:$I$124,$D$13,FALSE))))</f>
        <v/>
      </c>
      <c r="M691" s="78">
        <f ca="1">SUM($O$3:$O691)</f>
        <v>0</v>
      </c>
      <c r="N691" s="25" t="str">
        <f t="shared" ca="1" si="631"/>
        <v/>
      </c>
      <c r="O691" s="25" t="str">
        <f t="shared" ca="1" si="632"/>
        <v/>
      </c>
      <c r="P691" s="25" t="str">
        <f t="shared" ca="1" si="633"/>
        <v/>
      </c>
      <c r="Q691" s="7" t="str">
        <f t="shared" ca="1" si="634"/>
        <v/>
      </c>
      <c r="R691" s="25" t="str">
        <f t="shared" ca="1" si="635"/>
        <v/>
      </c>
      <c r="S691" s="25">
        <f ca="1">SUM(R$3:R691)</f>
        <v>0</v>
      </c>
      <c r="T691" s="25" t="str">
        <f t="shared" ca="1" si="636"/>
        <v/>
      </c>
      <c r="U691" s="25" t="str">
        <f t="shared" ca="1" si="617"/>
        <v/>
      </c>
      <c r="V691" s="25" t="str">
        <f t="shared" ca="1" si="637"/>
        <v/>
      </c>
      <c r="W691" s="25" t="str">
        <f t="shared" ca="1" si="618"/>
        <v/>
      </c>
      <c r="X691" s="25" t="str">
        <f t="shared" ca="1" si="638"/>
        <v/>
      </c>
      <c r="Y691" s="25" t="str">
        <f t="shared" ca="1" si="619"/>
        <v/>
      </c>
      <c r="Z691" s="25" t="str">
        <f t="shared" ca="1" si="639"/>
        <v/>
      </c>
      <c r="AA691" s="25" t="str">
        <f t="shared" ca="1" si="640"/>
        <v/>
      </c>
      <c r="AB691" s="25" t="str">
        <f ca="1">IF($H691="","",IF($Q691="x",SUM(U$3:W691)+SUM(Z$3:AA691)-SUM(AB$3:AB690),0))</f>
        <v/>
      </c>
      <c r="AC691" s="25" t="str">
        <f t="shared" ca="1" si="641"/>
        <v/>
      </c>
      <c r="AD691" s="25" t="str">
        <f t="shared" ca="1" si="620"/>
        <v/>
      </c>
      <c r="AE691" s="7"/>
      <c r="AF691" s="25" t="str">
        <f t="shared" ca="1" si="642"/>
        <v/>
      </c>
      <c r="AG691" s="25">
        <f ca="1">SUM(AF$3:AF691)</f>
        <v>0</v>
      </c>
      <c r="AH691" s="25" t="str">
        <f t="shared" ca="1" si="643"/>
        <v/>
      </c>
      <c r="AI691" s="25" t="str">
        <f t="shared" ca="1" si="621"/>
        <v/>
      </c>
      <c r="AJ691" s="25" t="str">
        <f t="shared" ca="1" si="644"/>
        <v/>
      </c>
      <c r="AK691" s="25" t="str">
        <f t="shared" ca="1" si="622"/>
        <v/>
      </c>
      <c r="AL691" s="25" t="str">
        <f t="shared" ca="1" si="645"/>
        <v/>
      </c>
      <c r="AM691" s="25" t="str">
        <f t="shared" ca="1" si="623"/>
        <v/>
      </c>
      <c r="AN691" s="25" t="str">
        <f t="shared" ca="1" si="646"/>
        <v/>
      </c>
      <c r="AO691" s="25" t="str">
        <f t="shared" ca="1" si="647"/>
        <v/>
      </c>
      <c r="AP691" s="25" t="str">
        <f ca="1">IF($H691="","",IF($Q691="x",SUM(AI$3:AK691)+SUM(AN$3:AO691)-SUM(AP$3:AP690),0))</f>
        <v/>
      </c>
      <c r="AQ691" s="25" t="str">
        <f t="shared" ca="1" si="648"/>
        <v/>
      </c>
      <c r="AR691" s="25" t="str">
        <f t="shared" ca="1" si="624"/>
        <v/>
      </c>
      <c r="AS691" s="7"/>
      <c r="AT691" s="25" t="str">
        <f t="shared" ca="1" si="649"/>
        <v/>
      </c>
      <c r="AU691" s="25">
        <f ca="1">SUM(AT$3:AT691)</f>
        <v>0</v>
      </c>
      <c r="AV691" s="25" t="str">
        <f t="shared" ca="1" si="650"/>
        <v/>
      </c>
      <c r="AW691" s="25" t="str">
        <f t="shared" ca="1" si="625"/>
        <v/>
      </c>
      <c r="AX691" s="25" t="str">
        <f t="shared" ca="1" si="651"/>
        <v/>
      </c>
      <c r="AY691" s="25" t="str">
        <f t="shared" ca="1" si="652"/>
        <v/>
      </c>
      <c r="AZ691" s="25" t="str">
        <f t="shared" ca="1" si="653"/>
        <v/>
      </c>
      <c r="BA691" s="25" t="str">
        <f t="shared" ca="1" si="654"/>
        <v/>
      </c>
      <c r="BB691" s="25" t="str">
        <f t="shared" ca="1" si="655"/>
        <v/>
      </c>
      <c r="BC691" s="25" t="str">
        <f t="shared" ca="1" si="656"/>
        <v/>
      </c>
      <c r="BD691" s="25" t="str">
        <f ca="1">IF($H691="","",IF($Q691="x",SUM(AW$3:AY691)+SUM(BB$3:BC691)-SUM(BD$3:BD690),0))</f>
        <v/>
      </c>
      <c r="BE691" s="25" t="str">
        <f t="shared" ca="1" si="657"/>
        <v/>
      </c>
      <c r="BF691" s="25" t="str">
        <f t="shared" ca="1" si="626"/>
        <v/>
      </c>
      <c r="BG691" s="7"/>
      <c r="BI691" s="25" t="str">
        <f t="shared" ca="1" si="658"/>
        <v/>
      </c>
      <c r="BJ691" s="25">
        <f ca="1">SUM(BI$3:BI691)</f>
        <v>0</v>
      </c>
      <c r="BK691" s="25" t="str">
        <f t="shared" ca="1" si="670"/>
        <v/>
      </c>
      <c r="BL691" s="25" t="str">
        <f t="shared" ca="1" si="627"/>
        <v/>
      </c>
      <c r="BM691" s="25" t="str">
        <f t="shared" ca="1" si="659"/>
        <v/>
      </c>
      <c r="BN691" s="25" t="str">
        <f t="shared" ca="1" si="660"/>
        <v/>
      </c>
      <c r="BO691" s="25" t="str">
        <f t="shared" ca="1" si="661"/>
        <v/>
      </c>
      <c r="BP691" s="25" t="str">
        <f t="shared" ca="1" si="662"/>
        <v/>
      </c>
      <c r="BQ691" s="25" t="str">
        <f t="shared" ca="1" si="663"/>
        <v/>
      </c>
      <c r="BR691" s="25" t="str">
        <f t="shared" ca="1" si="664"/>
        <v/>
      </c>
      <c r="BS691" s="25" t="str">
        <f ca="1">IF($H691="","",IF($Q691="x",SUM(BL$3:BN691)+SUM(BQ$3:BR691)-SUM(BS$3:BS690),0))</f>
        <v/>
      </c>
      <c r="BT691" s="25" t="str">
        <f t="shared" ca="1" si="665"/>
        <v/>
      </c>
      <c r="BU691" s="25" t="str">
        <f t="shared" ca="1" si="628"/>
        <v/>
      </c>
      <c r="BV691" s="7"/>
      <c r="BY691" s="7"/>
      <c r="CB691" s="131">
        <f t="shared" si="612"/>
        <v>688</v>
      </c>
      <c r="CC691" s="132" t="str">
        <f t="shared" ca="1" si="666"/>
        <v/>
      </c>
      <c r="CD691" s="133" t="str">
        <f t="shared" ca="1" si="613"/>
        <v/>
      </c>
      <c r="CE691" s="133" t="str">
        <f t="shared" ca="1" si="667"/>
        <v/>
      </c>
      <c r="CF691" s="133" t="str">
        <f t="shared" ca="1" si="614"/>
        <v/>
      </c>
      <c r="CG691" s="133" t="str">
        <f t="shared" ca="1" si="668"/>
        <v/>
      </c>
      <c r="CH691" s="133" t="str">
        <f ca="1">IF($H691="","",IF(MONTH($H691)=MONTH($C$4)-1,MAX(0,(CG691-SUM(N680:N691)+SUM(O680:O691))-(VLOOKUP(CB691-12,$CB$3:$CH690,6,FALSE))),0)*0.25)</f>
        <v/>
      </c>
      <c r="CI691" s="133" t="str">
        <f ca="1">IF($H691="","",CG691-SUM($CH$4:$CH691))</f>
        <v/>
      </c>
      <c r="CK691" s="133" t="str">
        <f ca="1">IF($H691="","",SUM($N$4:$N691)+$CK$3)</f>
        <v/>
      </c>
      <c r="CL691" s="133" t="str">
        <f ca="1">IF($H691="","",SUM($O$4:$O691))</f>
        <v/>
      </c>
      <c r="CM691" s="133" t="str">
        <f t="shared" ca="1" si="671"/>
        <v/>
      </c>
      <c r="CN691" s="133" t="str">
        <f ca="1">IF($H691="","",ROUND(IF(MONTH($H691)=MONTH($C$4)-1,BT691*(1+CC691)-SUM($CM$4:$CM691),0),2))</f>
        <v/>
      </c>
      <c r="CZ691" s="132" t="str">
        <f t="shared" ca="1" si="629"/>
        <v/>
      </c>
    </row>
    <row r="692" spans="6:104" x14ac:dyDescent="0.2">
      <c r="F692" s="3">
        <v>689</v>
      </c>
      <c r="G692" s="3">
        <f t="shared" si="630"/>
        <v>58</v>
      </c>
      <c r="H692" s="8" t="str">
        <f t="shared" ca="1" si="669"/>
        <v/>
      </c>
      <c r="I692" s="6" t="str">
        <f t="shared" ca="1" si="615"/>
        <v/>
      </c>
      <c r="J692" s="6" t="str">
        <f t="shared" ca="1" si="616"/>
        <v/>
      </c>
      <c r="K692" s="7"/>
      <c r="L692" s="6" t="str">
        <f ca="1">IF($H692="","",IF($J692="",VLOOKUP($I692,Sterbetafeln!$A$4:$I$124,$D$10,FALSE),MAX(0.0005,VLOOKUP($I692,Sterbetafeln!$A$4:$I$124,$D$10,FALSE)*VLOOKUP($J692,Sterbetafeln!$A$4:$I$124,$D$13,FALSE))))</f>
        <v/>
      </c>
      <c r="M692" s="78">
        <f ca="1">SUM($O$3:$O692)</f>
        <v>0</v>
      </c>
      <c r="N692" s="25" t="str">
        <f t="shared" ca="1" si="631"/>
        <v/>
      </c>
      <c r="O692" s="25" t="str">
        <f t="shared" ca="1" si="632"/>
        <v/>
      </c>
      <c r="P692" s="25" t="str">
        <f t="shared" ca="1" si="633"/>
        <v/>
      </c>
      <c r="Q692" s="7" t="str">
        <f t="shared" ca="1" si="634"/>
        <v/>
      </c>
      <c r="R692" s="25" t="str">
        <f t="shared" ca="1" si="635"/>
        <v/>
      </c>
      <c r="S692" s="25">
        <f ca="1">SUM(R$3:R692)</f>
        <v>0</v>
      </c>
      <c r="T692" s="25" t="str">
        <f t="shared" ca="1" si="636"/>
        <v/>
      </c>
      <c r="U692" s="25" t="str">
        <f t="shared" ca="1" si="617"/>
        <v/>
      </c>
      <c r="V692" s="25" t="str">
        <f t="shared" ca="1" si="637"/>
        <v/>
      </c>
      <c r="W692" s="25" t="str">
        <f t="shared" ca="1" si="618"/>
        <v/>
      </c>
      <c r="X692" s="25" t="str">
        <f t="shared" ca="1" si="638"/>
        <v/>
      </c>
      <c r="Y692" s="25" t="str">
        <f t="shared" ca="1" si="619"/>
        <v/>
      </c>
      <c r="Z692" s="25" t="str">
        <f t="shared" ca="1" si="639"/>
        <v/>
      </c>
      <c r="AA692" s="25" t="str">
        <f t="shared" ca="1" si="640"/>
        <v/>
      </c>
      <c r="AB692" s="25" t="str">
        <f ca="1">IF($H692="","",IF($Q692="x",SUM(U$3:W692)+SUM(Z$3:AA692)-SUM(AB$3:AB691),0))</f>
        <v/>
      </c>
      <c r="AC692" s="25" t="str">
        <f t="shared" ca="1" si="641"/>
        <v/>
      </c>
      <c r="AD692" s="25" t="str">
        <f t="shared" ca="1" si="620"/>
        <v/>
      </c>
      <c r="AE692" s="7"/>
      <c r="AF692" s="25" t="str">
        <f t="shared" ca="1" si="642"/>
        <v/>
      </c>
      <c r="AG692" s="25">
        <f ca="1">SUM(AF$3:AF692)</f>
        <v>0</v>
      </c>
      <c r="AH692" s="25" t="str">
        <f t="shared" ca="1" si="643"/>
        <v/>
      </c>
      <c r="AI692" s="25" t="str">
        <f t="shared" ca="1" si="621"/>
        <v/>
      </c>
      <c r="AJ692" s="25" t="str">
        <f t="shared" ca="1" si="644"/>
        <v/>
      </c>
      <c r="AK692" s="25" t="str">
        <f t="shared" ca="1" si="622"/>
        <v/>
      </c>
      <c r="AL692" s="25" t="str">
        <f t="shared" ca="1" si="645"/>
        <v/>
      </c>
      <c r="AM692" s="25" t="str">
        <f t="shared" ca="1" si="623"/>
        <v/>
      </c>
      <c r="AN692" s="25" t="str">
        <f t="shared" ca="1" si="646"/>
        <v/>
      </c>
      <c r="AO692" s="25" t="str">
        <f t="shared" ca="1" si="647"/>
        <v/>
      </c>
      <c r="AP692" s="25" t="str">
        <f ca="1">IF($H692="","",IF($Q692="x",SUM(AI$3:AK692)+SUM(AN$3:AO692)-SUM(AP$3:AP691),0))</f>
        <v/>
      </c>
      <c r="AQ692" s="25" t="str">
        <f t="shared" ca="1" si="648"/>
        <v/>
      </c>
      <c r="AR692" s="25" t="str">
        <f t="shared" ca="1" si="624"/>
        <v/>
      </c>
      <c r="AS692" s="7"/>
      <c r="AT692" s="25" t="str">
        <f t="shared" ca="1" si="649"/>
        <v/>
      </c>
      <c r="AU692" s="25">
        <f ca="1">SUM(AT$3:AT692)</f>
        <v>0</v>
      </c>
      <c r="AV692" s="25" t="str">
        <f t="shared" ca="1" si="650"/>
        <v/>
      </c>
      <c r="AW692" s="25" t="str">
        <f t="shared" ca="1" si="625"/>
        <v/>
      </c>
      <c r="AX692" s="25" t="str">
        <f t="shared" ca="1" si="651"/>
        <v/>
      </c>
      <c r="AY692" s="25" t="str">
        <f t="shared" ca="1" si="652"/>
        <v/>
      </c>
      <c r="AZ692" s="25" t="str">
        <f t="shared" ca="1" si="653"/>
        <v/>
      </c>
      <c r="BA692" s="25" t="str">
        <f t="shared" ca="1" si="654"/>
        <v/>
      </c>
      <c r="BB692" s="25" t="str">
        <f t="shared" ca="1" si="655"/>
        <v/>
      </c>
      <c r="BC692" s="25" t="str">
        <f t="shared" ca="1" si="656"/>
        <v/>
      </c>
      <c r="BD692" s="25" t="str">
        <f ca="1">IF($H692="","",IF($Q692="x",SUM(AW$3:AY692)+SUM(BB$3:BC692)-SUM(BD$3:BD691),0))</f>
        <v/>
      </c>
      <c r="BE692" s="25" t="str">
        <f t="shared" ca="1" si="657"/>
        <v/>
      </c>
      <c r="BF692" s="25" t="str">
        <f t="shared" ca="1" si="626"/>
        <v/>
      </c>
      <c r="BG692" s="7"/>
      <c r="BI692" s="25" t="str">
        <f t="shared" ca="1" si="658"/>
        <v/>
      </c>
      <c r="BJ692" s="25">
        <f ca="1">SUM(BI$3:BI692)</f>
        <v>0</v>
      </c>
      <c r="BK692" s="25" t="str">
        <f t="shared" ca="1" si="670"/>
        <v/>
      </c>
      <c r="BL692" s="25" t="str">
        <f t="shared" ca="1" si="627"/>
        <v/>
      </c>
      <c r="BM692" s="25" t="str">
        <f t="shared" ca="1" si="659"/>
        <v/>
      </c>
      <c r="BN692" s="25" t="str">
        <f t="shared" ca="1" si="660"/>
        <v/>
      </c>
      <c r="BO692" s="25" t="str">
        <f t="shared" ca="1" si="661"/>
        <v/>
      </c>
      <c r="BP692" s="25" t="str">
        <f t="shared" ca="1" si="662"/>
        <v/>
      </c>
      <c r="BQ692" s="25" t="str">
        <f t="shared" ca="1" si="663"/>
        <v/>
      </c>
      <c r="BR692" s="25" t="str">
        <f t="shared" ca="1" si="664"/>
        <v/>
      </c>
      <c r="BS692" s="25" t="str">
        <f ca="1">IF($H692="","",IF($Q692="x",SUM(BL$3:BN692)+SUM(BQ$3:BR692)-SUM(BS$3:BS691),0))</f>
        <v/>
      </c>
      <c r="BT692" s="25" t="str">
        <f t="shared" ca="1" si="665"/>
        <v/>
      </c>
      <c r="BU692" s="25" t="str">
        <f t="shared" ca="1" si="628"/>
        <v/>
      </c>
      <c r="BV692" s="7"/>
      <c r="BY692" s="7"/>
      <c r="CB692" s="131">
        <f t="shared" si="612"/>
        <v>689</v>
      </c>
      <c r="CC692" s="132" t="str">
        <f t="shared" ca="1" si="666"/>
        <v/>
      </c>
      <c r="CD692" s="133" t="str">
        <f t="shared" ca="1" si="613"/>
        <v/>
      </c>
      <c r="CE692" s="133" t="str">
        <f t="shared" ca="1" si="667"/>
        <v/>
      </c>
      <c r="CF692" s="133" t="str">
        <f t="shared" ca="1" si="614"/>
        <v/>
      </c>
      <c r="CG692" s="133" t="str">
        <f t="shared" ca="1" si="668"/>
        <v/>
      </c>
      <c r="CH692" s="133" t="str">
        <f ca="1">IF($H692="","",IF(MONTH($H692)=MONTH($C$4)-1,MAX(0,(CG692-SUM(N681:N692)+SUM(O681:O692))-(VLOOKUP(CB692-12,$CB$3:$CH691,6,FALSE))),0)*0.25)</f>
        <v/>
      </c>
      <c r="CI692" s="133" t="str">
        <f ca="1">IF($H692="","",CG692-SUM($CH$4:$CH692))</f>
        <v/>
      </c>
      <c r="CK692" s="133" t="str">
        <f ca="1">IF($H692="","",SUM($N$4:$N692)+$CK$3)</f>
        <v/>
      </c>
      <c r="CL692" s="133" t="str">
        <f ca="1">IF($H692="","",SUM($O$4:$O692))</f>
        <v/>
      </c>
      <c r="CM692" s="133" t="str">
        <f t="shared" ca="1" si="671"/>
        <v/>
      </c>
      <c r="CN692" s="133" t="str">
        <f ca="1">IF($H692="","",ROUND(IF(MONTH($H692)=MONTH($C$4)-1,BT692*(1+CC692)-SUM($CM$4:$CM692),0),2))</f>
        <v/>
      </c>
      <c r="CZ692" s="132" t="str">
        <f t="shared" ca="1" si="629"/>
        <v/>
      </c>
    </row>
    <row r="693" spans="6:104" x14ac:dyDescent="0.2">
      <c r="F693" s="3">
        <v>690</v>
      </c>
      <c r="G693" s="3">
        <f t="shared" si="630"/>
        <v>58</v>
      </c>
      <c r="H693" s="8" t="str">
        <f t="shared" ca="1" si="669"/>
        <v/>
      </c>
      <c r="I693" s="6" t="str">
        <f t="shared" ca="1" si="615"/>
        <v/>
      </c>
      <c r="J693" s="6" t="str">
        <f t="shared" ca="1" si="616"/>
        <v/>
      </c>
      <c r="K693" s="7"/>
      <c r="L693" s="6" t="str">
        <f ca="1">IF($H693="","",IF($J693="",VLOOKUP($I693,Sterbetafeln!$A$4:$I$124,$D$10,FALSE),MAX(0.0005,VLOOKUP($I693,Sterbetafeln!$A$4:$I$124,$D$10,FALSE)*VLOOKUP($J693,Sterbetafeln!$A$4:$I$124,$D$13,FALSE))))</f>
        <v/>
      </c>
      <c r="M693" s="78">
        <f ca="1">SUM($O$3:$O693)</f>
        <v>0</v>
      </c>
      <c r="N693" s="25" t="str">
        <f t="shared" ca="1" si="631"/>
        <v/>
      </c>
      <c r="O693" s="25" t="str">
        <f t="shared" ca="1" si="632"/>
        <v/>
      </c>
      <c r="P693" s="25" t="str">
        <f t="shared" ca="1" si="633"/>
        <v/>
      </c>
      <c r="Q693" s="7" t="str">
        <f t="shared" ca="1" si="634"/>
        <v/>
      </c>
      <c r="R693" s="25" t="str">
        <f t="shared" ca="1" si="635"/>
        <v/>
      </c>
      <c r="S693" s="25">
        <f ca="1">SUM(R$3:R693)</f>
        <v>0</v>
      </c>
      <c r="T693" s="25" t="str">
        <f t="shared" ca="1" si="636"/>
        <v/>
      </c>
      <c r="U693" s="25" t="str">
        <f t="shared" ca="1" si="617"/>
        <v/>
      </c>
      <c r="V693" s="25" t="str">
        <f t="shared" ca="1" si="637"/>
        <v/>
      </c>
      <c r="W693" s="25" t="str">
        <f t="shared" ca="1" si="618"/>
        <v/>
      </c>
      <c r="X693" s="25" t="str">
        <f t="shared" ca="1" si="638"/>
        <v/>
      </c>
      <c r="Y693" s="25" t="str">
        <f t="shared" ca="1" si="619"/>
        <v/>
      </c>
      <c r="Z693" s="25" t="str">
        <f t="shared" ca="1" si="639"/>
        <v/>
      </c>
      <c r="AA693" s="25" t="str">
        <f t="shared" ca="1" si="640"/>
        <v/>
      </c>
      <c r="AB693" s="25" t="str">
        <f ca="1">IF($H693="","",IF($Q693="x",SUM(U$3:W693)+SUM(Z$3:AA693)-SUM(AB$3:AB692),0))</f>
        <v/>
      </c>
      <c r="AC693" s="25" t="str">
        <f t="shared" ca="1" si="641"/>
        <v/>
      </c>
      <c r="AD693" s="25" t="str">
        <f t="shared" ca="1" si="620"/>
        <v/>
      </c>
      <c r="AE693" s="7"/>
      <c r="AF693" s="25" t="str">
        <f t="shared" ca="1" si="642"/>
        <v/>
      </c>
      <c r="AG693" s="25">
        <f ca="1">SUM(AF$3:AF693)</f>
        <v>0</v>
      </c>
      <c r="AH693" s="25" t="str">
        <f t="shared" ca="1" si="643"/>
        <v/>
      </c>
      <c r="AI693" s="25" t="str">
        <f t="shared" ca="1" si="621"/>
        <v/>
      </c>
      <c r="AJ693" s="25" t="str">
        <f t="shared" ca="1" si="644"/>
        <v/>
      </c>
      <c r="AK693" s="25" t="str">
        <f t="shared" ca="1" si="622"/>
        <v/>
      </c>
      <c r="AL693" s="25" t="str">
        <f t="shared" ca="1" si="645"/>
        <v/>
      </c>
      <c r="AM693" s="25" t="str">
        <f t="shared" ca="1" si="623"/>
        <v/>
      </c>
      <c r="AN693" s="25" t="str">
        <f t="shared" ca="1" si="646"/>
        <v/>
      </c>
      <c r="AO693" s="25" t="str">
        <f t="shared" ca="1" si="647"/>
        <v/>
      </c>
      <c r="AP693" s="25" t="str">
        <f ca="1">IF($H693="","",IF($Q693="x",SUM(AI$3:AK693)+SUM(AN$3:AO693)-SUM(AP$3:AP692),0))</f>
        <v/>
      </c>
      <c r="AQ693" s="25" t="str">
        <f t="shared" ca="1" si="648"/>
        <v/>
      </c>
      <c r="AR693" s="25" t="str">
        <f t="shared" ca="1" si="624"/>
        <v/>
      </c>
      <c r="AS693" s="7"/>
      <c r="AT693" s="25" t="str">
        <f t="shared" ca="1" si="649"/>
        <v/>
      </c>
      <c r="AU693" s="25">
        <f ca="1">SUM(AT$3:AT693)</f>
        <v>0</v>
      </c>
      <c r="AV693" s="25" t="str">
        <f t="shared" ca="1" si="650"/>
        <v/>
      </c>
      <c r="AW693" s="25" t="str">
        <f t="shared" ca="1" si="625"/>
        <v/>
      </c>
      <c r="AX693" s="25" t="str">
        <f t="shared" ca="1" si="651"/>
        <v/>
      </c>
      <c r="AY693" s="25" t="str">
        <f t="shared" ca="1" si="652"/>
        <v/>
      </c>
      <c r="AZ693" s="25" t="str">
        <f t="shared" ca="1" si="653"/>
        <v/>
      </c>
      <c r="BA693" s="25" t="str">
        <f t="shared" ca="1" si="654"/>
        <v/>
      </c>
      <c r="BB693" s="25" t="str">
        <f t="shared" ca="1" si="655"/>
        <v/>
      </c>
      <c r="BC693" s="25" t="str">
        <f t="shared" ca="1" si="656"/>
        <v/>
      </c>
      <c r="BD693" s="25" t="str">
        <f ca="1">IF($H693="","",IF($Q693="x",SUM(AW$3:AY693)+SUM(BB$3:BC693)-SUM(BD$3:BD692),0))</f>
        <v/>
      </c>
      <c r="BE693" s="25" t="str">
        <f t="shared" ca="1" si="657"/>
        <v/>
      </c>
      <c r="BF693" s="25" t="str">
        <f t="shared" ca="1" si="626"/>
        <v/>
      </c>
      <c r="BG693" s="7"/>
      <c r="BI693" s="25" t="str">
        <f t="shared" ca="1" si="658"/>
        <v/>
      </c>
      <c r="BJ693" s="25">
        <f ca="1">SUM(BI$3:BI693)</f>
        <v>0</v>
      </c>
      <c r="BK693" s="25" t="str">
        <f t="shared" ca="1" si="670"/>
        <v/>
      </c>
      <c r="BL693" s="25" t="str">
        <f t="shared" ca="1" si="627"/>
        <v/>
      </c>
      <c r="BM693" s="25" t="str">
        <f t="shared" ca="1" si="659"/>
        <v/>
      </c>
      <c r="BN693" s="25" t="str">
        <f t="shared" ca="1" si="660"/>
        <v/>
      </c>
      <c r="BO693" s="25" t="str">
        <f t="shared" ca="1" si="661"/>
        <v/>
      </c>
      <c r="BP693" s="25" t="str">
        <f t="shared" ca="1" si="662"/>
        <v/>
      </c>
      <c r="BQ693" s="25" t="str">
        <f t="shared" ca="1" si="663"/>
        <v/>
      </c>
      <c r="BR693" s="25" t="str">
        <f t="shared" ca="1" si="664"/>
        <v/>
      </c>
      <c r="BS693" s="25" t="str">
        <f ca="1">IF($H693="","",IF($Q693="x",SUM(BL$3:BN693)+SUM(BQ$3:BR693)-SUM(BS$3:BS692),0))</f>
        <v/>
      </c>
      <c r="BT693" s="25" t="str">
        <f t="shared" ca="1" si="665"/>
        <v/>
      </c>
      <c r="BU693" s="25" t="str">
        <f t="shared" ca="1" si="628"/>
        <v/>
      </c>
      <c r="BV693" s="7"/>
      <c r="BY693" s="7"/>
      <c r="CB693" s="131">
        <f t="shared" si="612"/>
        <v>690</v>
      </c>
      <c r="CC693" s="132" t="str">
        <f t="shared" ca="1" si="666"/>
        <v/>
      </c>
      <c r="CD693" s="133" t="str">
        <f t="shared" ca="1" si="613"/>
        <v/>
      </c>
      <c r="CE693" s="133" t="str">
        <f t="shared" ca="1" si="667"/>
        <v/>
      </c>
      <c r="CF693" s="133" t="str">
        <f t="shared" ca="1" si="614"/>
        <v/>
      </c>
      <c r="CG693" s="133" t="str">
        <f t="shared" ca="1" si="668"/>
        <v/>
      </c>
      <c r="CH693" s="133" t="str">
        <f ca="1">IF($H693="","",IF(MONTH($H693)=MONTH($C$4)-1,MAX(0,(CG693-SUM(N682:N693)+SUM(O682:O693))-(VLOOKUP(CB693-12,$CB$3:$CH692,6,FALSE))),0)*0.25)</f>
        <v/>
      </c>
      <c r="CI693" s="133" t="str">
        <f ca="1">IF($H693="","",CG693-SUM($CH$4:$CH693))</f>
        <v/>
      </c>
      <c r="CK693" s="133" t="str">
        <f ca="1">IF($H693="","",SUM($N$4:$N693)+$CK$3)</f>
        <v/>
      </c>
      <c r="CL693" s="133" t="str">
        <f ca="1">IF($H693="","",SUM($O$4:$O693))</f>
        <v/>
      </c>
      <c r="CM693" s="133" t="str">
        <f t="shared" ca="1" si="671"/>
        <v/>
      </c>
      <c r="CN693" s="133" t="str">
        <f ca="1">IF($H693="","",ROUND(IF(MONTH($H693)=MONTH($C$4)-1,BT693*(1+CC693)-SUM($CM$4:$CM693),0),2))</f>
        <v/>
      </c>
      <c r="CZ693" s="132" t="str">
        <f t="shared" ca="1" si="629"/>
        <v/>
      </c>
    </row>
    <row r="694" spans="6:104" x14ac:dyDescent="0.2">
      <c r="F694" s="3">
        <v>691</v>
      </c>
      <c r="G694" s="3">
        <f t="shared" si="630"/>
        <v>58</v>
      </c>
      <c r="H694" s="8" t="str">
        <f t="shared" ca="1" si="669"/>
        <v/>
      </c>
      <c r="I694" s="6" t="str">
        <f t="shared" ca="1" si="615"/>
        <v/>
      </c>
      <c r="J694" s="6" t="str">
        <f t="shared" ca="1" si="616"/>
        <v/>
      </c>
      <c r="K694" s="7"/>
      <c r="L694" s="6" t="str">
        <f ca="1">IF($H694="","",IF($J694="",VLOOKUP($I694,Sterbetafeln!$A$4:$I$124,$D$10,FALSE),MAX(0.0005,VLOOKUP($I694,Sterbetafeln!$A$4:$I$124,$D$10,FALSE)*VLOOKUP($J694,Sterbetafeln!$A$4:$I$124,$D$13,FALSE))))</f>
        <v/>
      </c>
      <c r="M694" s="78">
        <f ca="1">SUM($O$3:$O694)</f>
        <v>0</v>
      </c>
      <c r="N694" s="25" t="str">
        <f t="shared" ca="1" si="631"/>
        <v/>
      </c>
      <c r="O694" s="25" t="str">
        <f t="shared" ca="1" si="632"/>
        <v/>
      </c>
      <c r="P694" s="25" t="str">
        <f t="shared" ca="1" si="633"/>
        <v/>
      </c>
      <c r="Q694" s="7" t="str">
        <f t="shared" ca="1" si="634"/>
        <v/>
      </c>
      <c r="R694" s="25" t="str">
        <f t="shared" ca="1" si="635"/>
        <v/>
      </c>
      <c r="S694" s="25">
        <f ca="1">SUM(R$3:R694)</f>
        <v>0</v>
      </c>
      <c r="T694" s="25" t="str">
        <f t="shared" ca="1" si="636"/>
        <v/>
      </c>
      <c r="U694" s="25" t="str">
        <f t="shared" ca="1" si="617"/>
        <v/>
      </c>
      <c r="V694" s="25" t="str">
        <f t="shared" ca="1" si="637"/>
        <v/>
      </c>
      <c r="W694" s="25" t="str">
        <f t="shared" ca="1" si="618"/>
        <v/>
      </c>
      <c r="X694" s="25" t="str">
        <f t="shared" ca="1" si="638"/>
        <v/>
      </c>
      <c r="Y694" s="25" t="str">
        <f t="shared" ca="1" si="619"/>
        <v/>
      </c>
      <c r="Z694" s="25" t="str">
        <f t="shared" ca="1" si="639"/>
        <v/>
      </c>
      <c r="AA694" s="25" t="str">
        <f t="shared" ca="1" si="640"/>
        <v/>
      </c>
      <c r="AB694" s="25" t="str">
        <f ca="1">IF($H694="","",IF($Q694="x",SUM(U$3:W694)+SUM(Z$3:AA694)-SUM(AB$3:AB693),0))</f>
        <v/>
      </c>
      <c r="AC694" s="25" t="str">
        <f t="shared" ca="1" si="641"/>
        <v/>
      </c>
      <c r="AD694" s="25" t="str">
        <f t="shared" ca="1" si="620"/>
        <v/>
      </c>
      <c r="AE694" s="7"/>
      <c r="AF694" s="25" t="str">
        <f t="shared" ca="1" si="642"/>
        <v/>
      </c>
      <c r="AG694" s="25">
        <f ca="1">SUM(AF$3:AF694)</f>
        <v>0</v>
      </c>
      <c r="AH694" s="25" t="str">
        <f t="shared" ca="1" si="643"/>
        <v/>
      </c>
      <c r="AI694" s="25" t="str">
        <f t="shared" ca="1" si="621"/>
        <v/>
      </c>
      <c r="AJ694" s="25" t="str">
        <f t="shared" ca="1" si="644"/>
        <v/>
      </c>
      <c r="AK694" s="25" t="str">
        <f t="shared" ca="1" si="622"/>
        <v/>
      </c>
      <c r="AL694" s="25" t="str">
        <f t="shared" ca="1" si="645"/>
        <v/>
      </c>
      <c r="AM694" s="25" t="str">
        <f t="shared" ca="1" si="623"/>
        <v/>
      </c>
      <c r="AN694" s="25" t="str">
        <f t="shared" ca="1" si="646"/>
        <v/>
      </c>
      <c r="AO694" s="25" t="str">
        <f t="shared" ca="1" si="647"/>
        <v/>
      </c>
      <c r="AP694" s="25" t="str">
        <f ca="1">IF($H694="","",IF($Q694="x",SUM(AI$3:AK694)+SUM(AN$3:AO694)-SUM(AP$3:AP693),0))</f>
        <v/>
      </c>
      <c r="AQ694" s="25" t="str">
        <f t="shared" ca="1" si="648"/>
        <v/>
      </c>
      <c r="AR694" s="25" t="str">
        <f t="shared" ca="1" si="624"/>
        <v/>
      </c>
      <c r="AS694" s="7"/>
      <c r="AT694" s="25" t="str">
        <f t="shared" ca="1" si="649"/>
        <v/>
      </c>
      <c r="AU694" s="25">
        <f ca="1">SUM(AT$3:AT694)</f>
        <v>0</v>
      </c>
      <c r="AV694" s="25" t="str">
        <f t="shared" ca="1" si="650"/>
        <v/>
      </c>
      <c r="AW694" s="25" t="str">
        <f t="shared" ca="1" si="625"/>
        <v/>
      </c>
      <c r="AX694" s="25" t="str">
        <f t="shared" ca="1" si="651"/>
        <v/>
      </c>
      <c r="AY694" s="25" t="str">
        <f t="shared" ca="1" si="652"/>
        <v/>
      </c>
      <c r="AZ694" s="25" t="str">
        <f t="shared" ca="1" si="653"/>
        <v/>
      </c>
      <c r="BA694" s="25" t="str">
        <f t="shared" ca="1" si="654"/>
        <v/>
      </c>
      <c r="BB694" s="25" t="str">
        <f t="shared" ca="1" si="655"/>
        <v/>
      </c>
      <c r="BC694" s="25" t="str">
        <f t="shared" ca="1" si="656"/>
        <v/>
      </c>
      <c r="BD694" s="25" t="str">
        <f ca="1">IF($H694="","",IF($Q694="x",SUM(AW$3:AY694)+SUM(BB$3:BC694)-SUM(BD$3:BD693),0))</f>
        <v/>
      </c>
      <c r="BE694" s="25" t="str">
        <f t="shared" ca="1" si="657"/>
        <v/>
      </c>
      <c r="BF694" s="25" t="str">
        <f t="shared" ca="1" si="626"/>
        <v/>
      </c>
      <c r="BG694" s="7"/>
      <c r="BI694" s="25" t="str">
        <f t="shared" ca="1" si="658"/>
        <v/>
      </c>
      <c r="BJ694" s="25">
        <f ca="1">SUM(BI$3:BI694)</f>
        <v>0</v>
      </c>
      <c r="BK694" s="25" t="str">
        <f t="shared" ca="1" si="670"/>
        <v/>
      </c>
      <c r="BL694" s="25" t="str">
        <f t="shared" ca="1" si="627"/>
        <v/>
      </c>
      <c r="BM694" s="25" t="str">
        <f t="shared" ca="1" si="659"/>
        <v/>
      </c>
      <c r="BN694" s="25" t="str">
        <f t="shared" ca="1" si="660"/>
        <v/>
      </c>
      <c r="BO694" s="25" t="str">
        <f t="shared" ca="1" si="661"/>
        <v/>
      </c>
      <c r="BP694" s="25" t="str">
        <f t="shared" ca="1" si="662"/>
        <v/>
      </c>
      <c r="BQ694" s="25" t="str">
        <f t="shared" ca="1" si="663"/>
        <v/>
      </c>
      <c r="BR694" s="25" t="str">
        <f t="shared" ca="1" si="664"/>
        <v/>
      </c>
      <c r="BS694" s="25" t="str">
        <f ca="1">IF($H694="","",IF($Q694="x",SUM(BL$3:BN694)+SUM(BQ$3:BR694)-SUM(BS$3:BS693),0))</f>
        <v/>
      </c>
      <c r="BT694" s="25" t="str">
        <f t="shared" ca="1" si="665"/>
        <v/>
      </c>
      <c r="BU694" s="25" t="str">
        <f t="shared" ca="1" si="628"/>
        <v/>
      </c>
      <c r="BV694" s="7"/>
      <c r="BY694" s="7"/>
      <c r="CB694" s="131">
        <f t="shared" si="612"/>
        <v>691</v>
      </c>
      <c r="CC694" s="132" t="str">
        <f t="shared" ca="1" si="666"/>
        <v/>
      </c>
      <c r="CD694" s="133" t="str">
        <f t="shared" ca="1" si="613"/>
        <v/>
      </c>
      <c r="CE694" s="133" t="str">
        <f t="shared" ca="1" si="667"/>
        <v/>
      </c>
      <c r="CF694" s="133" t="str">
        <f t="shared" ca="1" si="614"/>
        <v/>
      </c>
      <c r="CG694" s="133" t="str">
        <f t="shared" ca="1" si="668"/>
        <v/>
      </c>
      <c r="CH694" s="133" t="str">
        <f ca="1">IF($H694="","",IF(MONTH($H694)=MONTH($C$4)-1,MAX(0,(CG694-SUM(N683:N694)+SUM(O683:O694))-(VLOOKUP(CB694-12,$CB$3:$CH693,6,FALSE))),0)*0.25)</f>
        <v/>
      </c>
      <c r="CI694" s="133" t="str">
        <f ca="1">IF($H694="","",CG694-SUM($CH$4:$CH694))</f>
        <v/>
      </c>
      <c r="CK694" s="133" t="str">
        <f ca="1">IF($H694="","",SUM($N$4:$N694)+$CK$3)</f>
        <v/>
      </c>
      <c r="CL694" s="133" t="str">
        <f ca="1">IF($H694="","",SUM($O$4:$O694))</f>
        <v/>
      </c>
      <c r="CM694" s="133" t="str">
        <f t="shared" ca="1" si="671"/>
        <v/>
      </c>
      <c r="CN694" s="133" t="str">
        <f ca="1">IF($H694="","",ROUND(IF(MONTH($H694)=MONTH($C$4)-1,BT694*(1+CC694)-SUM($CM$4:$CM694),0),2))</f>
        <v/>
      </c>
      <c r="CZ694" s="132" t="str">
        <f t="shared" ca="1" si="629"/>
        <v/>
      </c>
    </row>
    <row r="695" spans="6:104" x14ac:dyDescent="0.2">
      <c r="F695" s="3">
        <v>692</v>
      </c>
      <c r="G695" s="3">
        <f t="shared" si="630"/>
        <v>58</v>
      </c>
      <c r="H695" s="8" t="str">
        <f t="shared" ca="1" si="669"/>
        <v/>
      </c>
      <c r="I695" s="6" t="str">
        <f t="shared" ca="1" si="615"/>
        <v/>
      </c>
      <c r="J695" s="6" t="str">
        <f t="shared" ca="1" si="616"/>
        <v/>
      </c>
      <c r="K695" s="7"/>
      <c r="L695" s="6" t="str">
        <f ca="1">IF($H695="","",IF($J695="",VLOOKUP($I695,Sterbetafeln!$A$4:$I$124,$D$10,FALSE),MAX(0.0005,VLOOKUP($I695,Sterbetafeln!$A$4:$I$124,$D$10,FALSE)*VLOOKUP($J695,Sterbetafeln!$A$4:$I$124,$D$13,FALSE))))</f>
        <v/>
      </c>
      <c r="M695" s="78">
        <f ca="1">SUM($O$3:$O695)</f>
        <v>0</v>
      </c>
      <c r="N695" s="25" t="str">
        <f t="shared" ca="1" si="631"/>
        <v/>
      </c>
      <c r="O695" s="25" t="str">
        <f t="shared" ca="1" si="632"/>
        <v/>
      </c>
      <c r="P695" s="25" t="str">
        <f t="shared" ca="1" si="633"/>
        <v/>
      </c>
      <c r="Q695" s="7" t="str">
        <f t="shared" ca="1" si="634"/>
        <v/>
      </c>
      <c r="R695" s="25" t="str">
        <f t="shared" ca="1" si="635"/>
        <v/>
      </c>
      <c r="S695" s="25">
        <f ca="1">SUM(R$3:R695)</f>
        <v>0</v>
      </c>
      <c r="T695" s="25" t="str">
        <f t="shared" ca="1" si="636"/>
        <v/>
      </c>
      <c r="U695" s="25" t="str">
        <f t="shared" ca="1" si="617"/>
        <v/>
      </c>
      <c r="V695" s="25" t="str">
        <f t="shared" ca="1" si="637"/>
        <v/>
      </c>
      <c r="W695" s="25" t="str">
        <f t="shared" ca="1" si="618"/>
        <v/>
      </c>
      <c r="X695" s="25" t="str">
        <f t="shared" ca="1" si="638"/>
        <v/>
      </c>
      <c r="Y695" s="25" t="str">
        <f t="shared" ca="1" si="619"/>
        <v/>
      </c>
      <c r="Z695" s="25" t="str">
        <f t="shared" ca="1" si="639"/>
        <v/>
      </c>
      <c r="AA695" s="25" t="str">
        <f t="shared" ca="1" si="640"/>
        <v/>
      </c>
      <c r="AB695" s="25" t="str">
        <f ca="1">IF($H695="","",IF($Q695="x",SUM(U$3:W695)+SUM(Z$3:AA695)-SUM(AB$3:AB694),0))</f>
        <v/>
      </c>
      <c r="AC695" s="25" t="str">
        <f t="shared" ca="1" si="641"/>
        <v/>
      </c>
      <c r="AD695" s="25" t="str">
        <f t="shared" ca="1" si="620"/>
        <v/>
      </c>
      <c r="AE695" s="7"/>
      <c r="AF695" s="25" t="str">
        <f t="shared" ca="1" si="642"/>
        <v/>
      </c>
      <c r="AG695" s="25">
        <f ca="1">SUM(AF$3:AF695)</f>
        <v>0</v>
      </c>
      <c r="AH695" s="25" t="str">
        <f t="shared" ca="1" si="643"/>
        <v/>
      </c>
      <c r="AI695" s="25" t="str">
        <f t="shared" ca="1" si="621"/>
        <v/>
      </c>
      <c r="AJ695" s="25" t="str">
        <f t="shared" ca="1" si="644"/>
        <v/>
      </c>
      <c r="AK695" s="25" t="str">
        <f t="shared" ca="1" si="622"/>
        <v/>
      </c>
      <c r="AL695" s="25" t="str">
        <f t="shared" ca="1" si="645"/>
        <v/>
      </c>
      <c r="AM695" s="25" t="str">
        <f t="shared" ca="1" si="623"/>
        <v/>
      </c>
      <c r="AN695" s="25" t="str">
        <f t="shared" ca="1" si="646"/>
        <v/>
      </c>
      <c r="AO695" s="25" t="str">
        <f t="shared" ca="1" si="647"/>
        <v/>
      </c>
      <c r="AP695" s="25" t="str">
        <f ca="1">IF($H695="","",IF($Q695="x",SUM(AI$3:AK695)+SUM(AN$3:AO695)-SUM(AP$3:AP694),0))</f>
        <v/>
      </c>
      <c r="AQ695" s="25" t="str">
        <f t="shared" ca="1" si="648"/>
        <v/>
      </c>
      <c r="AR695" s="25" t="str">
        <f t="shared" ca="1" si="624"/>
        <v/>
      </c>
      <c r="AS695" s="7"/>
      <c r="AT695" s="25" t="str">
        <f t="shared" ca="1" si="649"/>
        <v/>
      </c>
      <c r="AU695" s="25">
        <f ca="1">SUM(AT$3:AT695)</f>
        <v>0</v>
      </c>
      <c r="AV695" s="25" t="str">
        <f t="shared" ca="1" si="650"/>
        <v/>
      </c>
      <c r="AW695" s="25" t="str">
        <f t="shared" ca="1" si="625"/>
        <v/>
      </c>
      <c r="AX695" s="25" t="str">
        <f t="shared" ca="1" si="651"/>
        <v/>
      </c>
      <c r="AY695" s="25" t="str">
        <f t="shared" ca="1" si="652"/>
        <v/>
      </c>
      <c r="AZ695" s="25" t="str">
        <f t="shared" ca="1" si="653"/>
        <v/>
      </c>
      <c r="BA695" s="25" t="str">
        <f t="shared" ca="1" si="654"/>
        <v/>
      </c>
      <c r="BB695" s="25" t="str">
        <f t="shared" ca="1" si="655"/>
        <v/>
      </c>
      <c r="BC695" s="25" t="str">
        <f t="shared" ca="1" si="656"/>
        <v/>
      </c>
      <c r="BD695" s="25" t="str">
        <f ca="1">IF($H695="","",IF($Q695="x",SUM(AW$3:AY695)+SUM(BB$3:BC695)-SUM(BD$3:BD694),0))</f>
        <v/>
      </c>
      <c r="BE695" s="25" t="str">
        <f t="shared" ca="1" si="657"/>
        <v/>
      </c>
      <c r="BF695" s="25" t="str">
        <f t="shared" ca="1" si="626"/>
        <v/>
      </c>
      <c r="BG695" s="7"/>
      <c r="BI695" s="25" t="str">
        <f t="shared" ca="1" si="658"/>
        <v/>
      </c>
      <c r="BJ695" s="25">
        <f ca="1">SUM(BI$3:BI695)</f>
        <v>0</v>
      </c>
      <c r="BK695" s="25" t="str">
        <f t="shared" ca="1" si="670"/>
        <v/>
      </c>
      <c r="BL695" s="25" t="str">
        <f t="shared" ca="1" si="627"/>
        <v/>
      </c>
      <c r="BM695" s="25" t="str">
        <f t="shared" ca="1" si="659"/>
        <v/>
      </c>
      <c r="BN695" s="25" t="str">
        <f t="shared" ca="1" si="660"/>
        <v/>
      </c>
      <c r="BO695" s="25" t="str">
        <f t="shared" ca="1" si="661"/>
        <v/>
      </c>
      <c r="BP695" s="25" t="str">
        <f t="shared" ca="1" si="662"/>
        <v/>
      </c>
      <c r="BQ695" s="25" t="str">
        <f t="shared" ca="1" si="663"/>
        <v/>
      </c>
      <c r="BR695" s="25" t="str">
        <f t="shared" ca="1" si="664"/>
        <v/>
      </c>
      <c r="BS695" s="25" t="str">
        <f ca="1">IF($H695="","",IF($Q695="x",SUM(BL$3:BN695)+SUM(BQ$3:BR695)-SUM(BS$3:BS694),0))</f>
        <v/>
      </c>
      <c r="BT695" s="25" t="str">
        <f t="shared" ca="1" si="665"/>
        <v/>
      </c>
      <c r="BU695" s="25" t="str">
        <f t="shared" ca="1" si="628"/>
        <v/>
      </c>
      <c r="BV695" s="7"/>
      <c r="BY695" s="7"/>
      <c r="CB695" s="131">
        <f t="shared" si="612"/>
        <v>692</v>
      </c>
      <c r="CC695" s="132" t="str">
        <f t="shared" ca="1" si="666"/>
        <v/>
      </c>
      <c r="CD695" s="133" t="str">
        <f t="shared" ca="1" si="613"/>
        <v/>
      </c>
      <c r="CE695" s="133" t="str">
        <f t="shared" ca="1" si="667"/>
        <v/>
      </c>
      <c r="CF695" s="133" t="str">
        <f t="shared" ca="1" si="614"/>
        <v/>
      </c>
      <c r="CG695" s="133" t="str">
        <f t="shared" ca="1" si="668"/>
        <v/>
      </c>
      <c r="CH695" s="133" t="str">
        <f ca="1">IF($H695="","",IF(MONTH($H695)=MONTH($C$4)-1,MAX(0,(CG695-SUM(N684:N695)+SUM(O684:O695))-(VLOOKUP(CB695-12,$CB$3:$CH694,6,FALSE))),0)*0.25)</f>
        <v/>
      </c>
      <c r="CI695" s="133" t="str">
        <f ca="1">IF($H695="","",CG695-SUM($CH$4:$CH695))</f>
        <v/>
      </c>
      <c r="CK695" s="133" t="str">
        <f ca="1">IF($H695="","",SUM($N$4:$N695)+$CK$3)</f>
        <v/>
      </c>
      <c r="CL695" s="133" t="str">
        <f ca="1">IF($H695="","",SUM($O$4:$O695))</f>
        <v/>
      </c>
      <c r="CM695" s="133" t="str">
        <f t="shared" ca="1" si="671"/>
        <v/>
      </c>
      <c r="CN695" s="133" t="str">
        <f ca="1">IF($H695="","",ROUND(IF(MONTH($H695)=MONTH($C$4)-1,BT695*(1+CC695)-SUM($CM$4:$CM695),0),2))</f>
        <v/>
      </c>
      <c r="CZ695" s="132" t="str">
        <f t="shared" ca="1" si="629"/>
        <v/>
      </c>
    </row>
    <row r="696" spans="6:104" x14ac:dyDescent="0.2">
      <c r="F696" s="3">
        <v>693</v>
      </c>
      <c r="G696" s="3">
        <f t="shared" si="630"/>
        <v>58</v>
      </c>
      <c r="H696" s="8" t="str">
        <f t="shared" ca="1" si="669"/>
        <v/>
      </c>
      <c r="I696" s="6" t="str">
        <f t="shared" ca="1" si="615"/>
        <v/>
      </c>
      <c r="J696" s="6" t="str">
        <f t="shared" ca="1" si="616"/>
        <v/>
      </c>
      <c r="K696" s="7"/>
      <c r="L696" s="6" t="str">
        <f ca="1">IF($H696="","",IF($J696="",VLOOKUP($I696,Sterbetafeln!$A$4:$I$124,$D$10,FALSE),MAX(0.0005,VLOOKUP($I696,Sterbetafeln!$A$4:$I$124,$D$10,FALSE)*VLOOKUP($J696,Sterbetafeln!$A$4:$I$124,$D$13,FALSE))))</f>
        <v/>
      </c>
      <c r="M696" s="78">
        <f ca="1">SUM($O$3:$O696)</f>
        <v>0</v>
      </c>
      <c r="N696" s="25" t="str">
        <f t="shared" ca="1" si="631"/>
        <v/>
      </c>
      <c r="O696" s="25" t="str">
        <f t="shared" ca="1" si="632"/>
        <v/>
      </c>
      <c r="P696" s="25" t="str">
        <f t="shared" ca="1" si="633"/>
        <v/>
      </c>
      <c r="Q696" s="7" t="str">
        <f t="shared" ca="1" si="634"/>
        <v/>
      </c>
      <c r="R696" s="25" t="str">
        <f t="shared" ca="1" si="635"/>
        <v/>
      </c>
      <c r="S696" s="25">
        <f ca="1">SUM(R$3:R696)</f>
        <v>0</v>
      </c>
      <c r="T696" s="25" t="str">
        <f t="shared" ca="1" si="636"/>
        <v/>
      </c>
      <c r="U696" s="25" t="str">
        <f t="shared" ca="1" si="617"/>
        <v/>
      </c>
      <c r="V696" s="25" t="str">
        <f t="shared" ca="1" si="637"/>
        <v/>
      </c>
      <c r="W696" s="25" t="str">
        <f t="shared" ca="1" si="618"/>
        <v/>
      </c>
      <c r="X696" s="25" t="str">
        <f t="shared" ca="1" si="638"/>
        <v/>
      </c>
      <c r="Y696" s="25" t="str">
        <f t="shared" ca="1" si="619"/>
        <v/>
      </c>
      <c r="Z696" s="25" t="str">
        <f t="shared" ca="1" si="639"/>
        <v/>
      </c>
      <c r="AA696" s="25" t="str">
        <f t="shared" ca="1" si="640"/>
        <v/>
      </c>
      <c r="AB696" s="25" t="str">
        <f ca="1">IF($H696="","",IF($Q696="x",SUM(U$3:W696)+SUM(Z$3:AA696)-SUM(AB$3:AB695),0))</f>
        <v/>
      </c>
      <c r="AC696" s="25" t="str">
        <f t="shared" ca="1" si="641"/>
        <v/>
      </c>
      <c r="AD696" s="25" t="str">
        <f t="shared" ca="1" si="620"/>
        <v/>
      </c>
      <c r="AE696" s="7"/>
      <c r="AF696" s="25" t="str">
        <f t="shared" ca="1" si="642"/>
        <v/>
      </c>
      <c r="AG696" s="25">
        <f ca="1">SUM(AF$3:AF696)</f>
        <v>0</v>
      </c>
      <c r="AH696" s="25" t="str">
        <f t="shared" ca="1" si="643"/>
        <v/>
      </c>
      <c r="AI696" s="25" t="str">
        <f t="shared" ca="1" si="621"/>
        <v/>
      </c>
      <c r="AJ696" s="25" t="str">
        <f t="shared" ca="1" si="644"/>
        <v/>
      </c>
      <c r="AK696" s="25" t="str">
        <f t="shared" ca="1" si="622"/>
        <v/>
      </c>
      <c r="AL696" s="25" t="str">
        <f t="shared" ca="1" si="645"/>
        <v/>
      </c>
      <c r="AM696" s="25" t="str">
        <f t="shared" ca="1" si="623"/>
        <v/>
      </c>
      <c r="AN696" s="25" t="str">
        <f t="shared" ca="1" si="646"/>
        <v/>
      </c>
      <c r="AO696" s="25" t="str">
        <f t="shared" ca="1" si="647"/>
        <v/>
      </c>
      <c r="AP696" s="25" t="str">
        <f ca="1">IF($H696="","",IF($Q696="x",SUM(AI$3:AK696)+SUM(AN$3:AO696)-SUM(AP$3:AP695),0))</f>
        <v/>
      </c>
      <c r="AQ696" s="25" t="str">
        <f t="shared" ca="1" si="648"/>
        <v/>
      </c>
      <c r="AR696" s="25" t="str">
        <f t="shared" ca="1" si="624"/>
        <v/>
      </c>
      <c r="AS696" s="7"/>
      <c r="AT696" s="25" t="str">
        <f t="shared" ca="1" si="649"/>
        <v/>
      </c>
      <c r="AU696" s="25">
        <f ca="1">SUM(AT$3:AT696)</f>
        <v>0</v>
      </c>
      <c r="AV696" s="25" t="str">
        <f t="shared" ca="1" si="650"/>
        <v/>
      </c>
      <c r="AW696" s="25" t="str">
        <f t="shared" ca="1" si="625"/>
        <v/>
      </c>
      <c r="AX696" s="25" t="str">
        <f t="shared" ca="1" si="651"/>
        <v/>
      </c>
      <c r="AY696" s="25" t="str">
        <f t="shared" ca="1" si="652"/>
        <v/>
      </c>
      <c r="AZ696" s="25" t="str">
        <f t="shared" ca="1" si="653"/>
        <v/>
      </c>
      <c r="BA696" s="25" t="str">
        <f t="shared" ca="1" si="654"/>
        <v/>
      </c>
      <c r="BB696" s="25" t="str">
        <f t="shared" ca="1" si="655"/>
        <v/>
      </c>
      <c r="BC696" s="25" t="str">
        <f t="shared" ca="1" si="656"/>
        <v/>
      </c>
      <c r="BD696" s="25" t="str">
        <f ca="1">IF($H696="","",IF($Q696="x",SUM(AW$3:AY696)+SUM(BB$3:BC696)-SUM(BD$3:BD695),0))</f>
        <v/>
      </c>
      <c r="BE696" s="25" t="str">
        <f t="shared" ca="1" si="657"/>
        <v/>
      </c>
      <c r="BF696" s="25" t="str">
        <f t="shared" ca="1" si="626"/>
        <v/>
      </c>
      <c r="BG696" s="7"/>
      <c r="BI696" s="25" t="str">
        <f t="shared" ca="1" si="658"/>
        <v/>
      </c>
      <c r="BJ696" s="25">
        <f ca="1">SUM(BI$3:BI696)</f>
        <v>0</v>
      </c>
      <c r="BK696" s="25" t="str">
        <f t="shared" ca="1" si="670"/>
        <v/>
      </c>
      <c r="BL696" s="25" t="str">
        <f t="shared" ca="1" si="627"/>
        <v/>
      </c>
      <c r="BM696" s="25" t="str">
        <f t="shared" ca="1" si="659"/>
        <v/>
      </c>
      <c r="BN696" s="25" t="str">
        <f t="shared" ca="1" si="660"/>
        <v/>
      </c>
      <c r="BO696" s="25" t="str">
        <f t="shared" ca="1" si="661"/>
        <v/>
      </c>
      <c r="BP696" s="25" t="str">
        <f t="shared" ca="1" si="662"/>
        <v/>
      </c>
      <c r="BQ696" s="25" t="str">
        <f t="shared" ca="1" si="663"/>
        <v/>
      </c>
      <c r="BR696" s="25" t="str">
        <f t="shared" ca="1" si="664"/>
        <v/>
      </c>
      <c r="BS696" s="25" t="str">
        <f ca="1">IF($H696="","",IF($Q696="x",SUM(BL$3:BN696)+SUM(BQ$3:BR696)-SUM(BS$3:BS695),0))</f>
        <v/>
      </c>
      <c r="BT696" s="25" t="str">
        <f t="shared" ca="1" si="665"/>
        <v/>
      </c>
      <c r="BU696" s="25" t="str">
        <f t="shared" ca="1" si="628"/>
        <v/>
      </c>
      <c r="BV696" s="7"/>
      <c r="BY696" s="7"/>
      <c r="CB696" s="131">
        <f t="shared" si="612"/>
        <v>693</v>
      </c>
      <c r="CC696" s="132" t="str">
        <f t="shared" ca="1" si="666"/>
        <v/>
      </c>
      <c r="CD696" s="133" t="str">
        <f t="shared" ca="1" si="613"/>
        <v/>
      </c>
      <c r="CE696" s="133" t="str">
        <f t="shared" ca="1" si="667"/>
        <v/>
      </c>
      <c r="CF696" s="133" t="str">
        <f t="shared" ca="1" si="614"/>
        <v/>
      </c>
      <c r="CG696" s="133" t="str">
        <f t="shared" ca="1" si="668"/>
        <v/>
      </c>
      <c r="CH696" s="133" t="str">
        <f ca="1">IF($H696="","",IF(MONTH($H696)=MONTH($C$4)-1,MAX(0,(CG696-SUM(N685:N696)+SUM(O685:O696))-(VLOOKUP(CB696-12,$CB$3:$CH695,6,FALSE))),0)*0.25)</f>
        <v/>
      </c>
      <c r="CI696" s="133" t="str">
        <f ca="1">IF($H696="","",CG696-SUM($CH$4:$CH696))</f>
        <v/>
      </c>
      <c r="CK696" s="133" t="str">
        <f ca="1">IF($H696="","",SUM($N$4:$N696)+$CK$3)</f>
        <v/>
      </c>
      <c r="CL696" s="133" t="str">
        <f ca="1">IF($H696="","",SUM($O$4:$O696))</f>
        <v/>
      </c>
      <c r="CM696" s="133" t="str">
        <f t="shared" ca="1" si="671"/>
        <v/>
      </c>
      <c r="CN696" s="133" t="str">
        <f ca="1">IF($H696="","",ROUND(IF(MONTH($H696)=MONTH($C$4)-1,BT696*(1+CC696)-SUM($CM$4:$CM696),0),2))</f>
        <v/>
      </c>
      <c r="CZ696" s="132" t="str">
        <f t="shared" ca="1" si="629"/>
        <v/>
      </c>
    </row>
    <row r="697" spans="6:104" x14ac:dyDescent="0.2">
      <c r="F697" s="3">
        <v>694</v>
      </c>
      <c r="G697" s="3">
        <f t="shared" si="630"/>
        <v>58</v>
      </c>
      <c r="H697" s="8" t="str">
        <f t="shared" ca="1" si="669"/>
        <v/>
      </c>
      <c r="I697" s="6" t="str">
        <f t="shared" ca="1" si="615"/>
        <v/>
      </c>
      <c r="J697" s="6" t="str">
        <f t="shared" ca="1" si="616"/>
        <v/>
      </c>
      <c r="K697" s="7"/>
      <c r="L697" s="6" t="str">
        <f ca="1">IF($H697="","",IF($J697="",VLOOKUP($I697,Sterbetafeln!$A$4:$I$124,$D$10,FALSE),MAX(0.0005,VLOOKUP($I697,Sterbetafeln!$A$4:$I$124,$D$10,FALSE)*VLOOKUP($J697,Sterbetafeln!$A$4:$I$124,$D$13,FALSE))))</f>
        <v/>
      </c>
      <c r="M697" s="78">
        <f ca="1">SUM($O$3:$O697)</f>
        <v>0</v>
      </c>
      <c r="N697" s="25" t="str">
        <f t="shared" ca="1" si="631"/>
        <v/>
      </c>
      <c r="O697" s="25" t="str">
        <f t="shared" ca="1" si="632"/>
        <v/>
      </c>
      <c r="P697" s="25" t="str">
        <f t="shared" ca="1" si="633"/>
        <v/>
      </c>
      <c r="Q697" s="7" t="str">
        <f t="shared" ca="1" si="634"/>
        <v/>
      </c>
      <c r="R697" s="25" t="str">
        <f t="shared" ca="1" si="635"/>
        <v/>
      </c>
      <c r="S697" s="25">
        <f ca="1">SUM(R$3:R697)</f>
        <v>0</v>
      </c>
      <c r="T697" s="25" t="str">
        <f t="shared" ca="1" si="636"/>
        <v/>
      </c>
      <c r="U697" s="25" t="str">
        <f t="shared" ca="1" si="617"/>
        <v/>
      </c>
      <c r="V697" s="25" t="str">
        <f t="shared" ca="1" si="637"/>
        <v/>
      </c>
      <c r="W697" s="25" t="str">
        <f t="shared" ca="1" si="618"/>
        <v/>
      </c>
      <c r="X697" s="25" t="str">
        <f t="shared" ca="1" si="638"/>
        <v/>
      </c>
      <c r="Y697" s="25" t="str">
        <f t="shared" ca="1" si="619"/>
        <v/>
      </c>
      <c r="Z697" s="25" t="str">
        <f t="shared" ca="1" si="639"/>
        <v/>
      </c>
      <c r="AA697" s="25" t="str">
        <f t="shared" ca="1" si="640"/>
        <v/>
      </c>
      <c r="AB697" s="25" t="str">
        <f ca="1">IF($H697="","",IF($Q697="x",SUM(U$3:W697)+SUM(Z$3:AA697)-SUM(AB$3:AB696),0))</f>
        <v/>
      </c>
      <c r="AC697" s="25" t="str">
        <f t="shared" ca="1" si="641"/>
        <v/>
      </c>
      <c r="AD697" s="25" t="str">
        <f t="shared" ca="1" si="620"/>
        <v/>
      </c>
      <c r="AE697" s="7"/>
      <c r="AF697" s="25" t="str">
        <f t="shared" ca="1" si="642"/>
        <v/>
      </c>
      <c r="AG697" s="25">
        <f ca="1">SUM(AF$3:AF697)</f>
        <v>0</v>
      </c>
      <c r="AH697" s="25" t="str">
        <f t="shared" ca="1" si="643"/>
        <v/>
      </c>
      <c r="AI697" s="25" t="str">
        <f t="shared" ca="1" si="621"/>
        <v/>
      </c>
      <c r="AJ697" s="25" t="str">
        <f t="shared" ca="1" si="644"/>
        <v/>
      </c>
      <c r="AK697" s="25" t="str">
        <f t="shared" ca="1" si="622"/>
        <v/>
      </c>
      <c r="AL697" s="25" t="str">
        <f t="shared" ca="1" si="645"/>
        <v/>
      </c>
      <c r="AM697" s="25" t="str">
        <f t="shared" ca="1" si="623"/>
        <v/>
      </c>
      <c r="AN697" s="25" t="str">
        <f t="shared" ca="1" si="646"/>
        <v/>
      </c>
      <c r="AO697" s="25" t="str">
        <f t="shared" ca="1" si="647"/>
        <v/>
      </c>
      <c r="AP697" s="25" t="str">
        <f ca="1">IF($H697="","",IF($Q697="x",SUM(AI$3:AK697)+SUM(AN$3:AO697)-SUM(AP$3:AP696),0))</f>
        <v/>
      </c>
      <c r="AQ697" s="25" t="str">
        <f t="shared" ca="1" si="648"/>
        <v/>
      </c>
      <c r="AR697" s="25" t="str">
        <f t="shared" ca="1" si="624"/>
        <v/>
      </c>
      <c r="AS697" s="7"/>
      <c r="AT697" s="25" t="str">
        <f t="shared" ca="1" si="649"/>
        <v/>
      </c>
      <c r="AU697" s="25">
        <f ca="1">SUM(AT$3:AT697)</f>
        <v>0</v>
      </c>
      <c r="AV697" s="25" t="str">
        <f t="shared" ca="1" si="650"/>
        <v/>
      </c>
      <c r="AW697" s="25" t="str">
        <f t="shared" ca="1" si="625"/>
        <v/>
      </c>
      <c r="AX697" s="25" t="str">
        <f t="shared" ca="1" si="651"/>
        <v/>
      </c>
      <c r="AY697" s="25" t="str">
        <f t="shared" ca="1" si="652"/>
        <v/>
      </c>
      <c r="AZ697" s="25" t="str">
        <f t="shared" ca="1" si="653"/>
        <v/>
      </c>
      <c r="BA697" s="25" t="str">
        <f t="shared" ca="1" si="654"/>
        <v/>
      </c>
      <c r="BB697" s="25" t="str">
        <f t="shared" ca="1" si="655"/>
        <v/>
      </c>
      <c r="BC697" s="25" t="str">
        <f t="shared" ca="1" si="656"/>
        <v/>
      </c>
      <c r="BD697" s="25" t="str">
        <f ca="1">IF($H697="","",IF($Q697="x",SUM(AW$3:AY697)+SUM(BB$3:BC697)-SUM(BD$3:BD696),0))</f>
        <v/>
      </c>
      <c r="BE697" s="25" t="str">
        <f t="shared" ca="1" si="657"/>
        <v/>
      </c>
      <c r="BF697" s="25" t="str">
        <f t="shared" ca="1" si="626"/>
        <v/>
      </c>
      <c r="BG697" s="7"/>
      <c r="BI697" s="25" t="str">
        <f t="shared" ca="1" si="658"/>
        <v/>
      </c>
      <c r="BJ697" s="25">
        <f ca="1">SUM(BI$3:BI697)</f>
        <v>0</v>
      </c>
      <c r="BK697" s="25" t="str">
        <f t="shared" ca="1" si="670"/>
        <v/>
      </c>
      <c r="BL697" s="25" t="str">
        <f t="shared" ca="1" si="627"/>
        <v/>
      </c>
      <c r="BM697" s="25" t="str">
        <f t="shared" ca="1" si="659"/>
        <v/>
      </c>
      <c r="BN697" s="25" t="str">
        <f t="shared" ca="1" si="660"/>
        <v/>
      </c>
      <c r="BO697" s="25" t="str">
        <f t="shared" ca="1" si="661"/>
        <v/>
      </c>
      <c r="BP697" s="25" t="str">
        <f t="shared" ca="1" si="662"/>
        <v/>
      </c>
      <c r="BQ697" s="25" t="str">
        <f t="shared" ca="1" si="663"/>
        <v/>
      </c>
      <c r="BR697" s="25" t="str">
        <f t="shared" ca="1" si="664"/>
        <v/>
      </c>
      <c r="BS697" s="25" t="str">
        <f ca="1">IF($H697="","",IF($Q697="x",SUM(BL$3:BN697)+SUM(BQ$3:BR697)-SUM(BS$3:BS696),0))</f>
        <v/>
      </c>
      <c r="BT697" s="25" t="str">
        <f t="shared" ca="1" si="665"/>
        <v/>
      </c>
      <c r="BU697" s="25" t="str">
        <f t="shared" ca="1" si="628"/>
        <v/>
      </c>
      <c r="BV697" s="7"/>
      <c r="BY697" s="7"/>
      <c r="CB697" s="131">
        <f t="shared" si="612"/>
        <v>694</v>
      </c>
      <c r="CC697" s="132" t="str">
        <f t="shared" ca="1" si="666"/>
        <v/>
      </c>
      <c r="CD697" s="133" t="str">
        <f t="shared" ca="1" si="613"/>
        <v/>
      </c>
      <c r="CE697" s="133" t="str">
        <f t="shared" ca="1" si="667"/>
        <v/>
      </c>
      <c r="CF697" s="133" t="str">
        <f t="shared" ca="1" si="614"/>
        <v/>
      </c>
      <c r="CG697" s="133" t="str">
        <f t="shared" ca="1" si="668"/>
        <v/>
      </c>
      <c r="CH697" s="133" t="str">
        <f ca="1">IF($H697="","",IF(MONTH($H697)=MONTH($C$4)-1,MAX(0,(CG697-SUM(N686:N697)+SUM(O686:O697))-(VLOOKUP(CB697-12,$CB$3:$CH696,6,FALSE))),0)*0.25)</f>
        <v/>
      </c>
      <c r="CI697" s="133" t="str">
        <f ca="1">IF($H697="","",CG697-SUM($CH$4:$CH697))</f>
        <v/>
      </c>
      <c r="CK697" s="133" t="str">
        <f ca="1">IF($H697="","",SUM($N$4:$N697)+$CK$3)</f>
        <v/>
      </c>
      <c r="CL697" s="133" t="str">
        <f ca="1">IF($H697="","",SUM($O$4:$O697))</f>
        <v/>
      </c>
      <c r="CM697" s="133" t="str">
        <f t="shared" ca="1" si="671"/>
        <v/>
      </c>
      <c r="CN697" s="133" t="str">
        <f ca="1">IF($H697="","",ROUND(IF(MONTH($H697)=MONTH($C$4)-1,BT697*(1+CC697)-SUM($CM$4:$CM697),0),2))</f>
        <v/>
      </c>
      <c r="CZ697" s="132" t="str">
        <f t="shared" ca="1" si="629"/>
        <v/>
      </c>
    </row>
    <row r="698" spans="6:104" x14ac:dyDescent="0.2">
      <c r="F698" s="3">
        <v>695</v>
      </c>
      <c r="G698" s="3">
        <f t="shared" si="630"/>
        <v>58</v>
      </c>
      <c r="H698" s="8" t="str">
        <f t="shared" ca="1" si="669"/>
        <v/>
      </c>
      <c r="I698" s="6" t="str">
        <f t="shared" ca="1" si="615"/>
        <v/>
      </c>
      <c r="J698" s="6" t="str">
        <f t="shared" ca="1" si="616"/>
        <v/>
      </c>
      <c r="K698" s="7"/>
      <c r="L698" s="6" t="str">
        <f ca="1">IF($H698="","",IF($J698="",VLOOKUP($I698,Sterbetafeln!$A$4:$I$124,$D$10,FALSE),MAX(0.0005,VLOOKUP($I698,Sterbetafeln!$A$4:$I$124,$D$10,FALSE)*VLOOKUP($J698,Sterbetafeln!$A$4:$I$124,$D$13,FALSE))))</f>
        <v/>
      </c>
      <c r="M698" s="78">
        <f ca="1">SUM($O$3:$O698)</f>
        <v>0</v>
      </c>
      <c r="N698" s="25" t="str">
        <f t="shared" ca="1" si="631"/>
        <v/>
      </c>
      <c r="O698" s="25" t="str">
        <f t="shared" ca="1" si="632"/>
        <v/>
      </c>
      <c r="P698" s="25" t="str">
        <f t="shared" ca="1" si="633"/>
        <v/>
      </c>
      <c r="Q698" s="7" t="str">
        <f t="shared" ca="1" si="634"/>
        <v/>
      </c>
      <c r="R698" s="25" t="str">
        <f t="shared" ca="1" si="635"/>
        <v/>
      </c>
      <c r="S698" s="25">
        <f ca="1">SUM(R$3:R698)</f>
        <v>0</v>
      </c>
      <c r="T698" s="25" t="str">
        <f t="shared" ca="1" si="636"/>
        <v/>
      </c>
      <c r="U698" s="25" t="str">
        <f t="shared" ca="1" si="617"/>
        <v/>
      </c>
      <c r="V698" s="25" t="str">
        <f t="shared" ca="1" si="637"/>
        <v/>
      </c>
      <c r="W698" s="25" t="str">
        <f t="shared" ca="1" si="618"/>
        <v/>
      </c>
      <c r="X698" s="25" t="str">
        <f t="shared" ca="1" si="638"/>
        <v/>
      </c>
      <c r="Y698" s="25" t="str">
        <f t="shared" ca="1" si="619"/>
        <v/>
      </c>
      <c r="Z698" s="25" t="str">
        <f t="shared" ca="1" si="639"/>
        <v/>
      </c>
      <c r="AA698" s="25" t="str">
        <f t="shared" ca="1" si="640"/>
        <v/>
      </c>
      <c r="AB698" s="25" t="str">
        <f ca="1">IF($H698="","",IF($Q698="x",SUM(U$3:W698)+SUM(Z$3:AA698)-SUM(AB$3:AB697),0))</f>
        <v/>
      </c>
      <c r="AC698" s="25" t="str">
        <f t="shared" ca="1" si="641"/>
        <v/>
      </c>
      <c r="AD698" s="25" t="str">
        <f t="shared" ca="1" si="620"/>
        <v/>
      </c>
      <c r="AE698" s="7"/>
      <c r="AF698" s="25" t="str">
        <f t="shared" ca="1" si="642"/>
        <v/>
      </c>
      <c r="AG698" s="25">
        <f ca="1">SUM(AF$3:AF698)</f>
        <v>0</v>
      </c>
      <c r="AH698" s="25" t="str">
        <f t="shared" ca="1" si="643"/>
        <v/>
      </c>
      <c r="AI698" s="25" t="str">
        <f t="shared" ca="1" si="621"/>
        <v/>
      </c>
      <c r="AJ698" s="25" t="str">
        <f t="shared" ca="1" si="644"/>
        <v/>
      </c>
      <c r="AK698" s="25" t="str">
        <f t="shared" ca="1" si="622"/>
        <v/>
      </c>
      <c r="AL698" s="25" t="str">
        <f t="shared" ca="1" si="645"/>
        <v/>
      </c>
      <c r="AM698" s="25" t="str">
        <f t="shared" ca="1" si="623"/>
        <v/>
      </c>
      <c r="AN698" s="25" t="str">
        <f t="shared" ca="1" si="646"/>
        <v/>
      </c>
      <c r="AO698" s="25" t="str">
        <f t="shared" ca="1" si="647"/>
        <v/>
      </c>
      <c r="AP698" s="25" t="str">
        <f ca="1">IF($H698="","",IF($Q698="x",SUM(AI$3:AK698)+SUM(AN$3:AO698)-SUM(AP$3:AP697),0))</f>
        <v/>
      </c>
      <c r="AQ698" s="25" t="str">
        <f t="shared" ca="1" si="648"/>
        <v/>
      </c>
      <c r="AR698" s="25" t="str">
        <f t="shared" ca="1" si="624"/>
        <v/>
      </c>
      <c r="AS698" s="7"/>
      <c r="AT698" s="25" t="str">
        <f t="shared" ca="1" si="649"/>
        <v/>
      </c>
      <c r="AU698" s="25">
        <f ca="1">SUM(AT$3:AT698)</f>
        <v>0</v>
      </c>
      <c r="AV698" s="25" t="str">
        <f t="shared" ca="1" si="650"/>
        <v/>
      </c>
      <c r="AW698" s="25" t="str">
        <f t="shared" ca="1" si="625"/>
        <v/>
      </c>
      <c r="AX698" s="25" t="str">
        <f t="shared" ca="1" si="651"/>
        <v/>
      </c>
      <c r="AY698" s="25" t="str">
        <f t="shared" ca="1" si="652"/>
        <v/>
      </c>
      <c r="AZ698" s="25" t="str">
        <f t="shared" ca="1" si="653"/>
        <v/>
      </c>
      <c r="BA698" s="25" t="str">
        <f t="shared" ca="1" si="654"/>
        <v/>
      </c>
      <c r="BB698" s="25" t="str">
        <f t="shared" ca="1" si="655"/>
        <v/>
      </c>
      <c r="BC698" s="25" t="str">
        <f t="shared" ca="1" si="656"/>
        <v/>
      </c>
      <c r="BD698" s="25" t="str">
        <f ca="1">IF($H698="","",IF($Q698="x",SUM(AW$3:AY698)+SUM(BB$3:BC698)-SUM(BD$3:BD697),0))</f>
        <v/>
      </c>
      <c r="BE698" s="25" t="str">
        <f t="shared" ca="1" si="657"/>
        <v/>
      </c>
      <c r="BF698" s="25" t="str">
        <f t="shared" ca="1" si="626"/>
        <v/>
      </c>
      <c r="BG698" s="7"/>
      <c r="BI698" s="25" t="str">
        <f t="shared" ca="1" si="658"/>
        <v/>
      </c>
      <c r="BJ698" s="25">
        <f ca="1">SUM(BI$3:BI698)</f>
        <v>0</v>
      </c>
      <c r="BK698" s="25" t="str">
        <f t="shared" ca="1" si="670"/>
        <v/>
      </c>
      <c r="BL698" s="25" t="str">
        <f t="shared" ca="1" si="627"/>
        <v/>
      </c>
      <c r="BM698" s="25" t="str">
        <f t="shared" ca="1" si="659"/>
        <v/>
      </c>
      <c r="BN698" s="25" t="str">
        <f t="shared" ca="1" si="660"/>
        <v/>
      </c>
      <c r="BO698" s="25" t="str">
        <f t="shared" ca="1" si="661"/>
        <v/>
      </c>
      <c r="BP698" s="25" t="str">
        <f t="shared" ca="1" si="662"/>
        <v/>
      </c>
      <c r="BQ698" s="25" t="str">
        <f t="shared" ca="1" si="663"/>
        <v/>
      </c>
      <c r="BR698" s="25" t="str">
        <f t="shared" ca="1" si="664"/>
        <v/>
      </c>
      <c r="BS698" s="25" t="str">
        <f ca="1">IF($H698="","",IF($Q698="x",SUM(BL$3:BN698)+SUM(BQ$3:BR698)-SUM(BS$3:BS697),0))</f>
        <v/>
      </c>
      <c r="BT698" s="25" t="str">
        <f t="shared" ca="1" si="665"/>
        <v/>
      </c>
      <c r="BU698" s="25" t="str">
        <f t="shared" ca="1" si="628"/>
        <v/>
      </c>
      <c r="BV698" s="7"/>
      <c r="BY698" s="7"/>
      <c r="CB698" s="131">
        <f t="shared" si="612"/>
        <v>695</v>
      </c>
      <c r="CC698" s="132" t="str">
        <f t="shared" ca="1" si="666"/>
        <v/>
      </c>
      <c r="CD698" s="133" t="str">
        <f t="shared" ca="1" si="613"/>
        <v/>
      </c>
      <c r="CE698" s="133" t="str">
        <f t="shared" ca="1" si="667"/>
        <v/>
      </c>
      <c r="CF698" s="133" t="str">
        <f t="shared" ca="1" si="614"/>
        <v/>
      </c>
      <c r="CG698" s="133" t="str">
        <f t="shared" ca="1" si="668"/>
        <v/>
      </c>
      <c r="CH698" s="133" t="str">
        <f ca="1">IF($H698="","",IF(MONTH($H698)=MONTH($C$4)-1,MAX(0,(CG698-SUM(N687:N698)+SUM(O687:O698))-(VLOOKUP(CB698-12,$CB$3:$CH697,6,FALSE))),0)*0.25)</f>
        <v/>
      </c>
      <c r="CI698" s="133" t="str">
        <f ca="1">IF($H698="","",CG698-SUM($CH$4:$CH698))</f>
        <v/>
      </c>
      <c r="CK698" s="133" t="str">
        <f ca="1">IF($H698="","",SUM($N$4:$N698)+$CK$3)</f>
        <v/>
      </c>
      <c r="CL698" s="133" t="str">
        <f ca="1">IF($H698="","",SUM($O$4:$O698))</f>
        <v/>
      </c>
      <c r="CM698" s="133" t="str">
        <f t="shared" ca="1" si="671"/>
        <v/>
      </c>
      <c r="CN698" s="133" t="str">
        <f ca="1">IF($H698="","",ROUND(IF(MONTH($H698)=MONTH($C$4)-1,BT698*(1+CC698)-SUM($CM$4:$CM698),0),2))</f>
        <v/>
      </c>
      <c r="CZ698" s="132" t="str">
        <f t="shared" ca="1" si="629"/>
        <v/>
      </c>
    </row>
    <row r="699" spans="6:104" x14ac:dyDescent="0.2">
      <c r="F699" s="3">
        <v>696</v>
      </c>
      <c r="G699" s="3">
        <f t="shared" si="630"/>
        <v>58</v>
      </c>
      <c r="H699" s="8" t="str">
        <f t="shared" ca="1" si="669"/>
        <v/>
      </c>
      <c r="I699" s="6" t="str">
        <f t="shared" ca="1" si="615"/>
        <v/>
      </c>
      <c r="J699" s="6" t="str">
        <f t="shared" ca="1" si="616"/>
        <v/>
      </c>
      <c r="K699" s="7"/>
      <c r="L699" s="6" t="str">
        <f ca="1">IF($H699="","",IF($J699="",VLOOKUP($I699,Sterbetafeln!$A$4:$I$124,$D$10,FALSE),MAX(0.0005,VLOOKUP($I699,Sterbetafeln!$A$4:$I$124,$D$10,FALSE)*VLOOKUP($J699,Sterbetafeln!$A$4:$I$124,$D$13,FALSE))))</f>
        <v/>
      </c>
      <c r="M699" s="78">
        <f ca="1">SUM($O$3:$O699)</f>
        <v>0</v>
      </c>
      <c r="N699" s="25" t="str">
        <f t="shared" ca="1" si="631"/>
        <v/>
      </c>
      <c r="O699" s="25" t="str">
        <f t="shared" ca="1" si="632"/>
        <v/>
      </c>
      <c r="P699" s="25" t="str">
        <f t="shared" ca="1" si="633"/>
        <v/>
      </c>
      <c r="Q699" s="7" t="str">
        <f t="shared" ca="1" si="634"/>
        <v/>
      </c>
      <c r="R699" s="25" t="str">
        <f t="shared" ca="1" si="635"/>
        <v/>
      </c>
      <c r="S699" s="25">
        <f ca="1">SUM(R$3:R699)</f>
        <v>0</v>
      </c>
      <c r="T699" s="25" t="str">
        <f t="shared" ca="1" si="636"/>
        <v/>
      </c>
      <c r="U699" s="25" t="str">
        <f t="shared" ca="1" si="617"/>
        <v/>
      </c>
      <c r="V699" s="25" t="str">
        <f t="shared" ca="1" si="637"/>
        <v/>
      </c>
      <c r="W699" s="25" t="str">
        <f t="shared" ca="1" si="618"/>
        <v/>
      </c>
      <c r="X699" s="25" t="str">
        <f t="shared" ca="1" si="638"/>
        <v/>
      </c>
      <c r="Y699" s="25" t="str">
        <f t="shared" ca="1" si="619"/>
        <v/>
      </c>
      <c r="Z699" s="25" t="str">
        <f t="shared" ca="1" si="639"/>
        <v/>
      </c>
      <c r="AA699" s="25" t="str">
        <f t="shared" ca="1" si="640"/>
        <v/>
      </c>
      <c r="AB699" s="25" t="str">
        <f ca="1">IF($H699="","",IF($Q699="x",SUM(U$3:W699)+SUM(Z$3:AA699)-SUM(AB$3:AB698),0))</f>
        <v/>
      </c>
      <c r="AC699" s="25" t="str">
        <f t="shared" ca="1" si="641"/>
        <v/>
      </c>
      <c r="AD699" s="25" t="str">
        <f t="shared" ca="1" si="620"/>
        <v/>
      </c>
      <c r="AE699" s="7"/>
      <c r="AF699" s="25" t="str">
        <f t="shared" ca="1" si="642"/>
        <v/>
      </c>
      <c r="AG699" s="25">
        <f ca="1">SUM(AF$3:AF699)</f>
        <v>0</v>
      </c>
      <c r="AH699" s="25" t="str">
        <f t="shared" ca="1" si="643"/>
        <v/>
      </c>
      <c r="AI699" s="25" t="str">
        <f t="shared" ca="1" si="621"/>
        <v/>
      </c>
      <c r="AJ699" s="25" t="str">
        <f t="shared" ca="1" si="644"/>
        <v/>
      </c>
      <c r="AK699" s="25" t="str">
        <f t="shared" ca="1" si="622"/>
        <v/>
      </c>
      <c r="AL699" s="25" t="str">
        <f t="shared" ca="1" si="645"/>
        <v/>
      </c>
      <c r="AM699" s="25" t="str">
        <f t="shared" ca="1" si="623"/>
        <v/>
      </c>
      <c r="AN699" s="25" t="str">
        <f t="shared" ca="1" si="646"/>
        <v/>
      </c>
      <c r="AO699" s="25" t="str">
        <f t="shared" ca="1" si="647"/>
        <v/>
      </c>
      <c r="AP699" s="25" t="str">
        <f ca="1">IF($H699="","",IF($Q699="x",SUM(AI$3:AK699)+SUM(AN$3:AO699)-SUM(AP$3:AP698),0))</f>
        <v/>
      </c>
      <c r="AQ699" s="25" t="str">
        <f t="shared" ca="1" si="648"/>
        <v/>
      </c>
      <c r="AR699" s="25" t="str">
        <f t="shared" ca="1" si="624"/>
        <v/>
      </c>
      <c r="AS699" s="7"/>
      <c r="AT699" s="25" t="str">
        <f t="shared" ca="1" si="649"/>
        <v/>
      </c>
      <c r="AU699" s="25">
        <f ca="1">SUM(AT$3:AT699)</f>
        <v>0</v>
      </c>
      <c r="AV699" s="25" t="str">
        <f t="shared" ca="1" si="650"/>
        <v/>
      </c>
      <c r="AW699" s="25" t="str">
        <f t="shared" ca="1" si="625"/>
        <v/>
      </c>
      <c r="AX699" s="25" t="str">
        <f t="shared" ca="1" si="651"/>
        <v/>
      </c>
      <c r="AY699" s="25" t="str">
        <f t="shared" ca="1" si="652"/>
        <v/>
      </c>
      <c r="AZ699" s="25" t="str">
        <f t="shared" ca="1" si="653"/>
        <v/>
      </c>
      <c r="BA699" s="25" t="str">
        <f t="shared" ca="1" si="654"/>
        <v/>
      </c>
      <c r="BB699" s="25" t="str">
        <f t="shared" ca="1" si="655"/>
        <v/>
      </c>
      <c r="BC699" s="25" t="str">
        <f t="shared" ca="1" si="656"/>
        <v/>
      </c>
      <c r="BD699" s="25" t="str">
        <f ca="1">IF($H699="","",IF($Q699="x",SUM(AW$3:AY699)+SUM(BB$3:BC699)-SUM(BD$3:BD698),0))</f>
        <v/>
      </c>
      <c r="BE699" s="25" t="str">
        <f t="shared" ca="1" si="657"/>
        <v/>
      </c>
      <c r="BF699" s="25" t="str">
        <f t="shared" ca="1" si="626"/>
        <v/>
      </c>
      <c r="BG699" s="7"/>
      <c r="BI699" s="25" t="str">
        <f t="shared" ca="1" si="658"/>
        <v/>
      </c>
      <c r="BJ699" s="25">
        <f ca="1">SUM(BI$3:BI699)</f>
        <v>0</v>
      </c>
      <c r="BK699" s="25" t="str">
        <f t="shared" ca="1" si="670"/>
        <v/>
      </c>
      <c r="BL699" s="25" t="str">
        <f t="shared" ca="1" si="627"/>
        <v/>
      </c>
      <c r="BM699" s="25" t="str">
        <f t="shared" ca="1" si="659"/>
        <v/>
      </c>
      <c r="BN699" s="25" t="str">
        <f t="shared" ca="1" si="660"/>
        <v/>
      </c>
      <c r="BO699" s="25" t="str">
        <f t="shared" ca="1" si="661"/>
        <v/>
      </c>
      <c r="BP699" s="25" t="str">
        <f t="shared" ca="1" si="662"/>
        <v/>
      </c>
      <c r="BQ699" s="25" t="str">
        <f t="shared" ca="1" si="663"/>
        <v/>
      </c>
      <c r="BR699" s="25" t="str">
        <f t="shared" ca="1" si="664"/>
        <v/>
      </c>
      <c r="BS699" s="25" t="str">
        <f ca="1">IF($H699="","",IF($Q699="x",SUM(BL$3:BN699)+SUM(BQ$3:BR699)-SUM(BS$3:BS698),0))</f>
        <v/>
      </c>
      <c r="BT699" s="25" t="str">
        <f t="shared" ca="1" si="665"/>
        <v/>
      </c>
      <c r="BU699" s="25" t="str">
        <f t="shared" ca="1" si="628"/>
        <v/>
      </c>
      <c r="BV699" s="7"/>
      <c r="BY699" s="7"/>
      <c r="CB699" s="131">
        <f t="shared" si="612"/>
        <v>696</v>
      </c>
      <c r="CC699" s="132" t="str">
        <f t="shared" ca="1" si="666"/>
        <v/>
      </c>
      <c r="CD699" s="133" t="str">
        <f t="shared" ca="1" si="613"/>
        <v/>
      </c>
      <c r="CE699" s="133" t="str">
        <f t="shared" ca="1" si="667"/>
        <v/>
      </c>
      <c r="CF699" s="133" t="str">
        <f t="shared" ca="1" si="614"/>
        <v/>
      </c>
      <c r="CG699" s="133" t="str">
        <f t="shared" ca="1" si="668"/>
        <v/>
      </c>
      <c r="CH699" s="133" t="str">
        <f ca="1">IF($H699="","",IF(MONTH($H699)=MONTH($C$4)-1,MAX(0,(CG699-SUM(N688:N699)+SUM(O688:O699))-(VLOOKUP(CB699-12,$CB$3:$CH698,6,FALSE))),0)*0.25)</f>
        <v/>
      </c>
      <c r="CI699" s="133" t="str">
        <f ca="1">IF($H699="","",CG699-SUM($CH$4:$CH699))</f>
        <v/>
      </c>
      <c r="CK699" s="133" t="str">
        <f ca="1">IF($H699="","",SUM($N$4:$N699)+$CK$3)</f>
        <v/>
      </c>
      <c r="CL699" s="133" t="str">
        <f ca="1">IF($H699="","",SUM($O$4:$O699))</f>
        <v/>
      </c>
      <c r="CM699" s="133" t="str">
        <f t="shared" ca="1" si="671"/>
        <v/>
      </c>
      <c r="CN699" s="133" t="str">
        <f ca="1">IF($H699="","",ROUND(IF(MONTH($H699)=MONTH($C$4)-1,BT699*(1+CC699)-SUM($CM$4:$CM699),0),2))</f>
        <v/>
      </c>
      <c r="CZ699" s="132" t="str">
        <f t="shared" ca="1" si="629"/>
        <v/>
      </c>
    </row>
    <row r="700" spans="6:104" x14ac:dyDescent="0.2">
      <c r="F700" s="3">
        <v>697</v>
      </c>
      <c r="G700" s="3">
        <f t="shared" si="630"/>
        <v>59</v>
      </c>
      <c r="H700" s="8" t="str">
        <f t="shared" ca="1" si="669"/>
        <v/>
      </c>
      <c r="I700" s="6" t="str">
        <f t="shared" ca="1" si="615"/>
        <v/>
      </c>
      <c r="J700" s="6" t="str">
        <f t="shared" ca="1" si="616"/>
        <v/>
      </c>
      <c r="K700" s="7"/>
      <c r="L700" s="6" t="str">
        <f ca="1">IF($H700="","",IF($J700="",VLOOKUP($I700,Sterbetafeln!$A$4:$I$124,$D$10,FALSE),MAX(0.0005,VLOOKUP($I700,Sterbetafeln!$A$4:$I$124,$D$10,FALSE)*VLOOKUP($J700,Sterbetafeln!$A$4:$I$124,$D$13,FALSE))))</f>
        <v/>
      </c>
      <c r="M700" s="78">
        <f ca="1">SUM($O$3:$O700)</f>
        <v>0</v>
      </c>
      <c r="N700" s="25" t="str">
        <f t="shared" ca="1" si="631"/>
        <v/>
      </c>
      <c r="O700" s="25" t="str">
        <f t="shared" ca="1" si="632"/>
        <v/>
      </c>
      <c r="P700" s="25" t="str">
        <f t="shared" ca="1" si="633"/>
        <v/>
      </c>
      <c r="Q700" s="7" t="str">
        <f t="shared" ca="1" si="634"/>
        <v/>
      </c>
      <c r="R700" s="25" t="str">
        <f t="shared" ca="1" si="635"/>
        <v/>
      </c>
      <c r="S700" s="25">
        <f ca="1">SUM(R$3:R700)</f>
        <v>0</v>
      </c>
      <c r="T700" s="25" t="str">
        <f t="shared" ca="1" si="636"/>
        <v/>
      </c>
      <c r="U700" s="25" t="str">
        <f t="shared" ca="1" si="617"/>
        <v/>
      </c>
      <c r="V700" s="25" t="str">
        <f t="shared" ca="1" si="637"/>
        <v/>
      </c>
      <c r="W700" s="25" t="str">
        <f t="shared" ca="1" si="618"/>
        <v/>
      </c>
      <c r="X700" s="25" t="str">
        <f t="shared" ca="1" si="638"/>
        <v/>
      </c>
      <c r="Y700" s="25" t="str">
        <f t="shared" ca="1" si="619"/>
        <v/>
      </c>
      <c r="Z700" s="25" t="str">
        <f t="shared" ca="1" si="639"/>
        <v/>
      </c>
      <c r="AA700" s="25" t="str">
        <f t="shared" ca="1" si="640"/>
        <v/>
      </c>
      <c r="AB700" s="25" t="str">
        <f ca="1">IF($H700="","",IF($Q700="x",SUM(U$3:W700)+SUM(Z$3:AA700)-SUM(AB$3:AB699),0))</f>
        <v/>
      </c>
      <c r="AC700" s="25" t="str">
        <f t="shared" ca="1" si="641"/>
        <v/>
      </c>
      <c r="AD700" s="25" t="str">
        <f t="shared" ca="1" si="620"/>
        <v/>
      </c>
      <c r="AE700" s="7"/>
      <c r="AF700" s="25" t="str">
        <f t="shared" ca="1" si="642"/>
        <v/>
      </c>
      <c r="AG700" s="25">
        <f ca="1">SUM(AF$3:AF700)</f>
        <v>0</v>
      </c>
      <c r="AH700" s="25" t="str">
        <f t="shared" ca="1" si="643"/>
        <v/>
      </c>
      <c r="AI700" s="25" t="str">
        <f t="shared" ca="1" si="621"/>
        <v/>
      </c>
      <c r="AJ700" s="25" t="str">
        <f t="shared" ca="1" si="644"/>
        <v/>
      </c>
      <c r="AK700" s="25" t="str">
        <f t="shared" ca="1" si="622"/>
        <v/>
      </c>
      <c r="AL700" s="25" t="str">
        <f t="shared" ca="1" si="645"/>
        <v/>
      </c>
      <c r="AM700" s="25" t="str">
        <f t="shared" ca="1" si="623"/>
        <v/>
      </c>
      <c r="AN700" s="25" t="str">
        <f t="shared" ca="1" si="646"/>
        <v/>
      </c>
      <c r="AO700" s="25" t="str">
        <f t="shared" ca="1" si="647"/>
        <v/>
      </c>
      <c r="AP700" s="25" t="str">
        <f ca="1">IF($H700="","",IF($Q700="x",SUM(AI$3:AK700)+SUM(AN$3:AO700)-SUM(AP$3:AP699),0))</f>
        <v/>
      </c>
      <c r="AQ700" s="25" t="str">
        <f t="shared" ca="1" si="648"/>
        <v/>
      </c>
      <c r="AR700" s="25" t="str">
        <f t="shared" ca="1" si="624"/>
        <v/>
      </c>
      <c r="AS700" s="7"/>
      <c r="AT700" s="25" t="str">
        <f t="shared" ca="1" si="649"/>
        <v/>
      </c>
      <c r="AU700" s="25">
        <f ca="1">SUM(AT$3:AT700)</f>
        <v>0</v>
      </c>
      <c r="AV700" s="25" t="str">
        <f t="shared" ca="1" si="650"/>
        <v/>
      </c>
      <c r="AW700" s="25" t="str">
        <f t="shared" ca="1" si="625"/>
        <v/>
      </c>
      <c r="AX700" s="25" t="str">
        <f t="shared" ca="1" si="651"/>
        <v/>
      </c>
      <c r="AY700" s="25" t="str">
        <f t="shared" ca="1" si="652"/>
        <v/>
      </c>
      <c r="AZ700" s="25" t="str">
        <f t="shared" ca="1" si="653"/>
        <v/>
      </c>
      <c r="BA700" s="25" t="str">
        <f t="shared" ca="1" si="654"/>
        <v/>
      </c>
      <c r="BB700" s="25" t="str">
        <f t="shared" ca="1" si="655"/>
        <v/>
      </c>
      <c r="BC700" s="25" t="str">
        <f t="shared" ca="1" si="656"/>
        <v/>
      </c>
      <c r="BD700" s="25" t="str">
        <f ca="1">IF($H700="","",IF($Q700="x",SUM(AW$3:AY700)+SUM(BB$3:BC700)-SUM(BD$3:BD699),0))</f>
        <v/>
      </c>
      <c r="BE700" s="25" t="str">
        <f t="shared" ca="1" si="657"/>
        <v/>
      </c>
      <c r="BF700" s="25" t="str">
        <f t="shared" ca="1" si="626"/>
        <v/>
      </c>
      <c r="BG700" s="7"/>
      <c r="BI700" s="25" t="str">
        <f t="shared" ca="1" si="658"/>
        <v/>
      </c>
      <c r="BJ700" s="25">
        <f ca="1">SUM(BI$3:BI700)</f>
        <v>0</v>
      </c>
      <c r="BK700" s="25" t="str">
        <f t="shared" ca="1" si="670"/>
        <v/>
      </c>
      <c r="BL700" s="25" t="str">
        <f t="shared" ca="1" si="627"/>
        <v/>
      </c>
      <c r="BM700" s="25" t="str">
        <f t="shared" ca="1" si="659"/>
        <v/>
      </c>
      <c r="BN700" s="25" t="str">
        <f t="shared" ca="1" si="660"/>
        <v/>
      </c>
      <c r="BO700" s="25" t="str">
        <f t="shared" ca="1" si="661"/>
        <v/>
      </c>
      <c r="BP700" s="25" t="str">
        <f t="shared" ca="1" si="662"/>
        <v/>
      </c>
      <c r="BQ700" s="25" t="str">
        <f t="shared" ca="1" si="663"/>
        <v/>
      </c>
      <c r="BR700" s="25" t="str">
        <f t="shared" ca="1" si="664"/>
        <v/>
      </c>
      <c r="BS700" s="25" t="str">
        <f ca="1">IF($H700="","",IF($Q700="x",SUM(BL$3:BN700)+SUM(BQ$3:BR700)-SUM(BS$3:BS699),0))</f>
        <v/>
      </c>
      <c r="BT700" s="25" t="str">
        <f t="shared" ca="1" si="665"/>
        <v/>
      </c>
      <c r="BU700" s="25" t="str">
        <f t="shared" ca="1" si="628"/>
        <v/>
      </c>
      <c r="BV700" s="7"/>
      <c r="BY700" s="7"/>
      <c r="CB700" s="131">
        <f t="shared" si="612"/>
        <v>697</v>
      </c>
      <c r="CC700" s="132" t="str">
        <f t="shared" ca="1" si="666"/>
        <v/>
      </c>
      <c r="CD700" s="133" t="str">
        <f t="shared" ca="1" si="613"/>
        <v/>
      </c>
      <c r="CE700" s="133" t="str">
        <f t="shared" ca="1" si="667"/>
        <v/>
      </c>
      <c r="CF700" s="133" t="str">
        <f t="shared" ca="1" si="614"/>
        <v/>
      </c>
      <c r="CG700" s="133" t="str">
        <f t="shared" ca="1" si="668"/>
        <v/>
      </c>
      <c r="CH700" s="133" t="str">
        <f ca="1">IF($H700="","",IF(MONTH($H700)=MONTH($C$4)-1,MAX(0,(CG700-SUM(N689:N700)+SUM(O689:O700))-(VLOOKUP(CB700-12,$CB$3:$CH699,6,FALSE))),0)*0.25)</f>
        <v/>
      </c>
      <c r="CI700" s="133" t="str">
        <f ca="1">IF($H700="","",CG700-SUM($CH$4:$CH700))</f>
        <v/>
      </c>
      <c r="CK700" s="133" t="str">
        <f ca="1">IF($H700="","",SUM($N$4:$N700)+$CK$3)</f>
        <v/>
      </c>
      <c r="CL700" s="133" t="str">
        <f ca="1">IF($H700="","",SUM($O$4:$O700))</f>
        <v/>
      </c>
      <c r="CM700" s="133" t="str">
        <f t="shared" ca="1" si="671"/>
        <v/>
      </c>
      <c r="CN700" s="133" t="str">
        <f ca="1">IF($H700="","",ROUND(IF(MONTH($H700)=MONTH($C$4)-1,BT700*(1+CC700)-SUM($CM$4:$CM700),0),2))</f>
        <v/>
      </c>
      <c r="CZ700" s="132" t="str">
        <f t="shared" ca="1" si="629"/>
        <v/>
      </c>
    </row>
    <row r="701" spans="6:104" x14ac:dyDescent="0.2">
      <c r="F701" s="3">
        <v>698</v>
      </c>
      <c r="G701" s="3">
        <f t="shared" si="630"/>
        <v>59</v>
      </c>
      <c r="H701" s="8" t="str">
        <f t="shared" ca="1" si="669"/>
        <v/>
      </c>
      <c r="I701" s="6" t="str">
        <f t="shared" ca="1" si="615"/>
        <v/>
      </c>
      <c r="J701" s="6" t="str">
        <f t="shared" ca="1" si="616"/>
        <v/>
      </c>
      <c r="K701" s="7"/>
      <c r="L701" s="6" t="str">
        <f ca="1">IF($H701="","",IF($J701="",VLOOKUP($I701,Sterbetafeln!$A$4:$I$124,$D$10,FALSE),MAX(0.0005,VLOOKUP($I701,Sterbetafeln!$A$4:$I$124,$D$10,FALSE)*VLOOKUP($J701,Sterbetafeln!$A$4:$I$124,$D$13,FALSE))))</f>
        <v/>
      </c>
      <c r="M701" s="78">
        <f ca="1">SUM($O$3:$O701)</f>
        <v>0</v>
      </c>
      <c r="N701" s="25" t="str">
        <f t="shared" ca="1" si="631"/>
        <v/>
      </c>
      <c r="O701" s="25" t="str">
        <f t="shared" ca="1" si="632"/>
        <v/>
      </c>
      <c r="P701" s="25" t="str">
        <f t="shared" ca="1" si="633"/>
        <v/>
      </c>
      <c r="Q701" s="7" t="str">
        <f t="shared" ca="1" si="634"/>
        <v/>
      </c>
      <c r="R701" s="25" t="str">
        <f t="shared" ca="1" si="635"/>
        <v/>
      </c>
      <c r="S701" s="25">
        <f ca="1">SUM(R$3:R701)</f>
        <v>0</v>
      </c>
      <c r="T701" s="25" t="str">
        <f t="shared" ca="1" si="636"/>
        <v/>
      </c>
      <c r="U701" s="25" t="str">
        <f t="shared" ca="1" si="617"/>
        <v/>
      </c>
      <c r="V701" s="25" t="str">
        <f t="shared" ca="1" si="637"/>
        <v/>
      </c>
      <c r="W701" s="25" t="str">
        <f t="shared" ca="1" si="618"/>
        <v/>
      </c>
      <c r="X701" s="25" t="str">
        <f t="shared" ca="1" si="638"/>
        <v/>
      </c>
      <c r="Y701" s="25" t="str">
        <f t="shared" ca="1" si="619"/>
        <v/>
      </c>
      <c r="Z701" s="25" t="str">
        <f t="shared" ca="1" si="639"/>
        <v/>
      </c>
      <c r="AA701" s="25" t="str">
        <f t="shared" ca="1" si="640"/>
        <v/>
      </c>
      <c r="AB701" s="25" t="str">
        <f ca="1">IF($H701="","",IF($Q701="x",SUM(U$3:W701)+SUM(Z$3:AA701)-SUM(AB$3:AB700),0))</f>
        <v/>
      </c>
      <c r="AC701" s="25" t="str">
        <f t="shared" ca="1" si="641"/>
        <v/>
      </c>
      <c r="AD701" s="25" t="str">
        <f t="shared" ca="1" si="620"/>
        <v/>
      </c>
      <c r="AE701" s="7"/>
      <c r="AF701" s="25" t="str">
        <f t="shared" ca="1" si="642"/>
        <v/>
      </c>
      <c r="AG701" s="25">
        <f ca="1">SUM(AF$3:AF701)</f>
        <v>0</v>
      </c>
      <c r="AH701" s="25" t="str">
        <f t="shared" ca="1" si="643"/>
        <v/>
      </c>
      <c r="AI701" s="25" t="str">
        <f t="shared" ca="1" si="621"/>
        <v/>
      </c>
      <c r="AJ701" s="25" t="str">
        <f t="shared" ca="1" si="644"/>
        <v/>
      </c>
      <c r="AK701" s="25" t="str">
        <f t="shared" ca="1" si="622"/>
        <v/>
      </c>
      <c r="AL701" s="25" t="str">
        <f t="shared" ca="1" si="645"/>
        <v/>
      </c>
      <c r="AM701" s="25" t="str">
        <f t="shared" ca="1" si="623"/>
        <v/>
      </c>
      <c r="AN701" s="25" t="str">
        <f t="shared" ca="1" si="646"/>
        <v/>
      </c>
      <c r="AO701" s="25" t="str">
        <f t="shared" ca="1" si="647"/>
        <v/>
      </c>
      <c r="AP701" s="25" t="str">
        <f ca="1">IF($H701="","",IF($Q701="x",SUM(AI$3:AK701)+SUM(AN$3:AO701)-SUM(AP$3:AP700),0))</f>
        <v/>
      </c>
      <c r="AQ701" s="25" t="str">
        <f t="shared" ca="1" si="648"/>
        <v/>
      </c>
      <c r="AR701" s="25" t="str">
        <f t="shared" ca="1" si="624"/>
        <v/>
      </c>
      <c r="AS701" s="7"/>
      <c r="AT701" s="25" t="str">
        <f t="shared" ca="1" si="649"/>
        <v/>
      </c>
      <c r="AU701" s="25">
        <f ca="1">SUM(AT$3:AT701)</f>
        <v>0</v>
      </c>
      <c r="AV701" s="25" t="str">
        <f t="shared" ca="1" si="650"/>
        <v/>
      </c>
      <c r="AW701" s="25" t="str">
        <f t="shared" ca="1" si="625"/>
        <v/>
      </c>
      <c r="AX701" s="25" t="str">
        <f t="shared" ca="1" si="651"/>
        <v/>
      </c>
      <c r="AY701" s="25" t="str">
        <f t="shared" ca="1" si="652"/>
        <v/>
      </c>
      <c r="AZ701" s="25" t="str">
        <f t="shared" ca="1" si="653"/>
        <v/>
      </c>
      <c r="BA701" s="25" t="str">
        <f t="shared" ca="1" si="654"/>
        <v/>
      </c>
      <c r="BB701" s="25" t="str">
        <f t="shared" ca="1" si="655"/>
        <v/>
      </c>
      <c r="BC701" s="25" t="str">
        <f t="shared" ca="1" si="656"/>
        <v/>
      </c>
      <c r="BD701" s="25" t="str">
        <f ca="1">IF($H701="","",IF($Q701="x",SUM(AW$3:AY701)+SUM(BB$3:BC701)-SUM(BD$3:BD700),0))</f>
        <v/>
      </c>
      <c r="BE701" s="25" t="str">
        <f t="shared" ca="1" si="657"/>
        <v/>
      </c>
      <c r="BF701" s="25" t="str">
        <f t="shared" ca="1" si="626"/>
        <v/>
      </c>
      <c r="BG701" s="7"/>
      <c r="BI701" s="25" t="str">
        <f t="shared" ca="1" si="658"/>
        <v/>
      </c>
      <c r="BJ701" s="25">
        <f ca="1">SUM(BI$3:BI701)</f>
        <v>0</v>
      </c>
      <c r="BK701" s="25" t="str">
        <f t="shared" ca="1" si="670"/>
        <v/>
      </c>
      <c r="BL701" s="25" t="str">
        <f t="shared" ca="1" si="627"/>
        <v/>
      </c>
      <c r="BM701" s="25" t="str">
        <f t="shared" ca="1" si="659"/>
        <v/>
      </c>
      <c r="BN701" s="25" t="str">
        <f t="shared" ca="1" si="660"/>
        <v/>
      </c>
      <c r="BO701" s="25" t="str">
        <f t="shared" ca="1" si="661"/>
        <v/>
      </c>
      <c r="BP701" s="25" t="str">
        <f t="shared" ca="1" si="662"/>
        <v/>
      </c>
      <c r="BQ701" s="25" t="str">
        <f t="shared" ca="1" si="663"/>
        <v/>
      </c>
      <c r="BR701" s="25" t="str">
        <f t="shared" ca="1" si="664"/>
        <v/>
      </c>
      <c r="BS701" s="25" t="str">
        <f ca="1">IF($H701="","",IF($Q701="x",SUM(BL$3:BN701)+SUM(BQ$3:BR701)-SUM(BS$3:BS700),0))</f>
        <v/>
      </c>
      <c r="BT701" s="25" t="str">
        <f t="shared" ca="1" si="665"/>
        <v/>
      </c>
      <c r="BU701" s="25" t="str">
        <f t="shared" ca="1" si="628"/>
        <v/>
      </c>
      <c r="BV701" s="7"/>
      <c r="BY701" s="7"/>
      <c r="CB701" s="131">
        <f t="shared" si="612"/>
        <v>698</v>
      </c>
      <c r="CC701" s="132" t="str">
        <f t="shared" ca="1" si="666"/>
        <v/>
      </c>
      <c r="CD701" s="133" t="str">
        <f t="shared" ca="1" si="613"/>
        <v/>
      </c>
      <c r="CE701" s="133" t="str">
        <f t="shared" ca="1" si="667"/>
        <v/>
      </c>
      <c r="CF701" s="133" t="str">
        <f t="shared" ca="1" si="614"/>
        <v/>
      </c>
      <c r="CG701" s="133" t="str">
        <f t="shared" ca="1" si="668"/>
        <v/>
      </c>
      <c r="CH701" s="133" t="str">
        <f ca="1">IF($H701="","",IF(MONTH($H701)=MONTH($C$4)-1,MAX(0,(CG701-SUM(N690:N701)+SUM(O690:O701))-(VLOOKUP(CB701-12,$CB$3:$CH700,6,FALSE))),0)*0.25)</f>
        <v/>
      </c>
      <c r="CI701" s="133" t="str">
        <f ca="1">IF($H701="","",CG701-SUM($CH$4:$CH701))</f>
        <v/>
      </c>
      <c r="CK701" s="133" t="str">
        <f ca="1">IF($H701="","",SUM($N$4:$N701)+$CK$3)</f>
        <v/>
      </c>
      <c r="CL701" s="133" t="str">
        <f ca="1">IF($H701="","",SUM($O$4:$O701))</f>
        <v/>
      </c>
      <c r="CM701" s="133" t="str">
        <f t="shared" ca="1" si="671"/>
        <v/>
      </c>
      <c r="CN701" s="133" t="str">
        <f ca="1">IF($H701="","",ROUND(IF(MONTH($H701)=MONTH($C$4)-1,BT701*(1+CC701)-SUM($CM$4:$CM701),0),2))</f>
        <v/>
      </c>
      <c r="CZ701" s="132" t="str">
        <f t="shared" ca="1" si="629"/>
        <v/>
      </c>
    </row>
    <row r="702" spans="6:104" x14ac:dyDescent="0.2">
      <c r="F702" s="3">
        <v>699</v>
      </c>
      <c r="G702" s="3">
        <f t="shared" si="630"/>
        <v>59</v>
      </c>
      <c r="H702" s="8" t="str">
        <f t="shared" ca="1" si="669"/>
        <v/>
      </c>
      <c r="I702" s="6" t="str">
        <f t="shared" ca="1" si="615"/>
        <v/>
      </c>
      <c r="J702" s="6" t="str">
        <f t="shared" ca="1" si="616"/>
        <v/>
      </c>
      <c r="K702" s="7"/>
      <c r="L702" s="6" t="str">
        <f ca="1">IF($H702="","",IF($J702="",VLOOKUP($I702,Sterbetafeln!$A$4:$I$124,$D$10,FALSE),MAX(0.0005,VLOOKUP($I702,Sterbetafeln!$A$4:$I$124,$D$10,FALSE)*VLOOKUP($J702,Sterbetafeln!$A$4:$I$124,$D$13,FALSE))))</f>
        <v/>
      </c>
      <c r="M702" s="78">
        <f ca="1">SUM($O$3:$O702)</f>
        <v>0</v>
      </c>
      <c r="N702" s="25" t="str">
        <f t="shared" ca="1" si="631"/>
        <v/>
      </c>
      <c r="O702" s="25" t="str">
        <f t="shared" ca="1" si="632"/>
        <v/>
      </c>
      <c r="P702" s="25" t="str">
        <f t="shared" ca="1" si="633"/>
        <v/>
      </c>
      <c r="Q702" s="7" t="str">
        <f t="shared" ca="1" si="634"/>
        <v/>
      </c>
      <c r="R702" s="25" t="str">
        <f t="shared" ca="1" si="635"/>
        <v/>
      </c>
      <c r="S702" s="25">
        <f ca="1">SUM(R$3:R702)</f>
        <v>0</v>
      </c>
      <c r="T702" s="25" t="str">
        <f t="shared" ca="1" si="636"/>
        <v/>
      </c>
      <c r="U702" s="25" t="str">
        <f t="shared" ca="1" si="617"/>
        <v/>
      </c>
      <c r="V702" s="25" t="str">
        <f t="shared" ca="1" si="637"/>
        <v/>
      </c>
      <c r="W702" s="25" t="str">
        <f t="shared" ca="1" si="618"/>
        <v/>
      </c>
      <c r="X702" s="25" t="str">
        <f t="shared" ca="1" si="638"/>
        <v/>
      </c>
      <c r="Y702" s="25" t="str">
        <f t="shared" ca="1" si="619"/>
        <v/>
      </c>
      <c r="Z702" s="25" t="str">
        <f t="shared" ca="1" si="639"/>
        <v/>
      </c>
      <c r="AA702" s="25" t="str">
        <f t="shared" ca="1" si="640"/>
        <v/>
      </c>
      <c r="AB702" s="25" t="str">
        <f ca="1">IF($H702="","",IF($Q702="x",SUM(U$3:W702)+SUM(Z$3:AA702)-SUM(AB$3:AB701),0))</f>
        <v/>
      </c>
      <c r="AC702" s="25" t="str">
        <f t="shared" ca="1" si="641"/>
        <v/>
      </c>
      <c r="AD702" s="25" t="str">
        <f t="shared" ca="1" si="620"/>
        <v/>
      </c>
      <c r="AE702" s="7"/>
      <c r="AF702" s="25" t="str">
        <f t="shared" ca="1" si="642"/>
        <v/>
      </c>
      <c r="AG702" s="25">
        <f ca="1">SUM(AF$3:AF702)</f>
        <v>0</v>
      </c>
      <c r="AH702" s="25" t="str">
        <f t="shared" ca="1" si="643"/>
        <v/>
      </c>
      <c r="AI702" s="25" t="str">
        <f t="shared" ca="1" si="621"/>
        <v/>
      </c>
      <c r="AJ702" s="25" t="str">
        <f t="shared" ca="1" si="644"/>
        <v/>
      </c>
      <c r="AK702" s="25" t="str">
        <f t="shared" ca="1" si="622"/>
        <v/>
      </c>
      <c r="AL702" s="25" t="str">
        <f t="shared" ca="1" si="645"/>
        <v/>
      </c>
      <c r="AM702" s="25" t="str">
        <f t="shared" ca="1" si="623"/>
        <v/>
      </c>
      <c r="AN702" s="25" t="str">
        <f t="shared" ca="1" si="646"/>
        <v/>
      </c>
      <c r="AO702" s="25" t="str">
        <f t="shared" ca="1" si="647"/>
        <v/>
      </c>
      <c r="AP702" s="25" t="str">
        <f ca="1">IF($H702="","",IF($Q702="x",SUM(AI$3:AK702)+SUM(AN$3:AO702)-SUM(AP$3:AP701),0))</f>
        <v/>
      </c>
      <c r="AQ702" s="25" t="str">
        <f t="shared" ca="1" si="648"/>
        <v/>
      </c>
      <c r="AR702" s="25" t="str">
        <f t="shared" ca="1" si="624"/>
        <v/>
      </c>
      <c r="AS702" s="7"/>
      <c r="AT702" s="25" t="str">
        <f t="shared" ca="1" si="649"/>
        <v/>
      </c>
      <c r="AU702" s="25">
        <f ca="1">SUM(AT$3:AT702)</f>
        <v>0</v>
      </c>
      <c r="AV702" s="25" t="str">
        <f t="shared" ca="1" si="650"/>
        <v/>
      </c>
      <c r="AW702" s="25" t="str">
        <f t="shared" ca="1" si="625"/>
        <v/>
      </c>
      <c r="AX702" s="25" t="str">
        <f t="shared" ca="1" si="651"/>
        <v/>
      </c>
      <c r="AY702" s="25" t="str">
        <f t="shared" ca="1" si="652"/>
        <v/>
      </c>
      <c r="AZ702" s="25" t="str">
        <f t="shared" ca="1" si="653"/>
        <v/>
      </c>
      <c r="BA702" s="25" t="str">
        <f t="shared" ca="1" si="654"/>
        <v/>
      </c>
      <c r="BB702" s="25" t="str">
        <f t="shared" ca="1" si="655"/>
        <v/>
      </c>
      <c r="BC702" s="25" t="str">
        <f t="shared" ca="1" si="656"/>
        <v/>
      </c>
      <c r="BD702" s="25" t="str">
        <f ca="1">IF($H702="","",IF($Q702="x",SUM(AW$3:AY702)+SUM(BB$3:BC702)-SUM(BD$3:BD701),0))</f>
        <v/>
      </c>
      <c r="BE702" s="25" t="str">
        <f t="shared" ca="1" si="657"/>
        <v/>
      </c>
      <c r="BF702" s="25" t="str">
        <f t="shared" ca="1" si="626"/>
        <v/>
      </c>
      <c r="BG702" s="7"/>
      <c r="BI702" s="25" t="str">
        <f t="shared" ca="1" si="658"/>
        <v/>
      </c>
      <c r="BJ702" s="25">
        <f ca="1">SUM(BI$3:BI702)</f>
        <v>0</v>
      </c>
      <c r="BK702" s="25" t="str">
        <f t="shared" ca="1" si="670"/>
        <v/>
      </c>
      <c r="BL702" s="25" t="str">
        <f t="shared" ca="1" si="627"/>
        <v/>
      </c>
      <c r="BM702" s="25" t="str">
        <f t="shared" ca="1" si="659"/>
        <v/>
      </c>
      <c r="BN702" s="25" t="str">
        <f t="shared" ca="1" si="660"/>
        <v/>
      </c>
      <c r="BO702" s="25" t="str">
        <f t="shared" ca="1" si="661"/>
        <v/>
      </c>
      <c r="BP702" s="25" t="str">
        <f t="shared" ca="1" si="662"/>
        <v/>
      </c>
      <c r="BQ702" s="25" t="str">
        <f t="shared" ca="1" si="663"/>
        <v/>
      </c>
      <c r="BR702" s="25" t="str">
        <f t="shared" ca="1" si="664"/>
        <v/>
      </c>
      <c r="BS702" s="25" t="str">
        <f ca="1">IF($H702="","",IF($Q702="x",SUM(BL$3:BN702)+SUM(BQ$3:BR702)-SUM(BS$3:BS701),0))</f>
        <v/>
      </c>
      <c r="BT702" s="25" t="str">
        <f t="shared" ca="1" si="665"/>
        <v/>
      </c>
      <c r="BU702" s="25" t="str">
        <f t="shared" ca="1" si="628"/>
        <v/>
      </c>
      <c r="BV702" s="7"/>
      <c r="BY702" s="7"/>
      <c r="CB702" s="131">
        <f t="shared" si="612"/>
        <v>699</v>
      </c>
      <c r="CC702" s="132" t="str">
        <f t="shared" ca="1" si="666"/>
        <v/>
      </c>
      <c r="CD702" s="133" t="str">
        <f t="shared" ca="1" si="613"/>
        <v/>
      </c>
      <c r="CE702" s="133" t="str">
        <f t="shared" ca="1" si="667"/>
        <v/>
      </c>
      <c r="CF702" s="133" t="str">
        <f t="shared" ca="1" si="614"/>
        <v/>
      </c>
      <c r="CG702" s="133" t="str">
        <f t="shared" ca="1" si="668"/>
        <v/>
      </c>
      <c r="CH702" s="133" t="str">
        <f ca="1">IF($H702="","",IF(MONTH($H702)=MONTH($C$4)-1,MAX(0,(CG702-SUM(N691:N702)+SUM(O691:O702))-(VLOOKUP(CB702-12,$CB$3:$CH701,6,FALSE))),0)*0.25)</f>
        <v/>
      </c>
      <c r="CI702" s="133" t="str">
        <f ca="1">IF($H702="","",CG702-SUM($CH$4:$CH702))</f>
        <v/>
      </c>
      <c r="CK702" s="133" t="str">
        <f ca="1">IF($H702="","",SUM($N$4:$N702)+$CK$3)</f>
        <v/>
      </c>
      <c r="CL702" s="133" t="str">
        <f ca="1">IF($H702="","",SUM($O$4:$O702))</f>
        <v/>
      </c>
      <c r="CM702" s="133" t="str">
        <f t="shared" ca="1" si="671"/>
        <v/>
      </c>
      <c r="CN702" s="133" t="str">
        <f ca="1">IF($H702="","",ROUND(IF(MONTH($H702)=MONTH($C$4)-1,BT702*(1+CC702)-SUM($CM$4:$CM702),0),2))</f>
        <v/>
      </c>
      <c r="CZ702" s="132" t="str">
        <f t="shared" ca="1" si="629"/>
        <v/>
      </c>
    </row>
    <row r="703" spans="6:104" x14ac:dyDescent="0.2">
      <c r="F703" s="3">
        <v>700</v>
      </c>
      <c r="G703" s="3">
        <f t="shared" si="630"/>
        <v>59</v>
      </c>
      <c r="H703" s="8" t="str">
        <f t="shared" ca="1" si="669"/>
        <v/>
      </c>
      <c r="I703" s="6" t="str">
        <f t="shared" ca="1" si="615"/>
        <v/>
      </c>
      <c r="J703" s="6" t="str">
        <f t="shared" ca="1" si="616"/>
        <v/>
      </c>
      <c r="K703" s="7"/>
      <c r="L703" s="6" t="str">
        <f ca="1">IF($H703="","",IF($J703="",VLOOKUP($I703,Sterbetafeln!$A$4:$I$124,$D$10,FALSE),MAX(0.0005,VLOOKUP($I703,Sterbetafeln!$A$4:$I$124,$D$10,FALSE)*VLOOKUP($J703,Sterbetafeln!$A$4:$I$124,$D$13,FALSE))))</f>
        <v/>
      </c>
      <c r="M703" s="78">
        <f ca="1">SUM($O$3:$O703)</f>
        <v>0</v>
      </c>
      <c r="N703" s="25" t="str">
        <f t="shared" ca="1" si="631"/>
        <v/>
      </c>
      <c r="O703" s="25" t="str">
        <f t="shared" ca="1" si="632"/>
        <v/>
      </c>
      <c r="P703" s="25" t="str">
        <f t="shared" ca="1" si="633"/>
        <v/>
      </c>
      <c r="Q703" s="7" t="str">
        <f t="shared" ca="1" si="634"/>
        <v/>
      </c>
      <c r="R703" s="25" t="str">
        <f t="shared" ca="1" si="635"/>
        <v/>
      </c>
      <c r="S703" s="25">
        <f ca="1">SUM(R$3:R703)</f>
        <v>0</v>
      </c>
      <c r="T703" s="25" t="str">
        <f t="shared" ca="1" si="636"/>
        <v/>
      </c>
      <c r="U703" s="25" t="str">
        <f t="shared" ca="1" si="617"/>
        <v/>
      </c>
      <c r="V703" s="25" t="str">
        <f t="shared" ca="1" si="637"/>
        <v/>
      </c>
      <c r="W703" s="25" t="str">
        <f t="shared" ca="1" si="618"/>
        <v/>
      </c>
      <c r="X703" s="25" t="str">
        <f t="shared" ca="1" si="638"/>
        <v/>
      </c>
      <c r="Y703" s="25" t="str">
        <f t="shared" ca="1" si="619"/>
        <v/>
      </c>
      <c r="Z703" s="25" t="str">
        <f t="shared" ca="1" si="639"/>
        <v/>
      </c>
      <c r="AA703" s="25" t="str">
        <f t="shared" ca="1" si="640"/>
        <v/>
      </c>
      <c r="AB703" s="25" t="str">
        <f ca="1">IF($H703="","",IF($Q703="x",SUM(U$3:W703)+SUM(Z$3:AA703)-SUM(AB$3:AB702),0))</f>
        <v/>
      </c>
      <c r="AC703" s="25" t="str">
        <f t="shared" ca="1" si="641"/>
        <v/>
      </c>
      <c r="AD703" s="25" t="str">
        <f t="shared" ca="1" si="620"/>
        <v/>
      </c>
      <c r="AE703" s="7"/>
      <c r="AF703" s="25" t="str">
        <f t="shared" ca="1" si="642"/>
        <v/>
      </c>
      <c r="AG703" s="25">
        <f ca="1">SUM(AF$3:AF703)</f>
        <v>0</v>
      </c>
      <c r="AH703" s="25" t="str">
        <f t="shared" ca="1" si="643"/>
        <v/>
      </c>
      <c r="AI703" s="25" t="str">
        <f t="shared" ca="1" si="621"/>
        <v/>
      </c>
      <c r="AJ703" s="25" t="str">
        <f t="shared" ca="1" si="644"/>
        <v/>
      </c>
      <c r="AK703" s="25" t="str">
        <f t="shared" ca="1" si="622"/>
        <v/>
      </c>
      <c r="AL703" s="25" t="str">
        <f t="shared" ca="1" si="645"/>
        <v/>
      </c>
      <c r="AM703" s="25" t="str">
        <f t="shared" ca="1" si="623"/>
        <v/>
      </c>
      <c r="AN703" s="25" t="str">
        <f t="shared" ca="1" si="646"/>
        <v/>
      </c>
      <c r="AO703" s="25" t="str">
        <f t="shared" ca="1" si="647"/>
        <v/>
      </c>
      <c r="AP703" s="25" t="str">
        <f ca="1">IF($H703="","",IF($Q703="x",SUM(AI$3:AK703)+SUM(AN$3:AO703)-SUM(AP$3:AP702),0))</f>
        <v/>
      </c>
      <c r="AQ703" s="25" t="str">
        <f t="shared" ca="1" si="648"/>
        <v/>
      </c>
      <c r="AR703" s="25" t="str">
        <f t="shared" ca="1" si="624"/>
        <v/>
      </c>
      <c r="AS703" s="7"/>
      <c r="AT703" s="25" t="str">
        <f t="shared" ca="1" si="649"/>
        <v/>
      </c>
      <c r="AU703" s="25">
        <f ca="1">SUM(AT$3:AT703)</f>
        <v>0</v>
      </c>
      <c r="AV703" s="25" t="str">
        <f t="shared" ca="1" si="650"/>
        <v/>
      </c>
      <c r="AW703" s="25" t="str">
        <f t="shared" ca="1" si="625"/>
        <v/>
      </c>
      <c r="AX703" s="25" t="str">
        <f t="shared" ca="1" si="651"/>
        <v/>
      </c>
      <c r="AY703" s="25" t="str">
        <f t="shared" ca="1" si="652"/>
        <v/>
      </c>
      <c r="AZ703" s="25" t="str">
        <f t="shared" ca="1" si="653"/>
        <v/>
      </c>
      <c r="BA703" s="25" t="str">
        <f t="shared" ca="1" si="654"/>
        <v/>
      </c>
      <c r="BB703" s="25" t="str">
        <f t="shared" ca="1" si="655"/>
        <v/>
      </c>
      <c r="BC703" s="25" t="str">
        <f t="shared" ca="1" si="656"/>
        <v/>
      </c>
      <c r="BD703" s="25" t="str">
        <f ca="1">IF($H703="","",IF($Q703="x",SUM(AW$3:AY703)+SUM(BB$3:BC703)-SUM(BD$3:BD702),0))</f>
        <v/>
      </c>
      <c r="BE703" s="25" t="str">
        <f t="shared" ca="1" si="657"/>
        <v/>
      </c>
      <c r="BF703" s="25" t="str">
        <f t="shared" ca="1" si="626"/>
        <v/>
      </c>
      <c r="BG703" s="7"/>
      <c r="BI703" s="25" t="str">
        <f t="shared" ca="1" si="658"/>
        <v/>
      </c>
      <c r="BJ703" s="25">
        <f ca="1">SUM(BI$3:BI703)</f>
        <v>0</v>
      </c>
      <c r="BK703" s="25" t="str">
        <f t="shared" ca="1" si="670"/>
        <v/>
      </c>
      <c r="BL703" s="25" t="str">
        <f t="shared" ca="1" si="627"/>
        <v/>
      </c>
      <c r="BM703" s="25" t="str">
        <f t="shared" ca="1" si="659"/>
        <v/>
      </c>
      <c r="BN703" s="25" t="str">
        <f t="shared" ca="1" si="660"/>
        <v/>
      </c>
      <c r="BO703" s="25" t="str">
        <f t="shared" ca="1" si="661"/>
        <v/>
      </c>
      <c r="BP703" s="25" t="str">
        <f t="shared" ca="1" si="662"/>
        <v/>
      </c>
      <c r="BQ703" s="25" t="str">
        <f t="shared" ca="1" si="663"/>
        <v/>
      </c>
      <c r="BR703" s="25" t="str">
        <f t="shared" ca="1" si="664"/>
        <v/>
      </c>
      <c r="BS703" s="25" t="str">
        <f ca="1">IF($H703="","",IF($Q703="x",SUM(BL$3:BN703)+SUM(BQ$3:BR703)-SUM(BS$3:BS702),0))</f>
        <v/>
      </c>
      <c r="BT703" s="25" t="str">
        <f t="shared" ca="1" si="665"/>
        <v/>
      </c>
      <c r="BU703" s="25" t="str">
        <f t="shared" ca="1" si="628"/>
        <v/>
      </c>
      <c r="BV703" s="7"/>
      <c r="BY703" s="7"/>
      <c r="CB703" s="131">
        <f t="shared" si="612"/>
        <v>700</v>
      </c>
      <c r="CC703" s="132" t="str">
        <f t="shared" ca="1" si="666"/>
        <v/>
      </c>
      <c r="CD703" s="133" t="str">
        <f t="shared" ca="1" si="613"/>
        <v/>
      </c>
      <c r="CE703" s="133" t="str">
        <f t="shared" ca="1" si="667"/>
        <v/>
      </c>
      <c r="CF703" s="133" t="str">
        <f t="shared" ca="1" si="614"/>
        <v/>
      </c>
      <c r="CG703" s="133" t="str">
        <f t="shared" ca="1" si="668"/>
        <v/>
      </c>
      <c r="CH703" s="133" t="str">
        <f ca="1">IF($H703="","",IF(MONTH($H703)=MONTH($C$4)-1,MAX(0,(CG703-SUM(N692:N703)+SUM(O692:O703))-(VLOOKUP(CB703-12,$CB$3:$CH702,6,FALSE))),0)*0.25)</f>
        <v/>
      </c>
      <c r="CI703" s="133" t="str">
        <f ca="1">IF($H703="","",CG703-SUM($CH$4:$CH703))</f>
        <v/>
      </c>
      <c r="CK703" s="133" t="str">
        <f ca="1">IF($H703="","",SUM($N$4:$N703)+$CK$3)</f>
        <v/>
      </c>
      <c r="CL703" s="133" t="str">
        <f ca="1">IF($H703="","",SUM($O$4:$O703))</f>
        <v/>
      </c>
      <c r="CM703" s="133" t="str">
        <f t="shared" ca="1" si="671"/>
        <v/>
      </c>
      <c r="CN703" s="133" t="str">
        <f ca="1">IF($H703="","",ROUND(IF(MONTH($H703)=MONTH($C$4)-1,BT703*(1+CC703)-SUM($CM$4:$CM703),0),2))</f>
        <v/>
      </c>
      <c r="CZ703" s="132" t="str">
        <f t="shared" ca="1" si="629"/>
        <v/>
      </c>
    </row>
    <row r="704" spans="6:104" x14ac:dyDescent="0.2">
      <c r="F704" s="3">
        <v>701</v>
      </c>
      <c r="G704" s="3">
        <f t="shared" si="630"/>
        <v>59</v>
      </c>
      <c r="H704" s="8" t="str">
        <f t="shared" ca="1" si="669"/>
        <v/>
      </c>
      <c r="I704" s="6" t="str">
        <f t="shared" ca="1" si="615"/>
        <v/>
      </c>
      <c r="J704" s="6" t="str">
        <f t="shared" ca="1" si="616"/>
        <v/>
      </c>
      <c r="K704" s="7"/>
      <c r="L704" s="6" t="str">
        <f ca="1">IF($H704="","",IF($J704="",VLOOKUP($I704,Sterbetafeln!$A$4:$I$124,$D$10,FALSE),MAX(0.0005,VLOOKUP($I704,Sterbetafeln!$A$4:$I$124,$D$10,FALSE)*VLOOKUP($J704,Sterbetafeln!$A$4:$I$124,$D$13,FALSE))))</f>
        <v/>
      </c>
      <c r="M704" s="78">
        <f ca="1">SUM($O$3:$O704)</f>
        <v>0</v>
      </c>
      <c r="N704" s="25" t="str">
        <f t="shared" ca="1" si="631"/>
        <v/>
      </c>
      <c r="O704" s="25" t="str">
        <f t="shared" ca="1" si="632"/>
        <v/>
      </c>
      <c r="P704" s="25" t="str">
        <f t="shared" ca="1" si="633"/>
        <v/>
      </c>
      <c r="Q704" s="7" t="str">
        <f t="shared" ca="1" si="634"/>
        <v/>
      </c>
      <c r="R704" s="25" t="str">
        <f t="shared" ca="1" si="635"/>
        <v/>
      </c>
      <c r="S704" s="25">
        <f ca="1">SUM(R$3:R704)</f>
        <v>0</v>
      </c>
      <c r="T704" s="25" t="str">
        <f t="shared" ca="1" si="636"/>
        <v/>
      </c>
      <c r="U704" s="25" t="str">
        <f t="shared" ca="1" si="617"/>
        <v/>
      </c>
      <c r="V704" s="25" t="str">
        <f t="shared" ca="1" si="637"/>
        <v/>
      </c>
      <c r="W704" s="25" t="str">
        <f t="shared" ca="1" si="618"/>
        <v/>
      </c>
      <c r="X704" s="25" t="str">
        <f t="shared" ca="1" si="638"/>
        <v/>
      </c>
      <c r="Y704" s="25" t="str">
        <f t="shared" ca="1" si="619"/>
        <v/>
      </c>
      <c r="Z704" s="25" t="str">
        <f t="shared" ca="1" si="639"/>
        <v/>
      </c>
      <c r="AA704" s="25" t="str">
        <f t="shared" ca="1" si="640"/>
        <v/>
      </c>
      <c r="AB704" s="25" t="str">
        <f ca="1">IF($H704="","",IF($Q704="x",SUM(U$3:W704)+SUM(Z$3:AA704)-SUM(AB$3:AB703),0))</f>
        <v/>
      </c>
      <c r="AC704" s="25" t="str">
        <f t="shared" ca="1" si="641"/>
        <v/>
      </c>
      <c r="AD704" s="25" t="str">
        <f t="shared" ca="1" si="620"/>
        <v/>
      </c>
      <c r="AE704" s="7"/>
      <c r="AF704" s="25" t="str">
        <f t="shared" ca="1" si="642"/>
        <v/>
      </c>
      <c r="AG704" s="25">
        <f ca="1">SUM(AF$3:AF704)</f>
        <v>0</v>
      </c>
      <c r="AH704" s="25" t="str">
        <f t="shared" ca="1" si="643"/>
        <v/>
      </c>
      <c r="AI704" s="25" t="str">
        <f t="shared" ca="1" si="621"/>
        <v/>
      </c>
      <c r="AJ704" s="25" t="str">
        <f t="shared" ca="1" si="644"/>
        <v/>
      </c>
      <c r="AK704" s="25" t="str">
        <f t="shared" ca="1" si="622"/>
        <v/>
      </c>
      <c r="AL704" s="25" t="str">
        <f t="shared" ca="1" si="645"/>
        <v/>
      </c>
      <c r="AM704" s="25" t="str">
        <f t="shared" ca="1" si="623"/>
        <v/>
      </c>
      <c r="AN704" s="25" t="str">
        <f t="shared" ca="1" si="646"/>
        <v/>
      </c>
      <c r="AO704" s="25" t="str">
        <f t="shared" ca="1" si="647"/>
        <v/>
      </c>
      <c r="AP704" s="25" t="str">
        <f ca="1">IF($H704="","",IF($Q704="x",SUM(AI$3:AK704)+SUM(AN$3:AO704)-SUM(AP$3:AP703),0))</f>
        <v/>
      </c>
      <c r="AQ704" s="25" t="str">
        <f t="shared" ca="1" si="648"/>
        <v/>
      </c>
      <c r="AR704" s="25" t="str">
        <f t="shared" ca="1" si="624"/>
        <v/>
      </c>
      <c r="AS704" s="7"/>
      <c r="AT704" s="25" t="str">
        <f t="shared" ca="1" si="649"/>
        <v/>
      </c>
      <c r="AU704" s="25">
        <f ca="1">SUM(AT$3:AT704)</f>
        <v>0</v>
      </c>
      <c r="AV704" s="25" t="str">
        <f t="shared" ca="1" si="650"/>
        <v/>
      </c>
      <c r="AW704" s="25" t="str">
        <f t="shared" ca="1" si="625"/>
        <v/>
      </c>
      <c r="AX704" s="25" t="str">
        <f t="shared" ca="1" si="651"/>
        <v/>
      </c>
      <c r="AY704" s="25" t="str">
        <f t="shared" ca="1" si="652"/>
        <v/>
      </c>
      <c r="AZ704" s="25" t="str">
        <f t="shared" ca="1" si="653"/>
        <v/>
      </c>
      <c r="BA704" s="25" t="str">
        <f t="shared" ca="1" si="654"/>
        <v/>
      </c>
      <c r="BB704" s="25" t="str">
        <f t="shared" ca="1" si="655"/>
        <v/>
      </c>
      <c r="BC704" s="25" t="str">
        <f t="shared" ca="1" si="656"/>
        <v/>
      </c>
      <c r="BD704" s="25" t="str">
        <f ca="1">IF($H704="","",IF($Q704="x",SUM(AW$3:AY704)+SUM(BB$3:BC704)-SUM(BD$3:BD703),0))</f>
        <v/>
      </c>
      <c r="BE704" s="25" t="str">
        <f t="shared" ca="1" si="657"/>
        <v/>
      </c>
      <c r="BF704" s="25" t="str">
        <f t="shared" ca="1" si="626"/>
        <v/>
      </c>
      <c r="BG704" s="7"/>
      <c r="BI704" s="25" t="str">
        <f t="shared" ca="1" si="658"/>
        <v/>
      </c>
      <c r="BJ704" s="25">
        <f ca="1">SUM(BI$3:BI704)</f>
        <v>0</v>
      </c>
      <c r="BK704" s="25" t="str">
        <f t="shared" ca="1" si="670"/>
        <v/>
      </c>
      <c r="BL704" s="25" t="str">
        <f t="shared" ca="1" si="627"/>
        <v/>
      </c>
      <c r="BM704" s="25" t="str">
        <f t="shared" ca="1" si="659"/>
        <v/>
      </c>
      <c r="BN704" s="25" t="str">
        <f t="shared" ca="1" si="660"/>
        <v/>
      </c>
      <c r="BO704" s="25" t="str">
        <f t="shared" ca="1" si="661"/>
        <v/>
      </c>
      <c r="BP704" s="25" t="str">
        <f t="shared" ca="1" si="662"/>
        <v/>
      </c>
      <c r="BQ704" s="25" t="str">
        <f t="shared" ca="1" si="663"/>
        <v/>
      </c>
      <c r="BR704" s="25" t="str">
        <f t="shared" ca="1" si="664"/>
        <v/>
      </c>
      <c r="BS704" s="25" t="str">
        <f ca="1">IF($H704="","",IF($Q704="x",SUM(BL$3:BN704)+SUM(BQ$3:BR704)-SUM(BS$3:BS703),0))</f>
        <v/>
      </c>
      <c r="BT704" s="25" t="str">
        <f t="shared" ca="1" si="665"/>
        <v/>
      </c>
      <c r="BU704" s="25" t="str">
        <f t="shared" ca="1" si="628"/>
        <v/>
      </c>
      <c r="BV704" s="7"/>
      <c r="BY704" s="7"/>
      <c r="CB704" s="131">
        <f t="shared" si="612"/>
        <v>701</v>
      </c>
      <c r="CC704" s="132" t="str">
        <f t="shared" ca="1" si="666"/>
        <v/>
      </c>
      <c r="CD704" s="133" t="str">
        <f t="shared" ca="1" si="613"/>
        <v/>
      </c>
      <c r="CE704" s="133" t="str">
        <f t="shared" ca="1" si="667"/>
        <v/>
      </c>
      <c r="CF704" s="133" t="str">
        <f t="shared" ca="1" si="614"/>
        <v/>
      </c>
      <c r="CG704" s="133" t="str">
        <f t="shared" ca="1" si="668"/>
        <v/>
      </c>
      <c r="CH704" s="133" t="str">
        <f ca="1">IF($H704="","",IF(MONTH($H704)=MONTH($C$4)-1,MAX(0,(CG704-SUM(N693:N704)+SUM(O693:O704))-(VLOOKUP(CB704-12,$CB$3:$CH703,6,FALSE))),0)*0.25)</f>
        <v/>
      </c>
      <c r="CI704" s="133" t="str">
        <f ca="1">IF($H704="","",CG704-SUM($CH$4:$CH704))</f>
        <v/>
      </c>
      <c r="CK704" s="133" t="str">
        <f ca="1">IF($H704="","",SUM($N$4:$N704)+$CK$3)</f>
        <v/>
      </c>
      <c r="CL704" s="133" t="str">
        <f ca="1">IF($H704="","",SUM($O$4:$O704))</f>
        <v/>
      </c>
      <c r="CM704" s="133" t="str">
        <f t="shared" ca="1" si="671"/>
        <v/>
      </c>
      <c r="CN704" s="133" t="str">
        <f ca="1">IF($H704="","",ROUND(IF(MONTH($H704)=MONTH($C$4)-1,BT704*(1+CC704)-SUM($CM$4:$CM704),0),2))</f>
        <v/>
      </c>
      <c r="CZ704" s="132" t="str">
        <f t="shared" ca="1" si="629"/>
        <v/>
      </c>
    </row>
    <row r="705" spans="6:104" x14ac:dyDescent="0.2">
      <c r="F705" s="3">
        <v>702</v>
      </c>
      <c r="G705" s="3">
        <f t="shared" si="630"/>
        <v>59</v>
      </c>
      <c r="H705" s="8" t="str">
        <f t="shared" ca="1" si="669"/>
        <v/>
      </c>
      <c r="I705" s="6" t="str">
        <f t="shared" ca="1" si="615"/>
        <v/>
      </c>
      <c r="J705" s="6" t="str">
        <f t="shared" ca="1" si="616"/>
        <v/>
      </c>
      <c r="K705" s="7"/>
      <c r="L705" s="6" t="str">
        <f ca="1">IF($H705="","",IF($J705="",VLOOKUP($I705,Sterbetafeln!$A$4:$I$124,$D$10,FALSE),MAX(0.0005,VLOOKUP($I705,Sterbetafeln!$A$4:$I$124,$D$10,FALSE)*VLOOKUP($J705,Sterbetafeln!$A$4:$I$124,$D$13,FALSE))))</f>
        <v/>
      </c>
      <c r="M705" s="78">
        <f ca="1">SUM($O$3:$O705)</f>
        <v>0</v>
      </c>
      <c r="N705" s="25" t="str">
        <f t="shared" ca="1" si="631"/>
        <v/>
      </c>
      <c r="O705" s="25" t="str">
        <f t="shared" ca="1" si="632"/>
        <v/>
      </c>
      <c r="P705" s="25" t="str">
        <f t="shared" ca="1" si="633"/>
        <v/>
      </c>
      <c r="Q705" s="7" t="str">
        <f t="shared" ca="1" si="634"/>
        <v/>
      </c>
      <c r="R705" s="25" t="str">
        <f t="shared" ca="1" si="635"/>
        <v/>
      </c>
      <c r="S705" s="25">
        <f ca="1">SUM(R$3:R705)</f>
        <v>0</v>
      </c>
      <c r="T705" s="25" t="str">
        <f t="shared" ca="1" si="636"/>
        <v/>
      </c>
      <c r="U705" s="25" t="str">
        <f t="shared" ca="1" si="617"/>
        <v/>
      </c>
      <c r="V705" s="25" t="str">
        <f t="shared" ca="1" si="637"/>
        <v/>
      </c>
      <c r="W705" s="25" t="str">
        <f t="shared" ca="1" si="618"/>
        <v/>
      </c>
      <c r="X705" s="25" t="str">
        <f t="shared" ca="1" si="638"/>
        <v/>
      </c>
      <c r="Y705" s="25" t="str">
        <f t="shared" ca="1" si="619"/>
        <v/>
      </c>
      <c r="Z705" s="25" t="str">
        <f t="shared" ca="1" si="639"/>
        <v/>
      </c>
      <c r="AA705" s="25" t="str">
        <f t="shared" ca="1" si="640"/>
        <v/>
      </c>
      <c r="AB705" s="25" t="str">
        <f ca="1">IF($H705="","",IF($Q705="x",SUM(U$3:W705)+SUM(Z$3:AA705)-SUM(AB$3:AB704),0))</f>
        <v/>
      </c>
      <c r="AC705" s="25" t="str">
        <f t="shared" ca="1" si="641"/>
        <v/>
      </c>
      <c r="AD705" s="25" t="str">
        <f t="shared" ca="1" si="620"/>
        <v/>
      </c>
      <c r="AE705" s="7"/>
      <c r="AF705" s="25" t="str">
        <f t="shared" ca="1" si="642"/>
        <v/>
      </c>
      <c r="AG705" s="25">
        <f ca="1">SUM(AF$3:AF705)</f>
        <v>0</v>
      </c>
      <c r="AH705" s="25" t="str">
        <f t="shared" ca="1" si="643"/>
        <v/>
      </c>
      <c r="AI705" s="25" t="str">
        <f t="shared" ca="1" si="621"/>
        <v/>
      </c>
      <c r="AJ705" s="25" t="str">
        <f t="shared" ca="1" si="644"/>
        <v/>
      </c>
      <c r="AK705" s="25" t="str">
        <f t="shared" ca="1" si="622"/>
        <v/>
      </c>
      <c r="AL705" s="25" t="str">
        <f t="shared" ca="1" si="645"/>
        <v/>
      </c>
      <c r="AM705" s="25" t="str">
        <f t="shared" ca="1" si="623"/>
        <v/>
      </c>
      <c r="AN705" s="25" t="str">
        <f t="shared" ca="1" si="646"/>
        <v/>
      </c>
      <c r="AO705" s="25" t="str">
        <f t="shared" ca="1" si="647"/>
        <v/>
      </c>
      <c r="AP705" s="25" t="str">
        <f ca="1">IF($H705="","",IF($Q705="x",SUM(AI$3:AK705)+SUM(AN$3:AO705)-SUM(AP$3:AP704),0))</f>
        <v/>
      </c>
      <c r="AQ705" s="25" t="str">
        <f t="shared" ca="1" si="648"/>
        <v/>
      </c>
      <c r="AR705" s="25" t="str">
        <f t="shared" ca="1" si="624"/>
        <v/>
      </c>
      <c r="AS705" s="7"/>
      <c r="AT705" s="25" t="str">
        <f t="shared" ca="1" si="649"/>
        <v/>
      </c>
      <c r="AU705" s="25">
        <f ca="1">SUM(AT$3:AT705)</f>
        <v>0</v>
      </c>
      <c r="AV705" s="25" t="str">
        <f t="shared" ca="1" si="650"/>
        <v/>
      </c>
      <c r="AW705" s="25" t="str">
        <f t="shared" ca="1" si="625"/>
        <v/>
      </c>
      <c r="AX705" s="25" t="str">
        <f t="shared" ca="1" si="651"/>
        <v/>
      </c>
      <c r="AY705" s="25" t="str">
        <f t="shared" ca="1" si="652"/>
        <v/>
      </c>
      <c r="AZ705" s="25" t="str">
        <f t="shared" ca="1" si="653"/>
        <v/>
      </c>
      <c r="BA705" s="25" t="str">
        <f t="shared" ca="1" si="654"/>
        <v/>
      </c>
      <c r="BB705" s="25" t="str">
        <f t="shared" ca="1" si="655"/>
        <v/>
      </c>
      <c r="BC705" s="25" t="str">
        <f t="shared" ca="1" si="656"/>
        <v/>
      </c>
      <c r="BD705" s="25" t="str">
        <f ca="1">IF($H705="","",IF($Q705="x",SUM(AW$3:AY705)+SUM(BB$3:BC705)-SUM(BD$3:BD704),0))</f>
        <v/>
      </c>
      <c r="BE705" s="25" t="str">
        <f t="shared" ca="1" si="657"/>
        <v/>
      </c>
      <c r="BF705" s="25" t="str">
        <f t="shared" ca="1" si="626"/>
        <v/>
      </c>
      <c r="BG705" s="7"/>
      <c r="BI705" s="25" t="str">
        <f t="shared" ca="1" si="658"/>
        <v/>
      </c>
      <c r="BJ705" s="25">
        <f ca="1">SUM(BI$3:BI705)</f>
        <v>0</v>
      </c>
      <c r="BK705" s="25" t="str">
        <f t="shared" ca="1" si="670"/>
        <v/>
      </c>
      <c r="BL705" s="25" t="str">
        <f t="shared" ca="1" si="627"/>
        <v/>
      </c>
      <c r="BM705" s="25" t="str">
        <f t="shared" ca="1" si="659"/>
        <v/>
      </c>
      <c r="BN705" s="25" t="str">
        <f t="shared" ca="1" si="660"/>
        <v/>
      </c>
      <c r="BO705" s="25" t="str">
        <f t="shared" ca="1" si="661"/>
        <v/>
      </c>
      <c r="BP705" s="25" t="str">
        <f t="shared" ca="1" si="662"/>
        <v/>
      </c>
      <c r="BQ705" s="25" t="str">
        <f t="shared" ca="1" si="663"/>
        <v/>
      </c>
      <c r="BR705" s="25" t="str">
        <f t="shared" ca="1" si="664"/>
        <v/>
      </c>
      <c r="BS705" s="25" t="str">
        <f ca="1">IF($H705="","",IF($Q705="x",SUM(BL$3:BN705)+SUM(BQ$3:BR705)-SUM(BS$3:BS704),0))</f>
        <v/>
      </c>
      <c r="BT705" s="25" t="str">
        <f t="shared" ca="1" si="665"/>
        <v/>
      </c>
      <c r="BU705" s="25" t="str">
        <f t="shared" ca="1" si="628"/>
        <v/>
      </c>
      <c r="BV705" s="7"/>
      <c r="BY705" s="7"/>
      <c r="CB705" s="131">
        <f t="shared" si="612"/>
        <v>702</v>
      </c>
      <c r="CC705" s="132" t="str">
        <f t="shared" ca="1" si="666"/>
        <v/>
      </c>
      <c r="CD705" s="133" t="str">
        <f t="shared" ca="1" si="613"/>
        <v/>
      </c>
      <c r="CE705" s="133" t="str">
        <f t="shared" ca="1" si="667"/>
        <v/>
      </c>
      <c r="CF705" s="133" t="str">
        <f t="shared" ca="1" si="614"/>
        <v/>
      </c>
      <c r="CG705" s="133" t="str">
        <f t="shared" ca="1" si="668"/>
        <v/>
      </c>
      <c r="CH705" s="133" t="str">
        <f ca="1">IF($H705="","",IF(MONTH($H705)=MONTH($C$4)-1,MAX(0,(CG705-SUM(N694:N705)+SUM(O694:O705))-(VLOOKUP(CB705-12,$CB$3:$CH704,6,FALSE))),0)*0.25)</f>
        <v/>
      </c>
      <c r="CI705" s="133" t="str">
        <f ca="1">IF($H705="","",CG705-SUM($CH$4:$CH705))</f>
        <v/>
      </c>
      <c r="CK705" s="133" t="str">
        <f ca="1">IF($H705="","",SUM($N$4:$N705)+$CK$3)</f>
        <v/>
      </c>
      <c r="CL705" s="133" t="str">
        <f ca="1">IF($H705="","",SUM($O$4:$O705))</f>
        <v/>
      </c>
      <c r="CM705" s="133" t="str">
        <f t="shared" ca="1" si="671"/>
        <v/>
      </c>
      <c r="CN705" s="133" t="str">
        <f ca="1">IF($H705="","",ROUND(IF(MONTH($H705)=MONTH($C$4)-1,BT705*(1+CC705)-SUM($CM$4:$CM705),0),2))</f>
        <v/>
      </c>
      <c r="CZ705" s="132" t="str">
        <f t="shared" ca="1" si="629"/>
        <v/>
      </c>
    </row>
    <row r="706" spans="6:104" x14ac:dyDescent="0.2">
      <c r="F706" s="3">
        <v>703</v>
      </c>
      <c r="G706" s="3">
        <f t="shared" si="630"/>
        <v>59</v>
      </c>
      <c r="H706" s="8" t="str">
        <f t="shared" ca="1" si="669"/>
        <v/>
      </c>
      <c r="I706" s="6" t="str">
        <f t="shared" ca="1" si="615"/>
        <v/>
      </c>
      <c r="J706" s="6" t="str">
        <f t="shared" ca="1" si="616"/>
        <v/>
      </c>
      <c r="K706" s="7"/>
      <c r="L706" s="6" t="str">
        <f ca="1">IF($H706="","",IF($J706="",VLOOKUP($I706,Sterbetafeln!$A$4:$I$124,$D$10,FALSE),MAX(0.0005,VLOOKUP($I706,Sterbetafeln!$A$4:$I$124,$D$10,FALSE)*VLOOKUP($J706,Sterbetafeln!$A$4:$I$124,$D$13,FALSE))))</f>
        <v/>
      </c>
      <c r="M706" s="78">
        <f ca="1">SUM($O$3:$O706)</f>
        <v>0</v>
      </c>
      <c r="N706" s="25" t="str">
        <f t="shared" ca="1" si="631"/>
        <v/>
      </c>
      <c r="O706" s="25" t="str">
        <f t="shared" ca="1" si="632"/>
        <v/>
      </c>
      <c r="P706" s="25" t="str">
        <f t="shared" ca="1" si="633"/>
        <v/>
      </c>
      <c r="Q706" s="7" t="str">
        <f t="shared" ca="1" si="634"/>
        <v/>
      </c>
      <c r="R706" s="25" t="str">
        <f t="shared" ca="1" si="635"/>
        <v/>
      </c>
      <c r="S706" s="25">
        <f ca="1">SUM(R$3:R706)</f>
        <v>0</v>
      </c>
      <c r="T706" s="25" t="str">
        <f t="shared" ca="1" si="636"/>
        <v/>
      </c>
      <c r="U706" s="25" t="str">
        <f t="shared" ca="1" si="617"/>
        <v/>
      </c>
      <c r="V706" s="25" t="str">
        <f t="shared" ca="1" si="637"/>
        <v/>
      </c>
      <c r="W706" s="25" t="str">
        <f t="shared" ca="1" si="618"/>
        <v/>
      </c>
      <c r="X706" s="25" t="str">
        <f t="shared" ca="1" si="638"/>
        <v/>
      </c>
      <c r="Y706" s="25" t="str">
        <f t="shared" ca="1" si="619"/>
        <v/>
      </c>
      <c r="Z706" s="25" t="str">
        <f t="shared" ca="1" si="639"/>
        <v/>
      </c>
      <c r="AA706" s="25" t="str">
        <f t="shared" ca="1" si="640"/>
        <v/>
      </c>
      <c r="AB706" s="25" t="str">
        <f ca="1">IF($H706="","",IF($Q706="x",SUM(U$3:W706)+SUM(Z$3:AA706)-SUM(AB$3:AB705),0))</f>
        <v/>
      </c>
      <c r="AC706" s="25" t="str">
        <f t="shared" ca="1" si="641"/>
        <v/>
      </c>
      <c r="AD706" s="25" t="str">
        <f t="shared" ca="1" si="620"/>
        <v/>
      </c>
      <c r="AE706" s="7"/>
      <c r="AF706" s="25" t="str">
        <f t="shared" ca="1" si="642"/>
        <v/>
      </c>
      <c r="AG706" s="25">
        <f ca="1">SUM(AF$3:AF706)</f>
        <v>0</v>
      </c>
      <c r="AH706" s="25" t="str">
        <f t="shared" ca="1" si="643"/>
        <v/>
      </c>
      <c r="AI706" s="25" t="str">
        <f t="shared" ca="1" si="621"/>
        <v/>
      </c>
      <c r="AJ706" s="25" t="str">
        <f t="shared" ca="1" si="644"/>
        <v/>
      </c>
      <c r="AK706" s="25" t="str">
        <f t="shared" ca="1" si="622"/>
        <v/>
      </c>
      <c r="AL706" s="25" t="str">
        <f t="shared" ca="1" si="645"/>
        <v/>
      </c>
      <c r="AM706" s="25" t="str">
        <f t="shared" ca="1" si="623"/>
        <v/>
      </c>
      <c r="AN706" s="25" t="str">
        <f t="shared" ca="1" si="646"/>
        <v/>
      </c>
      <c r="AO706" s="25" t="str">
        <f t="shared" ca="1" si="647"/>
        <v/>
      </c>
      <c r="AP706" s="25" t="str">
        <f ca="1">IF($H706="","",IF($Q706="x",SUM(AI$3:AK706)+SUM(AN$3:AO706)-SUM(AP$3:AP705),0))</f>
        <v/>
      </c>
      <c r="AQ706" s="25" t="str">
        <f t="shared" ca="1" si="648"/>
        <v/>
      </c>
      <c r="AR706" s="25" t="str">
        <f t="shared" ca="1" si="624"/>
        <v/>
      </c>
      <c r="AS706" s="7"/>
      <c r="AT706" s="25" t="str">
        <f t="shared" ca="1" si="649"/>
        <v/>
      </c>
      <c r="AU706" s="25">
        <f ca="1">SUM(AT$3:AT706)</f>
        <v>0</v>
      </c>
      <c r="AV706" s="25" t="str">
        <f t="shared" ca="1" si="650"/>
        <v/>
      </c>
      <c r="AW706" s="25" t="str">
        <f t="shared" ca="1" si="625"/>
        <v/>
      </c>
      <c r="AX706" s="25" t="str">
        <f t="shared" ca="1" si="651"/>
        <v/>
      </c>
      <c r="AY706" s="25" t="str">
        <f t="shared" ca="1" si="652"/>
        <v/>
      </c>
      <c r="AZ706" s="25" t="str">
        <f t="shared" ca="1" si="653"/>
        <v/>
      </c>
      <c r="BA706" s="25" t="str">
        <f t="shared" ca="1" si="654"/>
        <v/>
      </c>
      <c r="BB706" s="25" t="str">
        <f t="shared" ca="1" si="655"/>
        <v/>
      </c>
      <c r="BC706" s="25" t="str">
        <f t="shared" ca="1" si="656"/>
        <v/>
      </c>
      <c r="BD706" s="25" t="str">
        <f ca="1">IF($H706="","",IF($Q706="x",SUM(AW$3:AY706)+SUM(BB$3:BC706)-SUM(BD$3:BD705),0))</f>
        <v/>
      </c>
      <c r="BE706" s="25" t="str">
        <f t="shared" ca="1" si="657"/>
        <v/>
      </c>
      <c r="BF706" s="25" t="str">
        <f t="shared" ca="1" si="626"/>
        <v/>
      </c>
      <c r="BG706" s="7"/>
      <c r="BI706" s="25" t="str">
        <f t="shared" ca="1" si="658"/>
        <v/>
      </c>
      <c r="BJ706" s="25">
        <f ca="1">SUM(BI$3:BI706)</f>
        <v>0</v>
      </c>
      <c r="BK706" s="25" t="str">
        <f t="shared" ca="1" si="670"/>
        <v/>
      </c>
      <c r="BL706" s="25" t="str">
        <f t="shared" ca="1" si="627"/>
        <v/>
      </c>
      <c r="BM706" s="25" t="str">
        <f t="shared" ca="1" si="659"/>
        <v/>
      </c>
      <c r="BN706" s="25" t="str">
        <f t="shared" ca="1" si="660"/>
        <v/>
      </c>
      <c r="BO706" s="25" t="str">
        <f t="shared" ca="1" si="661"/>
        <v/>
      </c>
      <c r="BP706" s="25" t="str">
        <f t="shared" ca="1" si="662"/>
        <v/>
      </c>
      <c r="BQ706" s="25" t="str">
        <f t="shared" ca="1" si="663"/>
        <v/>
      </c>
      <c r="BR706" s="25" t="str">
        <f t="shared" ca="1" si="664"/>
        <v/>
      </c>
      <c r="BS706" s="25" t="str">
        <f ca="1">IF($H706="","",IF($Q706="x",SUM(BL$3:BN706)+SUM(BQ$3:BR706)-SUM(BS$3:BS705),0))</f>
        <v/>
      </c>
      <c r="BT706" s="25" t="str">
        <f t="shared" ca="1" si="665"/>
        <v/>
      </c>
      <c r="BU706" s="25" t="str">
        <f t="shared" ca="1" si="628"/>
        <v/>
      </c>
      <c r="BV706" s="7"/>
      <c r="BY706" s="7"/>
      <c r="CB706" s="131">
        <f t="shared" ref="CB706:CB769" si="672">F706</f>
        <v>703</v>
      </c>
      <c r="CC706" s="132" t="str">
        <f t="shared" ca="1" si="666"/>
        <v/>
      </c>
      <c r="CD706" s="133" t="str">
        <f t="shared" ref="CD706:CD769" ca="1" si="673">IF($H706="","",MAX(0,(CF705+($N706-$O706)*0.95)*((1+$C$37)^(1/12))))</f>
        <v/>
      </c>
      <c r="CE706" s="133" t="str">
        <f t="shared" ca="1" si="667"/>
        <v/>
      </c>
      <c r="CF706" s="133" t="str">
        <f t="shared" ref="CF706:CF769" ca="1" si="674">IF($H706="","",ROUND(CD706-CE706,2))</f>
        <v/>
      </c>
      <c r="CG706" s="133" t="str">
        <f t="shared" ca="1" si="668"/>
        <v/>
      </c>
      <c r="CH706" s="133" t="str">
        <f ca="1">IF($H706="","",IF(MONTH($H706)=MONTH($C$4)-1,MAX(0,(CG706-SUM(N695:N706)+SUM(O695:O706))-(VLOOKUP(CB706-12,$CB$3:$CH705,6,FALSE))),0)*0.25)</f>
        <v/>
      </c>
      <c r="CI706" s="133" t="str">
        <f ca="1">IF($H706="","",CG706-SUM($CH$4:$CH706))</f>
        <v/>
      </c>
      <c r="CK706" s="133" t="str">
        <f ca="1">IF($H706="","",SUM($N$4:$N706)+$CK$3)</f>
        <v/>
      </c>
      <c r="CL706" s="133" t="str">
        <f ca="1">IF($H706="","",SUM($O$4:$O706))</f>
        <v/>
      </c>
      <c r="CM706" s="133" t="str">
        <f t="shared" ca="1" si="671"/>
        <v/>
      </c>
      <c r="CN706" s="133" t="str">
        <f ca="1">IF($H706="","",ROUND(IF(MONTH($H706)=MONTH($C$4)-1,BT706*(1+CC706)-SUM($CM$4:$CM706),0),2))</f>
        <v/>
      </c>
      <c r="CZ706" s="132" t="str">
        <f t="shared" ca="1" si="629"/>
        <v/>
      </c>
    </row>
    <row r="707" spans="6:104" x14ac:dyDescent="0.2">
      <c r="F707" s="3">
        <v>704</v>
      </c>
      <c r="G707" s="3">
        <f t="shared" si="630"/>
        <v>59</v>
      </c>
      <c r="H707" s="8" t="str">
        <f t="shared" ca="1" si="669"/>
        <v/>
      </c>
      <c r="I707" s="6" t="str">
        <f t="shared" ref="I707:I770" ca="1" si="675">IF($H707="","",ROUND(DAYS360($C$10,$H707)/360,0))</f>
        <v/>
      </c>
      <c r="J707" s="6" t="str">
        <f t="shared" ca="1" si="616"/>
        <v/>
      </c>
      <c r="K707" s="7"/>
      <c r="L707" s="6" t="str">
        <f ca="1">IF($H707="","",IF($J707="",VLOOKUP($I707,Sterbetafeln!$A$4:$I$124,$D$10,FALSE),MAX(0.0005,VLOOKUP($I707,Sterbetafeln!$A$4:$I$124,$D$10,FALSE)*VLOOKUP($J707,Sterbetafeln!$A$4:$I$124,$D$13,FALSE))))</f>
        <v/>
      </c>
      <c r="M707" s="78">
        <f ca="1">SUM($O$3:$O707)</f>
        <v>0</v>
      </c>
      <c r="N707" s="25" t="str">
        <f t="shared" ca="1" si="631"/>
        <v/>
      </c>
      <c r="O707" s="25" t="str">
        <f t="shared" ca="1" si="632"/>
        <v/>
      </c>
      <c r="P707" s="25" t="str">
        <f t="shared" ca="1" si="633"/>
        <v/>
      </c>
      <c r="Q707" s="7" t="str">
        <f t="shared" ca="1" si="634"/>
        <v/>
      </c>
      <c r="R707" s="25" t="str">
        <f t="shared" ca="1" si="635"/>
        <v/>
      </c>
      <c r="S707" s="25">
        <f ca="1">SUM(R$3:R707)</f>
        <v>0</v>
      </c>
      <c r="T707" s="25" t="str">
        <f t="shared" ca="1" si="636"/>
        <v/>
      </c>
      <c r="U707" s="25" t="str">
        <f t="shared" ca="1" si="617"/>
        <v/>
      </c>
      <c r="V707" s="25" t="str">
        <f t="shared" ca="1" si="637"/>
        <v/>
      </c>
      <c r="W707" s="25" t="str">
        <f t="shared" ca="1" si="618"/>
        <v/>
      </c>
      <c r="X707" s="25" t="str">
        <f t="shared" ca="1" si="638"/>
        <v/>
      </c>
      <c r="Y707" s="25" t="str">
        <f t="shared" ca="1" si="619"/>
        <v/>
      </c>
      <c r="Z707" s="25" t="str">
        <f t="shared" ca="1" si="639"/>
        <v/>
      </c>
      <c r="AA707" s="25" t="str">
        <f t="shared" ca="1" si="640"/>
        <v/>
      </c>
      <c r="AB707" s="25" t="str">
        <f ca="1">IF($H707="","",IF($Q707="x",SUM(U$3:W707)+SUM(Z$3:AA707)-SUM(AB$3:AB706),0))</f>
        <v/>
      </c>
      <c r="AC707" s="25" t="str">
        <f t="shared" ca="1" si="641"/>
        <v/>
      </c>
      <c r="AD707" s="25" t="str">
        <f t="shared" ca="1" si="620"/>
        <v/>
      </c>
      <c r="AE707" s="7"/>
      <c r="AF707" s="25" t="str">
        <f t="shared" ca="1" si="642"/>
        <v/>
      </c>
      <c r="AG707" s="25">
        <f ca="1">SUM(AF$3:AF707)</f>
        <v>0</v>
      </c>
      <c r="AH707" s="25" t="str">
        <f t="shared" ca="1" si="643"/>
        <v/>
      </c>
      <c r="AI707" s="25" t="str">
        <f t="shared" ca="1" si="621"/>
        <v/>
      </c>
      <c r="AJ707" s="25" t="str">
        <f t="shared" ca="1" si="644"/>
        <v/>
      </c>
      <c r="AK707" s="25" t="str">
        <f t="shared" ca="1" si="622"/>
        <v/>
      </c>
      <c r="AL707" s="25" t="str">
        <f t="shared" ca="1" si="645"/>
        <v/>
      </c>
      <c r="AM707" s="25" t="str">
        <f t="shared" ca="1" si="623"/>
        <v/>
      </c>
      <c r="AN707" s="25" t="str">
        <f t="shared" ca="1" si="646"/>
        <v/>
      </c>
      <c r="AO707" s="25" t="str">
        <f t="shared" ca="1" si="647"/>
        <v/>
      </c>
      <c r="AP707" s="25" t="str">
        <f ca="1">IF($H707="","",IF($Q707="x",SUM(AI$3:AK707)+SUM(AN$3:AO707)-SUM(AP$3:AP706),0))</f>
        <v/>
      </c>
      <c r="AQ707" s="25" t="str">
        <f t="shared" ca="1" si="648"/>
        <v/>
      </c>
      <c r="AR707" s="25" t="str">
        <f t="shared" ca="1" si="624"/>
        <v/>
      </c>
      <c r="AS707" s="7"/>
      <c r="AT707" s="25" t="str">
        <f t="shared" ca="1" si="649"/>
        <v/>
      </c>
      <c r="AU707" s="25">
        <f ca="1">SUM(AT$3:AT707)</f>
        <v>0</v>
      </c>
      <c r="AV707" s="25" t="str">
        <f t="shared" ca="1" si="650"/>
        <v/>
      </c>
      <c r="AW707" s="25" t="str">
        <f t="shared" ca="1" si="625"/>
        <v/>
      </c>
      <c r="AX707" s="25" t="str">
        <f t="shared" ca="1" si="651"/>
        <v/>
      </c>
      <c r="AY707" s="25" t="str">
        <f t="shared" ca="1" si="652"/>
        <v/>
      </c>
      <c r="AZ707" s="25" t="str">
        <f t="shared" ca="1" si="653"/>
        <v/>
      </c>
      <c r="BA707" s="25" t="str">
        <f t="shared" ca="1" si="654"/>
        <v/>
      </c>
      <c r="BB707" s="25" t="str">
        <f t="shared" ca="1" si="655"/>
        <v/>
      </c>
      <c r="BC707" s="25" t="str">
        <f t="shared" ca="1" si="656"/>
        <v/>
      </c>
      <c r="BD707" s="25" t="str">
        <f ca="1">IF($H707="","",IF($Q707="x",SUM(AW$3:AY707)+SUM(BB$3:BC707)-SUM(BD$3:BD706),0))</f>
        <v/>
      </c>
      <c r="BE707" s="25" t="str">
        <f t="shared" ca="1" si="657"/>
        <v/>
      </c>
      <c r="BF707" s="25" t="str">
        <f t="shared" ca="1" si="626"/>
        <v/>
      </c>
      <c r="BG707" s="7"/>
      <c r="BI707" s="25" t="str">
        <f t="shared" ca="1" si="658"/>
        <v/>
      </c>
      <c r="BJ707" s="25">
        <f ca="1">SUM(BI$3:BI707)</f>
        <v>0</v>
      </c>
      <c r="BK707" s="25" t="str">
        <f t="shared" ca="1" si="670"/>
        <v/>
      </c>
      <c r="BL707" s="25" t="str">
        <f t="shared" ca="1" si="627"/>
        <v/>
      </c>
      <c r="BM707" s="25" t="str">
        <f t="shared" ca="1" si="659"/>
        <v/>
      </c>
      <c r="BN707" s="25" t="str">
        <f t="shared" ca="1" si="660"/>
        <v/>
      </c>
      <c r="BO707" s="25" t="str">
        <f t="shared" ca="1" si="661"/>
        <v/>
      </c>
      <c r="BP707" s="25" t="str">
        <f t="shared" ca="1" si="662"/>
        <v/>
      </c>
      <c r="BQ707" s="25" t="str">
        <f t="shared" ca="1" si="663"/>
        <v/>
      </c>
      <c r="BR707" s="25" t="str">
        <f t="shared" ca="1" si="664"/>
        <v/>
      </c>
      <c r="BS707" s="25" t="str">
        <f ca="1">IF($H707="","",IF($Q707="x",SUM(BL$3:BN707)+SUM(BQ$3:BR707)-SUM(BS$3:BS706),0))</f>
        <v/>
      </c>
      <c r="BT707" s="25" t="str">
        <f t="shared" ca="1" si="665"/>
        <v/>
      </c>
      <c r="BU707" s="25" t="str">
        <f t="shared" ca="1" si="628"/>
        <v/>
      </c>
      <c r="BV707" s="7"/>
      <c r="BY707" s="7"/>
      <c r="CB707" s="131">
        <f t="shared" si="672"/>
        <v>704</v>
      </c>
      <c r="CC707" s="132" t="str">
        <f t="shared" ca="1" si="666"/>
        <v/>
      </c>
      <c r="CD707" s="133" t="str">
        <f t="shared" ca="1" si="673"/>
        <v/>
      </c>
      <c r="CE707" s="133" t="str">
        <f t="shared" ca="1" si="667"/>
        <v/>
      </c>
      <c r="CF707" s="133" t="str">
        <f t="shared" ca="1" si="674"/>
        <v/>
      </c>
      <c r="CG707" s="133" t="str">
        <f t="shared" ca="1" si="668"/>
        <v/>
      </c>
      <c r="CH707" s="133" t="str">
        <f ca="1">IF($H707="","",IF(MONTH($H707)=MONTH($C$4)-1,MAX(0,(CG707-SUM(N696:N707)+SUM(O696:O707))-(VLOOKUP(CB707-12,$CB$3:$CH706,6,FALSE))),0)*0.25)</f>
        <v/>
      </c>
      <c r="CI707" s="133" t="str">
        <f ca="1">IF($H707="","",CG707-SUM($CH$4:$CH707))</f>
        <v/>
      </c>
      <c r="CK707" s="133" t="str">
        <f ca="1">IF($H707="","",SUM($N$4:$N707)+$CK$3)</f>
        <v/>
      </c>
      <c r="CL707" s="133" t="str">
        <f ca="1">IF($H707="","",SUM($O$4:$O707))</f>
        <v/>
      </c>
      <c r="CM707" s="133" t="str">
        <f t="shared" ca="1" si="671"/>
        <v/>
      </c>
      <c r="CN707" s="133" t="str">
        <f ca="1">IF($H707="","",ROUND(IF(MONTH($H707)=MONTH($C$4)-1,BT707*(1+CC707)-SUM($CM$4:$CM707),0),2))</f>
        <v/>
      </c>
      <c r="CZ707" s="132" t="str">
        <f t="shared" ca="1" si="629"/>
        <v/>
      </c>
    </row>
    <row r="708" spans="6:104" x14ac:dyDescent="0.2">
      <c r="F708" s="3">
        <v>705</v>
      </c>
      <c r="G708" s="3">
        <f t="shared" si="630"/>
        <v>59</v>
      </c>
      <c r="H708" s="8" t="str">
        <f t="shared" ca="1" si="669"/>
        <v/>
      </c>
      <c r="I708" s="6" t="str">
        <f t="shared" ca="1" si="675"/>
        <v/>
      </c>
      <c r="J708" s="6" t="str">
        <f t="shared" ref="J708:J771" ca="1" si="676">IF($H708="","",IF(OR($C$13="",$C$14=""),"",ROUND(DAYS360($C$13,$H708)/360,0)))</f>
        <v/>
      </c>
      <c r="K708" s="7"/>
      <c r="L708" s="6" t="str">
        <f ca="1">IF($H708="","",IF($J708="",VLOOKUP($I708,Sterbetafeln!$A$4:$I$124,$D$10,FALSE),MAX(0.0005,VLOOKUP($I708,Sterbetafeln!$A$4:$I$124,$D$10,FALSE)*VLOOKUP($J708,Sterbetafeln!$A$4:$I$124,$D$13,FALSE))))</f>
        <v/>
      </c>
      <c r="M708" s="78">
        <f ca="1">SUM($O$3:$O708)</f>
        <v>0</v>
      </c>
      <c r="N708" s="25" t="str">
        <f t="shared" ca="1" si="631"/>
        <v/>
      </c>
      <c r="O708" s="25" t="str">
        <f t="shared" ca="1" si="632"/>
        <v/>
      </c>
      <c r="P708" s="25" t="str">
        <f t="shared" ca="1" si="633"/>
        <v/>
      </c>
      <c r="Q708" s="7" t="str">
        <f t="shared" ca="1" si="634"/>
        <v/>
      </c>
      <c r="R708" s="25" t="str">
        <f t="shared" ca="1" si="635"/>
        <v/>
      </c>
      <c r="S708" s="25">
        <f ca="1">SUM(R$3:R708)</f>
        <v>0</v>
      </c>
      <c r="T708" s="25" t="str">
        <f t="shared" ca="1" si="636"/>
        <v/>
      </c>
      <c r="U708" s="25" t="str">
        <f t="shared" ref="U708:U771" ca="1" si="677">IF($H708="","",ROUND(MAX(T708*$C$25,$C$26)/12,2))</f>
        <v/>
      </c>
      <c r="V708" s="25" t="str">
        <f t="shared" ca="1" si="637"/>
        <v/>
      </c>
      <c r="W708" s="25" t="str">
        <f t="shared" ref="W708:W771" ca="1" si="678">IF($H708="","",ROUND((T708*$C$28)/12,2))</f>
        <v/>
      </c>
      <c r="X708" s="25" t="str">
        <f t="shared" ca="1" si="638"/>
        <v/>
      </c>
      <c r="Y708" s="25" t="str">
        <f t="shared" ref="Y708:Y771" ca="1" si="679">IF($H708="","",ROUND(X708-T708,2))</f>
        <v/>
      </c>
      <c r="Z708" s="25" t="str">
        <f t="shared" ca="1" si="639"/>
        <v/>
      </c>
      <c r="AA708" s="25" t="str">
        <f t="shared" ca="1" si="640"/>
        <v/>
      </c>
      <c r="AB708" s="25" t="str">
        <f ca="1">IF($H708="","",IF($Q708="x",SUM(U$3:W708)+SUM(Z$3:AA708)-SUM(AB$3:AB707),0))</f>
        <v/>
      </c>
      <c r="AC708" s="25" t="str">
        <f t="shared" ca="1" si="641"/>
        <v/>
      </c>
      <c r="AD708" s="25" t="str">
        <f t="shared" ref="AD708:AD771" ca="1" si="680">IF($H708="","",ROUND(MAX(0,AC708-$C$31+$BW708)*$C$86,2))</f>
        <v/>
      </c>
      <c r="AE708" s="7"/>
      <c r="AF708" s="25" t="str">
        <f t="shared" ca="1" si="642"/>
        <v/>
      </c>
      <c r="AG708" s="25">
        <f ca="1">SUM(AF$3:AF708)</f>
        <v>0</v>
      </c>
      <c r="AH708" s="25" t="str">
        <f t="shared" ca="1" si="643"/>
        <v/>
      </c>
      <c r="AI708" s="25" t="str">
        <f t="shared" ref="AI708:AI771" ca="1" si="681">IF($H708="","",ROUND(MAX(AH708*$C$25,$C$26)/12,2))</f>
        <v/>
      </c>
      <c r="AJ708" s="25" t="str">
        <f t="shared" ca="1" si="644"/>
        <v/>
      </c>
      <c r="AK708" s="25" t="str">
        <f t="shared" ref="AK708:AK771" ca="1" si="682">IF($H708="","",ROUND((AH708*$C$28)/12,2))</f>
        <v/>
      </c>
      <c r="AL708" s="25" t="str">
        <f t="shared" ca="1" si="645"/>
        <v/>
      </c>
      <c r="AM708" s="25" t="str">
        <f t="shared" ref="AM708:AM771" ca="1" si="683">IF($H708="","",ROUND(AL708-AH708,2))</f>
        <v/>
      </c>
      <c r="AN708" s="25" t="str">
        <f t="shared" ca="1" si="646"/>
        <v/>
      </c>
      <c r="AO708" s="25" t="str">
        <f t="shared" ca="1" si="647"/>
        <v/>
      </c>
      <c r="AP708" s="25" t="str">
        <f ca="1">IF($H708="","",IF($Q708="x",SUM(AI$3:AK708)+SUM(AN$3:AO708)-SUM(AP$3:AP707),0))</f>
        <v/>
      </c>
      <c r="AQ708" s="25" t="str">
        <f t="shared" ca="1" si="648"/>
        <v/>
      </c>
      <c r="AR708" s="25" t="str">
        <f t="shared" ref="AR708:AR771" ca="1" si="684">IF($H708="","",ROUND(MAX(0,AQ708-$C$31+$BW708)*$C$86,2))</f>
        <v/>
      </c>
      <c r="AS708" s="7"/>
      <c r="AT708" s="25" t="str">
        <f t="shared" ca="1" si="649"/>
        <v/>
      </c>
      <c r="AU708" s="25">
        <f ca="1">SUM(AT$3:AT708)</f>
        <v>0</v>
      </c>
      <c r="AV708" s="25" t="str">
        <f t="shared" ca="1" si="650"/>
        <v/>
      </c>
      <c r="AW708" s="25" t="str">
        <f t="shared" ref="AW708:AW771" ca="1" si="685">IF($H708="","",ROUND(MAX(AV708*$C$25,$C$26)/12,2))</f>
        <v/>
      </c>
      <c r="AX708" s="25" t="str">
        <f t="shared" ca="1" si="651"/>
        <v/>
      </c>
      <c r="AY708" s="25" t="str">
        <f t="shared" ca="1" si="652"/>
        <v/>
      </c>
      <c r="AZ708" s="25" t="str">
        <f t="shared" ca="1" si="653"/>
        <v/>
      </c>
      <c r="BA708" s="25" t="str">
        <f t="shared" ca="1" si="654"/>
        <v/>
      </c>
      <c r="BB708" s="25" t="str">
        <f t="shared" ca="1" si="655"/>
        <v/>
      </c>
      <c r="BC708" s="25" t="str">
        <f t="shared" ca="1" si="656"/>
        <v/>
      </c>
      <c r="BD708" s="25" t="str">
        <f ca="1">IF($H708="","",IF($Q708="x",SUM(AW$3:AY708)+SUM(BB$3:BC708)-SUM(BD$3:BD707),0))</f>
        <v/>
      </c>
      <c r="BE708" s="25" t="str">
        <f t="shared" ca="1" si="657"/>
        <v/>
      </c>
      <c r="BF708" s="25" t="str">
        <f t="shared" ref="BF708:BF771" ca="1" si="686">IF($H708="","",ROUND(MAX(0,BE708-$C$31+$BW708)*$C$86,2))</f>
        <v/>
      </c>
      <c r="BG708" s="7"/>
      <c r="BI708" s="25" t="str">
        <f t="shared" ca="1" si="658"/>
        <v/>
      </c>
      <c r="BJ708" s="25">
        <f ca="1">SUM(BI$3:BI708)</f>
        <v>0</v>
      </c>
      <c r="BK708" s="25" t="str">
        <f t="shared" ca="1" si="670"/>
        <v/>
      </c>
      <c r="BL708" s="25" t="str">
        <f t="shared" ref="BL708:BL771" ca="1" si="687">IF($H708="","",ROUND(MAX(BK708*$C$25,$C$26)/12,2))</f>
        <v/>
      </c>
      <c r="BM708" s="25" t="str">
        <f t="shared" ca="1" si="659"/>
        <v/>
      </c>
      <c r="BN708" s="25" t="str">
        <f t="shared" ca="1" si="660"/>
        <v/>
      </c>
      <c r="BO708" s="25" t="str">
        <f t="shared" ca="1" si="661"/>
        <v/>
      </c>
      <c r="BP708" s="25" t="str">
        <f t="shared" ca="1" si="662"/>
        <v/>
      </c>
      <c r="BQ708" s="25" t="str">
        <f t="shared" ca="1" si="663"/>
        <v/>
      </c>
      <c r="BR708" s="25" t="str">
        <f t="shared" ca="1" si="664"/>
        <v/>
      </c>
      <c r="BS708" s="25" t="str">
        <f ca="1">IF($H708="","",IF($Q708="x",SUM(BL$3:BN708)+SUM(BQ$3:BR708)-SUM(BS$3:BS707),0))</f>
        <v/>
      </c>
      <c r="BT708" s="25" t="str">
        <f t="shared" ca="1" si="665"/>
        <v/>
      </c>
      <c r="BU708" s="25" t="str">
        <f t="shared" ref="BU708:BU771" ca="1" si="688">IF($H708="","",ROUND(MAX(0,BT708-$C$31+$BW708)*$C$86,2))</f>
        <v/>
      </c>
      <c r="BV708" s="7"/>
      <c r="BY708" s="7"/>
      <c r="CB708" s="131">
        <f t="shared" si="672"/>
        <v>705</v>
      </c>
      <c r="CC708" s="132" t="str">
        <f t="shared" ca="1" si="666"/>
        <v/>
      </c>
      <c r="CD708" s="133" t="str">
        <f t="shared" ca="1" si="673"/>
        <v/>
      </c>
      <c r="CE708" s="133" t="str">
        <f t="shared" ca="1" si="667"/>
        <v/>
      </c>
      <c r="CF708" s="133" t="str">
        <f t="shared" ca="1" si="674"/>
        <v/>
      </c>
      <c r="CG708" s="133" t="str">
        <f t="shared" ca="1" si="668"/>
        <v/>
      </c>
      <c r="CH708" s="133" t="str">
        <f ca="1">IF($H708="","",IF(MONTH($H708)=MONTH($C$4)-1,MAX(0,(CG708-SUM(N697:N708)+SUM(O697:O708))-(VLOOKUP(CB708-12,$CB$3:$CH707,6,FALSE))),0)*0.25)</f>
        <v/>
      </c>
      <c r="CI708" s="133" t="str">
        <f ca="1">IF($H708="","",CG708-SUM($CH$4:$CH708))</f>
        <v/>
      </c>
      <c r="CK708" s="133" t="str">
        <f ca="1">IF($H708="","",SUM($N$4:$N708)+$CK$3)</f>
        <v/>
      </c>
      <c r="CL708" s="133" t="str">
        <f ca="1">IF($H708="","",SUM($O$4:$O708))</f>
        <v/>
      </c>
      <c r="CM708" s="133" t="str">
        <f t="shared" ca="1" si="671"/>
        <v/>
      </c>
      <c r="CN708" s="133" t="str">
        <f ca="1">IF($H708="","",ROUND(IF(MONTH($H708)=MONTH($C$4)-1,BT708*(1+CC708)-SUM($CM$4:$CM708),0),2))</f>
        <v/>
      </c>
      <c r="CZ708" s="132" t="str">
        <f t="shared" ref="CZ708:CZ771" ca="1" si="689">IF($H708="","",IF($C$30="FLEX",IF($G709&gt;5,ROUND(((($C$5-$G709+1)/($C$5-5)*($C$29-1))+1),4),1),ROUND($C$29,4)))</f>
        <v/>
      </c>
    </row>
    <row r="709" spans="6:104" x14ac:dyDescent="0.2">
      <c r="F709" s="3">
        <v>706</v>
      </c>
      <c r="G709" s="3">
        <f t="shared" ref="G709:G772" si="690">ROUNDDOWN((F709-1)/12+1,0)</f>
        <v>59</v>
      </c>
      <c r="H709" s="8" t="str">
        <f t="shared" ca="1" si="669"/>
        <v/>
      </c>
      <c r="I709" s="6" t="str">
        <f t="shared" ca="1" si="675"/>
        <v/>
      </c>
      <c r="J709" s="6" t="str">
        <f t="shared" ca="1" si="676"/>
        <v/>
      </c>
      <c r="K709" s="7"/>
      <c r="L709" s="6" t="str">
        <f ca="1">IF($H709="","",IF($J709="",VLOOKUP($I709,Sterbetafeln!$A$4:$I$124,$D$10,FALSE),MAX(0.0005,VLOOKUP($I709,Sterbetafeln!$A$4:$I$124,$D$10,FALSE)*VLOOKUP($J709,Sterbetafeln!$A$4:$I$124,$D$13,FALSE))))</f>
        <v/>
      </c>
      <c r="M709" s="78">
        <f ca="1">SUM($O$3:$O709)</f>
        <v>0</v>
      </c>
      <c r="N709" s="25" t="str">
        <f t="shared" ref="N709:N772" ca="1" si="691">IF($H709="","",IF($C$59-1=$H708,$C$60,0)+IF($C$66-1=$H708,$C$67,0)+IF($C$73-1=$H708,$C$74,0))</f>
        <v/>
      </c>
      <c r="O709" s="25" t="str">
        <f t="shared" ref="O709:O772" ca="1" si="692">IF($H709="","",IF($C$53-1=$H708,$C$54,0)+IF($C$55-1=$H708,$C$56,0)+IF($C$57-1=$H708,$C$58,0)+IF(AND($H709&gt;$C$50,$H708&lt;$C$51,MOD($F709,$D$49)=0),$C$48,0))</f>
        <v/>
      </c>
      <c r="P709" s="25" t="str">
        <f t="shared" ref="P709:P772" ca="1" si="693">IF($H709="","",IF($C$59-1=$H708,$C$60-$C$65,0)+IF($C$66-1=$H708,$C$67-$C$72,0)+IF($C$73-1=$H708,$C$74-$C$79,0)+IF($O709&gt;0,$C$32,0))</f>
        <v/>
      </c>
      <c r="Q709" s="7" t="str">
        <f t="shared" ref="Q709:Q772" ca="1" si="694">IF($H709="","",IF($H710="","x",IF(MONTH($H709)=3,"x",IF(MONTH($H709)=6,"x",IF(MONTH($H709)=9,"x",IF(MONTH($H709)=12,"x",""))))))</f>
        <v/>
      </c>
      <c r="R709" s="25" t="str">
        <f t="shared" ref="R709:R772" ca="1" si="695">IF($H709="","",IF(MIN($O709+$P709,AC708+$N709)&gt;=$O709+$P709,$O709,AC708))</f>
        <v/>
      </c>
      <c r="S709" s="25">
        <f ca="1">SUM(R$3:R709)</f>
        <v>0</v>
      </c>
      <c r="T709" s="25" t="str">
        <f t="shared" ref="T709:T772" ca="1" si="696">IF($H709="","",MAX(0,(AC708+$N709-$O709-$P709)*((1+$C$34)^(1/12))))</f>
        <v/>
      </c>
      <c r="U709" s="25" t="str">
        <f t="shared" ca="1" si="677"/>
        <v/>
      </c>
      <c r="V709" s="25" t="str">
        <f t="shared" ref="V709:V772" ca="1" si="697">IF($H709="","",ROUND($C$27/12,2))</f>
        <v/>
      </c>
      <c r="W709" s="25" t="str">
        <f t="shared" ca="1" si="678"/>
        <v/>
      </c>
      <c r="X709" s="25" t="str">
        <f t="shared" ref="X709:X772" ca="1" si="698">IF($H709="","",MAX($C$29,T709))</f>
        <v/>
      </c>
      <c r="Y709" s="25" t="str">
        <f t="shared" ca="1" si="679"/>
        <v/>
      </c>
      <c r="Z709" s="25" t="str">
        <f t="shared" ref="Z709:Z772" ca="1" si="699">IF($H709="","",ROUND((Y709*$L709)/12,2))</f>
        <v/>
      </c>
      <c r="AA709" s="25" t="str">
        <f t="shared" ref="AA709:AA772" ca="1" si="700">IF($H709="","",ROUND(IF($N709&gt;0,MIN($C$82,MAX($N709*$C$83,$C$81)),0)+IF($O709&gt;0,MIN($C$82,MAX($O709*$C$83,$C$81)),0)+(T709*$C$84)/12,2))</f>
        <v/>
      </c>
      <c r="AB709" s="25" t="str">
        <f ca="1">IF($H709="","",IF($Q709="x",SUM(U$3:W709)+SUM(Z$3:AA709)-SUM(AB$3:AB708),0))</f>
        <v/>
      </c>
      <c r="AC709" s="25" t="str">
        <f t="shared" ref="AC709:AC772" ca="1" si="701">IF($H709="","",MAX(0,ROUND(T709-AB709,2)))</f>
        <v/>
      </c>
      <c r="AD709" s="25" t="str">
        <f t="shared" ca="1" si="680"/>
        <v/>
      </c>
      <c r="AE709" s="7"/>
      <c r="AF709" s="25" t="str">
        <f t="shared" ref="AF709:AF772" ca="1" si="702">IF($H709="","",IF(MIN($O709+$P709,AQ708+$N709)&gt;=$O709+$P709,$O709,AQ708))</f>
        <v/>
      </c>
      <c r="AG709" s="25">
        <f ca="1">SUM(AF$3:AF709)</f>
        <v>0</v>
      </c>
      <c r="AH709" s="25" t="str">
        <f t="shared" ref="AH709:AH772" ca="1" si="703">IF($H709="","",MAX(0,(AQ708+$N709-$O709-$P709)*((1+$C$35)^(1/12))))</f>
        <v/>
      </c>
      <c r="AI709" s="25" t="str">
        <f t="shared" ca="1" si="681"/>
        <v/>
      </c>
      <c r="AJ709" s="25" t="str">
        <f t="shared" ref="AJ709:AJ772" ca="1" si="704">IF($H709="","",ROUND($C$27/12,2))</f>
        <v/>
      </c>
      <c r="AK709" s="25" t="str">
        <f t="shared" ca="1" si="682"/>
        <v/>
      </c>
      <c r="AL709" s="25" t="str">
        <f t="shared" ref="AL709:AL772" ca="1" si="705">IF($H709="","",MAX($C$29,AH709))</f>
        <v/>
      </c>
      <c r="AM709" s="25" t="str">
        <f t="shared" ca="1" si="683"/>
        <v/>
      </c>
      <c r="AN709" s="25" t="str">
        <f t="shared" ref="AN709:AN772" ca="1" si="706">IF($H709="","",ROUND((AM709*$L709)/12,2))</f>
        <v/>
      </c>
      <c r="AO709" s="25" t="str">
        <f t="shared" ref="AO709:AO772" ca="1" si="707">IF($H709="","",ROUND(IF($N709&gt;0,MIN($C$82,MAX($N709*$C$83,$C$81)),0)+IF($O709&gt;0,MIN($C$82,MAX($O709*$C$83,$C$81)),0)+(AH709*$C$84)/12,2))</f>
        <v/>
      </c>
      <c r="AP709" s="25" t="str">
        <f ca="1">IF($H709="","",IF($Q709="x",SUM(AI$3:AK709)+SUM(AN$3:AO709)-SUM(AP$3:AP708),0))</f>
        <v/>
      </c>
      <c r="AQ709" s="25" t="str">
        <f t="shared" ref="AQ709:AQ772" ca="1" si="708">IF($H709="","",MAX(0,ROUND(AH709-AP709,2)))</f>
        <v/>
      </c>
      <c r="AR709" s="25" t="str">
        <f t="shared" ca="1" si="684"/>
        <v/>
      </c>
      <c r="AS709" s="7"/>
      <c r="AT709" s="25" t="str">
        <f t="shared" ref="AT709:AT772" ca="1" si="709">IF($H709="","",IF(MIN($O709+$P709,BE708+$N709)&gt;=$O709+$P709,$O709,BE708))</f>
        <v/>
      </c>
      <c r="AU709" s="25">
        <f ca="1">SUM(AT$3:AT709)</f>
        <v>0</v>
      </c>
      <c r="AV709" s="25" t="str">
        <f t="shared" ref="AV709:AV772" ca="1" si="710">IF($H709="","",MAX(0,(BE708+$N709-$O709-$P709)*((1+$C$36)^(1/12))))</f>
        <v/>
      </c>
      <c r="AW709" s="25" t="str">
        <f t="shared" ca="1" si="685"/>
        <v/>
      </c>
      <c r="AX709" s="25" t="str">
        <f t="shared" ref="AX709:AX772" ca="1" si="711">IF($H709="","",ROUND($C$27/12,2))</f>
        <v/>
      </c>
      <c r="AY709" s="25" t="str">
        <f t="shared" ref="AY709:AY772" ca="1" si="712">IF($H709="","",ROUND((AV709*$C$28)/12,2))</f>
        <v/>
      </c>
      <c r="AZ709" s="25" t="str">
        <f t="shared" ref="AZ709:AZ772" ca="1" si="713">IF($H709="","",MAX($C$29,AV709))</f>
        <v/>
      </c>
      <c r="BA709" s="25" t="str">
        <f t="shared" ref="BA709:BA772" ca="1" si="714">IF($H709="","",ROUND(AZ709-AV709,2))</f>
        <v/>
      </c>
      <c r="BB709" s="25" t="str">
        <f t="shared" ref="BB709:BB772" ca="1" si="715">IF($H709="","",ROUND((BA709*$L709)/12,2))</f>
        <v/>
      </c>
      <c r="BC709" s="25" t="str">
        <f t="shared" ref="BC709:BC772" ca="1" si="716">IF($H709="","",ROUND(IF($N709&gt;0,MIN($C$82,MAX($N709*$C$83,$C$81)),0)+IF($O709&gt;0,MIN($C$82,MAX($O709*$C$83,$C$81)),0)+(AV709*$C$84)/12,2))</f>
        <v/>
      </c>
      <c r="BD709" s="25" t="str">
        <f ca="1">IF($H709="","",IF($Q709="x",SUM(AW$3:AY709)+SUM(BB$3:BC709)-SUM(BD$3:BD708),0))</f>
        <v/>
      </c>
      <c r="BE709" s="25" t="str">
        <f t="shared" ref="BE709:BE772" ca="1" si="717">IF($H709="","",MAX(0,ROUND(AV709-BD709,2)))</f>
        <v/>
      </c>
      <c r="BF709" s="25" t="str">
        <f t="shared" ca="1" si="686"/>
        <v/>
      </c>
      <c r="BG709" s="7"/>
      <c r="BI709" s="25" t="str">
        <f t="shared" ref="BI709:BI772" ca="1" si="718">IF($H709="","",IF(MIN($O709+$P709,BT708+$N709)&gt;=$O709+$P709,$O709,BT708))</f>
        <v/>
      </c>
      <c r="BJ709" s="25">
        <f ca="1">SUM(BI$3:BI709)</f>
        <v>0</v>
      </c>
      <c r="BK709" s="25" t="str">
        <f t="shared" ca="1" si="670"/>
        <v/>
      </c>
      <c r="BL709" s="25" t="str">
        <f t="shared" ca="1" si="687"/>
        <v/>
      </c>
      <c r="BM709" s="25" t="str">
        <f t="shared" ref="BM709:BM772" ca="1" si="719">IF($H709="","",ROUND($C$27/12,2))</f>
        <v/>
      </c>
      <c r="BN709" s="25" t="str">
        <f t="shared" ref="BN709:BN772" ca="1" si="720">IF($H709="","",ROUND((BK709*$C$28)/12,2))</f>
        <v/>
      </c>
      <c r="BO709" s="25" t="str">
        <f t="shared" ref="BO709:BO772" ca="1" si="721">IF($H709="","",MAX($C$29,BK709))</f>
        <v/>
      </c>
      <c r="BP709" s="25" t="str">
        <f t="shared" ref="BP709:BP772" ca="1" si="722">IF($H709="","",ROUND(BO709-BK709,2))</f>
        <v/>
      </c>
      <c r="BQ709" s="25" t="str">
        <f t="shared" ref="BQ709:BQ772" ca="1" si="723">IF($H709="","",ROUND((BP709*$L709)/12,2))</f>
        <v/>
      </c>
      <c r="BR709" s="25" t="str">
        <f t="shared" ref="BR709:BR772" ca="1" si="724">IF($H709="","",ROUND(IF($N709&gt;0,MIN($C$82,MAX($N709*$C$83,$C$81)),0)+IF($O709&gt;0,MIN($C$82,MAX($O709*$C$83,$C$81)),0)+(BK709*$C$84)/12,2))</f>
        <v/>
      </c>
      <c r="BS709" s="25" t="str">
        <f ca="1">IF($H709="","",IF($Q709="x",SUM(BL$3:BN709)+SUM(BQ$3:BR709)-SUM(BS$3:BS708),0))</f>
        <v/>
      </c>
      <c r="BT709" s="25" t="str">
        <f t="shared" ref="BT709:BT772" ca="1" si="725">IF($H709="","",MAX(0,ROUND(BK709-BS709,2)))</f>
        <v/>
      </c>
      <c r="BU709" s="25" t="str">
        <f t="shared" ca="1" si="688"/>
        <v/>
      </c>
      <c r="BV709" s="7"/>
      <c r="BY709" s="7"/>
      <c r="CB709" s="131">
        <f t="shared" si="672"/>
        <v>706</v>
      </c>
      <c r="CC709" s="132" t="str">
        <f t="shared" ref="CC709:CC772" ca="1" si="726">IF($H709="","",IF(MONTH($H709)=MONTH($C$4)-1,IF(RAND()&gt;0.5,1,-1)*RAND()/$CO$5,0))</f>
        <v/>
      </c>
      <c r="CD709" s="133" t="str">
        <f t="shared" ca="1" si="673"/>
        <v/>
      </c>
      <c r="CE709" s="133" t="str">
        <f t="shared" ref="CE709:CE772" ca="1" si="727">IF($H709="","",ROUND((((CF708+CD709)/2)*0.005)/12,2))</f>
        <v/>
      </c>
      <c r="CF709" s="133" t="str">
        <f t="shared" ca="1" si="674"/>
        <v/>
      </c>
      <c r="CG709" s="133" t="str">
        <f t="shared" ref="CG709:CG772" ca="1" si="728">IF($H709="","",IF(MONTH($H709)=MONTH($C$4)-1,CF709*(1+CC709),0))</f>
        <v/>
      </c>
      <c r="CH709" s="133" t="str">
        <f ca="1">IF($H709="","",IF(MONTH($H709)=MONTH($C$4)-1,MAX(0,(CG709-SUM(N698:N709)+SUM(O698:O709))-(VLOOKUP(CB709-12,$CB$3:$CH708,6,FALSE))),0)*0.25)</f>
        <v/>
      </c>
      <c r="CI709" s="133" t="str">
        <f ca="1">IF($H709="","",CG709-SUM($CH$4:$CH709))</f>
        <v/>
      </c>
      <c r="CK709" s="133" t="str">
        <f ca="1">IF($H709="","",SUM($N$4:$N709)+$CK$3)</f>
        <v/>
      </c>
      <c r="CL709" s="133" t="str">
        <f ca="1">IF($H709="","",SUM($O$4:$O709))</f>
        <v/>
      </c>
      <c r="CM709" s="133" t="str">
        <f t="shared" ca="1" si="671"/>
        <v/>
      </c>
      <c r="CN709" s="133" t="str">
        <f ca="1">IF($H709="","",ROUND(IF(MONTH($H709)=MONTH($C$4)-1,BT709*(1+CC709)-SUM($CM$4:$CM709),0),2))</f>
        <v/>
      </c>
      <c r="CZ709" s="132" t="str">
        <f t="shared" ca="1" si="689"/>
        <v/>
      </c>
    </row>
    <row r="710" spans="6:104" x14ac:dyDescent="0.2">
      <c r="F710" s="3">
        <v>707</v>
      </c>
      <c r="G710" s="3">
        <f t="shared" si="690"/>
        <v>59</v>
      </c>
      <c r="H710" s="8" t="str">
        <f t="shared" ref="H710:H773" ca="1" si="729">IF(OR($G710&gt;$C$5,$H709=""),"",DATE(YEAR($H$4),MONTH($H$4)+$F710,1)-1)</f>
        <v/>
      </c>
      <c r="I710" s="6" t="str">
        <f t="shared" ca="1" si="675"/>
        <v/>
      </c>
      <c r="J710" s="6" t="str">
        <f t="shared" ca="1" si="676"/>
        <v/>
      </c>
      <c r="K710" s="7"/>
      <c r="L710" s="6" t="str">
        <f ca="1">IF($H710="","",IF($J710="",VLOOKUP($I710,Sterbetafeln!$A$4:$I$124,$D$10,FALSE),MAX(0.0005,VLOOKUP($I710,Sterbetafeln!$A$4:$I$124,$D$10,FALSE)*VLOOKUP($J710,Sterbetafeln!$A$4:$I$124,$D$13,FALSE))))</f>
        <v/>
      </c>
      <c r="M710" s="78">
        <f ca="1">SUM($O$3:$O710)</f>
        <v>0</v>
      </c>
      <c r="N710" s="25" t="str">
        <f t="shared" ca="1" si="691"/>
        <v/>
      </c>
      <c r="O710" s="25" t="str">
        <f t="shared" ca="1" si="692"/>
        <v/>
      </c>
      <c r="P710" s="25" t="str">
        <f t="shared" ca="1" si="693"/>
        <v/>
      </c>
      <c r="Q710" s="7" t="str">
        <f t="shared" ca="1" si="694"/>
        <v/>
      </c>
      <c r="R710" s="25" t="str">
        <f t="shared" ca="1" si="695"/>
        <v/>
      </c>
      <c r="S710" s="25">
        <f ca="1">SUM(R$3:R710)</f>
        <v>0</v>
      </c>
      <c r="T710" s="25" t="str">
        <f t="shared" ca="1" si="696"/>
        <v/>
      </c>
      <c r="U710" s="25" t="str">
        <f t="shared" ca="1" si="677"/>
        <v/>
      </c>
      <c r="V710" s="25" t="str">
        <f t="shared" ca="1" si="697"/>
        <v/>
      </c>
      <c r="W710" s="25" t="str">
        <f t="shared" ca="1" si="678"/>
        <v/>
      </c>
      <c r="X710" s="25" t="str">
        <f t="shared" ca="1" si="698"/>
        <v/>
      </c>
      <c r="Y710" s="25" t="str">
        <f t="shared" ca="1" si="679"/>
        <v/>
      </c>
      <c r="Z710" s="25" t="str">
        <f t="shared" ca="1" si="699"/>
        <v/>
      </c>
      <c r="AA710" s="25" t="str">
        <f t="shared" ca="1" si="700"/>
        <v/>
      </c>
      <c r="AB710" s="25" t="str">
        <f ca="1">IF($H710="","",IF($Q710="x",SUM(U$3:W710)+SUM(Z$3:AA710)-SUM(AB$3:AB709),0))</f>
        <v/>
      </c>
      <c r="AC710" s="25" t="str">
        <f t="shared" ca="1" si="701"/>
        <v/>
      </c>
      <c r="AD710" s="25" t="str">
        <f t="shared" ca="1" si="680"/>
        <v/>
      </c>
      <c r="AE710" s="7"/>
      <c r="AF710" s="25" t="str">
        <f t="shared" ca="1" si="702"/>
        <v/>
      </c>
      <c r="AG710" s="25">
        <f ca="1">SUM(AF$3:AF710)</f>
        <v>0</v>
      </c>
      <c r="AH710" s="25" t="str">
        <f t="shared" ca="1" si="703"/>
        <v/>
      </c>
      <c r="AI710" s="25" t="str">
        <f t="shared" ca="1" si="681"/>
        <v/>
      </c>
      <c r="AJ710" s="25" t="str">
        <f t="shared" ca="1" si="704"/>
        <v/>
      </c>
      <c r="AK710" s="25" t="str">
        <f t="shared" ca="1" si="682"/>
        <v/>
      </c>
      <c r="AL710" s="25" t="str">
        <f t="shared" ca="1" si="705"/>
        <v/>
      </c>
      <c r="AM710" s="25" t="str">
        <f t="shared" ca="1" si="683"/>
        <v/>
      </c>
      <c r="AN710" s="25" t="str">
        <f t="shared" ca="1" si="706"/>
        <v/>
      </c>
      <c r="AO710" s="25" t="str">
        <f t="shared" ca="1" si="707"/>
        <v/>
      </c>
      <c r="AP710" s="25" t="str">
        <f ca="1">IF($H710="","",IF($Q710="x",SUM(AI$3:AK710)+SUM(AN$3:AO710)-SUM(AP$3:AP709),0))</f>
        <v/>
      </c>
      <c r="AQ710" s="25" t="str">
        <f t="shared" ca="1" si="708"/>
        <v/>
      </c>
      <c r="AR710" s="25" t="str">
        <f t="shared" ca="1" si="684"/>
        <v/>
      </c>
      <c r="AS710" s="7"/>
      <c r="AT710" s="25" t="str">
        <f t="shared" ca="1" si="709"/>
        <v/>
      </c>
      <c r="AU710" s="25">
        <f ca="1">SUM(AT$3:AT710)</f>
        <v>0</v>
      </c>
      <c r="AV710" s="25" t="str">
        <f t="shared" ca="1" si="710"/>
        <v/>
      </c>
      <c r="AW710" s="25" t="str">
        <f t="shared" ca="1" si="685"/>
        <v/>
      </c>
      <c r="AX710" s="25" t="str">
        <f t="shared" ca="1" si="711"/>
        <v/>
      </c>
      <c r="AY710" s="25" t="str">
        <f t="shared" ca="1" si="712"/>
        <v/>
      </c>
      <c r="AZ710" s="25" t="str">
        <f t="shared" ca="1" si="713"/>
        <v/>
      </c>
      <c r="BA710" s="25" t="str">
        <f t="shared" ca="1" si="714"/>
        <v/>
      </c>
      <c r="BB710" s="25" t="str">
        <f t="shared" ca="1" si="715"/>
        <v/>
      </c>
      <c r="BC710" s="25" t="str">
        <f t="shared" ca="1" si="716"/>
        <v/>
      </c>
      <c r="BD710" s="25" t="str">
        <f ca="1">IF($H710="","",IF($Q710="x",SUM(AW$3:AY710)+SUM(BB$3:BC710)-SUM(BD$3:BD709),0))</f>
        <v/>
      </c>
      <c r="BE710" s="25" t="str">
        <f t="shared" ca="1" si="717"/>
        <v/>
      </c>
      <c r="BF710" s="25" t="str">
        <f t="shared" ca="1" si="686"/>
        <v/>
      </c>
      <c r="BG710" s="7"/>
      <c r="BI710" s="25" t="str">
        <f t="shared" ca="1" si="718"/>
        <v/>
      </c>
      <c r="BJ710" s="25">
        <f ca="1">SUM(BI$3:BI710)</f>
        <v>0</v>
      </c>
      <c r="BK710" s="25" t="str">
        <f t="shared" ref="BK710:BK773" ca="1" si="730">IF($H710="","",MAX(0,(BT709+$N710-$O710-$P710)*((1+$C$37)^(1/12))))</f>
        <v/>
      </c>
      <c r="BL710" s="25" t="str">
        <f t="shared" ca="1" si="687"/>
        <v/>
      </c>
      <c r="BM710" s="25" t="str">
        <f t="shared" ca="1" si="719"/>
        <v/>
      </c>
      <c r="BN710" s="25" t="str">
        <f t="shared" ca="1" si="720"/>
        <v/>
      </c>
      <c r="BO710" s="25" t="str">
        <f t="shared" ca="1" si="721"/>
        <v/>
      </c>
      <c r="BP710" s="25" t="str">
        <f t="shared" ca="1" si="722"/>
        <v/>
      </c>
      <c r="BQ710" s="25" t="str">
        <f t="shared" ca="1" si="723"/>
        <v/>
      </c>
      <c r="BR710" s="25" t="str">
        <f t="shared" ca="1" si="724"/>
        <v/>
      </c>
      <c r="BS710" s="25" t="str">
        <f ca="1">IF($H710="","",IF($Q710="x",SUM(BL$3:BN710)+SUM(BQ$3:BR710)-SUM(BS$3:BS709),0))</f>
        <v/>
      </c>
      <c r="BT710" s="25" t="str">
        <f t="shared" ca="1" si="725"/>
        <v/>
      </c>
      <c r="BU710" s="25" t="str">
        <f t="shared" ca="1" si="688"/>
        <v/>
      </c>
      <c r="BV710" s="7"/>
      <c r="BY710" s="7"/>
      <c r="CB710" s="131">
        <f t="shared" si="672"/>
        <v>707</v>
      </c>
      <c r="CC710" s="132" t="str">
        <f t="shared" ca="1" si="726"/>
        <v/>
      </c>
      <c r="CD710" s="133" t="str">
        <f t="shared" ca="1" si="673"/>
        <v/>
      </c>
      <c r="CE710" s="133" t="str">
        <f t="shared" ca="1" si="727"/>
        <v/>
      </c>
      <c r="CF710" s="133" t="str">
        <f t="shared" ca="1" si="674"/>
        <v/>
      </c>
      <c r="CG710" s="133" t="str">
        <f t="shared" ca="1" si="728"/>
        <v/>
      </c>
      <c r="CH710" s="133" t="str">
        <f ca="1">IF($H710="","",IF(MONTH($H710)=MONTH($C$4)-1,MAX(0,(CG710-SUM(N699:N710)+SUM(O699:O710))-(VLOOKUP(CB710-12,$CB$3:$CH709,6,FALSE))),0)*0.25)</f>
        <v/>
      </c>
      <c r="CI710" s="133" t="str">
        <f ca="1">IF($H710="","",CG710-SUM($CH$4:$CH710))</f>
        <v/>
      </c>
      <c r="CK710" s="133" t="str">
        <f ca="1">IF($H710="","",SUM($N$4:$N710)+$CK$3)</f>
        <v/>
      </c>
      <c r="CL710" s="133" t="str">
        <f ca="1">IF($H710="","",SUM($O$4:$O710))</f>
        <v/>
      </c>
      <c r="CM710" s="133" t="str">
        <f t="shared" ca="1" si="671"/>
        <v/>
      </c>
      <c r="CN710" s="133" t="str">
        <f ca="1">IF($H710="","",ROUND(IF(MONTH($H710)=MONTH($C$4)-1,BT710*(1+CC710)-SUM($CM$4:$CM710),0),2))</f>
        <v/>
      </c>
      <c r="CZ710" s="132" t="str">
        <f t="shared" ca="1" si="689"/>
        <v/>
      </c>
    </row>
    <row r="711" spans="6:104" x14ac:dyDescent="0.2">
      <c r="F711" s="3">
        <v>708</v>
      </c>
      <c r="G711" s="3">
        <f t="shared" si="690"/>
        <v>59</v>
      </c>
      <c r="H711" s="8" t="str">
        <f t="shared" ca="1" si="729"/>
        <v/>
      </c>
      <c r="I711" s="6" t="str">
        <f t="shared" ca="1" si="675"/>
        <v/>
      </c>
      <c r="J711" s="6" t="str">
        <f t="shared" ca="1" si="676"/>
        <v/>
      </c>
      <c r="K711" s="7"/>
      <c r="L711" s="6" t="str">
        <f ca="1">IF($H711="","",IF($J711="",VLOOKUP($I711,Sterbetafeln!$A$4:$I$124,$D$10,FALSE),MAX(0.0005,VLOOKUP($I711,Sterbetafeln!$A$4:$I$124,$D$10,FALSE)*VLOOKUP($J711,Sterbetafeln!$A$4:$I$124,$D$13,FALSE))))</f>
        <v/>
      </c>
      <c r="M711" s="78">
        <f ca="1">SUM($O$3:$O711)</f>
        <v>0</v>
      </c>
      <c r="N711" s="25" t="str">
        <f t="shared" ca="1" si="691"/>
        <v/>
      </c>
      <c r="O711" s="25" t="str">
        <f t="shared" ca="1" si="692"/>
        <v/>
      </c>
      <c r="P711" s="25" t="str">
        <f t="shared" ca="1" si="693"/>
        <v/>
      </c>
      <c r="Q711" s="7" t="str">
        <f t="shared" ca="1" si="694"/>
        <v/>
      </c>
      <c r="R711" s="25" t="str">
        <f t="shared" ca="1" si="695"/>
        <v/>
      </c>
      <c r="S711" s="25">
        <f ca="1">SUM(R$3:R711)</f>
        <v>0</v>
      </c>
      <c r="T711" s="25" t="str">
        <f t="shared" ca="1" si="696"/>
        <v/>
      </c>
      <c r="U711" s="25" t="str">
        <f t="shared" ca="1" si="677"/>
        <v/>
      </c>
      <c r="V711" s="25" t="str">
        <f t="shared" ca="1" si="697"/>
        <v/>
      </c>
      <c r="W711" s="25" t="str">
        <f t="shared" ca="1" si="678"/>
        <v/>
      </c>
      <c r="X711" s="25" t="str">
        <f t="shared" ca="1" si="698"/>
        <v/>
      </c>
      <c r="Y711" s="25" t="str">
        <f t="shared" ca="1" si="679"/>
        <v/>
      </c>
      <c r="Z711" s="25" t="str">
        <f t="shared" ca="1" si="699"/>
        <v/>
      </c>
      <c r="AA711" s="25" t="str">
        <f t="shared" ca="1" si="700"/>
        <v/>
      </c>
      <c r="AB711" s="25" t="str">
        <f ca="1">IF($H711="","",IF($Q711="x",SUM(U$3:W711)+SUM(Z$3:AA711)-SUM(AB$3:AB710),0))</f>
        <v/>
      </c>
      <c r="AC711" s="25" t="str">
        <f t="shared" ca="1" si="701"/>
        <v/>
      </c>
      <c r="AD711" s="25" t="str">
        <f t="shared" ca="1" si="680"/>
        <v/>
      </c>
      <c r="AE711" s="7"/>
      <c r="AF711" s="25" t="str">
        <f t="shared" ca="1" si="702"/>
        <v/>
      </c>
      <c r="AG711" s="25">
        <f ca="1">SUM(AF$3:AF711)</f>
        <v>0</v>
      </c>
      <c r="AH711" s="25" t="str">
        <f t="shared" ca="1" si="703"/>
        <v/>
      </c>
      <c r="AI711" s="25" t="str">
        <f t="shared" ca="1" si="681"/>
        <v/>
      </c>
      <c r="AJ711" s="25" t="str">
        <f t="shared" ca="1" si="704"/>
        <v/>
      </c>
      <c r="AK711" s="25" t="str">
        <f t="shared" ca="1" si="682"/>
        <v/>
      </c>
      <c r="AL711" s="25" t="str">
        <f t="shared" ca="1" si="705"/>
        <v/>
      </c>
      <c r="AM711" s="25" t="str">
        <f t="shared" ca="1" si="683"/>
        <v/>
      </c>
      <c r="AN711" s="25" t="str">
        <f t="shared" ca="1" si="706"/>
        <v/>
      </c>
      <c r="AO711" s="25" t="str">
        <f t="shared" ca="1" si="707"/>
        <v/>
      </c>
      <c r="AP711" s="25" t="str">
        <f ca="1">IF($H711="","",IF($Q711="x",SUM(AI$3:AK711)+SUM(AN$3:AO711)-SUM(AP$3:AP710),0))</f>
        <v/>
      </c>
      <c r="AQ711" s="25" t="str">
        <f t="shared" ca="1" si="708"/>
        <v/>
      </c>
      <c r="AR711" s="25" t="str">
        <f t="shared" ca="1" si="684"/>
        <v/>
      </c>
      <c r="AS711" s="7"/>
      <c r="AT711" s="25" t="str">
        <f t="shared" ca="1" si="709"/>
        <v/>
      </c>
      <c r="AU711" s="25">
        <f ca="1">SUM(AT$3:AT711)</f>
        <v>0</v>
      </c>
      <c r="AV711" s="25" t="str">
        <f t="shared" ca="1" si="710"/>
        <v/>
      </c>
      <c r="AW711" s="25" t="str">
        <f t="shared" ca="1" si="685"/>
        <v/>
      </c>
      <c r="AX711" s="25" t="str">
        <f t="shared" ca="1" si="711"/>
        <v/>
      </c>
      <c r="AY711" s="25" t="str">
        <f t="shared" ca="1" si="712"/>
        <v/>
      </c>
      <c r="AZ711" s="25" t="str">
        <f t="shared" ca="1" si="713"/>
        <v/>
      </c>
      <c r="BA711" s="25" t="str">
        <f t="shared" ca="1" si="714"/>
        <v/>
      </c>
      <c r="BB711" s="25" t="str">
        <f t="shared" ca="1" si="715"/>
        <v/>
      </c>
      <c r="BC711" s="25" t="str">
        <f t="shared" ca="1" si="716"/>
        <v/>
      </c>
      <c r="BD711" s="25" t="str">
        <f ca="1">IF($H711="","",IF($Q711="x",SUM(AW$3:AY711)+SUM(BB$3:BC711)-SUM(BD$3:BD710),0))</f>
        <v/>
      </c>
      <c r="BE711" s="25" t="str">
        <f t="shared" ca="1" si="717"/>
        <v/>
      </c>
      <c r="BF711" s="25" t="str">
        <f t="shared" ca="1" si="686"/>
        <v/>
      </c>
      <c r="BG711" s="7"/>
      <c r="BI711" s="25" t="str">
        <f t="shared" ca="1" si="718"/>
        <v/>
      </c>
      <c r="BJ711" s="25">
        <f ca="1">SUM(BI$3:BI711)</f>
        <v>0</v>
      </c>
      <c r="BK711" s="25" t="str">
        <f t="shared" ca="1" si="730"/>
        <v/>
      </c>
      <c r="BL711" s="25" t="str">
        <f t="shared" ca="1" si="687"/>
        <v/>
      </c>
      <c r="BM711" s="25" t="str">
        <f t="shared" ca="1" si="719"/>
        <v/>
      </c>
      <c r="BN711" s="25" t="str">
        <f t="shared" ca="1" si="720"/>
        <v/>
      </c>
      <c r="BO711" s="25" t="str">
        <f t="shared" ca="1" si="721"/>
        <v/>
      </c>
      <c r="BP711" s="25" t="str">
        <f t="shared" ca="1" si="722"/>
        <v/>
      </c>
      <c r="BQ711" s="25" t="str">
        <f t="shared" ca="1" si="723"/>
        <v/>
      </c>
      <c r="BR711" s="25" t="str">
        <f t="shared" ca="1" si="724"/>
        <v/>
      </c>
      <c r="BS711" s="25" t="str">
        <f ca="1">IF($H711="","",IF($Q711="x",SUM(BL$3:BN711)+SUM(BQ$3:BR711)-SUM(BS$3:BS710),0))</f>
        <v/>
      </c>
      <c r="BT711" s="25" t="str">
        <f t="shared" ca="1" si="725"/>
        <v/>
      </c>
      <c r="BU711" s="25" t="str">
        <f t="shared" ca="1" si="688"/>
        <v/>
      </c>
      <c r="BV711" s="7"/>
      <c r="BY711" s="7"/>
      <c r="CB711" s="131">
        <f t="shared" si="672"/>
        <v>708</v>
      </c>
      <c r="CC711" s="132" t="str">
        <f t="shared" ca="1" si="726"/>
        <v/>
      </c>
      <c r="CD711" s="133" t="str">
        <f t="shared" ca="1" si="673"/>
        <v/>
      </c>
      <c r="CE711" s="133" t="str">
        <f t="shared" ca="1" si="727"/>
        <v/>
      </c>
      <c r="CF711" s="133" t="str">
        <f t="shared" ca="1" si="674"/>
        <v/>
      </c>
      <c r="CG711" s="133" t="str">
        <f t="shared" ca="1" si="728"/>
        <v/>
      </c>
      <c r="CH711" s="133" t="str">
        <f ca="1">IF($H711="","",IF(MONTH($H711)=MONTH($C$4)-1,MAX(0,(CG711-SUM(N700:N711)+SUM(O700:O711))-(VLOOKUP(CB711-12,$CB$3:$CH710,6,FALSE))),0)*0.25)</f>
        <v/>
      </c>
      <c r="CI711" s="133" t="str">
        <f ca="1">IF($H711="","",CG711-SUM($CH$4:$CH711))</f>
        <v/>
      </c>
      <c r="CK711" s="133" t="str">
        <f ca="1">IF($H711="","",SUM($N$4:$N711)+$CK$3)</f>
        <v/>
      </c>
      <c r="CL711" s="133" t="str">
        <f ca="1">IF($H711="","",SUM($O$4:$O711))</f>
        <v/>
      </c>
      <c r="CM711" s="133" t="str">
        <f t="shared" ca="1" si="671"/>
        <v/>
      </c>
      <c r="CN711" s="133" t="str">
        <f ca="1">IF($H711="","",ROUND(IF(MONTH($H711)=MONTH($C$4)-1,BT711*(1+CC711)-SUM($CM$4:$CM711),0),2))</f>
        <v/>
      </c>
      <c r="CZ711" s="132" t="str">
        <f t="shared" ca="1" si="689"/>
        <v/>
      </c>
    </row>
    <row r="712" spans="6:104" x14ac:dyDescent="0.2">
      <c r="F712" s="3">
        <v>709</v>
      </c>
      <c r="G712" s="3">
        <f t="shared" si="690"/>
        <v>60</v>
      </c>
      <c r="H712" s="8" t="str">
        <f t="shared" ca="1" si="729"/>
        <v/>
      </c>
      <c r="I712" s="6" t="str">
        <f t="shared" ca="1" si="675"/>
        <v/>
      </c>
      <c r="J712" s="6" t="str">
        <f t="shared" ca="1" si="676"/>
        <v/>
      </c>
      <c r="K712" s="7"/>
      <c r="L712" s="6" t="str">
        <f ca="1">IF($H712="","",IF($J712="",VLOOKUP($I712,Sterbetafeln!$A$4:$I$124,$D$10,FALSE),MAX(0.0005,VLOOKUP($I712,Sterbetafeln!$A$4:$I$124,$D$10,FALSE)*VLOOKUP($J712,Sterbetafeln!$A$4:$I$124,$D$13,FALSE))))</f>
        <v/>
      </c>
      <c r="M712" s="78">
        <f ca="1">SUM($O$3:$O712)</f>
        <v>0</v>
      </c>
      <c r="N712" s="25" t="str">
        <f t="shared" ca="1" si="691"/>
        <v/>
      </c>
      <c r="O712" s="25" t="str">
        <f t="shared" ca="1" si="692"/>
        <v/>
      </c>
      <c r="P712" s="25" t="str">
        <f t="shared" ca="1" si="693"/>
        <v/>
      </c>
      <c r="Q712" s="7" t="str">
        <f t="shared" ca="1" si="694"/>
        <v/>
      </c>
      <c r="R712" s="25" t="str">
        <f t="shared" ca="1" si="695"/>
        <v/>
      </c>
      <c r="S712" s="25">
        <f ca="1">SUM(R$3:R712)</f>
        <v>0</v>
      </c>
      <c r="T712" s="25" t="str">
        <f t="shared" ca="1" si="696"/>
        <v/>
      </c>
      <c r="U712" s="25" t="str">
        <f t="shared" ca="1" si="677"/>
        <v/>
      </c>
      <c r="V712" s="25" t="str">
        <f t="shared" ca="1" si="697"/>
        <v/>
      </c>
      <c r="W712" s="25" t="str">
        <f t="shared" ca="1" si="678"/>
        <v/>
      </c>
      <c r="X712" s="25" t="str">
        <f t="shared" ca="1" si="698"/>
        <v/>
      </c>
      <c r="Y712" s="25" t="str">
        <f t="shared" ca="1" si="679"/>
        <v/>
      </c>
      <c r="Z712" s="25" t="str">
        <f t="shared" ca="1" si="699"/>
        <v/>
      </c>
      <c r="AA712" s="25" t="str">
        <f t="shared" ca="1" si="700"/>
        <v/>
      </c>
      <c r="AB712" s="25" t="str">
        <f ca="1">IF($H712="","",IF($Q712="x",SUM(U$3:W712)+SUM(Z$3:AA712)-SUM(AB$3:AB711),0))</f>
        <v/>
      </c>
      <c r="AC712" s="25" t="str">
        <f t="shared" ca="1" si="701"/>
        <v/>
      </c>
      <c r="AD712" s="25" t="str">
        <f t="shared" ca="1" si="680"/>
        <v/>
      </c>
      <c r="AE712" s="7"/>
      <c r="AF712" s="25" t="str">
        <f t="shared" ca="1" si="702"/>
        <v/>
      </c>
      <c r="AG712" s="25">
        <f ca="1">SUM(AF$3:AF712)</f>
        <v>0</v>
      </c>
      <c r="AH712" s="25" t="str">
        <f t="shared" ca="1" si="703"/>
        <v/>
      </c>
      <c r="AI712" s="25" t="str">
        <f t="shared" ca="1" si="681"/>
        <v/>
      </c>
      <c r="AJ712" s="25" t="str">
        <f t="shared" ca="1" si="704"/>
        <v/>
      </c>
      <c r="AK712" s="25" t="str">
        <f t="shared" ca="1" si="682"/>
        <v/>
      </c>
      <c r="AL712" s="25" t="str">
        <f t="shared" ca="1" si="705"/>
        <v/>
      </c>
      <c r="AM712" s="25" t="str">
        <f t="shared" ca="1" si="683"/>
        <v/>
      </c>
      <c r="AN712" s="25" t="str">
        <f t="shared" ca="1" si="706"/>
        <v/>
      </c>
      <c r="AO712" s="25" t="str">
        <f t="shared" ca="1" si="707"/>
        <v/>
      </c>
      <c r="AP712" s="25" t="str">
        <f ca="1">IF($H712="","",IF($Q712="x",SUM(AI$3:AK712)+SUM(AN$3:AO712)-SUM(AP$3:AP711),0))</f>
        <v/>
      </c>
      <c r="AQ712" s="25" t="str">
        <f t="shared" ca="1" si="708"/>
        <v/>
      </c>
      <c r="AR712" s="25" t="str">
        <f t="shared" ca="1" si="684"/>
        <v/>
      </c>
      <c r="AS712" s="7"/>
      <c r="AT712" s="25" t="str">
        <f t="shared" ca="1" si="709"/>
        <v/>
      </c>
      <c r="AU712" s="25">
        <f ca="1">SUM(AT$3:AT712)</f>
        <v>0</v>
      </c>
      <c r="AV712" s="25" t="str">
        <f t="shared" ca="1" si="710"/>
        <v/>
      </c>
      <c r="AW712" s="25" t="str">
        <f t="shared" ca="1" si="685"/>
        <v/>
      </c>
      <c r="AX712" s="25" t="str">
        <f t="shared" ca="1" si="711"/>
        <v/>
      </c>
      <c r="AY712" s="25" t="str">
        <f t="shared" ca="1" si="712"/>
        <v/>
      </c>
      <c r="AZ712" s="25" t="str">
        <f t="shared" ca="1" si="713"/>
        <v/>
      </c>
      <c r="BA712" s="25" t="str">
        <f t="shared" ca="1" si="714"/>
        <v/>
      </c>
      <c r="BB712" s="25" t="str">
        <f t="shared" ca="1" si="715"/>
        <v/>
      </c>
      <c r="BC712" s="25" t="str">
        <f t="shared" ca="1" si="716"/>
        <v/>
      </c>
      <c r="BD712" s="25" t="str">
        <f ca="1">IF($H712="","",IF($Q712="x",SUM(AW$3:AY712)+SUM(BB$3:BC712)-SUM(BD$3:BD711),0))</f>
        <v/>
      </c>
      <c r="BE712" s="25" t="str">
        <f t="shared" ca="1" si="717"/>
        <v/>
      </c>
      <c r="BF712" s="25" t="str">
        <f t="shared" ca="1" si="686"/>
        <v/>
      </c>
      <c r="BG712" s="7"/>
      <c r="BI712" s="25" t="str">
        <f t="shared" ca="1" si="718"/>
        <v/>
      </c>
      <c r="BJ712" s="25">
        <f ca="1">SUM(BI$3:BI712)</f>
        <v>0</v>
      </c>
      <c r="BK712" s="25" t="str">
        <f t="shared" ca="1" si="730"/>
        <v/>
      </c>
      <c r="BL712" s="25" t="str">
        <f t="shared" ca="1" si="687"/>
        <v/>
      </c>
      <c r="BM712" s="25" t="str">
        <f t="shared" ca="1" si="719"/>
        <v/>
      </c>
      <c r="BN712" s="25" t="str">
        <f t="shared" ca="1" si="720"/>
        <v/>
      </c>
      <c r="BO712" s="25" t="str">
        <f t="shared" ca="1" si="721"/>
        <v/>
      </c>
      <c r="BP712" s="25" t="str">
        <f t="shared" ca="1" si="722"/>
        <v/>
      </c>
      <c r="BQ712" s="25" t="str">
        <f t="shared" ca="1" si="723"/>
        <v/>
      </c>
      <c r="BR712" s="25" t="str">
        <f t="shared" ca="1" si="724"/>
        <v/>
      </c>
      <c r="BS712" s="25" t="str">
        <f ca="1">IF($H712="","",IF($Q712="x",SUM(BL$3:BN712)+SUM(BQ$3:BR712)-SUM(BS$3:BS711),0))</f>
        <v/>
      </c>
      <c r="BT712" s="25" t="str">
        <f t="shared" ca="1" si="725"/>
        <v/>
      </c>
      <c r="BU712" s="25" t="str">
        <f t="shared" ca="1" si="688"/>
        <v/>
      </c>
      <c r="BV712" s="7"/>
      <c r="BY712" s="7"/>
      <c r="CB712" s="131">
        <f t="shared" si="672"/>
        <v>709</v>
      </c>
      <c r="CC712" s="132" t="str">
        <f t="shared" ca="1" si="726"/>
        <v/>
      </c>
      <c r="CD712" s="133" t="str">
        <f t="shared" ca="1" si="673"/>
        <v/>
      </c>
      <c r="CE712" s="133" t="str">
        <f t="shared" ca="1" si="727"/>
        <v/>
      </c>
      <c r="CF712" s="133" t="str">
        <f t="shared" ca="1" si="674"/>
        <v/>
      </c>
      <c r="CG712" s="133" t="str">
        <f t="shared" ca="1" si="728"/>
        <v/>
      </c>
      <c r="CH712" s="133" t="str">
        <f ca="1">IF($H712="","",IF(MONTH($H712)=MONTH($C$4)-1,MAX(0,(CG712-SUM(N701:N712)+SUM(O701:O712))-(VLOOKUP(CB712-12,$CB$3:$CH711,6,FALSE))),0)*0.25)</f>
        <v/>
      </c>
      <c r="CI712" s="133" t="str">
        <f ca="1">IF($H712="","",CG712-SUM($CH$4:$CH712))</f>
        <v/>
      </c>
      <c r="CK712" s="133" t="str">
        <f ca="1">IF($H712="","",SUM($N$4:$N712)+$CK$3)</f>
        <v/>
      </c>
      <c r="CL712" s="133" t="str">
        <f ca="1">IF($H712="","",SUM($O$4:$O712))</f>
        <v/>
      </c>
      <c r="CM712" s="133" t="str">
        <f t="shared" ca="1" si="671"/>
        <v/>
      </c>
      <c r="CN712" s="133" t="str">
        <f ca="1">IF($H712="","",ROUND(IF(MONTH($H712)=MONTH($C$4)-1,BT712*(1+CC712)-SUM($CM$4:$CM712),0),2))</f>
        <v/>
      </c>
      <c r="CZ712" s="132" t="str">
        <f t="shared" ca="1" si="689"/>
        <v/>
      </c>
    </row>
    <row r="713" spans="6:104" x14ac:dyDescent="0.2">
      <c r="F713" s="3">
        <v>710</v>
      </c>
      <c r="G713" s="3">
        <f t="shared" si="690"/>
        <v>60</v>
      </c>
      <c r="H713" s="8" t="str">
        <f t="shared" ca="1" si="729"/>
        <v/>
      </c>
      <c r="I713" s="6" t="str">
        <f t="shared" ca="1" si="675"/>
        <v/>
      </c>
      <c r="J713" s="6" t="str">
        <f t="shared" ca="1" si="676"/>
        <v/>
      </c>
      <c r="K713" s="7"/>
      <c r="L713" s="6" t="str">
        <f ca="1">IF($H713="","",IF($J713="",VLOOKUP($I713,Sterbetafeln!$A$4:$I$124,$D$10,FALSE),MAX(0.0005,VLOOKUP($I713,Sterbetafeln!$A$4:$I$124,$D$10,FALSE)*VLOOKUP($J713,Sterbetafeln!$A$4:$I$124,$D$13,FALSE))))</f>
        <v/>
      </c>
      <c r="M713" s="78">
        <f ca="1">SUM($O$3:$O713)</f>
        <v>0</v>
      </c>
      <c r="N713" s="25" t="str">
        <f t="shared" ca="1" si="691"/>
        <v/>
      </c>
      <c r="O713" s="25" t="str">
        <f t="shared" ca="1" si="692"/>
        <v/>
      </c>
      <c r="P713" s="25" t="str">
        <f t="shared" ca="1" si="693"/>
        <v/>
      </c>
      <c r="Q713" s="7" t="str">
        <f t="shared" ca="1" si="694"/>
        <v/>
      </c>
      <c r="R713" s="25" t="str">
        <f t="shared" ca="1" si="695"/>
        <v/>
      </c>
      <c r="S713" s="25">
        <f ca="1">SUM(R$3:R713)</f>
        <v>0</v>
      </c>
      <c r="T713" s="25" t="str">
        <f t="shared" ca="1" si="696"/>
        <v/>
      </c>
      <c r="U713" s="25" t="str">
        <f t="shared" ca="1" si="677"/>
        <v/>
      </c>
      <c r="V713" s="25" t="str">
        <f t="shared" ca="1" si="697"/>
        <v/>
      </c>
      <c r="W713" s="25" t="str">
        <f t="shared" ca="1" si="678"/>
        <v/>
      </c>
      <c r="X713" s="25" t="str">
        <f t="shared" ca="1" si="698"/>
        <v/>
      </c>
      <c r="Y713" s="25" t="str">
        <f t="shared" ca="1" si="679"/>
        <v/>
      </c>
      <c r="Z713" s="25" t="str">
        <f t="shared" ca="1" si="699"/>
        <v/>
      </c>
      <c r="AA713" s="25" t="str">
        <f t="shared" ca="1" si="700"/>
        <v/>
      </c>
      <c r="AB713" s="25" t="str">
        <f ca="1">IF($H713="","",IF($Q713="x",SUM(U$3:W713)+SUM(Z$3:AA713)-SUM(AB$3:AB712),0))</f>
        <v/>
      </c>
      <c r="AC713" s="25" t="str">
        <f t="shared" ca="1" si="701"/>
        <v/>
      </c>
      <c r="AD713" s="25" t="str">
        <f t="shared" ca="1" si="680"/>
        <v/>
      </c>
      <c r="AE713" s="7"/>
      <c r="AF713" s="25" t="str">
        <f t="shared" ca="1" si="702"/>
        <v/>
      </c>
      <c r="AG713" s="25">
        <f ca="1">SUM(AF$3:AF713)</f>
        <v>0</v>
      </c>
      <c r="AH713" s="25" t="str">
        <f t="shared" ca="1" si="703"/>
        <v/>
      </c>
      <c r="AI713" s="25" t="str">
        <f t="shared" ca="1" si="681"/>
        <v/>
      </c>
      <c r="AJ713" s="25" t="str">
        <f t="shared" ca="1" si="704"/>
        <v/>
      </c>
      <c r="AK713" s="25" t="str">
        <f t="shared" ca="1" si="682"/>
        <v/>
      </c>
      <c r="AL713" s="25" t="str">
        <f t="shared" ca="1" si="705"/>
        <v/>
      </c>
      <c r="AM713" s="25" t="str">
        <f t="shared" ca="1" si="683"/>
        <v/>
      </c>
      <c r="AN713" s="25" t="str">
        <f t="shared" ca="1" si="706"/>
        <v/>
      </c>
      <c r="AO713" s="25" t="str">
        <f t="shared" ca="1" si="707"/>
        <v/>
      </c>
      <c r="AP713" s="25" t="str">
        <f ca="1">IF($H713="","",IF($Q713="x",SUM(AI$3:AK713)+SUM(AN$3:AO713)-SUM(AP$3:AP712),0))</f>
        <v/>
      </c>
      <c r="AQ713" s="25" t="str">
        <f t="shared" ca="1" si="708"/>
        <v/>
      </c>
      <c r="AR713" s="25" t="str">
        <f t="shared" ca="1" si="684"/>
        <v/>
      </c>
      <c r="AS713" s="7"/>
      <c r="AT713" s="25" t="str">
        <f t="shared" ca="1" si="709"/>
        <v/>
      </c>
      <c r="AU713" s="25">
        <f ca="1">SUM(AT$3:AT713)</f>
        <v>0</v>
      </c>
      <c r="AV713" s="25" t="str">
        <f t="shared" ca="1" si="710"/>
        <v/>
      </c>
      <c r="AW713" s="25" t="str">
        <f t="shared" ca="1" si="685"/>
        <v/>
      </c>
      <c r="AX713" s="25" t="str">
        <f t="shared" ca="1" si="711"/>
        <v/>
      </c>
      <c r="AY713" s="25" t="str">
        <f t="shared" ca="1" si="712"/>
        <v/>
      </c>
      <c r="AZ713" s="25" t="str">
        <f t="shared" ca="1" si="713"/>
        <v/>
      </c>
      <c r="BA713" s="25" t="str">
        <f t="shared" ca="1" si="714"/>
        <v/>
      </c>
      <c r="BB713" s="25" t="str">
        <f t="shared" ca="1" si="715"/>
        <v/>
      </c>
      <c r="BC713" s="25" t="str">
        <f t="shared" ca="1" si="716"/>
        <v/>
      </c>
      <c r="BD713" s="25" t="str">
        <f ca="1">IF($H713="","",IF($Q713="x",SUM(AW$3:AY713)+SUM(BB$3:BC713)-SUM(BD$3:BD712),0))</f>
        <v/>
      </c>
      <c r="BE713" s="25" t="str">
        <f t="shared" ca="1" si="717"/>
        <v/>
      </c>
      <c r="BF713" s="25" t="str">
        <f t="shared" ca="1" si="686"/>
        <v/>
      </c>
      <c r="BG713" s="7"/>
      <c r="BI713" s="25" t="str">
        <f t="shared" ca="1" si="718"/>
        <v/>
      </c>
      <c r="BJ713" s="25">
        <f ca="1">SUM(BI$3:BI713)</f>
        <v>0</v>
      </c>
      <c r="BK713" s="25" t="str">
        <f t="shared" ca="1" si="730"/>
        <v/>
      </c>
      <c r="BL713" s="25" t="str">
        <f t="shared" ca="1" si="687"/>
        <v/>
      </c>
      <c r="BM713" s="25" t="str">
        <f t="shared" ca="1" si="719"/>
        <v/>
      </c>
      <c r="BN713" s="25" t="str">
        <f t="shared" ca="1" si="720"/>
        <v/>
      </c>
      <c r="BO713" s="25" t="str">
        <f t="shared" ca="1" si="721"/>
        <v/>
      </c>
      <c r="BP713" s="25" t="str">
        <f t="shared" ca="1" si="722"/>
        <v/>
      </c>
      <c r="BQ713" s="25" t="str">
        <f t="shared" ca="1" si="723"/>
        <v/>
      </c>
      <c r="BR713" s="25" t="str">
        <f t="shared" ca="1" si="724"/>
        <v/>
      </c>
      <c r="BS713" s="25" t="str">
        <f ca="1">IF($H713="","",IF($Q713="x",SUM(BL$3:BN713)+SUM(BQ$3:BR713)-SUM(BS$3:BS712),0))</f>
        <v/>
      </c>
      <c r="BT713" s="25" t="str">
        <f t="shared" ca="1" si="725"/>
        <v/>
      </c>
      <c r="BU713" s="25" t="str">
        <f t="shared" ca="1" si="688"/>
        <v/>
      </c>
      <c r="BV713" s="7"/>
      <c r="BY713" s="7"/>
      <c r="CB713" s="131">
        <f t="shared" si="672"/>
        <v>710</v>
      </c>
      <c r="CC713" s="132" t="str">
        <f t="shared" ca="1" si="726"/>
        <v/>
      </c>
      <c r="CD713" s="133" t="str">
        <f t="shared" ca="1" si="673"/>
        <v/>
      </c>
      <c r="CE713" s="133" t="str">
        <f t="shared" ca="1" si="727"/>
        <v/>
      </c>
      <c r="CF713" s="133" t="str">
        <f t="shared" ca="1" si="674"/>
        <v/>
      </c>
      <c r="CG713" s="133" t="str">
        <f t="shared" ca="1" si="728"/>
        <v/>
      </c>
      <c r="CH713" s="133" t="str">
        <f ca="1">IF($H713="","",IF(MONTH($H713)=MONTH($C$4)-1,MAX(0,(CG713-SUM(N702:N713)+SUM(O702:O713))-(VLOOKUP(CB713-12,$CB$3:$CH712,6,FALSE))),0)*0.25)</f>
        <v/>
      </c>
      <c r="CI713" s="133" t="str">
        <f ca="1">IF($H713="","",CG713-SUM($CH$4:$CH713))</f>
        <v/>
      </c>
      <c r="CK713" s="133" t="str">
        <f ca="1">IF($H713="","",SUM($N$4:$N713)+$CK$3)</f>
        <v/>
      </c>
      <c r="CL713" s="133" t="str">
        <f ca="1">IF($H713="","",SUM($O$4:$O713))</f>
        <v/>
      </c>
      <c r="CM713" s="133" t="str">
        <f t="shared" ca="1" si="671"/>
        <v/>
      </c>
      <c r="CN713" s="133" t="str">
        <f ca="1">IF($H713="","",ROUND(IF(MONTH($H713)=MONTH($C$4)-1,BT713*(1+CC713)-SUM($CM$4:$CM713),0),2))</f>
        <v/>
      </c>
      <c r="CZ713" s="132" t="str">
        <f t="shared" ca="1" si="689"/>
        <v/>
      </c>
    </row>
    <row r="714" spans="6:104" x14ac:dyDescent="0.2">
      <c r="F714" s="3">
        <v>711</v>
      </c>
      <c r="G714" s="3">
        <f t="shared" si="690"/>
        <v>60</v>
      </c>
      <c r="H714" s="8" t="str">
        <f t="shared" ca="1" si="729"/>
        <v/>
      </c>
      <c r="I714" s="6" t="str">
        <f t="shared" ca="1" si="675"/>
        <v/>
      </c>
      <c r="J714" s="6" t="str">
        <f t="shared" ca="1" si="676"/>
        <v/>
      </c>
      <c r="K714" s="7"/>
      <c r="L714" s="6" t="str">
        <f ca="1">IF($H714="","",IF($J714="",VLOOKUP($I714,Sterbetafeln!$A$4:$I$124,$D$10,FALSE),MAX(0.0005,VLOOKUP($I714,Sterbetafeln!$A$4:$I$124,$D$10,FALSE)*VLOOKUP($J714,Sterbetafeln!$A$4:$I$124,$D$13,FALSE))))</f>
        <v/>
      </c>
      <c r="M714" s="78">
        <f ca="1">SUM($O$3:$O714)</f>
        <v>0</v>
      </c>
      <c r="N714" s="25" t="str">
        <f t="shared" ca="1" si="691"/>
        <v/>
      </c>
      <c r="O714" s="25" t="str">
        <f t="shared" ca="1" si="692"/>
        <v/>
      </c>
      <c r="P714" s="25" t="str">
        <f t="shared" ca="1" si="693"/>
        <v/>
      </c>
      <c r="Q714" s="7" t="str">
        <f t="shared" ca="1" si="694"/>
        <v/>
      </c>
      <c r="R714" s="25" t="str">
        <f t="shared" ca="1" si="695"/>
        <v/>
      </c>
      <c r="S714" s="25">
        <f ca="1">SUM(R$3:R714)</f>
        <v>0</v>
      </c>
      <c r="T714" s="25" t="str">
        <f t="shared" ca="1" si="696"/>
        <v/>
      </c>
      <c r="U714" s="25" t="str">
        <f t="shared" ca="1" si="677"/>
        <v/>
      </c>
      <c r="V714" s="25" t="str">
        <f t="shared" ca="1" si="697"/>
        <v/>
      </c>
      <c r="W714" s="25" t="str">
        <f t="shared" ca="1" si="678"/>
        <v/>
      </c>
      <c r="X714" s="25" t="str">
        <f t="shared" ca="1" si="698"/>
        <v/>
      </c>
      <c r="Y714" s="25" t="str">
        <f t="shared" ca="1" si="679"/>
        <v/>
      </c>
      <c r="Z714" s="25" t="str">
        <f t="shared" ca="1" si="699"/>
        <v/>
      </c>
      <c r="AA714" s="25" t="str">
        <f t="shared" ca="1" si="700"/>
        <v/>
      </c>
      <c r="AB714" s="25" t="str">
        <f ca="1">IF($H714="","",IF($Q714="x",SUM(U$3:W714)+SUM(Z$3:AA714)-SUM(AB$3:AB713),0))</f>
        <v/>
      </c>
      <c r="AC714" s="25" t="str">
        <f t="shared" ca="1" si="701"/>
        <v/>
      </c>
      <c r="AD714" s="25" t="str">
        <f t="shared" ca="1" si="680"/>
        <v/>
      </c>
      <c r="AE714" s="7"/>
      <c r="AF714" s="25" t="str">
        <f t="shared" ca="1" si="702"/>
        <v/>
      </c>
      <c r="AG714" s="25">
        <f ca="1">SUM(AF$3:AF714)</f>
        <v>0</v>
      </c>
      <c r="AH714" s="25" t="str">
        <f t="shared" ca="1" si="703"/>
        <v/>
      </c>
      <c r="AI714" s="25" t="str">
        <f t="shared" ca="1" si="681"/>
        <v/>
      </c>
      <c r="AJ714" s="25" t="str">
        <f t="shared" ca="1" si="704"/>
        <v/>
      </c>
      <c r="AK714" s="25" t="str">
        <f t="shared" ca="1" si="682"/>
        <v/>
      </c>
      <c r="AL714" s="25" t="str">
        <f t="shared" ca="1" si="705"/>
        <v/>
      </c>
      <c r="AM714" s="25" t="str">
        <f t="shared" ca="1" si="683"/>
        <v/>
      </c>
      <c r="AN714" s="25" t="str">
        <f t="shared" ca="1" si="706"/>
        <v/>
      </c>
      <c r="AO714" s="25" t="str">
        <f t="shared" ca="1" si="707"/>
        <v/>
      </c>
      <c r="AP714" s="25" t="str">
        <f ca="1">IF($H714="","",IF($Q714="x",SUM(AI$3:AK714)+SUM(AN$3:AO714)-SUM(AP$3:AP713),0))</f>
        <v/>
      </c>
      <c r="AQ714" s="25" t="str">
        <f t="shared" ca="1" si="708"/>
        <v/>
      </c>
      <c r="AR714" s="25" t="str">
        <f t="shared" ca="1" si="684"/>
        <v/>
      </c>
      <c r="AS714" s="7"/>
      <c r="AT714" s="25" t="str">
        <f t="shared" ca="1" si="709"/>
        <v/>
      </c>
      <c r="AU714" s="25">
        <f ca="1">SUM(AT$3:AT714)</f>
        <v>0</v>
      </c>
      <c r="AV714" s="25" t="str">
        <f t="shared" ca="1" si="710"/>
        <v/>
      </c>
      <c r="AW714" s="25" t="str">
        <f t="shared" ca="1" si="685"/>
        <v/>
      </c>
      <c r="AX714" s="25" t="str">
        <f t="shared" ca="1" si="711"/>
        <v/>
      </c>
      <c r="AY714" s="25" t="str">
        <f t="shared" ca="1" si="712"/>
        <v/>
      </c>
      <c r="AZ714" s="25" t="str">
        <f t="shared" ca="1" si="713"/>
        <v/>
      </c>
      <c r="BA714" s="25" t="str">
        <f t="shared" ca="1" si="714"/>
        <v/>
      </c>
      <c r="BB714" s="25" t="str">
        <f t="shared" ca="1" si="715"/>
        <v/>
      </c>
      <c r="BC714" s="25" t="str">
        <f t="shared" ca="1" si="716"/>
        <v/>
      </c>
      <c r="BD714" s="25" t="str">
        <f ca="1">IF($H714="","",IF($Q714="x",SUM(AW$3:AY714)+SUM(BB$3:BC714)-SUM(BD$3:BD713),0))</f>
        <v/>
      </c>
      <c r="BE714" s="25" t="str">
        <f t="shared" ca="1" si="717"/>
        <v/>
      </c>
      <c r="BF714" s="25" t="str">
        <f t="shared" ca="1" si="686"/>
        <v/>
      </c>
      <c r="BG714" s="7"/>
      <c r="BI714" s="25" t="str">
        <f t="shared" ca="1" si="718"/>
        <v/>
      </c>
      <c r="BJ714" s="25">
        <f ca="1">SUM(BI$3:BI714)</f>
        <v>0</v>
      </c>
      <c r="BK714" s="25" t="str">
        <f t="shared" ca="1" si="730"/>
        <v/>
      </c>
      <c r="BL714" s="25" t="str">
        <f t="shared" ca="1" si="687"/>
        <v/>
      </c>
      <c r="BM714" s="25" t="str">
        <f t="shared" ca="1" si="719"/>
        <v/>
      </c>
      <c r="BN714" s="25" t="str">
        <f t="shared" ca="1" si="720"/>
        <v/>
      </c>
      <c r="BO714" s="25" t="str">
        <f t="shared" ca="1" si="721"/>
        <v/>
      </c>
      <c r="BP714" s="25" t="str">
        <f t="shared" ca="1" si="722"/>
        <v/>
      </c>
      <c r="BQ714" s="25" t="str">
        <f t="shared" ca="1" si="723"/>
        <v/>
      </c>
      <c r="BR714" s="25" t="str">
        <f t="shared" ca="1" si="724"/>
        <v/>
      </c>
      <c r="BS714" s="25" t="str">
        <f ca="1">IF($H714="","",IF($Q714="x",SUM(BL$3:BN714)+SUM(BQ$3:BR714)-SUM(BS$3:BS713),0))</f>
        <v/>
      </c>
      <c r="BT714" s="25" t="str">
        <f t="shared" ca="1" si="725"/>
        <v/>
      </c>
      <c r="BU714" s="25" t="str">
        <f t="shared" ca="1" si="688"/>
        <v/>
      </c>
      <c r="BV714" s="7"/>
      <c r="BY714" s="7"/>
      <c r="CB714" s="131">
        <f t="shared" si="672"/>
        <v>711</v>
      </c>
      <c r="CC714" s="132" t="str">
        <f t="shared" ca="1" si="726"/>
        <v/>
      </c>
      <c r="CD714" s="133" t="str">
        <f t="shared" ca="1" si="673"/>
        <v/>
      </c>
      <c r="CE714" s="133" t="str">
        <f t="shared" ca="1" si="727"/>
        <v/>
      </c>
      <c r="CF714" s="133" t="str">
        <f t="shared" ca="1" si="674"/>
        <v/>
      </c>
      <c r="CG714" s="133" t="str">
        <f t="shared" ca="1" si="728"/>
        <v/>
      </c>
      <c r="CH714" s="133" t="str">
        <f ca="1">IF($H714="","",IF(MONTH($H714)=MONTH($C$4)-1,MAX(0,(CG714-SUM(N703:N714)+SUM(O703:O714))-(VLOOKUP(CB714-12,$CB$3:$CH713,6,FALSE))),0)*0.25)</f>
        <v/>
      </c>
      <c r="CI714" s="133" t="str">
        <f ca="1">IF($H714="","",CG714-SUM($CH$4:$CH714))</f>
        <v/>
      </c>
      <c r="CK714" s="133" t="str">
        <f ca="1">IF($H714="","",SUM($N$4:$N714)+$CK$3)</f>
        <v/>
      </c>
      <c r="CL714" s="133" t="str">
        <f ca="1">IF($H714="","",SUM($O$4:$O714))</f>
        <v/>
      </c>
      <c r="CM714" s="133" t="str">
        <f t="shared" ca="1" si="671"/>
        <v/>
      </c>
      <c r="CN714" s="133" t="str">
        <f ca="1">IF($H714="","",ROUND(IF(MONTH($H714)=MONTH($C$4)-1,BT714*(1+CC714)-SUM($CM$4:$CM714),0),2))</f>
        <v/>
      </c>
      <c r="CZ714" s="132" t="str">
        <f t="shared" ca="1" si="689"/>
        <v/>
      </c>
    </row>
    <row r="715" spans="6:104" x14ac:dyDescent="0.2">
      <c r="F715" s="3">
        <v>712</v>
      </c>
      <c r="G715" s="3">
        <f t="shared" si="690"/>
        <v>60</v>
      </c>
      <c r="H715" s="8" t="str">
        <f t="shared" ca="1" si="729"/>
        <v/>
      </c>
      <c r="I715" s="6" t="str">
        <f t="shared" ca="1" si="675"/>
        <v/>
      </c>
      <c r="J715" s="6" t="str">
        <f t="shared" ca="1" si="676"/>
        <v/>
      </c>
      <c r="K715" s="7"/>
      <c r="L715" s="6" t="str">
        <f ca="1">IF($H715="","",IF($J715="",VLOOKUP($I715,Sterbetafeln!$A$4:$I$124,$D$10,FALSE),MAX(0.0005,VLOOKUP($I715,Sterbetafeln!$A$4:$I$124,$D$10,FALSE)*VLOOKUP($J715,Sterbetafeln!$A$4:$I$124,$D$13,FALSE))))</f>
        <v/>
      </c>
      <c r="M715" s="78">
        <f ca="1">SUM($O$3:$O715)</f>
        <v>0</v>
      </c>
      <c r="N715" s="25" t="str">
        <f t="shared" ca="1" si="691"/>
        <v/>
      </c>
      <c r="O715" s="25" t="str">
        <f t="shared" ca="1" si="692"/>
        <v/>
      </c>
      <c r="P715" s="25" t="str">
        <f t="shared" ca="1" si="693"/>
        <v/>
      </c>
      <c r="Q715" s="7" t="str">
        <f t="shared" ca="1" si="694"/>
        <v/>
      </c>
      <c r="R715" s="25" t="str">
        <f t="shared" ca="1" si="695"/>
        <v/>
      </c>
      <c r="S715" s="25">
        <f ca="1">SUM(R$3:R715)</f>
        <v>0</v>
      </c>
      <c r="T715" s="25" t="str">
        <f t="shared" ca="1" si="696"/>
        <v/>
      </c>
      <c r="U715" s="25" t="str">
        <f t="shared" ca="1" si="677"/>
        <v/>
      </c>
      <c r="V715" s="25" t="str">
        <f t="shared" ca="1" si="697"/>
        <v/>
      </c>
      <c r="W715" s="25" t="str">
        <f t="shared" ca="1" si="678"/>
        <v/>
      </c>
      <c r="X715" s="25" t="str">
        <f t="shared" ca="1" si="698"/>
        <v/>
      </c>
      <c r="Y715" s="25" t="str">
        <f t="shared" ca="1" si="679"/>
        <v/>
      </c>
      <c r="Z715" s="25" t="str">
        <f t="shared" ca="1" si="699"/>
        <v/>
      </c>
      <c r="AA715" s="25" t="str">
        <f t="shared" ca="1" si="700"/>
        <v/>
      </c>
      <c r="AB715" s="25" t="str">
        <f ca="1">IF($H715="","",IF($Q715="x",SUM(U$3:W715)+SUM(Z$3:AA715)-SUM(AB$3:AB714),0))</f>
        <v/>
      </c>
      <c r="AC715" s="25" t="str">
        <f t="shared" ca="1" si="701"/>
        <v/>
      </c>
      <c r="AD715" s="25" t="str">
        <f t="shared" ca="1" si="680"/>
        <v/>
      </c>
      <c r="AE715" s="7"/>
      <c r="AF715" s="25" t="str">
        <f t="shared" ca="1" si="702"/>
        <v/>
      </c>
      <c r="AG715" s="25">
        <f ca="1">SUM(AF$3:AF715)</f>
        <v>0</v>
      </c>
      <c r="AH715" s="25" t="str">
        <f t="shared" ca="1" si="703"/>
        <v/>
      </c>
      <c r="AI715" s="25" t="str">
        <f t="shared" ca="1" si="681"/>
        <v/>
      </c>
      <c r="AJ715" s="25" t="str">
        <f t="shared" ca="1" si="704"/>
        <v/>
      </c>
      <c r="AK715" s="25" t="str">
        <f t="shared" ca="1" si="682"/>
        <v/>
      </c>
      <c r="AL715" s="25" t="str">
        <f t="shared" ca="1" si="705"/>
        <v/>
      </c>
      <c r="AM715" s="25" t="str">
        <f t="shared" ca="1" si="683"/>
        <v/>
      </c>
      <c r="AN715" s="25" t="str">
        <f t="shared" ca="1" si="706"/>
        <v/>
      </c>
      <c r="AO715" s="25" t="str">
        <f t="shared" ca="1" si="707"/>
        <v/>
      </c>
      <c r="AP715" s="25" t="str">
        <f ca="1">IF($H715="","",IF($Q715="x",SUM(AI$3:AK715)+SUM(AN$3:AO715)-SUM(AP$3:AP714),0))</f>
        <v/>
      </c>
      <c r="AQ715" s="25" t="str">
        <f t="shared" ca="1" si="708"/>
        <v/>
      </c>
      <c r="AR715" s="25" t="str">
        <f t="shared" ca="1" si="684"/>
        <v/>
      </c>
      <c r="AS715" s="7"/>
      <c r="AT715" s="25" t="str">
        <f t="shared" ca="1" si="709"/>
        <v/>
      </c>
      <c r="AU715" s="25">
        <f ca="1">SUM(AT$3:AT715)</f>
        <v>0</v>
      </c>
      <c r="AV715" s="25" t="str">
        <f t="shared" ca="1" si="710"/>
        <v/>
      </c>
      <c r="AW715" s="25" t="str">
        <f t="shared" ca="1" si="685"/>
        <v/>
      </c>
      <c r="AX715" s="25" t="str">
        <f t="shared" ca="1" si="711"/>
        <v/>
      </c>
      <c r="AY715" s="25" t="str">
        <f t="shared" ca="1" si="712"/>
        <v/>
      </c>
      <c r="AZ715" s="25" t="str">
        <f t="shared" ca="1" si="713"/>
        <v/>
      </c>
      <c r="BA715" s="25" t="str">
        <f t="shared" ca="1" si="714"/>
        <v/>
      </c>
      <c r="BB715" s="25" t="str">
        <f t="shared" ca="1" si="715"/>
        <v/>
      </c>
      <c r="BC715" s="25" t="str">
        <f t="shared" ca="1" si="716"/>
        <v/>
      </c>
      <c r="BD715" s="25" t="str">
        <f ca="1">IF($H715="","",IF($Q715="x",SUM(AW$3:AY715)+SUM(BB$3:BC715)-SUM(BD$3:BD714),0))</f>
        <v/>
      </c>
      <c r="BE715" s="25" t="str">
        <f t="shared" ca="1" si="717"/>
        <v/>
      </c>
      <c r="BF715" s="25" t="str">
        <f t="shared" ca="1" si="686"/>
        <v/>
      </c>
      <c r="BG715" s="7"/>
      <c r="BI715" s="25" t="str">
        <f t="shared" ca="1" si="718"/>
        <v/>
      </c>
      <c r="BJ715" s="25">
        <f ca="1">SUM(BI$3:BI715)</f>
        <v>0</v>
      </c>
      <c r="BK715" s="25" t="str">
        <f t="shared" ca="1" si="730"/>
        <v/>
      </c>
      <c r="BL715" s="25" t="str">
        <f t="shared" ca="1" si="687"/>
        <v/>
      </c>
      <c r="BM715" s="25" t="str">
        <f t="shared" ca="1" si="719"/>
        <v/>
      </c>
      <c r="BN715" s="25" t="str">
        <f t="shared" ca="1" si="720"/>
        <v/>
      </c>
      <c r="BO715" s="25" t="str">
        <f t="shared" ca="1" si="721"/>
        <v/>
      </c>
      <c r="BP715" s="25" t="str">
        <f t="shared" ca="1" si="722"/>
        <v/>
      </c>
      <c r="BQ715" s="25" t="str">
        <f t="shared" ca="1" si="723"/>
        <v/>
      </c>
      <c r="BR715" s="25" t="str">
        <f t="shared" ca="1" si="724"/>
        <v/>
      </c>
      <c r="BS715" s="25" t="str">
        <f ca="1">IF($H715="","",IF($Q715="x",SUM(BL$3:BN715)+SUM(BQ$3:BR715)-SUM(BS$3:BS714),0))</f>
        <v/>
      </c>
      <c r="BT715" s="25" t="str">
        <f t="shared" ca="1" si="725"/>
        <v/>
      </c>
      <c r="BU715" s="25" t="str">
        <f t="shared" ca="1" si="688"/>
        <v/>
      </c>
      <c r="BV715" s="7"/>
      <c r="BY715" s="7"/>
      <c r="CB715" s="131">
        <f t="shared" si="672"/>
        <v>712</v>
      </c>
      <c r="CC715" s="132" t="str">
        <f t="shared" ca="1" si="726"/>
        <v/>
      </c>
      <c r="CD715" s="133" t="str">
        <f t="shared" ca="1" si="673"/>
        <v/>
      </c>
      <c r="CE715" s="133" t="str">
        <f t="shared" ca="1" si="727"/>
        <v/>
      </c>
      <c r="CF715" s="133" t="str">
        <f t="shared" ca="1" si="674"/>
        <v/>
      </c>
      <c r="CG715" s="133" t="str">
        <f t="shared" ca="1" si="728"/>
        <v/>
      </c>
      <c r="CH715" s="133" t="str">
        <f ca="1">IF($H715="","",IF(MONTH($H715)=MONTH($C$4)-1,MAX(0,(CG715-SUM(N704:N715)+SUM(O704:O715))-(VLOOKUP(CB715-12,$CB$3:$CH714,6,FALSE))),0)*0.25)</f>
        <v/>
      </c>
      <c r="CI715" s="133" t="str">
        <f ca="1">IF($H715="","",CG715-SUM($CH$4:$CH715))</f>
        <v/>
      </c>
      <c r="CK715" s="133" t="str">
        <f ca="1">IF($H715="","",SUM($N$4:$N715)+$CK$3)</f>
        <v/>
      </c>
      <c r="CL715" s="133" t="str">
        <f ca="1">IF($H715="","",SUM($O$4:$O715))</f>
        <v/>
      </c>
      <c r="CM715" s="133" t="str">
        <f t="shared" ca="1" si="671"/>
        <v/>
      </c>
      <c r="CN715" s="133" t="str">
        <f ca="1">IF($H715="","",ROUND(IF(MONTH($H715)=MONTH($C$4)-1,BT715*(1+CC715)-SUM($CM$4:$CM715),0),2))</f>
        <v/>
      </c>
      <c r="CZ715" s="132" t="str">
        <f t="shared" ca="1" si="689"/>
        <v/>
      </c>
    </row>
    <row r="716" spans="6:104" x14ac:dyDescent="0.2">
      <c r="F716" s="3">
        <v>713</v>
      </c>
      <c r="G716" s="3">
        <f t="shared" si="690"/>
        <v>60</v>
      </c>
      <c r="H716" s="8" t="str">
        <f t="shared" ca="1" si="729"/>
        <v/>
      </c>
      <c r="I716" s="6" t="str">
        <f t="shared" ca="1" si="675"/>
        <v/>
      </c>
      <c r="J716" s="6" t="str">
        <f t="shared" ca="1" si="676"/>
        <v/>
      </c>
      <c r="K716" s="7"/>
      <c r="L716" s="6" t="str">
        <f ca="1">IF($H716="","",IF($J716="",VLOOKUP($I716,Sterbetafeln!$A$4:$I$124,$D$10,FALSE),MAX(0.0005,VLOOKUP($I716,Sterbetafeln!$A$4:$I$124,$D$10,FALSE)*VLOOKUP($J716,Sterbetafeln!$A$4:$I$124,$D$13,FALSE))))</f>
        <v/>
      </c>
      <c r="M716" s="78">
        <f ca="1">SUM($O$3:$O716)</f>
        <v>0</v>
      </c>
      <c r="N716" s="25" t="str">
        <f t="shared" ca="1" si="691"/>
        <v/>
      </c>
      <c r="O716" s="25" t="str">
        <f t="shared" ca="1" si="692"/>
        <v/>
      </c>
      <c r="P716" s="25" t="str">
        <f t="shared" ca="1" si="693"/>
        <v/>
      </c>
      <c r="Q716" s="7" t="str">
        <f t="shared" ca="1" si="694"/>
        <v/>
      </c>
      <c r="R716" s="25" t="str">
        <f t="shared" ca="1" si="695"/>
        <v/>
      </c>
      <c r="S716" s="25">
        <f ca="1">SUM(R$3:R716)</f>
        <v>0</v>
      </c>
      <c r="T716" s="25" t="str">
        <f t="shared" ca="1" si="696"/>
        <v/>
      </c>
      <c r="U716" s="25" t="str">
        <f t="shared" ca="1" si="677"/>
        <v/>
      </c>
      <c r="V716" s="25" t="str">
        <f t="shared" ca="1" si="697"/>
        <v/>
      </c>
      <c r="W716" s="25" t="str">
        <f t="shared" ca="1" si="678"/>
        <v/>
      </c>
      <c r="X716" s="25" t="str">
        <f t="shared" ca="1" si="698"/>
        <v/>
      </c>
      <c r="Y716" s="25" t="str">
        <f t="shared" ca="1" si="679"/>
        <v/>
      </c>
      <c r="Z716" s="25" t="str">
        <f t="shared" ca="1" si="699"/>
        <v/>
      </c>
      <c r="AA716" s="25" t="str">
        <f t="shared" ca="1" si="700"/>
        <v/>
      </c>
      <c r="AB716" s="25" t="str">
        <f ca="1">IF($H716="","",IF($Q716="x",SUM(U$3:W716)+SUM(Z$3:AA716)-SUM(AB$3:AB715),0))</f>
        <v/>
      </c>
      <c r="AC716" s="25" t="str">
        <f t="shared" ca="1" si="701"/>
        <v/>
      </c>
      <c r="AD716" s="25" t="str">
        <f t="shared" ca="1" si="680"/>
        <v/>
      </c>
      <c r="AE716" s="7"/>
      <c r="AF716" s="25" t="str">
        <f t="shared" ca="1" si="702"/>
        <v/>
      </c>
      <c r="AG716" s="25">
        <f ca="1">SUM(AF$3:AF716)</f>
        <v>0</v>
      </c>
      <c r="AH716" s="25" t="str">
        <f t="shared" ca="1" si="703"/>
        <v/>
      </c>
      <c r="AI716" s="25" t="str">
        <f t="shared" ca="1" si="681"/>
        <v/>
      </c>
      <c r="AJ716" s="25" t="str">
        <f t="shared" ca="1" si="704"/>
        <v/>
      </c>
      <c r="AK716" s="25" t="str">
        <f t="shared" ca="1" si="682"/>
        <v/>
      </c>
      <c r="AL716" s="25" t="str">
        <f t="shared" ca="1" si="705"/>
        <v/>
      </c>
      <c r="AM716" s="25" t="str">
        <f t="shared" ca="1" si="683"/>
        <v/>
      </c>
      <c r="AN716" s="25" t="str">
        <f t="shared" ca="1" si="706"/>
        <v/>
      </c>
      <c r="AO716" s="25" t="str">
        <f t="shared" ca="1" si="707"/>
        <v/>
      </c>
      <c r="AP716" s="25" t="str">
        <f ca="1">IF($H716="","",IF($Q716="x",SUM(AI$3:AK716)+SUM(AN$3:AO716)-SUM(AP$3:AP715),0))</f>
        <v/>
      </c>
      <c r="AQ716" s="25" t="str">
        <f t="shared" ca="1" si="708"/>
        <v/>
      </c>
      <c r="AR716" s="25" t="str">
        <f t="shared" ca="1" si="684"/>
        <v/>
      </c>
      <c r="AS716" s="7"/>
      <c r="AT716" s="25" t="str">
        <f t="shared" ca="1" si="709"/>
        <v/>
      </c>
      <c r="AU716" s="25">
        <f ca="1">SUM(AT$3:AT716)</f>
        <v>0</v>
      </c>
      <c r="AV716" s="25" t="str">
        <f t="shared" ca="1" si="710"/>
        <v/>
      </c>
      <c r="AW716" s="25" t="str">
        <f t="shared" ca="1" si="685"/>
        <v/>
      </c>
      <c r="AX716" s="25" t="str">
        <f t="shared" ca="1" si="711"/>
        <v/>
      </c>
      <c r="AY716" s="25" t="str">
        <f t="shared" ca="1" si="712"/>
        <v/>
      </c>
      <c r="AZ716" s="25" t="str">
        <f t="shared" ca="1" si="713"/>
        <v/>
      </c>
      <c r="BA716" s="25" t="str">
        <f t="shared" ca="1" si="714"/>
        <v/>
      </c>
      <c r="BB716" s="25" t="str">
        <f t="shared" ca="1" si="715"/>
        <v/>
      </c>
      <c r="BC716" s="25" t="str">
        <f t="shared" ca="1" si="716"/>
        <v/>
      </c>
      <c r="BD716" s="25" t="str">
        <f ca="1">IF($H716="","",IF($Q716="x",SUM(AW$3:AY716)+SUM(BB$3:BC716)-SUM(BD$3:BD715),0))</f>
        <v/>
      </c>
      <c r="BE716" s="25" t="str">
        <f t="shared" ca="1" si="717"/>
        <v/>
      </c>
      <c r="BF716" s="25" t="str">
        <f t="shared" ca="1" si="686"/>
        <v/>
      </c>
      <c r="BG716" s="7"/>
      <c r="BI716" s="25" t="str">
        <f t="shared" ca="1" si="718"/>
        <v/>
      </c>
      <c r="BJ716" s="25">
        <f ca="1">SUM(BI$3:BI716)</f>
        <v>0</v>
      </c>
      <c r="BK716" s="25" t="str">
        <f t="shared" ca="1" si="730"/>
        <v/>
      </c>
      <c r="BL716" s="25" t="str">
        <f t="shared" ca="1" si="687"/>
        <v/>
      </c>
      <c r="BM716" s="25" t="str">
        <f t="shared" ca="1" si="719"/>
        <v/>
      </c>
      <c r="BN716" s="25" t="str">
        <f t="shared" ca="1" si="720"/>
        <v/>
      </c>
      <c r="BO716" s="25" t="str">
        <f t="shared" ca="1" si="721"/>
        <v/>
      </c>
      <c r="BP716" s="25" t="str">
        <f t="shared" ca="1" si="722"/>
        <v/>
      </c>
      <c r="BQ716" s="25" t="str">
        <f t="shared" ca="1" si="723"/>
        <v/>
      </c>
      <c r="BR716" s="25" t="str">
        <f t="shared" ca="1" si="724"/>
        <v/>
      </c>
      <c r="BS716" s="25" t="str">
        <f ca="1">IF($H716="","",IF($Q716="x",SUM(BL$3:BN716)+SUM(BQ$3:BR716)-SUM(BS$3:BS715),0))</f>
        <v/>
      </c>
      <c r="BT716" s="25" t="str">
        <f t="shared" ca="1" si="725"/>
        <v/>
      </c>
      <c r="BU716" s="25" t="str">
        <f t="shared" ca="1" si="688"/>
        <v/>
      </c>
      <c r="BV716" s="7"/>
      <c r="BY716" s="7"/>
      <c r="CB716" s="131">
        <f t="shared" si="672"/>
        <v>713</v>
      </c>
      <c r="CC716" s="132" t="str">
        <f t="shared" ca="1" si="726"/>
        <v/>
      </c>
      <c r="CD716" s="133" t="str">
        <f t="shared" ca="1" si="673"/>
        <v/>
      </c>
      <c r="CE716" s="133" t="str">
        <f t="shared" ca="1" si="727"/>
        <v/>
      </c>
      <c r="CF716" s="133" t="str">
        <f t="shared" ca="1" si="674"/>
        <v/>
      </c>
      <c r="CG716" s="133" t="str">
        <f t="shared" ca="1" si="728"/>
        <v/>
      </c>
      <c r="CH716" s="133" t="str">
        <f ca="1">IF($H716="","",IF(MONTH($H716)=MONTH($C$4)-1,MAX(0,(CG716-SUM(N705:N716)+SUM(O705:O716))-(VLOOKUP(CB716-12,$CB$3:$CH715,6,FALSE))),0)*0.25)</f>
        <v/>
      </c>
      <c r="CI716" s="133" t="str">
        <f ca="1">IF($H716="","",CG716-SUM($CH$4:$CH716))</f>
        <v/>
      </c>
      <c r="CK716" s="133" t="str">
        <f ca="1">IF($H716="","",SUM($N$4:$N716)+$CK$3)</f>
        <v/>
      </c>
      <c r="CL716" s="133" t="str">
        <f ca="1">IF($H716="","",SUM($O$4:$O716))</f>
        <v/>
      </c>
      <c r="CM716" s="133" t="str">
        <f t="shared" ca="1" si="671"/>
        <v/>
      </c>
      <c r="CN716" s="133" t="str">
        <f ca="1">IF($H716="","",ROUND(IF(MONTH($H716)=MONTH($C$4)-1,BT716*(1+CC716)-SUM($CM$4:$CM716),0),2))</f>
        <v/>
      </c>
      <c r="CZ716" s="132" t="str">
        <f t="shared" ca="1" si="689"/>
        <v/>
      </c>
    </row>
    <row r="717" spans="6:104" x14ac:dyDescent="0.2">
      <c r="F717" s="3">
        <v>714</v>
      </c>
      <c r="G717" s="3">
        <f t="shared" si="690"/>
        <v>60</v>
      </c>
      <c r="H717" s="8" t="str">
        <f t="shared" ca="1" si="729"/>
        <v/>
      </c>
      <c r="I717" s="6" t="str">
        <f t="shared" ca="1" si="675"/>
        <v/>
      </c>
      <c r="J717" s="6" t="str">
        <f t="shared" ca="1" si="676"/>
        <v/>
      </c>
      <c r="K717" s="7"/>
      <c r="L717" s="6" t="str">
        <f ca="1">IF($H717="","",IF($J717="",VLOOKUP($I717,Sterbetafeln!$A$4:$I$124,$D$10,FALSE),MAX(0.0005,VLOOKUP($I717,Sterbetafeln!$A$4:$I$124,$D$10,FALSE)*VLOOKUP($J717,Sterbetafeln!$A$4:$I$124,$D$13,FALSE))))</f>
        <v/>
      </c>
      <c r="M717" s="78">
        <f ca="1">SUM($O$3:$O717)</f>
        <v>0</v>
      </c>
      <c r="N717" s="25" t="str">
        <f t="shared" ca="1" si="691"/>
        <v/>
      </c>
      <c r="O717" s="25" t="str">
        <f t="shared" ca="1" si="692"/>
        <v/>
      </c>
      <c r="P717" s="25" t="str">
        <f t="shared" ca="1" si="693"/>
        <v/>
      </c>
      <c r="Q717" s="7" t="str">
        <f t="shared" ca="1" si="694"/>
        <v/>
      </c>
      <c r="R717" s="25" t="str">
        <f t="shared" ca="1" si="695"/>
        <v/>
      </c>
      <c r="S717" s="25">
        <f ca="1">SUM(R$3:R717)</f>
        <v>0</v>
      </c>
      <c r="T717" s="25" t="str">
        <f t="shared" ca="1" si="696"/>
        <v/>
      </c>
      <c r="U717" s="25" t="str">
        <f t="shared" ca="1" si="677"/>
        <v/>
      </c>
      <c r="V717" s="25" t="str">
        <f t="shared" ca="1" si="697"/>
        <v/>
      </c>
      <c r="W717" s="25" t="str">
        <f t="shared" ca="1" si="678"/>
        <v/>
      </c>
      <c r="X717" s="25" t="str">
        <f t="shared" ca="1" si="698"/>
        <v/>
      </c>
      <c r="Y717" s="25" t="str">
        <f t="shared" ca="1" si="679"/>
        <v/>
      </c>
      <c r="Z717" s="25" t="str">
        <f t="shared" ca="1" si="699"/>
        <v/>
      </c>
      <c r="AA717" s="25" t="str">
        <f t="shared" ca="1" si="700"/>
        <v/>
      </c>
      <c r="AB717" s="25" t="str">
        <f ca="1">IF($H717="","",IF($Q717="x",SUM(U$3:W717)+SUM(Z$3:AA717)-SUM(AB$3:AB716),0))</f>
        <v/>
      </c>
      <c r="AC717" s="25" t="str">
        <f t="shared" ca="1" si="701"/>
        <v/>
      </c>
      <c r="AD717" s="25" t="str">
        <f t="shared" ca="1" si="680"/>
        <v/>
      </c>
      <c r="AE717" s="7"/>
      <c r="AF717" s="25" t="str">
        <f t="shared" ca="1" si="702"/>
        <v/>
      </c>
      <c r="AG717" s="25">
        <f ca="1">SUM(AF$3:AF717)</f>
        <v>0</v>
      </c>
      <c r="AH717" s="25" t="str">
        <f t="shared" ca="1" si="703"/>
        <v/>
      </c>
      <c r="AI717" s="25" t="str">
        <f t="shared" ca="1" si="681"/>
        <v/>
      </c>
      <c r="AJ717" s="25" t="str">
        <f t="shared" ca="1" si="704"/>
        <v/>
      </c>
      <c r="AK717" s="25" t="str">
        <f t="shared" ca="1" si="682"/>
        <v/>
      </c>
      <c r="AL717" s="25" t="str">
        <f t="shared" ca="1" si="705"/>
        <v/>
      </c>
      <c r="AM717" s="25" t="str">
        <f t="shared" ca="1" si="683"/>
        <v/>
      </c>
      <c r="AN717" s="25" t="str">
        <f t="shared" ca="1" si="706"/>
        <v/>
      </c>
      <c r="AO717" s="25" t="str">
        <f t="shared" ca="1" si="707"/>
        <v/>
      </c>
      <c r="AP717" s="25" t="str">
        <f ca="1">IF($H717="","",IF($Q717="x",SUM(AI$3:AK717)+SUM(AN$3:AO717)-SUM(AP$3:AP716),0))</f>
        <v/>
      </c>
      <c r="AQ717" s="25" t="str">
        <f t="shared" ca="1" si="708"/>
        <v/>
      </c>
      <c r="AR717" s="25" t="str">
        <f t="shared" ca="1" si="684"/>
        <v/>
      </c>
      <c r="AS717" s="7"/>
      <c r="AT717" s="25" t="str">
        <f t="shared" ca="1" si="709"/>
        <v/>
      </c>
      <c r="AU717" s="25">
        <f ca="1">SUM(AT$3:AT717)</f>
        <v>0</v>
      </c>
      <c r="AV717" s="25" t="str">
        <f t="shared" ca="1" si="710"/>
        <v/>
      </c>
      <c r="AW717" s="25" t="str">
        <f t="shared" ca="1" si="685"/>
        <v/>
      </c>
      <c r="AX717" s="25" t="str">
        <f t="shared" ca="1" si="711"/>
        <v/>
      </c>
      <c r="AY717" s="25" t="str">
        <f t="shared" ca="1" si="712"/>
        <v/>
      </c>
      <c r="AZ717" s="25" t="str">
        <f t="shared" ca="1" si="713"/>
        <v/>
      </c>
      <c r="BA717" s="25" t="str">
        <f t="shared" ca="1" si="714"/>
        <v/>
      </c>
      <c r="BB717" s="25" t="str">
        <f t="shared" ca="1" si="715"/>
        <v/>
      </c>
      <c r="BC717" s="25" t="str">
        <f t="shared" ca="1" si="716"/>
        <v/>
      </c>
      <c r="BD717" s="25" t="str">
        <f ca="1">IF($H717="","",IF($Q717="x",SUM(AW$3:AY717)+SUM(BB$3:BC717)-SUM(BD$3:BD716),0))</f>
        <v/>
      </c>
      <c r="BE717" s="25" t="str">
        <f t="shared" ca="1" si="717"/>
        <v/>
      </c>
      <c r="BF717" s="25" t="str">
        <f t="shared" ca="1" si="686"/>
        <v/>
      </c>
      <c r="BG717" s="7"/>
      <c r="BI717" s="25" t="str">
        <f t="shared" ca="1" si="718"/>
        <v/>
      </c>
      <c r="BJ717" s="25">
        <f ca="1">SUM(BI$3:BI717)</f>
        <v>0</v>
      </c>
      <c r="BK717" s="25" t="str">
        <f t="shared" ca="1" si="730"/>
        <v/>
      </c>
      <c r="BL717" s="25" t="str">
        <f t="shared" ca="1" si="687"/>
        <v/>
      </c>
      <c r="BM717" s="25" t="str">
        <f t="shared" ca="1" si="719"/>
        <v/>
      </c>
      <c r="BN717" s="25" t="str">
        <f t="shared" ca="1" si="720"/>
        <v/>
      </c>
      <c r="BO717" s="25" t="str">
        <f t="shared" ca="1" si="721"/>
        <v/>
      </c>
      <c r="BP717" s="25" t="str">
        <f t="shared" ca="1" si="722"/>
        <v/>
      </c>
      <c r="BQ717" s="25" t="str">
        <f t="shared" ca="1" si="723"/>
        <v/>
      </c>
      <c r="BR717" s="25" t="str">
        <f t="shared" ca="1" si="724"/>
        <v/>
      </c>
      <c r="BS717" s="25" t="str">
        <f ca="1">IF($H717="","",IF($Q717="x",SUM(BL$3:BN717)+SUM(BQ$3:BR717)-SUM(BS$3:BS716),0))</f>
        <v/>
      </c>
      <c r="BT717" s="25" t="str">
        <f t="shared" ca="1" si="725"/>
        <v/>
      </c>
      <c r="BU717" s="25" t="str">
        <f t="shared" ca="1" si="688"/>
        <v/>
      </c>
      <c r="BV717" s="7"/>
      <c r="BY717" s="7"/>
      <c r="CB717" s="131">
        <f t="shared" si="672"/>
        <v>714</v>
      </c>
      <c r="CC717" s="132" t="str">
        <f t="shared" ca="1" si="726"/>
        <v/>
      </c>
      <c r="CD717" s="133" t="str">
        <f t="shared" ca="1" si="673"/>
        <v/>
      </c>
      <c r="CE717" s="133" t="str">
        <f t="shared" ca="1" si="727"/>
        <v/>
      </c>
      <c r="CF717" s="133" t="str">
        <f t="shared" ca="1" si="674"/>
        <v/>
      </c>
      <c r="CG717" s="133" t="str">
        <f t="shared" ca="1" si="728"/>
        <v/>
      </c>
      <c r="CH717" s="133" t="str">
        <f ca="1">IF($H717="","",IF(MONTH($H717)=MONTH($C$4)-1,MAX(0,(CG717-SUM(N706:N717)+SUM(O706:O717))-(VLOOKUP(CB717-12,$CB$3:$CH716,6,FALSE))),0)*0.25)</f>
        <v/>
      </c>
      <c r="CI717" s="133" t="str">
        <f ca="1">IF($H717="","",CG717-SUM($CH$4:$CH717))</f>
        <v/>
      </c>
      <c r="CK717" s="133" t="str">
        <f ca="1">IF($H717="","",SUM($N$4:$N717)+$CK$3)</f>
        <v/>
      </c>
      <c r="CL717" s="133" t="str">
        <f ca="1">IF($H717="","",SUM($O$4:$O717))</f>
        <v/>
      </c>
      <c r="CM717" s="133" t="str">
        <f t="shared" ca="1" si="671"/>
        <v/>
      </c>
      <c r="CN717" s="133" t="str">
        <f ca="1">IF($H717="","",ROUND(IF(MONTH($H717)=MONTH($C$4)-1,BT717*(1+CC717)-SUM($CM$4:$CM717),0),2))</f>
        <v/>
      </c>
      <c r="CZ717" s="132" t="str">
        <f t="shared" ca="1" si="689"/>
        <v/>
      </c>
    </row>
    <row r="718" spans="6:104" x14ac:dyDescent="0.2">
      <c r="F718" s="3">
        <v>715</v>
      </c>
      <c r="G718" s="3">
        <f t="shared" si="690"/>
        <v>60</v>
      </c>
      <c r="H718" s="8" t="str">
        <f t="shared" ca="1" si="729"/>
        <v/>
      </c>
      <c r="I718" s="6" t="str">
        <f t="shared" ca="1" si="675"/>
        <v/>
      </c>
      <c r="J718" s="6" t="str">
        <f t="shared" ca="1" si="676"/>
        <v/>
      </c>
      <c r="K718" s="7"/>
      <c r="L718" s="6" t="str">
        <f ca="1">IF($H718="","",IF($J718="",VLOOKUP($I718,Sterbetafeln!$A$4:$I$124,$D$10,FALSE),MAX(0.0005,VLOOKUP($I718,Sterbetafeln!$A$4:$I$124,$D$10,FALSE)*VLOOKUP($J718,Sterbetafeln!$A$4:$I$124,$D$13,FALSE))))</f>
        <v/>
      </c>
      <c r="M718" s="78">
        <f ca="1">SUM($O$3:$O718)</f>
        <v>0</v>
      </c>
      <c r="N718" s="25" t="str">
        <f t="shared" ca="1" si="691"/>
        <v/>
      </c>
      <c r="O718" s="25" t="str">
        <f t="shared" ca="1" si="692"/>
        <v/>
      </c>
      <c r="P718" s="25" t="str">
        <f t="shared" ca="1" si="693"/>
        <v/>
      </c>
      <c r="Q718" s="7" t="str">
        <f t="shared" ca="1" si="694"/>
        <v/>
      </c>
      <c r="R718" s="25" t="str">
        <f t="shared" ca="1" si="695"/>
        <v/>
      </c>
      <c r="S718" s="25">
        <f ca="1">SUM(R$3:R718)</f>
        <v>0</v>
      </c>
      <c r="T718" s="25" t="str">
        <f t="shared" ca="1" si="696"/>
        <v/>
      </c>
      <c r="U718" s="25" t="str">
        <f t="shared" ca="1" si="677"/>
        <v/>
      </c>
      <c r="V718" s="25" t="str">
        <f t="shared" ca="1" si="697"/>
        <v/>
      </c>
      <c r="W718" s="25" t="str">
        <f t="shared" ca="1" si="678"/>
        <v/>
      </c>
      <c r="X718" s="25" t="str">
        <f t="shared" ca="1" si="698"/>
        <v/>
      </c>
      <c r="Y718" s="25" t="str">
        <f t="shared" ca="1" si="679"/>
        <v/>
      </c>
      <c r="Z718" s="25" t="str">
        <f t="shared" ca="1" si="699"/>
        <v/>
      </c>
      <c r="AA718" s="25" t="str">
        <f t="shared" ca="1" si="700"/>
        <v/>
      </c>
      <c r="AB718" s="25" t="str">
        <f ca="1">IF($H718="","",IF($Q718="x",SUM(U$3:W718)+SUM(Z$3:AA718)-SUM(AB$3:AB717),0))</f>
        <v/>
      </c>
      <c r="AC718" s="25" t="str">
        <f t="shared" ca="1" si="701"/>
        <v/>
      </c>
      <c r="AD718" s="25" t="str">
        <f t="shared" ca="1" si="680"/>
        <v/>
      </c>
      <c r="AE718" s="7"/>
      <c r="AF718" s="25" t="str">
        <f t="shared" ca="1" si="702"/>
        <v/>
      </c>
      <c r="AG718" s="25">
        <f ca="1">SUM(AF$3:AF718)</f>
        <v>0</v>
      </c>
      <c r="AH718" s="25" t="str">
        <f t="shared" ca="1" si="703"/>
        <v/>
      </c>
      <c r="AI718" s="25" t="str">
        <f t="shared" ca="1" si="681"/>
        <v/>
      </c>
      <c r="AJ718" s="25" t="str">
        <f t="shared" ca="1" si="704"/>
        <v/>
      </c>
      <c r="AK718" s="25" t="str">
        <f t="shared" ca="1" si="682"/>
        <v/>
      </c>
      <c r="AL718" s="25" t="str">
        <f t="shared" ca="1" si="705"/>
        <v/>
      </c>
      <c r="AM718" s="25" t="str">
        <f t="shared" ca="1" si="683"/>
        <v/>
      </c>
      <c r="AN718" s="25" t="str">
        <f t="shared" ca="1" si="706"/>
        <v/>
      </c>
      <c r="AO718" s="25" t="str">
        <f t="shared" ca="1" si="707"/>
        <v/>
      </c>
      <c r="AP718" s="25" t="str">
        <f ca="1">IF($H718="","",IF($Q718="x",SUM(AI$3:AK718)+SUM(AN$3:AO718)-SUM(AP$3:AP717),0))</f>
        <v/>
      </c>
      <c r="AQ718" s="25" t="str">
        <f t="shared" ca="1" si="708"/>
        <v/>
      </c>
      <c r="AR718" s="25" t="str">
        <f t="shared" ca="1" si="684"/>
        <v/>
      </c>
      <c r="AS718" s="7"/>
      <c r="AT718" s="25" t="str">
        <f t="shared" ca="1" si="709"/>
        <v/>
      </c>
      <c r="AU718" s="25">
        <f ca="1">SUM(AT$3:AT718)</f>
        <v>0</v>
      </c>
      <c r="AV718" s="25" t="str">
        <f t="shared" ca="1" si="710"/>
        <v/>
      </c>
      <c r="AW718" s="25" t="str">
        <f t="shared" ca="1" si="685"/>
        <v/>
      </c>
      <c r="AX718" s="25" t="str">
        <f t="shared" ca="1" si="711"/>
        <v/>
      </c>
      <c r="AY718" s="25" t="str">
        <f t="shared" ca="1" si="712"/>
        <v/>
      </c>
      <c r="AZ718" s="25" t="str">
        <f t="shared" ca="1" si="713"/>
        <v/>
      </c>
      <c r="BA718" s="25" t="str">
        <f t="shared" ca="1" si="714"/>
        <v/>
      </c>
      <c r="BB718" s="25" t="str">
        <f t="shared" ca="1" si="715"/>
        <v/>
      </c>
      <c r="BC718" s="25" t="str">
        <f t="shared" ca="1" si="716"/>
        <v/>
      </c>
      <c r="BD718" s="25" t="str">
        <f ca="1">IF($H718="","",IF($Q718="x",SUM(AW$3:AY718)+SUM(BB$3:BC718)-SUM(BD$3:BD717),0))</f>
        <v/>
      </c>
      <c r="BE718" s="25" t="str">
        <f t="shared" ca="1" si="717"/>
        <v/>
      </c>
      <c r="BF718" s="25" t="str">
        <f t="shared" ca="1" si="686"/>
        <v/>
      </c>
      <c r="BG718" s="7"/>
      <c r="BI718" s="25" t="str">
        <f t="shared" ca="1" si="718"/>
        <v/>
      </c>
      <c r="BJ718" s="25">
        <f ca="1">SUM(BI$3:BI718)</f>
        <v>0</v>
      </c>
      <c r="BK718" s="25" t="str">
        <f t="shared" ca="1" si="730"/>
        <v/>
      </c>
      <c r="BL718" s="25" t="str">
        <f t="shared" ca="1" si="687"/>
        <v/>
      </c>
      <c r="BM718" s="25" t="str">
        <f t="shared" ca="1" si="719"/>
        <v/>
      </c>
      <c r="BN718" s="25" t="str">
        <f t="shared" ca="1" si="720"/>
        <v/>
      </c>
      <c r="BO718" s="25" t="str">
        <f t="shared" ca="1" si="721"/>
        <v/>
      </c>
      <c r="BP718" s="25" t="str">
        <f t="shared" ca="1" si="722"/>
        <v/>
      </c>
      <c r="BQ718" s="25" t="str">
        <f t="shared" ca="1" si="723"/>
        <v/>
      </c>
      <c r="BR718" s="25" t="str">
        <f t="shared" ca="1" si="724"/>
        <v/>
      </c>
      <c r="BS718" s="25" t="str">
        <f ca="1">IF($H718="","",IF($Q718="x",SUM(BL$3:BN718)+SUM(BQ$3:BR718)-SUM(BS$3:BS717),0))</f>
        <v/>
      </c>
      <c r="BT718" s="25" t="str">
        <f t="shared" ca="1" si="725"/>
        <v/>
      </c>
      <c r="BU718" s="25" t="str">
        <f t="shared" ca="1" si="688"/>
        <v/>
      </c>
      <c r="BV718" s="7"/>
      <c r="BY718" s="7"/>
      <c r="CB718" s="131">
        <f t="shared" si="672"/>
        <v>715</v>
      </c>
      <c r="CC718" s="132" t="str">
        <f t="shared" ca="1" si="726"/>
        <v/>
      </c>
      <c r="CD718" s="133" t="str">
        <f t="shared" ca="1" si="673"/>
        <v/>
      </c>
      <c r="CE718" s="133" t="str">
        <f t="shared" ca="1" si="727"/>
        <v/>
      </c>
      <c r="CF718" s="133" t="str">
        <f t="shared" ca="1" si="674"/>
        <v/>
      </c>
      <c r="CG718" s="133" t="str">
        <f t="shared" ca="1" si="728"/>
        <v/>
      </c>
      <c r="CH718" s="133" t="str">
        <f ca="1">IF($H718="","",IF(MONTH($H718)=MONTH($C$4)-1,MAX(0,(CG718-SUM(N707:N718)+SUM(O707:O718))-(VLOOKUP(CB718-12,$CB$3:$CH717,6,FALSE))),0)*0.25)</f>
        <v/>
      </c>
      <c r="CI718" s="133" t="str">
        <f ca="1">IF($H718="","",CG718-SUM($CH$4:$CH718))</f>
        <v/>
      </c>
      <c r="CK718" s="133" t="str">
        <f ca="1">IF($H718="","",SUM($N$4:$N718)+$CK$3)</f>
        <v/>
      </c>
      <c r="CL718" s="133" t="str">
        <f ca="1">IF($H718="","",SUM($O$4:$O718))</f>
        <v/>
      </c>
      <c r="CM718" s="133" t="str">
        <f t="shared" ca="1" si="671"/>
        <v/>
      </c>
      <c r="CN718" s="133" t="str">
        <f ca="1">IF($H718="","",ROUND(IF(MONTH($H718)=MONTH($C$4)-1,BT718*(1+CC718)-SUM($CM$4:$CM718),0),2))</f>
        <v/>
      </c>
      <c r="CZ718" s="132" t="str">
        <f t="shared" ca="1" si="689"/>
        <v/>
      </c>
    </row>
    <row r="719" spans="6:104" x14ac:dyDescent="0.2">
      <c r="F719" s="3">
        <v>716</v>
      </c>
      <c r="G719" s="3">
        <f t="shared" si="690"/>
        <v>60</v>
      </c>
      <c r="H719" s="8" t="str">
        <f t="shared" ca="1" si="729"/>
        <v/>
      </c>
      <c r="I719" s="6" t="str">
        <f t="shared" ca="1" si="675"/>
        <v/>
      </c>
      <c r="J719" s="6" t="str">
        <f t="shared" ca="1" si="676"/>
        <v/>
      </c>
      <c r="K719" s="7"/>
      <c r="L719" s="6" t="str">
        <f ca="1">IF($H719="","",IF($J719="",VLOOKUP($I719,Sterbetafeln!$A$4:$I$124,$D$10,FALSE),MAX(0.0005,VLOOKUP($I719,Sterbetafeln!$A$4:$I$124,$D$10,FALSE)*VLOOKUP($J719,Sterbetafeln!$A$4:$I$124,$D$13,FALSE))))</f>
        <v/>
      </c>
      <c r="M719" s="78">
        <f ca="1">SUM($O$3:$O719)</f>
        <v>0</v>
      </c>
      <c r="N719" s="25" t="str">
        <f t="shared" ca="1" si="691"/>
        <v/>
      </c>
      <c r="O719" s="25" t="str">
        <f t="shared" ca="1" si="692"/>
        <v/>
      </c>
      <c r="P719" s="25" t="str">
        <f t="shared" ca="1" si="693"/>
        <v/>
      </c>
      <c r="Q719" s="7" t="str">
        <f t="shared" ca="1" si="694"/>
        <v/>
      </c>
      <c r="R719" s="25" t="str">
        <f t="shared" ca="1" si="695"/>
        <v/>
      </c>
      <c r="S719" s="25">
        <f ca="1">SUM(R$3:R719)</f>
        <v>0</v>
      </c>
      <c r="T719" s="25" t="str">
        <f t="shared" ca="1" si="696"/>
        <v/>
      </c>
      <c r="U719" s="25" t="str">
        <f t="shared" ca="1" si="677"/>
        <v/>
      </c>
      <c r="V719" s="25" t="str">
        <f t="shared" ca="1" si="697"/>
        <v/>
      </c>
      <c r="W719" s="25" t="str">
        <f t="shared" ca="1" si="678"/>
        <v/>
      </c>
      <c r="X719" s="25" t="str">
        <f t="shared" ca="1" si="698"/>
        <v/>
      </c>
      <c r="Y719" s="25" t="str">
        <f t="shared" ca="1" si="679"/>
        <v/>
      </c>
      <c r="Z719" s="25" t="str">
        <f t="shared" ca="1" si="699"/>
        <v/>
      </c>
      <c r="AA719" s="25" t="str">
        <f t="shared" ca="1" si="700"/>
        <v/>
      </c>
      <c r="AB719" s="25" t="str">
        <f ca="1">IF($H719="","",IF($Q719="x",SUM(U$3:W719)+SUM(Z$3:AA719)-SUM(AB$3:AB718),0))</f>
        <v/>
      </c>
      <c r="AC719" s="25" t="str">
        <f t="shared" ca="1" si="701"/>
        <v/>
      </c>
      <c r="AD719" s="25" t="str">
        <f t="shared" ca="1" si="680"/>
        <v/>
      </c>
      <c r="AE719" s="7"/>
      <c r="AF719" s="25" t="str">
        <f t="shared" ca="1" si="702"/>
        <v/>
      </c>
      <c r="AG719" s="25">
        <f ca="1">SUM(AF$3:AF719)</f>
        <v>0</v>
      </c>
      <c r="AH719" s="25" t="str">
        <f t="shared" ca="1" si="703"/>
        <v/>
      </c>
      <c r="AI719" s="25" t="str">
        <f t="shared" ca="1" si="681"/>
        <v/>
      </c>
      <c r="AJ719" s="25" t="str">
        <f t="shared" ca="1" si="704"/>
        <v/>
      </c>
      <c r="AK719" s="25" t="str">
        <f t="shared" ca="1" si="682"/>
        <v/>
      </c>
      <c r="AL719" s="25" t="str">
        <f t="shared" ca="1" si="705"/>
        <v/>
      </c>
      <c r="AM719" s="25" t="str">
        <f t="shared" ca="1" si="683"/>
        <v/>
      </c>
      <c r="AN719" s="25" t="str">
        <f t="shared" ca="1" si="706"/>
        <v/>
      </c>
      <c r="AO719" s="25" t="str">
        <f t="shared" ca="1" si="707"/>
        <v/>
      </c>
      <c r="AP719" s="25" t="str">
        <f ca="1">IF($H719="","",IF($Q719="x",SUM(AI$3:AK719)+SUM(AN$3:AO719)-SUM(AP$3:AP718),0))</f>
        <v/>
      </c>
      <c r="AQ719" s="25" t="str">
        <f t="shared" ca="1" si="708"/>
        <v/>
      </c>
      <c r="AR719" s="25" t="str">
        <f t="shared" ca="1" si="684"/>
        <v/>
      </c>
      <c r="AS719" s="7"/>
      <c r="AT719" s="25" t="str">
        <f t="shared" ca="1" si="709"/>
        <v/>
      </c>
      <c r="AU719" s="25">
        <f ca="1">SUM(AT$3:AT719)</f>
        <v>0</v>
      </c>
      <c r="AV719" s="25" t="str">
        <f t="shared" ca="1" si="710"/>
        <v/>
      </c>
      <c r="AW719" s="25" t="str">
        <f t="shared" ca="1" si="685"/>
        <v/>
      </c>
      <c r="AX719" s="25" t="str">
        <f t="shared" ca="1" si="711"/>
        <v/>
      </c>
      <c r="AY719" s="25" t="str">
        <f t="shared" ca="1" si="712"/>
        <v/>
      </c>
      <c r="AZ719" s="25" t="str">
        <f t="shared" ca="1" si="713"/>
        <v/>
      </c>
      <c r="BA719" s="25" t="str">
        <f t="shared" ca="1" si="714"/>
        <v/>
      </c>
      <c r="BB719" s="25" t="str">
        <f t="shared" ca="1" si="715"/>
        <v/>
      </c>
      <c r="BC719" s="25" t="str">
        <f t="shared" ca="1" si="716"/>
        <v/>
      </c>
      <c r="BD719" s="25" t="str">
        <f ca="1">IF($H719="","",IF($Q719="x",SUM(AW$3:AY719)+SUM(BB$3:BC719)-SUM(BD$3:BD718),0))</f>
        <v/>
      </c>
      <c r="BE719" s="25" t="str">
        <f t="shared" ca="1" si="717"/>
        <v/>
      </c>
      <c r="BF719" s="25" t="str">
        <f t="shared" ca="1" si="686"/>
        <v/>
      </c>
      <c r="BG719" s="7"/>
      <c r="BI719" s="25" t="str">
        <f t="shared" ca="1" si="718"/>
        <v/>
      </c>
      <c r="BJ719" s="25">
        <f ca="1">SUM(BI$3:BI719)</f>
        <v>0</v>
      </c>
      <c r="BK719" s="25" t="str">
        <f t="shared" ca="1" si="730"/>
        <v/>
      </c>
      <c r="BL719" s="25" t="str">
        <f t="shared" ca="1" si="687"/>
        <v/>
      </c>
      <c r="BM719" s="25" t="str">
        <f t="shared" ca="1" si="719"/>
        <v/>
      </c>
      <c r="BN719" s="25" t="str">
        <f t="shared" ca="1" si="720"/>
        <v/>
      </c>
      <c r="BO719" s="25" t="str">
        <f t="shared" ca="1" si="721"/>
        <v/>
      </c>
      <c r="BP719" s="25" t="str">
        <f t="shared" ca="1" si="722"/>
        <v/>
      </c>
      <c r="BQ719" s="25" t="str">
        <f t="shared" ca="1" si="723"/>
        <v/>
      </c>
      <c r="BR719" s="25" t="str">
        <f t="shared" ca="1" si="724"/>
        <v/>
      </c>
      <c r="BS719" s="25" t="str">
        <f ca="1">IF($H719="","",IF($Q719="x",SUM(BL$3:BN719)+SUM(BQ$3:BR719)-SUM(BS$3:BS718),0))</f>
        <v/>
      </c>
      <c r="BT719" s="25" t="str">
        <f t="shared" ca="1" si="725"/>
        <v/>
      </c>
      <c r="BU719" s="25" t="str">
        <f t="shared" ca="1" si="688"/>
        <v/>
      </c>
      <c r="BV719" s="7"/>
      <c r="BY719" s="7"/>
      <c r="CB719" s="131">
        <f t="shared" si="672"/>
        <v>716</v>
      </c>
      <c r="CC719" s="132" t="str">
        <f t="shared" ca="1" si="726"/>
        <v/>
      </c>
      <c r="CD719" s="133" t="str">
        <f t="shared" ca="1" si="673"/>
        <v/>
      </c>
      <c r="CE719" s="133" t="str">
        <f t="shared" ca="1" si="727"/>
        <v/>
      </c>
      <c r="CF719" s="133" t="str">
        <f t="shared" ca="1" si="674"/>
        <v/>
      </c>
      <c r="CG719" s="133" t="str">
        <f t="shared" ca="1" si="728"/>
        <v/>
      </c>
      <c r="CH719" s="133" t="str">
        <f ca="1">IF($H719="","",IF(MONTH($H719)=MONTH($C$4)-1,MAX(0,(CG719-SUM(N708:N719)+SUM(O708:O719))-(VLOOKUP(CB719-12,$CB$3:$CH718,6,FALSE))),0)*0.25)</f>
        <v/>
      </c>
      <c r="CI719" s="133" t="str">
        <f ca="1">IF($H719="","",CG719-SUM($CH$4:$CH719))</f>
        <v/>
      </c>
      <c r="CK719" s="133" t="str">
        <f ca="1">IF($H719="","",SUM($N$4:$N719)+$CK$3)</f>
        <v/>
      </c>
      <c r="CL719" s="133" t="str">
        <f ca="1">IF($H719="","",SUM($O$4:$O719))</f>
        <v/>
      </c>
      <c r="CM719" s="133" t="str">
        <f t="shared" ref="CM719:CM782" ca="1" si="731">IF($H719="","",ROUND(MAX(0,((BT719-CK719+CL719)/BT719)*$BI719*0.25),2))</f>
        <v/>
      </c>
      <c r="CN719" s="133" t="str">
        <f ca="1">IF($H719="","",ROUND(IF(MONTH($H719)=MONTH($C$4)-1,BT719*(1+CC719)-SUM($CM$4:$CM719),0),2))</f>
        <v/>
      </c>
      <c r="CZ719" s="132" t="str">
        <f t="shared" ca="1" si="689"/>
        <v/>
      </c>
    </row>
    <row r="720" spans="6:104" x14ac:dyDescent="0.2">
      <c r="F720" s="3">
        <v>717</v>
      </c>
      <c r="G720" s="3">
        <f t="shared" si="690"/>
        <v>60</v>
      </c>
      <c r="H720" s="8" t="str">
        <f t="shared" ca="1" si="729"/>
        <v/>
      </c>
      <c r="I720" s="6" t="str">
        <f t="shared" ca="1" si="675"/>
        <v/>
      </c>
      <c r="J720" s="6" t="str">
        <f t="shared" ca="1" si="676"/>
        <v/>
      </c>
      <c r="K720" s="7"/>
      <c r="L720" s="6" t="str">
        <f ca="1">IF($H720="","",IF($J720="",VLOOKUP($I720,Sterbetafeln!$A$4:$I$124,$D$10,FALSE),MAX(0.0005,VLOOKUP($I720,Sterbetafeln!$A$4:$I$124,$D$10,FALSE)*VLOOKUP($J720,Sterbetafeln!$A$4:$I$124,$D$13,FALSE))))</f>
        <v/>
      </c>
      <c r="M720" s="78">
        <f ca="1">SUM($O$3:$O720)</f>
        <v>0</v>
      </c>
      <c r="N720" s="25" t="str">
        <f t="shared" ca="1" si="691"/>
        <v/>
      </c>
      <c r="O720" s="25" t="str">
        <f t="shared" ca="1" si="692"/>
        <v/>
      </c>
      <c r="P720" s="25" t="str">
        <f t="shared" ca="1" si="693"/>
        <v/>
      </c>
      <c r="Q720" s="7" t="str">
        <f t="shared" ca="1" si="694"/>
        <v/>
      </c>
      <c r="R720" s="25" t="str">
        <f t="shared" ca="1" si="695"/>
        <v/>
      </c>
      <c r="S720" s="25">
        <f ca="1">SUM(R$3:R720)</f>
        <v>0</v>
      </c>
      <c r="T720" s="25" t="str">
        <f t="shared" ca="1" si="696"/>
        <v/>
      </c>
      <c r="U720" s="25" t="str">
        <f t="shared" ca="1" si="677"/>
        <v/>
      </c>
      <c r="V720" s="25" t="str">
        <f t="shared" ca="1" si="697"/>
        <v/>
      </c>
      <c r="W720" s="25" t="str">
        <f t="shared" ca="1" si="678"/>
        <v/>
      </c>
      <c r="X720" s="25" t="str">
        <f t="shared" ca="1" si="698"/>
        <v/>
      </c>
      <c r="Y720" s="25" t="str">
        <f t="shared" ca="1" si="679"/>
        <v/>
      </c>
      <c r="Z720" s="25" t="str">
        <f t="shared" ca="1" si="699"/>
        <v/>
      </c>
      <c r="AA720" s="25" t="str">
        <f t="shared" ca="1" si="700"/>
        <v/>
      </c>
      <c r="AB720" s="25" t="str">
        <f ca="1">IF($H720="","",IF($Q720="x",SUM(U$3:W720)+SUM(Z$3:AA720)-SUM(AB$3:AB719),0))</f>
        <v/>
      </c>
      <c r="AC720" s="25" t="str">
        <f t="shared" ca="1" si="701"/>
        <v/>
      </c>
      <c r="AD720" s="25" t="str">
        <f t="shared" ca="1" si="680"/>
        <v/>
      </c>
      <c r="AE720" s="7"/>
      <c r="AF720" s="25" t="str">
        <f t="shared" ca="1" si="702"/>
        <v/>
      </c>
      <c r="AG720" s="25">
        <f ca="1">SUM(AF$3:AF720)</f>
        <v>0</v>
      </c>
      <c r="AH720" s="25" t="str">
        <f t="shared" ca="1" si="703"/>
        <v/>
      </c>
      <c r="AI720" s="25" t="str">
        <f t="shared" ca="1" si="681"/>
        <v/>
      </c>
      <c r="AJ720" s="25" t="str">
        <f t="shared" ca="1" si="704"/>
        <v/>
      </c>
      <c r="AK720" s="25" t="str">
        <f t="shared" ca="1" si="682"/>
        <v/>
      </c>
      <c r="AL720" s="25" t="str">
        <f t="shared" ca="1" si="705"/>
        <v/>
      </c>
      <c r="AM720" s="25" t="str">
        <f t="shared" ca="1" si="683"/>
        <v/>
      </c>
      <c r="AN720" s="25" t="str">
        <f t="shared" ca="1" si="706"/>
        <v/>
      </c>
      <c r="AO720" s="25" t="str">
        <f t="shared" ca="1" si="707"/>
        <v/>
      </c>
      <c r="AP720" s="25" t="str">
        <f ca="1">IF($H720="","",IF($Q720="x",SUM(AI$3:AK720)+SUM(AN$3:AO720)-SUM(AP$3:AP719),0))</f>
        <v/>
      </c>
      <c r="AQ720" s="25" t="str">
        <f t="shared" ca="1" si="708"/>
        <v/>
      </c>
      <c r="AR720" s="25" t="str">
        <f t="shared" ca="1" si="684"/>
        <v/>
      </c>
      <c r="AS720" s="7"/>
      <c r="AT720" s="25" t="str">
        <f t="shared" ca="1" si="709"/>
        <v/>
      </c>
      <c r="AU720" s="25">
        <f ca="1">SUM(AT$3:AT720)</f>
        <v>0</v>
      </c>
      <c r="AV720" s="25" t="str">
        <f t="shared" ca="1" si="710"/>
        <v/>
      </c>
      <c r="AW720" s="25" t="str">
        <f t="shared" ca="1" si="685"/>
        <v/>
      </c>
      <c r="AX720" s="25" t="str">
        <f t="shared" ca="1" si="711"/>
        <v/>
      </c>
      <c r="AY720" s="25" t="str">
        <f t="shared" ca="1" si="712"/>
        <v/>
      </c>
      <c r="AZ720" s="25" t="str">
        <f t="shared" ca="1" si="713"/>
        <v/>
      </c>
      <c r="BA720" s="25" t="str">
        <f t="shared" ca="1" si="714"/>
        <v/>
      </c>
      <c r="BB720" s="25" t="str">
        <f t="shared" ca="1" si="715"/>
        <v/>
      </c>
      <c r="BC720" s="25" t="str">
        <f t="shared" ca="1" si="716"/>
        <v/>
      </c>
      <c r="BD720" s="25" t="str">
        <f ca="1">IF($H720="","",IF($Q720="x",SUM(AW$3:AY720)+SUM(BB$3:BC720)-SUM(BD$3:BD719),0))</f>
        <v/>
      </c>
      <c r="BE720" s="25" t="str">
        <f t="shared" ca="1" si="717"/>
        <v/>
      </c>
      <c r="BF720" s="25" t="str">
        <f t="shared" ca="1" si="686"/>
        <v/>
      </c>
      <c r="BG720" s="7"/>
      <c r="BI720" s="25" t="str">
        <f t="shared" ca="1" si="718"/>
        <v/>
      </c>
      <c r="BJ720" s="25">
        <f ca="1">SUM(BI$3:BI720)</f>
        <v>0</v>
      </c>
      <c r="BK720" s="25" t="str">
        <f t="shared" ca="1" si="730"/>
        <v/>
      </c>
      <c r="BL720" s="25" t="str">
        <f t="shared" ca="1" si="687"/>
        <v/>
      </c>
      <c r="BM720" s="25" t="str">
        <f t="shared" ca="1" si="719"/>
        <v/>
      </c>
      <c r="BN720" s="25" t="str">
        <f t="shared" ca="1" si="720"/>
        <v/>
      </c>
      <c r="BO720" s="25" t="str">
        <f t="shared" ca="1" si="721"/>
        <v/>
      </c>
      <c r="BP720" s="25" t="str">
        <f t="shared" ca="1" si="722"/>
        <v/>
      </c>
      <c r="BQ720" s="25" t="str">
        <f t="shared" ca="1" si="723"/>
        <v/>
      </c>
      <c r="BR720" s="25" t="str">
        <f t="shared" ca="1" si="724"/>
        <v/>
      </c>
      <c r="BS720" s="25" t="str">
        <f ca="1">IF($H720="","",IF($Q720="x",SUM(BL$3:BN720)+SUM(BQ$3:BR720)-SUM(BS$3:BS719),0))</f>
        <v/>
      </c>
      <c r="BT720" s="25" t="str">
        <f t="shared" ca="1" si="725"/>
        <v/>
      </c>
      <c r="BU720" s="25" t="str">
        <f t="shared" ca="1" si="688"/>
        <v/>
      </c>
      <c r="BV720" s="7"/>
      <c r="BY720" s="7"/>
      <c r="CB720" s="131">
        <f t="shared" si="672"/>
        <v>717</v>
      </c>
      <c r="CC720" s="132" t="str">
        <f t="shared" ca="1" si="726"/>
        <v/>
      </c>
      <c r="CD720" s="133" t="str">
        <f t="shared" ca="1" si="673"/>
        <v/>
      </c>
      <c r="CE720" s="133" t="str">
        <f t="shared" ca="1" si="727"/>
        <v/>
      </c>
      <c r="CF720" s="133" t="str">
        <f t="shared" ca="1" si="674"/>
        <v/>
      </c>
      <c r="CG720" s="133" t="str">
        <f t="shared" ca="1" si="728"/>
        <v/>
      </c>
      <c r="CH720" s="133" t="str">
        <f ca="1">IF($H720="","",IF(MONTH($H720)=MONTH($C$4)-1,MAX(0,(CG720-SUM(N709:N720)+SUM(O709:O720))-(VLOOKUP(CB720-12,$CB$3:$CH719,6,FALSE))),0)*0.25)</f>
        <v/>
      </c>
      <c r="CI720" s="133" t="str">
        <f ca="1">IF($H720="","",CG720-SUM($CH$4:$CH720))</f>
        <v/>
      </c>
      <c r="CK720" s="133" t="str">
        <f ca="1">IF($H720="","",SUM($N$4:$N720)+$CK$3)</f>
        <v/>
      </c>
      <c r="CL720" s="133" t="str">
        <f ca="1">IF($H720="","",SUM($O$4:$O720))</f>
        <v/>
      </c>
      <c r="CM720" s="133" t="str">
        <f t="shared" ca="1" si="731"/>
        <v/>
      </c>
      <c r="CN720" s="133" t="str">
        <f ca="1">IF($H720="","",ROUND(IF(MONTH($H720)=MONTH($C$4)-1,BT720*(1+CC720)-SUM($CM$4:$CM720),0),2))</f>
        <v/>
      </c>
      <c r="CZ720" s="132" t="str">
        <f t="shared" ca="1" si="689"/>
        <v/>
      </c>
    </row>
    <row r="721" spans="6:104" x14ac:dyDescent="0.2">
      <c r="F721" s="3">
        <v>718</v>
      </c>
      <c r="G721" s="3">
        <f t="shared" si="690"/>
        <v>60</v>
      </c>
      <c r="H721" s="8" t="str">
        <f t="shared" ca="1" si="729"/>
        <v/>
      </c>
      <c r="I721" s="6" t="str">
        <f t="shared" ca="1" si="675"/>
        <v/>
      </c>
      <c r="J721" s="6" t="str">
        <f t="shared" ca="1" si="676"/>
        <v/>
      </c>
      <c r="K721" s="7"/>
      <c r="L721" s="6" t="str">
        <f ca="1">IF($H721="","",IF($J721="",VLOOKUP($I721,Sterbetafeln!$A$4:$I$124,$D$10,FALSE),MAX(0.0005,VLOOKUP($I721,Sterbetafeln!$A$4:$I$124,$D$10,FALSE)*VLOOKUP($J721,Sterbetafeln!$A$4:$I$124,$D$13,FALSE))))</f>
        <v/>
      </c>
      <c r="M721" s="78">
        <f ca="1">SUM($O$3:$O721)</f>
        <v>0</v>
      </c>
      <c r="N721" s="25" t="str">
        <f t="shared" ca="1" si="691"/>
        <v/>
      </c>
      <c r="O721" s="25" t="str">
        <f t="shared" ca="1" si="692"/>
        <v/>
      </c>
      <c r="P721" s="25" t="str">
        <f t="shared" ca="1" si="693"/>
        <v/>
      </c>
      <c r="Q721" s="7" t="str">
        <f t="shared" ca="1" si="694"/>
        <v/>
      </c>
      <c r="R721" s="25" t="str">
        <f t="shared" ca="1" si="695"/>
        <v/>
      </c>
      <c r="S721" s="25">
        <f ca="1">SUM(R$3:R721)</f>
        <v>0</v>
      </c>
      <c r="T721" s="25" t="str">
        <f t="shared" ca="1" si="696"/>
        <v/>
      </c>
      <c r="U721" s="25" t="str">
        <f t="shared" ca="1" si="677"/>
        <v/>
      </c>
      <c r="V721" s="25" t="str">
        <f t="shared" ca="1" si="697"/>
        <v/>
      </c>
      <c r="W721" s="25" t="str">
        <f t="shared" ca="1" si="678"/>
        <v/>
      </c>
      <c r="X721" s="25" t="str">
        <f t="shared" ca="1" si="698"/>
        <v/>
      </c>
      <c r="Y721" s="25" t="str">
        <f t="shared" ca="1" si="679"/>
        <v/>
      </c>
      <c r="Z721" s="25" t="str">
        <f t="shared" ca="1" si="699"/>
        <v/>
      </c>
      <c r="AA721" s="25" t="str">
        <f t="shared" ca="1" si="700"/>
        <v/>
      </c>
      <c r="AB721" s="25" t="str">
        <f ca="1">IF($H721="","",IF($Q721="x",SUM(U$3:W721)+SUM(Z$3:AA721)-SUM(AB$3:AB720),0))</f>
        <v/>
      </c>
      <c r="AC721" s="25" t="str">
        <f t="shared" ca="1" si="701"/>
        <v/>
      </c>
      <c r="AD721" s="25" t="str">
        <f t="shared" ca="1" si="680"/>
        <v/>
      </c>
      <c r="AE721" s="7"/>
      <c r="AF721" s="25" t="str">
        <f t="shared" ca="1" si="702"/>
        <v/>
      </c>
      <c r="AG721" s="25">
        <f ca="1">SUM(AF$3:AF721)</f>
        <v>0</v>
      </c>
      <c r="AH721" s="25" t="str">
        <f t="shared" ca="1" si="703"/>
        <v/>
      </c>
      <c r="AI721" s="25" t="str">
        <f t="shared" ca="1" si="681"/>
        <v/>
      </c>
      <c r="AJ721" s="25" t="str">
        <f t="shared" ca="1" si="704"/>
        <v/>
      </c>
      <c r="AK721" s="25" t="str">
        <f t="shared" ca="1" si="682"/>
        <v/>
      </c>
      <c r="AL721" s="25" t="str">
        <f t="shared" ca="1" si="705"/>
        <v/>
      </c>
      <c r="AM721" s="25" t="str">
        <f t="shared" ca="1" si="683"/>
        <v/>
      </c>
      <c r="AN721" s="25" t="str">
        <f t="shared" ca="1" si="706"/>
        <v/>
      </c>
      <c r="AO721" s="25" t="str">
        <f t="shared" ca="1" si="707"/>
        <v/>
      </c>
      <c r="AP721" s="25" t="str">
        <f ca="1">IF($H721="","",IF($Q721="x",SUM(AI$3:AK721)+SUM(AN$3:AO721)-SUM(AP$3:AP720),0))</f>
        <v/>
      </c>
      <c r="AQ721" s="25" t="str">
        <f t="shared" ca="1" si="708"/>
        <v/>
      </c>
      <c r="AR721" s="25" t="str">
        <f t="shared" ca="1" si="684"/>
        <v/>
      </c>
      <c r="AS721" s="7"/>
      <c r="AT721" s="25" t="str">
        <f t="shared" ca="1" si="709"/>
        <v/>
      </c>
      <c r="AU721" s="25">
        <f ca="1">SUM(AT$3:AT721)</f>
        <v>0</v>
      </c>
      <c r="AV721" s="25" t="str">
        <f t="shared" ca="1" si="710"/>
        <v/>
      </c>
      <c r="AW721" s="25" t="str">
        <f t="shared" ca="1" si="685"/>
        <v/>
      </c>
      <c r="AX721" s="25" t="str">
        <f t="shared" ca="1" si="711"/>
        <v/>
      </c>
      <c r="AY721" s="25" t="str">
        <f t="shared" ca="1" si="712"/>
        <v/>
      </c>
      <c r="AZ721" s="25" t="str">
        <f t="shared" ca="1" si="713"/>
        <v/>
      </c>
      <c r="BA721" s="25" t="str">
        <f t="shared" ca="1" si="714"/>
        <v/>
      </c>
      <c r="BB721" s="25" t="str">
        <f t="shared" ca="1" si="715"/>
        <v/>
      </c>
      <c r="BC721" s="25" t="str">
        <f t="shared" ca="1" si="716"/>
        <v/>
      </c>
      <c r="BD721" s="25" t="str">
        <f ca="1">IF($H721="","",IF($Q721="x",SUM(AW$3:AY721)+SUM(BB$3:BC721)-SUM(BD$3:BD720),0))</f>
        <v/>
      </c>
      <c r="BE721" s="25" t="str">
        <f t="shared" ca="1" si="717"/>
        <v/>
      </c>
      <c r="BF721" s="25" t="str">
        <f t="shared" ca="1" si="686"/>
        <v/>
      </c>
      <c r="BG721" s="7"/>
      <c r="BI721" s="25" t="str">
        <f t="shared" ca="1" si="718"/>
        <v/>
      </c>
      <c r="BJ721" s="25">
        <f ca="1">SUM(BI$3:BI721)</f>
        <v>0</v>
      </c>
      <c r="BK721" s="25" t="str">
        <f t="shared" ca="1" si="730"/>
        <v/>
      </c>
      <c r="BL721" s="25" t="str">
        <f t="shared" ca="1" si="687"/>
        <v/>
      </c>
      <c r="BM721" s="25" t="str">
        <f t="shared" ca="1" si="719"/>
        <v/>
      </c>
      <c r="BN721" s="25" t="str">
        <f t="shared" ca="1" si="720"/>
        <v/>
      </c>
      <c r="BO721" s="25" t="str">
        <f t="shared" ca="1" si="721"/>
        <v/>
      </c>
      <c r="BP721" s="25" t="str">
        <f t="shared" ca="1" si="722"/>
        <v/>
      </c>
      <c r="BQ721" s="25" t="str">
        <f t="shared" ca="1" si="723"/>
        <v/>
      </c>
      <c r="BR721" s="25" t="str">
        <f t="shared" ca="1" si="724"/>
        <v/>
      </c>
      <c r="BS721" s="25" t="str">
        <f ca="1">IF($H721="","",IF($Q721="x",SUM(BL$3:BN721)+SUM(BQ$3:BR721)-SUM(BS$3:BS720),0))</f>
        <v/>
      </c>
      <c r="BT721" s="25" t="str">
        <f t="shared" ca="1" si="725"/>
        <v/>
      </c>
      <c r="BU721" s="25" t="str">
        <f t="shared" ca="1" si="688"/>
        <v/>
      </c>
      <c r="BV721" s="7"/>
      <c r="BY721" s="7"/>
      <c r="CB721" s="131">
        <f t="shared" si="672"/>
        <v>718</v>
      </c>
      <c r="CC721" s="132" t="str">
        <f t="shared" ca="1" si="726"/>
        <v/>
      </c>
      <c r="CD721" s="133" t="str">
        <f t="shared" ca="1" si="673"/>
        <v/>
      </c>
      <c r="CE721" s="133" t="str">
        <f t="shared" ca="1" si="727"/>
        <v/>
      </c>
      <c r="CF721" s="133" t="str">
        <f t="shared" ca="1" si="674"/>
        <v/>
      </c>
      <c r="CG721" s="133" t="str">
        <f t="shared" ca="1" si="728"/>
        <v/>
      </c>
      <c r="CH721" s="133" t="str">
        <f ca="1">IF($H721="","",IF(MONTH($H721)=MONTH($C$4)-1,MAX(0,(CG721-SUM(N710:N721)+SUM(O710:O721))-(VLOOKUP(CB721-12,$CB$3:$CH720,6,FALSE))),0)*0.25)</f>
        <v/>
      </c>
      <c r="CI721" s="133" t="str">
        <f ca="1">IF($H721="","",CG721-SUM($CH$4:$CH721))</f>
        <v/>
      </c>
      <c r="CK721" s="133" t="str">
        <f ca="1">IF($H721="","",SUM($N$4:$N721)+$CK$3)</f>
        <v/>
      </c>
      <c r="CL721" s="133" t="str">
        <f ca="1">IF($H721="","",SUM($O$4:$O721))</f>
        <v/>
      </c>
      <c r="CM721" s="133" t="str">
        <f t="shared" ca="1" si="731"/>
        <v/>
      </c>
      <c r="CN721" s="133" t="str">
        <f ca="1">IF($H721="","",ROUND(IF(MONTH($H721)=MONTH($C$4)-1,BT721*(1+CC721)-SUM($CM$4:$CM721),0),2))</f>
        <v/>
      </c>
      <c r="CZ721" s="132" t="str">
        <f t="shared" ca="1" si="689"/>
        <v/>
      </c>
    </row>
    <row r="722" spans="6:104" x14ac:dyDescent="0.2">
      <c r="F722" s="3">
        <v>719</v>
      </c>
      <c r="G722" s="3">
        <f t="shared" si="690"/>
        <v>60</v>
      </c>
      <c r="H722" s="8" t="str">
        <f t="shared" ca="1" si="729"/>
        <v/>
      </c>
      <c r="I722" s="6" t="str">
        <f t="shared" ca="1" si="675"/>
        <v/>
      </c>
      <c r="J722" s="6" t="str">
        <f t="shared" ca="1" si="676"/>
        <v/>
      </c>
      <c r="K722" s="7"/>
      <c r="L722" s="6" t="str">
        <f ca="1">IF($H722="","",IF($J722="",VLOOKUP($I722,Sterbetafeln!$A$4:$I$124,$D$10,FALSE),MAX(0.0005,VLOOKUP($I722,Sterbetafeln!$A$4:$I$124,$D$10,FALSE)*VLOOKUP($J722,Sterbetafeln!$A$4:$I$124,$D$13,FALSE))))</f>
        <v/>
      </c>
      <c r="M722" s="78">
        <f ca="1">SUM($O$3:$O722)</f>
        <v>0</v>
      </c>
      <c r="N722" s="25" t="str">
        <f t="shared" ca="1" si="691"/>
        <v/>
      </c>
      <c r="O722" s="25" t="str">
        <f t="shared" ca="1" si="692"/>
        <v/>
      </c>
      <c r="P722" s="25" t="str">
        <f t="shared" ca="1" si="693"/>
        <v/>
      </c>
      <c r="Q722" s="7" t="str">
        <f t="shared" ca="1" si="694"/>
        <v/>
      </c>
      <c r="R722" s="25" t="str">
        <f t="shared" ca="1" si="695"/>
        <v/>
      </c>
      <c r="S722" s="25">
        <f ca="1">SUM(R$3:R722)</f>
        <v>0</v>
      </c>
      <c r="T722" s="25" t="str">
        <f t="shared" ca="1" si="696"/>
        <v/>
      </c>
      <c r="U722" s="25" t="str">
        <f t="shared" ca="1" si="677"/>
        <v/>
      </c>
      <c r="V722" s="25" t="str">
        <f t="shared" ca="1" si="697"/>
        <v/>
      </c>
      <c r="W722" s="25" t="str">
        <f t="shared" ca="1" si="678"/>
        <v/>
      </c>
      <c r="X722" s="25" t="str">
        <f t="shared" ca="1" si="698"/>
        <v/>
      </c>
      <c r="Y722" s="25" t="str">
        <f t="shared" ca="1" si="679"/>
        <v/>
      </c>
      <c r="Z722" s="25" t="str">
        <f t="shared" ca="1" si="699"/>
        <v/>
      </c>
      <c r="AA722" s="25" t="str">
        <f t="shared" ca="1" si="700"/>
        <v/>
      </c>
      <c r="AB722" s="25" t="str">
        <f ca="1">IF($H722="","",IF($Q722="x",SUM(U$3:W722)+SUM(Z$3:AA722)-SUM(AB$3:AB721),0))</f>
        <v/>
      </c>
      <c r="AC722" s="25" t="str">
        <f t="shared" ca="1" si="701"/>
        <v/>
      </c>
      <c r="AD722" s="25" t="str">
        <f t="shared" ca="1" si="680"/>
        <v/>
      </c>
      <c r="AE722" s="7"/>
      <c r="AF722" s="25" t="str">
        <f t="shared" ca="1" si="702"/>
        <v/>
      </c>
      <c r="AG722" s="25">
        <f ca="1">SUM(AF$3:AF722)</f>
        <v>0</v>
      </c>
      <c r="AH722" s="25" t="str">
        <f t="shared" ca="1" si="703"/>
        <v/>
      </c>
      <c r="AI722" s="25" t="str">
        <f t="shared" ca="1" si="681"/>
        <v/>
      </c>
      <c r="AJ722" s="25" t="str">
        <f t="shared" ca="1" si="704"/>
        <v/>
      </c>
      <c r="AK722" s="25" t="str">
        <f t="shared" ca="1" si="682"/>
        <v/>
      </c>
      <c r="AL722" s="25" t="str">
        <f t="shared" ca="1" si="705"/>
        <v/>
      </c>
      <c r="AM722" s="25" t="str">
        <f t="shared" ca="1" si="683"/>
        <v/>
      </c>
      <c r="AN722" s="25" t="str">
        <f t="shared" ca="1" si="706"/>
        <v/>
      </c>
      <c r="AO722" s="25" t="str">
        <f t="shared" ca="1" si="707"/>
        <v/>
      </c>
      <c r="AP722" s="25" t="str">
        <f ca="1">IF($H722="","",IF($Q722="x",SUM(AI$3:AK722)+SUM(AN$3:AO722)-SUM(AP$3:AP721),0))</f>
        <v/>
      </c>
      <c r="AQ722" s="25" t="str">
        <f t="shared" ca="1" si="708"/>
        <v/>
      </c>
      <c r="AR722" s="25" t="str">
        <f t="shared" ca="1" si="684"/>
        <v/>
      </c>
      <c r="AS722" s="7"/>
      <c r="AT722" s="25" t="str">
        <f t="shared" ca="1" si="709"/>
        <v/>
      </c>
      <c r="AU722" s="25">
        <f ca="1">SUM(AT$3:AT722)</f>
        <v>0</v>
      </c>
      <c r="AV722" s="25" t="str">
        <f t="shared" ca="1" si="710"/>
        <v/>
      </c>
      <c r="AW722" s="25" t="str">
        <f t="shared" ca="1" si="685"/>
        <v/>
      </c>
      <c r="AX722" s="25" t="str">
        <f t="shared" ca="1" si="711"/>
        <v/>
      </c>
      <c r="AY722" s="25" t="str">
        <f t="shared" ca="1" si="712"/>
        <v/>
      </c>
      <c r="AZ722" s="25" t="str">
        <f t="shared" ca="1" si="713"/>
        <v/>
      </c>
      <c r="BA722" s="25" t="str">
        <f t="shared" ca="1" si="714"/>
        <v/>
      </c>
      <c r="BB722" s="25" t="str">
        <f t="shared" ca="1" si="715"/>
        <v/>
      </c>
      <c r="BC722" s="25" t="str">
        <f t="shared" ca="1" si="716"/>
        <v/>
      </c>
      <c r="BD722" s="25" t="str">
        <f ca="1">IF($H722="","",IF($Q722="x",SUM(AW$3:AY722)+SUM(BB$3:BC722)-SUM(BD$3:BD721),0))</f>
        <v/>
      </c>
      <c r="BE722" s="25" t="str">
        <f t="shared" ca="1" si="717"/>
        <v/>
      </c>
      <c r="BF722" s="25" t="str">
        <f t="shared" ca="1" si="686"/>
        <v/>
      </c>
      <c r="BG722" s="7"/>
      <c r="BI722" s="25" t="str">
        <f t="shared" ca="1" si="718"/>
        <v/>
      </c>
      <c r="BJ722" s="25">
        <f ca="1">SUM(BI$3:BI722)</f>
        <v>0</v>
      </c>
      <c r="BK722" s="25" t="str">
        <f t="shared" ca="1" si="730"/>
        <v/>
      </c>
      <c r="BL722" s="25" t="str">
        <f t="shared" ca="1" si="687"/>
        <v/>
      </c>
      <c r="BM722" s="25" t="str">
        <f t="shared" ca="1" si="719"/>
        <v/>
      </c>
      <c r="BN722" s="25" t="str">
        <f t="shared" ca="1" si="720"/>
        <v/>
      </c>
      <c r="BO722" s="25" t="str">
        <f t="shared" ca="1" si="721"/>
        <v/>
      </c>
      <c r="BP722" s="25" t="str">
        <f t="shared" ca="1" si="722"/>
        <v/>
      </c>
      <c r="BQ722" s="25" t="str">
        <f t="shared" ca="1" si="723"/>
        <v/>
      </c>
      <c r="BR722" s="25" t="str">
        <f t="shared" ca="1" si="724"/>
        <v/>
      </c>
      <c r="BS722" s="25" t="str">
        <f ca="1">IF($H722="","",IF($Q722="x",SUM(BL$3:BN722)+SUM(BQ$3:BR722)-SUM(BS$3:BS721),0))</f>
        <v/>
      </c>
      <c r="BT722" s="25" t="str">
        <f t="shared" ca="1" si="725"/>
        <v/>
      </c>
      <c r="BU722" s="25" t="str">
        <f t="shared" ca="1" si="688"/>
        <v/>
      </c>
      <c r="BV722" s="7"/>
      <c r="BY722" s="7"/>
      <c r="CB722" s="131">
        <f t="shared" si="672"/>
        <v>719</v>
      </c>
      <c r="CC722" s="132" t="str">
        <f t="shared" ca="1" si="726"/>
        <v/>
      </c>
      <c r="CD722" s="133" t="str">
        <f t="shared" ca="1" si="673"/>
        <v/>
      </c>
      <c r="CE722" s="133" t="str">
        <f t="shared" ca="1" si="727"/>
        <v/>
      </c>
      <c r="CF722" s="133" t="str">
        <f t="shared" ca="1" si="674"/>
        <v/>
      </c>
      <c r="CG722" s="133" t="str">
        <f t="shared" ca="1" si="728"/>
        <v/>
      </c>
      <c r="CH722" s="133" t="str">
        <f ca="1">IF($H722="","",IF(MONTH($H722)=MONTH($C$4)-1,MAX(0,(CG722-SUM(N711:N722)+SUM(O711:O722))-(VLOOKUP(CB722-12,$CB$3:$CH721,6,FALSE))),0)*0.25)</f>
        <v/>
      </c>
      <c r="CI722" s="133" t="str">
        <f ca="1">IF($H722="","",CG722-SUM($CH$4:$CH722))</f>
        <v/>
      </c>
      <c r="CK722" s="133" t="str">
        <f ca="1">IF($H722="","",SUM($N$4:$N722)+$CK$3)</f>
        <v/>
      </c>
      <c r="CL722" s="133" t="str">
        <f ca="1">IF($H722="","",SUM($O$4:$O722))</f>
        <v/>
      </c>
      <c r="CM722" s="133" t="str">
        <f t="shared" ca="1" si="731"/>
        <v/>
      </c>
      <c r="CN722" s="133" t="str">
        <f ca="1">IF($H722="","",ROUND(IF(MONTH($H722)=MONTH($C$4)-1,BT722*(1+CC722)-SUM($CM$4:$CM722),0),2))</f>
        <v/>
      </c>
      <c r="CZ722" s="132" t="str">
        <f t="shared" ca="1" si="689"/>
        <v/>
      </c>
    </row>
    <row r="723" spans="6:104" x14ac:dyDescent="0.2">
      <c r="F723" s="3">
        <v>720</v>
      </c>
      <c r="G723" s="3">
        <f t="shared" si="690"/>
        <v>60</v>
      </c>
      <c r="H723" s="8" t="str">
        <f t="shared" ca="1" si="729"/>
        <v/>
      </c>
      <c r="I723" s="6" t="str">
        <f t="shared" ca="1" si="675"/>
        <v/>
      </c>
      <c r="J723" s="6" t="str">
        <f t="shared" ca="1" si="676"/>
        <v/>
      </c>
      <c r="K723" s="7"/>
      <c r="L723" s="6" t="str">
        <f ca="1">IF($H723="","",IF($J723="",VLOOKUP($I723,Sterbetafeln!$A$4:$I$124,$D$10,FALSE),MAX(0.0005,VLOOKUP($I723,Sterbetafeln!$A$4:$I$124,$D$10,FALSE)*VLOOKUP($J723,Sterbetafeln!$A$4:$I$124,$D$13,FALSE))))</f>
        <v/>
      </c>
      <c r="M723" s="78">
        <f ca="1">SUM($O$3:$O723)</f>
        <v>0</v>
      </c>
      <c r="N723" s="25" t="str">
        <f t="shared" ca="1" si="691"/>
        <v/>
      </c>
      <c r="O723" s="25" t="str">
        <f t="shared" ca="1" si="692"/>
        <v/>
      </c>
      <c r="P723" s="25" t="str">
        <f t="shared" ca="1" si="693"/>
        <v/>
      </c>
      <c r="Q723" s="7" t="str">
        <f t="shared" ca="1" si="694"/>
        <v/>
      </c>
      <c r="R723" s="25" t="str">
        <f t="shared" ca="1" si="695"/>
        <v/>
      </c>
      <c r="S723" s="25">
        <f ca="1">SUM(R$3:R723)</f>
        <v>0</v>
      </c>
      <c r="T723" s="25" t="str">
        <f t="shared" ca="1" si="696"/>
        <v/>
      </c>
      <c r="U723" s="25" t="str">
        <f t="shared" ca="1" si="677"/>
        <v/>
      </c>
      <c r="V723" s="25" t="str">
        <f t="shared" ca="1" si="697"/>
        <v/>
      </c>
      <c r="W723" s="25" t="str">
        <f t="shared" ca="1" si="678"/>
        <v/>
      </c>
      <c r="X723" s="25" t="str">
        <f t="shared" ca="1" si="698"/>
        <v/>
      </c>
      <c r="Y723" s="25" t="str">
        <f t="shared" ca="1" si="679"/>
        <v/>
      </c>
      <c r="Z723" s="25" t="str">
        <f t="shared" ca="1" si="699"/>
        <v/>
      </c>
      <c r="AA723" s="25" t="str">
        <f t="shared" ca="1" si="700"/>
        <v/>
      </c>
      <c r="AB723" s="25" t="str">
        <f ca="1">IF($H723="","",IF($Q723="x",SUM(U$3:W723)+SUM(Z$3:AA723)-SUM(AB$3:AB722),0))</f>
        <v/>
      </c>
      <c r="AC723" s="25" t="str">
        <f t="shared" ca="1" si="701"/>
        <v/>
      </c>
      <c r="AD723" s="25" t="str">
        <f t="shared" ca="1" si="680"/>
        <v/>
      </c>
      <c r="AE723" s="7"/>
      <c r="AF723" s="25" t="str">
        <f t="shared" ca="1" si="702"/>
        <v/>
      </c>
      <c r="AG723" s="25">
        <f ca="1">SUM(AF$3:AF723)</f>
        <v>0</v>
      </c>
      <c r="AH723" s="25" t="str">
        <f t="shared" ca="1" si="703"/>
        <v/>
      </c>
      <c r="AI723" s="25" t="str">
        <f t="shared" ca="1" si="681"/>
        <v/>
      </c>
      <c r="AJ723" s="25" t="str">
        <f t="shared" ca="1" si="704"/>
        <v/>
      </c>
      <c r="AK723" s="25" t="str">
        <f t="shared" ca="1" si="682"/>
        <v/>
      </c>
      <c r="AL723" s="25" t="str">
        <f t="shared" ca="1" si="705"/>
        <v/>
      </c>
      <c r="AM723" s="25" t="str">
        <f t="shared" ca="1" si="683"/>
        <v/>
      </c>
      <c r="AN723" s="25" t="str">
        <f t="shared" ca="1" si="706"/>
        <v/>
      </c>
      <c r="AO723" s="25" t="str">
        <f t="shared" ca="1" si="707"/>
        <v/>
      </c>
      <c r="AP723" s="25" t="str">
        <f ca="1">IF($H723="","",IF($Q723="x",SUM(AI$3:AK723)+SUM(AN$3:AO723)-SUM(AP$3:AP722),0))</f>
        <v/>
      </c>
      <c r="AQ723" s="25" t="str">
        <f t="shared" ca="1" si="708"/>
        <v/>
      </c>
      <c r="AR723" s="25" t="str">
        <f t="shared" ca="1" si="684"/>
        <v/>
      </c>
      <c r="AS723" s="7"/>
      <c r="AT723" s="25" t="str">
        <f t="shared" ca="1" si="709"/>
        <v/>
      </c>
      <c r="AU723" s="25">
        <f ca="1">SUM(AT$3:AT723)</f>
        <v>0</v>
      </c>
      <c r="AV723" s="25" t="str">
        <f t="shared" ca="1" si="710"/>
        <v/>
      </c>
      <c r="AW723" s="25" t="str">
        <f t="shared" ca="1" si="685"/>
        <v/>
      </c>
      <c r="AX723" s="25" t="str">
        <f t="shared" ca="1" si="711"/>
        <v/>
      </c>
      <c r="AY723" s="25" t="str">
        <f t="shared" ca="1" si="712"/>
        <v/>
      </c>
      <c r="AZ723" s="25" t="str">
        <f t="shared" ca="1" si="713"/>
        <v/>
      </c>
      <c r="BA723" s="25" t="str">
        <f t="shared" ca="1" si="714"/>
        <v/>
      </c>
      <c r="BB723" s="25" t="str">
        <f t="shared" ca="1" si="715"/>
        <v/>
      </c>
      <c r="BC723" s="25" t="str">
        <f t="shared" ca="1" si="716"/>
        <v/>
      </c>
      <c r="BD723" s="25" t="str">
        <f ca="1">IF($H723="","",IF($Q723="x",SUM(AW$3:AY723)+SUM(BB$3:BC723)-SUM(BD$3:BD722),0))</f>
        <v/>
      </c>
      <c r="BE723" s="25" t="str">
        <f t="shared" ca="1" si="717"/>
        <v/>
      </c>
      <c r="BF723" s="25" t="str">
        <f t="shared" ca="1" si="686"/>
        <v/>
      </c>
      <c r="BG723" s="7"/>
      <c r="BI723" s="25" t="str">
        <f t="shared" ca="1" si="718"/>
        <v/>
      </c>
      <c r="BJ723" s="25">
        <f ca="1">SUM(BI$3:BI723)</f>
        <v>0</v>
      </c>
      <c r="BK723" s="25" t="str">
        <f t="shared" ca="1" si="730"/>
        <v/>
      </c>
      <c r="BL723" s="25" t="str">
        <f t="shared" ca="1" si="687"/>
        <v/>
      </c>
      <c r="BM723" s="25" t="str">
        <f t="shared" ca="1" si="719"/>
        <v/>
      </c>
      <c r="BN723" s="25" t="str">
        <f t="shared" ca="1" si="720"/>
        <v/>
      </c>
      <c r="BO723" s="25" t="str">
        <f t="shared" ca="1" si="721"/>
        <v/>
      </c>
      <c r="BP723" s="25" t="str">
        <f t="shared" ca="1" si="722"/>
        <v/>
      </c>
      <c r="BQ723" s="25" t="str">
        <f t="shared" ca="1" si="723"/>
        <v/>
      </c>
      <c r="BR723" s="25" t="str">
        <f t="shared" ca="1" si="724"/>
        <v/>
      </c>
      <c r="BS723" s="25" t="str">
        <f ca="1">IF($H723="","",IF($Q723="x",SUM(BL$3:BN723)+SUM(BQ$3:BR723)-SUM(BS$3:BS722),0))</f>
        <v/>
      </c>
      <c r="BT723" s="25" t="str">
        <f t="shared" ca="1" si="725"/>
        <v/>
      </c>
      <c r="BU723" s="25" t="str">
        <f t="shared" ca="1" si="688"/>
        <v/>
      </c>
      <c r="BV723" s="7"/>
      <c r="BY723" s="7"/>
      <c r="CB723" s="131">
        <f t="shared" si="672"/>
        <v>720</v>
      </c>
      <c r="CC723" s="132" t="str">
        <f t="shared" ca="1" si="726"/>
        <v/>
      </c>
      <c r="CD723" s="133" t="str">
        <f t="shared" ca="1" si="673"/>
        <v/>
      </c>
      <c r="CE723" s="133" t="str">
        <f t="shared" ca="1" si="727"/>
        <v/>
      </c>
      <c r="CF723" s="133" t="str">
        <f t="shared" ca="1" si="674"/>
        <v/>
      </c>
      <c r="CG723" s="133" t="str">
        <f t="shared" ca="1" si="728"/>
        <v/>
      </c>
      <c r="CH723" s="133" t="str">
        <f ca="1">IF($H723="","",IF(MONTH($H723)=MONTH($C$4)-1,MAX(0,(CG723-SUM(N712:N723)+SUM(O712:O723))-(VLOOKUP(CB723-12,$CB$3:$CH722,6,FALSE))),0)*0.25)</f>
        <v/>
      </c>
      <c r="CI723" s="133" t="str">
        <f ca="1">IF($H723="","",CG723-SUM($CH$4:$CH723))</f>
        <v/>
      </c>
      <c r="CK723" s="133" t="str">
        <f ca="1">IF($H723="","",SUM($N$4:$N723)+$CK$3)</f>
        <v/>
      </c>
      <c r="CL723" s="133" t="str">
        <f ca="1">IF($H723="","",SUM($O$4:$O723))</f>
        <v/>
      </c>
      <c r="CM723" s="133" t="str">
        <f t="shared" ca="1" si="731"/>
        <v/>
      </c>
      <c r="CN723" s="133" t="str">
        <f ca="1">IF($H723="","",ROUND(IF(MONTH($H723)=MONTH($C$4)-1,BT723*(1+CC723)-SUM($CM$4:$CM723),0),2))</f>
        <v/>
      </c>
      <c r="CZ723" s="132" t="str">
        <f t="shared" ca="1" si="689"/>
        <v/>
      </c>
    </row>
    <row r="724" spans="6:104" x14ac:dyDescent="0.2">
      <c r="F724" s="3">
        <v>721</v>
      </c>
      <c r="G724" s="3">
        <f t="shared" si="690"/>
        <v>61</v>
      </c>
      <c r="H724" s="8" t="str">
        <f t="shared" ca="1" si="729"/>
        <v/>
      </c>
      <c r="I724" s="6" t="str">
        <f t="shared" ca="1" si="675"/>
        <v/>
      </c>
      <c r="J724" s="6" t="str">
        <f t="shared" ca="1" si="676"/>
        <v/>
      </c>
      <c r="K724" s="7"/>
      <c r="L724" s="6" t="str">
        <f ca="1">IF($H724="","",IF($J724="",VLOOKUP($I724,Sterbetafeln!$A$4:$I$124,$D$10,FALSE),MAX(0.0005,VLOOKUP($I724,Sterbetafeln!$A$4:$I$124,$D$10,FALSE)*VLOOKUP($J724,Sterbetafeln!$A$4:$I$124,$D$13,FALSE))))</f>
        <v/>
      </c>
      <c r="M724" s="78">
        <f ca="1">SUM($O$3:$O724)</f>
        <v>0</v>
      </c>
      <c r="N724" s="25" t="str">
        <f t="shared" ca="1" si="691"/>
        <v/>
      </c>
      <c r="O724" s="25" t="str">
        <f t="shared" ca="1" si="692"/>
        <v/>
      </c>
      <c r="P724" s="25" t="str">
        <f t="shared" ca="1" si="693"/>
        <v/>
      </c>
      <c r="Q724" s="7" t="str">
        <f t="shared" ca="1" si="694"/>
        <v/>
      </c>
      <c r="R724" s="25" t="str">
        <f t="shared" ca="1" si="695"/>
        <v/>
      </c>
      <c r="S724" s="25">
        <f ca="1">SUM(R$3:R724)</f>
        <v>0</v>
      </c>
      <c r="T724" s="25" t="str">
        <f t="shared" ca="1" si="696"/>
        <v/>
      </c>
      <c r="U724" s="25" t="str">
        <f t="shared" ca="1" si="677"/>
        <v/>
      </c>
      <c r="V724" s="25" t="str">
        <f t="shared" ca="1" si="697"/>
        <v/>
      </c>
      <c r="W724" s="25" t="str">
        <f t="shared" ca="1" si="678"/>
        <v/>
      </c>
      <c r="X724" s="25" t="str">
        <f t="shared" ca="1" si="698"/>
        <v/>
      </c>
      <c r="Y724" s="25" t="str">
        <f t="shared" ca="1" si="679"/>
        <v/>
      </c>
      <c r="Z724" s="25" t="str">
        <f t="shared" ca="1" si="699"/>
        <v/>
      </c>
      <c r="AA724" s="25" t="str">
        <f t="shared" ca="1" si="700"/>
        <v/>
      </c>
      <c r="AB724" s="25" t="str">
        <f ca="1">IF($H724="","",IF($Q724="x",SUM(U$3:W724)+SUM(Z$3:AA724)-SUM(AB$3:AB723),0))</f>
        <v/>
      </c>
      <c r="AC724" s="25" t="str">
        <f t="shared" ca="1" si="701"/>
        <v/>
      </c>
      <c r="AD724" s="25" t="str">
        <f t="shared" ca="1" si="680"/>
        <v/>
      </c>
      <c r="AE724" s="7"/>
      <c r="AF724" s="25" t="str">
        <f t="shared" ca="1" si="702"/>
        <v/>
      </c>
      <c r="AG724" s="25">
        <f ca="1">SUM(AF$3:AF724)</f>
        <v>0</v>
      </c>
      <c r="AH724" s="25" t="str">
        <f t="shared" ca="1" si="703"/>
        <v/>
      </c>
      <c r="AI724" s="25" t="str">
        <f t="shared" ca="1" si="681"/>
        <v/>
      </c>
      <c r="AJ724" s="25" t="str">
        <f t="shared" ca="1" si="704"/>
        <v/>
      </c>
      <c r="AK724" s="25" t="str">
        <f t="shared" ca="1" si="682"/>
        <v/>
      </c>
      <c r="AL724" s="25" t="str">
        <f t="shared" ca="1" si="705"/>
        <v/>
      </c>
      <c r="AM724" s="25" t="str">
        <f t="shared" ca="1" si="683"/>
        <v/>
      </c>
      <c r="AN724" s="25" t="str">
        <f t="shared" ca="1" si="706"/>
        <v/>
      </c>
      <c r="AO724" s="25" t="str">
        <f t="shared" ca="1" si="707"/>
        <v/>
      </c>
      <c r="AP724" s="25" t="str">
        <f ca="1">IF($H724="","",IF($Q724="x",SUM(AI$3:AK724)+SUM(AN$3:AO724)-SUM(AP$3:AP723),0))</f>
        <v/>
      </c>
      <c r="AQ724" s="25" t="str">
        <f t="shared" ca="1" si="708"/>
        <v/>
      </c>
      <c r="AR724" s="25" t="str">
        <f t="shared" ca="1" si="684"/>
        <v/>
      </c>
      <c r="AS724" s="7"/>
      <c r="AT724" s="25" t="str">
        <f t="shared" ca="1" si="709"/>
        <v/>
      </c>
      <c r="AU724" s="25">
        <f ca="1">SUM(AT$3:AT724)</f>
        <v>0</v>
      </c>
      <c r="AV724" s="25" t="str">
        <f t="shared" ca="1" si="710"/>
        <v/>
      </c>
      <c r="AW724" s="25" t="str">
        <f t="shared" ca="1" si="685"/>
        <v/>
      </c>
      <c r="AX724" s="25" t="str">
        <f t="shared" ca="1" si="711"/>
        <v/>
      </c>
      <c r="AY724" s="25" t="str">
        <f t="shared" ca="1" si="712"/>
        <v/>
      </c>
      <c r="AZ724" s="25" t="str">
        <f t="shared" ca="1" si="713"/>
        <v/>
      </c>
      <c r="BA724" s="25" t="str">
        <f t="shared" ca="1" si="714"/>
        <v/>
      </c>
      <c r="BB724" s="25" t="str">
        <f t="shared" ca="1" si="715"/>
        <v/>
      </c>
      <c r="BC724" s="25" t="str">
        <f t="shared" ca="1" si="716"/>
        <v/>
      </c>
      <c r="BD724" s="25" t="str">
        <f ca="1">IF($H724="","",IF($Q724="x",SUM(AW$3:AY724)+SUM(BB$3:BC724)-SUM(BD$3:BD723),0))</f>
        <v/>
      </c>
      <c r="BE724" s="25" t="str">
        <f t="shared" ca="1" si="717"/>
        <v/>
      </c>
      <c r="BF724" s="25" t="str">
        <f t="shared" ca="1" si="686"/>
        <v/>
      </c>
      <c r="BG724" s="7"/>
      <c r="BI724" s="25" t="str">
        <f t="shared" ca="1" si="718"/>
        <v/>
      </c>
      <c r="BJ724" s="25">
        <f ca="1">SUM(BI$3:BI724)</f>
        <v>0</v>
      </c>
      <c r="BK724" s="25" t="str">
        <f t="shared" ca="1" si="730"/>
        <v/>
      </c>
      <c r="BL724" s="25" t="str">
        <f t="shared" ca="1" si="687"/>
        <v/>
      </c>
      <c r="BM724" s="25" t="str">
        <f t="shared" ca="1" si="719"/>
        <v/>
      </c>
      <c r="BN724" s="25" t="str">
        <f t="shared" ca="1" si="720"/>
        <v/>
      </c>
      <c r="BO724" s="25" t="str">
        <f t="shared" ca="1" si="721"/>
        <v/>
      </c>
      <c r="BP724" s="25" t="str">
        <f t="shared" ca="1" si="722"/>
        <v/>
      </c>
      <c r="BQ724" s="25" t="str">
        <f t="shared" ca="1" si="723"/>
        <v/>
      </c>
      <c r="BR724" s="25" t="str">
        <f t="shared" ca="1" si="724"/>
        <v/>
      </c>
      <c r="BS724" s="25" t="str">
        <f ca="1">IF($H724="","",IF($Q724="x",SUM(BL$3:BN724)+SUM(BQ$3:BR724)-SUM(BS$3:BS723),0))</f>
        <v/>
      </c>
      <c r="BT724" s="25" t="str">
        <f t="shared" ca="1" si="725"/>
        <v/>
      </c>
      <c r="BU724" s="25" t="str">
        <f t="shared" ca="1" si="688"/>
        <v/>
      </c>
      <c r="BV724" s="7"/>
      <c r="BY724" s="7"/>
      <c r="CB724" s="131">
        <f t="shared" si="672"/>
        <v>721</v>
      </c>
      <c r="CC724" s="132" t="str">
        <f t="shared" ca="1" si="726"/>
        <v/>
      </c>
      <c r="CD724" s="133" t="str">
        <f t="shared" ca="1" si="673"/>
        <v/>
      </c>
      <c r="CE724" s="133" t="str">
        <f t="shared" ca="1" si="727"/>
        <v/>
      </c>
      <c r="CF724" s="133" t="str">
        <f t="shared" ca="1" si="674"/>
        <v/>
      </c>
      <c r="CG724" s="133" t="str">
        <f t="shared" ca="1" si="728"/>
        <v/>
      </c>
      <c r="CH724" s="133" t="str">
        <f ca="1">IF($H724="","",IF(MONTH($H724)=MONTH($C$4)-1,MAX(0,(CG724-SUM(N713:N724)+SUM(O713:O724))-(VLOOKUP(CB724-12,$CB$3:$CH723,6,FALSE))),0)*0.25)</f>
        <v/>
      </c>
      <c r="CI724" s="133" t="str">
        <f ca="1">IF($H724="","",CG724-SUM($CH$4:$CH724))</f>
        <v/>
      </c>
      <c r="CK724" s="133" t="str">
        <f ca="1">IF($H724="","",SUM($N$4:$N724)+$CK$3)</f>
        <v/>
      </c>
      <c r="CL724" s="133" t="str">
        <f ca="1">IF($H724="","",SUM($O$4:$O724))</f>
        <v/>
      </c>
      <c r="CM724" s="133" t="str">
        <f t="shared" ca="1" si="731"/>
        <v/>
      </c>
      <c r="CN724" s="133" t="str">
        <f ca="1">IF($H724="","",ROUND(IF(MONTH($H724)=MONTH($C$4)-1,BT724*(1+CC724)-SUM($CM$4:$CM724),0),2))</f>
        <v/>
      </c>
      <c r="CZ724" s="132" t="str">
        <f t="shared" ca="1" si="689"/>
        <v/>
      </c>
    </row>
    <row r="725" spans="6:104" x14ac:dyDescent="0.2">
      <c r="F725" s="3">
        <v>722</v>
      </c>
      <c r="G725" s="3">
        <f t="shared" si="690"/>
        <v>61</v>
      </c>
      <c r="H725" s="8" t="str">
        <f t="shared" ca="1" si="729"/>
        <v/>
      </c>
      <c r="I725" s="6" t="str">
        <f t="shared" ca="1" si="675"/>
        <v/>
      </c>
      <c r="J725" s="6" t="str">
        <f t="shared" ca="1" si="676"/>
        <v/>
      </c>
      <c r="K725" s="7"/>
      <c r="L725" s="6" t="str">
        <f ca="1">IF($H725="","",IF($J725="",VLOOKUP($I725,Sterbetafeln!$A$4:$I$124,$D$10,FALSE),MAX(0.0005,VLOOKUP($I725,Sterbetafeln!$A$4:$I$124,$D$10,FALSE)*VLOOKUP($J725,Sterbetafeln!$A$4:$I$124,$D$13,FALSE))))</f>
        <v/>
      </c>
      <c r="M725" s="78">
        <f ca="1">SUM($O$3:$O725)</f>
        <v>0</v>
      </c>
      <c r="N725" s="25" t="str">
        <f t="shared" ca="1" si="691"/>
        <v/>
      </c>
      <c r="O725" s="25" t="str">
        <f t="shared" ca="1" si="692"/>
        <v/>
      </c>
      <c r="P725" s="25" t="str">
        <f t="shared" ca="1" si="693"/>
        <v/>
      </c>
      <c r="Q725" s="7" t="str">
        <f t="shared" ca="1" si="694"/>
        <v/>
      </c>
      <c r="R725" s="25" t="str">
        <f t="shared" ca="1" si="695"/>
        <v/>
      </c>
      <c r="S725" s="25">
        <f ca="1">SUM(R$3:R725)</f>
        <v>0</v>
      </c>
      <c r="T725" s="25" t="str">
        <f t="shared" ca="1" si="696"/>
        <v/>
      </c>
      <c r="U725" s="25" t="str">
        <f t="shared" ca="1" si="677"/>
        <v/>
      </c>
      <c r="V725" s="25" t="str">
        <f t="shared" ca="1" si="697"/>
        <v/>
      </c>
      <c r="W725" s="25" t="str">
        <f t="shared" ca="1" si="678"/>
        <v/>
      </c>
      <c r="X725" s="25" t="str">
        <f t="shared" ca="1" si="698"/>
        <v/>
      </c>
      <c r="Y725" s="25" t="str">
        <f t="shared" ca="1" si="679"/>
        <v/>
      </c>
      <c r="Z725" s="25" t="str">
        <f t="shared" ca="1" si="699"/>
        <v/>
      </c>
      <c r="AA725" s="25" t="str">
        <f t="shared" ca="1" si="700"/>
        <v/>
      </c>
      <c r="AB725" s="25" t="str">
        <f ca="1">IF($H725="","",IF($Q725="x",SUM(U$3:W725)+SUM(Z$3:AA725)-SUM(AB$3:AB724),0))</f>
        <v/>
      </c>
      <c r="AC725" s="25" t="str">
        <f t="shared" ca="1" si="701"/>
        <v/>
      </c>
      <c r="AD725" s="25" t="str">
        <f t="shared" ca="1" si="680"/>
        <v/>
      </c>
      <c r="AE725" s="7"/>
      <c r="AF725" s="25" t="str">
        <f t="shared" ca="1" si="702"/>
        <v/>
      </c>
      <c r="AG725" s="25">
        <f ca="1">SUM(AF$3:AF725)</f>
        <v>0</v>
      </c>
      <c r="AH725" s="25" t="str">
        <f t="shared" ca="1" si="703"/>
        <v/>
      </c>
      <c r="AI725" s="25" t="str">
        <f t="shared" ca="1" si="681"/>
        <v/>
      </c>
      <c r="AJ725" s="25" t="str">
        <f t="shared" ca="1" si="704"/>
        <v/>
      </c>
      <c r="AK725" s="25" t="str">
        <f t="shared" ca="1" si="682"/>
        <v/>
      </c>
      <c r="AL725" s="25" t="str">
        <f t="shared" ca="1" si="705"/>
        <v/>
      </c>
      <c r="AM725" s="25" t="str">
        <f t="shared" ca="1" si="683"/>
        <v/>
      </c>
      <c r="AN725" s="25" t="str">
        <f t="shared" ca="1" si="706"/>
        <v/>
      </c>
      <c r="AO725" s="25" t="str">
        <f t="shared" ca="1" si="707"/>
        <v/>
      </c>
      <c r="AP725" s="25" t="str">
        <f ca="1">IF($H725="","",IF($Q725="x",SUM(AI$3:AK725)+SUM(AN$3:AO725)-SUM(AP$3:AP724),0))</f>
        <v/>
      </c>
      <c r="AQ725" s="25" t="str">
        <f t="shared" ca="1" si="708"/>
        <v/>
      </c>
      <c r="AR725" s="25" t="str">
        <f t="shared" ca="1" si="684"/>
        <v/>
      </c>
      <c r="AS725" s="7"/>
      <c r="AT725" s="25" t="str">
        <f t="shared" ca="1" si="709"/>
        <v/>
      </c>
      <c r="AU725" s="25">
        <f ca="1">SUM(AT$3:AT725)</f>
        <v>0</v>
      </c>
      <c r="AV725" s="25" t="str">
        <f t="shared" ca="1" si="710"/>
        <v/>
      </c>
      <c r="AW725" s="25" t="str">
        <f t="shared" ca="1" si="685"/>
        <v/>
      </c>
      <c r="AX725" s="25" t="str">
        <f t="shared" ca="1" si="711"/>
        <v/>
      </c>
      <c r="AY725" s="25" t="str">
        <f t="shared" ca="1" si="712"/>
        <v/>
      </c>
      <c r="AZ725" s="25" t="str">
        <f t="shared" ca="1" si="713"/>
        <v/>
      </c>
      <c r="BA725" s="25" t="str">
        <f t="shared" ca="1" si="714"/>
        <v/>
      </c>
      <c r="BB725" s="25" t="str">
        <f t="shared" ca="1" si="715"/>
        <v/>
      </c>
      <c r="BC725" s="25" t="str">
        <f t="shared" ca="1" si="716"/>
        <v/>
      </c>
      <c r="BD725" s="25" t="str">
        <f ca="1">IF($H725="","",IF($Q725="x",SUM(AW$3:AY725)+SUM(BB$3:BC725)-SUM(BD$3:BD724),0))</f>
        <v/>
      </c>
      <c r="BE725" s="25" t="str">
        <f t="shared" ca="1" si="717"/>
        <v/>
      </c>
      <c r="BF725" s="25" t="str">
        <f t="shared" ca="1" si="686"/>
        <v/>
      </c>
      <c r="BG725" s="7"/>
      <c r="BI725" s="25" t="str">
        <f t="shared" ca="1" si="718"/>
        <v/>
      </c>
      <c r="BJ725" s="25">
        <f ca="1">SUM(BI$3:BI725)</f>
        <v>0</v>
      </c>
      <c r="BK725" s="25" t="str">
        <f t="shared" ca="1" si="730"/>
        <v/>
      </c>
      <c r="BL725" s="25" t="str">
        <f t="shared" ca="1" si="687"/>
        <v/>
      </c>
      <c r="BM725" s="25" t="str">
        <f t="shared" ca="1" si="719"/>
        <v/>
      </c>
      <c r="BN725" s="25" t="str">
        <f t="shared" ca="1" si="720"/>
        <v/>
      </c>
      <c r="BO725" s="25" t="str">
        <f t="shared" ca="1" si="721"/>
        <v/>
      </c>
      <c r="BP725" s="25" t="str">
        <f t="shared" ca="1" si="722"/>
        <v/>
      </c>
      <c r="BQ725" s="25" t="str">
        <f t="shared" ca="1" si="723"/>
        <v/>
      </c>
      <c r="BR725" s="25" t="str">
        <f t="shared" ca="1" si="724"/>
        <v/>
      </c>
      <c r="BS725" s="25" t="str">
        <f ca="1">IF($H725="","",IF($Q725="x",SUM(BL$3:BN725)+SUM(BQ$3:BR725)-SUM(BS$3:BS724),0))</f>
        <v/>
      </c>
      <c r="BT725" s="25" t="str">
        <f t="shared" ca="1" si="725"/>
        <v/>
      </c>
      <c r="BU725" s="25" t="str">
        <f t="shared" ca="1" si="688"/>
        <v/>
      </c>
      <c r="BV725" s="7"/>
      <c r="BY725" s="7"/>
      <c r="CB725" s="131">
        <f t="shared" si="672"/>
        <v>722</v>
      </c>
      <c r="CC725" s="132" t="str">
        <f t="shared" ca="1" si="726"/>
        <v/>
      </c>
      <c r="CD725" s="133" t="str">
        <f t="shared" ca="1" si="673"/>
        <v/>
      </c>
      <c r="CE725" s="133" t="str">
        <f t="shared" ca="1" si="727"/>
        <v/>
      </c>
      <c r="CF725" s="133" t="str">
        <f t="shared" ca="1" si="674"/>
        <v/>
      </c>
      <c r="CG725" s="133" t="str">
        <f t="shared" ca="1" si="728"/>
        <v/>
      </c>
      <c r="CH725" s="133" t="str">
        <f ca="1">IF($H725="","",IF(MONTH($H725)=MONTH($C$4)-1,MAX(0,(CG725-SUM(N714:N725)+SUM(O714:O725))-(VLOOKUP(CB725-12,$CB$3:$CH724,6,FALSE))),0)*0.25)</f>
        <v/>
      </c>
      <c r="CI725" s="133" t="str">
        <f ca="1">IF($H725="","",CG725-SUM($CH$4:$CH725))</f>
        <v/>
      </c>
      <c r="CK725" s="133" t="str">
        <f ca="1">IF($H725="","",SUM($N$4:$N725)+$CK$3)</f>
        <v/>
      </c>
      <c r="CL725" s="133" t="str">
        <f ca="1">IF($H725="","",SUM($O$4:$O725))</f>
        <v/>
      </c>
      <c r="CM725" s="133" t="str">
        <f t="shared" ca="1" si="731"/>
        <v/>
      </c>
      <c r="CN725" s="133" t="str">
        <f ca="1">IF($H725="","",ROUND(IF(MONTH($H725)=MONTH($C$4)-1,BT725*(1+CC725)-SUM($CM$4:$CM725),0),2))</f>
        <v/>
      </c>
      <c r="CZ725" s="132" t="str">
        <f t="shared" ca="1" si="689"/>
        <v/>
      </c>
    </row>
    <row r="726" spans="6:104" x14ac:dyDescent="0.2">
      <c r="F726" s="3">
        <v>723</v>
      </c>
      <c r="G726" s="3">
        <f t="shared" si="690"/>
        <v>61</v>
      </c>
      <c r="H726" s="8" t="str">
        <f t="shared" ca="1" si="729"/>
        <v/>
      </c>
      <c r="I726" s="6" t="str">
        <f t="shared" ca="1" si="675"/>
        <v/>
      </c>
      <c r="J726" s="6" t="str">
        <f t="shared" ca="1" si="676"/>
        <v/>
      </c>
      <c r="K726" s="7"/>
      <c r="L726" s="6" t="str">
        <f ca="1">IF($H726="","",IF($J726="",VLOOKUP($I726,Sterbetafeln!$A$4:$I$124,$D$10,FALSE),MAX(0.0005,VLOOKUP($I726,Sterbetafeln!$A$4:$I$124,$D$10,FALSE)*VLOOKUP($J726,Sterbetafeln!$A$4:$I$124,$D$13,FALSE))))</f>
        <v/>
      </c>
      <c r="M726" s="78">
        <f ca="1">SUM($O$3:$O726)</f>
        <v>0</v>
      </c>
      <c r="N726" s="25" t="str">
        <f t="shared" ca="1" si="691"/>
        <v/>
      </c>
      <c r="O726" s="25" t="str">
        <f t="shared" ca="1" si="692"/>
        <v/>
      </c>
      <c r="P726" s="25" t="str">
        <f t="shared" ca="1" si="693"/>
        <v/>
      </c>
      <c r="Q726" s="7" t="str">
        <f t="shared" ca="1" si="694"/>
        <v/>
      </c>
      <c r="R726" s="25" t="str">
        <f t="shared" ca="1" si="695"/>
        <v/>
      </c>
      <c r="S726" s="25">
        <f ca="1">SUM(R$3:R726)</f>
        <v>0</v>
      </c>
      <c r="T726" s="25" t="str">
        <f t="shared" ca="1" si="696"/>
        <v/>
      </c>
      <c r="U726" s="25" t="str">
        <f t="shared" ca="1" si="677"/>
        <v/>
      </c>
      <c r="V726" s="25" t="str">
        <f t="shared" ca="1" si="697"/>
        <v/>
      </c>
      <c r="W726" s="25" t="str">
        <f t="shared" ca="1" si="678"/>
        <v/>
      </c>
      <c r="X726" s="25" t="str">
        <f t="shared" ca="1" si="698"/>
        <v/>
      </c>
      <c r="Y726" s="25" t="str">
        <f t="shared" ca="1" si="679"/>
        <v/>
      </c>
      <c r="Z726" s="25" t="str">
        <f t="shared" ca="1" si="699"/>
        <v/>
      </c>
      <c r="AA726" s="25" t="str">
        <f t="shared" ca="1" si="700"/>
        <v/>
      </c>
      <c r="AB726" s="25" t="str">
        <f ca="1">IF($H726="","",IF($Q726="x",SUM(U$3:W726)+SUM(Z$3:AA726)-SUM(AB$3:AB725),0))</f>
        <v/>
      </c>
      <c r="AC726" s="25" t="str">
        <f t="shared" ca="1" si="701"/>
        <v/>
      </c>
      <c r="AD726" s="25" t="str">
        <f t="shared" ca="1" si="680"/>
        <v/>
      </c>
      <c r="AE726" s="7"/>
      <c r="AF726" s="25" t="str">
        <f t="shared" ca="1" si="702"/>
        <v/>
      </c>
      <c r="AG726" s="25">
        <f ca="1">SUM(AF$3:AF726)</f>
        <v>0</v>
      </c>
      <c r="AH726" s="25" t="str">
        <f t="shared" ca="1" si="703"/>
        <v/>
      </c>
      <c r="AI726" s="25" t="str">
        <f t="shared" ca="1" si="681"/>
        <v/>
      </c>
      <c r="AJ726" s="25" t="str">
        <f t="shared" ca="1" si="704"/>
        <v/>
      </c>
      <c r="AK726" s="25" t="str">
        <f t="shared" ca="1" si="682"/>
        <v/>
      </c>
      <c r="AL726" s="25" t="str">
        <f t="shared" ca="1" si="705"/>
        <v/>
      </c>
      <c r="AM726" s="25" t="str">
        <f t="shared" ca="1" si="683"/>
        <v/>
      </c>
      <c r="AN726" s="25" t="str">
        <f t="shared" ca="1" si="706"/>
        <v/>
      </c>
      <c r="AO726" s="25" t="str">
        <f t="shared" ca="1" si="707"/>
        <v/>
      </c>
      <c r="AP726" s="25" t="str">
        <f ca="1">IF($H726="","",IF($Q726="x",SUM(AI$3:AK726)+SUM(AN$3:AO726)-SUM(AP$3:AP725),0))</f>
        <v/>
      </c>
      <c r="AQ726" s="25" t="str">
        <f t="shared" ca="1" si="708"/>
        <v/>
      </c>
      <c r="AR726" s="25" t="str">
        <f t="shared" ca="1" si="684"/>
        <v/>
      </c>
      <c r="AS726" s="7"/>
      <c r="AT726" s="25" t="str">
        <f t="shared" ca="1" si="709"/>
        <v/>
      </c>
      <c r="AU726" s="25">
        <f ca="1">SUM(AT$3:AT726)</f>
        <v>0</v>
      </c>
      <c r="AV726" s="25" t="str">
        <f t="shared" ca="1" si="710"/>
        <v/>
      </c>
      <c r="AW726" s="25" t="str">
        <f t="shared" ca="1" si="685"/>
        <v/>
      </c>
      <c r="AX726" s="25" t="str">
        <f t="shared" ca="1" si="711"/>
        <v/>
      </c>
      <c r="AY726" s="25" t="str">
        <f t="shared" ca="1" si="712"/>
        <v/>
      </c>
      <c r="AZ726" s="25" t="str">
        <f t="shared" ca="1" si="713"/>
        <v/>
      </c>
      <c r="BA726" s="25" t="str">
        <f t="shared" ca="1" si="714"/>
        <v/>
      </c>
      <c r="BB726" s="25" t="str">
        <f t="shared" ca="1" si="715"/>
        <v/>
      </c>
      <c r="BC726" s="25" t="str">
        <f t="shared" ca="1" si="716"/>
        <v/>
      </c>
      <c r="BD726" s="25" t="str">
        <f ca="1">IF($H726="","",IF($Q726="x",SUM(AW$3:AY726)+SUM(BB$3:BC726)-SUM(BD$3:BD725),0))</f>
        <v/>
      </c>
      <c r="BE726" s="25" t="str">
        <f t="shared" ca="1" si="717"/>
        <v/>
      </c>
      <c r="BF726" s="25" t="str">
        <f t="shared" ca="1" si="686"/>
        <v/>
      </c>
      <c r="BG726" s="7"/>
      <c r="BI726" s="25" t="str">
        <f t="shared" ca="1" si="718"/>
        <v/>
      </c>
      <c r="BJ726" s="25">
        <f ca="1">SUM(BI$3:BI726)</f>
        <v>0</v>
      </c>
      <c r="BK726" s="25" t="str">
        <f t="shared" ca="1" si="730"/>
        <v/>
      </c>
      <c r="BL726" s="25" t="str">
        <f t="shared" ca="1" si="687"/>
        <v/>
      </c>
      <c r="BM726" s="25" t="str">
        <f t="shared" ca="1" si="719"/>
        <v/>
      </c>
      <c r="BN726" s="25" t="str">
        <f t="shared" ca="1" si="720"/>
        <v/>
      </c>
      <c r="BO726" s="25" t="str">
        <f t="shared" ca="1" si="721"/>
        <v/>
      </c>
      <c r="BP726" s="25" t="str">
        <f t="shared" ca="1" si="722"/>
        <v/>
      </c>
      <c r="BQ726" s="25" t="str">
        <f t="shared" ca="1" si="723"/>
        <v/>
      </c>
      <c r="BR726" s="25" t="str">
        <f t="shared" ca="1" si="724"/>
        <v/>
      </c>
      <c r="BS726" s="25" t="str">
        <f ca="1">IF($H726="","",IF($Q726="x",SUM(BL$3:BN726)+SUM(BQ$3:BR726)-SUM(BS$3:BS725),0))</f>
        <v/>
      </c>
      <c r="BT726" s="25" t="str">
        <f t="shared" ca="1" si="725"/>
        <v/>
      </c>
      <c r="BU726" s="25" t="str">
        <f t="shared" ca="1" si="688"/>
        <v/>
      </c>
      <c r="BV726" s="7"/>
      <c r="BY726" s="7"/>
      <c r="CB726" s="131">
        <f t="shared" si="672"/>
        <v>723</v>
      </c>
      <c r="CC726" s="132" t="str">
        <f t="shared" ca="1" si="726"/>
        <v/>
      </c>
      <c r="CD726" s="133" t="str">
        <f t="shared" ca="1" si="673"/>
        <v/>
      </c>
      <c r="CE726" s="133" t="str">
        <f t="shared" ca="1" si="727"/>
        <v/>
      </c>
      <c r="CF726" s="133" t="str">
        <f t="shared" ca="1" si="674"/>
        <v/>
      </c>
      <c r="CG726" s="133" t="str">
        <f t="shared" ca="1" si="728"/>
        <v/>
      </c>
      <c r="CH726" s="133" t="str">
        <f ca="1">IF($H726="","",IF(MONTH($H726)=MONTH($C$4)-1,MAX(0,(CG726-SUM(N715:N726)+SUM(O715:O726))-(VLOOKUP(CB726-12,$CB$3:$CH725,6,FALSE))),0)*0.25)</f>
        <v/>
      </c>
      <c r="CI726" s="133" t="str">
        <f ca="1">IF($H726="","",CG726-SUM($CH$4:$CH726))</f>
        <v/>
      </c>
      <c r="CK726" s="133" t="str">
        <f ca="1">IF($H726="","",SUM($N$4:$N726)+$CK$3)</f>
        <v/>
      </c>
      <c r="CL726" s="133" t="str">
        <f ca="1">IF($H726="","",SUM($O$4:$O726))</f>
        <v/>
      </c>
      <c r="CM726" s="133" t="str">
        <f t="shared" ca="1" si="731"/>
        <v/>
      </c>
      <c r="CN726" s="133" t="str">
        <f ca="1">IF($H726="","",ROUND(IF(MONTH($H726)=MONTH($C$4)-1,BT726*(1+CC726)-SUM($CM$4:$CM726),0),2))</f>
        <v/>
      </c>
      <c r="CZ726" s="132" t="str">
        <f t="shared" ca="1" si="689"/>
        <v/>
      </c>
    </row>
    <row r="727" spans="6:104" x14ac:dyDescent="0.2">
      <c r="F727" s="3">
        <v>724</v>
      </c>
      <c r="G727" s="3">
        <f t="shared" si="690"/>
        <v>61</v>
      </c>
      <c r="H727" s="8" t="str">
        <f t="shared" ca="1" si="729"/>
        <v/>
      </c>
      <c r="I727" s="6" t="str">
        <f t="shared" ca="1" si="675"/>
        <v/>
      </c>
      <c r="J727" s="6" t="str">
        <f t="shared" ca="1" si="676"/>
        <v/>
      </c>
      <c r="K727" s="7"/>
      <c r="L727" s="6" t="str">
        <f ca="1">IF($H727="","",IF($J727="",VLOOKUP($I727,Sterbetafeln!$A$4:$I$124,$D$10,FALSE),MAX(0.0005,VLOOKUP($I727,Sterbetafeln!$A$4:$I$124,$D$10,FALSE)*VLOOKUP($J727,Sterbetafeln!$A$4:$I$124,$D$13,FALSE))))</f>
        <v/>
      </c>
      <c r="M727" s="78">
        <f ca="1">SUM($O$3:$O727)</f>
        <v>0</v>
      </c>
      <c r="N727" s="25" t="str">
        <f t="shared" ca="1" si="691"/>
        <v/>
      </c>
      <c r="O727" s="25" t="str">
        <f t="shared" ca="1" si="692"/>
        <v/>
      </c>
      <c r="P727" s="25" t="str">
        <f t="shared" ca="1" si="693"/>
        <v/>
      </c>
      <c r="Q727" s="7" t="str">
        <f t="shared" ca="1" si="694"/>
        <v/>
      </c>
      <c r="R727" s="25" t="str">
        <f t="shared" ca="1" si="695"/>
        <v/>
      </c>
      <c r="S727" s="25">
        <f ca="1">SUM(R$3:R727)</f>
        <v>0</v>
      </c>
      <c r="T727" s="25" t="str">
        <f t="shared" ca="1" si="696"/>
        <v/>
      </c>
      <c r="U727" s="25" t="str">
        <f t="shared" ca="1" si="677"/>
        <v/>
      </c>
      <c r="V727" s="25" t="str">
        <f t="shared" ca="1" si="697"/>
        <v/>
      </c>
      <c r="W727" s="25" t="str">
        <f t="shared" ca="1" si="678"/>
        <v/>
      </c>
      <c r="X727" s="25" t="str">
        <f t="shared" ca="1" si="698"/>
        <v/>
      </c>
      <c r="Y727" s="25" t="str">
        <f t="shared" ca="1" si="679"/>
        <v/>
      </c>
      <c r="Z727" s="25" t="str">
        <f t="shared" ca="1" si="699"/>
        <v/>
      </c>
      <c r="AA727" s="25" t="str">
        <f t="shared" ca="1" si="700"/>
        <v/>
      </c>
      <c r="AB727" s="25" t="str">
        <f ca="1">IF($H727="","",IF($Q727="x",SUM(U$3:W727)+SUM(Z$3:AA727)-SUM(AB$3:AB726),0))</f>
        <v/>
      </c>
      <c r="AC727" s="25" t="str">
        <f t="shared" ca="1" si="701"/>
        <v/>
      </c>
      <c r="AD727" s="25" t="str">
        <f t="shared" ca="1" si="680"/>
        <v/>
      </c>
      <c r="AE727" s="7"/>
      <c r="AF727" s="25" t="str">
        <f t="shared" ca="1" si="702"/>
        <v/>
      </c>
      <c r="AG727" s="25">
        <f ca="1">SUM(AF$3:AF727)</f>
        <v>0</v>
      </c>
      <c r="AH727" s="25" t="str">
        <f t="shared" ca="1" si="703"/>
        <v/>
      </c>
      <c r="AI727" s="25" t="str">
        <f t="shared" ca="1" si="681"/>
        <v/>
      </c>
      <c r="AJ727" s="25" t="str">
        <f t="shared" ca="1" si="704"/>
        <v/>
      </c>
      <c r="AK727" s="25" t="str">
        <f t="shared" ca="1" si="682"/>
        <v/>
      </c>
      <c r="AL727" s="25" t="str">
        <f t="shared" ca="1" si="705"/>
        <v/>
      </c>
      <c r="AM727" s="25" t="str">
        <f t="shared" ca="1" si="683"/>
        <v/>
      </c>
      <c r="AN727" s="25" t="str">
        <f t="shared" ca="1" si="706"/>
        <v/>
      </c>
      <c r="AO727" s="25" t="str">
        <f t="shared" ca="1" si="707"/>
        <v/>
      </c>
      <c r="AP727" s="25" t="str">
        <f ca="1">IF($H727="","",IF($Q727="x",SUM(AI$3:AK727)+SUM(AN$3:AO727)-SUM(AP$3:AP726),0))</f>
        <v/>
      </c>
      <c r="AQ727" s="25" t="str">
        <f t="shared" ca="1" si="708"/>
        <v/>
      </c>
      <c r="AR727" s="25" t="str">
        <f t="shared" ca="1" si="684"/>
        <v/>
      </c>
      <c r="AS727" s="7"/>
      <c r="AT727" s="25" t="str">
        <f t="shared" ca="1" si="709"/>
        <v/>
      </c>
      <c r="AU727" s="25">
        <f ca="1">SUM(AT$3:AT727)</f>
        <v>0</v>
      </c>
      <c r="AV727" s="25" t="str">
        <f t="shared" ca="1" si="710"/>
        <v/>
      </c>
      <c r="AW727" s="25" t="str">
        <f t="shared" ca="1" si="685"/>
        <v/>
      </c>
      <c r="AX727" s="25" t="str">
        <f t="shared" ca="1" si="711"/>
        <v/>
      </c>
      <c r="AY727" s="25" t="str">
        <f t="shared" ca="1" si="712"/>
        <v/>
      </c>
      <c r="AZ727" s="25" t="str">
        <f t="shared" ca="1" si="713"/>
        <v/>
      </c>
      <c r="BA727" s="25" t="str">
        <f t="shared" ca="1" si="714"/>
        <v/>
      </c>
      <c r="BB727" s="25" t="str">
        <f t="shared" ca="1" si="715"/>
        <v/>
      </c>
      <c r="BC727" s="25" t="str">
        <f t="shared" ca="1" si="716"/>
        <v/>
      </c>
      <c r="BD727" s="25" t="str">
        <f ca="1">IF($H727="","",IF($Q727="x",SUM(AW$3:AY727)+SUM(BB$3:BC727)-SUM(BD$3:BD726),0))</f>
        <v/>
      </c>
      <c r="BE727" s="25" t="str">
        <f t="shared" ca="1" si="717"/>
        <v/>
      </c>
      <c r="BF727" s="25" t="str">
        <f t="shared" ca="1" si="686"/>
        <v/>
      </c>
      <c r="BG727" s="7"/>
      <c r="BI727" s="25" t="str">
        <f t="shared" ca="1" si="718"/>
        <v/>
      </c>
      <c r="BJ727" s="25">
        <f ca="1">SUM(BI$3:BI727)</f>
        <v>0</v>
      </c>
      <c r="BK727" s="25" t="str">
        <f t="shared" ca="1" si="730"/>
        <v/>
      </c>
      <c r="BL727" s="25" t="str">
        <f t="shared" ca="1" si="687"/>
        <v/>
      </c>
      <c r="BM727" s="25" t="str">
        <f t="shared" ca="1" si="719"/>
        <v/>
      </c>
      <c r="BN727" s="25" t="str">
        <f t="shared" ca="1" si="720"/>
        <v/>
      </c>
      <c r="BO727" s="25" t="str">
        <f t="shared" ca="1" si="721"/>
        <v/>
      </c>
      <c r="BP727" s="25" t="str">
        <f t="shared" ca="1" si="722"/>
        <v/>
      </c>
      <c r="BQ727" s="25" t="str">
        <f t="shared" ca="1" si="723"/>
        <v/>
      </c>
      <c r="BR727" s="25" t="str">
        <f t="shared" ca="1" si="724"/>
        <v/>
      </c>
      <c r="BS727" s="25" t="str">
        <f ca="1">IF($H727="","",IF($Q727="x",SUM(BL$3:BN727)+SUM(BQ$3:BR727)-SUM(BS$3:BS726),0))</f>
        <v/>
      </c>
      <c r="BT727" s="25" t="str">
        <f t="shared" ca="1" si="725"/>
        <v/>
      </c>
      <c r="BU727" s="25" t="str">
        <f t="shared" ca="1" si="688"/>
        <v/>
      </c>
      <c r="BV727" s="7"/>
      <c r="BY727" s="7"/>
      <c r="CB727" s="131">
        <f t="shared" si="672"/>
        <v>724</v>
      </c>
      <c r="CC727" s="132" t="str">
        <f t="shared" ca="1" si="726"/>
        <v/>
      </c>
      <c r="CD727" s="133" t="str">
        <f t="shared" ca="1" si="673"/>
        <v/>
      </c>
      <c r="CE727" s="133" t="str">
        <f t="shared" ca="1" si="727"/>
        <v/>
      </c>
      <c r="CF727" s="133" t="str">
        <f t="shared" ca="1" si="674"/>
        <v/>
      </c>
      <c r="CG727" s="133" t="str">
        <f t="shared" ca="1" si="728"/>
        <v/>
      </c>
      <c r="CH727" s="133" t="str">
        <f ca="1">IF($H727="","",IF(MONTH($H727)=MONTH($C$4)-1,MAX(0,(CG727-SUM(N716:N727)+SUM(O716:O727))-(VLOOKUP(CB727-12,$CB$3:$CH726,6,FALSE))),0)*0.25)</f>
        <v/>
      </c>
      <c r="CI727" s="133" t="str">
        <f ca="1">IF($H727="","",CG727-SUM($CH$4:$CH727))</f>
        <v/>
      </c>
      <c r="CK727" s="133" t="str">
        <f ca="1">IF($H727="","",SUM($N$4:$N727)+$CK$3)</f>
        <v/>
      </c>
      <c r="CL727" s="133" t="str">
        <f ca="1">IF($H727="","",SUM($O$4:$O727))</f>
        <v/>
      </c>
      <c r="CM727" s="133" t="str">
        <f t="shared" ca="1" si="731"/>
        <v/>
      </c>
      <c r="CN727" s="133" t="str">
        <f ca="1">IF($H727="","",ROUND(IF(MONTH($H727)=MONTH($C$4)-1,BT727*(1+CC727)-SUM($CM$4:$CM727),0),2))</f>
        <v/>
      </c>
      <c r="CZ727" s="132" t="str">
        <f t="shared" ca="1" si="689"/>
        <v/>
      </c>
    </row>
    <row r="728" spans="6:104" x14ac:dyDescent="0.2">
      <c r="F728" s="3">
        <v>725</v>
      </c>
      <c r="G728" s="3">
        <f t="shared" si="690"/>
        <v>61</v>
      </c>
      <c r="H728" s="8" t="str">
        <f t="shared" ca="1" si="729"/>
        <v/>
      </c>
      <c r="I728" s="6" t="str">
        <f t="shared" ca="1" si="675"/>
        <v/>
      </c>
      <c r="J728" s="6" t="str">
        <f t="shared" ca="1" si="676"/>
        <v/>
      </c>
      <c r="K728" s="7"/>
      <c r="L728" s="6" t="str">
        <f ca="1">IF($H728="","",IF($J728="",VLOOKUP($I728,Sterbetafeln!$A$4:$I$124,$D$10,FALSE),MAX(0.0005,VLOOKUP($I728,Sterbetafeln!$A$4:$I$124,$D$10,FALSE)*VLOOKUP($J728,Sterbetafeln!$A$4:$I$124,$D$13,FALSE))))</f>
        <v/>
      </c>
      <c r="M728" s="78">
        <f ca="1">SUM($O$3:$O728)</f>
        <v>0</v>
      </c>
      <c r="N728" s="25" t="str">
        <f t="shared" ca="1" si="691"/>
        <v/>
      </c>
      <c r="O728" s="25" t="str">
        <f t="shared" ca="1" si="692"/>
        <v/>
      </c>
      <c r="P728" s="25" t="str">
        <f t="shared" ca="1" si="693"/>
        <v/>
      </c>
      <c r="Q728" s="7" t="str">
        <f t="shared" ca="1" si="694"/>
        <v/>
      </c>
      <c r="R728" s="25" t="str">
        <f t="shared" ca="1" si="695"/>
        <v/>
      </c>
      <c r="S728" s="25">
        <f ca="1">SUM(R$3:R728)</f>
        <v>0</v>
      </c>
      <c r="T728" s="25" t="str">
        <f t="shared" ca="1" si="696"/>
        <v/>
      </c>
      <c r="U728" s="25" t="str">
        <f t="shared" ca="1" si="677"/>
        <v/>
      </c>
      <c r="V728" s="25" t="str">
        <f t="shared" ca="1" si="697"/>
        <v/>
      </c>
      <c r="W728" s="25" t="str">
        <f t="shared" ca="1" si="678"/>
        <v/>
      </c>
      <c r="X728" s="25" t="str">
        <f t="shared" ca="1" si="698"/>
        <v/>
      </c>
      <c r="Y728" s="25" t="str">
        <f t="shared" ca="1" si="679"/>
        <v/>
      </c>
      <c r="Z728" s="25" t="str">
        <f t="shared" ca="1" si="699"/>
        <v/>
      </c>
      <c r="AA728" s="25" t="str">
        <f t="shared" ca="1" si="700"/>
        <v/>
      </c>
      <c r="AB728" s="25" t="str">
        <f ca="1">IF($H728="","",IF($Q728="x",SUM(U$3:W728)+SUM(Z$3:AA728)-SUM(AB$3:AB727),0))</f>
        <v/>
      </c>
      <c r="AC728" s="25" t="str">
        <f t="shared" ca="1" si="701"/>
        <v/>
      </c>
      <c r="AD728" s="25" t="str">
        <f t="shared" ca="1" si="680"/>
        <v/>
      </c>
      <c r="AE728" s="7"/>
      <c r="AF728" s="25" t="str">
        <f t="shared" ca="1" si="702"/>
        <v/>
      </c>
      <c r="AG728" s="25">
        <f ca="1">SUM(AF$3:AF728)</f>
        <v>0</v>
      </c>
      <c r="AH728" s="25" t="str">
        <f t="shared" ca="1" si="703"/>
        <v/>
      </c>
      <c r="AI728" s="25" t="str">
        <f t="shared" ca="1" si="681"/>
        <v/>
      </c>
      <c r="AJ728" s="25" t="str">
        <f t="shared" ca="1" si="704"/>
        <v/>
      </c>
      <c r="AK728" s="25" t="str">
        <f t="shared" ca="1" si="682"/>
        <v/>
      </c>
      <c r="AL728" s="25" t="str">
        <f t="shared" ca="1" si="705"/>
        <v/>
      </c>
      <c r="AM728" s="25" t="str">
        <f t="shared" ca="1" si="683"/>
        <v/>
      </c>
      <c r="AN728" s="25" t="str">
        <f t="shared" ca="1" si="706"/>
        <v/>
      </c>
      <c r="AO728" s="25" t="str">
        <f t="shared" ca="1" si="707"/>
        <v/>
      </c>
      <c r="AP728" s="25" t="str">
        <f ca="1">IF($H728="","",IF($Q728="x",SUM(AI$3:AK728)+SUM(AN$3:AO728)-SUM(AP$3:AP727),0))</f>
        <v/>
      </c>
      <c r="AQ728" s="25" t="str">
        <f t="shared" ca="1" si="708"/>
        <v/>
      </c>
      <c r="AR728" s="25" t="str">
        <f t="shared" ca="1" si="684"/>
        <v/>
      </c>
      <c r="AS728" s="7"/>
      <c r="AT728" s="25" t="str">
        <f t="shared" ca="1" si="709"/>
        <v/>
      </c>
      <c r="AU728" s="25">
        <f ca="1">SUM(AT$3:AT728)</f>
        <v>0</v>
      </c>
      <c r="AV728" s="25" t="str">
        <f t="shared" ca="1" si="710"/>
        <v/>
      </c>
      <c r="AW728" s="25" t="str">
        <f t="shared" ca="1" si="685"/>
        <v/>
      </c>
      <c r="AX728" s="25" t="str">
        <f t="shared" ca="1" si="711"/>
        <v/>
      </c>
      <c r="AY728" s="25" t="str">
        <f t="shared" ca="1" si="712"/>
        <v/>
      </c>
      <c r="AZ728" s="25" t="str">
        <f t="shared" ca="1" si="713"/>
        <v/>
      </c>
      <c r="BA728" s="25" t="str">
        <f t="shared" ca="1" si="714"/>
        <v/>
      </c>
      <c r="BB728" s="25" t="str">
        <f t="shared" ca="1" si="715"/>
        <v/>
      </c>
      <c r="BC728" s="25" t="str">
        <f t="shared" ca="1" si="716"/>
        <v/>
      </c>
      <c r="BD728" s="25" t="str">
        <f ca="1">IF($H728="","",IF($Q728="x",SUM(AW$3:AY728)+SUM(BB$3:BC728)-SUM(BD$3:BD727),0))</f>
        <v/>
      </c>
      <c r="BE728" s="25" t="str">
        <f t="shared" ca="1" si="717"/>
        <v/>
      </c>
      <c r="BF728" s="25" t="str">
        <f t="shared" ca="1" si="686"/>
        <v/>
      </c>
      <c r="BG728" s="7"/>
      <c r="BI728" s="25" t="str">
        <f t="shared" ca="1" si="718"/>
        <v/>
      </c>
      <c r="BJ728" s="25">
        <f ca="1">SUM(BI$3:BI728)</f>
        <v>0</v>
      </c>
      <c r="BK728" s="25" t="str">
        <f t="shared" ca="1" si="730"/>
        <v/>
      </c>
      <c r="BL728" s="25" t="str">
        <f t="shared" ca="1" si="687"/>
        <v/>
      </c>
      <c r="BM728" s="25" t="str">
        <f t="shared" ca="1" si="719"/>
        <v/>
      </c>
      <c r="BN728" s="25" t="str">
        <f t="shared" ca="1" si="720"/>
        <v/>
      </c>
      <c r="BO728" s="25" t="str">
        <f t="shared" ca="1" si="721"/>
        <v/>
      </c>
      <c r="BP728" s="25" t="str">
        <f t="shared" ca="1" si="722"/>
        <v/>
      </c>
      <c r="BQ728" s="25" t="str">
        <f t="shared" ca="1" si="723"/>
        <v/>
      </c>
      <c r="BR728" s="25" t="str">
        <f t="shared" ca="1" si="724"/>
        <v/>
      </c>
      <c r="BS728" s="25" t="str">
        <f ca="1">IF($H728="","",IF($Q728="x",SUM(BL$3:BN728)+SUM(BQ$3:BR728)-SUM(BS$3:BS727),0))</f>
        <v/>
      </c>
      <c r="BT728" s="25" t="str">
        <f t="shared" ca="1" si="725"/>
        <v/>
      </c>
      <c r="BU728" s="25" t="str">
        <f t="shared" ca="1" si="688"/>
        <v/>
      </c>
      <c r="BV728" s="7"/>
      <c r="BY728" s="7"/>
      <c r="CB728" s="131">
        <f t="shared" si="672"/>
        <v>725</v>
      </c>
      <c r="CC728" s="132" t="str">
        <f t="shared" ca="1" si="726"/>
        <v/>
      </c>
      <c r="CD728" s="133" t="str">
        <f t="shared" ca="1" si="673"/>
        <v/>
      </c>
      <c r="CE728" s="133" t="str">
        <f t="shared" ca="1" si="727"/>
        <v/>
      </c>
      <c r="CF728" s="133" t="str">
        <f t="shared" ca="1" si="674"/>
        <v/>
      </c>
      <c r="CG728" s="133" t="str">
        <f t="shared" ca="1" si="728"/>
        <v/>
      </c>
      <c r="CH728" s="133" t="str">
        <f ca="1">IF($H728="","",IF(MONTH($H728)=MONTH($C$4)-1,MAX(0,(CG728-SUM(N717:N728)+SUM(O717:O728))-(VLOOKUP(CB728-12,$CB$3:$CH727,6,FALSE))),0)*0.25)</f>
        <v/>
      </c>
      <c r="CI728" s="133" t="str">
        <f ca="1">IF($H728="","",CG728-SUM($CH$4:$CH728))</f>
        <v/>
      </c>
      <c r="CK728" s="133" t="str">
        <f ca="1">IF($H728="","",SUM($N$4:$N728)+$CK$3)</f>
        <v/>
      </c>
      <c r="CL728" s="133" t="str">
        <f ca="1">IF($H728="","",SUM($O$4:$O728))</f>
        <v/>
      </c>
      <c r="CM728" s="133" t="str">
        <f t="shared" ca="1" si="731"/>
        <v/>
      </c>
      <c r="CN728" s="133" t="str">
        <f ca="1">IF($H728="","",ROUND(IF(MONTH($H728)=MONTH($C$4)-1,BT728*(1+CC728)-SUM($CM$4:$CM728),0),2))</f>
        <v/>
      </c>
      <c r="CZ728" s="132" t="str">
        <f t="shared" ca="1" si="689"/>
        <v/>
      </c>
    </row>
    <row r="729" spans="6:104" x14ac:dyDescent="0.2">
      <c r="F729" s="3">
        <v>726</v>
      </c>
      <c r="G729" s="3">
        <f t="shared" si="690"/>
        <v>61</v>
      </c>
      <c r="H729" s="8" t="str">
        <f t="shared" ca="1" si="729"/>
        <v/>
      </c>
      <c r="I729" s="6" t="str">
        <f t="shared" ca="1" si="675"/>
        <v/>
      </c>
      <c r="J729" s="6" t="str">
        <f t="shared" ca="1" si="676"/>
        <v/>
      </c>
      <c r="K729" s="7"/>
      <c r="L729" s="6" t="str">
        <f ca="1">IF($H729="","",IF($J729="",VLOOKUP($I729,Sterbetafeln!$A$4:$I$124,$D$10,FALSE),MAX(0.0005,VLOOKUP($I729,Sterbetafeln!$A$4:$I$124,$D$10,FALSE)*VLOOKUP($J729,Sterbetafeln!$A$4:$I$124,$D$13,FALSE))))</f>
        <v/>
      </c>
      <c r="M729" s="78">
        <f ca="1">SUM($O$3:$O729)</f>
        <v>0</v>
      </c>
      <c r="N729" s="25" t="str">
        <f t="shared" ca="1" si="691"/>
        <v/>
      </c>
      <c r="O729" s="25" t="str">
        <f t="shared" ca="1" si="692"/>
        <v/>
      </c>
      <c r="P729" s="25" t="str">
        <f t="shared" ca="1" si="693"/>
        <v/>
      </c>
      <c r="Q729" s="7" t="str">
        <f t="shared" ca="1" si="694"/>
        <v/>
      </c>
      <c r="R729" s="25" t="str">
        <f t="shared" ca="1" si="695"/>
        <v/>
      </c>
      <c r="S729" s="25">
        <f ca="1">SUM(R$3:R729)</f>
        <v>0</v>
      </c>
      <c r="T729" s="25" t="str">
        <f t="shared" ca="1" si="696"/>
        <v/>
      </c>
      <c r="U729" s="25" t="str">
        <f t="shared" ca="1" si="677"/>
        <v/>
      </c>
      <c r="V729" s="25" t="str">
        <f t="shared" ca="1" si="697"/>
        <v/>
      </c>
      <c r="W729" s="25" t="str">
        <f t="shared" ca="1" si="678"/>
        <v/>
      </c>
      <c r="X729" s="25" t="str">
        <f t="shared" ca="1" si="698"/>
        <v/>
      </c>
      <c r="Y729" s="25" t="str">
        <f t="shared" ca="1" si="679"/>
        <v/>
      </c>
      <c r="Z729" s="25" t="str">
        <f t="shared" ca="1" si="699"/>
        <v/>
      </c>
      <c r="AA729" s="25" t="str">
        <f t="shared" ca="1" si="700"/>
        <v/>
      </c>
      <c r="AB729" s="25" t="str">
        <f ca="1">IF($H729="","",IF($Q729="x",SUM(U$3:W729)+SUM(Z$3:AA729)-SUM(AB$3:AB728),0))</f>
        <v/>
      </c>
      <c r="AC729" s="25" t="str">
        <f t="shared" ca="1" si="701"/>
        <v/>
      </c>
      <c r="AD729" s="25" t="str">
        <f t="shared" ca="1" si="680"/>
        <v/>
      </c>
      <c r="AE729" s="7"/>
      <c r="AF729" s="25" t="str">
        <f t="shared" ca="1" si="702"/>
        <v/>
      </c>
      <c r="AG729" s="25">
        <f ca="1">SUM(AF$3:AF729)</f>
        <v>0</v>
      </c>
      <c r="AH729" s="25" t="str">
        <f t="shared" ca="1" si="703"/>
        <v/>
      </c>
      <c r="AI729" s="25" t="str">
        <f t="shared" ca="1" si="681"/>
        <v/>
      </c>
      <c r="AJ729" s="25" t="str">
        <f t="shared" ca="1" si="704"/>
        <v/>
      </c>
      <c r="AK729" s="25" t="str">
        <f t="shared" ca="1" si="682"/>
        <v/>
      </c>
      <c r="AL729" s="25" t="str">
        <f t="shared" ca="1" si="705"/>
        <v/>
      </c>
      <c r="AM729" s="25" t="str">
        <f t="shared" ca="1" si="683"/>
        <v/>
      </c>
      <c r="AN729" s="25" t="str">
        <f t="shared" ca="1" si="706"/>
        <v/>
      </c>
      <c r="AO729" s="25" t="str">
        <f t="shared" ca="1" si="707"/>
        <v/>
      </c>
      <c r="AP729" s="25" t="str">
        <f ca="1">IF($H729="","",IF($Q729="x",SUM(AI$3:AK729)+SUM(AN$3:AO729)-SUM(AP$3:AP728),0))</f>
        <v/>
      </c>
      <c r="AQ729" s="25" t="str">
        <f t="shared" ca="1" si="708"/>
        <v/>
      </c>
      <c r="AR729" s="25" t="str">
        <f t="shared" ca="1" si="684"/>
        <v/>
      </c>
      <c r="AS729" s="7"/>
      <c r="AT729" s="25" t="str">
        <f t="shared" ca="1" si="709"/>
        <v/>
      </c>
      <c r="AU729" s="25">
        <f ca="1">SUM(AT$3:AT729)</f>
        <v>0</v>
      </c>
      <c r="AV729" s="25" t="str">
        <f t="shared" ca="1" si="710"/>
        <v/>
      </c>
      <c r="AW729" s="25" t="str">
        <f t="shared" ca="1" si="685"/>
        <v/>
      </c>
      <c r="AX729" s="25" t="str">
        <f t="shared" ca="1" si="711"/>
        <v/>
      </c>
      <c r="AY729" s="25" t="str">
        <f t="shared" ca="1" si="712"/>
        <v/>
      </c>
      <c r="AZ729" s="25" t="str">
        <f t="shared" ca="1" si="713"/>
        <v/>
      </c>
      <c r="BA729" s="25" t="str">
        <f t="shared" ca="1" si="714"/>
        <v/>
      </c>
      <c r="BB729" s="25" t="str">
        <f t="shared" ca="1" si="715"/>
        <v/>
      </c>
      <c r="BC729" s="25" t="str">
        <f t="shared" ca="1" si="716"/>
        <v/>
      </c>
      <c r="BD729" s="25" t="str">
        <f ca="1">IF($H729="","",IF($Q729="x",SUM(AW$3:AY729)+SUM(BB$3:BC729)-SUM(BD$3:BD728),0))</f>
        <v/>
      </c>
      <c r="BE729" s="25" t="str">
        <f t="shared" ca="1" si="717"/>
        <v/>
      </c>
      <c r="BF729" s="25" t="str">
        <f t="shared" ca="1" si="686"/>
        <v/>
      </c>
      <c r="BG729" s="7"/>
      <c r="BI729" s="25" t="str">
        <f t="shared" ca="1" si="718"/>
        <v/>
      </c>
      <c r="BJ729" s="25">
        <f ca="1">SUM(BI$3:BI729)</f>
        <v>0</v>
      </c>
      <c r="BK729" s="25" t="str">
        <f t="shared" ca="1" si="730"/>
        <v/>
      </c>
      <c r="BL729" s="25" t="str">
        <f t="shared" ca="1" si="687"/>
        <v/>
      </c>
      <c r="BM729" s="25" t="str">
        <f t="shared" ca="1" si="719"/>
        <v/>
      </c>
      <c r="BN729" s="25" t="str">
        <f t="shared" ca="1" si="720"/>
        <v/>
      </c>
      <c r="BO729" s="25" t="str">
        <f t="shared" ca="1" si="721"/>
        <v/>
      </c>
      <c r="BP729" s="25" t="str">
        <f t="shared" ca="1" si="722"/>
        <v/>
      </c>
      <c r="BQ729" s="25" t="str">
        <f t="shared" ca="1" si="723"/>
        <v/>
      </c>
      <c r="BR729" s="25" t="str">
        <f t="shared" ca="1" si="724"/>
        <v/>
      </c>
      <c r="BS729" s="25" t="str">
        <f ca="1">IF($H729="","",IF($Q729="x",SUM(BL$3:BN729)+SUM(BQ$3:BR729)-SUM(BS$3:BS728),0))</f>
        <v/>
      </c>
      <c r="BT729" s="25" t="str">
        <f t="shared" ca="1" si="725"/>
        <v/>
      </c>
      <c r="BU729" s="25" t="str">
        <f t="shared" ca="1" si="688"/>
        <v/>
      </c>
      <c r="BV729" s="7"/>
      <c r="BY729" s="7"/>
      <c r="CB729" s="131">
        <f t="shared" si="672"/>
        <v>726</v>
      </c>
      <c r="CC729" s="132" t="str">
        <f t="shared" ca="1" si="726"/>
        <v/>
      </c>
      <c r="CD729" s="133" t="str">
        <f t="shared" ca="1" si="673"/>
        <v/>
      </c>
      <c r="CE729" s="133" t="str">
        <f t="shared" ca="1" si="727"/>
        <v/>
      </c>
      <c r="CF729" s="133" t="str">
        <f t="shared" ca="1" si="674"/>
        <v/>
      </c>
      <c r="CG729" s="133" t="str">
        <f t="shared" ca="1" si="728"/>
        <v/>
      </c>
      <c r="CH729" s="133" t="str">
        <f ca="1">IF($H729="","",IF(MONTH($H729)=MONTH($C$4)-1,MAX(0,(CG729-SUM(N718:N729)+SUM(O718:O729))-(VLOOKUP(CB729-12,$CB$3:$CH728,6,FALSE))),0)*0.25)</f>
        <v/>
      </c>
      <c r="CI729" s="133" t="str">
        <f ca="1">IF($H729="","",CG729-SUM($CH$4:$CH729))</f>
        <v/>
      </c>
      <c r="CK729" s="133" t="str">
        <f ca="1">IF($H729="","",SUM($N$4:$N729)+$CK$3)</f>
        <v/>
      </c>
      <c r="CL729" s="133" t="str">
        <f ca="1">IF($H729="","",SUM($O$4:$O729))</f>
        <v/>
      </c>
      <c r="CM729" s="133" t="str">
        <f t="shared" ca="1" si="731"/>
        <v/>
      </c>
      <c r="CN729" s="133" t="str">
        <f ca="1">IF($H729="","",ROUND(IF(MONTH($H729)=MONTH($C$4)-1,BT729*(1+CC729)-SUM($CM$4:$CM729),0),2))</f>
        <v/>
      </c>
      <c r="CZ729" s="132" t="str">
        <f t="shared" ca="1" si="689"/>
        <v/>
      </c>
    </row>
    <row r="730" spans="6:104" x14ac:dyDescent="0.2">
      <c r="F730" s="3">
        <v>727</v>
      </c>
      <c r="G730" s="3">
        <f t="shared" si="690"/>
        <v>61</v>
      </c>
      <c r="H730" s="8" t="str">
        <f t="shared" ca="1" si="729"/>
        <v/>
      </c>
      <c r="I730" s="6" t="str">
        <f t="shared" ca="1" si="675"/>
        <v/>
      </c>
      <c r="J730" s="6" t="str">
        <f t="shared" ca="1" si="676"/>
        <v/>
      </c>
      <c r="K730" s="7"/>
      <c r="L730" s="6" t="str">
        <f ca="1">IF($H730="","",IF($J730="",VLOOKUP($I730,Sterbetafeln!$A$4:$I$124,$D$10,FALSE),MAX(0.0005,VLOOKUP($I730,Sterbetafeln!$A$4:$I$124,$D$10,FALSE)*VLOOKUP($J730,Sterbetafeln!$A$4:$I$124,$D$13,FALSE))))</f>
        <v/>
      </c>
      <c r="M730" s="78">
        <f ca="1">SUM($O$3:$O730)</f>
        <v>0</v>
      </c>
      <c r="N730" s="25" t="str">
        <f t="shared" ca="1" si="691"/>
        <v/>
      </c>
      <c r="O730" s="25" t="str">
        <f t="shared" ca="1" si="692"/>
        <v/>
      </c>
      <c r="P730" s="25" t="str">
        <f t="shared" ca="1" si="693"/>
        <v/>
      </c>
      <c r="Q730" s="7" t="str">
        <f t="shared" ca="1" si="694"/>
        <v/>
      </c>
      <c r="R730" s="25" t="str">
        <f t="shared" ca="1" si="695"/>
        <v/>
      </c>
      <c r="S730" s="25">
        <f ca="1">SUM(R$3:R730)</f>
        <v>0</v>
      </c>
      <c r="T730" s="25" t="str">
        <f t="shared" ca="1" si="696"/>
        <v/>
      </c>
      <c r="U730" s="25" t="str">
        <f t="shared" ca="1" si="677"/>
        <v/>
      </c>
      <c r="V730" s="25" t="str">
        <f t="shared" ca="1" si="697"/>
        <v/>
      </c>
      <c r="W730" s="25" t="str">
        <f t="shared" ca="1" si="678"/>
        <v/>
      </c>
      <c r="X730" s="25" t="str">
        <f t="shared" ca="1" si="698"/>
        <v/>
      </c>
      <c r="Y730" s="25" t="str">
        <f t="shared" ca="1" si="679"/>
        <v/>
      </c>
      <c r="Z730" s="25" t="str">
        <f t="shared" ca="1" si="699"/>
        <v/>
      </c>
      <c r="AA730" s="25" t="str">
        <f t="shared" ca="1" si="700"/>
        <v/>
      </c>
      <c r="AB730" s="25" t="str">
        <f ca="1">IF($H730="","",IF($Q730="x",SUM(U$3:W730)+SUM(Z$3:AA730)-SUM(AB$3:AB729),0))</f>
        <v/>
      </c>
      <c r="AC730" s="25" t="str">
        <f t="shared" ca="1" si="701"/>
        <v/>
      </c>
      <c r="AD730" s="25" t="str">
        <f t="shared" ca="1" si="680"/>
        <v/>
      </c>
      <c r="AE730" s="7"/>
      <c r="AF730" s="25" t="str">
        <f t="shared" ca="1" si="702"/>
        <v/>
      </c>
      <c r="AG730" s="25">
        <f ca="1">SUM(AF$3:AF730)</f>
        <v>0</v>
      </c>
      <c r="AH730" s="25" t="str">
        <f t="shared" ca="1" si="703"/>
        <v/>
      </c>
      <c r="AI730" s="25" t="str">
        <f t="shared" ca="1" si="681"/>
        <v/>
      </c>
      <c r="AJ730" s="25" t="str">
        <f t="shared" ca="1" si="704"/>
        <v/>
      </c>
      <c r="AK730" s="25" t="str">
        <f t="shared" ca="1" si="682"/>
        <v/>
      </c>
      <c r="AL730" s="25" t="str">
        <f t="shared" ca="1" si="705"/>
        <v/>
      </c>
      <c r="AM730" s="25" t="str">
        <f t="shared" ca="1" si="683"/>
        <v/>
      </c>
      <c r="AN730" s="25" t="str">
        <f t="shared" ca="1" si="706"/>
        <v/>
      </c>
      <c r="AO730" s="25" t="str">
        <f t="shared" ca="1" si="707"/>
        <v/>
      </c>
      <c r="AP730" s="25" t="str">
        <f ca="1">IF($H730="","",IF($Q730="x",SUM(AI$3:AK730)+SUM(AN$3:AO730)-SUM(AP$3:AP729),0))</f>
        <v/>
      </c>
      <c r="AQ730" s="25" t="str">
        <f t="shared" ca="1" si="708"/>
        <v/>
      </c>
      <c r="AR730" s="25" t="str">
        <f t="shared" ca="1" si="684"/>
        <v/>
      </c>
      <c r="AS730" s="7"/>
      <c r="AT730" s="25" t="str">
        <f t="shared" ca="1" si="709"/>
        <v/>
      </c>
      <c r="AU730" s="25">
        <f ca="1">SUM(AT$3:AT730)</f>
        <v>0</v>
      </c>
      <c r="AV730" s="25" t="str">
        <f t="shared" ca="1" si="710"/>
        <v/>
      </c>
      <c r="AW730" s="25" t="str">
        <f t="shared" ca="1" si="685"/>
        <v/>
      </c>
      <c r="AX730" s="25" t="str">
        <f t="shared" ca="1" si="711"/>
        <v/>
      </c>
      <c r="AY730" s="25" t="str">
        <f t="shared" ca="1" si="712"/>
        <v/>
      </c>
      <c r="AZ730" s="25" t="str">
        <f t="shared" ca="1" si="713"/>
        <v/>
      </c>
      <c r="BA730" s="25" t="str">
        <f t="shared" ca="1" si="714"/>
        <v/>
      </c>
      <c r="BB730" s="25" t="str">
        <f t="shared" ca="1" si="715"/>
        <v/>
      </c>
      <c r="BC730" s="25" t="str">
        <f t="shared" ca="1" si="716"/>
        <v/>
      </c>
      <c r="BD730" s="25" t="str">
        <f ca="1">IF($H730="","",IF($Q730="x",SUM(AW$3:AY730)+SUM(BB$3:BC730)-SUM(BD$3:BD729),0))</f>
        <v/>
      </c>
      <c r="BE730" s="25" t="str">
        <f t="shared" ca="1" si="717"/>
        <v/>
      </c>
      <c r="BF730" s="25" t="str">
        <f t="shared" ca="1" si="686"/>
        <v/>
      </c>
      <c r="BG730" s="7"/>
      <c r="BI730" s="25" t="str">
        <f t="shared" ca="1" si="718"/>
        <v/>
      </c>
      <c r="BJ730" s="25">
        <f ca="1">SUM(BI$3:BI730)</f>
        <v>0</v>
      </c>
      <c r="BK730" s="25" t="str">
        <f t="shared" ca="1" si="730"/>
        <v/>
      </c>
      <c r="BL730" s="25" t="str">
        <f t="shared" ca="1" si="687"/>
        <v/>
      </c>
      <c r="BM730" s="25" t="str">
        <f t="shared" ca="1" si="719"/>
        <v/>
      </c>
      <c r="BN730" s="25" t="str">
        <f t="shared" ca="1" si="720"/>
        <v/>
      </c>
      <c r="BO730" s="25" t="str">
        <f t="shared" ca="1" si="721"/>
        <v/>
      </c>
      <c r="BP730" s="25" t="str">
        <f t="shared" ca="1" si="722"/>
        <v/>
      </c>
      <c r="BQ730" s="25" t="str">
        <f t="shared" ca="1" si="723"/>
        <v/>
      </c>
      <c r="BR730" s="25" t="str">
        <f t="shared" ca="1" si="724"/>
        <v/>
      </c>
      <c r="BS730" s="25" t="str">
        <f ca="1">IF($H730="","",IF($Q730="x",SUM(BL$3:BN730)+SUM(BQ$3:BR730)-SUM(BS$3:BS729),0))</f>
        <v/>
      </c>
      <c r="BT730" s="25" t="str">
        <f t="shared" ca="1" si="725"/>
        <v/>
      </c>
      <c r="BU730" s="25" t="str">
        <f t="shared" ca="1" si="688"/>
        <v/>
      </c>
      <c r="BV730" s="7"/>
      <c r="BY730" s="7"/>
      <c r="CB730" s="131">
        <f t="shared" si="672"/>
        <v>727</v>
      </c>
      <c r="CC730" s="132" t="str">
        <f t="shared" ca="1" si="726"/>
        <v/>
      </c>
      <c r="CD730" s="133" t="str">
        <f t="shared" ca="1" si="673"/>
        <v/>
      </c>
      <c r="CE730" s="133" t="str">
        <f t="shared" ca="1" si="727"/>
        <v/>
      </c>
      <c r="CF730" s="133" t="str">
        <f t="shared" ca="1" si="674"/>
        <v/>
      </c>
      <c r="CG730" s="133" t="str">
        <f t="shared" ca="1" si="728"/>
        <v/>
      </c>
      <c r="CH730" s="133" t="str">
        <f ca="1">IF($H730="","",IF(MONTH($H730)=MONTH($C$4)-1,MAX(0,(CG730-SUM(N719:N730)+SUM(O719:O730))-(VLOOKUP(CB730-12,$CB$3:$CH729,6,FALSE))),0)*0.25)</f>
        <v/>
      </c>
      <c r="CI730" s="133" t="str">
        <f ca="1">IF($H730="","",CG730-SUM($CH$4:$CH730))</f>
        <v/>
      </c>
      <c r="CK730" s="133" t="str">
        <f ca="1">IF($H730="","",SUM($N$4:$N730)+$CK$3)</f>
        <v/>
      </c>
      <c r="CL730" s="133" t="str">
        <f ca="1">IF($H730="","",SUM($O$4:$O730))</f>
        <v/>
      </c>
      <c r="CM730" s="133" t="str">
        <f t="shared" ca="1" si="731"/>
        <v/>
      </c>
      <c r="CN730" s="133" t="str">
        <f ca="1">IF($H730="","",ROUND(IF(MONTH($H730)=MONTH($C$4)-1,BT730*(1+CC730)-SUM($CM$4:$CM730),0),2))</f>
        <v/>
      </c>
      <c r="CZ730" s="132" t="str">
        <f t="shared" ca="1" si="689"/>
        <v/>
      </c>
    </row>
    <row r="731" spans="6:104" x14ac:dyDescent="0.2">
      <c r="F731" s="3">
        <v>728</v>
      </c>
      <c r="G731" s="3">
        <f t="shared" si="690"/>
        <v>61</v>
      </c>
      <c r="H731" s="8" t="str">
        <f t="shared" ca="1" si="729"/>
        <v/>
      </c>
      <c r="I731" s="6" t="str">
        <f t="shared" ca="1" si="675"/>
        <v/>
      </c>
      <c r="J731" s="6" t="str">
        <f t="shared" ca="1" si="676"/>
        <v/>
      </c>
      <c r="K731" s="7"/>
      <c r="L731" s="6" t="str">
        <f ca="1">IF($H731="","",IF($J731="",VLOOKUP($I731,Sterbetafeln!$A$4:$I$124,$D$10,FALSE),MAX(0.0005,VLOOKUP($I731,Sterbetafeln!$A$4:$I$124,$D$10,FALSE)*VLOOKUP($J731,Sterbetafeln!$A$4:$I$124,$D$13,FALSE))))</f>
        <v/>
      </c>
      <c r="M731" s="78">
        <f ca="1">SUM($O$3:$O731)</f>
        <v>0</v>
      </c>
      <c r="N731" s="25" t="str">
        <f t="shared" ca="1" si="691"/>
        <v/>
      </c>
      <c r="O731" s="25" t="str">
        <f t="shared" ca="1" si="692"/>
        <v/>
      </c>
      <c r="P731" s="25" t="str">
        <f t="shared" ca="1" si="693"/>
        <v/>
      </c>
      <c r="Q731" s="7" t="str">
        <f t="shared" ca="1" si="694"/>
        <v/>
      </c>
      <c r="R731" s="25" t="str">
        <f t="shared" ca="1" si="695"/>
        <v/>
      </c>
      <c r="S731" s="25">
        <f ca="1">SUM(R$3:R731)</f>
        <v>0</v>
      </c>
      <c r="T731" s="25" t="str">
        <f t="shared" ca="1" si="696"/>
        <v/>
      </c>
      <c r="U731" s="25" t="str">
        <f t="shared" ca="1" si="677"/>
        <v/>
      </c>
      <c r="V731" s="25" t="str">
        <f t="shared" ca="1" si="697"/>
        <v/>
      </c>
      <c r="W731" s="25" t="str">
        <f t="shared" ca="1" si="678"/>
        <v/>
      </c>
      <c r="X731" s="25" t="str">
        <f t="shared" ca="1" si="698"/>
        <v/>
      </c>
      <c r="Y731" s="25" t="str">
        <f t="shared" ca="1" si="679"/>
        <v/>
      </c>
      <c r="Z731" s="25" t="str">
        <f t="shared" ca="1" si="699"/>
        <v/>
      </c>
      <c r="AA731" s="25" t="str">
        <f t="shared" ca="1" si="700"/>
        <v/>
      </c>
      <c r="AB731" s="25" t="str">
        <f ca="1">IF($H731="","",IF($Q731="x",SUM(U$3:W731)+SUM(Z$3:AA731)-SUM(AB$3:AB730),0))</f>
        <v/>
      </c>
      <c r="AC731" s="25" t="str">
        <f t="shared" ca="1" si="701"/>
        <v/>
      </c>
      <c r="AD731" s="25" t="str">
        <f t="shared" ca="1" si="680"/>
        <v/>
      </c>
      <c r="AE731" s="7"/>
      <c r="AF731" s="25" t="str">
        <f t="shared" ca="1" si="702"/>
        <v/>
      </c>
      <c r="AG731" s="25">
        <f ca="1">SUM(AF$3:AF731)</f>
        <v>0</v>
      </c>
      <c r="AH731" s="25" t="str">
        <f t="shared" ca="1" si="703"/>
        <v/>
      </c>
      <c r="AI731" s="25" t="str">
        <f t="shared" ca="1" si="681"/>
        <v/>
      </c>
      <c r="AJ731" s="25" t="str">
        <f t="shared" ca="1" si="704"/>
        <v/>
      </c>
      <c r="AK731" s="25" t="str">
        <f t="shared" ca="1" si="682"/>
        <v/>
      </c>
      <c r="AL731" s="25" t="str">
        <f t="shared" ca="1" si="705"/>
        <v/>
      </c>
      <c r="AM731" s="25" t="str">
        <f t="shared" ca="1" si="683"/>
        <v/>
      </c>
      <c r="AN731" s="25" t="str">
        <f t="shared" ca="1" si="706"/>
        <v/>
      </c>
      <c r="AO731" s="25" t="str">
        <f t="shared" ca="1" si="707"/>
        <v/>
      </c>
      <c r="AP731" s="25" t="str">
        <f ca="1">IF($H731="","",IF($Q731="x",SUM(AI$3:AK731)+SUM(AN$3:AO731)-SUM(AP$3:AP730),0))</f>
        <v/>
      </c>
      <c r="AQ731" s="25" t="str">
        <f t="shared" ca="1" si="708"/>
        <v/>
      </c>
      <c r="AR731" s="25" t="str">
        <f t="shared" ca="1" si="684"/>
        <v/>
      </c>
      <c r="AS731" s="7"/>
      <c r="AT731" s="25" t="str">
        <f t="shared" ca="1" si="709"/>
        <v/>
      </c>
      <c r="AU731" s="25">
        <f ca="1">SUM(AT$3:AT731)</f>
        <v>0</v>
      </c>
      <c r="AV731" s="25" t="str">
        <f t="shared" ca="1" si="710"/>
        <v/>
      </c>
      <c r="AW731" s="25" t="str">
        <f t="shared" ca="1" si="685"/>
        <v/>
      </c>
      <c r="AX731" s="25" t="str">
        <f t="shared" ca="1" si="711"/>
        <v/>
      </c>
      <c r="AY731" s="25" t="str">
        <f t="shared" ca="1" si="712"/>
        <v/>
      </c>
      <c r="AZ731" s="25" t="str">
        <f t="shared" ca="1" si="713"/>
        <v/>
      </c>
      <c r="BA731" s="25" t="str">
        <f t="shared" ca="1" si="714"/>
        <v/>
      </c>
      <c r="BB731" s="25" t="str">
        <f t="shared" ca="1" si="715"/>
        <v/>
      </c>
      <c r="BC731" s="25" t="str">
        <f t="shared" ca="1" si="716"/>
        <v/>
      </c>
      <c r="BD731" s="25" t="str">
        <f ca="1">IF($H731="","",IF($Q731="x",SUM(AW$3:AY731)+SUM(BB$3:BC731)-SUM(BD$3:BD730),0))</f>
        <v/>
      </c>
      <c r="BE731" s="25" t="str">
        <f t="shared" ca="1" si="717"/>
        <v/>
      </c>
      <c r="BF731" s="25" t="str">
        <f t="shared" ca="1" si="686"/>
        <v/>
      </c>
      <c r="BG731" s="7"/>
      <c r="BI731" s="25" t="str">
        <f t="shared" ca="1" si="718"/>
        <v/>
      </c>
      <c r="BJ731" s="25">
        <f ca="1">SUM(BI$3:BI731)</f>
        <v>0</v>
      </c>
      <c r="BK731" s="25" t="str">
        <f t="shared" ca="1" si="730"/>
        <v/>
      </c>
      <c r="BL731" s="25" t="str">
        <f t="shared" ca="1" si="687"/>
        <v/>
      </c>
      <c r="BM731" s="25" t="str">
        <f t="shared" ca="1" si="719"/>
        <v/>
      </c>
      <c r="BN731" s="25" t="str">
        <f t="shared" ca="1" si="720"/>
        <v/>
      </c>
      <c r="BO731" s="25" t="str">
        <f t="shared" ca="1" si="721"/>
        <v/>
      </c>
      <c r="BP731" s="25" t="str">
        <f t="shared" ca="1" si="722"/>
        <v/>
      </c>
      <c r="BQ731" s="25" t="str">
        <f t="shared" ca="1" si="723"/>
        <v/>
      </c>
      <c r="BR731" s="25" t="str">
        <f t="shared" ca="1" si="724"/>
        <v/>
      </c>
      <c r="BS731" s="25" t="str">
        <f ca="1">IF($H731="","",IF($Q731="x",SUM(BL$3:BN731)+SUM(BQ$3:BR731)-SUM(BS$3:BS730),0))</f>
        <v/>
      </c>
      <c r="BT731" s="25" t="str">
        <f t="shared" ca="1" si="725"/>
        <v/>
      </c>
      <c r="BU731" s="25" t="str">
        <f t="shared" ca="1" si="688"/>
        <v/>
      </c>
      <c r="BV731" s="7"/>
      <c r="BY731" s="7"/>
      <c r="CB731" s="131">
        <f t="shared" si="672"/>
        <v>728</v>
      </c>
      <c r="CC731" s="132" t="str">
        <f t="shared" ca="1" si="726"/>
        <v/>
      </c>
      <c r="CD731" s="133" t="str">
        <f t="shared" ca="1" si="673"/>
        <v/>
      </c>
      <c r="CE731" s="133" t="str">
        <f t="shared" ca="1" si="727"/>
        <v/>
      </c>
      <c r="CF731" s="133" t="str">
        <f t="shared" ca="1" si="674"/>
        <v/>
      </c>
      <c r="CG731" s="133" t="str">
        <f t="shared" ca="1" si="728"/>
        <v/>
      </c>
      <c r="CH731" s="133" t="str">
        <f ca="1">IF($H731="","",IF(MONTH($H731)=MONTH($C$4)-1,MAX(0,(CG731-SUM(N720:N731)+SUM(O720:O731))-(VLOOKUP(CB731-12,$CB$3:$CH730,6,FALSE))),0)*0.25)</f>
        <v/>
      </c>
      <c r="CI731" s="133" t="str">
        <f ca="1">IF($H731="","",CG731-SUM($CH$4:$CH731))</f>
        <v/>
      </c>
      <c r="CK731" s="133" t="str">
        <f ca="1">IF($H731="","",SUM($N$4:$N731)+$CK$3)</f>
        <v/>
      </c>
      <c r="CL731" s="133" t="str">
        <f ca="1">IF($H731="","",SUM($O$4:$O731))</f>
        <v/>
      </c>
      <c r="CM731" s="133" t="str">
        <f t="shared" ca="1" si="731"/>
        <v/>
      </c>
      <c r="CN731" s="133" t="str">
        <f ca="1">IF($H731="","",ROUND(IF(MONTH($H731)=MONTH($C$4)-1,BT731*(1+CC731)-SUM($CM$4:$CM731),0),2))</f>
        <v/>
      </c>
      <c r="CZ731" s="132" t="str">
        <f t="shared" ca="1" si="689"/>
        <v/>
      </c>
    </row>
    <row r="732" spans="6:104" x14ac:dyDescent="0.2">
      <c r="F732" s="3">
        <v>729</v>
      </c>
      <c r="G732" s="3">
        <f t="shared" si="690"/>
        <v>61</v>
      </c>
      <c r="H732" s="8" t="str">
        <f t="shared" ca="1" si="729"/>
        <v/>
      </c>
      <c r="I732" s="6" t="str">
        <f t="shared" ca="1" si="675"/>
        <v/>
      </c>
      <c r="J732" s="6" t="str">
        <f t="shared" ca="1" si="676"/>
        <v/>
      </c>
      <c r="K732" s="7"/>
      <c r="L732" s="6" t="str">
        <f ca="1">IF($H732="","",IF($J732="",VLOOKUP($I732,Sterbetafeln!$A$4:$I$124,$D$10,FALSE),MAX(0.0005,VLOOKUP($I732,Sterbetafeln!$A$4:$I$124,$D$10,FALSE)*VLOOKUP($J732,Sterbetafeln!$A$4:$I$124,$D$13,FALSE))))</f>
        <v/>
      </c>
      <c r="M732" s="78">
        <f ca="1">SUM($O$3:$O732)</f>
        <v>0</v>
      </c>
      <c r="N732" s="25" t="str">
        <f t="shared" ca="1" si="691"/>
        <v/>
      </c>
      <c r="O732" s="25" t="str">
        <f t="shared" ca="1" si="692"/>
        <v/>
      </c>
      <c r="P732" s="25" t="str">
        <f t="shared" ca="1" si="693"/>
        <v/>
      </c>
      <c r="Q732" s="7" t="str">
        <f t="shared" ca="1" si="694"/>
        <v/>
      </c>
      <c r="R732" s="25" t="str">
        <f t="shared" ca="1" si="695"/>
        <v/>
      </c>
      <c r="S732" s="25">
        <f ca="1">SUM(R$3:R732)</f>
        <v>0</v>
      </c>
      <c r="T732" s="25" t="str">
        <f t="shared" ca="1" si="696"/>
        <v/>
      </c>
      <c r="U732" s="25" t="str">
        <f t="shared" ca="1" si="677"/>
        <v/>
      </c>
      <c r="V732" s="25" t="str">
        <f t="shared" ca="1" si="697"/>
        <v/>
      </c>
      <c r="W732" s="25" t="str">
        <f t="shared" ca="1" si="678"/>
        <v/>
      </c>
      <c r="X732" s="25" t="str">
        <f t="shared" ca="1" si="698"/>
        <v/>
      </c>
      <c r="Y732" s="25" t="str">
        <f t="shared" ca="1" si="679"/>
        <v/>
      </c>
      <c r="Z732" s="25" t="str">
        <f t="shared" ca="1" si="699"/>
        <v/>
      </c>
      <c r="AA732" s="25" t="str">
        <f t="shared" ca="1" si="700"/>
        <v/>
      </c>
      <c r="AB732" s="25" t="str">
        <f ca="1">IF($H732="","",IF($Q732="x",SUM(U$3:W732)+SUM(Z$3:AA732)-SUM(AB$3:AB731),0))</f>
        <v/>
      </c>
      <c r="AC732" s="25" t="str">
        <f t="shared" ca="1" si="701"/>
        <v/>
      </c>
      <c r="AD732" s="25" t="str">
        <f t="shared" ca="1" si="680"/>
        <v/>
      </c>
      <c r="AE732" s="7"/>
      <c r="AF732" s="25" t="str">
        <f t="shared" ca="1" si="702"/>
        <v/>
      </c>
      <c r="AG732" s="25">
        <f ca="1">SUM(AF$3:AF732)</f>
        <v>0</v>
      </c>
      <c r="AH732" s="25" t="str">
        <f t="shared" ca="1" si="703"/>
        <v/>
      </c>
      <c r="AI732" s="25" t="str">
        <f t="shared" ca="1" si="681"/>
        <v/>
      </c>
      <c r="AJ732" s="25" t="str">
        <f t="shared" ca="1" si="704"/>
        <v/>
      </c>
      <c r="AK732" s="25" t="str">
        <f t="shared" ca="1" si="682"/>
        <v/>
      </c>
      <c r="AL732" s="25" t="str">
        <f t="shared" ca="1" si="705"/>
        <v/>
      </c>
      <c r="AM732" s="25" t="str">
        <f t="shared" ca="1" si="683"/>
        <v/>
      </c>
      <c r="AN732" s="25" t="str">
        <f t="shared" ca="1" si="706"/>
        <v/>
      </c>
      <c r="AO732" s="25" t="str">
        <f t="shared" ca="1" si="707"/>
        <v/>
      </c>
      <c r="AP732" s="25" t="str">
        <f ca="1">IF($H732="","",IF($Q732="x",SUM(AI$3:AK732)+SUM(AN$3:AO732)-SUM(AP$3:AP731),0))</f>
        <v/>
      </c>
      <c r="AQ732" s="25" t="str">
        <f t="shared" ca="1" si="708"/>
        <v/>
      </c>
      <c r="AR732" s="25" t="str">
        <f t="shared" ca="1" si="684"/>
        <v/>
      </c>
      <c r="AS732" s="7"/>
      <c r="AT732" s="25" t="str">
        <f t="shared" ca="1" si="709"/>
        <v/>
      </c>
      <c r="AU732" s="25">
        <f ca="1">SUM(AT$3:AT732)</f>
        <v>0</v>
      </c>
      <c r="AV732" s="25" t="str">
        <f t="shared" ca="1" si="710"/>
        <v/>
      </c>
      <c r="AW732" s="25" t="str">
        <f t="shared" ca="1" si="685"/>
        <v/>
      </c>
      <c r="AX732" s="25" t="str">
        <f t="shared" ca="1" si="711"/>
        <v/>
      </c>
      <c r="AY732" s="25" t="str">
        <f t="shared" ca="1" si="712"/>
        <v/>
      </c>
      <c r="AZ732" s="25" t="str">
        <f t="shared" ca="1" si="713"/>
        <v/>
      </c>
      <c r="BA732" s="25" t="str">
        <f t="shared" ca="1" si="714"/>
        <v/>
      </c>
      <c r="BB732" s="25" t="str">
        <f t="shared" ca="1" si="715"/>
        <v/>
      </c>
      <c r="BC732" s="25" t="str">
        <f t="shared" ca="1" si="716"/>
        <v/>
      </c>
      <c r="BD732" s="25" t="str">
        <f ca="1">IF($H732="","",IF($Q732="x",SUM(AW$3:AY732)+SUM(BB$3:BC732)-SUM(BD$3:BD731),0))</f>
        <v/>
      </c>
      <c r="BE732" s="25" t="str">
        <f t="shared" ca="1" si="717"/>
        <v/>
      </c>
      <c r="BF732" s="25" t="str">
        <f t="shared" ca="1" si="686"/>
        <v/>
      </c>
      <c r="BG732" s="7"/>
      <c r="BI732" s="25" t="str">
        <f t="shared" ca="1" si="718"/>
        <v/>
      </c>
      <c r="BJ732" s="25">
        <f ca="1">SUM(BI$3:BI732)</f>
        <v>0</v>
      </c>
      <c r="BK732" s="25" t="str">
        <f t="shared" ca="1" si="730"/>
        <v/>
      </c>
      <c r="BL732" s="25" t="str">
        <f t="shared" ca="1" si="687"/>
        <v/>
      </c>
      <c r="BM732" s="25" t="str">
        <f t="shared" ca="1" si="719"/>
        <v/>
      </c>
      <c r="BN732" s="25" t="str">
        <f t="shared" ca="1" si="720"/>
        <v/>
      </c>
      <c r="BO732" s="25" t="str">
        <f t="shared" ca="1" si="721"/>
        <v/>
      </c>
      <c r="BP732" s="25" t="str">
        <f t="shared" ca="1" si="722"/>
        <v/>
      </c>
      <c r="BQ732" s="25" t="str">
        <f t="shared" ca="1" si="723"/>
        <v/>
      </c>
      <c r="BR732" s="25" t="str">
        <f t="shared" ca="1" si="724"/>
        <v/>
      </c>
      <c r="BS732" s="25" t="str">
        <f ca="1">IF($H732="","",IF($Q732="x",SUM(BL$3:BN732)+SUM(BQ$3:BR732)-SUM(BS$3:BS731),0))</f>
        <v/>
      </c>
      <c r="BT732" s="25" t="str">
        <f t="shared" ca="1" si="725"/>
        <v/>
      </c>
      <c r="BU732" s="25" t="str">
        <f t="shared" ca="1" si="688"/>
        <v/>
      </c>
      <c r="BV732" s="7"/>
      <c r="BY732" s="7"/>
      <c r="CB732" s="131">
        <f t="shared" si="672"/>
        <v>729</v>
      </c>
      <c r="CC732" s="132" t="str">
        <f t="shared" ca="1" si="726"/>
        <v/>
      </c>
      <c r="CD732" s="133" t="str">
        <f t="shared" ca="1" si="673"/>
        <v/>
      </c>
      <c r="CE732" s="133" t="str">
        <f t="shared" ca="1" si="727"/>
        <v/>
      </c>
      <c r="CF732" s="133" t="str">
        <f t="shared" ca="1" si="674"/>
        <v/>
      </c>
      <c r="CG732" s="133" t="str">
        <f t="shared" ca="1" si="728"/>
        <v/>
      </c>
      <c r="CH732" s="133" t="str">
        <f ca="1">IF($H732="","",IF(MONTH($H732)=MONTH($C$4)-1,MAX(0,(CG732-SUM(N721:N732)+SUM(O721:O732))-(VLOOKUP(CB732-12,$CB$3:$CH731,6,FALSE))),0)*0.25)</f>
        <v/>
      </c>
      <c r="CI732" s="133" t="str">
        <f ca="1">IF($H732="","",CG732-SUM($CH$4:$CH732))</f>
        <v/>
      </c>
      <c r="CK732" s="133" t="str">
        <f ca="1">IF($H732="","",SUM($N$4:$N732)+$CK$3)</f>
        <v/>
      </c>
      <c r="CL732" s="133" t="str">
        <f ca="1">IF($H732="","",SUM($O$4:$O732))</f>
        <v/>
      </c>
      <c r="CM732" s="133" t="str">
        <f t="shared" ca="1" si="731"/>
        <v/>
      </c>
      <c r="CN732" s="133" t="str">
        <f ca="1">IF($H732="","",ROUND(IF(MONTH($H732)=MONTH($C$4)-1,BT732*(1+CC732)-SUM($CM$4:$CM732),0),2))</f>
        <v/>
      </c>
      <c r="CZ732" s="132" t="str">
        <f t="shared" ca="1" si="689"/>
        <v/>
      </c>
    </row>
    <row r="733" spans="6:104" x14ac:dyDescent="0.2">
      <c r="F733" s="3">
        <v>730</v>
      </c>
      <c r="G733" s="3">
        <f t="shared" si="690"/>
        <v>61</v>
      </c>
      <c r="H733" s="8" t="str">
        <f t="shared" ca="1" si="729"/>
        <v/>
      </c>
      <c r="I733" s="6" t="str">
        <f t="shared" ca="1" si="675"/>
        <v/>
      </c>
      <c r="J733" s="6" t="str">
        <f t="shared" ca="1" si="676"/>
        <v/>
      </c>
      <c r="K733" s="7"/>
      <c r="L733" s="6" t="str">
        <f ca="1">IF($H733="","",IF($J733="",VLOOKUP($I733,Sterbetafeln!$A$4:$I$124,$D$10,FALSE),MAX(0.0005,VLOOKUP($I733,Sterbetafeln!$A$4:$I$124,$D$10,FALSE)*VLOOKUP($J733,Sterbetafeln!$A$4:$I$124,$D$13,FALSE))))</f>
        <v/>
      </c>
      <c r="M733" s="78">
        <f ca="1">SUM($O$3:$O733)</f>
        <v>0</v>
      </c>
      <c r="N733" s="25" t="str">
        <f t="shared" ca="1" si="691"/>
        <v/>
      </c>
      <c r="O733" s="25" t="str">
        <f t="shared" ca="1" si="692"/>
        <v/>
      </c>
      <c r="P733" s="25" t="str">
        <f t="shared" ca="1" si="693"/>
        <v/>
      </c>
      <c r="Q733" s="7" t="str">
        <f t="shared" ca="1" si="694"/>
        <v/>
      </c>
      <c r="R733" s="25" t="str">
        <f t="shared" ca="1" si="695"/>
        <v/>
      </c>
      <c r="S733" s="25">
        <f ca="1">SUM(R$3:R733)</f>
        <v>0</v>
      </c>
      <c r="T733" s="25" t="str">
        <f t="shared" ca="1" si="696"/>
        <v/>
      </c>
      <c r="U733" s="25" t="str">
        <f t="shared" ca="1" si="677"/>
        <v/>
      </c>
      <c r="V733" s="25" t="str">
        <f t="shared" ca="1" si="697"/>
        <v/>
      </c>
      <c r="W733" s="25" t="str">
        <f t="shared" ca="1" si="678"/>
        <v/>
      </c>
      <c r="X733" s="25" t="str">
        <f t="shared" ca="1" si="698"/>
        <v/>
      </c>
      <c r="Y733" s="25" t="str">
        <f t="shared" ca="1" si="679"/>
        <v/>
      </c>
      <c r="Z733" s="25" t="str">
        <f t="shared" ca="1" si="699"/>
        <v/>
      </c>
      <c r="AA733" s="25" t="str">
        <f t="shared" ca="1" si="700"/>
        <v/>
      </c>
      <c r="AB733" s="25" t="str">
        <f ca="1">IF($H733="","",IF($Q733="x",SUM(U$3:W733)+SUM(Z$3:AA733)-SUM(AB$3:AB732),0))</f>
        <v/>
      </c>
      <c r="AC733" s="25" t="str">
        <f t="shared" ca="1" si="701"/>
        <v/>
      </c>
      <c r="AD733" s="25" t="str">
        <f t="shared" ca="1" si="680"/>
        <v/>
      </c>
      <c r="AE733" s="7"/>
      <c r="AF733" s="25" t="str">
        <f t="shared" ca="1" si="702"/>
        <v/>
      </c>
      <c r="AG733" s="25">
        <f ca="1">SUM(AF$3:AF733)</f>
        <v>0</v>
      </c>
      <c r="AH733" s="25" t="str">
        <f t="shared" ca="1" si="703"/>
        <v/>
      </c>
      <c r="AI733" s="25" t="str">
        <f t="shared" ca="1" si="681"/>
        <v/>
      </c>
      <c r="AJ733" s="25" t="str">
        <f t="shared" ca="1" si="704"/>
        <v/>
      </c>
      <c r="AK733" s="25" t="str">
        <f t="shared" ca="1" si="682"/>
        <v/>
      </c>
      <c r="AL733" s="25" t="str">
        <f t="shared" ca="1" si="705"/>
        <v/>
      </c>
      <c r="AM733" s="25" t="str">
        <f t="shared" ca="1" si="683"/>
        <v/>
      </c>
      <c r="AN733" s="25" t="str">
        <f t="shared" ca="1" si="706"/>
        <v/>
      </c>
      <c r="AO733" s="25" t="str">
        <f t="shared" ca="1" si="707"/>
        <v/>
      </c>
      <c r="AP733" s="25" t="str">
        <f ca="1">IF($H733="","",IF($Q733="x",SUM(AI$3:AK733)+SUM(AN$3:AO733)-SUM(AP$3:AP732),0))</f>
        <v/>
      </c>
      <c r="AQ733" s="25" t="str">
        <f t="shared" ca="1" si="708"/>
        <v/>
      </c>
      <c r="AR733" s="25" t="str">
        <f t="shared" ca="1" si="684"/>
        <v/>
      </c>
      <c r="AS733" s="7"/>
      <c r="AT733" s="25" t="str">
        <f t="shared" ca="1" si="709"/>
        <v/>
      </c>
      <c r="AU733" s="25">
        <f ca="1">SUM(AT$3:AT733)</f>
        <v>0</v>
      </c>
      <c r="AV733" s="25" t="str">
        <f t="shared" ca="1" si="710"/>
        <v/>
      </c>
      <c r="AW733" s="25" t="str">
        <f t="shared" ca="1" si="685"/>
        <v/>
      </c>
      <c r="AX733" s="25" t="str">
        <f t="shared" ca="1" si="711"/>
        <v/>
      </c>
      <c r="AY733" s="25" t="str">
        <f t="shared" ca="1" si="712"/>
        <v/>
      </c>
      <c r="AZ733" s="25" t="str">
        <f t="shared" ca="1" si="713"/>
        <v/>
      </c>
      <c r="BA733" s="25" t="str">
        <f t="shared" ca="1" si="714"/>
        <v/>
      </c>
      <c r="BB733" s="25" t="str">
        <f t="shared" ca="1" si="715"/>
        <v/>
      </c>
      <c r="BC733" s="25" t="str">
        <f t="shared" ca="1" si="716"/>
        <v/>
      </c>
      <c r="BD733" s="25" t="str">
        <f ca="1">IF($H733="","",IF($Q733="x",SUM(AW$3:AY733)+SUM(BB$3:BC733)-SUM(BD$3:BD732),0))</f>
        <v/>
      </c>
      <c r="BE733" s="25" t="str">
        <f t="shared" ca="1" si="717"/>
        <v/>
      </c>
      <c r="BF733" s="25" t="str">
        <f t="shared" ca="1" si="686"/>
        <v/>
      </c>
      <c r="BG733" s="7"/>
      <c r="BI733" s="25" t="str">
        <f t="shared" ca="1" si="718"/>
        <v/>
      </c>
      <c r="BJ733" s="25">
        <f ca="1">SUM(BI$3:BI733)</f>
        <v>0</v>
      </c>
      <c r="BK733" s="25" t="str">
        <f t="shared" ca="1" si="730"/>
        <v/>
      </c>
      <c r="BL733" s="25" t="str">
        <f t="shared" ca="1" si="687"/>
        <v/>
      </c>
      <c r="BM733" s="25" t="str">
        <f t="shared" ca="1" si="719"/>
        <v/>
      </c>
      <c r="BN733" s="25" t="str">
        <f t="shared" ca="1" si="720"/>
        <v/>
      </c>
      <c r="BO733" s="25" t="str">
        <f t="shared" ca="1" si="721"/>
        <v/>
      </c>
      <c r="BP733" s="25" t="str">
        <f t="shared" ca="1" si="722"/>
        <v/>
      </c>
      <c r="BQ733" s="25" t="str">
        <f t="shared" ca="1" si="723"/>
        <v/>
      </c>
      <c r="BR733" s="25" t="str">
        <f t="shared" ca="1" si="724"/>
        <v/>
      </c>
      <c r="BS733" s="25" t="str">
        <f ca="1">IF($H733="","",IF($Q733="x",SUM(BL$3:BN733)+SUM(BQ$3:BR733)-SUM(BS$3:BS732),0))</f>
        <v/>
      </c>
      <c r="BT733" s="25" t="str">
        <f t="shared" ca="1" si="725"/>
        <v/>
      </c>
      <c r="BU733" s="25" t="str">
        <f t="shared" ca="1" si="688"/>
        <v/>
      </c>
      <c r="BV733" s="7"/>
      <c r="BY733" s="7"/>
      <c r="CB733" s="131">
        <f t="shared" si="672"/>
        <v>730</v>
      </c>
      <c r="CC733" s="132" t="str">
        <f t="shared" ca="1" si="726"/>
        <v/>
      </c>
      <c r="CD733" s="133" t="str">
        <f t="shared" ca="1" si="673"/>
        <v/>
      </c>
      <c r="CE733" s="133" t="str">
        <f t="shared" ca="1" si="727"/>
        <v/>
      </c>
      <c r="CF733" s="133" t="str">
        <f t="shared" ca="1" si="674"/>
        <v/>
      </c>
      <c r="CG733" s="133" t="str">
        <f t="shared" ca="1" si="728"/>
        <v/>
      </c>
      <c r="CH733" s="133" t="str">
        <f ca="1">IF($H733="","",IF(MONTH($H733)=MONTH($C$4)-1,MAX(0,(CG733-SUM(N722:N733)+SUM(O722:O733))-(VLOOKUP(CB733-12,$CB$3:$CH732,6,FALSE))),0)*0.25)</f>
        <v/>
      </c>
      <c r="CI733" s="133" t="str">
        <f ca="1">IF($H733="","",CG733-SUM($CH$4:$CH733))</f>
        <v/>
      </c>
      <c r="CK733" s="133" t="str">
        <f ca="1">IF($H733="","",SUM($N$4:$N733)+$CK$3)</f>
        <v/>
      </c>
      <c r="CL733" s="133" t="str">
        <f ca="1">IF($H733="","",SUM($O$4:$O733))</f>
        <v/>
      </c>
      <c r="CM733" s="133" t="str">
        <f t="shared" ca="1" si="731"/>
        <v/>
      </c>
      <c r="CN733" s="133" t="str">
        <f ca="1">IF($H733="","",ROUND(IF(MONTH($H733)=MONTH($C$4)-1,BT733*(1+CC733)-SUM($CM$4:$CM733),0),2))</f>
        <v/>
      </c>
      <c r="CZ733" s="132" t="str">
        <f t="shared" ca="1" si="689"/>
        <v/>
      </c>
    </row>
    <row r="734" spans="6:104" x14ac:dyDescent="0.2">
      <c r="F734" s="3">
        <v>731</v>
      </c>
      <c r="G734" s="3">
        <f t="shared" si="690"/>
        <v>61</v>
      </c>
      <c r="H734" s="8" t="str">
        <f t="shared" ca="1" si="729"/>
        <v/>
      </c>
      <c r="I734" s="6" t="str">
        <f t="shared" ca="1" si="675"/>
        <v/>
      </c>
      <c r="J734" s="6" t="str">
        <f t="shared" ca="1" si="676"/>
        <v/>
      </c>
      <c r="K734" s="7"/>
      <c r="L734" s="6" t="str">
        <f ca="1">IF($H734="","",IF($J734="",VLOOKUP($I734,Sterbetafeln!$A$4:$I$124,$D$10,FALSE),MAX(0.0005,VLOOKUP($I734,Sterbetafeln!$A$4:$I$124,$D$10,FALSE)*VLOOKUP($J734,Sterbetafeln!$A$4:$I$124,$D$13,FALSE))))</f>
        <v/>
      </c>
      <c r="M734" s="78">
        <f ca="1">SUM($O$3:$O734)</f>
        <v>0</v>
      </c>
      <c r="N734" s="25" t="str">
        <f t="shared" ca="1" si="691"/>
        <v/>
      </c>
      <c r="O734" s="25" t="str">
        <f t="shared" ca="1" si="692"/>
        <v/>
      </c>
      <c r="P734" s="25" t="str">
        <f t="shared" ca="1" si="693"/>
        <v/>
      </c>
      <c r="Q734" s="7" t="str">
        <f t="shared" ca="1" si="694"/>
        <v/>
      </c>
      <c r="R734" s="25" t="str">
        <f t="shared" ca="1" si="695"/>
        <v/>
      </c>
      <c r="S734" s="25">
        <f ca="1">SUM(R$3:R734)</f>
        <v>0</v>
      </c>
      <c r="T734" s="25" t="str">
        <f t="shared" ca="1" si="696"/>
        <v/>
      </c>
      <c r="U734" s="25" t="str">
        <f t="shared" ca="1" si="677"/>
        <v/>
      </c>
      <c r="V734" s="25" t="str">
        <f t="shared" ca="1" si="697"/>
        <v/>
      </c>
      <c r="W734" s="25" t="str">
        <f t="shared" ca="1" si="678"/>
        <v/>
      </c>
      <c r="X734" s="25" t="str">
        <f t="shared" ca="1" si="698"/>
        <v/>
      </c>
      <c r="Y734" s="25" t="str">
        <f t="shared" ca="1" si="679"/>
        <v/>
      </c>
      <c r="Z734" s="25" t="str">
        <f t="shared" ca="1" si="699"/>
        <v/>
      </c>
      <c r="AA734" s="25" t="str">
        <f t="shared" ca="1" si="700"/>
        <v/>
      </c>
      <c r="AB734" s="25" t="str">
        <f ca="1">IF($H734="","",IF($Q734="x",SUM(U$3:W734)+SUM(Z$3:AA734)-SUM(AB$3:AB733),0))</f>
        <v/>
      </c>
      <c r="AC734" s="25" t="str">
        <f t="shared" ca="1" si="701"/>
        <v/>
      </c>
      <c r="AD734" s="25" t="str">
        <f t="shared" ca="1" si="680"/>
        <v/>
      </c>
      <c r="AE734" s="7"/>
      <c r="AF734" s="25" t="str">
        <f t="shared" ca="1" si="702"/>
        <v/>
      </c>
      <c r="AG734" s="25">
        <f ca="1">SUM(AF$3:AF734)</f>
        <v>0</v>
      </c>
      <c r="AH734" s="25" t="str">
        <f t="shared" ca="1" si="703"/>
        <v/>
      </c>
      <c r="AI734" s="25" t="str">
        <f t="shared" ca="1" si="681"/>
        <v/>
      </c>
      <c r="AJ734" s="25" t="str">
        <f t="shared" ca="1" si="704"/>
        <v/>
      </c>
      <c r="AK734" s="25" t="str">
        <f t="shared" ca="1" si="682"/>
        <v/>
      </c>
      <c r="AL734" s="25" t="str">
        <f t="shared" ca="1" si="705"/>
        <v/>
      </c>
      <c r="AM734" s="25" t="str">
        <f t="shared" ca="1" si="683"/>
        <v/>
      </c>
      <c r="AN734" s="25" t="str">
        <f t="shared" ca="1" si="706"/>
        <v/>
      </c>
      <c r="AO734" s="25" t="str">
        <f t="shared" ca="1" si="707"/>
        <v/>
      </c>
      <c r="AP734" s="25" t="str">
        <f ca="1">IF($H734="","",IF($Q734="x",SUM(AI$3:AK734)+SUM(AN$3:AO734)-SUM(AP$3:AP733),0))</f>
        <v/>
      </c>
      <c r="AQ734" s="25" t="str">
        <f t="shared" ca="1" si="708"/>
        <v/>
      </c>
      <c r="AR734" s="25" t="str">
        <f t="shared" ca="1" si="684"/>
        <v/>
      </c>
      <c r="AS734" s="7"/>
      <c r="AT734" s="25" t="str">
        <f t="shared" ca="1" si="709"/>
        <v/>
      </c>
      <c r="AU734" s="25">
        <f ca="1">SUM(AT$3:AT734)</f>
        <v>0</v>
      </c>
      <c r="AV734" s="25" t="str">
        <f t="shared" ca="1" si="710"/>
        <v/>
      </c>
      <c r="AW734" s="25" t="str">
        <f t="shared" ca="1" si="685"/>
        <v/>
      </c>
      <c r="AX734" s="25" t="str">
        <f t="shared" ca="1" si="711"/>
        <v/>
      </c>
      <c r="AY734" s="25" t="str">
        <f t="shared" ca="1" si="712"/>
        <v/>
      </c>
      <c r="AZ734" s="25" t="str">
        <f t="shared" ca="1" si="713"/>
        <v/>
      </c>
      <c r="BA734" s="25" t="str">
        <f t="shared" ca="1" si="714"/>
        <v/>
      </c>
      <c r="BB734" s="25" t="str">
        <f t="shared" ca="1" si="715"/>
        <v/>
      </c>
      <c r="BC734" s="25" t="str">
        <f t="shared" ca="1" si="716"/>
        <v/>
      </c>
      <c r="BD734" s="25" t="str">
        <f ca="1">IF($H734="","",IF($Q734="x",SUM(AW$3:AY734)+SUM(BB$3:BC734)-SUM(BD$3:BD733),0))</f>
        <v/>
      </c>
      <c r="BE734" s="25" t="str">
        <f t="shared" ca="1" si="717"/>
        <v/>
      </c>
      <c r="BF734" s="25" t="str">
        <f t="shared" ca="1" si="686"/>
        <v/>
      </c>
      <c r="BG734" s="7"/>
      <c r="BI734" s="25" t="str">
        <f t="shared" ca="1" si="718"/>
        <v/>
      </c>
      <c r="BJ734" s="25">
        <f ca="1">SUM(BI$3:BI734)</f>
        <v>0</v>
      </c>
      <c r="BK734" s="25" t="str">
        <f t="shared" ca="1" si="730"/>
        <v/>
      </c>
      <c r="BL734" s="25" t="str">
        <f t="shared" ca="1" si="687"/>
        <v/>
      </c>
      <c r="BM734" s="25" t="str">
        <f t="shared" ca="1" si="719"/>
        <v/>
      </c>
      <c r="BN734" s="25" t="str">
        <f t="shared" ca="1" si="720"/>
        <v/>
      </c>
      <c r="BO734" s="25" t="str">
        <f t="shared" ca="1" si="721"/>
        <v/>
      </c>
      <c r="BP734" s="25" t="str">
        <f t="shared" ca="1" si="722"/>
        <v/>
      </c>
      <c r="BQ734" s="25" t="str">
        <f t="shared" ca="1" si="723"/>
        <v/>
      </c>
      <c r="BR734" s="25" t="str">
        <f t="shared" ca="1" si="724"/>
        <v/>
      </c>
      <c r="BS734" s="25" t="str">
        <f ca="1">IF($H734="","",IF($Q734="x",SUM(BL$3:BN734)+SUM(BQ$3:BR734)-SUM(BS$3:BS733),0))</f>
        <v/>
      </c>
      <c r="BT734" s="25" t="str">
        <f t="shared" ca="1" si="725"/>
        <v/>
      </c>
      <c r="BU734" s="25" t="str">
        <f t="shared" ca="1" si="688"/>
        <v/>
      </c>
      <c r="BV734" s="7"/>
      <c r="BY734" s="7"/>
      <c r="CB734" s="131">
        <f t="shared" si="672"/>
        <v>731</v>
      </c>
      <c r="CC734" s="132" t="str">
        <f t="shared" ca="1" si="726"/>
        <v/>
      </c>
      <c r="CD734" s="133" t="str">
        <f t="shared" ca="1" si="673"/>
        <v/>
      </c>
      <c r="CE734" s="133" t="str">
        <f t="shared" ca="1" si="727"/>
        <v/>
      </c>
      <c r="CF734" s="133" t="str">
        <f t="shared" ca="1" si="674"/>
        <v/>
      </c>
      <c r="CG734" s="133" t="str">
        <f t="shared" ca="1" si="728"/>
        <v/>
      </c>
      <c r="CH734" s="133" t="str">
        <f ca="1">IF($H734="","",IF(MONTH($H734)=MONTH($C$4)-1,MAX(0,(CG734-SUM(N723:N734)+SUM(O723:O734))-(VLOOKUP(CB734-12,$CB$3:$CH733,6,FALSE))),0)*0.25)</f>
        <v/>
      </c>
      <c r="CI734" s="133" t="str">
        <f ca="1">IF($H734="","",CG734-SUM($CH$4:$CH734))</f>
        <v/>
      </c>
      <c r="CK734" s="133" t="str">
        <f ca="1">IF($H734="","",SUM($N$4:$N734)+$CK$3)</f>
        <v/>
      </c>
      <c r="CL734" s="133" t="str">
        <f ca="1">IF($H734="","",SUM($O$4:$O734))</f>
        <v/>
      </c>
      <c r="CM734" s="133" t="str">
        <f t="shared" ca="1" si="731"/>
        <v/>
      </c>
      <c r="CN734" s="133" t="str">
        <f ca="1">IF($H734="","",ROUND(IF(MONTH($H734)=MONTH($C$4)-1,BT734*(1+CC734)-SUM($CM$4:$CM734),0),2))</f>
        <v/>
      </c>
      <c r="CZ734" s="132" t="str">
        <f t="shared" ca="1" si="689"/>
        <v/>
      </c>
    </row>
    <row r="735" spans="6:104" x14ac:dyDescent="0.2">
      <c r="F735" s="3">
        <v>732</v>
      </c>
      <c r="G735" s="3">
        <f t="shared" si="690"/>
        <v>61</v>
      </c>
      <c r="H735" s="8" t="str">
        <f t="shared" ca="1" si="729"/>
        <v/>
      </c>
      <c r="I735" s="6" t="str">
        <f t="shared" ca="1" si="675"/>
        <v/>
      </c>
      <c r="J735" s="6" t="str">
        <f t="shared" ca="1" si="676"/>
        <v/>
      </c>
      <c r="K735" s="7"/>
      <c r="L735" s="6" t="str">
        <f ca="1">IF($H735="","",IF($J735="",VLOOKUP($I735,Sterbetafeln!$A$4:$I$124,$D$10,FALSE),MAX(0.0005,VLOOKUP($I735,Sterbetafeln!$A$4:$I$124,$D$10,FALSE)*VLOOKUP($J735,Sterbetafeln!$A$4:$I$124,$D$13,FALSE))))</f>
        <v/>
      </c>
      <c r="M735" s="78">
        <f ca="1">SUM($O$3:$O735)</f>
        <v>0</v>
      </c>
      <c r="N735" s="25" t="str">
        <f t="shared" ca="1" si="691"/>
        <v/>
      </c>
      <c r="O735" s="25" t="str">
        <f t="shared" ca="1" si="692"/>
        <v/>
      </c>
      <c r="P735" s="25" t="str">
        <f t="shared" ca="1" si="693"/>
        <v/>
      </c>
      <c r="Q735" s="7" t="str">
        <f t="shared" ca="1" si="694"/>
        <v/>
      </c>
      <c r="R735" s="25" t="str">
        <f t="shared" ca="1" si="695"/>
        <v/>
      </c>
      <c r="S735" s="25">
        <f ca="1">SUM(R$3:R735)</f>
        <v>0</v>
      </c>
      <c r="T735" s="25" t="str">
        <f t="shared" ca="1" si="696"/>
        <v/>
      </c>
      <c r="U735" s="25" t="str">
        <f t="shared" ca="1" si="677"/>
        <v/>
      </c>
      <c r="V735" s="25" t="str">
        <f t="shared" ca="1" si="697"/>
        <v/>
      </c>
      <c r="W735" s="25" t="str">
        <f t="shared" ca="1" si="678"/>
        <v/>
      </c>
      <c r="X735" s="25" t="str">
        <f t="shared" ca="1" si="698"/>
        <v/>
      </c>
      <c r="Y735" s="25" t="str">
        <f t="shared" ca="1" si="679"/>
        <v/>
      </c>
      <c r="Z735" s="25" t="str">
        <f t="shared" ca="1" si="699"/>
        <v/>
      </c>
      <c r="AA735" s="25" t="str">
        <f t="shared" ca="1" si="700"/>
        <v/>
      </c>
      <c r="AB735" s="25" t="str">
        <f ca="1">IF($H735="","",IF($Q735="x",SUM(U$3:W735)+SUM(Z$3:AA735)-SUM(AB$3:AB734),0))</f>
        <v/>
      </c>
      <c r="AC735" s="25" t="str">
        <f t="shared" ca="1" si="701"/>
        <v/>
      </c>
      <c r="AD735" s="25" t="str">
        <f t="shared" ca="1" si="680"/>
        <v/>
      </c>
      <c r="AE735" s="7"/>
      <c r="AF735" s="25" t="str">
        <f t="shared" ca="1" si="702"/>
        <v/>
      </c>
      <c r="AG735" s="25">
        <f ca="1">SUM(AF$3:AF735)</f>
        <v>0</v>
      </c>
      <c r="AH735" s="25" t="str">
        <f t="shared" ca="1" si="703"/>
        <v/>
      </c>
      <c r="AI735" s="25" t="str">
        <f t="shared" ca="1" si="681"/>
        <v/>
      </c>
      <c r="AJ735" s="25" t="str">
        <f t="shared" ca="1" si="704"/>
        <v/>
      </c>
      <c r="AK735" s="25" t="str">
        <f t="shared" ca="1" si="682"/>
        <v/>
      </c>
      <c r="AL735" s="25" t="str">
        <f t="shared" ca="1" si="705"/>
        <v/>
      </c>
      <c r="AM735" s="25" t="str">
        <f t="shared" ca="1" si="683"/>
        <v/>
      </c>
      <c r="AN735" s="25" t="str">
        <f t="shared" ca="1" si="706"/>
        <v/>
      </c>
      <c r="AO735" s="25" t="str">
        <f t="shared" ca="1" si="707"/>
        <v/>
      </c>
      <c r="AP735" s="25" t="str">
        <f ca="1">IF($H735="","",IF($Q735="x",SUM(AI$3:AK735)+SUM(AN$3:AO735)-SUM(AP$3:AP734),0))</f>
        <v/>
      </c>
      <c r="AQ735" s="25" t="str">
        <f t="shared" ca="1" si="708"/>
        <v/>
      </c>
      <c r="AR735" s="25" t="str">
        <f t="shared" ca="1" si="684"/>
        <v/>
      </c>
      <c r="AS735" s="7"/>
      <c r="AT735" s="25" t="str">
        <f t="shared" ca="1" si="709"/>
        <v/>
      </c>
      <c r="AU735" s="25">
        <f ca="1">SUM(AT$3:AT735)</f>
        <v>0</v>
      </c>
      <c r="AV735" s="25" t="str">
        <f t="shared" ca="1" si="710"/>
        <v/>
      </c>
      <c r="AW735" s="25" t="str">
        <f t="shared" ca="1" si="685"/>
        <v/>
      </c>
      <c r="AX735" s="25" t="str">
        <f t="shared" ca="1" si="711"/>
        <v/>
      </c>
      <c r="AY735" s="25" t="str">
        <f t="shared" ca="1" si="712"/>
        <v/>
      </c>
      <c r="AZ735" s="25" t="str">
        <f t="shared" ca="1" si="713"/>
        <v/>
      </c>
      <c r="BA735" s="25" t="str">
        <f t="shared" ca="1" si="714"/>
        <v/>
      </c>
      <c r="BB735" s="25" t="str">
        <f t="shared" ca="1" si="715"/>
        <v/>
      </c>
      <c r="BC735" s="25" t="str">
        <f t="shared" ca="1" si="716"/>
        <v/>
      </c>
      <c r="BD735" s="25" t="str">
        <f ca="1">IF($H735="","",IF($Q735="x",SUM(AW$3:AY735)+SUM(BB$3:BC735)-SUM(BD$3:BD734),0))</f>
        <v/>
      </c>
      <c r="BE735" s="25" t="str">
        <f t="shared" ca="1" si="717"/>
        <v/>
      </c>
      <c r="BF735" s="25" t="str">
        <f t="shared" ca="1" si="686"/>
        <v/>
      </c>
      <c r="BG735" s="7"/>
      <c r="BI735" s="25" t="str">
        <f t="shared" ca="1" si="718"/>
        <v/>
      </c>
      <c r="BJ735" s="25">
        <f ca="1">SUM(BI$3:BI735)</f>
        <v>0</v>
      </c>
      <c r="BK735" s="25" t="str">
        <f t="shared" ca="1" si="730"/>
        <v/>
      </c>
      <c r="BL735" s="25" t="str">
        <f t="shared" ca="1" si="687"/>
        <v/>
      </c>
      <c r="BM735" s="25" t="str">
        <f t="shared" ca="1" si="719"/>
        <v/>
      </c>
      <c r="BN735" s="25" t="str">
        <f t="shared" ca="1" si="720"/>
        <v/>
      </c>
      <c r="BO735" s="25" t="str">
        <f t="shared" ca="1" si="721"/>
        <v/>
      </c>
      <c r="BP735" s="25" t="str">
        <f t="shared" ca="1" si="722"/>
        <v/>
      </c>
      <c r="BQ735" s="25" t="str">
        <f t="shared" ca="1" si="723"/>
        <v/>
      </c>
      <c r="BR735" s="25" t="str">
        <f t="shared" ca="1" si="724"/>
        <v/>
      </c>
      <c r="BS735" s="25" t="str">
        <f ca="1">IF($H735="","",IF($Q735="x",SUM(BL$3:BN735)+SUM(BQ$3:BR735)-SUM(BS$3:BS734),0))</f>
        <v/>
      </c>
      <c r="BT735" s="25" t="str">
        <f t="shared" ca="1" si="725"/>
        <v/>
      </c>
      <c r="BU735" s="25" t="str">
        <f t="shared" ca="1" si="688"/>
        <v/>
      </c>
      <c r="BV735" s="7"/>
      <c r="BY735" s="7"/>
      <c r="CB735" s="131">
        <f t="shared" si="672"/>
        <v>732</v>
      </c>
      <c r="CC735" s="132" t="str">
        <f t="shared" ca="1" si="726"/>
        <v/>
      </c>
      <c r="CD735" s="133" t="str">
        <f t="shared" ca="1" si="673"/>
        <v/>
      </c>
      <c r="CE735" s="133" t="str">
        <f t="shared" ca="1" si="727"/>
        <v/>
      </c>
      <c r="CF735" s="133" t="str">
        <f t="shared" ca="1" si="674"/>
        <v/>
      </c>
      <c r="CG735" s="133" t="str">
        <f t="shared" ca="1" si="728"/>
        <v/>
      </c>
      <c r="CH735" s="133" t="str">
        <f ca="1">IF($H735="","",IF(MONTH($H735)=MONTH($C$4)-1,MAX(0,(CG735-SUM(N724:N735)+SUM(O724:O735))-(VLOOKUP(CB735-12,$CB$3:$CH734,6,FALSE))),0)*0.25)</f>
        <v/>
      </c>
      <c r="CI735" s="133" t="str">
        <f ca="1">IF($H735="","",CG735-SUM($CH$4:$CH735))</f>
        <v/>
      </c>
      <c r="CK735" s="133" t="str">
        <f ca="1">IF($H735="","",SUM($N$4:$N735)+$CK$3)</f>
        <v/>
      </c>
      <c r="CL735" s="133" t="str">
        <f ca="1">IF($H735="","",SUM($O$4:$O735))</f>
        <v/>
      </c>
      <c r="CM735" s="133" t="str">
        <f t="shared" ca="1" si="731"/>
        <v/>
      </c>
      <c r="CN735" s="133" t="str">
        <f ca="1">IF($H735="","",ROUND(IF(MONTH($H735)=MONTH($C$4)-1,BT735*(1+CC735)-SUM($CM$4:$CM735),0),2))</f>
        <v/>
      </c>
      <c r="CZ735" s="132" t="str">
        <f t="shared" ca="1" si="689"/>
        <v/>
      </c>
    </row>
    <row r="736" spans="6:104" x14ac:dyDescent="0.2">
      <c r="F736" s="3">
        <v>733</v>
      </c>
      <c r="G736" s="3">
        <f t="shared" si="690"/>
        <v>62</v>
      </c>
      <c r="H736" s="8" t="str">
        <f t="shared" ca="1" si="729"/>
        <v/>
      </c>
      <c r="I736" s="6" t="str">
        <f t="shared" ca="1" si="675"/>
        <v/>
      </c>
      <c r="J736" s="6" t="str">
        <f t="shared" ca="1" si="676"/>
        <v/>
      </c>
      <c r="K736" s="7"/>
      <c r="L736" s="6" t="str">
        <f ca="1">IF($H736="","",IF($J736="",VLOOKUP($I736,Sterbetafeln!$A$4:$I$124,$D$10,FALSE),MAX(0.0005,VLOOKUP($I736,Sterbetafeln!$A$4:$I$124,$D$10,FALSE)*VLOOKUP($J736,Sterbetafeln!$A$4:$I$124,$D$13,FALSE))))</f>
        <v/>
      </c>
      <c r="M736" s="78">
        <f ca="1">SUM($O$3:$O736)</f>
        <v>0</v>
      </c>
      <c r="N736" s="25" t="str">
        <f t="shared" ca="1" si="691"/>
        <v/>
      </c>
      <c r="O736" s="25" t="str">
        <f t="shared" ca="1" si="692"/>
        <v/>
      </c>
      <c r="P736" s="25" t="str">
        <f t="shared" ca="1" si="693"/>
        <v/>
      </c>
      <c r="Q736" s="7" t="str">
        <f t="shared" ca="1" si="694"/>
        <v/>
      </c>
      <c r="R736" s="25" t="str">
        <f t="shared" ca="1" si="695"/>
        <v/>
      </c>
      <c r="S736" s="25">
        <f ca="1">SUM(R$3:R736)</f>
        <v>0</v>
      </c>
      <c r="T736" s="25" t="str">
        <f t="shared" ca="1" si="696"/>
        <v/>
      </c>
      <c r="U736" s="25" t="str">
        <f t="shared" ca="1" si="677"/>
        <v/>
      </c>
      <c r="V736" s="25" t="str">
        <f t="shared" ca="1" si="697"/>
        <v/>
      </c>
      <c r="W736" s="25" t="str">
        <f t="shared" ca="1" si="678"/>
        <v/>
      </c>
      <c r="X736" s="25" t="str">
        <f t="shared" ca="1" si="698"/>
        <v/>
      </c>
      <c r="Y736" s="25" t="str">
        <f t="shared" ca="1" si="679"/>
        <v/>
      </c>
      <c r="Z736" s="25" t="str">
        <f t="shared" ca="1" si="699"/>
        <v/>
      </c>
      <c r="AA736" s="25" t="str">
        <f t="shared" ca="1" si="700"/>
        <v/>
      </c>
      <c r="AB736" s="25" t="str">
        <f ca="1">IF($H736="","",IF($Q736="x",SUM(U$3:W736)+SUM(Z$3:AA736)-SUM(AB$3:AB735),0))</f>
        <v/>
      </c>
      <c r="AC736" s="25" t="str">
        <f t="shared" ca="1" si="701"/>
        <v/>
      </c>
      <c r="AD736" s="25" t="str">
        <f t="shared" ca="1" si="680"/>
        <v/>
      </c>
      <c r="AE736" s="7"/>
      <c r="AF736" s="25" t="str">
        <f t="shared" ca="1" si="702"/>
        <v/>
      </c>
      <c r="AG736" s="25">
        <f ca="1">SUM(AF$3:AF736)</f>
        <v>0</v>
      </c>
      <c r="AH736" s="25" t="str">
        <f t="shared" ca="1" si="703"/>
        <v/>
      </c>
      <c r="AI736" s="25" t="str">
        <f t="shared" ca="1" si="681"/>
        <v/>
      </c>
      <c r="AJ736" s="25" t="str">
        <f t="shared" ca="1" si="704"/>
        <v/>
      </c>
      <c r="AK736" s="25" t="str">
        <f t="shared" ca="1" si="682"/>
        <v/>
      </c>
      <c r="AL736" s="25" t="str">
        <f t="shared" ca="1" si="705"/>
        <v/>
      </c>
      <c r="AM736" s="25" t="str">
        <f t="shared" ca="1" si="683"/>
        <v/>
      </c>
      <c r="AN736" s="25" t="str">
        <f t="shared" ca="1" si="706"/>
        <v/>
      </c>
      <c r="AO736" s="25" t="str">
        <f t="shared" ca="1" si="707"/>
        <v/>
      </c>
      <c r="AP736" s="25" t="str">
        <f ca="1">IF($H736="","",IF($Q736="x",SUM(AI$3:AK736)+SUM(AN$3:AO736)-SUM(AP$3:AP735),0))</f>
        <v/>
      </c>
      <c r="AQ736" s="25" t="str">
        <f t="shared" ca="1" si="708"/>
        <v/>
      </c>
      <c r="AR736" s="25" t="str">
        <f t="shared" ca="1" si="684"/>
        <v/>
      </c>
      <c r="AS736" s="7"/>
      <c r="AT736" s="25" t="str">
        <f t="shared" ca="1" si="709"/>
        <v/>
      </c>
      <c r="AU736" s="25">
        <f ca="1">SUM(AT$3:AT736)</f>
        <v>0</v>
      </c>
      <c r="AV736" s="25" t="str">
        <f t="shared" ca="1" si="710"/>
        <v/>
      </c>
      <c r="AW736" s="25" t="str">
        <f t="shared" ca="1" si="685"/>
        <v/>
      </c>
      <c r="AX736" s="25" t="str">
        <f t="shared" ca="1" si="711"/>
        <v/>
      </c>
      <c r="AY736" s="25" t="str">
        <f t="shared" ca="1" si="712"/>
        <v/>
      </c>
      <c r="AZ736" s="25" t="str">
        <f t="shared" ca="1" si="713"/>
        <v/>
      </c>
      <c r="BA736" s="25" t="str">
        <f t="shared" ca="1" si="714"/>
        <v/>
      </c>
      <c r="BB736" s="25" t="str">
        <f t="shared" ca="1" si="715"/>
        <v/>
      </c>
      <c r="BC736" s="25" t="str">
        <f t="shared" ca="1" si="716"/>
        <v/>
      </c>
      <c r="BD736" s="25" t="str">
        <f ca="1">IF($H736="","",IF($Q736="x",SUM(AW$3:AY736)+SUM(BB$3:BC736)-SUM(BD$3:BD735),0))</f>
        <v/>
      </c>
      <c r="BE736" s="25" t="str">
        <f t="shared" ca="1" si="717"/>
        <v/>
      </c>
      <c r="BF736" s="25" t="str">
        <f t="shared" ca="1" si="686"/>
        <v/>
      </c>
      <c r="BG736" s="7"/>
      <c r="BI736" s="25" t="str">
        <f t="shared" ca="1" si="718"/>
        <v/>
      </c>
      <c r="BJ736" s="25">
        <f ca="1">SUM(BI$3:BI736)</f>
        <v>0</v>
      </c>
      <c r="BK736" s="25" t="str">
        <f t="shared" ca="1" si="730"/>
        <v/>
      </c>
      <c r="BL736" s="25" t="str">
        <f t="shared" ca="1" si="687"/>
        <v/>
      </c>
      <c r="BM736" s="25" t="str">
        <f t="shared" ca="1" si="719"/>
        <v/>
      </c>
      <c r="BN736" s="25" t="str">
        <f t="shared" ca="1" si="720"/>
        <v/>
      </c>
      <c r="BO736" s="25" t="str">
        <f t="shared" ca="1" si="721"/>
        <v/>
      </c>
      <c r="BP736" s="25" t="str">
        <f t="shared" ca="1" si="722"/>
        <v/>
      </c>
      <c r="BQ736" s="25" t="str">
        <f t="shared" ca="1" si="723"/>
        <v/>
      </c>
      <c r="BR736" s="25" t="str">
        <f t="shared" ca="1" si="724"/>
        <v/>
      </c>
      <c r="BS736" s="25" t="str">
        <f ca="1">IF($H736="","",IF($Q736="x",SUM(BL$3:BN736)+SUM(BQ$3:BR736)-SUM(BS$3:BS735),0))</f>
        <v/>
      </c>
      <c r="BT736" s="25" t="str">
        <f t="shared" ca="1" si="725"/>
        <v/>
      </c>
      <c r="BU736" s="25" t="str">
        <f t="shared" ca="1" si="688"/>
        <v/>
      </c>
      <c r="BV736" s="7"/>
      <c r="BY736" s="7"/>
      <c r="CB736" s="131">
        <f t="shared" si="672"/>
        <v>733</v>
      </c>
      <c r="CC736" s="132" t="str">
        <f t="shared" ca="1" si="726"/>
        <v/>
      </c>
      <c r="CD736" s="133" t="str">
        <f t="shared" ca="1" si="673"/>
        <v/>
      </c>
      <c r="CE736" s="133" t="str">
        <f t="shared" ca="1" si="727"/>
        <v/>
      </c>
      <c r="CF736" s="133" t="str">
        <f t="shared" ca="1" si="674"/>
        <v/>
      </c>
      <c r="CG736" s="133" t="str">
        <f t="shared" ca="1" si="728"/>
        <v/>
      </c>
      <c r="CH736" s="133" t="str">
        <f ca="1">IF($H736="","",IF(MONTH($H736)=MONTH($C$4)-1,MAX(0,(CG736-SUM(N725:N736)+SUM(O725:O736))-(VLOOKUP(CB736-12,$CB$3:$CH735,6,FALSE))),0)*0.25)</f>
        <v/>
      </c>
      <c r="CI736" s="133" t="str">
        <f ca="1">IF($H736="","",CG736-SUM($CH$4:$CH736))</f>
        <v/>
      </c>
      <c r="CK736" s="133" t="str">
        <f ca="1">IF($H736="","",SUM($N$4:$N736)+$CK$3)</f>
        <v/>
      </c>
      <c r="CL736" s="133" t="str">
        <f ca="1">IF($H736="","",SUM($O$4:$O736))</f>
        <v/>
      </c>
      <c r="CM736" s="133" t="str">
        <f t="shared" ca="1" si="731"/>
        <v/>
      </c>
      <c r="CN736" s="133" t="str">
        <f ca="1">IF($H736="","",ROUND(IF(MONTH($H736)=MONTH($C$4)-1,BT736*(1+CC736)-SUM($CM$4:$CM736),0),2))</f>
        <v/>
      </c>
      <c r="CZ736" s="132" t="str">
        <f t="shared" ca="1" si="689"/>
        <v/>
      </c>
    </row>
    <row r="737" spans="6:104" x14ac:dyDescent="0.2">
      <c r="F737" s="3">
        <v>734</v>
      </c>
      <c r="G737" s="3">
        <f t="shared" si="690"/>
        <v>62</v>
      </c>
      <c r="H737" s="8" t="str">
        <f t="shared" ca="1" si="729"/>
        <v/>
      </c>
      <c r="I737" s="6" t="str">
        <f t="shared" ca="1" si="675"/>
        <v/>
      </c>
      <c r="J737" s="6" t="str">
        <f t="shared" ca="1" si="676"/>
        <v/>
      </c>
      <c r="K737" s="7"/>
      <c r="L737" s="6" t="str">
        <f ca="1">IF($H737="","",IF($J737="",VLOOKUP($I737,Sterbetafeln!$A$4:$I$124,$D$10,FALSE),MAX(0.0005,VLOOKUP($I737,Sterbetafeln!$A$4:$I$124,$D$10,FALSE)*VLOOKUP($J737,Sterbetafeln!$A$4:$I$124,$D$13,FALSE))))</f>
        <v/>
      </c>
      <c r="M737" s="78">
        <f ca="1">SUM($O$3:$O737)</f>
        <v>0</v>
      </c>
      <c r="N737" s="25" t="str">
        <f t="shared" ca="1" si="691"/>
        <v/>
      </c>
      <c r="O737" s="25" t="str">
        <f t="shared" ca="1" si="692"/>
        <v/>
      </c>
      <c r="P737" s="25" t="str">
        <f t="shared" ca="1" si="693"/>
        <v/>
      </c>
      <c r="Q737" s="7" t="str">
        <f t="shared" ca="1" si="694"/>
        <v/>
      </c>
      <c r="R737" s="25" t="str">
        <f t="shared" ca="1" si="695"/>
        <v/>
      </c>
      <c r="S737" s="25">
        <f ca="1">SUM(R$3:R737)</f>
        <v>0</v>
      </c>
      <c r="T737" s="25" t="str">
        <f t="shared" ca="1" si="696"/>
        <v/>
      </c>
      <c r="U737" s="25" t="str">
        <f t="shared" ca="1" si="677"/>
        <v/>
      </c>
      <c r="V737" s="25" t="str">
        <f t="shared" ca="1" si="697"/>
        <v/>
      </c>
      <c r="W737" s="25" t="str">
        <f t="shared" ca="1" si="678"/>
        <v/>
      </c>
      <c r="X737" s="25" t="str">
        <f t="shared" ca="1" si="698"/>
        <v/>
      </c>
      <c r="Y737" s="25" t="str">
        <f t="shared" ca="1" si="679"/>
        <v/>
      </c>
      <c r="Z737" s="25" t="str">
        <f t="shared" ca="1" si="699"/>
        <v/>
      </c>
      <c r="AA737" s="25" t="str">
        <f t="shared" ca="1" si="700"/>
        <v/>
      </c>
      <c r="AB737" s="25" t="str">
        <f ca="1">IF($H737="","",IF($Q737="x",SUM(U$3:W737)+SUM(Z$3:AA737)-SUM(AB$3:AB736),0))</f>
        <v/>
      </c>
      <c r="AC737" s="25" t="str">
        <f t="shared" ca="1" si="701"/>
        <v/>
      </c>
      <c r="AD737" s="25" t="str">
        <f t="shared" ca="1" si="680"/>
        <v/>
      </c>
      <c r="AE737" s="7"/>
      <c r="AF737" s="25" t="str">
        <f t="shared" ca="1" si="702"/>
        <v/>
      </c>
      <c r="AG737" s="25">
        <f ca="1">SUM(AF$3:AF737)</f>
        <v>0</v>
      </c>
      <c r="AH737" s="25" t="str">
        <f t="shared" ca="1" si="703"/>
        <v/>
      </c>
      <c r="AI737" s="25" t="str">
        <f t="shared" ca="1" si="681"/>
        <v/>
      </c>
      <c r="AJ737" s="25" t="str">
        <f t="shared" ca="1" si="704"/>
        <v/>
      </c>
      <c r="AK737" s="25" t="str">
        <f t="shared" ca="1" si="682"/>
        <v/>
      </c>
      <c r="AL737" s="25" t="str">
        <f t="shared" ca="1" si="705"/>
        <v/>
      </c>
      <c r="AM737" s="25" t="str">
        <f t="shared" ca="1" si="683"/>
        <v/>
      </c>
      <c r="AN737" s="25" t="str">
        <f t="shared" ca="1" si="706"/>
        <v/>
      </c>
      <c r="AO737" s="25" t="str">
        <f t="shared" ca="1" si="707"/>
        <v/>
      </c>
      <c r="AP737" s="25" t="str">
        <f ca="1">IF($H737="","",IF($Q737="x",SUM(AI$3:AK737)+SUM(AN$3:AO737)-SUM(AP$3:AP736),0))</f>
        <v/>
      </c>
      <c r="AQ737" s="25" t="str">
        <f t="shared" ca="1" si="708"/>
        <v/>
      </c>
      <c r="AR737" s="25" t="str">
        <f t="shared" ca="1" si="684"/>
        <v/>
      </c>
      <c r="AS737" s="7"/>
      <c r="AT737" s="25" t="str">
        <f t="shared" ca="1" si="709"/>
        <v/>
      </c>
      <c r="AU737" s="25">
        <f ca="1">SUM(AT$3:AT737)</f>
        <v>0</v>
      </c>
      <c r="AV737" s="25" t="str">
        <f t="shared" ca="1" si="710"/>
        <v/>
      </c>
      <c r="AW737" s="25" t="str">
        <f t="shared" ca="1" si="685"/>
        <v/>
      </c>
      <c r="AX737" s="25" t="str">
        <f t="shared" ca="1" si="711"/>
        <v/>
      </c>
      <c r="AY737" s="25" t="str">
        <f t="shared" ca="1" si="712"/>
        <v/>
      </c>
      <c r="AZ737" s="25" t="str">
        <f t="shared" ca="1" si="713"/>
        <v/>
      </c>
      <c r="BA737" s="25" t="str">
        <f t="shared" ca="1" si="714"/>
        <v/>
      </c>
      <c r="BB737" s="25" t="str">
        <f t="shared" ca="1" si="715"/>
        <v/>
      </c>
      <c r="BC737" s="25" t="str">
        <f t="shared" ca="1" si="716"/>
        <v/>
      </c>
      <c r="BD737" s="25" t="str">
        <f ca="1">IF($H737="","",IF($Q737="x",SUM(AW$3:AY737)+SUM(BB$3:BC737)-SUM(BD$3:BD736),0))</f>
        <v/>
      </c>
      <c r="BE737" s="25" t="str">
        <f t="shared" ca="1" si="717"/>
        <v/>
      </c>
      <c r="BF737" s="25" t="str">
        <f t="shared" ca="1" si="686"/>
        <v/>
      </c>
      <c r="BG737" s="7"/>
      <c r="BI737" s="25" t="str">
        <f t="shared" ca="1" si="718"/>
        <v/>
      </c>
      <c r="BJ737" s="25">
        <f ca="1">SUM(BI$3:BI737)</f>
        <v>0</v>
      </c>
      <c r="BK737" s="25" t="str">
        <f t="shared" ca="1" si="730"/>
        <v/>
      </c>
      <c r="BL737" s="25" t="str">
        <f t="shared" ca="1" si="687"/>
        <v/>
      </c>
      <c r="BM737" s="25" t="str">
        <f t="shared" ca="1" si="719"/>
        <v/>
      </c>
      <c r="BN737" s="25" t="str">
        <f t="shared" ca="1" si="720"/>
        <v/>
      </c>
      <c r="BO737" s="25" t="str">
        <f t="shared" ca="1" si="721"/>
        <v/>
      </c>
      <c r="BP737" s="25" t="str">
        <f t="shared" ca="1" si="722"/>
        <v/>
      </c>
      <c r="BQ737" s="25" t="str">
        <f t="shared" ca="1" si="723"/>
        <v/>
      </c>
      <c r="BR737" s="25" t="str">
        <f t="shared" ca="1" si="724"/>
        <v/>
      </c>
      <c r="BS737" s="25" t="str">
        <f ca="1">IF($H737="","",IF($Q737="x",SUM(BL$3:BN737)+SUM(BQ$3:BR737)-SUM(BS$3:BS736),0))</f>
        <v/>
      </c>
      <c r="BT737" s="25" t="str">
        <f t="shared" ca="1" si="725"/>
        <v/>
      </c>
      <c r="BU737" s="25" t="str">
        <f t="shared" ca="1" si="688"/>
        <v/>
      </c>
      <c r="BV737" s="7"/>
      <c r="BY737" s="7"/>
      <c r="CB737" s="131">
        <f t="shared" si="672"/>
        <v>734</v>
      </c>
      <c r="CC737" s="132" t="str">
        <f t="shared" ca="1" si="726"/>
        <v/>
      </c>
      <c r="CD737" s="133" t="str">
        <f t="shared" ca="1" si="673"/>
        <v/>
      </c>
      <c r="CE737" s="133" t="str">
        <f t="shared" ca="1" si="727"/>
        <v/>
      </c>
      <c r="CF737" s="133" t="str">
        <f t="shared" ca="1" si="674"/>
        <v/>
      </c>
      <c r="CG737" s="133" t="str">
        <f t="shared" ca="1" si="728"/>
        <v/>
      </c>
      <c r="CH737" s="133" t="str">
        <f ca="1">IF($H737="","",IF(MONTH($H737)=MONTH($C$4)-1,MAX(0,(CG737-SUM(N726:N737)+SUM(O726:O737))-(VLOOKUP(CB737-12,$CB$3:$CH736,6,FALSE))),0)*0.25)</f>
        <v/>
      </c>
      <c r="CI737" s="133" t="str">
        <f ca="1">IF($H737="","",CG737-SUM($CH$4:$CH737))</f>
        <v/>
      </c>
      <c r="CK737" s="133" t="str">
        <f ca="1">IF($H737="","",SUM($N$4:$N737)+$CK$3)</f>
        <v/>
      </c>
      <c r="CL737" s="133" t="str">
        <f ca="1">IF($H737="","",SUM($O$4:$O737))</f>
        <v/>
      </c>
      <c r="CM737" s="133" t="str">
        <f t="shared" ca="1" si="731"/>
        <v/>
      </c>
      <c r="CN737" s="133" t="str">
        <f ca="1">IF($H737="","",ROUND(IF(MONTH($H737)=MONTH($C$4)-1,BT737*(1+CC737)-SUM($CM$4:$CM737),0),2))</f>
        <v/>
      </c>
      <c r="CZ737" s="132" t="str">
        <f t="shared" ca="1" si="689"/>
        <v/>
      </c>
    </row>
    <row r="738" spans="6:104" x14ac:dyDescent="0.2">
      <c r="F738" s="3">
        <v>735</v>
      </c>
      <c r="G738" s="3">
        <f t="shared" si="690"/>
        <v>62</v>
      </c>
      <c r="H738" s="8" t="str">
        <f t="shared" ca="1" si="729"/>
        <v/>
      </c>
      <c r="I738" s="6" t="str">
        <f t="shared" ca="1" si="675"/>
        <v/>
      </c>
      <c r="J738" s="6" t="str">
        <f t="shared" ca="1" si="676"/>
        <v/>
      </c>
      <c r="K738" s="7"/>
      <c r="L738" s="6" t="str">
        <f ca="1">IF($H738="","",IF($J738="",VLOOKUP($I738,Sterbetafeln!$A$4:$I$124,$D$10,FALSE),MAX(0.0005,VLOOKUP($I738,Sterbetafeln!$A$4:$I$124,$D$10,FALSE)*VLOOKUP($J738,Sterbetafeln!$A$4:$I$124,$D$13,FALSE))))</f>
        <v/>
      </c>
      <c r="M738" s="78">
        <f ca="1">SUM($O$3:$O738)</f>
        <v>0</v>
      </c>
      <c r="N738" s="25" t="str">
        <f t="shared" ca="1" si="691"/>
        <v/>
      </c>
      <c r="O738" s="25" t="str">
        <f t="shared" ca="1" si="692"/>
        <v/>
      </c>
      <c r="P738" s="25" t="str">
        <f t="shared" ca="1" si="693"/>
        <v/>
      </c>
      <c r="Q738" s="7" t="str">
        <f t="shared" ca="1" si="694"/>
        <v/>
      </c>
      <c r="R738" s="25" t="str">
        <f t="shared" ca="1" si="695"/>
        <v/>
      </c>
      <c r="S738" s="25">
        <f ca="1">SUM(R$3:R738)</f>
        <v>0</v>
      </c>
      <c r="T738" s="25" t="str">
        <f t="shared" ca="1" si="696"/>
        <v/>
      </c>
      <c r="U738" s="25" t="str">
        <f t="shared" ca="1" si="677"/>
        <v/>
      </c>
      <c r="V738" s="25" t="str">
        <f t="shared" ca="1" si="697"/>
        <v/>
      </c>
      <c r="W738" s="25" t="str">
        <f t="shared" ca="1" si="678"/>
        <v/>
      </c>
      <c r="X738" s="25" t="str">
        <f t="shared" ca="1" si="698"/>
        <v/>
      </c>
      <c r="Y738" s="25" t="str">
        <f t="shared" ca="1" si="679"/>
        <v/>
      </c>
      <c r="Z738" s="25" t="str">
        <f t="shared" ca="1" si="699"/>
        <v/>
      </c>
      <c r="AA738" s="25" t="str">
        <f t="shared" ca="1" si="700"/>
        <v/>
      </c>
      <c r="AB738" s="25" t="str">
        <f ca="1">IF($H738="","",IF($Q738="x",SUM(U$3:W738)+SUM(Z$3:AA738)-SUM(AB$3:AB737),0))</f>
        <v/>
      </c>
      <c r="AC738" s="25" t="str">
        <f t="shared" ca="1" si="701"/>
        <v/>
      </c>
      <c r="AD738" s="25" t="str">
        <f t="shared" ca="1" si="680"/>
        <v/>
      </c>
      <c r="AE738" s="7"/>
      <c r="AF738" s="25" t="str">
        <f t="shared" ca="1" si="702"/>
        <v/>
      </c>
      <c r="AG738" s="25">
        <f ca="1">SUM(AF$3:AF738)</f>
        <v>0</v>
      </c>
      <c r="AH738" s="25" t="str">
        <f t="shared" ca="1" si="703"/>
        <v/>
      </c>
      <c r="AI738" s="25" t="str">
        <f t="shared" ca="1" si="681"/>
        <v/>
      </c>
      <c r="AJ738" s="25" t="str">
        <f t="shared" ca="1" si="704"/>
        <v/>
      </c>
      <c r="AK738" s="25" t="str">
        <f t="shared" ca="1" si="682"/>
        <v/>
      </c>
      <c r="AL738" s="25" t="str">
        <f t="shared" ca="1" si="705"/>
        <v/>
      </c>
      <c r="AM738" s="25" t="str">
        <f t="shared" ca="1" si="683"/>
        <v/>
      </c>
      <c r="AN738" s="25" t="str">
        <f t="shared" ca="1" si="706"/>
        <v/>
      </c>
      <c r="AO738" s="25" t="str">
        <f t="shared" ca="1" si="707"/>
        <v/>
      </c>
      <c r="AP738" s="25" t="str">
        <f ca="1">IF($H738="","",IF($Q738="x",SUM(AI$3:AK738)+SUM(AN$3:AO738)-SUM(AP$3:AP737),0))</f>
        <v/>
      </c>
      <c r="AQ738" s="25" t="str">
        <f t="shared" ca="1" si="708"/>
        <v/>
      </c>
      <c r="AR738" s="25" t="str">
        <f t="shared" ca="1" si="684"/>
        <v/>
      </c>
      <c r="AS738" s="7"/>
      <c r="AT738" s="25" t="str">
        <f t="shared" ca="1" si="709"/>
        <v/>
      </c>
      <c r="AU738" s="25">
        <f ca="1">SUM(AT$3:AT738)</f>
        <v>0</v>
      </c>
      <c r="AV738" s="25" t="str">
        <f t="shared" ca="1" si="710"/>
        <v/>
      </c>
      <c r="AW738" s="25" t="str">
        <f t="shared" ca="1" si="685"/>
        <v/>
      </c>
      <c r="AX738" s="25" t="str">
        <f t="shared" ca="1" si="711"/>
        <v/>
      </c>
      <c r="AY738" s="25" t="str">
        <f t="shared" ca="1" si="712"/>
        <v/>
      </c>
      <c r="AZ738" s="25" t="str">
        <f t="shared" ca="1" si="713"/>
        <v/>
      </c>
      <c r="BA738" s="25" t="str">
        <f t="shared" ca="1" si="714"/>
        <v/>
      </c>
      <c r="BB738" s="25" t="str">
        <f t="shared" ca="1" si="715"/>
        <v/>
      </c>
      <c r="BC738" s="25" t="str">
        <f t="shared" ca="1" si="716"/>
        <v/>
      </c>
      <c r="BD738" s="25" t="str">
        <f ca="1">IF($H738="","",IF($Q738="x",SUM(AW$3:AY738)+SUM(BB$3:BC738)-SUM(BD$3:BD737),0))</f>
        <v/>
      </c>
      <c r="BE738" s="25" t="str">
        <f t="shared" ca="1" si="717"/>
        <v/>
      </c>
      <c r="BF738" s="25" t="str">
        <f t="shared" ca="1" si="686"/>
        <v/>
      </c>
      <c r="BG738" s="7"/>
      <c r="BI738" s="25" t="str">
        <f t="shared" ca="1" si="718"/>
        <v/>
      </c>
      <c r="BJ738" s="25">
        <f ca="1">SUM(BI$3:BI738)</f>
        <v>0</v>
      </c>
      <c r="BK738" s="25" t="str">
        <f t="shared" ca="1" si="730"/>
        <v/>
      </c>
      <c r="BL738" s="25" t="str">
        <f t="shared" ca="1" si="687"/>
        <v/>
      </c>
      <c r="BM738" s="25" t="str">
        <f t="shared" ca="1" si="719"/>
        <v/>
      </c>
      <c r="BN738" s="25" t="str">
        <f t="shared" ca="1" si="720"/>
        <v/>
      </c>
      <c r="BO738" s="25" t="str">
        <f t="shared" ca="1" si="721"/>
        <v/>
      </c>
      <c r="BP738" s="25" t="str">
        <f t="shared" ca="1" si="722"/>
        <v/>
      </c>
      <c r="BQ738" s="25" t="str">
        <f t="shared" ca="1" si="723"/>
        <v/>
      </c>
      <c r="BR738" s="25" t="str">
        <f t="shared" ca="1" si="724"/>
        <v/>
      </c>
      <c r="BS738" s="25" t="str">
        <f ca="1">IF($H738="","",IF($Q738="x",SUM(BL$3:BN738)+SUM(BQ$3:BR738)-SUM(BS$3:BS737),0))</f>
        <v/>
      </c>
      <c r="BT738" s="25" t="str">
        <f t="shared" ca="1" si="725"/>
        <v/>
      </c>
      <c r="BU738" s="25" t="str">
        <f t="shared" ca="1" si="688"/>
        <v/>
      </c>
      <c r="BV738" s="7"/>
      <c r="BY738" s="7"/>
      <c r="CB738" s="131">
        <f t="shared" si="672"/>
        <v>735</v>
      </c>
      <c r="CC738" s="132" t="str">
        <f t="shared" ca="1" si="726"/>
        <v/>
      </c>
      <c r="CD738" s="133" t="str">
        <f t="shared" ca="1" si="673"/>
        <v/>
      </c>
      <c r="CE738" s="133" t="str">
        <f t="shared" ca="1" si="727"/>
        <v/>
      </c>
      <c r="CF738" s="133" t="str">
        <f t="shared" ca="1" si="674"/>
        <v/>
      </c>
      <c r="CG738" s="133" t="str">
        <f t="shared" ca="1" si="728"/>
        <v/>
      </c>
      <c r="CH738" s="133" t="str">
        <f ca="1">IF($H738="","",IF(MONTH($H738)=MONTH($C$4)-1,MAX(0,(CG738-SUM(N727:N738)+SUM(O727:O738))-(VLOOKUP(CB738-12,$CB$3:$CH737,6,FALSE))),0)*0.25)</f>
        <v/>
      </c>
      <c r="CI738" s="133" t="str">
        <f ca="1">IF($H738="","",CG738-SUM($CH$4:$CH738))</f>
        <v/>
      </c>
      <c r="CK738" s="133" t="str">
        <f ca="1">IF($H738="","",SUM($N$4:$N738)+$CK$3)</f>
        <v/>
      </c>
      <c r="CL738" s="133" t="str">
        <f ca="1">IF($H738="","",SUM($O$4:$O738))</f>
        <v/>
      </c>
      <c r="CM738" s="133" t="str">
        <f t="shared" ca="1" si="731"/>
        <v/>
      </c>
      <c r="CN738" s="133" t="str">
        <f ca="1">IF($H738="","",ROUND(IF(MONTH($H738)=MONTH($C$4)-1,BT738*(1+CC738)-SUM($CM$4:$CM738),0),2))</f>
        <v/>
      </c>
      <c r="CZ738" s="132" t="str">
        <f t="shared" ca="1" si="689"/>
        <v/>
      </c>
    </row>
    <row r="739" spans="6:104" x14ac:dyDescent="0.2">
      <c r="F739" s="3">
        <v>736</v>
      </c>
      <c r="G739" s="3">
        <f t="shared" si="690"/>
        <v>62</v>
      </c>
      <c r="H739" s="8" t="str">
        <f t="shared" ca="1" si="729"/>
        <v/>
      </c>
      <c r="I739" s="6" t="str">
        <f t="shared" ca="1" si="675"/>
        <v/>
      </c>
      <c r="J739" s="6" t="str">
        <f t="shared" ca="1" si="676"/>
        <v/>
      </c>
      <c r="K739" s="7"/>
      <c r="L739" s="6" t="str">
        <f ca="1">IF($H739="","",IF($J739="",VLOOKUP($I739,Sterbetafeln!$A$4:$I$124,$D$10,FALSE),MAX(0.0005,VLOOKUP($I739,Sterbetafeln!$A$4:$I$124,$D$10,FALSE)*VLOOKUP($J739,Sterbetafeln!$A$4:$I$124,$D$13,FALSE))))</f>
        <v/>
      </c>
      <c r="M739" s="78">
        <f ca="1">SUM($O$3:$O739)</f>
        <v>0</v>
      </c>
      <c r="N739" s="25" t="str">
        <f t="shared" ca="1" si="691"/>
        <v/>
      </c>
      <c r="O739" s="25" t="str">
        <f t="shared" ca="1" si="692"/>
        <v/>
      </c>
      <c r="P739" s="25" t="str">
        <f t="shared" ca="1" si="693"/>
        <v/>
      </c>
      <c r="Q739" s="7" t="str">
        <f t="shared" ca="1" si="694"/>
        <v/>
      </c>
      <c r="R739" s="25" t="str">
        <f t="shared" ca="1" si="695"/>
        <v/>
      </c>
      <c r="S739" s="25">
        <f ca="1">SUM(R$3:R739)</f>
        <v>0</v>
      </c>
      <c r="T739" s="25" t="str">
        <f t="shared" ca="1" si="696"/>
        <v/>
      </c>
      <c r="U739" s="25" t="str">
        <f t="shared" ca="1" si="677"/>
        <v/>
      </c>
      <c r="V739" s="25" t="str">
        <f t="shared" ca="1" si="697"/>
        <v/>
      </c>
      <c r="W739" s="25" t="str">
        <f t="shared" ca="1" si="678"/>
        <v/>
      </c>
      <c r="X739" s="25" t="str">
        <f t="shared" ca="1" si="698"/>
        <v/>
      </c>
      <c r="Y739" s="25" t="str">
        <f t="shared" ca="1" si="679"/>
        <v/>
      </c>
      <c r="Z739" s="25" t="str">
        <f t="shared" ca="1" si="699"/>
        <v/>
      </c>
      <c r="AA739" s="25" t="str">
        <f t="shared" ca="1" si="700"/>
        <v/>
      </c>
      <c r="AB739" s="25" t="str">
        <f ca="1">IF($H739="","",IF($Q739="x",SUM(U$3:W739)+SUM(Z$3:AA739)-SUM(AB$3:AB738),0))</f>
        <v/>
      </c>
      <c r="AC739" s="25" t="str">
        <f t="shared" ca="1" si="701"/>
        <v/>
      </c>
      <c r="AD739" s="25" t="str">
        <f t="shared" ca="1" si="680"/>
        <v/>
      </c>
      <c r="AE739" s="7"/>
      <c r="AF739" s="25" t="str">
        <f t="shared" ca="1" si="702"/>
        <v/>
      </c>
      <c r="AG739" s="25">
        <f ca="1">SUM(AF$3:AF739)</f>
        <v>0</v>
      </c>
      <c r="AH739" s="25" t="str">
        <f t="shared" ca="1" si="703"/>
        <v/>
      </c>
      <c r="AI739" s="25" t="str">
        <f t="shared" ca="1" si="681"/>
        <v/>
      </c>
      <c r="AJ739" s="25" t="str">
        <f t="shared" ca="1" si="704"/>
        <v/>
      </c>
      <c r="AK739" s="25" t="str">
        <f t="shared" ca="1" si="682"/>
        <v/>
      </c>
      <c r="AL739" s="25" t="str">
        <f t="shared" ca="1" si="705"/>
        <v/>
      </c>
      <c r="AM739" s="25" t="str">
        <f t="shared" ca="1" si="683"/>
        <v/>
      </c>
      <c r="AN739" s="25" t="str">
        <f t="shared" ca="1" si="706"/>
        <v/>
      </c>
      <c r="AO739" s="25" t="str">
        <f t="shared" ca="1" si="707"/>
        <v/>
      </c>
      <c r="AP739" s="25" t="str">
        <f ca="1">IF($H739="","",IF($Q739="x",SUM(AI$3:AK739)+SUM(AN$3:AO739)-SUM(AP$3:AP738),0))</f>
        <v/>
      </c>
      <c r="AQ739" s="25" t="str">
        <f t="shared" ca="1" si="708"/>
        <v/>
      </c>
      <c r="AR739" s="25" t="str">
        <f t="shared" ca="1" si="684"/>
        <v/>
      </c>
      <c r="AS739" s="7"/>
      <c r="AT739" s="25" t="str">
        <f t="shared" ca="1" si="709"/>
        <v/>
      </c>
      <c r="AU739" s="25">
        <f ca="1">SUM(AT$3:AT739)</f>
        <v>0</v>
      </c>
      <c r="AV739" s="25" t="str">
        <f t="shared" ca="1" si="710"/>
        <v/>
      </c>
      <c r="AW739" s="25" t="str">
        <f t="shared" ca="1" si="685"/>
        <v/>
      </c>
      <c r="AX739" s="25" t="str">
        <f t="shared" ca="1" si="711"/>
        <v/>
      </c>
      <c r="AY739" s="25" t="str">
        <f t="shared" ca="1" si="712"/>
        <v/>
      </c>
      <c r="AZ739" s="25" t="str">
        <f t="shared" ca="1" si="713"/>
        <v/>
      </c>
      <c r="BA739" s="25" t="str">
        <f t="shared" ca="1" si="714"/>
        <v/>
      </c>
      <c r="BB739" s="25" t="str">
        <f t="shared" ca="1" si="715"/>
        <v/>
      </c>
      <c r="BC739" s="25" t="str">
        <f t="shared" ca="1" si="716"/>
        <v/>
      </c>
      <c r="BD739" s="25" t="str">
        <f ca="1">IF($H739="","",IF($Q739="x",SUM(AW$3:AY739)+SUM(BB$3:BC739)-SUM(BD$3:BD738),0))</f>
        <v/>
      </c>
      <c r="BE739" s="25" t="str">
        <f t="shared" ca="1" si="717"/>
        <v/>
      </c>
      <c r="BF739" s="25" t="str">
        <f t="shared" ca="1" si="686"/>
        <v/>
      </c>
      <c r="BG739" s="7"/>
      <c r="BI739" s="25" t="str">
        <f t="shared" ca="1" si="718"/>
        <v/>
      </c>
      <c r="BJ739" s="25">
        <f ca="1">SUM(BI$3:BI739)</f>
        <v>0</v>
      </c>
      <c r="BK739" s="25" t="str">
        <f t="shared" ca="1" si="730"/>
        <v/>
      </c>
      <c r="BL739" s="25" t="str">
        <f t="shared" ca="1" si="687"/>
        <v/>
      </c>
      <c r="BM739" s="25" t="str">
        <f t="shared" ca="1" si="719"/>
        <v/>
      </c>
      <c r="BN739" s="25" t="str">
        <f t="shared" ca="1" si="720"/>
        <v/>
      </c>
      <c r="BO739" s="25" t="str">
        <f t="shared" ca="1" si="721"/>
        <v/>
      </c>
      <c r="BP739" s="25" t="str">
        <f t="shared" ca="1" si="722"/>
        <v/>
      </c>
      <c r="BQ739" s="25" t="str">
        <f t="shared" ca="1" si="723"/>
        <v/>
      </c>
      <c r="BR739" s="25" t="str">
        <f t="shared" ca="1" si="724"/>
        <v/>
      </c>
      <c r="BS739" s="25" t="str">
        <f ca="1">IF($H739="","",IF($Q739="x",SUM(BL$3:BN739)+SUM(BQ$3:BR739)-SUM(BS$3:BS738),0))</f>
        <v/>
      </c>
      <c r="BT739" s="25" t="str">
        <f t="shared" ca="1" si="725"/>
        <v/>
      </c>
      <c r="BU739" s="25" t="str">
        <f t="shared" ca="1" si="688"/>
        <v/>
      </c>
      <c r="BV739" s="7"/>
      <c r="BY739" s="7"/>
      <c r="CB739" s="131">
        <f t="shared" si="672"/>
        <v>736</v>
      </c>
      <c r="CC739" s="132" t="str">
        <f t="shared" ca="1" si="726"/>
        <v/>
      </c>
      <c r="CD739" s="133" t="str">
        <f t="shared" ca="1" si="673"/>
        <v/>
      </c>
      <c r="CE739" s="133" t="str">
        <f t="shared" ca="1" si="727"/>
        <v/>
      </c>
      <c r="CF739" s="133" t="str">
        <f t="shared" ca="1" si="674"/>
        <v/>
      </c>
      <c r="CG739" s="133" t="str">
        <f t="shared" ca="1" si="728"/>
        <v/>
      </c>
      <c r="CH739" s="133" t="str">
        <f ca="1">IF($H739="","",IF(MONTH($H739)=MONTH($C$4)-1,MAX(0,(CG739-SUM(N728:N739)+SUM(O728:O739))-(VLOOKUP(CB739-12,$CB$3:$CH738,6,FALSE))),0)*0.25)</f>
        <v/>
      </c>
      <c r="CI739" s="133" t="str">
        <f ca="1">IF($H739="","",CG739-SUM($CH$4:$CH739))</f>
        <v/>
      </c>
      <c r="CK739" s="133" t="str">
        <f ca="1">IF($H739="","",SUM($N$4:$N739)+$CK$3)</f>
        <v/>
      </c>
      <c r="CL739" s="133" t="str">
        <f ca="1">IF($H739="","",SUM($O$4:$O739))</f>
        <v/>
      </c>
      <c r="CM739" s="133" t="str">
        <f t="shared" ca="1" si="731"/>
        <v/>
      </c>
      <c r="CN739" s="133" t="str">
        <f ca="1">IF($H739="","",ROUND(IF(MONTH($H739)=MONTH($C$4)-1,BT739*(1+CC739)-SUM($CM$4:$CM739),0),2))</f>
        <v/>
      </c>
      <c r="CZ739" s="132" t="str">
        <f t="shared" ca="1" si="689"/>
        <v/>
      </c>
    </row>
    <row r="740" spans="6:104" x14ac:dyDescent="0.2">
      <c r="F740" s="3">
        <v>737</v>
      </c>
      <c r="G740" s="3">
        <f t="shared" si="690"/>
        <v>62</v>
      </c>
      <c r="H740" s="8" t="str">
        <f t="shared" ca="1" si="729"/>
        <v/>
      </c>
      <c r="I740" s="6" t="str">
        <f t="shared" ca="1" si="675"/>
        <v/>
      </c>
      <c r="J740" s="6" t="str">
        <f t="shared" ca="1" si="676"/>
        <v/>
      </c>
      <c r="K740" s="7"/>
      <c r="L740" s="6" t="str">
        <f ca="1">IF($H740="","",IF($J740="",VLOOKUP($I740,Sterbetafeln!$A$4:$I$124,$D$10,FALSE),MAX(0.0005,VLOOKUP($I740,Sterbetafeln!$A$4:$I$124,$D$10,FALSE)*VLOOKUP($J740,Sterbetafeln!$A$4:$I$124,$D$13,FALSE))))</f>
        <v/>
      </c>
      <c r="M740" s="78">
        <f ca="1">SUM($O$3:$O740)</f>
        <v>0</v>
      </c>
      <c r="N740" s="25" t="str">
        <f t="shared" ca="1" si="691"/>
        <v/>
      </c>
      <c r="O740" s="25" t="str">
        <f t="shared" ca="1" si="692"/>
        <v/>
      </c>
      <c r="P740" s="25" t="str">
        <f t="shared" ca="1" si="693"/>
        <v/>
      </c>
      <c r="Q740" s="7" t="str">
        <f t="shared" ca="1" si="694"/>
        <v/>
      </c>
      <c r="R740" s="25" t="str">
        <f t="shared" ca="1" si="695"/>
        <v/>
      </c>
      <c r="S740" s="25">
        <f ca="1">SUM(R$3:R740)</f>
        <v>0</v>
      </c>
      <c r="T740" s="25" t="str">
        <f t="shared" ca="1" si="696"/>
        <v/>
      </c>
      <c r="U740" s="25" t="str">
        <f t="shared" ca="1" si="677"/>
        <v/>
      </c>
      <c r="V740" s="25" t="str">
        <f t="shared" ca="1" si="697"/>
        <v/>
      </c>
      <c r="W740" s="25" t="str">
        <f t="shared" ca="1" si="678"/>
        <v/>
      </c>
      <c r="X740" s="25" t="str">
        <f t="shared" ca="1" si="698"/>
        <v/>
      </c>
      <c r="Y740" s="25" t="str">
        <f t="shared" ca="1" si="679"/>
        <v/>
      </c>
      <c r="Z740" s="25" t="str">
        <f t="shared" ca="1" si="699"/>
        <v/>
      </c>
      <c r="AA740" s="25" t="str">
        <f t="shared" ca="1" si="700"/>
        <v/>
      </c>
      <c r="AB740" s="25" t="str">
        <f ca="1">IF($H740="","",IF($Q740="x",SUM(U$3:W740)+SUM(Z$3:AA740)-SUM(AB$3:AB739),0))</f>
        <v/>
      </c>
      <c r="AC740" s="25" t="str">
        <f t="shared" ca="1" si="701"/>
        <v/>
      </c>
      <c r="AD740" s="25" t="str">
        <f t="shared" ca="1" si="680"/>
        <v/>
      </c>
      <c r="AE740" s="7"/>
      <c r="AF740" s="25" t="str">
        <f t="shared" ca="1" si="702"/>
        <v/>
      </c>
      <c r="AG740" s="25">
        <f ca="1">SUM(AF$3:AF740)</f>
        <v>0</v>
      </c>
      <c r="AH740" s="25" t="str">
        <f t="shared" ca="1" si="703"/>
        <v/>
      </c>
      <c r="AI740" s="25" t="str">
        <f t="shared" ca="1" si="681"/>
        <v/>
      </c>
      <c r="AJ740" s="25" t="str">
        <f t="shared" ca="1" si="704"/>
        <v/>
      </c>
      <c r="AK740" s="25" t="str">
        <f t="shared" ca="1" si="682"/>
        <v/>
      </c>
      <c r="AL740" s="25" t="str">
        <f t="shared" ca="1" si="705"/>
        <v/>
      </c>
      <c r="AM740" s="25" t="str">
        <f t="shared" ca="1" si="683"/>
        <v/>
      </c>
      <c r="AN740" s="25" t="str">
        <f t="shared" ca="1" si="706"/>
        <v/>
      </c>
      <c r="AO740" s="25" t="str">
        <f t="shared" ca="1" si="707"/>
        <v/>
      </c>
      <c r="AP740" s="25" t="str">
        <f ca="1">IF($H740="","",IF($Q740="x",SUM(AI$3:AK740)+SUM(AN$3:AO740)-SUM(AP$3:AP739),0))</f>
        <v/>
      </c>
      <c r="AQ740" s="25" t="str">
        <f t="shared" ca="1" si="708"/>
        <v/>
      </c>
      <c r="AR740" s="25" t="str">
        <f t="shared" ca="1" si="684"/>
        <v/>
      </c>
      <c r="AS740" s="7"/>
      <c r="AT740" s="25" t="str">
        <f t="shared" ca="1" si="709"/>
        <v/>
      </c>
      <c r="AU740" s="25">
        <f ca="1">SUM(AT$3:AT740)</f>
        <v>0</v>
      </c>
      <c r="AV740" s="25" t="str">
        <f t="shared" ca="1" si="710"/>
        <v/>
      </c>
      <c r="AW740" s="25" t="str">
        <f t="shared" ca="1" si="685"/>
        <v/>
      </c>
      <c r="AX740" s="25" t="str">
        <f t="shared" ca="1" si="711"/>
        <v/>
      </c>
      <c r="AY740" s="25" t="str">
        <f t="shared" ca="1" si="712"/>
        <v/>
      </c>
      <c r="AZ740" s="25" t="str">
        <f t="shared" ca="1" si="713"/>
        <v/>
      </c>
      <c r="BA740" s="25" t="str">
        <f t="shared" ca="1" si="714"/>
        <v/>
      </c>
      <c r="BB740" s="25" t="str">
        <f t="shared" ca="1" si="715"/>
        <v/>
      </c>
      <c r="BC740" s="25" t="str">
        <f t="shared" ca="1" si="716"/>
        <v/>
      </c>
      <c r="BD740" s="25" t="str">
        <f ca="1">IF($H740="","",IF($Q740="x",SUM(AW$3:AY740)+SUM(BB$3:BC740)-SUM(BD$3:BD739),0))</f>
        <v/>
      </c>
      <c r="BE740" s="25" t="str">
        <f t="shared" ca="1" si="717"/>
        <v/>
      </c>
      <c r="BF740" s="25" t="str">
        <f t="shared" ca="1" si="686"/>
        <v/>
      </c>
      <c r="BG740" s="7"/>
      <c r="BI740" s="25" t="str">
        <f t="shared" ca="1" si="718"/>
        <v/>
      </c>
      <c r="BJ740" s="25">
        <f ca="1">SUM(BI$3:BI740)</f>
        <v>0</v>
      </c>
      <c r="BK740" s="25" t="str">
        <f t="shared" ca="1" si="730"/>
        <v/>
      </c>
      <c r="BL740" s="25" t="str">
        <f t="shared" ca="1" si="687"/>
        <v/>
      </c>
      <c r="BM740" s="25" t="str">
        <f t="shared" ca="1" si="719"/>
        <v/>
      </c>
      <c r="BN740" s="25" t="str">
        <f t="shared" ca="1" si="720"/>
        <v/>
      </c>
      <c r="BO740" s="25" t="str">
        <f t="shared" ca="1" si="721"/>
        <v/>
      </c>
      <c r="BP740" s="25" t="str">
        <f t="shared" ca="1" si="722"/>
        <v/>
      </c>
      <c r="BQ740" s="25" t="str">
        <f t="shared" ca="1" si="723"/>
        <v/>
      </c>
      <c r="BR740" s="25" t="str">
        <f t="shared" ca="1" si="724"/>
        <v/>
      </c>
      <c r="BS740" s="25" t="str">
        <f ca="1">IF($H740="","",IF($Q740="x",SUM(BL$3:BN740)+SUM(BQ$3:BR740)-SUM(BS$3:BS739),0))</f>
        <v/>
      </c>
      <c r="BT740" s="25" t="str">
        <f t="shared" ca="1" si="725"/>
        <v/>
      </c>
      <c r="BU740" s="25" t="str">
        <f t="shared" ca="1" si="688"/>
        <v/>
      </c>
      <c r="BV740" s="7"/>
      <c r="BY740" s="7"/>
      <c r="CB740" s="131">
        <f t="shared" si="672"/>
        <v>737</v>
      </c>
      <c r="CC740" s="132" t="str">
        <f t="shared" ca="1" si="726"/>
        <v/>
      </c>
      <c r="CD740" s="133" t="str">
        <f t="shared" ca="1" si="673"/>
        <v/>
      </c>
      <c r="CE740" s="133" t="str">
        <f t="shared" ca="1" si="727"/>
        <v/>
      </c>
      <c r="CF740" s="133" t="str">
        <f t="shared" ca="1" si="674"/>
        <v/>
      </c>
      <c r="CG740" s="133" t="str">
        <f t="shared" ca="1" si="728"/>
        <v/>
      </c>
      <c r="CH740" s="133" t="str">
        <f ca="1">IF($H740="","",IF(MONTH($H740)=MONTH($C$4)-1,MAX(0,(CG740-SUM(N729:N740)+SUM(O729:O740))-(VLOOKUP(CB740-12,$CB$3:$CH739,6,FALSE))),0)*0.25)</f>
        <v/>
      </c>
      <c r="CI740" s="133" t="str">
        <f ca="1">IF($H740="","",CG740-SUM($CH$4:$CH740))</f>
        <v/>
      </c>
      <c r="CK740" s="133" t="str">
        <f ca="1">IF($H740="","",SUM($N$4:$N740)+$CK$3)</f>
        <v/>
      </c>
      <c r="CL740" s="133" t="str">
        <f ca="1">IF($H740="","",SUM($O$4:$O740))</f>
        <v/>
      </c>
      <c r="CM740" s="133" t="str">
        <f t="shared" ca="1" si="731"/>
        <v/>
      </c>
      <c r="CN740" s="133" t="str">
        <f ca="1">IF($H740="","",ROUND(IF(MONTH($H740)=MONTH($C$4)-1,BT740*(1+CC740)-SUM($CM$4:$CM740),0),2))</f>
        <v/>
      </c>
      <c r="CZ740" s="132" t="str">
        <f t="shared" ca="1" si="689"/>
        <v/>
      </c>
    </row>
    <row r="741" spans="6:104" x14ac:dyDescent="0.2">
      <c r="F741" s="3">
        <v>738</v>
      </c>
      <c r="G741" s="3">
        <f t="shared" si="690"/>
        <v>62</v>
      </c>
      <c r="H741" s="8" t="str">
        <f t="shared" ca="1" si="729"/>
        <v/>
      </c>
      <c r="I741" s="6" t="str">
        <f t="shared" ca="1" si="675"/>
        <v/>
      </c>
      <c r="J741" s="6" t="str">
        <f t="shared" ca="1" si="676"/>
        <v/>
      </c>
      <c r="K741" s="7"/>
      <c r="L741" s="6" t="str">
        <f ca="1">IF($H741="","",IF($J741="",VLOOKUP($I741,Sterbetafeln!$A$4:$I$124,$D$10,FALSE),MAX(0.0005,VLOOKUP($I741,Sterbetafeln!$A$4:$I$124,$D$10,FALSE)*VLOOKUP($J741,Sterbetafeln!$A$4:$I$124,$D$13,FALSE))))</f>
        <v/>
      </c>
      <c r="M741" s="78">
        <f ca="1">SUM($O$3:$O741)</f>
        <v>0</v>
      </c>
      <c r="N741" s="25" t="str">
        <f t="shared" ca="1" si="691"/>
        <v/>
      </c>
      <c r="O741" s="25" t="str">
        <f t="shared" ca="1" si="692"/>
        <v/>
      </c>
      <c r="P741" s="25" t="str">
        <f t="shared" ca="1" si="693"/>
        <v/>
      </c>
      <c r="Q741" s="7" t="str">
        <f t="shared" ca="1" si="694"/>
        <v/>
      </c>
      <c r="R741" s="25" t="str">
        <f t="shared" ca="1" si="695"/>
        <v/>
      </c>
      <c r="S741" s="25">
        <f ca="1">SUM(R$3:R741)</f>
        <v>0</v>
      </c>
      <c r="T741" s="25" t="str">
        <f t="shared" ca="1" si="696"/>
        <v/>
      </c>
      <c r="U741" s="25" t="str">
        <f t="shared" ca="1" si="677"/>
        <v/>
      </c>
      <c r="V741" s="25" t="str">
        <f t="shared" ca="1" si="697"/>
        <v/>
      </c>
      <c r="W741" s="25" t="str">
        <f t="shared" ca="1" si="678"/>
        <v/>
      </c>
      <c r="X741" s="25" t="str">
        <f t="shared" ca="1" si="698"/>
        <v/>
      </c>
      <c r="Y741" s="25" t="str">
        <f t="shared" ca="1" si="679"/>
        <v/>
      </c>
      <c r="Z741" s="25" t="str">
        <f t="shared" ca="1" si="699"/>
        <v/>
      </c>
      <c r="AA741" s="25" t="str">
        <f t="shared" ca="1" si="700"/>
        <v/>
      </c>
      <c r="AB741" s="25" t="str">
        <f ca="1">IF($H741="","",IF($Q741="x",SUM(U$3:W741)+SUM(Z$3:AA741)-SUM(AB$3:AB740),0))</f>
        <v/>
      </c>
      <c r="AC741" s="25" t="str">
        <f t="shared" ca="1" si="701"/>
        <v/>
      </c>
      <c r="AD741" s="25" t="str">
        <f t="shared" ca="1" si="680"/>
        <v/>
      </c>
      <c r="AE741" s="7"/>
      <c r="AF741" s="25" t="str">
        <f t="shared" ca="1" si="702"/>
        <v/>
      </c>
      <c r="AG741" s="25">
        <f ca="1">SUM(AF$3:AF741)</f>
        <v>0</v>
      </c>
      <c r="AH741" s="25" t="str">
        <f t="shared" ca="1" si="703"/>
        <v/>
      </c>
      <c r="AI741" s="25" t="str">
        <f t="shared" ca="1" si="681"/>
        <v/>
      </c>
      <c r="AJ741" s="25" t="str">
        <f t="shared" ca="1" si="704"/>
        <v/>
      </c>
      <c r="AK741" s="25" t="str">
        <f t="shared" ca="1" si="682"/>
        <v/>
      </c>
      <c r="AL741" s="25" t="str">
        <f t="shared" ca="1" si="705"/>
        <v/>
      </c>
      <c r="AM741" s="25" t="str">
        <f t="shared" ca="1" si="683"/>
        <v/>
      </c>
      <c r="AN741" s="25" t="str">
        <f t="shared" ca="1" si="706"/>
        <v/>
      </c>
      <c r="AO741" s="25" t="str">
        <f t="shared" ca="1" si="707"/>
        <v/>
      </c>
      <c r="AP741" s="25" t="str">
        <f ca="1">IF($H741="","",IF($Q741="x",SUM(AI$3:AK741)+SUM(AN$3:AO741)-SUM(AP$3:AP740),0))</f>
        <v/>
      </c>
      <c r="AQ741" s="25" t="str">
        <f t="shared" ca="1" si="708"/>
        <v/>
      </c>
      <c r="AR741" s="25" t="str">
        <f t="shared" ca="1" si="684"/>
        <v/>
      </c>
      <c r="AS741" s="7"/>
      <c r="AT741" s="25" t="str">
        <f t="shared" ca="1" si="709"/>
        <v/>
      </c>
      <c r="AU741" s="25">
        <f ca="1">SUM(AT$3:AT741)</f>
        <v>0</v>
      </c>
      <c r="AV741" s="25" t="str">
        <f t="shared" ca="1" si="710"/>
        <v/>
      </c>
      <c r="AW741" s="25" t="str">
        <f t="shared" ca="1" si="685"/>
        <v/>
      </c>
      <c r="AX741" s="25" t="str">
        <f t="shared" ca="1" si="711"/>
        <v/>
      </c>
      <c r="AY741" s="25" t="str">
        <f t="shared" ca="1" si="712"/>
        <v/>
      </c>
      <c r="AZ741" s="25" t="str">
        <f t="shared" ca="1" si="713"/>
        <v/>
      </c>
      <c r="BA741" s="25" t="str">
        <f t="shared" ca="1" si="714"/>
        <v/>
      </c>
      <c r="BB741" s="25" t="str">
        <f t="shared" ca="1" si="715"/>
        <v/>
      </c>
      <c r="BC741" s="25" t="str">
        <f t="shared" ca="1" si="716"/>
        <v/>
      </c>
      <c r="BD741" s="25" t="str">
        <f ca="1">IF($H741="","",IF($Q741="x",SUM(AW$3:AY741)+SUM(BB$3:BC741)-SUM(BD$3:BD740),0))</f>
        <v/>
      </c>
      <c r="BE741" s="25" t="str">
        <f t="shared" ca="1" si="717"/>
        <v/>
      </c>
      <c r="BF741" s="25" t="str">
        <f t="shared" ca="1" si="686"/>
        <v/>
      </c>
      <c r="BG741" s="7"/>
      <c r="BI741" s="25" t="str">
        <f t="shared" ca="1" si="718"/>
        <v/>
      </c>
      <c r="BJ741" s="25">
        <f ca="1">SUM(BI$3:BI741)</f>
        <v>0</v>
      </c>
      <c r="BK741" s="25" t="str">
        <f t="shared" ca="1" si="730"/>
        <v/>
      </c>
      <c r="BL741" s="25" t="str">
        <f t="shared" ca="1" si="687"/>
        <v/>
      </c>
      <c r="BM741" s="25" t="str">
        <f t="shared" ca="1" si="719"/>
        <v/>
      </c>
      <c r="BN741" s="25" t="str">
        <f t="shared" ca="1" si="720"/>
        <v/>
      </c>
      <c r="BO741" s="25" t="str">
        <f t="shared" ca="1" si="721"/>
        <v/>
      </c>
      <c r="BP741" s="25" t="str">
        <f t="shared" ca="1" si="722"/>
        <v/>
      </c>
      <c r="BQ741" s="25" t="str">
        <f t="shared" ca="1" si="723"/>
        <v/>
      </c>
      <c r="BR741" s="25" t="str">
        <f t="shared" ca="1" si="724"/>
        <v/>
      </c>
      <c r="BS741" s="25" t="str">
        <f ca="1">IF($H741="","",IF($Q741="x",SUM(BL$3:BN741)+SUM(BQ$3:BR741)-SUM(BS$3:BS740),0))</f>
        <v/>
      </c>
      <c r="BT741" s="25" t="str">
        <f t="shared" ca="1" si="725"/>
        <v/>
      </c>
      <c r="BU741" s="25" t="str">
        <f t="shared" ca="1" si="688"/>
        <v/>
      </c>
      <c r="BV741" s="7"/>
      <c r="BY741" s="7"/>
      <c r="CB741" s="131">
        <f t="shared" si="672"/>
        <v>738</v>
      </c>
      <c r="CC741" s="132" t="str">
        <f t="shared" ca="1" si="726"/>
        <v/>
      </c>
      <c r="CD741" s="133" t="str">
        <f t="shared" ca="1" si="673"/>
        <v/>
      </c>
      <c r="CE741" s="133" t="str">
        <f t="shared" ca="1" si="727"/>
        <v/>
      </c>
      <c r="CF741" s="133" t="str">
        <f t="shared" ca="1" si="674"/>
        <v/>
      </c>
      <c r="CG741" s="133" t="str">
        <f t="shared" ca="1" si="728"/>
        <v/>
      </c>
      <c r="CH741" s="133" t="str">
        <f ca="1">IF($H741="","",IF(MONTH($H741)=MONTH($C$4)-1,MAX(0,(CG741-SUM(N730:N741)+SUM(O730:O741))-(VLOOKUP(CB741-12,$CB$3:$CH740,6,FALSE))),0)*0.25)</f>
        <v/>
      </c>
      <c r="CI741" s="133" t="str">
        <f ca="1">IF($H741="","",CG741-SUM($CH$4:$CH741))</f>
        <v/>
      </c>
      <c r="CK741" s="133" t="str">
        <f ca="1">IF($H741="","",SUM($N$4:$N741)+$CK$3)</f>
        <v/>
      </c>
      <c r="CL741" s="133" t="str">
        <f ca="1">IF($H741="","",SUM($O$4:$O741))</f>
        <v/>
      </c>
      <c r="CM741" s="133" t="str">
        <f t="shared" ca="1" si="731"/>
        <v/>
      </c>
      <c r="CN741" s="133" t="str">
        <f ca="1">IF($H741="","",ROUND(IF(MONTH($H741)=MONTH($C$4)-1,BT741*(1+CC741)-SUM($CM$4:$CM741),0),2))</f>
        <v/>
      </c>
      <c r="CZ741" s="132" t="str">
        <f t="shared" ca="1" si="689"/>
        <v/>
      </c>
    </row>
    <row r="742" spans="6:104" x14ac:dyDescent="0.2">
      <c r="F742" s="3">
        <v>739</v>
      </c>
      <c r="G742" s="3">
        <f t="shared" si="690"/>
        <v>62</v>
      </c>
      <c r="H742" s="8" t="str">
        <f t="shared" ca="1" si="729"/>
        <v/>
      </c>
      <c r="I742" s="6" t="str">
        <f t="shared" ca="1" si="675"/>
        <v/>
      </c>
      <c r="J742" s="6" t="str">
        <f t="shared" ca="1" si="676"/>
        <v/>
      </c>
      <c r="K742" s="7"/>
      <c r="L742" s="6" t="str">
        <f ca="1">IF($H742="","",IF($J742="",VLOOKUP($I742,Sterbetafeln!$A$4:$I$124,$D$10,FALSE),MAX(0.0005,VLOOKUP($I742,Sterbetafeln!$A$4:$I$124,$D$10,FALSE)*VLOOKUP($J742,Sterbetafeln!$A$4:$I$124,$D$13,FALSE))))</f>
        <v/>
      </c>
      <c r="M742" s="78">
        <f ca="1">SUM($O$3:$O742)</f>
        <v>0</v>
      </c>
      <c r="N742" s="25" t="str">
        <f t="shared" ca="1" si="691"/>
        <v/>
      </c>
      <c r="O742" s="25" t="str">
        <f t="shared" ca="1" si="692"/>
        <v/>
      </c>
      <c r="P742" s="25" t="str">
        <f t="shared" ca="1" si="693"/>
        <v/>
      </c>
      <c r="Q742" s="7" t="str">
        <f t="shared" ca="1" si="694"/>
        <v/>
      </c>
      <c r="R742" s="25" t="str">
        <f t="shared" ca="1" si="695"/>
        <v/>
      </c>
      <c r="S742" s="25">
        <f ca="1">SUM(R$3:R742)</f>
        <v>0</v>
      </c>
      <c r="T742" s="25" t="str">
        <f t="shared" ca="1" si="696"/>
        <v/>
      </c>
      <c r="U742" s="25" t="str">
        <f t="shared" ca="1" si="677"/>
        <v/>
      </c>
      <c r="V742" s="25" t="str">
        <f t="shared" ca="1" si="697"/>
        <v/>
      </c>
      <c r="W742" s="25" t="str">
        <f t="shared" ca="1" si="678"/>
        <v/>
      </c>
      <c r="X742" s="25" t="str">
        <f t="shared" ca="1" si="698"/>
        <v/>
      </c>
      <c r="Y742" s="25" t="str">
        <f t="shared" ca="1" si="679"/>
        <v/>
      </c>
      <c r="Z742" s="25" t="str">
        <f t="shared" ca="1" si="699"/>
        <v/>
      </c>
      <c r="AA742" s="25" t="str">
        <f t="shared" ca="1" si="700"/>
        <v/>
      </c>
      <c r="AB742" s="25" t="str">
        <f ca="1">IF($H742="","",IF($Q742="x",SUM(U$3:W742)+SUM(Z$3:AA742)-SUM(AB$3:AB741),0))</f>
        <v/>
      </c>
      <c r="AC742" s="25" t="str">
        <f t="shared" ca="1" si="701"/>
        <v/>
      </c>
      <c r="AD742" s="25" t="str">
        <f t="shared" ca="1" si="680"/>
        <v/>
      </c>
      <c r="AE742" s="7"/>
      <c r="AF742" s="25" t="str">
        <f t="shared" ca="1" si="702"/>
        <v/>
      </c>
      <c r="AG742" s="25">
        <f ca="1">SUM(AF$3:AF742)</f>
        <v>0</v>
      </c>
      <c r="AH742" s="25" t="str">
        <f t="shared" ca="1" si="703"/>
        <v/>
      </c>
      <c r="AI742" s="25" t="str">
        <f t="shared" ca="1" si="681"/>
        <v/>
      </c>
      <c r="AJ742" s="25" t="str">
        <f t="shared" ca="1" si="704"/>
        <v/>
      </c>
      <c r="AK742" s="25" t="str">
        <f t="shared" ca="1" si="682"/>
        <v/>
      </c>
      <c r="AL742" s="25" t="str">
        <f t="shared" ca="1" si="705"/>
        <v/>
      </c>
      <c r="AM742" s="25" t="str">
        <f t="shared" ca="1" si="683"/>
        <v/>
      </c>
      <c r="AN742" s="25" t="str">
        <f t="shared" ca="1" si="706"/>
        <v/>
      </c>
      <c r="AO742" s="25" t="str">
        <f t="shared" ca="1" si="707"/>
        <v/>
      </c>
      <c r="AP742" s="25" t="str">
        <f ca="1">IF($H742="","",IF($Q742="x",SUM(AI$3:AK742)+SUM(AN$3:AO742)-SUM(AP$3:AP741),0))</f>
        <v/>
      </c>
      <c r="AQ742" s="25" t="str">
        <f t="shared" ca="1" si="708"/>
        <v/>
      </c>
      <c r="AR742" s="25" t="str">
        <f t="shared" ca="1" si="684"/>
        <v/>
      </c>
      <c r="AS742" s="7"/>
      <c r="AT742" s="25" t="str">
        <f t="shared" ca="1" si="709"/>
        <v/>
      </c>
      <c r="AU742" s="25">
        <f ca="1">SUM(AT$3:AT742)</f>
        <v>0</v>
      </c>
      <c r="AV742" s="25" t="str">
        <f t="shared" ca="1" si="710"/>
        <v/>
      </c>
      <c r="AW742" s="25" t="str">
        <f t="shared" ca="1" si="685"/>
        <v/>
      </c>
      <c r="AX742" s="25" t="str">
        <f t="shared" ca="1" si="711"/>
        <v/>
      </c>
      <c r="AY742" s="25" t="str">
        <f t="shared" ca="1" si="712"/>
        <v/>
      </c>
      <c r="AZ742" s="25" t="str">
        <f t="shared" ca="1" si="713"/>
        <v/>
      </c>
      <c r="BA742" s="25" t="str">
        <f t="shared" ca="1" si="714"/>
        <v/>
      </c>
      <c r="BB742" s="25" t="str">
        <f t="shared" ca="1" si="715"/>
        <v/>
      </c>
      <c r="BC742" s="25" t="str">
        <f t="shared" ca="1" si="716"/>
        <v/>
      </c>
      <c r="BD742" s="25" t="str">
        <f ca="1">IF($H742="","",IF($Q742="x",SUM(AW$3:AY742)+SUM(BB$3:BC742)-SUM(BD$3:BD741),0))</f>
        <v/>
      </c>
      <c r="BE742" s="25" t="str">
        <f t="shared" ca="1" si="717"/>
        <v/>
      </c>
      <c r="BF742" s="25" t="str">
        <f t="shared" ca="1" si="686"/>
        <v/>
      </c>
      <c r="BG742" s="7"/>
      <c r="BI742" s="25" t="str">
        <f t="shared" ca="1" si="718"/>
        <v/>
      </c>
      <c r="BJ742" s="25">
        <f ca="1">SUM(BI$3:BI742)</f>
        <v>0</v>
      </c>
      <c r="BK742" s="25" t="str">
        <f t="shared" ca="1" si="730"/>
        <v/>
      </c>
      <c r="BL742" s="25" t="str">
        <f t="shared" ca="1" si="687"/>
        <v/>
      </c>
      <c r="BM742" s="25" t="str">
        <f t="shared" ca="1" si="719"/>
        <v/>
      </c>
      <c r="BN742" s="25" t="str">
        <f t="shared" ca="1" si="720"/>
        <v/>
      </c>
      <c r="BO742" s="25" t="str">
        <f t="shared" ca="1" si="721"/>
        <v/>
      </c>
      <c r="BP742" s="25" t="str">
        <f t="shared" ca="1" si="722"/>
        <v/>
      </c>
      <c r="BQ742" s="25" t="str">
        <f t="shared" ca="1" si="723"/>
        <v/>
      </c>
      <c r="BR742" s="25" t="str">
        <f t="shared" ca="1" si="724"/>
        <v/>
      </c>
      <c r="BS742" s="25" t="str">
        <f ca="1">IF($H742="","",IF($Q742="x",SUM(BL$3:BN742)+SUM(BQ$3:BR742)-SUM(BS$3:BS741),0))</f>
        <v/>
      </c>
      <c r="BT742" s="25" t="str">
        <f t="shared" ca="1" si="725"/>
        <v/>
      </c>
      <c r="BU742" s="25" t="str">
        <f t="shared" ca="1" si="688"/>
        <v/>
      </c>
      <c r="BV742" s="7"/>
      <c r="BY742" s="7"/>
      <c r="CB742" s="131">
        <f t="shared" si="672"/>
        <v>739</v>
      </c>
      <c r="CC742" s="132" t="str">
        <f t="shared" ca="1" si="726"/>
        <v/>
      </c>
      <c r="CD742" s="133" t="str">
        <f t="shared" ca="1" si="673"/>
        <v/>
      </c>
      <c r="CE742" s="133" t="str">
        <f t="shared" ca="1" si="727"/>
        <v/>
      </c>
      <c r="CF742" s="133" t="str">
        <f t="shared" ca="1" si="674"/>
        <v/>
      </c>
      <c r="CG742" s="133" t="str">
        <f t="shared" ca="1" si="728"/>
        <v/>
      </c>
      <c r="CH742" s="133" t="str">
        <f ca="1">IF($H742="","",IF(MONTH($H742)=MONTH($C$4)-1,MAX(0,(CG742-SUM(N731:N742)+SUM(O731:O742))-(VLOOKUP(CB742-12,$CB$3:$CH741,6,FALSE))),0)*0.25)</f>
        <v/>
      </c>
      <c r="CI742" s="133" t="str">
        <f ca="1">IF($H742="","",CG742-SUM($CH$4:$CH742))</f>
        <v/>
      </c>
      <c r="CK742" s="133" t="str">
        <f ca="1">IF($H742="","",SUM($N$4:$N742)+$CK$3)</f>
        <v/>
      </c>
      <c r="CL742" s="133" t="str">
        <f ca="1">IF($H742="","",SUM($O$4:$O742))</f>
        <v/>
      </c>
      <c r="CM742" s="133" t="str">
        <f t="shared" ca="1" si="731"/>
        <v/>
      </c>
      <c r="CN742" s="133" t="str">
        <f ca="1">IF($H742="","",ROUND(IF(MONTH($H742)=MONTH($C$4)-1,BT742*(1+CC742)-SUM($CM$4:$CM742),0),2))</f>
        <v/>
      </c>
      <c r="CZ742" s="132" t="str">
        <f t="shared" ca="1" si="689"/>
        <v/>
      </c>
    </row>
    <row r="743" spans="6:104" x14ac:dyDescent="0.2">
      <c r="F743" s="3">
        <v>740</v>
      </c>
      <c r="G743" s="3">
        <f t="shared" si="690"/>
        <v>62</v>
      </c>
      <c r="H743" s="8" t="str">
        <f t="shared" ca="1" si="729"/>
        <v/>
      </c>
      <c r="I743" s="6" t="str">
        <f t="shared" ca="1" si="675"/>
        <v/>
      </c>
      <c r="J743" s="6" t="str">
        <f t="shared" ca="1" si="676"/>
        <v/>
      </c>
      <c r="K743" s="7"/>
      <c r="L743" s="6" t="str">
        <f ca="1">IF($H743="","",IF($J743="",VLOOKUP($I743,Sterbetafeln!$A$4:$I$124,$D$10,FALSE),MAX(0.0005,VLOOKUP($I743,Sterbetafeln!$A$4:$I$124,$D$10,FALSE)*VLOOKUP($J743,Sterbetafeln!$A$4:$I$124,$D$13,FALSE))))</f>
        <v/>
      </c>
      <c r="M743" s="78">
        <f ca="1">SUM($O$3:$O743)</f>
        <v>0</v>
      </c>
      <c r="N743" s="25" t="str">
        <f t="shared" ca="1" si="691"/>
        <v/>
      </c>
      <c r="O743" s="25" t="str">
        <f t="shared" ca="1" si="692"/>
        <v/>
      </c>
      <c r="P743" s="25" t="str">
        <f t="shared" ca="1" si="693"/>
        <v/>
      </c>
      <c r="Q743" s="7" t="str">
        <f t="shared" ca="1" si="694"/>
        <v/>
      </c>
      <c r="R743" s="25" t="str">
        <f t="shared" ca="1" si="695"/>
        <v/>
      </c>
      <c r="S743" s="25">
        <f ca="1">SUM(R$3:R743)</f>
        <v>0</v>
      </c>
      <c r="T743" s="25" t="str">
        <f t="shared" ca="1" si="696"/>
        <v/>
      </c>
      <c r="U743" s="25" t="str">
        <f t="shared" ca="1" si="677"/>
        <v/>
      </c>
      <c r="V743" s="25" t="str">
        <f t="shared" ca="1" si="697"/>
        <v/>
      </c>
      <c r="W743" s="25" t="str">
        <f t="shared" ca="1" si="678"/>
        <v/>
      </c>
      <c r="X743" s="25" t="str">
        <f t="shared" ca="1" si="698"/>
        <v/>
      </c>
      <c r="Y743" s="25" t="str">
        <f t="shared" ca="1" si="679"/>
        <v/>
      </c>
      <c r="Z743" s="25" t="str">
        <f t="shared" ca="1" si="699"/>
        <v/>
      </c>
      <c r="AA743" s="25" t="str">
        <f t="shared" ca="1" si="700"/>
        <v/>
      </c>
      <c r="AB743" s="25" t="str">
        <f ca="1">IF($H743="","",IF($Q743="x",SUM(U$3:W743)+SUM(Z$3:AA743)-SUM(AB$3:AB742),0))</f>
        <v/>
      </c>
      <c r="AC743" s="25" t="str">
        <f t="shared" ca="1" si="701"/>
        <v/>
      </c>
      <c r="AD743" s="25" t="str">
        <f t="shared" ca="1" si="680"/>
        <v/>
      </c>
      <c r="AE743" s="7"/>
      <c r="AF743" s="25" t="str">
        <f t="shared" ca="1" si="702"/>
        <v/>
      </c>
      <c r="AG743" s="25">
        <f ca="1">SUM(AF$3:AF743)</f>
        <v>0</v>
      </c>
      <c r="AH743" s="25" t="str">
        <f t="shared" ca="1" si="703"/>
        <v/>
      </c>
      <c r="AI743" s="25" t="str">
        <f t="shared" ca="1" si="681"/>
        <v/>
      </c>
      <c r="AJ743" s="25" t="str">
        <f t="shared" ca="1" si="704"/>
        <v/>
      </c>
      <c r="AK743" s="25" t="str">
        <f t="shared" ca="1" si="682"/>
        <v/>
      </c>
      <c r="AL743" s="25" t="str">
        <f t="shared" ca="1" si="705"/>
        <v/>
      </c>
      <c r="AM743" s="25" t="str">
        <f t="shared" ca="1" si="683"/>
        <v/>
      </c>
      <c r="AN743" s="25" t="str">
        <f t="shared" ca="1" si="706"/>
        <v/>
      </c>
      <c r="AO743" s="25" t="str">
        <f t="shared" ca="1" si="707"/>
        <v/>
      </c>
      <c r="AP743" s="25" t="str">
        <f ca="1">IF($H743="","",IF($Q743="x",SUM(AI$3:AK743)+SUM(AN$3:AO743)-SUM(AP$3:AP742),0))</f>
        <v/>
      </c>
      <c r="AQ743" s="25" t="str">
        <f t="shared" ca="1" si="708"/>
        <v/>
      </c>
      <c r="AR743" s="25" t="str">
        <f t="shared" ca="1" si="684"/>
        <v/>
      </c>
      <c r="AS743" s="7"/>
      <c r="AT743" s="25" t="str">
        <f t="shared" ca="1" si="709"/>
        <v/>
      </c>
      <c r="AU743" s="25">
        <f ca="1">SUM(AT$3:AT743)</f>
        <v>0</v>
      </c>
      <c r="AV743" s="25" t="str">
        <f t="shared" ca="1" si="710"/>
        <v/>
      </c>
      <c r="AW743" s="25" t="str">
        <f t="shared" ca="1" si="685"/>
        <v/>
      </c>
      <c r="AX743" s="25" t="str">
        <f t="shared" ca="1" si="711"/>
        <v/>
      </c>
      <c r="AY743" s="25" t="str">
        <f t="shared" ca="1" si="712"/>
        <v/>
      </c>
      <c r="AZ743" s="25" t="str">
        <f t="shared" ca="1" si="713"/>
        <v/>
      </c>
      <c r="BA743" s="25" t="str">
        <f t="shared" ca="1" si="714"/>
        <v/>
      </c>
      <c r="BB743" s="25" t="str">
        <f t="shared" ca="1" si="715"/>
        <v/>
      </c>
      <c r="BC743" s="25" t="str">
        <f t="shared" ca="1" si="716"/>
        <v/>
      </c>
      <c r="BD743" s="25" t="str">
        <f ca="1">IF($H743="","",IF($Q743="x",SUM(AW$3:AY743)+SUM(BB$3:BC743)-SUM(BD$3:BD742),0))</f>
        <v/>
      </c>
      <c r="BE743" s="25" t="str">
        <f t="shared" ca="1" si="717"/>
        <v/>
      </c>
      <c r="BF743" s="25" t="str">
        <f t="shared" ca="1" si="686"/>
        <v/>
      </c>
      <c r="BG743" s="7"/>
      <c r="BI743" s="25" t="str">
        <f t="shared" ca="1" si="718"/>
        <v/>
      </c>
      <c r="BJ743" s="25">
        <f ca="1">SUM(BI$3:BI743)</f>
        <v>0</v>
      </c>
      <c r="BK743" s="25" t="str">
        <f t="shared" ca="1" si="730"/>
        <v/>
      </c>
      <c r="BL743" s="25" t="str">
        <f t="shared" ca="1" si="687"/>
        <v/>
      </c>
      <c r="BM743" s="25" t="str">
        <f t="shared" ca="1" si="719"/>
        <v/>
      </c>
      <c r="BN743" s="25" t="str">
        <f t="shared" ca="1" si="720"/>
        <v/>
      </c>
      <c r="BO743" s="25" t="str">
        <f t="shared" ca="1" si="721"/>
        <v/>
      </c>
      <c r="BP743" s="25" t="str">
        <f t="shared" ca="1" si="722"/>
        <v/>
      </c>
      <c r="BQ743" s="25" t="str">
        <f t="shared" ca="1" si="723"/>
        <v/>
      </c>
      <c r="BR743" s="25" t="str">
        <f t="shared" ca="1" si="724"/>
        <v/>
      </c>
      <c r="BS743" s="25" t="str">
        <f ca="1">IF($H743="","",IF($Q743="x",SUM(BL$3:BN743)+SUM(BQ$3:BR743)-SUM(BS$3:BS742),0))</f>
        <v/>
      </c>
      <c r="BT743" s="25" t="str">
        <f t="shared" ca="1" si="725"/>
        <v/>
      </c>
      <c r="BU743" s="25" t="str">
        <f t="shared" ca="1" si="688"/>
        <v/>
      </c>
      <c r="BV743" s="7"/>
      <c r="BY743" s="7"/>
      <c r="CB743" s="131">
        <f t="shared" si="672"/>
        <v>740</v>
      </c>
      <c r="CC743" s="132" t="str">
        <f t="shared" ca="1" si="726"/>
        <v/>
      </c>
      <c r="CD743" s="133" t="str">
        <f t="shared" ca="1" si="673"/>
        <v/>
      </c>
      <c r="CE743" s="133" t="str">
        <f t="shared" ca="1" si="727"/>
        <v/>
      </c>
      <c r="CF743" s="133" t="str">
        <f t="shared" ca="1" si="674"/>
        <v/>
      </c>
      <c r="CG743" s="133" t="str">
        <f t="shared" ca="1" si="728"/>
        <v/>
      </c>
      <c r="CH743" s="133" t="str">
        <f ca="1">IF($H743="","",IF(MONTH($H743)=MONTH($C$4)-1,MAX(0,(CG743-SUM(N732:N743)+SUM(O732:O743))-(VLOOKUP(CB743-12,$CB$3:$CH742,6,FALSE))),0)*0.25)</f>
        <v/>
      </c>
      <c r="CI743" s="133" t="str">
        <f ca="1">IF($H743="","",CG743-SUM($CH$4:$CH743))</f>
        <v/>
      </c>
      <c r="CK743" s="133" t="str">
        <f ca="1">IF($H743="","",SUM($N$4:$N743)+$CK$3)</f>
        <v/>
      </c>
      <c r="CL743" s="133" t="str">
        <f ca="1">IF($H743="","",SUM($O$4:$O743))</f>
        <v/>
      </c>
      <c r="CM743" s="133" t="str">
        <f t="shared" ca="1" si="731"/>
        <v/>
      </c>
      <c r="CN743" s="133" t="str">
        <f ca="1">IF($H743="","",ROUND(IF(MONTH($H743)=MONTH($C$4)-1,BT743*(1+CC743)-SUM($CM$4:$CM743),0),2))</f>
        <v/>
      </c>
      <c r="CZ743" s="132" t="str">
        <f t="shared" ca="1" si="689"/>
        <v/>
      </c>
    </row>
    <row r="744" spans="6:104" x14ac:dyDescent="0.2">
      <c r="F744" s="3">
        <v>741</v>
      </c>
      <c r="G744" s="3">
        <f t="shared" si="690"/>
        <v>62</v>
      </c>
      <c r="H744" s="8" t="str">
        <f t="shared" ca="1" si="729"/>
        <v/>
      </c>
      <c r="I744" s="6" t="str">
        <f t="shared" ca="1" si="675"/>
        <v/>
      </c>
      <c r="J744" s="6" t="str">
        <f t="shared" ca="1" si="676"/>
        <v/>
      </c>
      <c r="K744" s="7"/>
      <c r="L744" s="6" t="str">
        <f ca="1">IF($H744="","",IF($J744="",VLOOKUP($I744,Sterbetafeln!$A$4:$I$124,$D$10,FALSE),MAX(0.0005,VLOOKUP($I744,Sterbetafeln!$A$4:$I$124,$D$10,FALSE)*VLOOKUP($J744,Sterbetafeln!$A$4:$I$124,$D$13,FALSE))))</f>
        <v/>
      </c>
      <c r="M744" s="78">
        <f ca="1">SUM($O$3:$O744)</f>
        <v>0</v>
      </c>
      <c r="N744" s="25" t="str">
        <f t="shared" ca="1" si="691"/>
        <v/>
      </c>
      <c r="O744" s="25" t="str">
        <f t="shared" ca="1" si="692"/>
        <v/>
      </c>
      <c r="P744" s="25" t="str">
        <f t="shared" ca="1" si="693"/>
        <v/>
      </c>
      <c r="Q744" s="7" t="str">
        <f t="shared" ca="1" si="694"/>
        <v/>
      </c>
      <c r="R744" s="25" t="str">
        <f t="shared" ca="1" si="695"/>
        <v/>
      </c>
      <c r="S744" s="25">
        <f ca="1">SUM(R$3:R744)</f>
        <v>0</v>
      </c>
      <c r="T744" s="25" t="str">
        <f t="shared" ca="1" si="696"/>
        <v/>
      </c>
      <c r="U744" s="25" t="str">
        <f t="shared" ca="1" si="677"/>
        <v/>
      </c>
      <c r="V744" s="25" t="str">
        <f t="shared" ca="1" si="697"/>
        <v/>
      </c>
      <c r="W744" s="25" t="str">
        <f t="shared" ca="1" si="678"/>
        <v/>
      </c>
      <c r="X744" s="25" t="str">
        <f t="shared" ca="1" si="698"/>
        <v/>
      </c>
      <c r="Y744" s="25" t="str">
        <f t="shared" ca="1" si="679"/>
        <v/>
      </c>
      <c r="Z744" s="25" t="str">
        <f t="shared" ca="1" si="699"/>
        <v/>
      </c>
      <c r="AA744" s="25" t="str">
        <f t="shared" ca="1" si="700"/>
        <v/>
      </c>
      <c r="AB744" s="25" t="str">
        <f ca="1">IF($H744="","",IF($Q744="x",SUM(U$3:W744)+SUM(Z$3:AA744)-SUM(AB$3:AB743),0))</f>
        <v/>
      </c>
      <c r="AC744" s="25" t="str">
        <f t="shared" ca="1" si="701"/>
        <v/>
      </c>
      <c r="AD744" s="25" t="str">
        <f t="shared" ca="1" si="680"/>
        <v/>
      </c>
      <c r="AE744" s="7"/>
      <c r="AF744" s="25" t="str">
        <f t="shared" ca="1" si="702"/>
        <v/>
      </c>
      <c r="AG744" s="25">
        <f ca="1">SUM(AF$3:AF744)</f>
        <v>0</v>
      </c>
      <c r="AH744" s="25" t="str">
        <f t="shared" ca="1" si="703"/>
        <v/>
      </c>
      <c r="AI744" s="25" t="str">
        <f t="shared" ca="1" si="681"/>
        <v/>
      </c>
      <c r="AJ744" s="25" t="str">
        <f t="shared" ca="1" si="704"/>
        <v/>
      </c>
      <c r="AK744" s="25" t="str">
        <f t="shared" ca="1" si="682"/>
        <v/>
      </c>
      <c r="AL744" s="25" t="str">
        <f t="shared" ca="1" si="705"/>
        <v/>
      </c>
      <c r="AM744" s="25" t="str">
        <f t="shared" ca="1" si="683"/>
        <v/>
      </c>
      <c r="AN744" s="25" t="str">
        <f t="shared" ca="1" si="706"/>
        <v/>
      </c>
      <c r="AO744" s="25" t="str">
        <f t="shared" ca="1" si="707"/>
        <v/>
      </c>
      <c r="AP744" s="25" t="str">
        <f ca="1">IF($H744="","",IF($Q744="x",SUM(AI$3:AK744)+SUM(AN$3:AO744)-SUM(AP$3:AP743),0))</f>
        <v/>
      </c>
      <c r="AQ744" s="25" t="str">
        <f t="shared" ca="1" si="708"/>
        <v/>
      </c>
      <c r="AR744" s="25" t="str">
        <f t="shared" ca="1" si="684"/>
        <v/>
      </c>
      <c r="AS744" s="7"/>
      <c r="AT744" s="25" t="str">
        <f t="shared" ca="1" si="709"/>
        <v/>
      </c>
      <c r="AU744" s="25">
        <f ca="1">SUM(AT$3:AT744)</f>
        <v>0</v>
      </c>
      <c r="AV744" s="25" t="str">
        <f t="shared" ca="1" si="710"/>
        <v/>
      </c>
      <c r="AW744" s="25" t="str">
        <f t="shared" ca="1" si="685"/>
        <v/>
      </c>
      <c r="AX744" s="25" t="str">
        <f t="shared" ca="1" si="711"/>
        <v/>
      </c>
      <c r="AY744" s="25" t="str">
        <f t="shared" ca="1" si="712"/>
        <v/>
      </c>
      <c r="AZ744" s="25" t="str">
        <f t="shared" ca="1" si="713"/>
        <v/>
      </c>
      <c r="BA744" s="25" t="str">
        <f t="shared" ca="1" si="714"/>
        <v/>
      </c>
      <c r="BB744" s="25" t="str">
        <f t="shared" ca="1" si="715"/>
        <v/>
      </c>
      <c r="BC744" s="25" t="str">
        <f t="shared" ca="1" si="716"/>
        <v/>
      </c>
      <c r="BD744" s="25" t="str">
        <f ca="1">IF($H744="","",IF($Q744="x",SUM(AW$3:AY744)+SUM(BB$3:BC744)-SUM(BD$3:BD743),0))</f>
        <v/>
      </c>
      <c r="BE744" s="25" t="str">
        <f t="shared" ca="1" si="717"/>
        <v/>
      </c>
      <c r="BF744" s="25" t="str">
        <f t="shared" ca="1" si="686"/>
        <v/>
      </c>
      <c r="BG744" s="7"/>
      <c r="BI744" s="25" t="str">
        <f t="shared" ca="1" si="718"/>
        <v/>
      </c>
      <c r="BJ744" s="25">
        <f ca="1">SUM(BI$3:BI744)</f>
        <v>0</v>
      </c>
      <c r="BK744" s="25" t="str">
        <f t="shared" ca="1" si="730"/>
        <v/>
      </c>
      <c r="BL744" s="25" t="str">
        <f t="shared" ca="1" si="687"/>
        <v/>
      </c>
      <c r="BM744" s="25" t="str">
        <f t="shared" ca="1" si="719"/>
        <v/>
      </c>
      <c r="BN744" s="25" t="str">
        <f t="shared" ca="1" si="720"/>
        <v/>
      </c>
      <c r="BO744" s="25" t="str">
        <f t="shared" ca="1" si="721"/>
        <v/>
      </c>
      <c r="BP744" s="25" t="str">
        <f t="shared" ca="1" si="722"/>
        <v/>
      </c>
      <c r="BQ744" s="25" t="str">
        <f t="shared" ca="1" si="723"/>
        <v/>
      </c>
      <c r="BR744" s="25" t="str">
        <f t="shared" ca="1" si="724"/>
        <v/>
      </c>
      <c r="BS744" s="25" t="str">
        <f ca="1">IF($H744="","",IF($Q744="x",SUM(BL$3:BN744)+SUM(BQ$3:BR744)-SUM(BS$3:BS743),0))</f>
        <v/>
      </c>
      <c r="BT744" s="25" t="str">
        <f t="shared" ca="1" si="725"/>
        <v/>
      </c>
      <c r="BU744" s="25" t="str">
        <f t="shared" ca="1" si="688"/>
        <v/>
      </c>
      <c r="BV744" s="7"/>
      <c r="BY744" s="7"/>
      <c r="CB744" s="131">
        <f t="shared" si="672"/>
        <v>741</v>
      </c>
      <c r="CC744" s="132" t="str">
        <f t="shared" ca="1" si="726"/>
        <v/>
      </c>
      <c r="CD744" s="133" t="str">
        <f t="shared" ca="1" si="673"/>
        <v/>
      </c>
      <c r="CE744" s="133" t="str">
        <f t="shared" ca="1" si="727"/>
        <v/>
      </c>
      <c r="CF744" s="133" t="str">
        <f t="shared" ca="1" si="674"/>
        <v/>
      </c>
      <c r="CG744" s="133" t="str">
        <f t="shared" ca="1" si="728"/>
        <v/>
      </c>
      <c r="CH744" s="133" t="str">
        <f ca="1">IF($H744="","",IF(MONTH($H744)=MONTH($C$4)-1,MAX(0,(CG744-SUM(N733:N744)+SUM(O733:O744))-(VLOOKUP(CB744-12,$CB$3:$CH743,6,FALSE))),0)*0.25)</f>
        <v/>
      </c>
      <c r="CI744" s="133" t="str">
        <f ca="1">IF($H744="","",CG744-SUM($CH$4:$CH744))</f>
        <v/>
      </c>
      <c r="CK744" s="133" t="str">
        <f ca="1">IF($H744="","",SUM($N$4:$N744)+$CK$3)</f>
        <v/>
      </c>
      <c r="CL744" s="133" t="str">
        <f ca="1">IF($H744="","",SUM($O$4:$O744))</f>
        <v/>
      </c>
      <c r="CM744" s="133" t="str">
        <f t="shared" ca="1" si="731"/>
        <v/>
      </c>
      <c r="CN744" s="133" t="str">
        <f ca="1">IF($H744="","",ROUND(IF(MONTH($H744)=MONTH($C$4)-1,BT744*(1+CC744)-SUM($CM$4:$CM744),0),2))</f>
        <v/>
      </c>
      <c r="CZ744" s="132" t="str">
        <f t="shared" ca="1" si="689"/>
        <v/>
      </c>
    </row>
    <row r="745" spans="6:104" x14ac:dyDescent="0.2">
      <c r="F745" s="3">
        <v>742</v>
      </c>
      <c r="G745" s="3">
        <f t="shared" si="690"/>
        <v>62</v>
      </c>
      <c r="H745" s="8" t="str">
        <f t="shared" ca="1" si="729"/>
        <v/>
      </c>
      <c r="I745" s="6" t="str">
        <f t="shared" ca="1" si="675"/>
        <v/>
      </c>
      <c r="J745" s="6" t="str">
        <f t="shared" ca="1" si="676"/>
        <v/>
      </c>
      <c r="K745" s="7"/>
      <c r="L745" s="6" t="str">
        <f ca="1">IF($H745="","",IF($J745="",VLOOKUP($I745,Sterbetafeln!$A$4:$I$124,$D$10,FALSE),MAX(0.0005,VLOOKUP($I745,Sterbetafeln!$A$4:$I$124,$D$10,FALSE)*VLOOKUP($J745,Sterbetafeln!$A$4:$I$124,$D$13,FALSE))))</f>
        <v/>
      </c>
      <c r="M745" s="78">
        <f ca="1">SUM($O$3:$O745)</f>
        <v>0</v>
      </c>
      <c r="N745" s="25" t="str">
        <f t="shared" ca="1" si="691"/>
        <v/>
      </c>
      <c r="O745" s="25" t="str">
        <f t="shared" ca="1" si="692"/>
        <v/>
      </c>
      <c r="P745" s="25" t="str">
        <f t="shared" ca="1" si="693"/>
        <v/>
      </c>
      <c r="Q745" s="7" t="str">
        <f t="shared" ca="1" si="694"/>
        <v/>
      </c>
      <c r="R745" s="25" t="str">
        <f t="shared" ca="1" si="695"/>
        <v/>
      </c>
      <c r="S745" s="25">
        <f ca="1">SUM(R$3:R745)</f>
        <v>0</v>
      </c>
      <c r="T745" s="25" t="str">
        <f t="shared" ca="1" si="696"/>
        <v/>
      </c>
      <c r="U745" s="25" t="str">
        <f t="shared" ca="1" si="677"/>
        <v/>
      </c>
      <c r="V745" s="25" t="str">
        <f t="shared" ca="1" si="697"/>
        <v/>
      </c>
      <c r="W745" s="25" t="str">
        <f t="shared" ca="1" si="678"/>
        <v/>
      </c>
      <c r="X745" s="25" t="str">
        <f t="shared" ca="1" si="698"/>
        <v/>
      </c>
      <c r="Y745" s="25" t="str">
        <f t="shared" ca="1" si="679"/>
        <v/>
      </c>
      <c r="Z745" s="25" t="str">
        <f t="shared" ca="1" si="699"/>
        <v/>
      </c>
      <c r="AA745" s="25" t="str">
        <f t="shared" ca="1" si="700"/>
        <v/>
      </c>
      <c r="AB745" s="25" t="str">
        <f ca="1">IF($H745="","",IF($Q745="x",SUM(U$3:W745)+SUM(Z$3:AA745)-SUM(AB$3:AB744),0))</f>
        <v/>
      </c>
      <c r="AC745" s="25" t="str">
        <f t="shared" ca="1" si="701"/>
        <v/>
      </c>
      <c r="AD745" s="25" t="str">
        <f t="shared" ca="1" si="680"/>
        <v/>
      </c>
      <c r="AE745" s="7"/>
      <c r="AF745" s="25" t="str">
        <f t="shared" ca="1" si="702"/>
        <v/>
      </c>
      <c r="AG745" s="25">
        <f ca="1">SUM(AF$3:AF745)</f>
        <v>0</v>
      </c>
      <c r="AH745" s="25" t="str">
        <f t="shared" ca="1" si="703"/>
        <v/>
      </c>
      <c r="AI745" s="25" t="str">
        <f t="shared" ca="1" si="681"/>
        <v/>
      </c>
      <c r="AJ745" s="25" t="str">
        <f t="shared" ca="1" si="704"/>
        <v/>
      </c>
      <c r="AK745" s="25" t="str">
        <f t="shared" ca="1" si="682"/>
        <v/>
      </c>
      <c r="AL745" s="25" t="str">
        <f t="shared" ca="1" si="705"/>
        <v/>
      </c>
      <c r="AM745" s="25" t="str">
        <f t="shared" ca="1" si="683"/>
        <v/>
      </c>
      <c r="AN745" s="25" t="str">
        <f t="shared" ca="1" si="706"/>
        <v/>
      </c>
      <c r="AO745" s="25" t="str">
        <f t="shared" ca="1" si="707"/>
        <v/>
      </c>
      <c r="AP745" s="25" t="str">
        <f ca="1">IF($H745="","",IF($Q745="x",SUM(AI$3:AK745)+SUM(AN$3:AO745)-SUM(AP$3:AP744),0))</f>
        <v/>
      </c>
      <c r="AQ745" s="25" t="str">
        <f t="shared" ca="1" si="708"/>
        <v/>
      </c>
      <c r="AR745" s="25" t="str">
        <f t="shared" ca="1" si="684"/>
        <v/>
      </c>
      <c r="AS745" s="7"/>
      <c r="AT745" s="25" t="str">
        <f t="shared" ca="1" si="709"/>
        <v/>
      </c>
      <c r="AU745" s="25">
        <f ca="1">SUM(AT$3:AT745)</f>
        <v>0</v>
      </c>
      <c r="AV745" s="25" t="str">
        <f t="shared" ca="1" si="710"/>
        <v/>
      </c>
      <c r="AW745" s="25" t="str">
        <f t="shared" ca="1" si="685"/>
        <v/>
      </c>
      <c r="AX745" s="25" t="str">
        <f t="shared" ca="1" si="711"/>
        <v/>
      </c>
      <c r="AY745" s="25" t="str">
        <f t="shared" ca="1" si="712"/>
        <v/>
      </c>
      <c r="AZ745" s="25" t="str">
        <f t="shared" ca="1" si="713"/>
        <v/>
      </c>
      <c r="BA745" s="25" t="str">
        <f t="shared" ca="1" si="714"/>
        <v/>
      </c>
      <c r="BB745" s="25" t="str">
        <f t="shared" ca="1" si="715"/>
        <v/>
      </c>
      <c r="BC745" s="25" t="str">
        <f t="shared" ca="1" si="716"/>
        <v/>
      </c>
      <c r="BD745" s="25" t="str">
        <f ca="1">IF($H745="","",IF($Q745="x",SUM(AW$3:AY745)+SUM(BB$3:BC745)-SUM(BD$3:BD744),0))</f>
        <v/>
      </c>
      <c r="BE745" s="25" t="str">
        <f t="shared" ca="1" si="717"/>
        <v/>
      </c>
      <c r="BF745" s="25" t="str">
        <f t="shared" ca="1" si="686"/>
        <v/>
      </c>
      <c r="BG745" s="7"/>
      <c r="BI745" s="25" t="str">
        <f t="shared" ca="1" si="718"/>
        <v/>
      </c>
      <c r="BJ745" s="25">
        <f ca="1">SUM(BI$3:BI745)</f>
        <v>0</v>
      </c>
      <c r="BK745" s="25" t="str">
        <f t="shared" ca="1" si="730"/>
        <v/>
      </c>
      <c r="BL745" s="25" t="str">
        <f t="shared" ca="1" si="687"/>
        <v/>
      </c>
      <c r="BM745" s="25" t="str">
        <f t="shared" ca="1" si="719"/>
        <v/>
      </c>
      <c r="BN745" s="25" t="str">
        <f t="shared" ca="1" si="720"/>
        <v/>
      </c>
      <c r="BO745" s="25" t="str">
        <f t="shared" ca="1" si="721"/>
        <v/>
      </c>
      <c r="BP745" s="25" t="str">
        <f t="shared" ca="1" si="722"/>
        <v/>
      </c>
      <c r="BQ745" s="25" t="str">
        <f t="shared" ca="1" si="723"/>
        <v/>
      </c>
      <c r="BR745" s="25" t="str">
        <f t="shared" ca="1" si="724"/>
        <v/>
      </c>
      <c r="BS745" s="25" t="str">
        <f ca="1">IF($H745="","",IF($Q745="x",SUM(BL$3:BN745)+SUM(BQ$3:BR745)-SUM(BS$3:BS744),0))</f>
        <v/>
      </c>
      <c r="BT745" s="25" t="str">
        <f t="shared" ca="1" si="725"/>
        <v/>
      </c>
      <c r="BU745" s="25" t="str">
        <f t="shared" ca="1" si="688"/>
        <v/>
      </c>
      <c r="BV745" s="7"/>
      <c r="BY745" s="7"/>
      <c r="CB745" s="131">
        <f t="shared" si="672"/>
        <v>742</v>
      </c>
      <c r="CC745" s="132" t="str">
        <f t="shared" ca="1" si="726"/>
        <v/>
      </c>
      <c r="CD745" s="133" t="str">
        <f t="shared" ca="1" si="673"/>
        <v/>
      </c>
      <c r="CE745" s="133" t="str">
        <f t="shared" ca="1" si="727"/>
        <v/>
      </c>
      <c r="CF745" s="133" t="str">
        <f t="shared" ca="1" si="674"/>
        <v/>
      </c>
      <c r="CG745" s="133" t="str">
        <f t="shared" ca="1" si="728"/>
        <v/>
      </c>
      <c r="CH745" s="133" t="str">
        <f ca="1">IF($H745="","",IF(MONTH($H745)=MONTH($C$4)-1,MAX(0,(CG745-SUM(N734:N745)+SUM(O734:O745))-(VLOOKUP(CB745-12,$CB$3:$CH744,6,FALSE))),0)*0.25)</f>
        <v/>
      </c>
      <c r="CI745" s="133" t="str">
        <f ca="1">IF($H745="","",CG745-SUM($CH$4:$CH745))</f>
        <v/>
      </c>
      <c r="CK745" s="133" t="str">
        <f ca="1">IF($H745="","",SUM($N$4:$N745)+$CK$3)</f>
        <v/>
      </c>
      <c r="CL745" s="133" t="str">
        <f ca="1">IF($H745="","",SUM($O$4:$O745))</f>
        <v/>
      </c>
      <c r="CM745" s="133" t="str">
        <f t="shared" ca="1" si="731"/>
        <v/>
      </c>
      <c r="CN745" s="133" t="str">
        <f ca="1">IF($H745="","",ROUND(IF(MONTH($H745)=MONTH($C$4)-1,BT745*(1+CC745)-SUM($CM$4:$CM745),0),2))</f>
        <v/>
      </c>
      <c r="CZ745" s="132" t="str">
        <f t="shared" ca="1" si="689"/>
        <v/>
      </c>
    </row>
    <row r="746" spans="6:104" x14ac:dyDescent="0.2">
      <c r="F746" s="3">
        <v>743</v>
      </c>
      <c r="G746" s="3">
        <f t="shared" si="690"/>
        <v>62</v>
      </c>
      <c r="H746" s="8" t="str">
        <f t="shared" ca="1" si="729"/>
        <v/>
      </c>
      <c r="I746" s="6" t="str">
        <f t="shared" ca="1" si="675"/>
        <v/>
      </c>
      <c r="J746" s="6" t="str">
        <f t="shared" ca="1" si="676"/>
        <v/>
      </c>
      <c r="K746" s="7"/>
      <c r="L746" s="6" t="str">
        <f ca="1">IF($H746="","",IF($J746="",VLOOKUP($I746,Sterbetafeln!$A$4:$I$124,$D$10,FALSE),MAX(0.0005,VLOOKUP($I746,Sterbetafeln!$A$4:$I$124,$D$10,FALSE)*VLOOKUP($J746,Sterbetafeln!$A$4:$I$124,$D$13,FALSE))))</f>
        <v/>
      </c>
      <c r="M746" s="78">
        <f ca="1">SUM($O$3:$O746)</f>
        <v>0</v>
      </c>
      <c r="N746" s="25" t="str">
        <f t="shared" ca="1" si="691"/>
        <v/>
      </c>
      <c r="O746" s="25" t="str">
        <f t="shared" ca="1" si="692"/>
        <v/>
      </c>
      <c r="P746" s="25" t="str">
        <f t="shared" ca="1" si="693"/>
        <v/>
      </c>
      <c r="Q746" s="7" t="str">
        <f t="shared" ca="1" si="694"/>
        <v/>
      </c>
      <c r="R746" s="25" t="str">
        <f t="shared" ca="1" si="695"/>
        <v/>
      </c>
      <c r="S746" s="25">
        <f ca="1">SUM(R$3:R746)</f>
        <v>0</v>
      </c>
      <c r="T746" s="25" t="str">
        <f t="shared" ca="1" si="696"/>
        <v/>
      </c>
      <c r="U746" s="25" t="str">
        <f t="shared" ca="1" si="677"/>
        <v/>
      </c>
      <c r="V746" s="25" t="str">
        <f t="shared" ca="1" si="697"/>
        <v/>
      </c>
      <c r="W746" s="25" t="str">
        <f t="shared" ca="1" si="678"/>
        <v/>
      </c>
      <c r="X746" s="25" t="str">
        <f t="shared" ca="1" si="698"/>
        <v/>
      </c>
      <c r="Y746" s="25" t="str">
        <f t="shared" ca="1" si="679"/>
        <v/>
      </c>
      <c r="Z746" s="25" t="str">
        <f t="shared" ca="1" si="699"/>
        <v/>
      </c>
      <c r="AA746" s="25" t="str">
        <f t="shared" ca="1" si="700"/>
        <v/>
      </c>
      <c r="AB746" s="25" t="str">
        <f ca="1">IF($H746="","",IF($Q746="x",SUM(U$3:W746)+SUM(Z$3:AA746)-SUM(AB$3:AB745),0))</f>
        <v/>
      </c>
      <c r="AC746" s="25" t="str">
        <f t="shared" ca="1" si="701"/>
        <v/>
      </c>
      <c r="AD746" s="25" t="str">
        <f t="shared" ca="1" si="680"/>
        <v/>
      </c>
      <c r="AE746" s="7"/>
      <c r="AF746" s="25" t="str">
        <f t="shared" ca="1" si="702"/>
        <v/>
      </c>
      <c r="AG746" s="25">
        <f ca="1">SUM(AF$3:AF746)</f>
        <v>0</v>
      </c>
      <c r="AH746" s="25" t="str">
        <f t="shared" ca="1" si="703"/>
        <v/>
      </c>
      <c r="AI746" s="25" t="str">
        <f t="shared" ca="1" si="681"/>
        <v/>
      </c>
      <c r="AJ746" s="25" t="str">
        <f t="shared" ca="1" si="704"/>
        <v/>
      </c>
      <c r="AK746" s="25" t="str">
        <f t="shared" ca="1" si="682"/>
        <v/>
      </c>
      <c r="AL746" s="25" t="str">
        <f t="shared" ca="1" si="705"/>
        <v/>
      </c>
      <c r="AM746" s="25" t="str">
        <f t="shared" ca="1" si="683"/>
        <v/>
      </c>
      <c r="AN746" s="25" t="str">
        <f t="shared" ca="1" si="706"/>
        <v/>
      </c>
      <c r="AO746" s="25" t="str">
        <f t="shared" ca="1" si="707"/>
        <v/>
      </c>
      <c r="AP746" s="25" t="str">
        <f ca="1">IF($H746="","",IF($Q746="x",SUM(AI$3:AK746)+SUM(AN$3:AO746)-SUM(AP$3:AP745),0))</f>
        <v/>
      </c>
      <c r="AQ746" s="25" t="str">
        <f t="shared" ca="1" si="708"/>
        <v/>
      </c>
      <c r="AR746" s="25" t="str">
        <f t="shared" ca="1" si="684"/>
        <v/>
      </c>
      <c r="AS746" s="7"/>
      <c r="AT746" s="25" t="str">
        <f t="shared" ca="1" si="709"/>
        <v/>
      </c>
      <c r="AU746" s="25">
        <f ca="1">SUM(AT$3:AT746)</f>
        <v>0</v>
      </c>
      <c r="AV746" s="25" t="str">
        <f t="shared" ca="1" si="710"/>
        <v/>
      </c>
      <c r="AW746" s="25" t="str">
        <f t="shared" ca="1" si="685"/>
        <v/>
      </c>
      <c r="AX746" s="25" t="str">
        <f t="shared" ca="1" si="711"/>
        <v/>
      </c>
      <c r="AY746" s="25" t="str">
        <f t="shared" ca="1" si="712"/>
        <v/>
      </c>
      <c r="AZ746" s="25" t="str">
        <f t="shared" ca="1" si="713"/>
        <v/>
      </c>
      <c r="BA746" s="25" t="str">
        <f t="shared" ca="1" si="714"/>
        <v/>
      </c>
      <c r="BB746" s="25" t="str">
        <f t="shared" ca="1" si="715"/>
        <v/>
      </c>
      <c r="BC746" s="25" t="str">
        <f t="shared" ca="1" si="716"/>
        <v/>
      </c>
      <c r="BD746" s="25" t="str">
        <f ca="1">IF($H746="","",IF($Q746="x",SUM(AW$3:AY746)+SUM(BB$3:BC746)-SUM(BD$3:BD745),0))</f>
        <v/>
      </c>
      <c r="BE746" s="25" t="str">
        <f t="shared" ca="1" si="717"/>
        <v/>
      </c>
      <c r="BF746" s="25" t="str">
        <f t="shared" ca="1" si="686"/>
        <v/>
      </c>
      <c r="BG746" s="7"/>
      <c r="BI746" s="25" t="str">
        <f t="shared" ca="1" si="718"/>
        <v/>
      </c>
      <c r="BJ746" s="25">
        <f ca="1">SUM(BI$3:BI746)</f>
        <v>0</v>
      </c>
      <c r="BK746" s="25" t="str">
        <f t="shared" ca="1" si="730"/>
        <v/>
      </c>
      <c r="BL746" s="25" t="str">
        <f t="shared" ca="1" si="687"/>
        <v/>
      </c>
      <c r="BM746" s="25" t="str">
        <f t="shared" ca="1" si="719"/>
        <v/>
      </c>
      <c r="BN746" s="25" t="str">
        <f t="shared" ca="1" si="720"/>
        <v/>
      </c>
      <c r="BO746" s="25" t="str">
        <f t="shared" ca="1" si="721"/>
        <v/>
      </c>
      <c r="BP746" s="25" t="str">
        <f t="shared" ca="1" si="722"/>
        <v/>
      </c>
      <c r="BQ746" s="25" t="str">
        <f t="shared" ca="1" si="723"/>
        <v/>
      </c>
      <c r="BR746" s="25" t="str">
        <f t="shared" ca="1" si="724"/>
        <v/>
      </c>
      <c r="BS746" s="25" t="str">
        <f ca="1">IF($H746="","",IF($Q746="x",SUM(BL$3:BN746)+SUM(BQ$3:BR746)-SUM(BS$3:BS745),0))</f>
        <v/>
      </c>
      <c r="BT746" s="25" t="str">
        <f t="shared" ca="1" si="725"/>
        <v/>
      </c>
      <c r="BU746" s="25" t="str">
        <f t="shared" ca="1" si="688"/>
        <v/>
      </c>
      <c r="BV746" s="7"/>
      <c r="BY746" s="7"/>
      <c r="CB746" s="131">
        <f t="shared" si="672"/>
        <v>743</v>
      </c>
      <c r="CC746" s="132" t="str">
        <f t="shared" ca="1" si="726"/>
        <v/>
      </c>
      <c r="CD746" s="133" t="str">
        <f t="shared" ca="1" si="673"/>
        <v/>
      </c>
      <c r="CE746" s="133" t="str">
        <f t="shared" ca="1" si="727"/>
        <v/>
      </c>
      <c r="CF746" s="133" t="str">
        <f t="shared" ca="1" si="674"/>
        <v/>
      </c>
      <c r="CG746" s="133" t="str">
        <f t="shared" ca="1" si="728"/>
        <v/>
      </c>
      <c r="CH746" s="133" t="str">
        <f ca="1">IF($H746="","",IF(MONTH($H746)=MONTH($C$4)-1,MAX(0,(CG746-SUM(N735:N746)+SUM(O735:O746))-(VLOOKUP(CB746-12,$CB$3:$CH745,6,FALSE))),0)*0.25)</f>
        <v/>
      </c>
      <c r="CI746" s="133" t="str">
        <f ca="1">IF($H746="","",CG746-SUM($CH$4:$CH746))</f>
        <v/>
      </c>
      <c r="CK746" s="133" t="str">
        <f ca="1">IF($H746="","",SUM($N$4:$N746)+$CK$3)</f>
        <v/>
      </c>
      <c r="CL746" s="133" t="str">
        <f ca="1">IF($H746="","",SUM($O$4:$O746))</f>
        <v/>
      </c>
      <c r="CM746" s="133" t="str">
        <f t="shared" ca="1" si="731"/>
        <v/>
      </c>
      <c r="CN746" s="133" t="str">
        <f ca="1">IF($H746="","",ROUND(IF(MONTH($H746)=MONTH($C$4)-1,BT746*(1+CC746)-SUM($CM$4:$CM746),0),2))</f>
        <v/>
      </c>
      <c r="CZ746" s="132" t="str">
        <f t="shared" ca="1" si="689"/>
        <v/>
      </c>
    </row>
    <row r="747" spans="6:104" x14ac:dyDescent="0.2">
      <c r="F747" s="3">
        <v>744</v>
      </c>
      <c r="G747" s="3">
        <f t="shared" si="690"/>
        <v>62</v>
      </c>
      <c r="H747" s="8" t="str">
        <f t="shared" ca="1" si="729"/>
        <v/>
      </c>
      <c r="I747" s="6" t="str">
        <f t="shared" ca="1" si="675"/>
        <v/>
      </c>
      <c r="J747" s="6" t="str">
        <f t="shared" ca="1" si="676"/>
        <v/>
      </c>
      <c r="K747" s="7"/>
      <c r="L747" s="6" t="str">
        <f ca="1">IF($H747="","",IF($J747="",VLOOKUP($I747,Sterbetafeln!$A$4:$I$124,$D$10,FALSE),MAX(0.0005,VLOOKUP($I747,Sterbetafeln!$A$4:$I$124,$D$10,FALSE)*VLOOKUP($J747,Sterbetafeln!$A$4:$I$124,$D$13,FALSE))))</f>
        <v/>
      </c>
      <c r="M747" s="78">
        <f ca="1">SUM($O$3:$O747)</f>
        <v>0</v>
      </c>
      <c r="N747" s="25" t="str">
        <f t="shared" ca="1" si="691"/>
        <v/>
      </c>
      <c r="O747" s="25" t="str">
        <f t="shared" ca="1" si="692"/>
        <v/>
      </c>
      <c r="P747" s="25" t="str">
        <f t="shared" ca="1" si="693"/>
        <v/>
      </c>
      <c r="Q747" s="7" t="str">
        <f t="shared" ca="1" si="694"/>
        <v/>
      </c>
      <c r="R747" s="25" t="str">
        <f t="shared" ca="1" si="695"/>
        <v/>
      </c>
      <c r="S747" s="25">
        <f ca="1">SUM(R$3:R747)</f>
        <v>0</v>
      </c>
      <c r="T747" s="25" t="str">
        <f t="shared" ca="1" si="696"/>
        <v/>
      </c>
      <c r="U747" s="25" t="str">
        <f t="shared" ca="1" si="677"/>
        <v/>
      </c>
      <c r="V747" s="25" t="str">
        <f t="shared" ca="1" si="697"/>
        <v/>
      </c>
      <c r="W747" s="25" t="str">
        <f t="shared" ca="1" si="678"/>
        <v/>
      </c>
      <c r="X747" s="25" t="str">
        <f t="shared" ca="1" si="698"/>
        <v/>
      </c>
      <c r="Y747" s="25" t="str">
        <f t="shared" ca="1" si="679"/>
        <v/>
      </c>
      <c r="Z747" s="25" t="str">
        <f t="shared" ca="1" si="699"/>
        <v/>
      </c>
      <c r="AA747" s="25" t="str">
        <f t="shared" ca="1" si="700"/>
        <v/>
      </c>
      <c r="AB747" s="25" t="str">
        <f ca="1">IF($H747="","",IF($Q747="x",SUM(U$3:W747)+SUM(Z$3:AA747)-SUM(AB$3:AB746),0))</f>
        <v/>
      </c>
      <c r="AC747" s="25" t="str">
        <f t="shared" ca="1" si="701"/>
        <v/>
      </c>
      <c r="AD747" s="25" t="str">
        <f t="shared" ca="1" si="680"/>
        <v/>
      </c>
      <c r="AE747" s="7"/>
      <c r="AF747" s="25" t="str">
        <f t="shared" ca="1" si="702"/>
        <v/>
      </c>
      <c r="AG747" s="25">
        <f ca="1">SUM(AF$3:AF747)</f>
        <v>0</v>
      </c>
      <c r="AH747" s="25" t="str">
        <f t="shared" ca="1" si="703"/>
        <v/>
      </c>
      <c r="AI747" s="25" t="str">
        <f t="shared" ca="1" si="681"/>
        <v/>
      </c>
      <c r="AJ747" s="25" t="str">
        <f t="shared" ca="1" si="704"/>
        <v/>
      </c>
      <c r="AK747" s="25" t="str">
        <f t="shared" ca="1" si="682"/>
        <v/>
      </c>
      <c r="AL747" s="25" t="str">
        <f t="shared" ca="1" si="705"/>
        <v/>
      </c>
      <c r="AM747" s="25" t="str">
        <f t="shared" ca="1" si="683"/>
        <v/>
      </c>
      <c r="AN747" s="25" t="str">
        <f t="shared" ca="1" si="706"/>
        <v/>
      </c>
      <c r="AO747" s="25" t="str">
        <f t="shared" ca="1" si="707"/>
        <v/>
      </c>
      <c r="AP747" s="25" t="str">
        <f ca="1">IF($H747="","",IF($Q747="x",SUM(AI$3:AK747)+SUM(AN$3:AO747)-SUM(AP$3:AP746),0))</f>
        <v/>
      </c>
      <c r="AQ747" s="25" t="str">
        <f t="shared" ca="1" si="708"/>
        <v/>
      </c>
      <c r="AR747" s="25" t="str">
        <f t="shared" ca="1" si="684"/>
        <v/>
      </c>
      <c r="AS747" s="7"/>
      <c r="AT747" s="25" t="str">
        <f t="shared" ca="1" si="709"/>
        <v/>
      </c>
      <c r="AU747" s="25">
        <f ca="1">SUM(AT$3:AT747)</f>
        <v>0</v>
      </c>
      <c r="AV747" s="25" t="str">
        <f t="shared" ca="1" si="710"/>
        <v/>
      </c>
      <c r="AW747" s="25" t="str">
        <f t="shared" ca="1" si="685"/>
        <v/>
      </c>
      <c r="AX747" s="25" t="str">
        <f t="shared" ca="1" si="711"/>
        <v/>
      </c>
      <c r="AY747" s="25" t="str">
        <f t="shared" ca="1" si="712"/>
        <v/>
      </c>
      <c r="AZ747" s="25" t="str">
        <f t="shared" ca="1" si="713"/>
        <v/>
      </c>
      <c r="BA747" s="25" t="str">
        <f t="shared" ca="1" si="714"/>
        <v/>
      </c>
      <c r="BB747" s="25" t="str">
        <f t="shared" ca="1" si="715"/>
        <v/>
      </c>
      <c r="BC747" s="25" t="str">
        <f t="shared" ca="1" si="716"/>
        <v/>
      </c>
      <c r="BD747" s="25" t="str">
        <f ca="1">IF($H747="","",IF($Q747="x",SUM(AW$3:AY747)+SUM(BB$3:BC747)-SUM(BD$3:BD746),0))</f>
        <v/>
      </c>
      <c r="BE747" s="25" t="str">
        <f t="shared" ca="1" si="717"/>
        <v/>
      </c>
      <c r="BF747" s="25" t="str">
        <f t="shared" ca="1" si="686"/>
        <v/>
      </c>
      <c r="BG747" s="7"/>
      <c r="BI747" s="25" t="str">
        <f t="shared" ca="1" si="718"/>
        <v/>
      </c>
      <c r="BJ747" s="25">
        <f ca="1">SUM(BI$3:BI747)</f>
        <v>0</v>
      </c>
      <c r="BK747" s="25" t="str">
        <f t="shared" ca="1" si="730"/>
        <v/>
      </c>
      <c r="BL747" s="25" t="str">
        <f t="shared" ca="1" si="687"/>
        <v/>
      </c>
      <c r="BM747" s="25" t="str">
        <f t="shared" ca="1" si="719"/>
        <v/>
      </c>
      <c r="BN747" s="25" t="str">
        <f t="shared" ca="1" si="720"/>
        <v/>
      </c>
      <c r="BO747" s="25" t="str">
        <f t="shared" ca="1" si="721"/>
        <v/>
      </c>
      <c r="BP747" s="25" t="str">
        <f t="shared" ca="1" si="722"/>
        <v/>
      </c>
      <c r="BQ747" s="25" t="str">
        <f t="shared" ca="1" si="723"/>
        <v/>
      </c>
      <c r="BR747" s="25" t="str">
        <f t="shared" ca="1" si="724"/>
        <v/>
      </c>
      <c r="BS747" s="25" t="str">
        <f ca="1">IF($H747="","",IF($Q747="x",SUM(BL$3:BN747)+SUM(BQ$3:BR747)-SUM(BS$3:BS746),0))</f>
        <v/>
      </c>
      <c r="BT747" s="25" t="str">
        <f t="shared" ca="1" si="725"/>
        <v/>
      </c>
      <c r="BU747" s="25" t="str">
        <f t="shared" ca="1" si="688"/>
        <v/>
      </c>
      <c r="BV747" s="7"/>
      <c r="BY747" s="7"/>
      <c r="CB747" s="131">
        <f t="shared" si="672"/>
        <v>744</v>
      </c>
      <c r="CC747" s="132" t="str">
        <f t="shared" ca="1" si="726"/>
        <v/>
      </c>
      <c r="CD747" s="133" t="str">
        <f t="shared" ca="1" si="673"/>
        <v/>
      </c>
      <c r="CE747" s="133" t="str">
        <f t="shared" ca="1" si="727"/>
        <v/>
      </c>
      <c r="CF747" s="133" t="str">
        <f t="shared" ca="1" si="674"/>
        <v/>
      </c>
      <c r="CG747" s="133" t="str">
        <f t="shared" ca="1" si="728"/>
        <v/>
      </c>
      <c r="CH747" s="133" t="str">
        <f ca="1">IF($H747="","",IF(MONTH($H747)=MONTH($C$4)-1,MAX(0,(CG747-SUM(N736:N747)+SUM(O736:O747))-(VLOOKUP(CB747-12,$CB$3:$CH746,6,FALSE))),0)*0.25)</f>
        <v/>
      </c>
      <c r="CI747" s="133" t="str">
        <f ca="1">IF($H747="","",CG747-SUM($CH$4:$CH747))</f>
        <v/>
      </c>
      <c r="CK747" s="133" t="str">
        <f ca="1">IF($H747="","",SUM($N$4:$N747)+$CK$3)</f>
        <v/>
      </c>
      <c r="CL747" s="133" t="str">
        <f ca="1">IF($H747="","",SUM($O$4:$O747))</f>
        <v/>
      </c>
      <c r="CM747" s="133" t="str">
        <f t="shared" ca="1" si="731"/>
        <v/>
      </c>
      <c r="CN747" s="133" t="str">
        <f ca="1">IF($H747="","",ROUND(IF(MONTH($H747)=MONTH($C$4)-1,BT747*(1+CC747)-SUM($CM$4:$CM747),0),2))</f>
        <v/>
      </c>
      <c r="CZ747" s="132" t="str">
        <f t="shared" ca="1" si="689"/>
        <v/>
      </c>
    </row>
    <row r="748" spans="6:104" x14ac:dyDescent="0.2">
      <c r="F748" s="3">
        <v>745</v>
      </c>
      <c r="G748" s="3">
        <f t="shared" si="690"/>
        <v>63</v>
      </c>
      <c r="H748" s="8" t="str">
        <f t="shared" ca="1" si="729"/>
        <v/>
      </c>
      <c r="I748" s="6" t="str">
        <f t="shared" ca="1" si="675"/>
        <v/>
      </c>
      <c r="J748" s="6" t="str">
        <f t="shared" ca="1" si="676"/>
        <v/>
      </c>
      <c r="K748" s="7"/>
      <c r="L748" s="6" t="str">
        <f ca="1">IF($H748="","",IF($J748="",VLOOKUP($I748,Sterbetafeln!$A$4:$I$124,$D$10,FALSE),MAX(0.0005,VLOOKUP($I748,Sterbetafeln!$A$4:$I$124,$D$10,FALSE)*VLOOKUP($J748,Sterbetafeln!$A$4:$I$124,$D$13,FALSE))))</f>
        <v/>
      </c>
      <c r="M748" s="78">
        <f ca="1">SUM($O$3:$O748)</f>
        <v>0</v>
      </c>
      <c r="N748" s="25" t="str">
        <f t="shared" ca="1" si="691"/>
        <v/>
      </c>
      <c r="O748" s="25" t="str">
        <f t="shared" ca="1" si="692"/>
        <v/>
      </c>
      <c r="P748" s="25" t="str">
        <f t="shared" ca="1" si="693"/>
        <v/>
      </c>
      <c r="Q748" s="7" t="str">
        <f t="shared" ca="1" si="694"/>
        <v/>
      </c>
      <c r="R748" s="25" t="str">
        <f t="shared" ca="1" si="695"/>
        <v/>
      </c>
      <c r="S748" s="25">
        <f ca="1">SUM(R$3:R748)</f>
        <v>0</v>
      </c>
      <c r="T748" s="25" t="str">
        <f t="shared" ca="1" si="696"/>
        <v/>
      </c>
      <c r="U748" s="25" t="str">
        <f t="shared" ca="1" si="677"/>
        <v/>
      </c>
      <c r="V748" s="25" t="str">
        <f t="shared" ca="1" si="697"/>
        <v/>
      </c>
      <c r="W748" s="25" t="str">
        <f t="shared" ca="1" si="678"/>
        <v/>
      </c>
      <c r="X748" s="25" t="str">
        <f t="shared" ca="1" si="698"/>
        <v/>
      </c>
      <c r="Y748" s="25" t="str">
        <f t="shared" ca="1" si="679"/>
        <v/>
      </c>
      <c r="Z748" s="25" t="str">
        <f t="shared" ca="1" si="699"/>
        <v/>
      </c>
      <c r="AA748" s="25" t="str">
        <f t="shared" ca="1" si="700"/>
        <v/>
      </c>
      <c r="AB748" s="25" t="str">
        <f ca="1">IF($H748="","",IF($Q748="x",SUM(U$3:W748)+SUM(Z$3:AA748)-SUM(AB$3:AB747),0))</f>
        <v/>
      </c>
      <c r="AC748" s="25" t="str">
        <f t="shared" ca="1" si="701"/>
        <v/>
      </c>
      <c r="AD748" s="25" t="str">
        <f t="shared" ca="1" si="680"/>
        <v/>
      </c>
      <c r="AE748" s="7"/>
      <c r="AF748" s="25" t="str">
        <f t="shared" ca="1" si="702"/>
        <v/>
      </c>
      <c r="AG748" s="25">
        <f ca="1">SUM(AF$3:AF748)</f>
        <v>0</v>
      </c>
      <c r="AH748" s="25" t="str">
        <f t="shared" ca="1" si="703"/>
        <v/>
      </c>
      <c r="AI748" s="25" t="str">
        <f t="shared" ca="1" si="681"/>
        <v/>
      </c>
      <c r="AJ748" s="25" t="str">
        <f t="shared" ca="1" si="704"/>
        <v/>
      </c>
      <c r="AK748" s="25" t="str">
        <f t="shared" ca="1" si="682"/>
        <v/>
      </c>
      <c r="AL748" s="25" t="str">
        <f t="shared" ca="1" si="705"/>
        <v/>
      </c>
      <c r="AM748" s="25" t="str">
        <f t="shared" ca="1" si="683"/>
        <v/>
      </c>
      <c r="AN748" s="25" t="str">
        <f t="shared" ca="1" si="706"/>
        <v/>
      </c>
      <c r="AO748" s="25" t="str">
        <f t="shared" ca="1" si="707"/>
        <v/>
      </c>
      <c r="AP748" s="25" t="str">
        <f ca="1">IF($H748="","",IF($Q748="x",SUM(AI$3:AK748)+SUM(AN$3:AO748)-SUM(AP$3:AP747),0))</f>
        <v/>
      </c>
      <c r="AQ748" s="25" t="str">
        <f t="shared" ca="1" si="708"/>
        <v/>
      </c>
      <c r="AR748" s="25" t="str">
        <f t="shared" ca="1" si="684"/>
        <v/>
      </c>
      <c r="AS748" s="7"/>
      <c r="AT748" s="25" t="str">
        <f t="shared" ca="1" si="709"/>
        <v/>
      </c>
      <c r="AU748" s="25">
        <f ca="1">SUM(AT$3:AT748)</f>
        <v>0</v>
      </c>
      <c r="AV748" s="25" t="str">
        <f t="shared" ca="1" si="710"/>
        <v/>
      </c>
      <c r="AW748" s="25" t="str">
        <f t="shared" ca="1" si="685"/>
        <v/>
      </c>
      <c r="AX748" s="25" t="str">
        <f t="shared" ca="1" si="711"/>
        <v/>
      </c>
      <c r="AY748" s="25" t="str">
        <f t="shared" ca="1" si="712"/>
        <v/>
      </c>
      <c r="AZ748" s="25" t="str">
        <f t="shared" ca="1" si="713"/>
        <v/>
      </c>
      <c r="BA748" s="25" t="str">
        <f t="shared" ca="1" si="714"/>
        <v/>
      </c>
      <c r="BB748" s="25" t="str">
        <f t="shared" ca="1" si="715"/>
        <v/>
      </c>
      <c r="BC748" s="25" t="str">
        <f t="shared" ca="1" si="716"/>
        <v/>
      </c>
      <c r="BD748" s="25" t="str">
        <f ca="1">IF($H748="","",IF($Q748="x",SUM(AW$3:AY748)+SUM(BB$3:BC748)-SUM(BD$3:BD747),0))</f>
        <v/>
      </c>
      <c r="BE748" s="25" t="str">
        <f t="shared" ca="1" si="717"/>
        <v/>
      </c>
      <c r="BF748" s="25" t="str">
        <f t="shared" ca="1" si="686"/>
        <v/>
      </c>
      <c r="BG748" s="7"/>
      <c r="BI748" s="25" t="str">
        <f t="shared" ca="1" si="718"/>
        <v/>
      </c>
      <c r="BJ748" s="25">
        <f ca="1">SUM(BI$3:BI748)</f>
        <v>0</v>
      </c>
      <c r="BK748" s="25" t="str">
        <f t="shared" ca="1" si="730"/>
        <v/>
      </c>
      <c r="BL748" s="25" t="str">
        <f t="shared" ca="1" si="687"/>
        <v/>
      </c>
      <c r="BM748" s="25" t="str">
        <f t="shared" ca="1" si="719"/>
        <v/>
      </c>
      <c r="BN748" s="25" t="str">
        <f t="shared" ca="1" si="720"/>
        <v/>
      </c>
      <c r="BO748" s="25" t="str">
        <f t="shared" ca="1" si="721"/>
        <v/>
      </c>
      <c r="BP748" s="25" t="str">
        <f t="shared" ca="1" si="722"/>
        <v/>
      </c>
      <c r="BQ748" s="25" t="str">
        <f t="shared" ca="1" si="723"/>
        <v/>
      </c>
      <c r="BR748" s="25" t="str">
        <f t="shared" ca="1" si="724"/>
        <v/>
      </c>
      <c r="BS748" s="25" t="str">
        <f ca="1">IF($H748="","",IF($Q748="x",SUM(BL$3:BN748)+SUM(BQ$3:BR748)-SUM(BS$3:BS747),0))</f>
        <v/>
      </c>
      <c r="BT748" s="25" t="str">
        <f t="shared" ca="1" si="725"/>
        <v/>
      </c>
      <c r="BU748" s="25" t="str">
        <f t="shared" ca="1" si="688"/>
        <v/>
      </c>
      <c r="BV748" s="7"/>
      <c r="BY748" s="7"/>
      <c r="CB748" s="131">
        <f t="shared" si="672"/>
        <v>745</v>
      </c>
      <c r="CC748" s="132" t="str">
        <f t="shared" ca="1" si="726"/>
        <v/>
      </c>
      <c r="CD748" s="133" t="str">
        <f t="shared" ca="1" si="673"/>
        <v/>
      </c>
      <c r="CE748" s="133" t="str">
        <f t="shared" ca="1" si="727"/>
        <v/>
      </c>
      <c r="CF748" s="133" t="str">
        <f t="shared" ca="1" si="674"/>
        <v/>
      </c>
      <c r="CG748" s="133" t="str">
        <f t="shared" ca="1" si="728"/>
        <v/>
      </c>
      <c r="CH748" s="133" t="str">
        <f ca="1">IF($H748="","",IF(MONTH($H748)=MONTH($C$4)-1,MAX(0,(CG748-SUM(N737:N748)+SUM(O737:O748))-(VLOOKUP(CB748-12,$CB$3:$CH747,6,FALSE))),0)*0.25)</f>
        <v/>
      </c>
      <c r="CI748" s="133" t="str">
        <f ca="1">IF($H748="","",CG748-SUM($CH$4:$CH748))</f>
        <v/>
      </c>
      <c r="CK748" s="133" t="str">
        <f ca="1">IF($H748="","",SUM($N$4:$N748)+$CK$3)</f>
        <v/>
      </c>
      <c r="CL748" s="133" t="str">
        <f ca="1">IF($H748="","",SUM($O$4:$O748))</f>
        <v/>
      </c>
      <c r="CM748" s="133" t="str">
        <f t="shared" ca="1" si="731"/>
        <v/>
      </c>
      <c r="CN748" s="133" t="str">
        <f ca="1">IF($H748="","",ROUND(IF(MONTH($H748)=MONTH($C$4)-1,BT748*(1+CC748)-SUM($CM$4:$CM748),0),2))</f>
        <v/>
      </c>
      <c r="CZ748" s="132" t="str">
        <f t="shared" ca="1" si="689"/>
        <v/>
      </c>
    </row>
    <row r="749" spans="6:104" x14ac:dyDescent="0.2">
      <c r="F749" s="3">
        <v>746</v>
      </c>
      <c r="G749" s="3">
        <f t="shared" si="690"/>
        <v>63</v>
      </c>
      <c r="H749" s="8" t="str">
        <f t="shared" ca="1" si="729"/>
        <v/>
      </c>
      <c r="I749" s="6" t="str">
        <f t="shared" ca="1" si="675"/>
        <v/>
      </c>
      <c r="J749" s="6" t="str">
        <f t="shared" ca="1" si="676"/>
        <v/>
      </c>
      <c r="K749" s="7"/>
      <c r="L749" s="6" t="str">
        <f ca="1">IF($H749="","",IF($J749="",VLOOKUP($I749,Sterbetafeln!$A$4:$I$124,$D$10,FALSE),MAX(0.0005,VLOOKUP($I749,Sterbetafeln!$A$4:$I$124,$D$10,FALSE)*VLOOKUP($J749,Sterbetafeln!$A$4:$I$124,$D$13,FALSE))))</f>
        <v/>
      </c>
      <c r="M749" s="78">
        <f ca="1">SUM($O$3:$O749)</f>
        <v>0</v>
      </c>
      <c r="N749" s="25" t="str">
        <f t="shared" ca="1" si="691"/>
        <v/>
      </c>
      <c r="O749" s="25" t="str">
        <f t="shared" ca="1" si="692"/>
        <v/>
      </c>
      <c r="P749" s="25" t="str">
        <f t="shared" ca="1" si="693"/>
        <v/>
      </c>
      <c r="Q749" s="7" t="str">
        <f t="shared" ca="1" si="694"/>
        <v/>
      </c>
      <c r="R749" s="25" t="str">
        <f t="shared" ca="1" si="695"/>
        <v/>
      </c>
      <c r="S749" s="25">
        <f ca="1">SUM(R$3:R749)</f>
        <v>0</v>
      </c>
      <c r="T749" s="25" t="str">
        <f t="shared" ca="1" si="696"/>
        <v/>
      </c>
      <c r="U749" s="25" t="str">
        <f t="shared" ca="1" si="677"/>
        <v/>
      </c>
      <c r="V749" s="25" t="str">
        <f t="shared" ca="1" si="697"/>
        <v/>
      </c>
      <c r="W749" s="25" t="str">
        <f t="shared" ca="1" si="678"/>
        <v/>
      </c>
      <c r="X749" s="25" t="str">
        <f t="shared" ca="1" si="698"/>
        <v/>
      </c>
      <c r="Y749" s="25" t="str">
        <f t="shared" ca="1" si="679"/>
        <v/>
      </c>
      <c r="Z749" s="25" t="str">
        <f t="shared" ca="1" si="699"/>
        <v/>
      </c>
      <c r="AA749" s="25" t="str">
        <f t="shared" ca="1" si="700"/>
        <v/>
      </c>
      <c r="AB749" s="25" t="str">
        <f ca="1">IF($H749="","",IF($Q749="x",SUM(U$3:W749)+SUM(Z$3:AA749)-SUM(AB$3:AB748),0))</f>
        <v/>
      </c>
      <c r="AC749" s="25" t="str">
        <f t="shared" ca="1" si="701"/>
        <v/>
      </c>
      <c r="AD749" s="25" t="str">
        <f t="shared" ca="1" si="680"/>
        <v/>
      </c>
      <c r="AE749" s="7"/>
      <c r="AF749" s="25" t="str">
        <f t="shared" ca="1" si="702"/>
        <v/>
      </c>
      <c r="AG749" s="25">
        <f ca="1">SUM(AF$3:AF749)</f>
        <v>0</v>
      </c>
      <c r="AH749" s="25" t="str">
        <f t="shared" ca="1" si="703"/>
        <v/>
      </c>
      <c r="AI749" s="25" t="str">
        <f t="shared" ca="1" si="681"/>
        <v/>
      </c>
      <c r="AJ749" s="25" t="str">
        <f t="shared" ca="1" si="704"/>
        <v/>
      </c>
      <c r="AK749" s="25" t="str">
        <f t="shared" ca="1" si="682"/>
        <v/>
      </c>
      <c r="AL749" s="25" t="str">
        <f t="shared" ca="1" si="705"/>
        <v/>
      </c>
      <c r="AM749" s="25" t="str">
        <f t="shared" ca="1" si="683"/>
        <v/>
      </c>
      <c r="AN749" s="25" t="str">
        <f t="shared" ca="1" si="706"/>
        <v/>
      </c>
      <c r="AO749" s="25" t="str">
        <f t="shared" ca="1" si="707"/>
        <v/>
      </c>
      <c r="AP749" s="25" t="str">
        <f ca="1">IF($H749="","",IF($Q749="x",SUM(AI$3:AK749)+SUM(AN$3:AO749)-SUM(AP$3:AP748),0))</f>
        <v/>
      </c>
      <c r="AQ749" s="25" t="str">
        <f t="shared" ca="1" si="708"/>
        <v/>
      </c>
      <c r="AR749" s="25" t="str">
        <f t="shared" ca="1" si="684"/>
        <v/>
      </c>
      <c r="AS749" s="7"/>
      <c r="AT749" s="25" t="str">
        <f t="shared" ca="1" si="709"/>
        <v/>
      </c>
      <c r="AU749" s="25">
        <f ca="1">SUM(AT$3:AT749)</f>
        <v>0</v>
      </c>
      <c r="AV749" s="25" t="str">
        <f t="shared" ca="1" si="710"/>
        <v/>
      </c>
      <c r="AW749" s="25" t="str">
        <f t="shared" ca="1" si="685"/>
        <v/>
      </c>
      <c r="AX749" s="25" t="str">
        <f t="shared" ca="1" si="711"/>
        <v/>
      </c>
      <c r="AY749" s="25" t="str">
        <f t="shared" ca="1" si="712"/>
        <v/>
      </c>
      <c r="AZ749" s="25" t="str">
        <f t="shared" ca="1" si="713"/>
        <v/>
      </c>
      <c r="BA749" s="25" t="str">
        <f t="shared" ca="1" si="714"/>
        <v/>
      </c>
      <c r="BB749" s="25" t="str">
        <f t="shared" ca="1" si="715"/>
        <v/>
      </c>
      <c r="BC749" s="25" t="str">
        <f t="shared" ca="1" si="716"/>
        <v/>
      </c>
      <c r="BD749" s="25" t="str">
        <f ca="1">IF($H749="","",IF($Q749="x",SUM(AW$3:AY749)+SUM(BB$3:BC749)-SUM(BD$3:BD748),0))</f>
        <v/>
      </c>
      <c r="BE749" s="25" t="str">
        <f t="shared" ca="1" si="717"/>
        <v/>
      </c>
      <c r="BF749" s="25" t="str">
        <f t="shared" ca="1" si="686"/>
        <v/>
      </c>
      <c r="BG749" s="7"/>
      <c r="BI749" s="25" t="str">
        <f t="shared" ca="1" si="718"/>
        <v/>
      </c>
      <c r="BJ749" s="25">
        <f ca="1">SUM(BI$3:BI749)</f>
        <v>0</v>
      </c>
      <c r="BK749" s="25" t="str">
        <f t="shared" ca="1" si="730"/>
        <v/>
      </c>
      <c r="BL749" s="25" t="str">
        <f t="shared" ca="1" si="687"/>
        <v/>
      </c>
      <c r="BM749" s="25" t="str">
        <f t="shared" ca="1" si="719"/>
        <v/>
      </c>
      <c r="BN749" s="25" t="str">
        <f t="shared" ca="1" si="720"/>
        <v/>
      </c>
      <c r="BO749" s="25" t="str">
        <f t="shared" ca="1" si="721"/>
        <v/>
      </c>
      <c r="BP749" s="25" t="str">
        <f t="shared" ca="1" si="722"/>
        <v/>
      </c>
      <c r="BQ749" s="25" t="str">
        <f t="shared" ca="1" si="723"/>
        <v/>
      </c>
      <c r="BR749" s="25" t="str">
        <f t="shared" ca="1" si="724"/>
        <v/>
      </c>
      <c r="BS749" s="25" t="str">
        <f ca="1">IF($H749="","",IF($Q749="x",SUM(BL$3:BN749)+SUM(BQ$3:BR749)-SUM(BS$3:BS748),0))</f>
        <v/>
      </c>
      <c r="BT749" s="25" t="str">
        <f t="shared" ca="1" si="725"/>
        <v/>
      </c>
      <c r="BU749" s="25" t="str">
        <f t="shared" ca="1" si="688"/>
        <v/>
      </c>
      <c r="BV749" s="7"/>
      <c r="BY749" s="7"/>
      <c r="CB749" s="131">
        <f t="shared" si="672"/>
        <v>746</v>
      </c>
      <c r="CC749" s="132" t="str">
        <f t="shared" ca="1" si="726"/>
        <v/>
      </c>
      <c r="CD749" s="133" t="str">
        <f t="shared" ca="1" si="673"/>
        <v/>
      </c>
      <c r="CE749" s="133" t="str">
        <f t="shared" ca="1" si="727"/>
        <v/>
      </c>
      <c r="CF749" s="133" t="str">
        <f t="shared" ca="1" si="674"/>
        <v/>
      </c>
      <c r="CG749" s="133" t="str">
        <f t="shared" ca="1" si="728"/>
        <v/>
      </c>
      <c r="CH749" s="133" t="str">
        <f ca="1">IF($H749="","",IF(MONTH($H749)=MONTH($C$4)-1,MAX(0,(CG749-SUM(N738:N749)+SUM(O738:O749))-(VLOOKUP(CB749-12,$CB$3:$CH748,6,FALSE))),0)*0.25)</f>
        <v/>
      </c>
      <c r="CI749" s="133" t="str">
        <f ca="1">IF($H749="","",CG749-SUM($CH$4:$CH749))</f>
        <v/>
      </c>
      <c r="CK749" s="133" t="str">
        <f ca="1">IF($H749="","",SUM($N$4:$N749)+$CK$3)</f>
        <v/>
      </c>
      <c r="CL749" s="133" t="str">
        <f ca="1">IF($H749="","",SUM($O$4:$O749))</f>
        <v/>
      </c>
      <c r="CM749" s="133" t="str">
        <f t="shared" ca="1" si="731"/>
        <v/>
      </c>
      <c r="CN749" s="133" t="str">
        <f ca="1">IF($H749="","",ROUND(IF(MONTH($H749)=MONTH($C$4)-1,BT749*(1+CC749)-SUM($CM$4:$CM749),0),2))</f>
        <v/>
      </c>
      <c r="CZ749" s="132" t="str">
        <f t="shared" ca="1" si="689"/>
        <v/>
      </c>
    </row>
    <row r="750" spans="6:104" x14ac:dyDescent="0.2">
      <c r="F750" s="3">
        <v>747</v>
      </c>
      <c r="G750" s="3">
        <f t="shared" si="690"/>
        <v>63</v>
      </c>
      <c r="H750" s="8" t="str">
        <f t="shared" ca="1" si="729"/>
        <v/>
      </c>
      <c r="I750" s="6" t="str">
        <f t="shared" ca="1" si="675"/>
        <v/>
      </c>
      <c r="J750" s="6" t="str">
        <f t="shared" ca="1" si="676"/>
        <v/>
      </c>
      <c r="K750" s="7"/>
      <c r="L750" s="6" t="str">
        <f ca="1">IF($H750="","",IF($J750="",VLOOKUP($I750,Sterbetafeln!$A$4:$I$124,$D$10,FALSE),MAX(0.0005,VLOOKUP($I750,Sterbetafeln!$A$4:$I$124,$D$10,FALSE)*VLOOKUP($J750,Sterbetafeln!$A$4:$I$124,$D$13,FALSE))))</f>
        <v/>
      </c>
      <c r="M750" s="78">
        <f ca="1">SUM($O$3:$O750)</f>
        <v>0</v>
      </c>
      <c r="N750" s="25" t="str">
        <f t="shared" ca="1" si="691"/>
        <v/>
      </c>
      <c r="O750" s="25" t="str">
        <f t="shared" ca="1" si="692"/>
        <v/>
      </c>
      <c r="P750" s="25" t="str">
        <f t="shared" ca="1" si="693"/>
        <v/>
      </c>
      <c r="Q750" s="7" t="str">
        <f t="shared" ca="1" si="694"/>
        <v/>
      </c>
      <c r="R750" s="25" t="str">
        <f t="shared" ca="1" si="695"/>
        <v/>
      </c>
      <c r="S750" s="25">
        <f ca="1">SUM(R$3:R750)</f>
        <v>0</v>
      </c>
      <c r="T750" s="25" t="str">
        <f t="shared" ca="1" si="696"/>
        <v/>
      </c>
      <c r="U750" s="25" t="str">
        <f t="shared" ca="1" si="677"/>
        <v/>
      </c>
      <c r="V750" s="25" t="str">
        <f t="shared" ca="1" si="697"/>
        <v/>
      </c>
      <c r="W750" s="25" t="str">
        <f t="shared" ca="1" si="678"/>
        <v/>
      </c>
      <c r="X750" s="25" t="str">
        <f t="shared" ca="1" si="698"/>
        <v/>
      </c>
      <c r="Y750" s="25" t="str">
        <f t="shared" ca="1" si="679"/>
        <v/>
      </c>
      <c r="Z750" s="25" t="str">
        <f t="shared" ca="1" si="699"/>
        <v/>
      </c>
      <c r="AA750" s="25" t="str">
        <f t="shared" ca="1" si="700"/>
        <v/>
      </c>
      <c r="AB750" s="25" t="str">
        <f ca="1">IF($H750="","",IF($Q750="x",SUM(U$3:W750)+SUM(Z$3:AA750)-SUM(AB$3:AB749),0))</f>
        <v/>
      </c>
      <c r="AC750" s="25" t="str">
        <f t="shared" ca="1" si="701"/>
        <v/>
      </c>
      <c r="AD750" s="25" t="str">
        <f t="shared" ca="1" si="680"/>
        <v/>
      </c>
      <c r="AE750" s="7"/>
      <c r="AF750" s="25" t="str">
        <f t="shared" ca="1" si="702"/>
        <v/>
      </c>
      <c r="AG750" s="25">
        <f ca="1">SUM(AF$3:AF750)</f>
        <v>0</v>
      </c>
      <c r="AH750" s="25" t="str">
        <f t="shared" ca="1" si="703"/>
        <v/>
      </c>
      <c r="AI750" s="25" t="str">
        <f t="shared" ca="1" si="681"/>
        <v/>
      </c>
      <c r="AJ750" s="25" t="str">
        <f t="shared" ca="1" si="704"/>
        <v/>
      </c>
      <c r="AK750" s="25" t="str">
        <f t="shared" ca="1" si="682"/>
        <v/>
      </c>
      <c r="AL750" s="25" t="str">
        <f t="shared" ca="1" si="705"/>
        <v/>
      </c>
      <c r="AM750" s="25" t="str">
        <f t="shared" ca="1" si="683"/>
        <v/>
      </c>
      <c r="AN750" s="25" t="str">
        <f t="shared" ca="1" si="706"/>
        <v/>
      </c>
      <c r="AO750" s="25" t="str">
        <f t="shared" ca="1" si="707"/>
        <v/>
      </c>
      <c r="AP750" s="25" t="str">
        <f ca="1">IF($H750="","",IF($Q750="x",SUM(AI$3:AK750)+SUM(AN$3:AO750)-SUM(AP$3:AP749),0))</f>
        <v/>
      </c>
      <c r="AQ750" s="25" t="str">
        <f t="shared" ca="1" si="708"/>
        <v/>
      </c>
      <c r="AR750" s="25" t="str">
        <f t="shared" ca="1" si="684"/>
        <v/>
      </c>
      <c r="AS750" s="7"/>
      <c r="AT750" s="25" t="str">
        <f t="shared" ca="1" si="709"/>
        <v/>
      </c>
      <c r="AU750" s="25">
        <f ca="1">SUM(AT$3:AT750)</f>
        <v>0</v>
      </c>
      <c r="AV750" s="25" t="str">
        <f t="shared" ca="1" si="710"/>
        <v/>
      </c>
      <c r="AW750" s="25" t="str">
        <f t="shared" ca="1" si="685"/>
        <v/>
      </c>
      <c r="AX750" s="25" t="str">
        <f t="shared" ca="1" si="711"/>
        <v/>
      </c>
      <c r="AY750" s="25" t="str">
        <f t="shared" ca="1" si="712"/>
        <v/>
      </c>
      <c r="AZ750" s="25" t="str">
        <f t="shared" ca="1" si="713"/>
        <v/>
      </c>
      <c r="BA750" s="25" t="str">
        <f t="shared" ca="1" si="714"/>
        <v/>
      </c>
      <c r="BB750" s="25" t="str">
        <f t="shared" ca="1" si="715"/>
        <v/>
      </c>
      <c r="BC750" s="25" t="str">
        <f t="shared" ca="1" si="716"/>
        <v/>
      </c>
      <c r="BD750" s="25" t="str">
        <f ca="1">IF($H750="","",IF($Q750="x",SUM(AW$3:AY750)+SUM(BB$3:BC750)-SUM(BD$3:BD749),0))</f>
        <v/>
      </c>
      <c r="BE750" s="25" t="str">
        <f t="shared" ca="1" si="717"/>
        <v/>
      </c>
      <c r="BF750" s="25" t="str">
        <f t="shared" ca="1" si="686"/>
        <v/>
      </c>
      <c r="BG750" s="7"/>
      <c r="BI750" s="25" t="str">
        <f t="shared" ca="1" si="718"/>
        <v/>
      </c>
      <c r="BJ750" s="25">
        <f ca="1">SUM(BI$3:BI750)</f>
        <v>0</v>
      </c>
      <c r="BK750" s="25" t="str">
        <f t="shared" ca="1" si="730"/>
        <v/>
      </c>
      <c r="BL750" s="25" t="str">
        <f t="shared" ca="1" si="687"/>
        <v/>
      </c>
      <c r="BM750" s="25" t="str">
        <f t="shared" ca="1" si="719"/>
        <v/>
      </c>
      <c r="BN750" s="25" t="str">
        <f t="shared" ca="1" si="720"/>
        <v/>
      </c>
      <c r="BO750" s="25" t="str">
        <f t="shared" ca="1" si="721"/>
        <v/>
      </c>
      <c r="BP750" s="25" t="str">
        <f t="shared" ca="1" si="722"/>
        <v/>
      </c>
      <c r="BQ750" s="25" t="str">
        <f t="shared" ca="1" si="723"/>
        <v/>
      </c>
      <c r="BR750" s="25" t="str">
        <f t="shared" ca="1" si="724"/>
        <v/>
      </c>
      <c r="BS750" s="25" t="str">
        <f ca="1">IF($H750="","",IF($Q750="x",SUM(BL$3:BN750)+SUM(BQ$3:BR750)-SUM(BS$3:BS749),0))</f>
        <v/>
      </c>
      <c r="BT750" s="25" t="str">
        <f t="shared" ca="1" si="725"/>
        <v/>
      </c>
      <c r="BU750" s="25" t="str">
        <f t="shared" ca="1" si="688"/>
        <v/>
      </c>
      <c r="BV750" s="7"/>
      <c r="BY750" s="7"/>
      <c r="CB750" s="131">
        <f t="shared" si="672"/>
        <v>747</v>
      </c>
      <c r="CC750" s="132" t="str">
        <f t="shared" ca="1" si="726"/>
        <v/>
      </c>
      <c r="CD750" s="133" t="str">
        <f t="shared" ca="1" si="673"/>
        <v/>
      </c>
      <c r="CE750" s="133" t="str">
        <f t="shared" ca="1" si="727"/>
        <v/>
      </c>
      <c r="CF750" s="133" t="str">
        <f t="shared" ca="1" si="674"/>
        <v/>
      </c>
      <c r="CG750" s="133" t="str">
        <f t="shared" ca="1" si="728"/>
        <v/>
      </c>
      <c r="CH750" s="133" t="str">
        <f ca="1">IF($H750="","",IF(MONTH($H750)=MONTH($C$4)-1,MAX(0,(CG750-SUM(N739:N750)+SUM(O739:O750))-(VLOOKUP(CB750-12,$CB$3:$CH749,6,FALSE))),0)*0.25)</f>
        <v/>
      </c>
      <c r="CI750" s="133" t="str">
        <f ca="1">IF($H750="","",CG750-SUM($CH$4:$CH750))</f>
        <v/>
      </c>
      <c r="CK750" s="133" t="str">
        <f ca="1">IF($H750="","",SUM($N$4:$N750)+$CK$3)</f>
        <v/>
      </c>
      <c r="CL750" s="133" t="str">
        <f ca="1">IF($H750="","",SUM($O$4:$O750))</f>
        <v/>
      </c>
      <c r="CM750" s="133" t="str">
        <f t="shared" ca="1" si="731"/>
        <v/>
      </c>
      <c r="CN750" s="133" t="str">
        <f ca="1">IF($H750="","",ROUND(IF(MONTH($H750)=MONTH($C$4)-1,BT750*(1+CC750)-SUM($CM$4:$CM750),0),2))</f>
        <v/>
      </c>
      <c r="CZ750" s="132" t="str">
        <f t="shared" ca="1" si="689"/>
        <v/>
      </c>
    </row>
    <row r="751" spans="6:104" x14ac:dyDescent="0.2">
      <c r="F751" s="3">
        <v>748</v>
      </c>
      <c r="G751" s="3">
        <f t="shared" si="690"/>
        <v>63</v>
      </c>
      <c r="H751" s="8" t="str">
        <f t="shared" ca="1" si="729"/>
        <v/>
      </c>
      <c r="I751" s="6" t="str">
        <f t="shared" ca="1" si="675"/>
        <v/>
      </c>
      <c r="J751" s="6" t="str">
        <f t="shared" ca="1" si="676"/>
        <v/>
      </c>
      <c r="K751" s="7"/>
      <c r="L751" s="6" t="str">
        <f ca="1">IF($H751="","",IF($J751="",VLOOKUP($I751,Sterbetafeln!$A$4:$I$124,$D$10,FALSE),MAX(0.0005,VLOOKUP($I751,Sterbetafeln!$A$4:$I$124,$D$10,FALSE)*VLOOKUP($J751,Sterbetafeln!$A$4:$I$124,$D$13,FALSE))))</f>
        <v/>
      </c>
      <c r="M751" s="78">
        <f ca="1">SUM($O$3:$O751)</f>
        <v>0</v>
      </c>
      <c r="N751" s="25" t="str">
        <f t="shared" ca="1" si="691"/>
        <v/>
      </c>
      <c r="O751" s="25" t="str">
        <f t="shared" ca="1" si="692"/>
        <v/>
      </c>
      <c r="P751" s="25" t="str">
        <f t="shared" ca="1" si="693"/>
        <v/>
      </c>
      <c r="Q751" s="7" t="str">
        <f t="shared" ca="1" si="694"/>
        <v/>
      </c>
      <c r="R751" s="25" t="str">
        <f t="shared" ca="1" si="695"/>
        <v/>
      </c>
      <c r="S751" s="25">
        <f ca="1">SUM(R$3:R751)</f>
        <v>0</v>
      </c>
      <c r="T751" s="25" t="str">
        <f t="shared" ca="1" si="696"/>
        <v/>
      </c>
      <c r="U751" s="25" t="str">
        <f t="shared" ca="1" si="677"/>
        <v/>
      </c>
      <c r="V751" s="25" t="str">
        <f t="shared" ca="1" si="697"/>
        <v/>
      </c>
      <c r="W751" s="25" t="str">
        <f t="shared" ca="1" si="678"/>
        <v/>
      </c>
      <c r="X751" s="25" t="str">
        <f t="shared" ca="1" si="698"/>
        <v/>
      </c>
      <c r="Y751" s="25" t="str">
        <f t="shared" ca="1" si="679"/>
        <v/>
      </c>
      <c r="Z751" s="25" t="str">
        <f t="shared" ca="1" si="699"/>
        <v/>
      </c>
      <c r="AA751" s="25" t="str">
        <f t="shared" ca="1" si="700"/>
        <v/>
      </c>
      <c r="AB751" s="25" t="str">
        <f ca="1">IF($H751="","",IF($Q751="x",SUM(U$3:W751)+SUM(Z$3:AA751)-SUM(AB$3:AB750),0))</f>
        <v/>
      </c>
      <c r="AC751" s="25" t="str">
        <f t="shared" ca="1" si="701"/>
        <v/>
      </c>
      <c r="AD751" s="25" t="str">
        <f t="shared" ca="1" si="680"/>
        <v/>
      </c>
      <c r="AE751" s="7"/>
      <c r="AF751" s="25" t="str">
        <f t="shared" ca="1" si="702"/>
        <v/>
      </c>
      <c r="AG751" s="25">
        <f ca="1">SUM(AF$3:AF751)</f>
        <v>0</v>
      </c>
      <c r="AH751" s="25" t="str">
        <f t="shared" ca="1" si="703"/>
        <v/>
      </c>
      <c r="AI751" s="25" t="str">
        <f t="shared" ca="1" si="681"/>
        <v/>
      </c>
      <c r="AJ751" s="25" t="str">
        <f t="shared" ca="1" si="704"/>
        <v/>
      </c>
      <c r="AK751" s="25" t="str">
        <f t="shared" ca="1" si="682"/>
        <v/>
      </c>
      <c r="AL751" s="25" t="str">
        <f t="shared" ca="1" si="705"/>
        <v/>
      </c>
      <c r="AM751" s="25" t="str">
        <f t="shared" ca="1" si="683"/>
        <v/>
      </c>
      <c r="AN751" s="25" t="str">
        <f t="shared" ca="1" si="706"/>
        <v/>
      </c>
      <c r="AO751" s="25" t="str">
        <f t="shared" ca="1" si="707"/>
        <v/>
      </c>
      <c r="AP751" s="25" t="str">
        <f ca="1">IF($H751="","",IF($Q751="x",SUM(AI$3:AK751)+SUM(AN$3:AO751)-SUM(AP$3:AP750),0))</f>
        <v/>
      </c>
      <c r="AQ751" s="25" t="str">
        <f t="shared" ca="1" si="708"/>
        <v/>
      </c>
      <c r="AR751" s="25" t="str">
        <f t="shared" ca="1" si="684"/>
        <v/>
      </c>
      <c r="AS751" s="7"/>
      <c r="AT751" s="25" t="str">
        <f t="shared" ca="1" si="709"/>
        <v/>
      </c>
      <c r="AU751" s="25">
        <f ca="1">SUM(AT$3:AT751)</f>
        <v>0</v>
      </c>
      <c r="AV751" s="25" t="str">
        <f t="shared" ca="1" si="710"/>
        <v/>
      </c>
      <c r="AW751" s="25" t="str">
        <f t="shared" ca="1" si="685"/>
        <v/>
      </c>
      <c r="AX751" s="25" t="str">
        <f t="shared" ca="1" si="711"/>
        <v/>
      </c>
      <c r="AY751" s="25" t="str">
        <f t="shared" ca="1" si="712"/>
        <v/>
      </c>
      <c r="AZ751" s="25" t="str">
        <f t="shared" ca="1" si="713"/>
        <v/>
      </c>
      <c r="BA751" s="25" t="str">
        <f t="shared" ca="1" si="714"/>
        <v/>
      </c>
      <c r="BB751" s="25" t="str">
        <f t="shared" ca="1" si="715"/>
        <v/>
      </c>
      <c r="BC751" s="25" t="str">
        <f t="shared" ca="1" si="716"/>
        <v/>
      </c>
      <c r="BD751" s="25" t="str">
        <f ca="1">IF($H751="","",IF($Q751="x",SUM(AW$3:AY751)+SUM(BB$3:BC751)-SUM(BD$3:BD750),0))</f>
        <v/>
      </c>
      <c r="BE751" s="25" t="str">
        <f t="shared" ca="1" si="717"/>
        <v/>
      </c>
      <c r="BF751" s="25" t="str">
        <f t="shared" ca="1" si="686"/>
        <v/>
      </c>
      <c r="BG751" s="7"/>
      <c r="BI751" s="25" t="str">
        <f t="shared" ca="1" si="718"/>
        <v/>
      </c>
      <c r="BJ751" s="25">
        <f ca="1">SUM(BI$3:BI751)</f>
        <v>0</v>
      </c>
      <c r="BK751" s="25" t="str">
        <f t="shared" ca="1" si="730"/>
        <v/>
      </c>
      <c r="BL751" s="25" t="str">
        <f t="shared" ca="1" si="687"/>
        <v/>
      </c>
      <c r="BM751" s="25" t="str">
        <f t="shared" ca="1" si="719"/>
        <v/>
      </c>
      <c r="BN751" s="25" t="str">
        <f t="shared" ca="1" si="720"/>
        <v/>
      </c>
      <c r="BO751" s="25" t="str">
        <f t="shared" ca="1" si="721"/>
        <v/>
      </c>
      <c r="BP751" s="25" t="str">
        <f t="shared" ca="1" si="722"/>
        <v/>
      </c>
      <c r="BQ751" s="25" t="str">
        <f t="shared" ca="1" si="723"/>
        <v/>
      </c>
      <c r="BR751" s="25" t="str">
        <f t="shared" ca="1" si="724"/>
        <v/>
      </c>
      <c r="BS751" s="25" t="str">
        <f ca="1">IF($H751="","",IF($Q751="x",SUM(BL$3:BN751)+SUM(BQ$3:BR751)-SUM(BS$3:BS750),0))</f>
        <v/>
      </c>
      <c r="BT751" s="25" t="str">
        <f t="shared" ca="1" si="725"/>
        <v/>
      </c>
      <c r="BU751" s="25" t="str">
        <f t="shared" ca="1" si="688"/>
        <v/>
      </c>
      <c r="BV751" s="7"/>
      <c r="BY751" s="7"/>
      <c r="CB751" s="131">
        <f t="shared" si="672"/>
        <v>748</v>
      </c>
      <c r="CC751" s="132" t="str">
        <f t="shared" ca="1" si="726"/>
        <v/>
      </c>
      <c r="CD751" s="133" t="str">
        <f t="shared" ca="1" si="673"/>
        <v/>
      </c>
      <c r="CE751" s="133" t="str">
        <f t="shared" ca="1" si="727"/>
        <v/>
      </c>
      <c r="CF751" s="133" t="str">
        <f t="shared" ca="1" si="674"/>
        <v/>
      </c>
      <c r="CG751" s="133" t="str">
        <f t="shared" ca="1" si="728"/>
        <v/>
      </c>
      <c r="CH751" s="133" t="str">
        <f ca="1">IF($H751="","",IF(MONTH($H751)=MONTH($C$4)-1,MAX(0,(CG751-SUM(N740:N751)+SUM(O740:O751))-(VLOOKUP(CB751-12,$CB$3:$CH750,6,FALSE))),0)*0.25)</f>
        <v/>
      </c>
      <c r="CI751" s="133" t="str">
        <f ca="1">IF($H751="","",CG751-SUM($CH$4:$CH751))</f>
        <v/>
      </c>
      <c r="CK751" s="133" t="str">
        <f ca="1">IF($H751="","",SUM($N$4:$N751)+$CK$3)</f>
        <v/>
      </c>
      <c r="CL751" s="133" t="str">
        <f ca="1">IF($H751="","",SUM($O$4:$O751))</f>
        <v/>
      </c>
      <c r="CM751" s="133" t="str">
        <f t="shared" ca="1" si="731"/>
        <v/>
      </c>
      <c r="CN751" s="133" t="str">
        <f ca="1">IF($H751="","",ROUND(IF(MONTH($H751)=MONTH($C$4)-1,BT751*(1+CC751)-SUM($CM$4:$CM751),0),2))</f>
        <v/>
      </c>
      <c r="CZ751" s="132" t="str">
        <f t="shared" ca="1" si="689"/>
        <v/>
      </c>
    </row>
    <row r="752" spans="6:104" x14ac:dyDescent="0.2">
      <c r="F752" s="3">
        <v>749</v>
      </c>
      <c r="G752" s="3">
        <f t="shared" si="690"/>
        <v>63</v>
      </c>
      <c r="H752" s="8" t="str">
        <f t="shared" ca="1" si="729"/>
        <v/>
      </c>
      <c r="I752" s="6" t="str">
        <f t="shared" ca="1" si="675"/>
        <v/>
      </c>
      <c r="J752" s="6" t="str">
        <f t="shared" ca="1" si="676"/>
        <v/>
      </c>
      <c r="K752" s="7"/>
      <c r="L752" s="6" t="str">
        <f ca="1">IF($H752="","",IF($J752="",VLOOKUP($I752,Sterbetafeln!$A$4:$I$124,$D$10,FALSE),MAX(0.0005,VLOOKUP($I752,Sterbetafeln!$A$4:$I$124,$D$10,FALSE)*VLOOKUP($J752,Sterbetafeln!$A$4:$I$124,$D$13,FALSE))))</f>
        <v/>
      </c>
      <c r="M752" s="78">
        <f ca="1">SUM($O$3:$O752)</f>
        <v>0</v>
      </c>
      <c r="N752" s="25" t="str">
        <f t="shared" ca="1" si="691"/>
        <v/>
      </c>
      <c r="O752" s="25" t="str">
        <f t="shared" ca="1" si="692"/>
        <v/>
      </c>
      <c r="P752" s="25" t="str">
        <f t="shared" ca="1" si="693"/>
        <v/>
      </c>
      <c r="Q752" s="7" t="str">
        <f t="shared" ca="1" si="694"/>
        <v/>
      </c>
      <c r="R752" s="25" t="str">
        <f t="shared" ca="1" si="695"/>
        <v/>
      </c>
      <c r="S752" s="25">
        <f ca="1">SUM(R$3:R752)</f>
        <v>0</v>
      </c>
      <c r="T752" s="25" t="str">
        <f t="shared" ca="1" si="696"/>
        <v/>
      </c>
      <c r="U752" s="25" t="str">
        <f t="shared" ca="1" si="677"/>
        <v/>
      </c>
      <c r="V752" s="25" t="str">
        <f t="shared" ca="1" si="697"/>
        <v/>
      </c>
      <c r="W752" s="25" t="str">
        <f t="shared" ca="1" si="678"/>
        <v/>
      </c>
      <c r="X752" s="25" t="str">
        <f t="shared" ca="1" si="698"/>
        <v/>
      </c>
      <c r="Y752" s="25" t="str">
        <f t="shared" ca="1" si="679"/>
        <v/>
      </c>
      <c r="Z752" s="25" t="str">
        <f t="shared" ca="1" si="699"/>
        <v/>
      </c>
      <c r="AA752" s="25" t="str">
        <f t="shared" ca="1" si="700"/>
        <v/>
      </c>
      <c r="AB752" s="25" t="str">
        <f ca="1">IF($H752="","",IF($Q752="x",SUM(U$3:W752)+SUM(Z$3:AA752)-SUM(AB$3:AB751),0))</f>
        <v/>
      </c>
      <c r="AC752" s="25" t="str">
        <f t="shared" ca="1" si="701"/>
        <v/>
      </c>
      <c r="AD752" s="25" t="str">
        <f t="shared" ca="1" si="680"/>
        <v/>
      </c>
      <c r="AE752" s="7"/>
      <c r="AF752" s="25" t="str">
        <f t="shared" ca="1" si="702"/>
        <v/>
      </c>
      <c r="AG752" s="25">
        <f ca="1">SUM(AF$3:AF752)</f>
        <v>0</v>
      </c>
      <c r="AH752" s="25" t="str">
        <f t="shared" ca="1" si="703"/>
        <v/>
      </c>
      <c r="AI752" s="25" t="str">
        <f t="shared" ca="1" si="681"/>
        <v/>
      </c>
      <c r="AJ752" s="25" t="str">
        <f t="shared" ca="1" si="704"/>
        <v/>
      </c>
      <c r="AK752" s="25" t="str">
        <f t="shared" ca="1" si="682"/>
        <v/>
      </c>
      <c r="AL752" s="25" t="str">
        <f t="shared" ca="1" si="705"/>
        <v/>
      </c>
      <c r="AM752" s="25" t="str">
        <f t="shared" ca="1" si="683"/>
        <v/>
      </c>
      <c r="AN752" s="25" t="str">
        <f t="shared" ca="1" si="706"/>
        <v/>
      </c>
      <c r="AO752" s="25" t="str">
        <f t="shared" ca="1" si="707"/>
        <v/>
      </c>
      <c r="AP752" s="25" t="str">
        <f ca="1">IF($H752="","",IF($Q752="x",SUM(AI$3:AK752)+SUM(AN$3:AO752)-SUM(AP$3:AP751),0))</f>
        <v/>
      </c>
      <c r="AQ752" s="25" t="str">
        <f t="shared" ca="1" si="708"/>
        <v/>
      </c>
      <c r="AR752" s="25" t="str">
        <f t="shared" ca="1" si="684"/>
        <v/>
      </c>
      <c r="AS752" s="7"/>
      <c r="AT752" s="25" t="str">
        <f t="shared" ca="1" si="709"/>
        <v/>
      </c>
      <c r="AU752" s="25">
        <f ca="1">SUM(AT$3:AT752)</f>
        <v>0</v>
      </c>
      <c r="AV752" s="25" t="str">
        <f t="shared" ca="1" si="710"/>
        <v/>
      </c>
      <c r="AW752" s="25" t="str">
        <f t="shared" ca="1" si="685"/>
        <v/>
      </c>
      <c r="AX752" s="25" t="str">
        <f t="shared" ca="1" si="711"/>
        <v/>
      </c>
      <c r="AY752" s="25" t="str">
        <f t="shared" ca="1" si="712"/>
        <v/>
      </c>
      <c r="AZ752" s="25" t="str">
        <f t="shared" ca="1" si="713"/>
        <v/>
      </c>
      <c r="BA752" s="25" t="str">
        <f t="shared" ca="1" si="714"/>
        <v/>
      </c>
      <c r="BB752" s="25" t="str">
        <f t="shared" ca="1" si="715"/>
        <v/>
      </c>
      <c r="BC752" s="25" t="str">
        <f t="shared" ca="1" si="716"/>
        <v/>
      </c>
      <c r="BD752" s="25" t="str">
        <f ca="1">IF($H752="","",IF($Q752="x",SUM(AW$3:AY752)+SUM(BB$3:BC752)-SUM(BD$3:BD751),0))</f>
        <v/>
      </c>
      <c r="BE752" s="25" t="str">
        <f t="shared" ca="1" si="717"/>
        <v/>
      </c>
      <c r="BF752" s="25" t="str">
        <f t="shared" ca="1" si="686"/>
        <v/>
      </c>
      <c r="BG752" s="7"/>
      <c r="BI752" s="25" t="str">
        <f t="shared" ca="1" si="718"/>
        <v/>
      </c>
      <c r="BJ752" s="25">
        <f ca="1">SUM(BI$3:BI752)</f>
        <v>0</v>
      </c>
      <c r="BK752" s="25" t="str">
        <f t="shared" ca="1" si="730"/>
        <v/>
      </c>
      <c r="BL752" s="25" t="str">
        <f t="shared" ca="1" si="687"/>
        <v/>
      </c>
      <c r="BM752" s="25" t="str">
        <f t="shared" ca="1" si="719"/>
        <v/>
      </c>
      <c r="BN752" s="25" t="str">
        <f t="shared" ca="1" si="720"/>
        <v/>
      </c>
      <c r="BO752" s="25" t="str">
        <f t="shared" ca="1" si="721"/>
        <v/>
      </c>
      <c r="BP752" s="25" t="str">
        <f t="shared" ca="1" si="722"/>
        <v/>
      </c>
      <c r="BQ752" s="25" t="str">
        <f t="shared" ca="1" si="723"/>
        <v/>
      </c>
      <c r="BR752" s="25" t="str">
        <f t="shared" ca="1" si="724"/>
        <v/>
      </c>
      <c r="BS752" s="25" t="str">
        <f ca="1">IF($H752="","",IF($Q752="x",SUM(BL$3:BN752)+SUM(BQ$3:BR752)-SUM(BS$3:BS751),0))</f>
        <v/>
      </c>
      <c r="BT752" s="25" t="str">
        <f t="shared" ca="1" si="725"/>
        <v/>
      </c>
      <c r="BU752" s="25" t="str">
        <f t="shared" ca="1" si="688"/>
        <v/>
      </c>
      <c r="BV752" s="7"/>
      <c r="BY752" s="7"/>
      <c r="CB752" s="131">
        <f t="shared" si="672"/>
        <v>749</v>
      </c>
      <c r="CC752" s="132" t="str">
        <f t="shared" ca="1" si="726"/>
        <v/>
      </c>
      <c r="CD752" s="133" t="str">
        <f t="shared" ca="1" si="673"/>
        <v/>
      </c>
      <c r="CE752" s="133" t="str">
        <f t="shared" ca="1" si="727"/>
        <v/>
      </c>
      <c r="CF752" s="133" t="str">
        <f t="shared" ca="1" si="674"/>
        <v/>
      </c>
      <c r="CG752" s="133" t="str">
        <f t="shared" ca="1" si="728"/>
        <v/>
      </c>
      <c r="CH752" s="133" t="str">
        <f ca="1">IF($H752="","",IF(MONTH($H752)=MONTH($C$4)-1,MAX(0,(CG752-SUM(N741:N752)+SUM(O741:O752))-(VLOOKUP(CB752-12,$CB$3:$CH751,6,FALSE))),0)*0.25)</f>
        <v/>
      </c>
      <c r="CI752" s="133" t="str">
        <f ca="1">IF($H752="","",CG752-SUM($CH$4:$CH752))</f>
        <v/>
      </c>
      <c r="CK752" s="133" t="str">
        <f ca="1">IF($H752="","",SUM($N$4:$N752)+$CK$3)</f>
        <v/>
      </c>
      <c r="CL752" s="133" t="str">
        <f ca="1">IF($H752="","",SUM($O$4:$O752))</f>
        <v/>
      </c>
      <c r="CM752" s="133" t="str">
        <f t="shared" ca="1" si="731"/>
        <v/>
      </c>
      <c r="CN752" s="133" t="str">
        <f ca="1">IF($H752="","",ROUND(IF(MONTH($H752)=MONTH($C$4)-1,BT752*(1+CC752)-SUM($CM$4:$CM752),0),2))</f>
        <v/>
      </c>
      <c r="CZ752" s="132" t="str">
        <f t="shared" ca="1" si="689"/>
        <v/>
      </c>
    </row>
    <row r="753" spans="6:104" x14ac:dyDescent="0.2">
      <c r="F753" s="3">
        <v>750</v>
      </c>
      <c r="G753" s="3">
        <f t="shared" si="690"/>
        <v>63</v>
      </c>
      <c r="H753" s="8" t="str">
        <f t="shared" ca="1" si="729"/>
        <v/>
      </c>
      <c r="I753" s="6" t="str">
        <f t="shared" ca="1" si="675"/>
        <v/>
      </c>
      <c r="J753" s="6" t="str">
        <f t="shared" ca="1" si="676"/>
        <v/>
      </c>
      <c r="K753" s="7"/>
      <c r="L753" s="6" t="str">
        <f ca="1">IF($H753="","",IF($J753="",VLOOKUP($I753,Sterbetafeln!$A$4:$I$124,$D$10,FALSE),MAX(0.0005,VLOOKUP($I753,Sterbetafeln!$A$4:$I$124,$D$10,FALSE)*VLOOKUP($J753,Sterbetafeln!$A$4:$I$124,$D$13,FALSE))))</f>
        <v/>
      </c>
      <c r="M753" s="78">
        <f ca="1">SUM($O$3:$O753)</f>
        <v>0</v>
      </c>
      <c r="N753" s="25" t="str">
        <f t="shared" ca="1" si="691"/>
        <v/>
      </c>
      <c r="O753" s="25" t="str">
        <f t="shared" ca="1" si="692"/>
        <v/>
      </c>
      <c r="P753" s="25" t="str">
        <f t="shared" ca="1" si="693"/>
        <v/>
      </c>
      <c r="Q753" s="7" t="str">
        <f t="shared" ca="1" si="694"/>
        <v/>
      </c>
      <c r="R753" s="25" t="str">
        <f t="shared" ca="1" si="695"/>
        <v/>
      </c>
      <c r="S753" s="25">
        <f ca="1">SUM(R$3:R753)</f>
        <v>0</v>
      </c>
      <c r="T753" s="25" t="str">
        <f t="shared" ca="1" si="696"/>
        <v/>
      </c>
      <c r="U753" s="25" t="str">
        <f t="shared" ca="1" si="677"/>
        <v/>
      </c>
      <c r="V753" s="25" t="str">
        <f t="shared" ca="1" si="697"/>
        <v/>
      </c>
      <c r="W753" s="25" t="str">
        <f t="shared" ca="1" si="678"/>
        <v/>
      </c>
      <c r="X753" s="25" t="str">
        <f t="shared" ca="1" si="698"/>
        <v/>
      </c>
      <c r="Y753" s="25" t="str">
        <f t="shared" ca="1" si="679"/>
        <v/>
      </c>
      <c r="Z753" s="25" t="str">
        <f t="shared" ca="1" si="699"/>
        <v/>
      </c>
      <c r="AA753" s="25" t="str">
        <f t="shared" ca="1" si="700"/>
        <v/>
      </c>
      <c r="AB753" s="25" t="str">
        <f ca="1">IF($H753="","",IF($Q753="x",SUM(U$3:W753)+SUM(Z$3:AA753)-SUM(AB$3:AB752),0))</f>
        <v/>
      </c>
      <c r="AC753" s="25" t="str">
        <f t="shared" ca="1" si="701"/>
        <v/>
      </c>
      <c r="AD753" s="25" t="str">
        <f t="shared" ca="1" si="680"/>
        <v/>
      </c>
      <c r="AE753" s="7"/>
      <c r="AF753" s="25" t="str">
        <f t="shared" ca="1" si="702"/>
        <v/>
      </c>
      <c r="AG753" s="25">
        <f ca="1">SUM(AF$3:AF753)</f>
        <v>0</v>
      </c>
      <c r="AH753" s="25" t="str">
        <f t="shared" ca="1" si="703"/>
        <v/>
      </c>
      <c r="AI753" s="25" t="str">
        <f t="shared" ca="1" si="681"/>
        <v/>
      </c>
      <c r="AJ753" s="25" t="str">
        <f t="shared" ca="1" si="704"/>
        <v/>
      </c>
      <c r="AK753" s="25" t="str">
        <f t="shared" ca="1" si="682"/>
        <v/>
      </c>
      <c r="AL753" s="25" t="str">
        <f t="shared" ca="1" si="705"/>
        <v/>
      </c>
      <c r="AM753" s="25" t="str">
        <f t="shared" ca="1" si="683"/>
        <v/>
      </c>
      <c r="AN753" s="25" t="str">
        <f t="shared" ca="1" si="706"/>
        <v/>
      </c>
      <c r="AO753" s="25" t="str">
        <f t="shared" ca="1" si="707"/>
        <v/>
      </c>
      <c r="AP753" s="25" t="str">
        <f ca="1">IF($H753="","",IF($Q753="x",SUM(AI$3:AK753)+SUM(AN$3:AO753)-SUM(AP$3:AP752),0))</f>
        <v/>
      </c>
      <c r="AQ753" s="25" t="str">
        <f t="shared" ca="1" si="708"/>
        <v/>
      </c>
      <c r="AR753" s="25" t="str">
        <f t="shared" ca="1" si="684"/>
        <v/>
      </c>
      <c r="AS753" s="7"/>
      <c r="AT753" s="25" t="str">
        <f t="shared" ca="1" si="709"/>
        <v/>
      </c>
      <c r="AU753" s="25">
        <f ca="1">SUM(AT$3:AT753)</f>
        <v>0</v>
      </c>
      <c r="AV753" s="25" t="str">
        <f t="shared" ca="1" si="710"/>
        <v/>
      </c>
      <c r="AW753" s="25" t="str">
        <f t="shared" ca="1" si="685"/>
        <v/>
      </c>
      <c r="AX753" s="25" t="str">
        <f t="shared" ca="1" si="711"/>
        <v/>
      </c>
      <c r="AY753" s="25" t="str">
        <f t="shared" ca="1" si="712"/>
        <v/>
      </c>
      <c r="AZ753" s="25" t="str">
        <f t="shared" ca="1" si="713"/>
        <v/>
      </c>
      <c r="BA753" s="25" t="str">
        <f t="shared" ca="1" si="714"/>
        <v/>
      </c>
      <c r="BB753" s="25" t="str">
        <f t="shared" ca="1" si="715"/>
        <v/>
      </c>
      <c r="BC753" s="25" t="str">
        <f t="shared" ca="1" si="716"/>
        <v/>
      </c>
      <c r="BD753" s="25" t="str">
        <f ca="1">IF($H753="","",IF($Q753="x",SUM(AW$3:AY753)+SUM(BB$3:BC753)-SUM(BD$3:BD752),0))</f>
        <v/>
      </c>
      <c r="BE753" s="25" t="str">
        <f t="shared" ca="1" si="717"/>
        <v/>
      </c>
      <c r="BF753" s="25" t="str">
        <f t="shared" ca="1" si="686"/>
        <v/>
      </c>
      <c r="BG753" s="7"/>
      <c r="BI753" s="25" t="str">
        <f t="shared" ca="1" si="718"/>
        <v/>
      </c>
      <c r="BJ753" s="25">
        <f ca="1">SUM(BI$3:BI753)</f>
        <v>0</v>
      </c>
      <c r="BK753" s="25" t="str">
        <f t="shared" ca="1" si="730"/>
        <v/>
      </c>
      <c r="BL753" s="25" t="str">
        <f t="shared" ca="1" si="687"/>
        <v/>
      </c>
      <c r="BM753" s="25" t="str">
        <f t="shared" ca="1" si="719"/>
        <v/>
      </c>
      <c r="BN753" s="25" t="str">
        <f t="shared" ca="1" si="720"/>
        <v/>
      </c>
      <c r="BO753" s="25" t="str">
        <f t="shared" ca="1" si="721"/>
        <v/>
      </c>
      <c r="BP753" s="25" t="str">
        <f t="shared" ca="1" si="722"/>
        <v/>
      </c>
      <c r="BQ753" s="25" t="str">
        <f t="shared" ca="1" si="723"/>
        <v/>
      </c>
      <c r="BR753" s="25" t="str">
        <f t="shared" ca="1" si="724"/>
        <v/>
      </c>
      <c r="BS753" s="25" t="str">
        <f ca="1">IF($H753="","",IF($Q753="x",SUM(BL$3:BN753)+SUM(BQ$3:BR753)-SUM(BS$3:BS752),0))</f>
        <v/>
      </c>
      <c r="BT753" s="25" t="str">
        <f t="shared" ca="1" si="725"/>
        <v/>
      </c>
      <c r="BU753" s="25" t="str">
        <f t="shared" ca="1" si="688"/>
        <v/>
      </c>
      <c r="BV753" s="7"/>
      <c r="BY753" s="7"/>
      <c r="CB753" s="131">
        <f t="shared" si="672"/>
        <v>750</v>
      </c>
      <c r="CC753" s="132" t="str">
        <f t="shared" ca="1" si="726"/>
        <v/>
      </c>
      <c r="CD753" s="133" t="str">
        <f t="shared" ca="1" si="673"/>
        <v/>
      </c>
      <c r="CE753" s="133" t="str">
        <f t="shared" ca="1" si="727"/>
        <v/>
      </c>
      <c r="CF753" s="133" t="str">
        <f t="shared" ca="1" si="674"/>
        <v/>
      </c>
      <c r="CG753" s="133" t="str">
        <f t="shared" ca="1" si="728"/>
        <v/>
      </c>
      <c r="CH753" s="133" t="str">
        <f ca="1">IF($H753="","",IF(MONTH($H753)=MONTH($C$4)-1,MAX(0,(CG753-SUM(N742:N753)+SUM(O742:O753))-(VLOOKUP(CB753-12,$CB$3:$CH752,6,FALSE))),0)*0.25)</f>
        <v/>
      </c>
      <c r="CI753" s="133" t="str">
        <f ca="1">IF($H753="","",CG753-SUM($CH$4:$CH753))</f>
        <v/>
      </c>
      <c r="CK753" s="133" t="str">
        <f ca="1">IF($H753="","",SUM($N$4:$N753)+$CK$3)</f>
        <v/>
      </c>
      <c r="CL753" s="133" t="str">
        <f ca="1">IF($H753="","",SUM($O$4:$O753))</f>
        <v/>
      </c>
      <c r="CM753" s="133" t="str">
        <f t="shared" ca="1" si="731"/>
        <v/>
      </c>
      <c r="CN753" s="133" t="str">
        <f ca="1">IF($H753="","",ROUND(IF(MONTH($H753)=MONTH($C$4)-1,BT753*(1+CC753)-SUM($CM$4:$CM753),0),2))</f>
        <v/>
      </c>
      <c r="CZ753" s="132" t="str">
        <f t="shared" ca="1" si="689"/>
        <v/>
      </c>
    </row>
    <row r="754" spans="6:104" x14ac:dyDescent="0.2">
      <c r="F754" s="3">
        <v>751</v>
      </c>
      <c r="G754" s="3">
        <f t="shared" si="690"/>
        <v>63</v>
      </c>
      <c r="H754" s="8" t="str">
        <f t="shared" ca="1" si="729"/>
        <v/>
      </c>
      <c r="I754" s="6" t="str">
        <f t="shared" ca="1" si="675"/>
        <v/>
      </c>
      <c r="J754" s="6" t="str">
        <f t="shared" ca="1" si="676"/>
        <v/>
      </c>
      <c r="K754" s="7"/>
      <c r="L754" s="6" t="str">
        <f ca="1">IF($H754="","",IF($J754="",VLOOKUP($I754,Sterbetafeln!$A$4:$I$124,$D$10,FALSE),MAX(0.0005,VLOOKUP($I754,Sterbetafeln!$A$4:$I$124,$D$10,FALSE)*VLOOKUP($J754,Sterbetafeln!$A$4:$I$124,$D$13,FALSE))))</f>
        <v/>
      </c>
      <c r="M754" s="78">
        <f ca="1">SUM($O$3:$O754)</f>
        <v>0</v>
      </c>
      <c r="N754" s="25" t="str">
        <f t="shared" ca="1" si="691"/>
        <v/>
      </c>
      <c r="O754" s="25" t="str">
        <f t="shared" ca="1" si="692"/>
        <v/>
      </c>
      <c r="P754" s="25" t="str">
        <f t="shared" ca="1" si="693"/>
        <v/>
      </c>
      <c r="Q754" s="7" t="str">
        <f t="shared" ca="1" si="694"/>
        <v/>
      </c>
      <c r="R754" s="25" t="str">
        <f t="shared" ca="1" si="695"/>
        <v/>
      </c>
      <c r="S754" s="25">
        <f ca="1">SUM(R$3:R754)</f>
        <v>0</v>
      </c>
      <c r="T754" s="25" t="str">
        <f t="shared" ca="1" si="696"/>
        <v/>
      </c>
      <c r="U754" s="25" t="str">
        <f t="shared" ca="1" si="677"/>
        <v/>
      </c>
      <c r="V754" s="25" t="str">
        <f t="shared" ca="1" si="697"/>
        <v/>
      </c>
      <c r="W754" s="25" t="str">
        <f t="shared" ca="1" si="678"/>
        <v/>
      </c>
      <c r="X754" s="25" t="str">
        <f t="shared" ca="1" si="698"/>
        <v/>
      </c>
      <c r="Y754" s="25" t="str">
        <f t="shared" ca="1" si="679"/>
        <v/>
      </c>
      <c r="Z754" s="25" t="str">
        <f t="shared" ca="1" si="699"/>
        <v/>
      </c>
      <c r="AA754" s="25" t="str">
        <f t="shared" ca="1" si="700"/>
        <v/>
      </c>
      <c r="AB754" s="25" t="str">
        <f ca="1">IF($H754="","",IF($Q754="x",SUM(U$3:W754)+SUM(Z$3:AA754)-SUM(AB$3:AB753),0))</f>
        <v/>
      </c>
      <c r="AC754" s="25" t="str">
        <f t="shared" ca="1" si="701"/>
        <v/>
      </c>
      <c r="AD754" s="25" t="str">
        <f t="shared" ca="1" si="680"/>
        <v/>
      </c>
      <c r="AE754" s="7"/>
      <c r="AF754" s="25" t="str">
        <f t="shared" ca="1" si="702"/>
        <v/>
      </c>
      <c r="AG754" s="25">
        <f ca="1">SUM(AF$3:AF754)</f>
        <v>0</v>
      </c>
      <c r="AH754" s="25" t="str">
        <f t="shared" ca="1" si="703"/>
        <v/>
      </c>
      <c r="AI754" s="25" t="str">
        <f t="shared" ca="1" si="681"/>
        <v/>
      </c>
      <c r="AJ754" s="25" t="str">
        <f t="shared" ca="1" si="704"/>
        <v/>
      </c>
      <c r="AK754" s="25" t="str">
        <f t="shared" ca="1" si="682"/>
        <v/>
      </c>
      <c r="AL754" s="25" t="str">
        <f t="shared" ca="1" si="705"/>
        <v/>
      </c>
      <c r="AM754" s="25" t="str">
        <f t="shared" ca="1" si="683"/>
        <v/>
      </c>
      <c r="AN754" s="25" t="str">
        <f t="shared" ca="1" si="706"/>
        <v/>
      </c>
      <c r="AO754" s="25" t="str">
        <f t="shared" ca="1" si="707"/>
        <v/>
      </c>
      <c r="AP754" s="25" t="str">
        <f ca="1">IF($H754="","",IF($Q754="x",SUM(AI$3:AK754)+SUM(AN$3:AO754)-SUM(AP$3:AP753),0))</f>
        <v/>
      </c>
      <c r="AQ754" s="25" t="str">
        <f t="shared" ca="1" si="708"/>
        <v/>
      </c>
      <c r="AR754" s="25" t="str">
        <f t="shared" ca="1" si="684"/>
        <v/>
      </c>
      <c r="AS754" s="7"/>
      <c r="AT754" s="25" t="str">
        <f t="shared" ca="1" si="709"/>
        <v/>
      </c>
      <c r="AU754" s="25">
        <f ca="1">SUM(AT$3:AT754)</f>
        <v>0</v>
      </c>
      <c r="AV754" s="25" t="str">
        <f t="shared" ca="1" si="710"/>
        <v/>
      </c>
      <c r="AW754" s="25" t="str">
        <f t="shared" ca="1" si="685"/>
        <v/>
      </c>
      <c r="AX754" s="25" t="str">
        <f t="shared" ca="1" si="711"/>
        <v/>
      </c>
      <c r="AY754" s="25" t="str">
        <f t="shared" ca="1" si="712"/>
        <v/>
      </c>
      <c r="AZ754" s="25" t="str">
        <f t="shared" ca="1" si="713"/>
        <v/>
      </c>
      <c r="BA754" s="25" t="str">
        <f t="shared" ca="1" si="714"/>
        <v/>
      </c>
      <c r="BB754" s="25" t="str">
        <f t="shared" ca="1" si="715"/>
        <v/>
      </c>
      <c r="BC754" s="25" t="str">
        <f t="shared" ca="1" si="716"/>
        <v/>
      </c>
      <c r="BD754" s="25" t="str">
        <f ca="1">IF($H754="","",IF($Q754="x",SUM(AW$3:AY754)+SUM(BB$3:BC754)-SUM(BD$3:BD753),0))</f>
        <v/>
      </c>
      <c r="BE754" s="25" t="str">
        <f t="shared" ca="1" si="717"/>
        <v/>
      </c>
      <c r="BF754" s="25" t="str">
        <f t="shared" ca="1" si="686"/>
        <v/>
      </c>
      <c r="BG754" s="7"/>
      <c r="BI754" s="25" t="str">
        <f t="shared" ca="1" si="718"/>
        <v/>
      </c>
      <c r="BJ754" s="25">
        <f ca="1">SUM(BI$3:BI754)</f>
        <v>0</v>
      </c>
      <c r="BK754" s="25" t="str">
        <f t="shared" ca="1" si="730"/>
        <v/>
      </c>
      <c r="BL754" s="25" t="str">
        <f t="shared" ca="1" si="687"/>
        <v/>
      </c>
      <c r="BM754" s="25" t="str">
        <f t="shared" ca="1" si="719"/>
        <v/>
      </c>
      <c r="BN754" s="25" t="str">
        <f t="shared" ca="1" si="720"/>
        <v/>
      </c>
      <c r="BO754" s="25" t="str">
        <f t="shared" ca="1" si="721"/>
        <v/>
      </c>
      <c r="BP754" s="25" t="str">
        <f t="shared" ca="1" si="722"/>
        <v/>
      </c>
      <c r="BQ754" s="25" t="str">
        <f t="shared" ca="1" si="723"/>
        <v/>
      </c>
      <c r="BR754" s="25" t="str">
        <f t="shared" ca="1" si="724"/>
        <v/>
      </c>
      <c r="BS754" s="25" t="str">
        <f ca="1">IF($H754="","",IF($Q754="x",SUM(BL$3:BN754)+SUM(BQ$3:BR754)-SUM(BS$3:BS753),0))</f>
        <v/>
      </c>
      <c r="BT754" s="25" t="str">
        <f t="shared" ca="1" si="725"/>
        <v/>
      </c>
      <c r="BU754" s="25" t="str">
        <f t="shared" ca="1" si="688"/>
        <v/>
      </c>
      <c r="BV754" s="7"/>
      <c r="BY754" s="7"/>
      <c r="CB754" s="131">
        <f t="shared" si="672"/>
        <v>751</v>
      </c>
      <c r="CC754" s="132" t="str">
        <f t="shared" ca="1" si="726"/>
        <v/>
      </c>
      <c r="CD754" s="133" t="str">
        <f t="shared" ca="1" si="673"/>
        <v/>
      </c>
      <c r="CE754" s="133" t="str">
        <f t="shared" ca="1" si="727"/>
        <v/>
      </c>
      <c r="CF754" s="133" t="str">
        <f t="shared" ca="1" si="674"/>
        <v/>
      </c>
      <c r="CG754" s="133" t="str">
        <f t="shared" ca="1" si="728"/>
        <v/>
      </c>
      <c r="CH754" s="133" t="str">
        <f ca="1">IF($H754="","",IF(MONTH($H754)=MONTH($C$4)-1,MAX(0,(CG754-SUM(N743:N754)+SUM(O743:O754))-(VLOOKUP(CB754-12,$CB$3:$CH753,6,FALSE))),0)*0.25)</f>
        <v/>
      </c>
      <c r="CI754" s="133" t="str">
        <f ca="1">IF($H754="","",CG754-SUM($CH$4:$CH754))</f>
        <v/>
      </c>
      <c r="CK754" s="133" t="str">
        <f ca="1">IF($H754="","",SUM($N$4:$N754)+$CK$3)</f>
        <v/>
      </c>
      <c r="CL754" s="133" t="str">
        <f ca="1">IF($H754="","",SUM($O$4:$O754))</f>
        <v/>
      </c>
      <c r="CM754" s="133" t="str">
        <f t="shared" ca="1" si="731"/>
        <v/>
      </c>
      <c r="CN754" s="133" t="str">
        <f ca="1">IF($H754="","",ROUND(IF(MONTH($H754)=MONTH($C$4)-1,BT754*(1+CC754)-SUM($CM$4:$CM754),0),2))</f>
        <v/>
      </c>
      <c r="CZ754" s="132" t="str">
        <f t="shared" ca="1" si="689"/>
        <v/>
      </c>
    </row>
    <row r="755" spans="6:104" x14ac:dyDescent="0.2">
      <c r="F755" s="3">
        <v>752</v>
      </c>
      <c r="G755" s="3">
        <f t="shared" si="690"/>
        <v>63</v>
      </c>
      <c r="H755" s="8" t="str">
        <f t="shared" ca="1" si="729"/>
        <v/>
      </c>
      <c r="I755" s="6" t="str">
        <f t="shared" ca="1" si="675"/>
        <v/>
      </c>
      <c r="J755" s="6" t="str">
        <f t="shared" ca="1" si="676"/>
        <v/>
      </c>
      <c r="K755" s="7"/>
      <c r="L755" s="6" t="str">
        <f ca="1">IF($H755="","",IF($J755="",VLOOKUP($I755,Sterbetafeln!$A$4:$I$124,$D$10,FALSE),MAX(0.0005,VLOOKUP($I755,Sterbetafeln!$A$4:$I$124,$D$10,FALSE)*VLOOKUP($J755,Sterbetafeln!$A$4:$I$124,$D$13,FALSE))))</f>
        <v/>
      </c>
      <c r="M755" s="78">
        <f ca="1">SUM($O$3:$O755)</f>
        <v>0</v>
      </c>
      <c r="N755" s="25" t="str">
        <f t="shared" ca="1" si="691"/>
        <v/>
      </c>
      <c r="O755" s="25" t="str">
        <f t="shared" ca="1" si="692"/>
        <v/>
      </c>
      <c r="P755" s="25" t="str">
        <f t="shared" ca="1" si="693"/>
        <v/>
      </c>
      <c r="Q755" s="7" t="str">
        <f t="shared" ca="1" si="694"/>
        <v/>
      </c>
      <c r="R755" s="25" t="str">
        <f t="shared" ca="1" si="695"/>
        <v/>
      </c>
      <c r="S755" s="25">
        <f ca="1">SUM(R$3:R755)</f>
        <v>0</v>
      </c>
      <c r="T755" s="25" t="str">
        <f t="shared" ca="1" si="696"/>
        <v/>
      </c>
      <c r="U755" s="25" t="str">
        <f t="shared" ca="1" si="677"/>
        <v/>
      </c>
      <c r="V755" s="25" t="str">
        <f t="shared" ca="1" si="697"/>
        <v/>
      </c>
      <c r="W755" s="25" t="str">
        <f t="shared" ca="1" si="678"/>
        <v/>
      </c>
      <c r="X755" s="25" t="str">
        <f t="shared" ca="1" si="698"/>
        <v/>
      </c>
      <c r="Y755" s="25" t="str">
        <f t="shared" ca="1" si="679"/>
        <v/>
      </c>
      <c r="Z755" s="25" t="str">
        <f t="shared" ca="1" si="699"/>
        <v/>
      </c>
      <c r="AA755" s="25" t="str">
        <f t="shared" ca="1" si="700"/>
        <v/>
      </c>
      <c r="AB755" s="25" t="str">
        <f ca="1">IF($H755="","",IF($Q755="x",SUM(U$3:W755)+SUM(Z$3:AA755)-SUM(AB$3:AB754),0))</f>
        <v/>
      </c>
      <c r="AC755" s="25" t="str">
        <f t="shared" ca="1" si="701"/>
        <v/>
      </c>
      <c r="AD755" s="25" t="str">
        <f t="shared" ca="1" si="680"/>
        <v/>
      </c>
      <c r="AE755" s="7"/>
      <c r="AF755" s="25" t="str">
        <f t="shared" ca="1" si="702"/>
        <v/>
      </c>
      <c r="AG755" s="25">
        <f ca="1">SUM(AF$3:AF755)</f>
        <v>0</v>
      </c>
      <c r="AH755" s="25" t="str">
        <f t="shared" ca="1" si="703"/>
        <v/>
      </c>
      <c r="AI755" s="25" t="str">
        <f t="shared" ca="1" si="681"/>
        <v/>
      </c>
      <c r="AJ755" s="25" t="str">
        <f t="shared" ca="1" si="704"/>
        <v/>
      </c>
      <c r="AK755" s="25" t="str">
        <f t="shared" ca="1" si="682"/>
        <v/>
      </c>
      <c r="AL755" s="25" t="str">
        <f t="shared" ca="1" si="705"/>
        <v/>
      </c>
      <c r="AM755" s="25" t="str">
        <f t="shared" ca="1" si="683"/>
        <v/>
      </c>
      <c r="AN755" s="25" t="str">
        <f t="shared" ca="1" si="706"/>
        <v/>
      </c>
      <c r="AO755" s="25" t="str">
        <f t="shared" ca="1" si="707"/>
        <v/>
      </c>
      <c r="AP755" s="25" t="str">
        <f ca="1">IF($H755="","",IF($Q755="x",SUM(AI$3:AK755)+SUM(AN$3:AO755)-SUM(AP$3:AP754),0))</f>
        <v/>
      </c>
      <c r="AQ755" s="25" t="str">
        <f t="shared" ca="1" si="708"/>
        <v/>
      </c>
      <c r="AR755" s="25" t="str">
        <f t="shared" ca="1" si="684"/>
        <v/>
      </c>
      <c r="AS755" s="7"/>
      <c r="AT755" s="25" t="str">
        <f t="shared" ca="1" si="709"/>
        <v/>
      </c>
      <c r="AU755" s="25">
        <f ca="1">SUM(AT$3:AT755)</f>
        <v>0</v>
      </c>
      <c r="AV755" s="25" t="str">
        <f t="shared" ca="1" si="710"/>
        <v/>
      </c>
      <c r="AW755" s="25" t="str">
        <f t="shared" ca="1" si="685"/>
        <v/>
      </c>
      <c r="AX755" s="25" t="str">
        <f t="shared" ca="1" si="711"/>
        <v/>
      </c>
      <c r="AY755" s="25" t="str">
        <f t="shared" ca="1" si="712"/>
        <v/>
      </c>
      <c r="AZ755" s="25" t="str">
        <f t="shared" ca="1" si="713"/>
        <v/>
      </c>
      <c r="BA755" s="25" t="str">
        <f t="shared" ca="1" si="714"/>
        <v/>
      </c>
      <c r="BB755" s="25" t="str">
        <f t="shared" ca="1" si="715"/>
        <v/>
      </c>
      <c r="BC755" s="25" t="str">
        <f t="shared" ca="1" si="716"/>
        <v/>
      </c>
      <c r="BD755" s="25" t="str">
        <f ca="1">IF($H755="","",IF($Q755="x",SUM(AW$3:AY755)+SUM(BB$3:BC755)-SUM(BD$3:BD754),0))</f>
        <v/>
      </c>
      <c r="BE755" s="25" t="str">
        <f t="shared" ca="1" si="717"/>
        <v/>
      </c>
      <c r="BF755" s="25" t="str">
        <f t="shared" ca="1" si="686"/>
        <v/>
      </c>
      <c r="BG755" s="7"/>
      <c r="BI755" s="25" t="str">
        <f t="shared" ca="1" si="718"/>
        <v/>
      </c>
      <c r="BJ755" s="25">
        <f ca="1">SUM(BI$3:BI755)</f>
        <v>0</v>
      </c>
      <c r="BK755" s="25" t="str">
        <f t="shared" ca="1" si="730"/>
        <v/>
      </c>
      <c r="BL755" s="25" t="str">
        <f t="shared" ca="1" si="687"/>
        <v/>
      </c>
      <c r="BM755" s="25" t="str">
        <f t="shared" ca="1" si="719"/>
        <v/>
      </c>
      <c r="BN755" s="25" t="str">
        <f t="shared" ca="1" si="720"/>
        <v/>
      </c>
      <c r="BO755" s="25" t="str">
        <f t="shared" ca="1" si="721"/>
        <v/>
      </c>
      <c r="BP755" s="25" t="str">
        <f t="shared" ca="1" si="722"/>
        <v/>
      </c>
      <c r="BQ755" s="25" t="str">
        <f t="shared" ca="1" si="723"/>
        <v/>
      </c>
      <c r="BR755" s="25" t="str">
        <f t="shared" ca="1" si="724"/>
        <v/>
      </c>
      <c r="BS755" s="25" t="str">
        <f ca="1">IF($H755="","",IF($Q755="x",SUM(BL$3:BN755)+SUM(BQ$3:BR755)-SUM(BS$3:BS754),0))</f>
        <v/>
      </c>
      <c r="BT755" s="25" t="str">
        <f t="shared" ca="1" si="725"/>
        <v/>
      </c>
      <c r="BU755" s="25" t="str">
        <f t="shared" ca="1" si="688"/>
        <v/>
      </c>
      <c r="BV755" s="7"/>
      <c r="BY755" s="7"/>
      <c r="CB755" s="131">
        <f t="shared" si="672"/>
        <v>752</v>
      </c>
      <c r="CC755" s="132" t="str">
        <f t="shared" ca="1" si="726"/>
        <v/>
      </c>
      <c r="CD755" s="133" t="str">
        <f t="shared" ca="1" si="673"/>
        <v/>
      </c>
      <c r="CE755" s="133" t="str">
        <f t="shared" ca="1" si="727"/>
        <v/>
      </c>
      <c r="CF755" s="133" t="str">
        <f t="shared" ca="1" si="674"/>
        <v/>
      </c>
      <c r="CG755" s="133" t="str">
        <f t="shared" ca="1" si="728"/>
        <v/>
      </c>
      <c r="CH755" s="133" t="str">
        <f ca="1">IF($H755="","",IF(MONTH($H755)=MONTH($C$4)-1,MAX(0,(CG755-SUM(N744:N755)+SUM(O744:O755))-(VLOOKUP(CB755-12,$CB$3:$CH754,6,FALSE))),0)*0.25)</f>
        <v/>
      </c>
      <c r="CI755" s="133" t="str">
        <f ca="1">IF($H755="","",CG755-SUM($CH$4:$CH755))</f>
        <v/>
      </c>
      <c r="CK755" s="133" t="str">
        <f ca="1">IF($H755="","",SUM($N$4:$N755)+$CK$3)</f>
        <v/>
      </c>
      <c r="CL755" s="133" t="str">
        <f ca="1">IF($H755="","",SUM($O$4:$O755))</f>
        <v/>
      </c>
      <c r="CM755" s="133" t="str">
        <f t="shared" ca="1" si="731"/>
        <v/>
      </c>
      <c r="CN755" s="133" t="str">
        <f ca="1">IF($H755="","",ROUND(IF(MONTH($H755)=MONTH($C$4)-1,BT755*(1+CC755)-SUM($CM$4:$CM755),0),2))</f>
        <v/>
      </c>
      <c r="CZ755" s="132" t="str">
        <f t="shared" ca="1" si="689"/>
        <v/>
      </c>
    </row>
    <row r="756" spans="6:104" x14ac:dyDescent="0.2">
      <c r="F756" s="3">
        <v>753</v>
      </c>
      <c r="G756" s="3">
        <f t="shared" si="690"/>
        <v>63</v>
      </c>
      <c r="H756" s="8" t="str">
        <f t="shared" ca="1" si="729"/>
        <v/>
      </c>
      <c r="I756" s="6" t="str">
        <f t="shared" ca="1" si="675"/>
        <v/>
      </c>
      <c r="J756" s="6" t="str">
        <f t="shared" ca="1" si="676"/>
        <v/>
      </c>
      <c r="K756" s="7"/>
      <c r="L756" s="6" t="str">
        <f ca="1">IF($H756="","",IF($J756="",VLOOKUP($I756,Sterbetafeln!$A$4:$I$124,$D$10,FALSE),MAX(0.0005,VLOOKUP($I756,Sterbetafeln!$A$4:$I$124,$D$10,FALSE)*VLOOKUP($J756,Sterbetafeln!$A$4:$I$124,$D$13,FALSE))))</f>
        <v/>
      </c>
      <c r="M756" s="78">
        <f ca="1">SUM($O$3:$O756)</f>
        <v>0</v>
      </c>
      <c r="N756" s="25" t="str">
        <f t="shared" ca="1" si="691"/>
        <v/>
      </c>
      <c r="O756" s="25" t="str">
        <f t="shared" ca="1" si="692"/>
        <v/>
      </c>
      <c r="P756" s="25" t="str">
        <f t="shared" ca="1" si="693"/>
        <v/>
      </c>
      <c r="Q756" s="7" t="str">
        <f t="shared" ca="1" si="694"/>
        <v/>
      </c>
      <c r="R756" s="25" t="str">
        <f t="shared" ca="1" si="695"/>
        <v/>
      </c>
      <c r="S756" s="25">
        <f ca="1">SUM(R$3:R756)</f>
        <v>0</v>
      </c>
      <c r="T756" s="25" t="str">
        <f t="shared" ca="1" si="696"/>
        <v/>
      </c>
      <c r="U756" s="25" t="str">
        <f t="shared" ca="1" si="677"/>
        <v/>
      </c>
      <c r="V756" s="25" t="str">
        <f t="shared" ca="1" si="697"/>
        <v/>
      </c>
      <c r="W756" s="25" t="str">
        <f t="shared" ca="1" si="678"/>
        <v/>
      </c>
      <c r="X756" s="25" t="str">
        <f t="shared" ca="1" si="698"/>
        <v/>
      </c>
      <c r="Y756" s="25" t="str">
        <f t="shared" ca="1" si="679"/>
        <v/>
      </c>
      <c r="Z756" s="25" t="str">
        <f t="shared" ca="1" si="699"/>
        <v/>
      </c>
      <c r="AA756" s="25" t="str">
        <f t="shared" ca="1" si="700"/>
        <v/>
      </c>
      <c r="AB756" s="25" t="str">
        <f ca="1">IF($H756="","",IF($Q756="x",SUM(U$3:W756)+SUM(Z$3:AA756)-SUM(AB$3:AB755),0))</f>
        <v/>
      </c>
      <c r="AC756" s="25" t="str">
        <f t="shared" ca="1" si="701"/>
        <v/>
      </c>
      <c r="AD756" s="25" t="str">
        <f t="shared" ca="1" si="680"/>
        <v/>
      </c>
      <c r="AE756" s="7"/>
      <c r="AF756" s="25" t="str">
        <f t="shared" ca="1" si="702"/>
        <v/>
      </c>
      <c r="AG756" s="25">
        <f ca="1">SUM(AF$3:AF756)</f>
        <v>0</v>
      </c>
      <c r="AH756" s="25" t="str">
        <f t="shared" ca="1" si="703"/>
        <v/>
      </c>
      <c r="AI756" s="25" t="str">
        <f t="shared" ca="1" si="681"/>
        <v/>
      </c>
      <c r="AJ756" s="25" t="str">
        <f t="shared" ca="1" si="704"/>
        <v/>
      </c>
      <c r="AK756" s="25" t="str">
        <f t="shared" ca="1" si="682"/>
        <v/>
      </c>
      <c r="AL756" s="25" t="str">
        <f t="shared" ca="1" si="705"/>
        <v/>
      </c>
      <c r="AM756" s="25" t="str">
        <f t="shared" ca="1" si="683"/>
        <v/>
      </c>
      <c r="AN756" s="25" t="str">
        <f t="shared" ca="1" si="706"/>
        <v/>
      </c>
      <c r="AO756" s="25" t="str">
        <f t="shared" ca="1" si="707"/>
        <v/>
      </c>
      <c r="AP756" s="25" t="str">
        <f ca="1">IF($H756="","",IF($Q756="x",SUM(AI$3:AK756)+SUM(AN$3:AO756)-SUM(AP$3:AP755),0))</f>
        <v/>
      </c>
      <c r="AQ756" s="25" t="str">
        <f t="shared" ca="1" si="708"/>
        <v/>
      </c>
      <c r="AR756" s="25" t="str">
        <f t="shared" ca="1" si="684"/>
        <v/>
      </c>
      <c r="AS756" s="7"/>
      <c r="AT756" s="25" t="str">
        <f t="shared" ca="1" si="709"/>
        <v/>
      </c>
      <c r="AU756" s="25">
        <f ca="1">SUM(AT$3:AT756)</f>
        <v>0</v>
      </c>
      <c r="AV756" s="25" t="str">
        <f t="shared" ca="1" si="710"/>
        <v/>
      </c>
      <c r="AW756" s="25" t="str">
        <f t="shared" ca="1" si="685"/>
        <v/>
      </c>
      <c r="AX756" s="25" t="str">
        <f t="shared" ca="1" si="711"/>
        <v/>
      </c>
      <c r="AY756" s="25" t="str">
        <f t="shared" ca="1" si="712"/>
        <v/>
      </c>
      <c r="AZ756" s="25" t="str">
        <f t="shared" ca="1" si="713"/>
        <v/>
      </c>
      <c r="BA756" s="25" t="str">
        <f t="shared" ca="1" si="714"/>
        <v/>
      </c>
      <c r="BB756" s="25" t="str">
        <f t="shared" ca="1" si="715"/>
        <v/>
      </c>
      <c r="BC756" s="25" t="str">
        <f t="shared" ca="1" si="716"/>
        <v/>
      </c>
      <c r="BD756" s="25" t="str">
        <f ca="1">IF($H756="","",IF($Q756="x",SUM(AW$3:AY756)+SUM(BB$3:BC756)-SUM(BD$3:BD755),0))</f>
        <v/>
      </c>
      <c r="BE756" s="25" t="str">
        <f t="shared" ca="1" si="717"/>
        <v/>
      </c>
      <c r="BF756" s="25" t="str">
        <f t="shared" ca="1" si="686"/>
        <v/>
      </c>
      <c r="BG756" s="7"/>
      <c r="BI756" s="25" t="str">
        <f t="shared" ca="1" si="718"/>
        <v/>
      </c>
      <c r="BJ756" s="25">
        <f ca="1">SUM(BI$3:BI756)</f>
        <v>0</v>
      </c>
      <c r="BK756" s="25" t="str">
        <f t="shared" ca="1" si="730"/>
        <v/>
      </c>
      <c r="BL756" s="25" t="str">
        <f t="shared" ca="1" si="687"/>
        <v/>
      </c>
      <c r="BM756" s="25" t="str">
        <f t="shared" ca="1" si="719"/>
        <v/>
      </c>
      <c r="BN756" s="25" t="str">
        <f t="shared" ca="1" si="720"/>
        <v/>
      </c>
      <c r="BO756" s="25" t="str">
        <f t="shared" ca="1" si="721"/>
        <v/>
      </c>
      <c r="BP756" s="25" t="str">
        <f t="shared" ca="1" si="722"/>
        <v/>
      </c>
      <c r="BQ756" s="25" t="str">
        <f t="shared" ca="1" si="723"/>
        <v/>
      </c>
      <c r="BR756" s="25" t="str">
        <f t="shared" ca="1" si="724"/>
        <v/>
      </c>
      <c r="BS756" s="25" t="str">
        <f ca="1">IF($H756="","",IF($Q756="x",SUM(BL$3:BN756)+SUM(BQ$3:BR756)-SUM(BS$3:BS755),0))</f>
        <v/>
      </c>
      <c r="BT756" s="25" t="str">
        <f t="shared" ca="1" si="725"/>
        <v/>
      </c>
      <c r="BU756" s="25" t="str">
        <f t="shared" ca="1" si="688"/>
        <v/>
      </c>
      <c r="BV756" s="7"/>
      <c r="BY756" s="7"/>
      <c r="CB756" s="131">
        <f t="shared" si="672"/>
        <v>753</v>
      </c>
      <c r="CC756" s="132" t="str">
        <f t="shared" ca="1" si="726"/>
        <v/>
      </c>
      <c r="CD756" s="133" t="str">
        <f t="shared" ca="1" si="673"/>
        <v/>
      </c>
      <c r="CE756" s="133" t="str">
        <f t="shared" ca="1" si="727"/>
        <v/>
      </c>
      <c r="CF756" s="133" t="str">
        <f t="shared" ca="1" si="674"/>
        <v/>
      </c>
      <c r="CG756" s="133" t="str">
        <f t="shared" ca="1" si="728"/>
        <v/>
      </c>
      <c r="CH756" s="133" t="str">
        <f ca="1">IF($H756="","",IF(MONTH($H756)=MONTH($C$4)-1,MAX(0,(CG756-SUM(N745:N756)+SUM(O745:O756))-(VLOOKUP(CB756-12,$CB$3:$CH755,6,FALSE))),0)*0.25)</f>
        <v/>
      </c>
      <c r="CI756" s="133" t="str">
        <f ca="1">IF($H756="","",CG756-SUM($CH$4:$CH756))</f>
        <v/>
      </c>
      <c r="CK756" s="133" t="str">
        <f ca="1">IF($H756="","",SUM($N$4:$N756)+$CK$3)</f>
        <v/>
      </c>
      <c r="CL756" s="133" t="str">
        <f ca="1">IF($H756="","",SUM($O$4:$O756))</f>
        <v/>
      </c>
      <c r="CM756" s="133" t="str">
        <f t="shared" ca="1" si="731"/>
        <v/>
      </c>
      <c r="CN756" s="133" t="str">
        <f ca="1">IF($H756="","",ROUND(IF(MONTH($H756)=MONTH($C$4)-1,BT756*(1+CC756)-SUM($CM$4:$CM756),0),2))</f>
        <v/>
      </c>
      <c r="CZ756" s="132" t="str">
        <f t="shared" ca="1" si="689"/>
        <v/>
      </c>
    </row>
    <row r="757" spans="6:104" x14ac:dyDescent="0.2">
      <c r="F757" s="3">
        <v>754</v>
      </c>
      <c r="G757" s="3">
        <f t="shared" si="690"/>
        <v>63</v>
      </c>
      <c r="H757" s="8" t="str">
        <f t="shared" ca="1" si="729"/>
        <v/>
      </c>
      <c r="I757" s="6" t="str">
        <f t="shared" ca="1" si="675"/>
        <v/>
      </c>
      <c r="J757" s="6" t="str">
        <f t="shared" ca="1" si="676"/>
        <v/>
      </c>
      <c r="K757" s="7"/>
      <c r="L757" s="6" t="str">
        <f ca="1">IF($H757="","",IF($J757="",VLOOKUP($I757,Sterbetafeln!$A$4:$I$124,$D$10,FALSE),MAX(0.0005,VLOOKUP($I757,Sterbetafeln!$A$4:$I$124,$D$10,FALSE)*VLOOKUP($J757,Sterbetafeln!$A$4:$I$124,$D$13,FALSE))))</f>
        <v/>
      </c>
      <c r="M757" s="78">
        <f ca="1">SUM($O$3:$O757)</f>
        <v>0</v>
      </c>
      <c r="N757" s="25" t="str">
        <f t="shared" ca="1" si="691"/>
        <v/>
      </c>
      <c r="O757" s="25" t="str">
        <f t="shared" ca="1" si="692"/>
        <v/>
      </c>
      <c r="P757" s="25" t="str">
        <f t="shared" ca="1" si="693"/>
        <v/>
      </c>
      <c r="Q757" s="7" t="str">
        <f t="shared" ca="1" si="694"/>
        <v/>
      </c>
      <c r="R757" s="25" t="str">
        <f t="shared" ca="1" si="695"/>
        <v/>
      </c>
      <c r="S757" s="25">
        <f ca="1">SUM(R$3:R757)</f>
        <v>0</v>
      </c>
      <c r="T757" s="25" t="str">
        <f t="shared" ca="1" si="696"/>
        <v/>
      </c>
      <c r="U757" s="25" t="str">
        <f t="shared" ca="1" si="677"/>
        <v/>
      </c>
      <c r="V757" s="25" t="str">
        <f t="shared" ca="1" si="697"/>
        <v/>
      </c>
      <c r="W757" s="25" t="str">
        <f t="shared" ca="1" si="678"/>
        <v/>
      </c>
      <c r="X757" s="25" t="str">
        <f t="shared" ca="1" si="698"/>
        <v/>
      </c>
      <c r="Y757" s="25" t="str">
        <f t="shared" ca="1" si="679"/>
        <v/>
      </c>
      <c r="Z757" s="25" t="str">
        <f t="shared" ca="1" si="699"/>
        <v/>
      </c>
      <c r="AA757" s="25" t="str">
        <f t="shared" ca="1" si="700"/>
        <v/>
      </c>
      <c r="AB757" s="25" t="str">
        <f ca="1">IF($H757="","",IF($Q757="x",SUM(U$3:W757)+SUM(Z$3:AA757)-SUM(AB$3:AB756),0))</f>
        <v/>
      </c>
      <c r="AC757" s="25" t="str">
        <f t="shared" ca="1" si="701"/>
        <v/>
      </c>
      <c r="AD757" s="25" t="str">
        <f t="shared" ca="1" si="680"/>
        <v/>
      </c>
      <c r="AE757" s="7"/>
      <c r="AF757" s="25" t="str">
        <f t="shared" ca="1" si="702"/>
        <v/>
      </c>
      <c r="AG757" s="25">
        <f ca="1">SUM(AF$3:AF757)</f>
        <v>0</v>
      </c>
      <c r="AH757" s="25" t="str">
        <f t="shared" ca="1" si="703"/>
        <v/>
      </c>
      <c r="AI757" s="25" t="str">
        <f t="shared" ca="1" si="681"/>
        <v/>
      </c>
      <c r="AJ757" s="25" t="str">
        <f t="shared" ca="1" si="704"/>
        <v/>
      </c>
      <c r="AK757" s="25" t="str">
        <f t="shared" ca="1" si="682"/>
        <v/>
      </c>
      <c r="AL757" s="25" t="str">
        <f t="shared" ca="1" si="705"/>
        <v/>
      </c>
      <c r="AM757" s="25" t="str">
        <f t="shared" ca="1" si="683"/>
        <v/>
      </c>
      <c r="AN757" s="25" t="str">
        <f t="shared" ca="1" si="706"/>
        <v/>
      </c>
      <c r="AO757" s="25" t="str">
        <f t="shared" ca="1" si="707"/>
        <v/>
      </c>
      <c r="AP757" s="25" t="str">
        <f ca="1">IF($H757="","",IF($Q757="x",SUM(AI$3:AK757)+SUM(AN$3:AO757)-SUM(AP$3:AP756),0))</f>
        <v/>
      </c>
      <c r="AQ757" s="25" t="str">
        <f t="shared" ca="1" si="708"/>
        <v/>
      </c>
      <c r="AR757" s="25" t="str">
        <f t="shared" ca="1" si="684"/>
        <v/>
      </c>
      <c r="AS757" s="7"/>
      <c r="AT757" s="25" t="str">
        <f t="shared" ca="1" si="709"/>
        <v/>
      </c>
      <c r="AU757" s="25">
        <f ca="1">SUM(AT$3:AT757)</f>
        <v>0</v>
      </c>
      <c r="AV757" s="25" t="str">
        <f t="shared" ca="1" si="710"/>
        <v/>
      </c>
      <c r="AW757" s="25" t="str">
        <f t="shared" ca="1" si="685"/>
        <v/>
      </c>
      <c r="AX757" s="25" t="str">
        <f t="shared" ca="1" si="711"/>
        <v/>
      </c>
      <c r="AY757" s="25" t="str">
        <f t="shared" ca="1" si="712"/>
        <v/>
      </c>
      <c r="AZ757" s="25" t="str">
        <f t="shared" ca="1" si="713"/>
        <v/>
      </c>
      <c r="BA757" s="25" t="str">
        <f t="shared" ca="1" si="714"/>
        <v/>
      </c>
      <c r="BB757" s="25" t="str">
        <f t="shared" ca="1" si="715"/>
        <v/>
      </c>
      <c r="BC757" s="25" t="str">
        <f t="shared" ca="1" si="716"/>
        <v/>
      </c>
      <c r="BD757" s="25" t="str">
        <f ca="1">IF($H757="","",IF($Q757="x",SUM(AW$3:AY757)+SUM(BB$3:BC757)-SUM(BD$3:BD756),0))</f>
        <v/>
      </c>
      <c r="BE757" s="25" t="str">
        <f t="shared" ca="1" si="717"/>
        <v/>
      </c>
      <c r="BF757" s="25" t="str">
        <f t="shared" ca="1" si="686"/>
        <v/>
      </c>
      <c r="BG757" s="7"/>
      <c r="BI757" s="25" t="str">
        <f t="shared" ca="1" si="718"/>
        <v/>
      </c>
      <c r="BJ757" s="25">
        <f ca="1">SUM(BI$3:BI757)</f>
        <v>0</v>
      </c>
      <c r="BK757" s="25" t="str">
        <f t="shared" ca="1" si="730"/>
        <v/>
      </c>
      <c r="BL757" s="25" t="str">
        <f t="shared" ca="1" si="687"/>
        <v/>
      </c>
      <c r="BM757" s="25" t="str">
        <f t="shared" ca="1" si="719"/>
        <v/>
      </c>
      <c r="BN757" s="25" t="str">
        <f t="shared" ca="1" si="720"/>
        <v/>
      </c>
      <c r="BO757" s="25" t="str">
        <f t="shared" ca="1" si="721"/>
        <v/>
      </c>
      <c r="BP757" s="25" t="str">
        <f t="shared" ca="1" si="722"/>
        <v/>
      </c>
      <c r="BQ757" s="25" t="str">
        <f t="shared" ca="1" si="723"/>
        <v/>
      </c>
      <c r="BR757" s="25" t="str">
        <f t="shared" ca="1" si="724"/>
        <v/>
      </c>
      <c r="BS757" s="25" t="str">
        <f ca="1">IF($H757="","",IF($Q757="x",SUM(BL$3:BN757)+SUM(BQ$3:BR757)-SUM(BS$3:BS756),0))</f>
        <v/>
      </c>
      <c r="BT757" s="25" t="str">
        <f t="shared" ca="1" si="725"/>
        <v/>
      </c>
      <c r="BU757" s="25" t="str">
        <f t="shared" ca="1" si="688"/>
        <v/>
      </c>
      <c r="BV757" s="7"/>
      <c r="BY757" s="7"/>
      <c r="CB757" s="131">
        <f t="shared" si="672"/>
        <v>754</v>
      </c>
      <c r="CC757" s="132" t="str">
        <f t="shared" ca="1" si="726"/>
        <v/>
      </c>
      <c r="CD757" s="133" t="str">
        <f t="shared" ca="1" si="673"/>
        <v/>
      </c>
      <c r="CE757" s="133" t="str">
        <f t="shared" ca="1" si="727"/>
        <v/>
      </c>
      <c r="CF757" s="133" t="str">
        <f t="shared" ca="1" si="674"/>
        <v/>
      </c>
      <c r="CG757" s="133" t="str">
        <f t="shared" ca="1" si="728"/>
        <v/>
      </c>
      <c r="CH757" s="133" t="str">
        <f ca="1">IF($H757="","",IF(MONTH($H757)=MONTH($C$4)-1,MAX(0,(CG757-SUM(N746:N757)+SUM(O746:O757))-(VLOOKUP(CB757-12,$CB$3:$CH756,6,FALSE))),0)*0.25)</f>
        <v/>
      </c>
      <c r="CI757" s="133" t="str">
        <f ca="1">IF($H757="","",CG757-SUM($CH$4:$CH757))</f>
        <v/>
      </c>
      <c r="CK757" s="133" t="str">
        <f ca="1">IF($H757="","",SUM($N$4:$N757)+$CK$3)</f>
        <v/>
      </c>
      <c r="CL757" s="133" t="str">
        <f ca="1">IF($H757="","",SUM($O$4:$O757))</f>
        <v/>
      </c>
      <c r="CM757" s="133" t="str">
        <f t="shared" ca="1" si="731"/>
        <v/>
      </c>
      <c r="CN757" s="133" t="str">
        <f ca="1">IF($H757="","",ROUND(IF(MONTH($H757)=MONTH($C$4)-1,BT757*(1+CC757)-SUM($CM$4:$CM757),0),2))</f>
        <v/>
      </c>
      <c r="CZ757" s="132" t="str">
        <f t="shared" ca="1" si="689"/>
        <v/>
      </c>
    </row>
    <row r="758" spans="6:104" x14ac:dyDescent="0.2">
      <c r="F758" s="3">
        <v>755</v>
      </c>
      <c r="G758" s="3">
        <f t="shared" si="690"/>
        <v>63</v>
      </c>
      <c r="H758" s="8" t="str">
        <f t="shared" ca="1" si="729"/>
        <v/>
      </c>
      <c r="I758" s="6" t="str">
        <f t="shared" ca="1" si="675"/>
        <v/>
      </c>
      <c r="J758" s="6" t="str">
        <f t="shared" ca="1" si="676"/>
        <v/>
      </c>
      <c r="K758" s="7"/>
      <c r="L758" s="6" t="str">
        <f ca="1">IF($H758="","",IF($J758="",VLOOKUP($I758,Sterbetafeln!$A$4:$I$124,$D$10,FALSE),MAX(0.0005,VLOOKUP($I758,Sterbetafeln!$A$4:$I$124,$D$10,FALSE)*VLOOKUP($J758,Sterbetafeln!$A$4:$I$124,$D$13,FALSE))))</f>
        <v/>
      </c>
      <c r="M758" s="78">
        <f ca="1">SUM($O$3:$O758)</f>
        <v>0</v>
      </c>
      <c r="N758" s="25" t="str">
        <f t="shared" ca="1" si="691"/>
        <v/>
      </c>
      <c r="O758" s="25" t="str">
        <f t="shared" ca="1" si="692"/>
        <v/>
      </c>
      <c r="P758" s="25" t="str">
        <f t="shared" ca="1" si="693"/>
        <v/>
      </c>
      <c r="Q758" s="7" t="str">
        <f t="shared" ca="1" si="694"/>
        <v/>
      </c>
      <c r="R758" s="25" t="str">
        <f t="shared" ca="1" si="695"/>
        <v/>
      </c>
      <c r="S758" s="25">
        <f ca="1">SUM(R$3:R758)</f>
        <v>0</v>
      </c>
      <c r="T758" s="25" t="str">
        <f t="shared" ca="1" si="696"/>
        <v/>
      </c>
      <c r="U758" s="25" t="str">
        <f t="shared" ca="1" si="677"/>
        <v/>
      </c>
      <c r="V758" s="25" t="str">
        <f t="shared" ca="1" si="697"/>
        <v/>
      </c>
      <c r="W758" s="25" t="str">
        <f t="shared" ca="1" si="678"/>
        <v/>
      </c>
      <c r="X758" s="25" t="str">
        <f t="shared" ca="1" si="698"/>
        <v/>
      </c>
      <c r="Y758" s="25" t="str">
        <f t="shared" ca="1" si="679"/>
        <v/>
      </c>
      <c r="Z758" s="25" t="str">
        <f t="shared" ca="1" si="699"/>
        <v/>
      </c>
      <c r="AA758" s="25" t="str">
        <f t="shared" ca="1" si="700"/>
        <v/>
      </c>
      <c r="AB758" s="25" t="str">
        <f ca="1">IF($H758="","",IF($Q758="x",SUM(U$3:W758)+SUM(Z$3:AA758)-SUM(AB$3:AB757),0))</f>
        <v/>
      </c>
      <c r="AC758" s="25" t="str">
        <f t="shared" ca="1" si="701"/>
        <v/>
      </c>
      <c r="AD758" s="25" t="str">
        <f t="shared" ca="1" si="680"/>
        <v/>
      </c>
      <c r="AE758" s="7"/>
      <c r="AF758" s="25" t="str">
        <f t="shared" ca="1" si="702"/>
        <v/>
      </c>
      <c r="AG758" s="25">
        <f ca="1">SUM(AF$3:AF758)</f>
        <v>0</v>
      </c>
      <c r="AH758" s="25" t="str">
        <f t="shared" ca="1" si="703"/>
        <v/>
      </c>
      <c r="AI758" s="25" t="str">
        <f t="shared" ca="1" si="681"/>
        <v/>
      </c>
      <c r="AJ758" s="25" t="str">
        <f t="shared" ca="1" si="704"/>
        <v/>
      </c>
      <c r="AK758" s="25" t="str">
        <f t="shared" ca="1" si="682"/>
        <v/>
      </c>
      <c r="AL758" s="25" t="str">
        <f t="shared" ca="1" si="705"/>
        <v/>
      </c>
      <c r="AM758" s="25" t="str">
        <f t="shared" ca="1" si="683"/>
        <v/>
      </c>
      <c r="AN758" s="25" t="str">
        <f t="shared" ca="1" si="706"/>
        <v/>
      </c>
      <c r="AO758" s="25" t="str">
        <f t="shared" ca="1" si="707"/>
        <v/>
      </c>
      <c r="AP758" s="25" t="str">
        <f ca="1">IF($H758="","",IF($Q758="x",SUM(AI$3:AK758)+SUM(AN$3:AO758)-SUM(AP$3:AP757),0))</f>
        <v/>
      </c>
      <c r="AQ758" s="25" t="str">
        <f t="shared" ca="1" si="708"/>
        <v/>
      </c>
      <c r="AR758" s="25" t="str">
        <f t="shared" ca="1" si="684"/>
        <v/>
      </c>
      <c r="AS758" s="7"/>
      <c r="AT758" s="25" t="str">
        <f t="shared" ca="1" si="709"/>
        <v/>
      </c>
      <c r="AU758" s="25">
        <f ca="1">SUM(AT$3:AT758)</f>
        <v>0</v>
      </c>
      <c r="AV758" s="25" t="str">
        <f t="shared" ca="1" si="710"/>
        <v/>
      </c>
      <c r="AW758" s="25" t="str">
        <f t="shared" ca="1" si="685"/>
        <v/>
      </c>
      <c r="AX758" s="25" t="str">
        <f t="shared" ca="1" si="711"/>
        <v/>
      </c>
      <c r="AY758" s="25" t="str">
        <f t="shared" ca="1" si="712"/>
        <v/>
      </c>
      <c r="AZ758" s="25" t="str">
        <f t="shared" ca="1" si="713"/>
        <v/>
      </c>
      <c r="BA758" s="25" t="str">
        <f t="shared" ca="1" si="714"/>
        <v/>
      </c>
      <c r="BB758" s="25" t="str">
        <f t="shared" ca="1" si="715"/>
        <v/>
      </c>
      <c r="BC758" s="25" t="str">
        <f t="shared" ca="1" si="716"/>
        <v/>
      </c>
      <c r="BD758" s="25" t="str">
        <f ca="1">IF($H758="","",IF($Q758="x",SUM(AW$3:AY758)+SUM(BB$3:BC758)-SUM(BD$3:BD757),0))</f>
        <v/>
      </c>
      <c r="BE758" s="25" t="str">
        <f t="shared" ca="1" si="717"/>
        <v/>
      </c>
      <c r="BF758" s="25" t="str">
        <f t="shared" ca="1" si="686"/>
        <v/>
      </c>
      <c r="BG758" s="7"/>
      <c r="BI758" s="25" t="str">
        <f t="shared" ca="1" si="718"/>
        <v/>
      </c>
      <c r="BJ758" s="25">
        <f ca="1">SUM(BI$3:BI758)</f>
        <v>0</v>
      </c>
      <c r="BK758" s="25" t="str">
        <f t="shared" ca="1" si="730"/>
        <v/>
      </c>
      <c r="BL758" s="25" t="str">
        <f t="shared" ca="1" si="687"/>
        <v/>
      </c>
      <c r="BM758" s="25" t="str">
        <f t="shared" ca="1" si="719"/>
        <v/>
      </c>
      <c r="BN758" s="25" t="str">
        <f t="shared" ca="1" si="720"/>
        <v/>
      </c>
      <c r="BO758" s="25" t="str">
        <f t="shared" ca="1" si="721"/>
        <v/>
      </c>
      <c r="BP758" s="25" t="str">
        <f t="shared" ca="1" si="722"/>
        <v/>
      </c>
      <c r="BQ758" s="25" t="str">
        <f t="shared" ca="1" si="723"/>
        <v/>
      </c>
      <c r="BR758" s="25" t="str">
        <f t="shared" ca="1" si="724"/>
        <v/>
      </c>
      <c r="BS758" s="25" t="str">
        <f ca="1">IF($H758="","",IF($Q758="x",SUM(BL$3:BN758)+SUM(BQ$3:BR758)-SUM(BS$3:BS757),0))</f>
        <v/>
      </c>
      <c r="BT758" s="25" t="str">
        <f t="shared" ca="1" si="725"/>
        <v/>
      </c>
      <c r="BU758" s="25" t="str">
        <f t="shared" ca="1" si="688"/>
        <v/>
      </c>
      <c r="BV758" s="7"/>
      <c r="BY758" s="7"/>
      <c r="CB758" s="131">
        <f t="shared" si="672"/>
        <v>755</v>
      </c>
      <c r="CC758" s="132" t="str">
        <f t="shared" ca="1" si="726"/>
        <v/>
      </c>
      <c r="CD758" s="133" t="str">
        <f t="shared" ca="1" si="673"/>
        <v/>
      </c>
      <c r="CE758" s="133" t="str">
        <f t="shared" ca="1" si="727"/>
        <v/>
      </c>
      <c r="CF758" s="133" t="str">
        <f t="shared" ca="1" si="674"/>
        <v/>
      </c>
      <c r="CG758" s="133" t="str">
        <f t="shared" ca="1" si="728"/>
        <v/>
      </c>
      <c r="CH758" s="133" t="str">
        <f ca="1">IF($H758="","",IF(MONTH($H758)=MONTH($C$4)-1,MAX(0,(CG758-SUM(N747:N758)+SUM(O747:O758))-(VLOOKUP(CB758-12,$CB$3:$CH757,6,FALSE))),0)*0.25)</f>
        <v/>
      </c>
      <c r="CI758" s="133" t="str">
        <f ca="1">IF($H758="","",CG758-SUM($CH$4:$CH758))</f>
        <v/>
      </c>
      <c r="CK758" s="133" t="str">
        <f ca="1">IF($H758="","",SUM($N$4:$N758)+$CK$3)</f>
        <v/>
      </c>
      <c r="CL758" s="133" t="str">
        <f ca="1">IF($H758="","",SUM($O$4:$O758))</f>
        <v/>
      </c>
      <c r="CM758" s="133" t="str">
        <f t="shared" ca="1" si="731"/>
        <v/>
      </c>
      <c r="CN758" s="133" t="str">
        <f ca="1">IF($H758="","",ROUND(IF(MONTH($H758)=MONTH($C$4)-1,BT758*(1+CC758)-SUM($CM$4:$CM758),0),2))</f>
        <v/>
      </c>
      <c r="CZ758" s="132" t="str">
        <f t="shared" ca="1" si="689"/>
        <v/>
      </c>
    </row>
    <row r="759" spans="6:104" x14ac:dyDescent="0.2">
      <c r="F759" s="3">
        <v>756</v>
      </c>
      <c r="G759" s="3">
        <f t="shared" si="690"/>
        <v>63</v>
      </c>
      <c r="H759" s="8" t="str">
        <f t="shared" ca="1" si="729"/>
        <v/>
      </c>
      <c r="I759" s="6" t="str">
        <f t="shared" ca="1" si="675"/>
        <v/>
      </c>
      <c r="J759" s="6" t="str">
        <f t="shared" ca="1" si="676"/>
        <v/>
      </c>
      <c r="K759" s="7"/>
      <c r="L759" s="6" t="str">
        <f ca="1">IF($H759="","",IF($J759="",VLOOKUP($I759,Sterbetafeln!$A$4:$I$124,$D$10,FALSE),MAX(0.0005,VLOOKUP($I759,Sterbetafeln!$A$4:$I$124,$D$10,FALSE)*VLOOKUP($J759,Sterbetafeln!$A$4:$I$124,$D$13,FALSE))))</f>
        <v/>
      </c>
      <c r="M759" s="78">
        <f ca="1">SUM($O$3:$O759)</f>
        <v>0</v>
      </c>
      <c r="N759" s="25" t="str">
        <f t="shared" ca="1" si="691"/>
        <v/>
      </c>
      <c r="O759" s="25" t="str">
        <f t="shared" ca="1" si="692"/>
        <v/>
      </c>
      <c r="P759" s="25" t="str">
        <f t="shared" ca="1" si="693"/>
        <v/>
      </c>
      <c r="Q759" s="7" t="str">
        <f t="shared" ca="1" si="694"/>
        <v/>
      </c>
      <c r="R759" s="25" t="str">
        <f t="shared" ca="1" si="695"/>
        <v/>
      </c>
      <c r="S759" s="25">
        <f ca="1">SUM(R$3:R759)</f>
        <v>0</v>
      </c>
      <c r="T759" s="25" t="str">
        <f t="shared" ca="1" si="696"/>
        <v/>
      </c>
      <c r="U759" s="25" t="str">
        <f t="shared" ca="1" si="677"/>
        <v/>
      </c>
      <c r="V759" s="25" t="str">
        <f t="shared" ca="1" si="697"/>
        <v/>
      </c>
      <c r="W759" s="25" t="str">
        <f t="shared" ca="1" si="678"/>
        <v/>
      </c>
      <c r="X759" s="25" t="str">
        <f t="shared" ca="1" si="698"/>
        <v/>
      </c>
      <c r="Y759" s="25" t="str">
        <f t="shared" ca="1" si="679"/>
        <v/>
      </c>
      <c r="Z759" s="25" t="str">
        <f t="shared" ca="1" si="699"/>
        <v/>
      </c>
      <c r="AA759" s="25" t="str">
        <f t="shared" ca="1" si="700"/>
        <v/>
      </c>
      <c r="AB759" s="25" t="str">
        <f ca="1">IF($H759="","",IF($Q759="x",SUM(U$3:W759)+SUM(Z$3:AA759)-SUM(AB$3:AB758),0))</f>
        <v/>
      </c>
      <c r="AC759" s="25" t="str">
        <f t="shared" ca="1" si="701"/>
        <v/>
      </c>
      <c r="AD759" s="25" t="str">
        <f t="shared" ca="1" si="680"/>
        <v/>
      </c>
      <c r="AE759" s="7"/>
      <c r="AF759" s="25" t="str">
        <f t="shared" ca="1" si="702"/>
        <v/>
      </c>
      <c r="AG759" s="25">
        <f ca="1">SUM(AF$3:AF759)</f>
        <v>0</v>
      </c>
      <c r="AH759" s="25" t="str">
        <f t="shared" ca="1" si="703"/>
        <v/>
      </c>
      <c r="AI759" s="25" t="str">
        <f t="shared" ca="1" si="681"/>
        <v/>
      </c>
      <c r="AJ759" s="25" t="str">
        <f t="shared" ca="1" si="704"/>
        <v/>
      </c>
      <c r="AK759" s="25" t="str">
        <f t="shared" ca="1" si="682"/>
        <v/>
      </c>
      <c r="AL759" s="25" t="str">
        <f t="shared" ca="1" si="705"/>
        <v/>
      </c>
      <c r="AM759" s="25" t="str">
        <f t="shared" ca="1" si="683"/>
        <v/>
      </c>
      <c r="AN759" s="25" t="str">
        <f t="shared" ca="1" si="706"/>
        <v/>
      </c>
      <c r="AO759" s="25" t="str">
        <f t="shared" ca="1" si="707"/>
        <v/>
      </c>
      <c r="AP759" s="25" t="str">
        <f ca="1">IF($H759="","",IF($Q759="x",SUM(AI$3:AK759)+SUM(AN$3:AO759)-SUM(AP$3:AP758),0))</f>
        <v/>
      </c>
      <c r="AQ759" s="25" t="str">
        <f t="shared" ca="1" si="708"/>
        <v/>
      </c>
      <c r="AR759" s="25" t="str">
        <f t="shared" ca="1" si="684"/>
        <v/>
      </c>
      <c r="AS759" s="7"/>
      <c r="AT759" s="25" t="str">
        <f t="shared" ca="1" si="709"/>
        <v/>
      </c>
      <c r="AU759" s="25">
        <f ca="1">SUM(AT$3:AT759)</f>
        <v>0</v>
      </c>
      <c r="AV759" s="25" t="str">
        <f t="shared" ca="1" si="710"/>
        <v/>
      </c>
      <c r="AW759" s="25" t="str">
        <f t="shared" ca="1" si="685"/>
        <v/>
      </c>
      <c r="AX759" s="25" t="str">
        <f t="shared" ca="1" si="711"/>
        <v/>
      </c>
      <c r="AY759" s="25" t="str">
        <f t="shared" ca="1" si="712"/>
        <v/>
      </c>
      <c r="AZ759" s="25" t="str">
        <f t="shared" ca="1" si="713"/>
        <v/>
      </c>
      <c r="BA759" s="25" t="str">
        <f t="shared" ca="1" si="714"/>
        <v/>
      </c>
      <c r="BB759" s="25" t="str">
        <f t="shared" ca="1" si="715"/>
        <v/>
      </c>
      <c r="BC759" s="25" t="str">
        <f t="shared" ca="1" si="716"/>
        <v/>
      </c>
      <c r="BD759" s="25" t="str">
        <f ca="1">IF($H759="","",IF($Q759="x",SUM(AW$3:AY759)+SUM(BB$3:BC759)-SUM(BD$3:BD758),0))</f>
        <v/>
      </c>
      <c r="BE759" s="25" t="str">
        <f t="shared" ca="1" si="717"/>
        <v/>
      </c>
      <c r="BF759" s="25" t="str">
        <f t="shared" ca="1" si="686"/>
        <v/>
      </c>
      <c r="BG759" s="7"/>
      <c r="BI759" s="25" t="str">
        <f t="shared" ca="1" si="718"/>
        <v/>
      </c>
      <c r="BJ759" s="25">
        <f ca="1">SUM(BI$3:BI759)</f>
        <v>0</v>
      </c>
      <c r="BK759" s="25" t="str">
        <f t="shared" ca="1" si="730"/>
        <v/>
      </c>
      <c r="BL759" s="25" t="str">
        <f t="shared" ca="1" si="687"/>
        <v/>
      </c>
      <c r="BM759" s="25" t="str">
        <f t="shared" ca="1" si="719"/>
        <v/>
      </c>
      <c r="BN759" s="25" t="str">
        <f t="shared" ca="1" si="720"/>
        <v/>
      </c>
      <c r="BO759" s="25" t="str">
        <f t="shared" ca="1" si="721"/>
        <v/>
      </c>
      <c r="BP759" s="25" t="str">
        <f t="shared" ca="1" si="722"/>
        <v/>
      </c>
      <c r="BQ759" s="25" t="str">
        <f t="shared" ca="1" si="723"/>
        <v/>
      </c>
      <c r="BR759" s="25" t="str">
        <f t="shared" ca="1" si="724"/>
        <v/>
      </c>
      <c r="BS759" s="25" t="str">
        <f ca="1">IF($H759="","",IF($Q759="x",SUM(BL$3:BN759)+SUM(BQ$3:BR759)-SUM(BS$3:BS758),0))</f>
        <v/>
      </c>
      <c r="BT759" s="25" t="str">
        <f t="shared" ca="1" si="725"/>
        <v/>
      </c>
      <c r="BU759" s="25" t="str">
        <f t="shared" ca="1" si="688"/>
        <v/>
      </c>
      <c r="BV759" s="7"/>
      <c r="BY759" s="7"/>
      <c r="CB759" s="131">
        <f t="shared" si="672"/>
        <v>756</v>
      </c>
      <c r="CC759" s="132" t="str">
        <f t="shared" ca="1" si="726"/>
        <v/>
      </c>
      <c r="CD759" s="133" t="str">
        <f t="shared" ca="1" si="673"/>
        <v/>
      </c>
      <c r="CE759" s="133" t="str">
        <f t="shared" ca="1" si="727"/>
        <v/>
      </c>
      <c r="CF759" s="133" t="str">
        <f t="shared" ca="1" si="674"/>
        <v/>
      </c>
      <c r="CG759" s="133" t="str">
        <f t="shared" ca="1" si="728"/>
        <v/>
      </c>
      <c r="CH759" s="133" t="str">
        <f ca="1">IF($H759="","",IF(MONTH($H759)=MONTH($C$4)-1,MAX(0,(CG759-SUM(N748:N759)+SUM(O748:O759))-(VLOOKUP(CB759-12,$CB$3:$CH758,6,FALSE))),0)*0.25)</f>
        <v/>
      </c>
      <c r="CI759" s="133" t="str">
        <f ca="1">IF($H759="","",CG759-SUM($CH$4:$CH759))</f>
        <v/>
      </c>
      <c r="CK759" s="133" t="str">
        <f ca="1">IF($H759="","",SUM($N$4:$N759)+$CK$3)</f>
        <v/>
      </c>
      <c r="CL759" s="133" t="str">
        <f ca="1">IF($H759="","",SUM($O$4:$O759))</f>
        <v/>
      </c>
      <c r="CM759" s="133" t="str">
        <f t="shared" ca="1" si="731"/>
        <v/>
      </c>
      <c r="CN759" s="133" t="str">
        <f ca="1">IF($H759="","",ROUND(IF(MONTH($H759)=MONTH($C$4)-1,BT759*(1+CC759)-SUM($CM$4:$CM759),0),2))</f>
        <v/>
      </c>
      <c r="CZ759" s="132" t="str">
        <f t="shared" ca="1" si="689"/>
        <v/>
      </c>
    </row>
    <row r="760" spans="6:104" x14ac:dyDescent="0.2">
      <c r="F760" s="3">
        <v>757</v>
      </c>
      <c r="G760" s="3">
        <f t="shared" si="690"/>
        <v>64</v>
      </c>
      <c r="H760" s="8" t="str">
        <f t="shared" ca="1" si="729"/>
        <v/>
      </c>
      <c r="I760" s="6" t="str">
        <f t="shared" ca="1" si="675"/>
        <v/>
      </c>
      <c r="J760" s="6" t="str">
        <f t="shared" ca="1" si="676"/>
        <v/>
      </c>
      <c r="K760" s="7"/>
      <c r="L760" s="6" t="str">
        <f ca="1">IF($H760="","",IF($J760="",VLOOKUP($I760,Sterbetafeln!$A$4:$I$124,$D$10,FALSE),MAX(0.0005,VLOOKUP($I760,Sterbetafeln!$A$4:$I$124,$D$10,FALSE)*VLOOKUP($J760,Sterbetafeln!$A$4:$I$124,$D$13,FALSE))))</f>
        <v/>
      </c>
      <c r="M760" s="78">
        <f ca="1">SUM($O$3:$O760)</f>
        <v>0</v>
      </c>
      <c r="N760" s="25" t="str">
        <f t="shared" ca="1" si="691"/>
        <v/>
      </c>
      <c r="O760" s="25" t="str">
        <f t="shared" ca="1" si="692"/>
        <v/>
      </c>
      <c r="P760" s="25" t="str">
        <f t="shared" ca="1" si="693"/>
        <v/>
      </c>
      <c r="Q760" s="7" t="str">
        <f t="shared" ca="1" si="694"/>
        <v/>
      </c>
      <c r="R760" s="25" t="str">
        <f t="shared" ca="1" si="695"/>
        <v/>
      </c>
      <c r="S760" s="25">
        <f ca="1">SUM(R$3:R760)</f>
        <v>0</v>
      </c>
      <c r="T760" s="25" t="str">
        <f t="shared" ca="1" si="696"/>
        <v/>
      </c>
      <c r="U760" s="25" t="str">
        <f t="shared" ca="1" si="677"/>
        <v/>
      </c>
      <c r="V760" s="25" t="str">
        <f t="shared" ca="1" si="697"/>
        <v/>
      </c>
      <c r="W760" s="25" t="str">
        <f t="shared" ca="1" si="678"/>
        <v/>
      </c>
      <c r="X760" s="25" t="str">
        <f t="shared" ca="1" si="698"/>
        <v/>
      </c>
      <c r="Y760" s="25" t="str">
        <f t="shared" ca="1" si="679"/>
        <v/>
      </c>
      <c r="Z760" s="25" t="str">
        <f t="shared" ca="1" si="699"/>
        <v/>
      </c>
      <c r="AA760" s="25" t="str">
        <f t="shared" ca="1" si="700"/>
        <v/>
      </c>
      <c r="AB760" s="25" t="str">
        <f ca="1">IF($H760="","",IF($Q760="x",SUM(U$3:W760)+SUM(Z$3:AA760)-SUM(AB$3:AB759),0))</f>
        <v/>
      </c>
      <c r="AC760" s="25" t="str">
        <f t="shared" ca="1" si="701"/>
        <v/>
      </c>
      <c r="AD760" s="25" t="str">
        <f t="shared" ca="1" si="680"/>
        <v/>
      </c>
      <c r="AE760" s="7"/>
      <c r="AF760" s="25" t="str">
        <f t="shared" ca="1" si="702"/>
        <v/>
      </c>
      <c r="AG760" s="25">
        <f ca="1">SUM(AF$3:AF760)</f>
        <v>0</v>
      </c>
      <c r="AH760" s="25" t="str">
        <f t="shared" ca="1" si="703"/>
        <v/>
      </c>
      <c r="AI760" s="25" t="str">
        <f t="shared" ca="1" si="681"/>
        <v/>
      </c>
      <c r="AJ760" s="25" t="str">
        <f t="shared" ca="1" si="704"/>
        <v/>
      </c>
      <c r="AK760" s="25" t="str">
        <f t="shared" ca="1" si="682"/>
        <v/>
      </c>
      <c r="AL760" s="25" t="str">
        <f t="shared" ca="1" si="705"/>
        <v/>
      </c>
      <c r="AM760" s="25" t="str">
        <f t="shared" ca="1" si="683"/>
        <v/>
      </c>
      <c r="AN760" s="25" t="str">
        <f t="shared" ca="1" si="706"/>
        <v/>
      </c>
      <c r="AO760" s="25" t="str">
        <f t="shared" ca="1" si="707"/>
        <v/>
      </c>
      <c r="AP760" s="25" t="str">
        <f ca="1">IF($H760="","",IF($Q760="x",SUM(AI$3:AK760)+SUM(AN$3:AO760)-SUM(AP$3:AP759),0))</f>
        <v/>
      </c>
      <c r="AQ760" s="25" t="str">
        <f t="shared" ca="1" si="708"/>
        <v/>
      </c>
      <c r="AR760" s="25" t="str">
        <f t="shared" ca="1" si="684"/>
        <v/>
      </c>
      <c r="AS760" s="7"/>
      <c r="AT760" s="25" t="str">
        <f t="shared" ca="1" si="709"/>
        <v/>
      </c>
      <c r="AU760" s="25">
        <f ca="1">SUM(AT$3:AT760)</f>
        <v>0</v>
      </c>
      <c r="AV760" s="25" t="str">
        <f t="shared" ca="1" si="710"/>
        <v/>
      </c>
      <c r="AW760" s="25" t="str">
        <f t="shared" ca="1" si="685"/>
        <v/>
      </c>
      <c r="AX760" s="25" t="str">
        <f t="shared" ca="1" si="711"/>
        <v/>
      </c>
      <c r="AY760" s="25" t="str">
        <f t="shared" ca="1" si="712"/>
        <v/>
      </c>
      <c r="AZ760" s="25" t="str">
        <f t="shared" ca="1" si="713"/>
        <v/>
      </c>
      <c r="BA760" s="25" t="str">
        <f t="shared" ca="1" si="714"/>
        <v/>
      </c>
      <c r="BB760" s="25" t="str">
        <f t="shared" ca="1" si="715"/>
        <v/>
      </c>
      <c r="BC760" s="25" t="str">
        <f t="shared" ca="1" si="716"/>
        <v/>
      </c>
      <c r="BD760" s="25" t="str">
        <f ca="1">IF($H760="","",IF($Q760="x",SUM(AW$3:AY760)+SUM(BB$3:BC760)-SUM(BD$3:BD759),0))</f>
        <v/>
      </c>
      <c r="BE760" s="25" t="str">
        <f t="shared" ca="1" si="717"/>
        <v/>
      </c>
      <c r="BF760" s="25" t="str">
        <f t="shared" ca="1" si="686"/>
        <v/>
      </c>
      <c r="BG760" s="7"/>
      <c r="BI760" s="25" t="str">
        <f t="shared" ca="1" si="718"/>
        <v/>
      </c>
      <c r="BJ760" s="25">
        <f ca="1">SUM(BI$3:BI760)</f>
        <v>0</v>
      </c>
      <c r="BK760" s="25" t="str">
        <f t="shared" ca="1" si="730"/>
        <v/>
      </c>
      <c r="BL760" s="25" t="str">
        <f t="shared" ca="1" si="687"/>
        <v/>
      </c>
      <c r="BM760" s="25" t="str">
        <f t="shared" ca="1" si="719"/>
        <v/>
      </c>
      <c r="BN760" s="25" t="str">
        <f t="shared" ca="1" si="720"/>
        <v/>
      </c>
      <c r="BO760" s="25" t="str">
        <f t="shared" ca="1" si="721"/>
        <v/>
      </c>
      <c r="BP760" s="25" t="str">
        <f t="shared" ca="1" si="722"/>
        <v/>
      </c>
      <c r="BQ760" s="25" t="str">
        <f t="shared" ca="1" si="723"/>
        <v/>
      </c>
      <c r="BR760" s="25" t="str">
        <f t="shared" ca="1" si="724"/>
        <v/>
      </c>
      <c r="BS760" s="25" t="str">
        <f ca="1">IF($H760="","",IF($Q760="x",SUM(BL$3:BN760)+SUM(BQ$3:BR760)-SUM(BS$3:BS759),0))</f>
        <v/>
      </c>
      <c r="BT760" s="25" t="str">
        <f t="shared" ca="1" si="725"/>
        <v/>
      </c>
      <c r="BU760" s="25" t="str">
        <f t="shared" ca="1" si="688"/>
        <v/>
      </c>
      <c r="BV760" s="7"/>
      <c r="BY760" s="7"/>
      <c r="CB760" s="131">
        <f t="shared" si="672"/>
        <v>757</v>
      </c>
      <c r="CC760" s="132" t="str">
        <f t="shared" ca="1" si="726"/>
        <v/>
      </c>
      <c r="CD760" s="133" t="str">
        <f t="shared" ca="1" si="673"/>
        <v/>
      </c>
      <c r="CE760" s="133" t="str">
        <f t="shared" ca="1" si="727"/>
        <v/>
      </c>
      <c r="CF760" s="133" t="str">
        <f t="shared" ca="1" si="674"/>
        <v/>
      </c>
      <c r="CG760" s="133" t="str">
        <f t="shared" ca="1" si="728"/>
        <v/>
      </c>
      <c r="CH760" s="133" t="str">
        <f ca="1">IF($H760="","",IF(MONTH($H760)=MONTH($C$4)-1,MAX(0,(CG760-SUM(N749:N760)+SUM(O749:O760))-(VLOOKUP(CB760-12,$CB$3:$CH759,6,FALSE))),0)*0.25)</f>
        <v/>
      </c>
      <c r="CI760" s="133" t="str">
        <f ca="1">IF($H760="","",CG760-SUM($CH$4:$CH760))</f>
        <v/>
      </c>
      <c r="CK760" s="133" t="str">
        <f ca="1">IF($H760="","",SUM($N$4:$N760)+$CK$3)</f>
        <v/>
      </c>
      <c r="CL760" s="133" t="str">
        <f ca="1">IF($H760="","",SUM($O$4:$O760))</f>
        <v/>
      </c>
      <c r="CM760" s="133" t="str">
        <f t="shared" ca="1" si="731"/>
        <v/>
      </c>
      <c r="CN760" s="133" t="str">
        <f ca="1">IF($H760="","",ROUND(IF(MONTH($H760)=MONTH($C$4)-1,BT760*(1+CC760)-SUM($CM$4:$CM760),0),2))</f>
        <v/>
      </c>
      <c r="CZ760" s="132" t="str">
        <f t="shared" ca="1" si="689"/>
        <v/>
      </c>
    </row>
    <row r="761" spans="6:104" x14ac:dyDescent="0.2">
      <c r="F761" s="3">
        <v>758</v>
      </c>
      <c r="G761" s="3">
        <f t="shared" si="690"/>
        <v>64</v>
      </c>
      <c r="H761" s="8" t="str">
        <f t="shared" ca="1" si="729"/>
        <v/>
      </c>
      <c r="I761" s="6" t="str">
        <f t="shared" ca="1" si="675"/>
        <v/>
      </c>
      <c r="J761" s="6" t="str">
        <f t="shared" ca="1" si="676"/>
        <v/>
      </c>
      <c r="K761" s="7"/>
      <c r="L761" s="6" t="str">
        <f ca="1">IF($H761="","",IF($J761="",VLOOKUP($I761,Sterbetafeln!$A$4:$I$124,$D$10,FALSE),MAX(0.0005,VLOOKUP($I761,Sterbetafeln!$A$4:$I$124,$D$10,FALSE)*VLOOKUP($J761,Sterbetafeln!$A$4:$I$124,$D$13,FALSE))))</f>
        <v/>
      </c>
      <c r="M761" s="78">
        <f ca="1">SUM($O$3:$O761)</f>
        <v>0</v>
      </c>
      <c r="N761" s="25" t="str">
        <f t="shared" ca="1" si="691"/>
        <v/>
      </c>
      <c r="O761" s="25" t="str">
        <f t="shared" ca="1" si="692"/>
        <v/>
      </c>
      <c r="P761" s="25" t="str">
        <f t="shared" ca="1" si="693"/>
        <v/>
      </c>
      <c r="Q761" s="7" t="str">
        <f t="shared" ca="1" si="694"/>
        <v/>
      </c>
      <c r="R761" s="25" t="str">
        <f t="shared" ca="1" si="695"/>
        <v/>
      </c>
      <c r="S761" s="25">
        <f ca="1">SUM(R$3:R761)</f>
        <v>0</v>
      </c>
      <c r="T761" s="25" t="str">
        <f t="shared" ca="1" si="696"/>
        <v/>
      </c>
      <c r="U761" s="25" t="str">
        <f t="shared" ca="1" si="677"/>
        <v/>
      </c>
      <c r="V761" s="25" t="str">
        <f t="shared" ca="1" si="697"/>
        <v/>
      </c>
      <c r="W761" s="25" t="str">
        <f t="shared" ca="1" si="678"/>
        <v/>
      </c>
      <c r="X761" s="25" t="str">
        <f t="shared" ca="1" si="698"/>
        <v/>
      </c>
      <c r="Y761" s="25" t="str">
        <f t="shared" ca="1" si="679"/>
        <v/>
      </c>
      <c r="Z761" s="25" t="str">
        <f t="shared" ca="1" si="699"/>
        <v/>
      </c>
      <c r="AA761" s="25" t="str">
        <f t="shared" ca="1" si="700"/>
        <v/>
      </c>
      <c r="AB761" s="25" t="str">
        <f ca="1">IF($H761="","",IF($Q761="x",SUM(U$3:W761)+SUM(Z$3:AA761)-SUM(AB$3:AB760),0))</f>
        <v/>
      </c>
      <c r="AC761" s="25" t="str">
        <f t="shared" ca="1" si="701"/>
        <v/>
      </c>
      <c r="AD761" s="25" t="str">
        <f t="shared" ca="1" si="680"/>
        <v/>
      </c>
      <c r="AE761" s="7"/>
      <c r="AF761" s="25" t="str">
        <f t="shared" ca="1" si="702"/>
        <v/>
      </c>
      <c r="AG761" s="25">
        <f ca="1">SUM(AF$3:AF761)</f>
        <v>0</v>
      </c>
      <c r="AH761" s="25" t="str">
        <f t="shared" ca="1" si="703"/>
        <v/>
      </c>
      <c r="AI761" s="25" t="str">
        <f t="shared" ca="1" si="681"/>
        <v/>
      </c>
      <c r="AJ761" s="25" t="str">
        <f t="shared" ca="1" si="704"/>
        <v/>
      </c>
      <c r="AK761" s="25" t="str">
        <f t="shared" ca="1" si="682"/>
        <v/>
      </c>
      <c r="AL761" s="25" t="str">
        <f t="shared" ca="1" si="705"/>
        <v/>
      </c>
      <c r="AM761" s="25" t="str">
        <f t="shared" ca="1" si="683"/>
        <v/>
      </c>
      <c r="AN761" s="25" t="str">
        <f t="shared" ca="1" si="706"/>
        <v/>
      </c>
      <c r="AO761" s="25" t="str">
        <f t="shared" ca="1" si="707"/>
        <v/>
      </c>
      <c r="AP761" s="25" t="str">
        <f ca="1">IF($H761="","",IF($Q761="x",SUM(AI$3:AK761)+SUM(AN$3:AO761)-SUM(AP$3:AP760),0))</f>
        <v/>
      </c>
      <c r="AQ761" s="25" t="str">
        <f t="shared" ca="1" si="708"/>
        <v/>
      </c>
      <c r="AR761" s="25" t="str">
        <f t="shared" ca="1" si="684"/>
        <v/>
      </c>
      <c r="AS761" s="7"/>
      <c r="AT761" s="25" t="str">
        <f t="shared" ca="1" si="709"/>
        <v/>
      </c>
      <c r="AU761" s="25">
        <f ca="1">SUM(AT$3:AT761)</f>
        <v>0</v>
      </c>
      <c r="AV761" s="25" t="str">
        <f t="shared" ca="1" si="710"/>
        <v/>
      </c>
      <c r="AW761" s="25" t="str">
        <f t="shared" ca="1" si="685"/>
        <v/>
      </c>
      <c r="AX761" s="25" t="str">
        <f t="shared" ca="1" si="711"/>
        <v/>
      </c>
      <c r="AY761" s="25" t="str">
        <f t="shared" ca="1" si="712"/>
        <v/>
      </c>
      <c r="AZ761" s="25" t="str">
        <f t="shared" ca="1" si="713"/>
        <v/>
      </c>
      <c r="BA761" s="25" t="str">
        <f t="shared" ca="1" si="714"/>
        <v/>
      </c>
      <c r="BB761" s="25" t="str">
        <f t="shared" ca="1" si="715"/>
        <v/>
      </c>
      <c r="BC761" s="25" t="str">
        <f t="shared" ca="1" si="716"/>
        <v/>
      </c>
      <c r="BD761" s="25" t="str">
        <f ca="1">IF($H761="","",IF($Q761="x",SUM(AW$3:AY761)+SUM(BB$3:BC761)-SUM(BD$3:BD760),0))</f>
        <v/>
      </c>
      <c r="BE761" s="25" t="str">
        <f t="shared" ca="1" si="717"/>
        <v/>
      </c>
      <c r="BF761" s="25" t="str">
        <f t="shared" ca="1" si="686"/>
        <v/>
      </c>
      <c r="BG761" s="7"/>
      <c r="BI761" s="25" t="str">
        <f t="shared" ca="1" si="718"/>
        <v/>
      </c>
      <c r="BJ761" s="25">
        <f ca="1">SUM(BI$3:BI761)</f>
        <v>0</v>
      </c>
      <c r="BK761" s="25" t="str">
        <f t="shared" ca="1" si="730"/>
        <v/>
      </c>
      <c r="BL761" s="25" t="str">
        <f t="shared" ca="1" si="687"/>
        <v/>
      </c>
      <c r="BM761" s="25" t="str">
        <f t="shared" ca="1" si="719"/>
        <v/>
      </c>
      <c r="BN761" s="25" t="str">
        <f t="shared" ca="1" si="720"/>
        <v/>
      </c>
      <c r="BO761" s="25" t="str">
        <f t="shared" ca="1" si="721"/>
        <v/>
      </c>
      <c r="BP761" s="25" t="str">
        <f t="shared" ca="1" si="722"/>
        <v/>
      </c>
      <c r="BQ761" s="25" t="str">
        <f t="shared" ca="1" si="723"/>
        <v/>
      </c>
      <c r="BR761" s="25" t="str">
        <f t="shared" ca="1" si="724"/>
        <v/>
      </c>
      <c r="BS761" s="25" t="str">
        <f ca="1">IF($H761="","",IF($Q761="x",SUM(BL$3:BN761)+SUM(BQ$3:BR761)-SUM(BS$3:BS760),0))</f>
        <v/>
      </c>
      <c r="BT761" s="25" t="str">
        <f t="shared" ca="1" si="725"/>
        <v/>
      </c>
      <c r="BU761" s="25" t="str">
        <f t="shared" ca="1" si="688"/>
        <v/>
      </c>
      <c r="BV761" s="7"/>
      <c r="BY761" s="7"/>
      <c r="CB761" s="131">
        <f t="shared" si="672"/>
        <v>758</v>
      </c>
      <c r="CC761" s="132" t="str">
        <f t="shared" ca="1" si="726"/>
        <v/>
      </c>
      <c r="CD761" s="133" t="str">
        <f t="shared" ca="1" si="673"/>
        <v/>
      </c>
      <c r="CE761" s="133" t="str">
        <f t="shared" ca="1" si="727"/>
        <v/>
      </c>
      <c r="CF761" s="133" t="str">
        <f t="shared" ca="1" si="674"/>
        <v/>
      </c>
      <c r="CG761" s="133" t="str">
        <f t="shared" ca="1" si="728"/>
        <v/>
      </c>
      <c r="CH761" s="133" t="str">
        <f ca="1">IF($H761="","",IF(MONTH($H761)=MONTH($C$4)-1,MAX(0,(CG761-SUM(N750:N761)+SUM(O750:O761))-(VLOOKUP(CB761-12,$CB$3:$CH760,6,FALSE))),0)*0.25)</f>
        <v/>
      </c>
      <c r="CI761" s="133" t="str">
        <f ca="1">IF($H761="","",CG761-SUM($CH$4:$CH761))</f>
        <v/>
      </c>
      <c r="CK761" s="133" t="str">
        <f ca="1">IF($H761="","",SUM($N$4:$N761)+$CK$3)</f>
        <v/>
      </c>
      <c r="CL761" s="133" t="str">
        <f ca="1">IF($H761="","",SUM($O$4:$O761))</f>
        <v/>
      </c>
      <c r="CM761" s="133" t="str">
        <f t="shared" ca="1" si="731"/>
        <v/>
      </c>
      <c r="CN761" s="133" t="str">
        <f ca="1">IF($H761="","",ROUND(IF(MONTH($H761)=MONTH($C$4)-1,BT761*(1+CC761)-SUM($CM$4:$CM761),0),2))</f>
        <v/>
      </c>
      <c r="CZ761" s="132" t="str">
        <f t="shared" ca="1" si="689"/>
        <v/>
      </c>
    </row>
    <row r="762" spans="6:104" x14ac:dyDescent="0.2">
      <c r="F762" s="3">
        <v>759</v>
      </c>
      <c r="G762" s="3">
        <f t="shared" si="690"/>
        <v>64</v>
      </c>
      <c r="H762" s="8" t="str">
        <f t="shared" ca="1" si="729"/>
        <v/>
      </c>
      <c r="I762" s="6" t="str">
        <f t="shared" ca="1" si="675"/>
        <v/>
      </c>
      <c r="J762" s="6" t="str">
        <f t="shared" ca="1" si="676"/>
        <v/>
      </c>
      <c r="K762" s="7"/>
      <c r="L762" s="6" t="str">
        <f ca="1">IF($H762="","",IF($J762="",VLOOKUP($I762,Sterbetafeln!$A$4:$I$124,$D$10,FALSE),MAX(0.0005,VLOOKUP($I762,Sterbetafeln!$A$4:$I$124,$D$10,FALSE)*VLOOKUP($J762,Sterbetafeln!$A$4:$I$124,$D$13,FALSE))))</f>
        <v/>
      </c>
      <c r="M762" s="78">
        <f ca="1">SUM($O$3:$O762)</f>
        <v>0</v>
      </c>
      <c r="N762" s="25" t="str">
        <f t="shared" ca="1" si="691"/>
        <v/>
      </c>
      <c r="O762" s="25" t="str">
        <f t="shared" ca="1" si="692"/>
        <v/>
      </c>
      <c r="P762" s="25" t="str">
        <f t="shared" ca="1" si="693"/>
        <v/>
      </c>
      <c r="Q762" s="7" t="str">
        <f t="shared" ca="1" si="694"/>
        <v/>
      </c>
      <c r="R762" s="25" t="str">
        <f t="shared" ca="1" si="695"/>
        <v/>
      </c>
      <c r="S762" s="25">
        <f ca="1">SUM(R$3:R762)</f>
        <v>0</v>
      </c>
      <c r="T762" s="25" t="str">
        <f t="shared" ca="1" si="696"/>
        <v/>
      </c>
      <c r="U762" s="25" t="str">
        <f t="shared" ca="1" si="677"/>
        <v/>
      </c>
      <c r="V762" s="25" t="str">
        <f t="shared" ca="1" si="697"/>
        <v/>
      </c>
      <c r="W762" s="25" t="str">
        <f t="shared" ca="1" si="678"/>
        <v/>
      </c>
      <c r="X762" s="25" t="str">
        <f t="shared" ca="1" si="698"/>
        <v/>
      </c>
      <c r="Y762" s="25" t="str">
        <f t="shared" ca="1" si="679"/>
        <v/>
      </c>
      <c r="Z762" s="25" t="str">
        <f t="shared" ca="1" si="699"/>
        <v/>
      </c>
      <c r="AA762" s="25" t="str">
        <f t="shared" ca="1" si="700"/>
        <v/>
      </c>
      <c r="AB762" s="25" t="str">
        <f ca="1">IF($H762="","",IF($Q762="x",SUM(U$3:W762)+SUM(Z$3:AA762)-SUM(AB$3:AB761),0))</f>
        <v/>
      </c>
      <c r="AC762" s="25" t="str">
        <f t="shared" ca="1" si="701"/>
        <v/>
      </c>
      <c r="AD762" s="25" t="str">
        <f t="shared" ca="1" si="680"/>
        <v/>
      </c>
      <c r="AE762" s="7"/>
      <c r="AF762" s="25" t="str">
        <f t="shared" ca="1" si="702"/>
        <v/>
      </c>
      <c r="AG762" s="25">
        <f ca="1">SUM(AF$3:AF762)</f>
        <v>0</v>
      </c>
      <c r="AH762" s="25" t="str">
        <f t="shared" ca="1" si="703"/>
        <v/>
      </c>
      <c r="AI762" s="25" t="str">
        <f t="shared" ca="1" si="681"/>
        <v/>
      </c>
      <c r="AJ762" s="25" t="str">
        <f t="shared" ca="1" si="704"/>
        <v/>
      </c>
      <c r="AK762" s="25" t="str">
        <f t="shared" ca="1" si="682"/>
        <v/>
      </c>
      <c r="AL762" s="25" t="str">
        <f t="shared" ca="1" si="705"/>
        <v/>
      </c>
      <c r="AM762" s="25" t="str">
        <f t="shared" ca="1" si="683"/>
        <v/>
      </c>
      <c r="AN762" s="25" t="str">
        <f t="shared" ca="1" si="706"/>
        <v/>
      </c>
      <c r="AO762" s="25" t="str">
        <f t="shared" ca="1" si="707"/>
        <v/>
      </c>
      <c r="AP762" s="25" t="str">
        <f ca="1">IF($H762="","",IF($Q762="x",SUM(AI$3:AK762)+SUM(AN$3:AO762)-SUM(AP$3:AP761),0))</f>
        <v/>
      </c>
      <c r="AQ762" s="25" t="str">
        <f t="shared" ca="1" si="708"/>
        <v/>
      </c>
      <c r="AR762" s="25" t="str">
        <f t="shared" ca="1" si="684"/>
        <v/>
      </c>
      <c r="AS762" s="7"/>
      <c r="AT762" s="25" t="str">
        <f t="shared" ca="1" si="709"/>
        <v/>
      </c>
      <c r="AU762" s="25">
        <f ca="1">SUM(AT$3:AT762)</f>
        <v>0</v>
      </c>
      <c r="AV762" s="25" t="str">
        <f t="shared" ca="1" si="710"/>
        <v/>
      </c>
      <c r="AW762" s="25" t="str">
        <f t="shared" ca="1" si="685"/>
        <v/>
      </c>
      <c r="AX762" s="25" t="str">
        <f t="shared" ca="1" si="711"/>
        <v/>
      </c>
      <c r="AY762" s="25" t="str">
        <f t="shared" ca="1" si="712"/>
        <v/>
      </c>
      <c r="AZ762" s="25" t="str">
        <f t="shared" ca="1" si="713"/>
        <v/>
      </c>
      <c r="BA762" s="25" t="str">
        <f t="shared" ca="1" si="714"/>
        <v/>
      </c>
      <c r="BB762" s="25" t="str">
        <f t="shared" ca="1" si="715"/>
        <v/>
      </c>
      <c r="BC762" s="25" t="str">
        <f t="shared" ca="1" si="716"/>
        <v/>
      </c>
      <c r="BD762" s="25" t="str">
        <f ca="1">IF($H762="","",IF($Q762="x",SUM(AW$3:AY762)+SUM(BB$3:BC762)-SUM(BD$3:BD761),0))</f>
        <v/>
      </c>
      <c r="BE762" s="25" t="str">
        <f t="shared" ca="1" si="717"/>
        <v/>
      </c>
      <c r="BF762" s="25" t="str">
        <f t="shared" ca="1" si="686"/>
        <v/>
      </c>
      <c r="BG762" s="7"/>
      <c r="BI762" s="25" t="str">
        <f t="shared" ca="1" si="718"/>
        <v/>
      </c>
      <c r="BJ762" s="25">
        <f ca="1">SUM(BI$3:BI762)</f>
        <v>0</v>
      </c>
      <c r="BK762" s="25" t="str">
        <f t="shared" ca="1" si="730"/>
        <v/>
      </c>
      <c r="BL762" s="25" t="str">
        <f t="shared" ca="1" si="687"/>
        <v/>
      </c>
      <c r="BM762" s="25" t="str">
        <f t="shared" ca="1" si="719"/>
        <v/>
      </c>
      <c r="BN762" s="25" t="str">
        <f t="shared" ca="1" si="720"/>
        <v/>
      </c>
      <c r="BO762" s="25" t="str">
        <f t="shared" ca="1" si="721"/>
        <v/>
      </c>
      <c r="BP762" s="25" t="str">
        <f t="shared" ca="1" si="722"/>
        <v/>
      </c>
      <c r="BQ762" s="25" t="str">
        <f t="shared" ca="1" si="723"/>
        <v/>
      </c>
      <c r="BR762" s="25" t="str">
        <f t="shared" ca="1" si="724"/>
        <v/>
      </c>
      <c r="BS762" s="25" t="str">
        <f ca="1">IF($H762="","",IF($Q762="x",SUM(BL$3:BN762)+SUM(BQ$3:BR762)-SUM(BS$3:BS761),0))</f>
        <v/>
      </c>
      <c r="BT762" s="25" t="str">
        <f t="shared" ca="1" si="725"/>
        <v/>
      </c>
      <c r="BU762" s="25" t="str">
        <f t="shared" ca="1" si="688"/>
        <v/>
      </c>
      <c r="BV762" s="7"/>
      <c r="BY762" s="7"/>
      <c r="CB762" s="131">
        <f t="shared" si="672"/>
        <v>759</v>
      </c>
      <c r="CC762" s="132" t="str">
        <f t="shared" ca="1" si="726"/>
        <v/>
      </c>
      <c r="CD762" s="133" t="str">
        <f t="shared" ca="1" si="673"/>
        <v/>
      </c>
      <c r="CE762" s="133" t="str">
        <f t="shared" ca="1" si="727"/>
        <v/>
      </c>
      <c r="CF762" s="133" t="str">
        <f t="shared" ca="1" si="674"/>
        <v/>
      </c>
      <c r="CG762" s="133" t="str">
        <f t="shared" ca="1" si="728"/>
        <v/>
      </c>
      <c r="CH762" s="133" t="str">
        <f ca="1">IF($H762="","",IF(MONTH($H762)=MONTH($C$4)-1,MAX(0,(CG762-SUM(N751:N762)+SUM(O751:O762))-(VLOOKUP(CB762-12,$CB$3:$CH761,6,FALSE))),0)*0.25)</f>
        <v/>
      </c>
      <c r="CI762" s="133" t="str">
        <f ca="1">IF($H762="","",CG762-SUM($CH$4:$CH762))</f>
        <v/>
      </c>
      <c r="CK762" s="133" t="str">
        <f ca="1">IF($H762="","",SUM($N$4:$N762)+$CK$3)</f>
        <v/>
      </c>
      <c r="CL762" s="133" t="str">
        <f ca="1">IF($H762="","",SUM($O$4:$O762))</f>
        <v/>
      </c>
      <c r="CM762" s="133" t="str">
        <f t="shared" ca="1" si="731"/>
        <v/>
      </c>
      <c r="CN762" s="133" t="str">
        <f ca="1">IF($H762="","",ROUND(IF(MONTH($H762)=MONTH($C$4)-1,BT762*(1+CC762)-SUM($CM$4:$CM762),0),2))</f>
        <v/>
      </c>
      <c r="CZ762" s="132" t="str">
        <f t="shared" ca="1" si="689"/>
        <v/>
      </c>
    </row>
    <row r="763" spans="6:104" x14ac:dyDescent="0.2">
      <c r="F763" s="3">
        <v>760</v>
      </c>
      <c r="G763" s="3">
        <f t="shared" si="690"/>
        <v>64</v>
      </c>
      <c r="H763" s="8" t="str">
        <f t="shared" ca="1" si="729"/>
        <v/>
      </c>
      <c r="I763" s="6" t="str">
        <f t="shared" ca="1" si="675"/>
        <v/>
      </c>
      <c r="J763" s="6" t="str">
        <f t="shared" ca="1" si="676"/>
        <v/>
      </c>
      <c r="K763" s="7"/>
      <c r="L763" s="6" t="str">
        <f ca="1">IF($H763="","",IF($J763="",VLOOKUP($I763,Sterbetafeln!$A$4:$I$124,$D$10,FALSE),MAX(0.0005,VLOOKUP($I763,Sterbetafeln!$A$4:$I$124,$D$10,FALSE)*VLOOKUP($J763,Sterbetafeln!$A$4:$I$124,$D$13,FALSE))))</f>
        <v/>
      </c>
      <c r="M763" s="78">
        <f ca="1">SUM($O$3:$O763)</f>
        <v>0</v>
      </c>
      <c r="N763" s="25" t="str">
        <f t="shared" ca="1" si="691"/>
        <v/>
      </c>
      <c r="O763" s="25" t="str">
        <f t="shared" ca="1" si="692"/>
        <v/>
      </c>
      <c r="P763" s="25" t="str">
        <f t="shared" ca="1" si="693"/>
        <v/>
      </c>
      <c r="Q763" s="7" t="str">
        <f t="shared" ca="1" si="694"/>
        <v/>
      </c>
      <c r="R763" s="25" t="str">
        <f t="shared" ca="1" si="695"/>
        <v/>
      </c>
      <c r="S763" s="25">
        <f ca="1">SUM(R$3:R763)</f>
        <v>0</v>
      </c>
      <c r="T763" s="25" t="str">
        <f t="shared" ca="1" si="696"/>
        <v/>
      </c>
      <c r="U763" s="25" t="str">
        <f t="shared" ca="1" si="677"/>
        <v/>
      </c>
      <c r="V763" s="25" t="str">
        <f t="shared" ca="1" si="697"/>
        <v/>
      </c>
      <c r="W763" s="25" t="str">
        <f t="shared" ca="1" si="678"/>
        <v/>
      </c>
      <c r="X763" s="25" t="str">
        <f t="shared" ca="1" si="698"/>
        <v/>
      </c>
      <c r="Y763" s="25" t="str">
        <f t="shared" ca="1" si="679"/>
        <v/>
      </c>
      <c r="Z763" s="25" t="str">
        <f t="shared" ca="1" si="699"/>
        <v/>
      </c>
      <c r="AA763" s="25" t="str">
        <f t="shared" ca="1" si="700"/>
        <v/>
      </c>
      <c r="AB763" s="25" t="str">
        <f ca="1">IF($H763="","",IF($Q763="x",SUM(U$3:W763)+SUM(Z$3:AA763)-SUM(AB$3:AB762),0))</f>
        <v/>
      </c>
      <c r="AC763" s="25" t="str">
        <f t="shared" ca="1" si="701"/>
        <v/>
      </c>
      <c r="AD763" s="25" t="str">
        <f t="shared" ca="1" si="680"/>
        <v/>
      </c>
      <c r="AE763" s="7"/>
      <c r="AF763" s="25" t="str">
        <f t="shared" ca="1" si="702"/>
        <v/>
      </c>
      <c r="AG763" s="25">
        <f ca="1">SUM(AF$3:AF763)</f>
        <v>0</v>
      </c>
      <c r="AH763" s="25" t="str">
        <f t="shared" ca="1" si="703"/>
        <v/>
      </c>
      <c r="AI763" s="25" t="str">
        <f t="shared" ca="1" si="681"/>
        <v/>
      </c>
      <c r="AJ763" s="25" t="str">
        <f t="shared" ca="1" si="704"/>
        <v/>
      </c>
      <c r="AK763" s="25" t="str">
        <f t="shared" ca="1" si="682"/>
        <v/>
      </c>
      <c r="AL763" s="25" t="str">
        <f t="shared" ca="1" si="705"/>
        <v/>
      </c>
      <c r="AM763" s="25" t="str">
        <f t="shared" ca="1" si="683"/>
        <v/>
      </c>
      <c r="AN763" s="25" t="str">
        <f t="shared" ca="1" si="706"/>
        <v/>
      </c>
      <c r="AO763" s="25" t="str">
        <f t="shared" ca="1" si="707"/>
        <v/>
      </c>
      <c r="AP763" s="25" t="str">
        <f ca="1">IF($H763="","",IF($Q763="x",SUM(AI$3:AK763)+SUM(AN$3:AO763)-SUM(AP$3:AP762),0))</f>
        <v/>
      </c>
      <c r="AQ763" s="25" t="str">
        <f t="shared" ca="1" si="708"/>
        <v/>
      </c>
      <c r="AR763" s="25" t="str">
        <f t="shared" ca="1" si="684"/>
        <v/>
      </c>
      <c r="AS763" s="7"/>
      <c r="AT763" s="25" t="str">
        <f t="shared" ca="1" si="709"/>
        <v/>
      </c>
      <c r="AU763" s="25">
        <f ca="1">SUM(AT$3:AT763)</f>
        <v>0</v>
      </c>
      <c r="AV763" s="25" t="str">
        <f t="shared" ca="1" si="710"/>
        <v/>
      </c>
      <c r="AW763" s="25" t="str">
        <f t="shared" ca="1" si="685"/>
        <v/>
      </c>
      <c r="AX763" s="25" t="str">
        <f t="shared" ca="1" si="711"/>
        <v/>
      </c>
      <c r="AY763" s="25" t="str">
        <f t="shared" ca="1" si="712"/>
        <v/>
      </c>
      <c r="AZ763" s="25" t="str">
        <f t="shared" ca="1" si="713"/>
        <v/>
      </c>
      <c r="BA763" s="25" t="str">
        <f t="shared" ca="1" si="714"/>
        <v/>
      </c>
      <c r="BB763" s="25" t="str">
        <f t="shared" ca="1" si="715"/>
        <v/>
      </c>
      <c r="BC763" s="25" t="str">
        <f t="shared" ca="1" si="716"/>
        <v/>
      </c>
      <c r="BD763" s="25" t="str">
        <f ca="1">IF($H763="","",IF($Q763="x",SUM(AW$3:AY763)+SUM(BB$3:BC763)-SUM(BD$3:BD762),0))</f>
        <v/>
      </c>
      <c r="BE763" s="25" t="str">
        <f t="shared" ca="1" si="717"/>
        <v/>
      </c>
      <c r="BF763" s="25" t="str">
        <f t="shared" ca="1" si="686"/>
        <v/>
      </c>
      <c r="BG763" s="7"/>
      <c r="BI763" s="25" t="str">
        <f t="shared" ca="1" si="718"/>
        <v/>
      </c>
      <c r="BJ763" s="25">
        <f ca="1">SUM(BI$3:BI763)</f>
        <v>0</v>
      </c>
      <c r="BK763" s="25" t="str">
        <f t="shared" ca="1" si="730"/>
        <v/>
      </c>
      <c r="BL763" s="25" t="str">
        <f t="shared" ca="1" si="687"/>
        <v/>
      </c>
      <c r="BM763" s="25" t="str">
        <f t="shared" ca="1" si="719"/>
        <v/>
      </c>
      <c r="BN763" s="25" t="str">
        <f t="shared" ca="1" si="720"/>
        <v/>
      </c>
      <c r="BO763" s="25" t="str">
        <f t="shared" ca="1" si="721"/>
        <v/>
      </c>
      <c r="BP763" s="25" t="str">
        <f t="shared" ca="1" si="722"/>
        <v/>
      </c>
      <c r="BQ763" s="25" t="str">
        <f t="shared" ca="1" si="723"/>
        <v/>
      </c>
      <c r="BR763" s="25" t="str">
        <f t="shared" ca="1" si="724"/>
        <v/>
      </c>
      <c r="BS763" s="25" t="str">
        <f ca="1">IF($H763="","",IF($Q763="x",SUM(BL$3:BN763)+SUM(BQ$3:BR763)-SUM(BS$3:BS762),0))</f>
        <v/>
      </c>
      <c r="BT763" s="25" t="str">
        <f t="shared" ca="1" si="725"/>
        <v/>
      </c>
      <c r="BU763" s="25" t="str">
        <f t="shared" ca="1" si="688"/>
        <v/>
      </c>
      <c r="BV763" s="7"/>
      <c r="BY763" s="7"/>
      <c r="CB763" s="131">
        <f t="shared" si="672"/>
        <v>760</v>
      </c>
      <c r="CC763" s="132" t="str">
        <f t="shared" ca="1" si="726"/>
        <v/>
      </c>
      <c r="CD763" s="133" t="str">
        <f t="shared" ca="1" si="673"/>
        <v/>
      </c>
      <c r="CE763" s="133" t="str">
        <f t="shared" ca="1" si="727"/>
        <v/>
      </c>
      <c r="CF763" s="133" t="str">
        <f t="shared" ca="1" si="674"/>
        <v/>
      </c>
      <c r="CG763" s="133" t="str">
        <f t="shared" ca="1" si="728"/>
        <v/>
      </c>
      <c r="CH763" s="133" t="str">
        <f ca="1">IF($H763="","",IF(MONTH($H763)=MONTH($C$4)-1,MAX(0,(CG763-SUM(N752:N763)+SUM(O752:O763))-(VLOOKUP(CB763-12,$CB$3:$CH762,6,FALSE))),0)*0.25)</f>
        <v/>
      </c>
      <c r="CI763" s="133" t="str">
        <f ca="1">IF($H763="","",CG763-SUM($CH$4:$CH763))</f>
        <v/>
      </c>
      <c r="CK763" s="133" t="str">
        <f ca="1">IF($H763="","",SUM($N$4:$N763)+$CK$3)</f>
        <v/>
      </c>
      <c r="CL763" s="133" t="str">
        <f ca="1">IF($H763="","",SUM($O$4:$O763))</f>
        <v/>
      </c>
      <c r="CM763" s="133" t="str">
        <f t="shared" ca="1" si="731"/>
        <v/>
      </c>
      <c r="CN763" s="133" t="str">
        <f ca="1">IF($H763="","",ROUND(IF(MONTH($H763)=MONTH($C$4)-1,BT763*(1+CC763)-SUM($CM$4:$CM763),0),2))</f>
        <v/>
      </c>
      <c r="CZ763" s="132" t="str">
        <f t="shared" ca="1" si="689"/>
        <v/>
      </c>
    </row>
    <row r="764" spans="6:104" x14ac:dyDescent="0.2">
      <c r="F764" s="3">
        <v>761</v>
      </c>
      <c r="G764" s="3">
        <f t="shared" si="690"/>
        <v>64</v>
      </c>
      <c r="H764" s="8" t="str">
        <f t="shared" ca="1" si="729"/>
        <v/>
      </c>
      <c r="I764" s="6" t="str">
        <f t="shared" ca="1" si="675"/>
        <v/>
      </c>
      <c r="J764" s="6" t="str">
        <f t="shared" ca="1" si="676"/>
        <v/>
      </c>
      <c r="K764" s="7"/>
      <c r="L764" s="6" t="str">
        <f ca="1">IF($H764="","",IF($J764="",VLOOKUP($I764,Sterbetafeln!$A$4:$I$124,$D$10,FALSE),MAX(0.0005,VLOOKUP($I764,Sterbetafeln!$A$4:$I$124,$D$10,FALSE)*VLOOKUP($J764,Sterbetafeln!$A$4:$I$124,$D$13,FALSE))))</f>
        <v/>
      </c>
      <c r="M764" s="78">
        <f ca="1">SUM($O$3:$O764)</f>
        <v>0</v>
      </c>
      <c r="N764" s="25" t="str">
        <f t="shared" ca="1" si="691"/>
        <v/>
      </c>
      <c r="O764" s="25" t="str">
        <f t="shared" ca="1" si="692"/>
        <v/>
      </c>
      <c r="P764" s="25" t="str">
        <f t="shared" ca="1" si="693"/>
        <v/>
      </c>
      <c r="Q764" s="7" t="str">
        <f t="shared" ca="1" si="694"/>
        <v/>
      </c>
      <c r="R764" s="25" t="str">
        <f t="shared" ca="1" si="695"/>
        <v/>
      </c>
      <c r="S764" s="25">
        <f ca="1">SUM(R$3:R764)</f>
        <v>0</v>
      </c>
      <c r="T764" s="25" t="str">
        <f t="shared" ca="1" si="696"/>
        <v/>
      </c>
      <c r="U764" s="25" t="str">
        <f t="shared" ca="1" si="677"/>
        <v/>
      </c>
      <c r="V764" s="25" t="str">
        <f t="shared" ca="1" si="697"/>
        <v/>
      </c>
      <c r="W764" s="25" t="str">
        <f t="shared" ca="1" si="678"/>
        <v/>
      </c>
      <c r="X764" s="25" t="str">
        <f t="shared" ca="1" si="698"/>
        <v/>
      </c>
      <c r="Y764" s="25" t="str">
        <f t="shared" ca="1" si="679"/>
        <v/>
      </c>
      <c r="Z764" s="25" t="str">
        <f t="shared" ca="1" si="699"/>
        <v/>
      </c>
      <c r="AA764" s="25" t="str">
        <f t="shared" ca="1" si="700"/>
        <v/>
      </c>
      <c r="AB764" s="25" t="str">
        <f ca="1">IF($H764="","",IF($Q764="x",SUM(U$3:W764)+SUM(Z$3:AA764)-SUM(AB$3:AB763),0))</f>
        <v/>
      </c>
      <c r="AC764" s="25" t="str">
        <f t="shared" ca="1" si="701"/>
        <v/>
      </c>
      <c r="AD764" s="25" t="str">
        <f t="shared" ca="1" si="680"/>
        <v/>
      </c>
      <c r="AE764" s="7"/>
      <c r="AF764" s="25" t="str">
        <f t="shared" ca="1" si="702"/>
        <v/>
      </c>
      <c r="AG764" s="25">
        <f ca="1">SUM(AF$3:AF764)</f>
        <v>0</v>
      </c>
      <c r="AH764" s="25" t="str">
        <f t="shared" ca="1" si="703"/>
        <v/>
      </c>
      <c r="AI764" s="25" t="str">
        <f t="shared" ca="1" si="681"/>
        <v/>
      </c>
      <c r="AJ764" s="25" t="str">
        <f t="shared" ca="1" si="704"/>
        <v/>
      </c>
      <c r="AK764" s="25" t="str">
        <f t="shared" ca="1" si="682"/>
        <v/>
      </c>
      <c r="AL764" s="25" t="str">
        <f t="shared" ca="1" si="705"/>
        <v/>
      </c>
      <c r="AM764" s="25" t="str">
        <f t="shared" ca="1" si="683"/>
        <v/>
      </c>
      <c r="AN764" s="25" t="str">
        <f t="shared" ca="1" si="706"/>
        <v/>
      </c>
      <c r="AO764" s="25" t="str">
        <f t="shared" ca="1" si="707"/>
        <v/>
      </c>
      <c r="AP764" s="25" t="str">
        <f ca="1">IF($H764="","",IF($Q764="x",SUM(AI$3:AK764)+SUM(AN$3:AO764)-SUM(AP$3:AP763),0))</f>
        <v/>
      </c>
      <c r="AQ764" s="25" t="str">
        <f t="shared" ca="1" si="708"/>
        <v/>
      </c>
      <c r="AR764" s="25" t="str">
        <f t="shared" ca="1" si="684"/>
        <v/>
      </c>
      <c r="AS764" s="7"/>
      <c r="AT764" s="25" t="str">
        <f t="shared" ca="1" si="709"/>
        <v/>
      </c>
      <c r="AU764" s="25">
        <f ca="1">SUM(AT$3:AT764)</f>
        <v>0</v>
      </c>
      <c r="AV764" s="25" t="str">
        <f t="shared" ca="1" si="710"/>
        <v/>
      </c>
      <c r="AW764" s="25" t="str">
        <f t="shared" ca="1" si="685"/>
        <v/>
      </c>
      <c r="AX764" s="25" t="str">
        <f t="shared" ca="1" si="711"/>
        <v/>
      </c>
      <c r="AY764" s="25" t="str">
        <f t="shared" ca="1" si="712"/>
        <v/>
      </c>
      <c r="AZ764" s="25" t="str">
        <f t="shared" ca="1" si="713"/>
        <v/>
      </c>
      <c r="BA764" s="25" t="str">
        <f t="shared" ca="1" si="714"/>
        <v/>
      </c>
      <c r="BB764" s="25" t="str">
        <f t="shared" ca="1" si="715"/>
        <v/>
      </c>
      <c r="BC764" s="25" t="str">
        <f t="shared" ca="1" si="716"/>
        <v/>
      </c>
      <c r="BD764" s="25" t="str">
        <f ca="1">IF($H764="","",IF($Q764="x",SUM(AW$3:AY764)+SUM(BB$3:BC764)-SUM(BD$3:BD763),0))</f>
        <v/>
      </c>
      <c r="BE764" s="25" t="str">
        <f t="shared" ca="1" si="717"/>
        <v/>
      </c>
      <c r="BF764" s="25" t="str">
        <f t="shared" ca="1" si="686"/>
        <v/>
      </c>
      <c r="BG764" s="7"/>
      <c r="BI764" s="25" t="str">
        <f t="shared" ca="1" si="718"/>
        <v/>
      </c>
      <c r="BJ764" s="25">
        <f ca="1">SUM(BI$3:BI764)</f>
        <v>0</v>
      </c>
      <c r="BK764" s="25" t="str">
        <f t="shared" ca="1" si="730"/>
        <v/>
      </c>
      <c r="BL764" s="25" t="str">
        <f t="shared" ca="1" si="687"/>
        <v/>
      </c>
      <c r="BM764" s="25" t="str">
        <f t="shared" ca="1" si="719"/>
        <v/>
      </c>
      <c r="BN764" s="25" t="str">
        <f t="shared" ca="1" si="720"/>
        <v/>
      </c>
      <c r="BO764" s="25" t="str">
        <f t="shared" ca="1" si="721"/>
        <v/>
      </c>
      <c r="BP764" s="25" t="str">
        <f t="shared" ca="1" si="722"/>
        <v/>
      </c>
      <c r="BQ764" s="25" t="str">
        <f t="shared" ca="1" si="723"/>
        <v/>
      </c>
      <c r="BR764" s="25" t="str">
        <f t="shared" ca="1" si="724"/>
        <v/>
      </c>
      <c r="BS764" s="25" t="str">
        <f ca="1">IF($H764="","",IF($Q764="x",SUM(BL$3:BN764)+SUM(BQ$3:BR764)-SUM(BS$3:BS763),0))</f>
        <v/>
      </c>
      <c r="BT764" s="25" t="str">
        <f t="shared" ca="1" si="725"/>
        <v/>
      </c>
      <c r="BU764" s="25" t="str">
        <f t="shared" ca="1" si="688"/>
        <v/>
      </c>
      <c r="BV764" s="7"/>
      <c r="BY764" s="7"/>
      <c r="CB764" s="131">
        <f t="shared" si="672"/>
        <v>761</v>
      </c>
      <c r="CC764" s="132" t="str">
        <f t="shared" ca="1" si="726"/>
        <v/>
      </c>
      <c r="CD764" s="133" t="str">
        <f t="shared" ca="1" si="673"/>
        <v/>
      </c>
      <c r="CE764" s="133" t="str">
        <f t="shared" ca="1" si="727"/>
        <v/>
      </c>
      <c r="CF764" s="133" t="str">
        <f t="shared" ca="1" si="674"/>
        <v/>
      </c>
      <c r="CG764" s="133" t="str">
        <f t="shared" ca="1" si="728"/>
        <v/>
      </c>
      <c r="CH764" s="133" t="str">
        <f ca="1">IF($H764="","",IF(MONTH($H764)=MONTH($C$4)-1,MAX(0,(CG764-SUM(N753:N764)+SUM(O753:O764))-(VLOOKUP(CB764-12,$CB$3:$CH763,6,FALSE))),0)*0.25)</f>
        <v/>
      </c>
      <c r="CI764" s="133" t="str">
        <f ca="1">IF($H764="","",CG764-SUM($CH$4:$CH764))</f>
        <v/>
      </c>
      <c r="CK764" s="133" t="str">
        <f ca="1">IF($H764="","",SUM($N$4:$N764)+$CK$3)</f>
        <v/>
      </c>
      <c r="CL764" s="133" t="str">
        <f ca="1">IF($H764="","",SUM($O$4:$O764))</f>
        <v/>
      </c>
      <c r="CM764" s="133" t="str">
        <f t="shared" ca="1" si="731"/>
        <v/>
      </c>
      <c r="CN764" s="133" t="str">
        <f ca="1">IF($H764="","",ROUND(IF(MONTH($H764)=MONTH($C$4)-1,BT764*(1+CC764)-SUM($CM$4:$CM764),0),2))</f>
        <v/>
      </c>
      <c r="CZ764" s="132" t="str">
        <f t="shared" ca="1" si="689"/>
        <v/>
      </c>
    </row>
    <row r="765" spans="6:104" x14ac:dyDescent="0.2">
      <c r="F765" s="3">
        <v>762</v>
      </c>
      <c r="G765" s="3">
        <f t="shared" si="690"/>
        <v>64</v>
      </c>
      <c r="H765" s="8" t="str">
        <f t="shared" ca="1" si="729"/>
        <v/>
      </c>
      <c r="I765" s="6" t="str">
        <f t="shared" ca="1" si="675"/>
        <v/>
      </c>
      <c r="J765" s="6" t="str">
        <f t="shared" ca="1" si="676"/>
        <v/>
      </c>
      <c r="K765" s="7"/>
      <c r="L765" s="6" t="str">
        <f ca="1">IF($H765="","",IF($J765="",VLOOKUP($I765,Sterbetafeln!$A$4:$I$124,$D$10,FALSE),MAX(0.0005,VLOOKUP($I765,Sterbetafeln!$A$4:$I$124,$D$10,FALSE)*VLOOKUP($J765,Sterbetafeln!$A$4:$I$124,$D$13,FALSE))))</f>
        <v/>
      </c>
      <c r="M765" s="78">
        <f ca="1">SUM($O$3:$O765)</f>
        <v>0</v>
      </c>
      <c r="N765" s="25" t="str">
        <f t="shared" ca="1" si="691"/>
        <v/>
      </c>
      <c r="O765" s="25" t="str">
        <f t="shared" ca="1" si="692"/>
        <v/>
      </c>
      <c r="P765" s="25" t="str">
        <f t="shared" ca="1" si="693"/>
        <v/>
      </c>
      <c r="Q765" s="7" t="str">
        <f t="shared" ca="1" si="694"/>
        <v/>
      </c>
      <c r="R765" s="25" t="str">
        <f t="shared" ca="1" si="695"/>
        <v/>
      </c>
      <c r="S765" s="25">
        <f ca="1">SUM(R$3:R765)</f>
        <v>0</v>
      </c>
      <c r="T765" s="25" t="str">
        <f t="shared" ca="1" si="696"/>
        <v/>
      </c>
      <c r="U765" s="25" t="str">
        <f t="shared" ca="1" si="677"/>
        <v/>
      </c>
      <c r="V765" s="25" t="str">
        <f t="shared" ca="1" si="697"/>
        <v/>
      </c>
      <c r="W765" s="25" t="str">
        <f t="shared" ca="1" si="678"/>
        <v/>
      </c>
      <c r="X765" s="25" t="str">
        <f t="shared" ca="1" si="698"/>
        <v/>
      </c>
      <c r="Y765" s="25" t="str">
        <f t="shared" ca="1" si="679"/>
        <v/>
      </c>
      <c r="Z765" s="25" t="str">
        <f t="shared" ca="1" si="699"/>
        <v/>
      </c>
      <c r="AA765" s="25" t="str">
        <f t="shared" ca="1" si="700"/>
        <v/>
      </c>
      <c r="AB765" s="25" t="str">
        <f ca="1">IF($H765="","",IF($Q765="x",SUM(U$3:W765)+SUM(Z$3:AA765)-SUM(AB$3:AB764),0))</f>
        <v/>
      </c>
      <c r="AC765" s="25" t="str">
        <f t="shared" ca="1" si="701"/>
        <v/>
      </c>
      <c r="AD765" s="25" t="str">
        <f t="shared" ca="1" si="680"/>
        <v/>
      </c>
      <c r="AE765" s="7"/>
      <c r="AF765" s="25" t="str">
        <f t="shared" ca="1" si="702"/>
        <v/>
      </c>
      <c r="AG765" s="25">
        <f ca="1">SUM(AF$3:AF765)</f>
        <v>0</v>
      </c>
      <c r="AH765" s="25" t="str">
        <f t="shared" ca="1" si="703"/>
        <v/>
      </c>
      <c r="AI765" s="25" t="str">
        <f t="shared" ca="1" si="681"/>
        <v/>
      </c>
      <c r="AJ765" s="25" t="str">
        <f t="shared" ca="1" si="704"/>
        <v/>
      </c>
      <c r="AK765" s="25" t="str">
        <f t="shared" ca="1" si="682"/>
        <v/>
      </c>
      <c r="AL765" s="25" t="str">
        <f t="shared" ca="1" si="705"/>
        <v/>
      </c>
      <c r="AM765" s="25" t="str">
        <f t="shared" ca="1" si="683"/>
        <v/>
      </c>
      <c r="AN765" s="25" t="str">
        <f t="shared" ca="1" si="706"/>
        <v/>
      </c>
      <c r="AO765" s="25" t="str">
        <f t="shared" ca="1" si="707"/>
        <v/>
      </c>
      <c r="AP765" s="25" t="str">
        <f ca="1">IF($H765="","",IF($Q765="x",SUM(AI$3:AK765)+SUM(AN$3:AO765)-SUM(AP$3:AP764),0))</f>
        <v/>
      </c>
      <c r="AQ765" s="25" t="str">
        <f t="shared" ca="1" si="708"/>
        <v/>
      </c>
      <c r="AR765" s="25" t="str">
        <f t="shared" ca="1" si="684"/>
        <v/>
      </c>
      <c r="AS765" s="7"/>
      <c r="AT765" s="25" t="str">
        <f t="shared" ca="1" si="709"/>
        <v/>
      </c>
      <c r="AU765" s="25">
        <f ca="1">SUM(AT$3:AT765)</f>
        <v>0</v>
      </c>
      <c r="AV765" s="25" t="str">
        <f t="shared" ca="1" si="710"/>
        <v/>
      </c>
      <c r="AW765" s="25" t="str">
        <f t="shared" ca="1" si="685"/>
        <v/>
      </c>
      <c r="AX765" s="25" t="str">
        <f t="shared" ca="1" si="711"/>
        <v/>
      </c>
      <c r="AY765" s="25" t="str">
        <f t="shared" ca="1" si="712"/>
        <v/>
      </c>
      <c r="AZ765" s="25" t="str">
        <f t="shared" ca="1" si="713"/>
        <v/>
      </c>
      <c r="BA765" s="25" t="str">
        <f t="shared" ca="1" si="714"/>
        <v/>
      </c>
      <c r="BB765" s="25" t="str">
        <f t="shared" ca="1" si="715"/>
        <v/>
      </c>
      <c r="BC765" s="25" t="str">
        <f t="shared" ca="1" si="716"/>
        <v/>
      </c>
      <c r="BD765" s="25" t="str">
        <f ca="1">IF($H765="","",IF($Q765="x",SUM(AW$3:AY765)+SUM(BB$3:BC765)-SUM(BD$3:BD764),0))</f>
        <v/>
      </c>
      <c r="BE765" s="25" t="str">
        <f t="shared" ca="1" si="717"/>
        <v/>
      </c>
      <c r="BF765" s="25" t="str">
        <f t="shared" ca="1" si="686"/>
        <v/>
      </c>
      <c r="BG765" s="7"/>
      <c r="BI765" s="25" t="str">
        <f t="shared" ca="1" si="718"/>
        <v/>
      </c>
      <c r="BJ765" s="25">
        <f ca="1">SUM(BI$3:BI765)</f>
        <v>0</v>
      </c>
      <c r="BK765" s="25" t="str">
        <f t="shared" ca="1" si="730"/>
        <v/>
      </c>
      <c r="BL765" s="25" t="str">
        <f t="shared" ca="1" si="687"/>
        <v/>
      </c>
      <c r="BM765" s="25" t="str">
        <f t="shared" ca="1" si="719"/>
        <v/>
      </c>
      <c r="BN765" s="25" t="str">
        <f t="shared" ca="1" si="720"/>
        <v/>
      </c>
      <c r="BO765" s="25" t="str">
        <f t="shared" ca="1" si="721"/>
        <v/>
      </c>
      <c r="BP765" s="25" t="str">
        <f t="shared" ca="1" si="722"/>
        <v/>
      </c>
      <c r="BQ765" s="25" t="str">
        <f t="shared" ca="1" si="723"/>
        <v/>
      </c>
      <c r="BR765" s="25" t="str">
        <f t="shared" ca="1" si="724"/>
        <v/>
      </c>
      <c r="BS765" s="25" t="str">
        <f ca="1">IF($H765="","",IF($Q765="x",SUM(BL$3:BN765)+SUM(BQ$3:BR765)-SUM(BS$3:BS764),0))</f>
        <v/>
      </c>
      <c r="BT765" s="25" t="str">
        <f t="shared" ca="1" si="725"/>
        <v/>
      </c>
      <c r="BU765" s="25" t="str">
        <f t="shared" ca="1" si="688"/>
        <v/>
      </c>
      <c r="BV765" s="7"/>
      <c r="BY765" s="7"/>
      <c r="CB765" s="131">
        <f t="shared" si="672"/>
        <v>762</v>
      </c>
      <c r="CC765" s="132" t="str">
        <f t="shared" ca="1" si="726"/>
        <v/>
      </c>
      <c r="CD765" s="133" t="str">
        <f t="shared" ca="1" si="673"/>
        <v/>
      </c>
      <c r="CE765" s="133" t="str">
        <f t="shared" ca="1" si="727"/>
        <v/>
      </c>
      <c r="CF765" s="133" t="str">
        <f t="shared" ca="1" si="674"/>
        <v/>
      </c>
      <c r="CG765" s="133" t="str">
        <f t="shared" ca="1" si="728"/>
        <v/>
      </c>
      <c r="CH765" s="133" t="str">
        <f ca="1">IF($H765="","",IF(MONTH($H765)=MONTH($C$4)-1,MAX(0,(CG765-SUM(N754:N765)+SUM(O754:O765))-(VLOOKUP(CB765-12,$CB$3:$CH764,6,FALSE))),0)*0.25)</f>
        <v/>
      </c>
      <c r="CI765" s="133" t="str">
        <f ca="1">IF($H765="","",CG765-SUM($CH$4:$CH765))</f>
        <v/>
      </c>
      <c r="CK765" s="133" t="str">
        <f ca="1">IF($H765="","",SUM($N$4:$N765)+$CK$3)</f>
        <v/>
      </c>
      <c r="CL765" s="133" t="str">
        <f ca="1">IF($H765="","",SUM($O$4:$O765))</f>
        <v/>
      </c>
      <c r="CM765" s="133" t="str">
        <f t="shared" ca="1" si="731"/>
        <v/>
      </c>
      <c r="CN765" s="133" t="str">
        <f ca="1">IF($H765="","",ROUND(IF(MONTH($H765)=MONTH($C$4)-1,BT765*(1+CC765)-SUM($CM$4:$CM765),0),2))</f>
        <v/>
      </c>
      <c r="CZ765" s="132" t="str">
        <f t="shared" ca="1" si="689"/>
        <v/>
      </c>
    </row>
    <row r="766" spans="6:104" x14ac:dyDescent="0.2">
      <c r="F766" s="3">
        <v>763</v>
      </c>
      <c r="G766" s="3">
        <f t="shared" si="690"/>
        <v>64</v>
      </c>
      <c r="H766" s="8" t="str">
        <f t="shared" ca="1" si="729"/>
        <v/>
      </c>
      <c r="I766" s="6" t="str">
        <f t="shared" ca="1" si="675"/>
        <v/>
      </c>
      <c r="J766" s="6" t="str">
        <f t="shared" ca="1" si="676"/>
        <v/>
      </c>
      <c r="K766" s="7"/>
      <c r="L766" s="6" t="str">
        <f ca="1">IF($H766="","",IF($J766="",VLOOKUP($I766,Sterbetafeln!$A$4:$I$124,$D$10,FALSE),MAX(0.0005,VLOOKUP($I766,Sterbetafeln!$A$4:$I$124,$D$10,FALSE)*VLOOKUP($J766,Sterbetafeln!$A$4:$I$124,$D$13,FALSE))))</f>
        <v/>
      </c>
      <c r="M766" s="78">
        <f ca="1">SUM($O$3:$O766)</f>
        <v>0</v>
      </c>
      <c r="N766" s="25" t="str">
        <f t="shared" ca="1" si="691"/>
        <v/>
      </c>
      <c r="O766" s="25" t="str">
        <f t="shared" ca="1" si="692"/>
        <v/>
      </c>
      <c r="P766" s="25" t="str">
        <f t="shared" ca="1" si="693"/>
        <v/>
      </c>
      <c r="Q766" s="7" t="str">
        <f t="shared" ca="1" si="694"/>
        <v/>
      </c>
      <c r="R766" s="25" t="str">
        <f t="shared" ca="1" si="695"/>
        <v/>
      </c>
      <c r="S766" s="25">
        <f ca="1">SUM(R$3:R766)</f>
        <v>0</v>
      </c>
      <c r="T766" s="25" t="str">
        <f t="shared" ca="1" si="696"/>
        <v/>
      </c>
      <c r="U766" s="25" t="str">
        <f t="shared" ca="1" si="677"/>
        <v/>
      </c>
      <c r="V766" s="25" t="str">
        <f t="shared" ca="1" si="697"/>
        <v/>
      </c>
      <c r="W766" s="25" t="str">
        <f t="shared" ca="1" si="678"/>
        <v/>
      </c>
      <c r="X766" s="25" t="str">
        <f t="shared" ca="1" si="698"/>
        <v/>
      </c>
      <c r="Y766" s="25" t="str">
        <f t="shared" ca="1" si="679"/>
        <v/>
      </c>
      <c r="Z766" s="25" t="str">
        <f t="shared" ca="1" si="699"/>
        <v/>
      </c>
      <c r="AA766" s="25" t="str">
        <f t="shared" ca="1" si="700"/>
        <v/>
      </c>
      <c r="AB766" s="25" t="str">
        <f ca="1">IF($H766="","",IF($Q766="x",SUM(U$3:W766)+SUM(Z$3:AA766)-SUM(AB$3:AB765),0))</f>
        <v/>
      </c>
      <c r="AC766" s="25" t="str">
        <f t="shared" ca="1" si="701"/>
        <v/>
      </c>
      <c r="AD766" s="25" t="str">
        <f t="shared" ca="1" si="680"/>
        <v/>
      </c>
      <c r="AE766" s="7"/>
      <c r="AF766" s="25" t="str">
        <f t="shared" ca="1" si="702"/>
        <v/>
      </c>
      <c r="AG766" s="25">
        <f ca="1">SUM(AF$3:AF766)</f>
        <v>0</v>
      </c>
      <c r="AH766" s="25" t="str">
        <f t="shared" ca="1" si="703"/>
        <v/>
      </c>
      <c r="AI766" s="25" t="str">
        <f t="shared" ca="1" si="681"/>
        <v/>
      </c>
      <c r="AJ766" s="25" t="str">
        <f t="shared" ca="1" si="704"/>
        <v/>
      </c>
      <c r="AK766" s="25" t="str">
        <f t="shared" ca="1" si="682"/>
        <v/>
      </c>
      <c r="AL766" s="25" t="str">
        <f t="shared" ca="1" si="705"/>
        <v/>
      </c>
      <c r="AM766" s="25" t="str">
        <f t="shared" ca="1" si="683"/>
        <v/>
      </c>
      <c r="AN766" s="25" t="str">
        <f t="shared" ca="1" si="706"/>
        <v/>
      </c>
      <c r="AO766" s="25" t="str">
        <f t="shared" ca="1" si="707"/>
        <v/>
      </c>
      <c r="AP766" s="25" t="str">
        <f ca="1">IF($H766="","",IF($Q766="x",SUM(AI$3:AK766)+SUM(AN$3:AO766)-SUM(AP$3:AP765),0))</f>
        <v/>
      </c>
      <c r="AQ766" s="25" t="str">
        <f t="shared" ca="1" si="708"/>
        <v/>
      </c>
      <c r="AR766" s="25" t="str">
        <f t="shared" ca="1" si="684"/>
        <v/>
      </c>
      <c r="AS766" s="7"/>
      <c r="AT766" s="25" t="str">
        <f t="shared" ca="1" si="709"/>
        <v/>
      </c>
      <c r="AU766" s="25">
        <f ca="1">SUM(AT$3:AT766)</f>
        <v>0</v>
      </c>
      <c r="AV766" s="25" t="str">
        <f t="shared" ca="1" si="710"/>
        <v/>
      </c>
      <c r="AW766" s="25" t="str">
        <f t="shared" ca="1" si="685"/>
        <v/>
      </c>
      <c r="AX766" s="25" t="str">
        <f t="shared" ca="1" si="711"/>
        <v/>
      </c>
      <c r="AY766" s="25" t="str">
        <f t="shared" ca="1" si="712"/>
        <v/>
      </c>
      <c r="AZ766" s="25" t="str">
        <f t="shared" ca="1" si="713"/>
        <v/>
      </c>
      <c r="BA766" s="25" t="str">
        <f t="shared" ca="1" si="714"/>
        <v/>
      </c>
      <c r="BB766" s="25" t="str">
        <f t="shared" ca="1" si="715"/>
        <v/>
      </c>
      <c r="BC766" s="25" t="str">
        <f t="shared" ca="1" si="716"/>
        <v/>
      </c>
      <c r="BD766" s="25" t="str">
        <f ca="1">IF($H766="","",IF($Q766="x",SUM(AW$3:AY766)+SUM(BB$3:BC766)-SUM(BD$3:BD765),0))</f>
        <v/>
      </c>
      <c r="BE766" s="25" t="str">
        <f t="shared" ca="1" si="717"/>
        <v/>
      </c>
      <c r="BF766" s="25" t="str">
        <f t="shared" ca="1" si="686"/>
        <v/>
      </c>
      <c r="BG766" s="7"/>
      <c r="BI766" s="25" t="str">
        <f t="shared" ca="1" si="718"/>
        <v/>
      </c>
      <c r="BJ766" s="25">
        <f ca="1">SUM(BI$3:BI766)</f>
        <v>0</v>
      </c>
      <c r="BK766" s="25" t="str">
        <f t="shared" ca="1" si="730"/>
        <v/>
      </c>
      <c r="BL766" s="25" t="str">
        <f t="shared" ca="1" si="687"/>
        <v/>
      </c>
      <c r="BM766" s="25" t="str">
        <f t="shared" ca="1" si="719"/>
        <v/>
      </c>
      <c r="BN766" s="25" t="str">
        <f t="shared" ca="1" si="720"/>
        <v/>
      </c>
      <c r="BO766" s="25" t="str">
        <f t="shared" ca="1" si="721"/>
        <v/>
      </c>
      <c r="BP766" s="25" t="str">
        <f t="shared" ca="1" si="722"/>
        <v/>
      </c>
      <c r="BQ766" s="25" t="str">
        <f t="shared" ca="1" si="723"/>
        <v/>
      </c>
      <c r="BR766" s="25" t="str">
        <f t="shared" ca="1" si="724"/>
        <v/>
      </c>
      <c r="BS766" s="25" t="str">
        <f ca="1">IF($H766="","",IF($Q766="x",SUM(BL$3:BN766)+SUM(BQ$3:BR766)-SUM(BS$3:BS765),0))</f>
        <v/>
      </c>
      <c r="BT766" s="25" t="str">
        <f t="shared" ca="1" si="725"/>
        <v/>
      </c>
      <c r="BU766" s="25" t="str">
        <f t="shared" ca="1" si="688"/>
        <v/>
      </c>
      <c r="BV766" s="7"/>
      <c r="BY766" s="7"/>
      <c r="CB766" s="131">
        <f t="shared" si="672"/>
        <v>763</v>
      </c>
      <c r="CC766" s="132" t="str">
        <f t="shared" ca="1" si="726"/>
        <v/>
      </c>
      <c r="CD766" s="133" t="str">
        <f t="shared" ca="1" si="673"/>
        <v/>
      </c>
      <c r="CE766" s="133" t="str">
        <f t="shared" ca="1" si="727"/>
        <v/>
      </c>
      <c r="CF766" s="133" t="str">
        <f t="shared" ca="1" si="674"/>
        <v/>
      </c>
      <c r="CG766" s="133" t="str">
        <f t="shared" ca="1" si="728"/>
        <v/>
      </c>
      <c r="CH766" s="133" t="str">
        <f ca="1">IF($H766="","",IF(MONTH($H766)=MONTH($C$4)-1,MAX(0,(CG766-SUM(N755:N766)+SUM(O755:O766))-(VLOOKUP(CB766-12,$CB$3:$CH765,6,FALSE))),0)*0.25)</f>
        <v/>
      </c>
      <c r="CI766" s="133" t="str">
        <f ca="1">IF($H766="","",CG766-SUM($CH$4:$CH766))</f>
        <v/>
      </c>
      <c r="CK766" s="133" t="str">
        <f ca="1">IF($H766="","",SUM($N$4:$N766)+$CK$3)</f>
        <v/>
      </c>
      <c r="CL766" s="133" t="str">
        <f ca="1">IF($H766="","",SUM($O$4:$O766))</f>
        <v/>
      </c>
      <c r="CM766" s="133" t="str">
        <f t="shared" ca="1" si="731"/>
        <v/>
      </c>
      <c r="CN766" s="133" t="str">
        <f ca="1">IF($H766="","",ROUND(IF(MONTH($H766)=MONTH($C$4)-1,BT766*(1+CC766)-SUM($CM$4:$CM766),0),2))</f>
        <v/>
      </c>
      <c r="CZ766" s="132" t="str">
        <f t="shared" ca="1" si="689"/>
        <v/>
      </c>
    </row>
    <row r="767" spans="6:104" x14ac:dyDescent="0.2">
      <c r="F767" s="3">
        <v>764</v>
      </c>
      <c r="G767" s="3">
        <f t="shared" si="690"/>
        <v>64</v>
      </c>
      <c r="H767" s="8" t="str">
        <f t="shared" ca="1" si="729"/>
        <v/>
      </c>
      <c r="I767" s="6" t="str">
        <f t="shared" ca="1" si="675"/>
        <v/>
      </c>
      <c r="J767" s="6" t="str">
        <f t="shared" ca="1" si="676"/>
        <v/>
      </c>
      <c r="K767" s="7"/>
      <c r="L767" s="6" t="str">
        <f ca="1">IF($H767="","",IF($J767="",VLOOKUP($I767,Sterbetafeln!$A$4:$I$124,$D$10,FALSE),MAX(0.0005,VLOOKUP($I767,Sterbetafeln!$A$4:$I$124,$D$10,FALSE)*VLOOKUP($J767,Sterbetafeln!$A$4:$I$124,$D$13,FALSE))))</f>
        <v/>
      </c>
      <c r="M767" s="78">
        <f ca="1">SUM($O$3:$O767)</f>
        <v>0</v>
      </c>
      <c r="N767" s="25" t="str">
        <f t="shared" ca="1" si="691"/>
        <v/>
      </c>
      <c r="O767" s="25" t="str">
        <f t="shared" ca="1" si="692"/>
        <v/>
      </c>
      <c r="P767" s="25" t="str">
        <f t="shared" ca="1" si="693"/>
        <v/>
      </c>
      <c r="Q767" s="7" t="str">
        <f t="shared" ca="1" si="694"/>
        <v/>
      </c>
      <c r="R767" s="25" t="str">
        <f t="shared" ca="1" si="695"/>
        <v/>
      </c>
      <c r="S767" s="25">
        <f ca="1">SUM(R$3:R767)</f>
        <v>0</v>
      </c>
      <c r="T767" s="25" t="str">
        <f t="shared" ca="1" si="696"/>
        <v/>
      </c>
      <c r="U767" s="25" t="str">
        <f t="shared" ca="1" si="677"/>
        <v/>
      </c>
      <c r="V767" s="25" t="str">
        <f t="shared" ca="1" si="697"/>
        <v/>
      </c>
      <c r="W767" s="25" t="str">
        <f t="shared" ca="1" si="678"/>
        <v/>
      </c>
      <c r="X767" s="25" t="str">
        <f t="shared" ca="1" si="698"/>
        <v/>
      </c>
      <c r="Y767" s="25" t="str">
        <f t="shared" ca="1" si="679"/>
        <v/>
      </c>
      <c r="Z767" s="25" t="str">
        <f t="shared" ca="1" si="699"/>
        <v/>
      </c>
      <c r="AA767" s="25" t="str">
        <f t="shared" ca="1" si="700"/>
        <v/>
      </c>
      <c r="AB767" s="25" t="str">
        <f ca="1">IF($H767="","",IF($Q767="x",SUM(U$3:W767)+SUM(Z$3:AA767)-SUM(AB$3:AB766),0))</f>
        <v/>
      </c>
      <c r="AC767" s="25" t="str">
        <f t="shared" ca="1" si="701"/>
        <v/>
      </c>
      <c r="AD767" s="25" t="str">
        <f t="shared" ca="1" si="680"/>
        <v/>
      </c>
      <c r="AE767" s="7"/>
      <c r="AF767" s="25" t="str">
        <f t="shared" ca="1" si="702"/>
        <v/>
      </c>
      <c r="AG767" s="25">
        <f ca="1">SUM(AF$3:AF767)</f>
        <v>0</v>
      </c>
      <c r="AH767" s="25" t="str">
        <f t="shared" ca="1" si="703"/>
        <v/>
      </c>
      <c r="AI767" s="25" t="str">
        <f t="shared" ca="1" si="681"/>
        <v/>
      </c>
      <c r="AJ767" s="25" t="str">
        <f t="shared" ca="1" si="704"/>
        <v/>
      </c>
      <c r="AK767" s="25" t="str">
        <f t="shared" ca="1" si="682"/>
        <v/>
      </c>
      <c r="AL767" s="25" t="str">
        <f t="shared" ca="1" si="705"/>
        <v/>
      </c>
      <c r="AM767" s="25" t="str">
        <f t="shared" ca="1" si="683"/>
        <v/>
      </c>
      <c r="AN767" s="25" t="str">
        <f t="shared" ca="1" si="706"/>
        <v/>
      </c>
      <c r="AO767" s="25" t="str">
        <f t="shared" ca="1" si="707"/>
        <v/>
      </c>
      <c r="AP767" s="25" t="str">
        <f ca="1">IF($H767="","",IF($Q767="x",SUM(AI$3:AK767)+SUM(AN$3:AO767)-SUM(AP$3:AP766),0))</f>
        <v/>
      </c>
      <c r="AQ767" s="25" t="str">
        <f t="shared" ca="1" si="708"/>
        <v/>
      </c>
      <c r="AR767" s="25" t="str">
        <f t="shared" ca="1" si="684"/>
        <v/>
      </c>
      <c r="AS767" s="7"/>
      <c r="AT767" s="25" t="str">
        <f t="shared" ca="1" si="709"/>
        <v/>
      </c>
      <c r="AU767" s="25">
        <f ca="1">SUM(AT$3:AT767)</f>
        <v>0</v>
      </c>
      <c r="AV767" s="25" t="str">
        <f t="shared" ca="1" si="710"/>
        <v/>
      </c>
      <c r="AW767" s="25" t="str">
        <f t="shared" ca="1" si="685"/>
        <v/>
      </c>
      <c r="AX767" s="25" t="str">
        <f t="shared" ca="1" si="711"/>
        <v/>
      </c>
      <c r="AY767" s="25" t="str">
        <f t="shared" ca="1" si="712"/>
        <v/>
      </c>
      <c r="AZ767" s="25" t="str">
        <f t="shared" ca="1" si="713"/>
        <v/>
      </c>
      <c r="BA767" s="25" t="str">
        <f t="shared" ca="1" si="714"/>
        <v/>
      </c>
      <c r="BB767" s="25" t="str">
        <f t="shared" ca="1" si="715"/>
        <v/>
      </c>
      <c r="BC767" s="25" t="str">
        <f t="shared" ca="1" si="716"/>
        <v/>
      </c>
      <c r="BD767" s="25" t="str">
        <f ca="1">IF($H767="","",IF($Q767="x",SUM(AW$3:AY767)+SUM(BB$3:BC767)-SUM(BD$3:BD766),0))</f>
        <v/>
      </c>
      <c r="BE767" s="25" t="str">
        <f t="shared" ca="1" si="717"/>
        <v/>
      </c>
      <c r="BF767" s="25" t="str">
        <f t="shared" ca="1" si="686"/>
        <v/>
      </c>
      <c r="BG767" s="7"/>
      <c r="BI767" s="25" t="str">
        <f t="shared" ca="1" si="718"/>
        <v/>
      </c>
      <c r="BJ767" s="25">
        <f ca="1">SUM(BI$3:BI767)</f>
        <v>0</v>
      </c>
      <c r="BK767" s="25" t="str">
        <f t="shared" ca="1" si="730"/>
        <v/>
      </c>
      <c r="BL767" s="25" t="str">
        <f t="shared" ca="1" si="687"/>
        <v/>
      </c>
      <c r="BM767" s="25" t="str">
        <f t="shared" ca="1" si="719"/>
        <v/>
      </c>
      <c r="BN767" s="25" t="str">
        <f t="shared" ca="1" si="720"/>
        <v/>
      </c>
      <c r="BO767" s="25" t="str">
        <f t="shared" ca="1" si="721"/>
        <v/>
      </c>
      <c r="BP767" s="25" t="str">
        <f t="shared" ca="1" si="722"/>
        <v/>
      </c>
      <c r="BQ767" s="25" t="str">
        <f t="shared" ca="1" si="723"/>
        <v/>
      </c>
      <c r="BR767" s="25" t="str">
        <f t="shared" ca="1" si="724"/>
        <v/>
      </c>
      <c r="BS767" s="25" t="str">
        <f ca="1">IF($H767="","",IF($Q767="x",SUM(BL$3:BN767)+SUM(BQ$3:BR767)-SUM(BS$3:BS766),0))</f>
        <v/>
      </c>
      <c r="BT767" s="25" t="str">
        <f t="shared" ca="1" si="725"/>
        <v/>
      </c>
      <c r="BU767" s="25" t="str">
        <f t="shared" ca="1" si="688"/>
        <v/>
      </c>
      <c r="BV767" s="7"/>
      <c r="BY767" s="7"/>
      <c r="CB767" s="131">
        <f t="shared" si="672"/>
        <v>764</v>
      </c>
      <c r="CC767" s="132" t="str">
        <f t="shared" ca="1" si="726"/>
        <v/>
      </c>
      <c r="CD767" s="133" t="str">
        <f t="shared" ca="1" si="673"/>
        <v/>
      </c>
      <c r="CE767" s="133" t="str">
        <f t="shared" ca="1" si="727"/>
        <v/>
      </c>
      <c r="CF767" s="133" t="str">
        <f t="shared" ca="1" si="674"/>
        <v/>
      </c>
      <c r="CG767" s="133" t="str">
        <f t="shared" ca="1" si="728"/>
        <v/>
      </c>
      <c r="CH767" s="133" t="str">
        <f ca="1">IF($H767="","",IF(MONTH($H767)=MONTH($C$4)-1,MAX(0,(CG767-SUM(N756:N767)+SUM(O756:O767))-(VLOOKUP(CB767-12,$CB$3:$CH766,6,FALSE))),0)*0.25)</f>
        <v/>
      </c>
      <c r="CI767" s="133" t="str">
        <f ca="1">IF($H767="","",CG767-SUM($CH$4:$CH767))</f>
        <v/>
      </c>
      <c r="CK767" s="133" t="str">
        <f ca="1">IF($H767="","",SUM($N$4:$N767)+$CK$3)</f>
        <v/>
      </c>
      <c r="CL767" s="133" t="str">
        <f ca="1">IF($H767="","",SUM($O$4:$O767))</f>
        <v/>
      </c>
      <c r="CM767" s="133" t="str">
        <f t="shared" ca="1" si="731"/>
        <v/>
      </c>
      <c r="CN767" s="133" t="str">
        <f ca="1">IF($H767="","",ROUND(IF(MONTH($H767)=MONTH($C$4)-1,BT767*(1+CC767)-SUM($CM$4:$CM767),0),2))</f>
        <v/>
      </c>
      <c r="CZ767" s="132" t="str">
        <f t="shared" ca="1" si="689"/>
        <v/>
      </c>
    </row>
    <row r="768" spans="6:104" x14ac:dyDescent="0.2">
      <c r="F768" s="3">
        <v>765</v>
      </c>
      <c r="G768" s="3">
        <f t="shared" si="690"/>
        <v>64</v>
      </c>
      <c r="H768" s="8" t="str">
        <f t="shared" ca="1" si="729"/>
        <v/>
      </c>
      <c r="I768" s="6" t="str">
        <f t="shared" ca="1" si="675"/>
        <v/>
      </c>
      <c r="J768" s="6" t="str">
        <f t="shared" ca="1" si="676"/>
        <v/>
      </c>
      <c r="K768" s="7"/>
      <c r="L768" s="6" t="str">
        <f ca="1">IF($H768="","",IF($J768="",VLOOKUP($I768,Sterbetafeln!$A$4:$I$124,$D$10,FALSE),MAX(0.0005,VLOOKUP($I768,Sterbetafeln!$A$4:$I$124,$D$10,FALSE)*VLOOKUP($J768,Sterbetafeln!$A$4:$I$124,$D$13,FALSE))))</f>
        <v/>
      </c>
      <c r="M768" s="78">
        <f ca="1">SUM($O$3:$O768)</f>
        <v>0</v>
      </c>
      <c r="N768" s="25" t="str">
        <f t="shared" ca="1" si="691"/>
        <v/>
      </c>
      <c r="O768" s="25" t="str">
        <f t="shared" ca="1" si="692"/>
        <v/>
      </c>
      <c r="P768" s="25" t="str">
        <f t="shared" ca="1" si="693"/>
        <v/>
      </c>
      <c r="Q768" s="7" t="str">
        <f t="shared" ca="1" si="694"/>
        <v/>
      </c>
      <c r="R768" s="25" t="str">
        <f t="shared" ca="1" si="695"/>
        <v/>
      </c>
      <c r="S768" s="25">
        <f ca="1">SUM(R$3:R768)</f>
        <v>0</v>
      </c>
      <c r="T768" s="25" t="str">
        <f t="shared" ca="1" si="696"/>
        <v/>
      </c>
      <c r="U768" s="25" t="str">
        <f t="shared" ca="1" si="677"/>
        <v/>
      </c>
      <c r="V768" s="25" t="str">
        <f t="shared" ca="1" si="697"/>
        <v/>
      </c>
      <c r="W768" s="25" t="str">
        <f t="shared" ca="1" si="678"/>
        <v/>
      </c>
      <c r="X768" s="25" t="str">
        <f t="shared" ca="1" si="698"/>
        <v/>
      </c>
      <c r="Y768" s="25" t="str">
        <f t="shared" ca="1" si="679"/>
        <v/>
      </c>
      <c r="Z768" s="25" t="str">
        <f t="shared" ca="1" si="699"/>
        <v/>
      </c>
      <c r="AA768" s="25" t="str">
        <f t="shared" ca="1" si="700"/>
        <v/>
      </c>
      <c r="AB768" s="25" t="str">
        <f ca="1">IF($H768="","",IF($Q768="x",SUM(U$3:W768)+SUM(Z$3:AA768)-SUM(AB$3:AB767),0))</f>
        <v/>
      </c>
      <c r="AC768" s="25" t="str">
        <f t="shared" ca="1" si="701"/>
        <v/>
      </c>
      <c r="AD768" s="25" t="str">
        <f t="shared" ca="1" si="680"/>
        <v/>
      </c>
      <c r="AE768" s="7"/>
      <c r="AF768" s="25" t="str">
        <f t="shared" ca="1" si="702"/>
        <v/>
      </c>
      <c r="AG768" s="25">
        <f ca="1">SUM(AF$3:AF768)</f>
        <v>0</v>
      </c>
      <c r="AH768" s="25" t="str">
        <f t="shared" ca="1" si="703"/>
        <v/>
      </c>
      <c r="AI768" s="25" t="str">
        <f t="shared" ca="1" si="681"/>
        <v/>
      </c>
      <c r="AJ768" s="25" t="str">
        <f t="shared" ca="1" si="704"/>
        <v/>
      </c>
      <c r="AK768" s="25" t="str">
        <f t="shared" ca="1" si="682"/>
        <v/>
      </c>
      <c r="AL768" s="25" t="str">
        <f t="shared" ca="1" si="705"/>
        <v/>
      </c>
      <c r="AM768" s="25" t="str">
        <f t="shared" ca="1" si="683"/>
        <v/>
      </c>
      <c r="AN768" s="25" t="str">
        <f t="shared" ca="1" si="706"/>
        <v/>
      </c>
      <c r="AO768" s="25" t="str">
        <f t="shared" ca="1" si="707"/>
        <v/>
      </c>
      <c r="AP768" s="25" t="str">
        <f ca="1">IF($H768="","",IF($Q768="x",SUM(AI$3:AK768)+SUM(AN$3:AO768)-SUM(AP$3:AP767),0))</f>
        <v/>
      </c>
      <c r="AQ768" s="25" t="str">
        <f t="shared" ca="1" si="708"/>
        <v/>
      </c>
      <c r="AR768" s="25" t="str">
        <f t="shared" ca="1" si="684"/>
        <v/>
      </c>
      <c r="AS768" s="7"/>
      <c r="AT768" s="25" t="str">
        <f t="shared" ca="1" si="709"/>
        <v/>
      </c>
      <c r="AU768" s="25">
        <f ca="1">SUM(AT$3:AT768)</f>
        <v>0</v>
      </c>
      <c r="AV768" s="25" t="str">
        <f t="shared" ca="1" si="710"/>
        <v/>
      </c>
      <c r="AW768" s="25" t="str">
        <f t="shared" ca="1" si="685"/>
        <v/>
      </c>
      <c r="AX768" s="25" t="str">
        <f t="shared" ca="1" si="711"/>
        <v/>
      </c>
      <c r="AY768" s="25" t="str">
        <f t="shared" ca="1" si="712"/>
        <v/>
      </c>
      <c r="AZ768" s="25" t="str">
        <f t="shared" ca="1" si="713"/>
        <v/>
      </c>
      <c r="BA768" s="25" t="str">
        <f t="shared" ca="1" si="714"/>
        <v/>
      </c>
      <c r="BB768" s="25" t="str">
        <f t="shared" ca="1" si="715"/>
        <v/>
      </c>
      <c r="BC768" s="25" t="str">
        <f t="shared" ca="1" si="716"/>
        <v/>
      </c>
      <c r="BD768" s="25" t="str">
        <f ca="1">IF($H768="","",IF($Q768="x",SUM(AW$3:AY768)+SUM(BB$3:BC768)-SUM(BD$3:BD767),0))</f>
        <v/>
      </c>
      <c r="BE768" s="25" t="str">
        <f t="shared" ca="1" si="717"/>
        <v/>
      </c>
      <c r="BF768" s="25" t="str">
        <f t="shared" ca="1" si="686"/>
        <v/>
      </c>
      <c r="BG768" s="7"/>
      <c r="BI768" s="25" t="str">
        <f t="shared" ca="1" si="718"/>
        <v/>
      </c>
      <c r="BJ768" s="25">
        <f ca="1">SUM(BI$3:BI768)</f>
        <v>0</v>
      </c>
      <c r="BK768" s="25" t="str">
        <f t="shared" ca="1" si="730"/>
        <v/>
      </c>
      <c r="BL768" s="25" t="str">
        <f t="shared" ca="1" si="687"/>
        <v/>
      </c>
      <c r="BM768" s="25" t="str">
        <f t="shared" ca="1" si="719"/>
        <v/>
      </c>
      <c r="BN768" s="25" t="str">
        <f t="shared" ca="1" si="720"/>
        <v/>
      </c>
      <c r="BO768" s="25" t="str">
        <f t="shared" ca="1" si="721"/>
        <v/>
      </c>
      <c r="BP768" s="25" t="str">
        <f t="shared" ca="1" si="722"/>
        <v/>
      </c>
      <c r="BQ768" s="25" t="str">
        <f t="shared" ca="1" si="723"/>
        <v/>
      </c>
      <c r="BR768" s="25" t="str">
        <f t="shared" ca="1" si="724"/>
        <v/>
      </c>
      <c r="BS768" s="25" t="str">
        <f ca="1">IF($H768="","",IF($Q768="x",SUM(BL$3:BN768)+SUM(BQ$3:BR768)-SUM(BS$3:BS767),0))</f>
        <v/>
      </c>
      <c r="BT768" s="25" t="str">
        <f t="shared" ca="1" si="725"/>
        <v/>
      </c>
      <c r="BU768" s="25" t="str">
        <f t="shared" ca="1" si="688"/>
        <v/>
      </c>
      <c r="BV768" s="7"/>
      <c r="BY768" s="7"/>
      <c r="CB768" s="131">
        <f t="shared" si="672"/>
        <v>765</v>
      </c>
      <c r="CC768" s="132" t="str">
        <f t="shared" ca="1" si="726"/>
        <v/>
      </c>
      <c r="CD768" s="133" t="str">
        <f t="shared" ca="1" si="673"/>
        <v/>
      </c>
      <c r="CE768" s="133" t="str">
        <f t="shared" ca="1" si="727"/>
        <v/>
      </c>
      <c r="CF768" s="133" t="str">
        <f t="shared" ca="1" si="674"/>
        <v/>
      </c>
      <c r="CG768" s="133" t="str">
        <f t="shared" ca="1" si="728"/>
        <v/>
      </c>
      <c r="CH768" s="133" t="str">
        <f ca="1">IF($H768="","",IF(MONTH($H768)=MONTH($C$4)-1,MAX(0,(CG768-SUM(N757:N768)+SUM(O757:O768))-(VLOOKUP(CB768-12,$CB$3:$CH767,6,FALSE))),0)*0.25)</f>
        <v/>
      </c>
      <c r="CI768" s="133" t="str">
        <f ca="1">IF($H768="","",CG768-SUM($CH$4:$CH768))</f>
        <v/>
      </c>
      <c r="CK768" s="133" t="str">
        <f ca="1">IF($H768="","",SUM($N$4:$N768)+$CK$3)</f>
        <v/>
      </c>
      <c r="CL768" s="133" t="str">
        <f ca="1">IF($H768="","",SUM($O$4:$O768))</f>
        <v/>
      </c>
      <c r="CM768" s="133" t="str">
        <f t="shared" ca="1" si="731"/>
        <v/>
      </c>
      <c r="CN768" s="133" t="str">
        <f ca="1">IF($H768="","",ROUND(IF(MONTH($H768)=MONTH($C$4)-1,BT768*(1+CC768)-SUM($CM$4:$CM768),0),2))</f>
        <v/>
      </c>
      <c r="CZ768" s="132" t="str">
        <f t="shared" ca="1" si="689"/>
        <v/>
      </c>
    </row>
    <row r="769" spans="6:104" x14ac:dyDescent="0.2">
      <c r="F769" s="3">
        <v>766</v>
      </c>
      <c r="G769" s="3">
        <f t="shared" si="690"/>
        <v>64</v>
      </c>
      <c r="H769" s="8" t="str">
        <f t="shared" ca="1" si="729"/>
        <v/>
      </c>
      <c r="I769" s="6" t="str">
        <f t="shared" ca="1" si="675"/>
        <v/>
      </c>
      <c r="J769" s="6" t="str">
        <f t="shared" ca="1" si="676"/>
        <v/>
      </c>
      <c r="K769" s="7"/>
      <c r="L769" s="6" t="str">
        <f ca="1">IF($H769="","",IF($J769="",VLOOKUP($I769,Sterbetafeln!$A$4:$I$124,$D$10,FALSE),MAX(0.0005,VLOOKUP($I769,Sterbetafeln!$A$4:$I$124,$D$10,FALSE)*VLOOKUP($J769,Sterbetafeln!$A$4:$I$124,$D$13,FALSE))))</f>
        <v/>
      </c>
      <c r="M769" s="78">
        <f ca="1">SUM($O$3:$O769)</f>
        <v>0</v>
      </c>
      <c r="N769" s="25" t="str">
        <f t="shared" ca="1" si="691"/>
        <v/>
      </c>
      <c r="O769" s="25" t="str">
        <f t="shared" ca="1" si="692"/>
        <v/>
      </c>
      <c r="P769" s="25" t="str">
        <f t="shared" ca="1" si="693"/>
        <v/>
      </c>
      <c r="Q769" s="7" t="str">
        <f t="shared" ca="1" si="694"/>
        <v/>
      </c>
      <c r="R769" s="25" t="str">
        <f t="shared" ca="1" si="695"/>
        <v/>
      </c>
      <c r="S769" s="25">
        <f ca="1">SUM(R$3:R769)</f>
        <v>0</v>
      </c>
      <c r="T769" s="25" t="str">
        <f t="shared" ca="1" si="696"/>
        <v/>
      </c>
      <c r="U769" s="25" t="str">
        <f t="shared" ca="1" si="677"/>
        <v/>
      </c>
      <c r="V769" s="25" t="str">
        <f t="shared" ca="1" si="697"/>
        <v/>
      </c>
      <c r="W769" s="25" t="str">
        <f t="shared" ca="1" si="678"/>
        <v/>
      </c>
      <c r="X769" s="25" t="str">
        <f t="shared" ca="1" si="698"/>
        <v/>
      </c>
      <c r="Y769" s="25" t="str">
        <f t="shared" ca="1" si="679"/>
        <v/>
      </c>
      <c r="Z769" s="25" t="str">
        <f t="shared" ca="1" si="699"/>
        <v/>
      </c>
      <c r="AA769" s="25" t="str">
        <f t="shared" ca="1" si="700"/>
        <v/>
      </c>
      <c r="AB769" s="25" t="str">
        <f ca="1">IF($H769="","",IF($Q769="x",SUM(U$3:W769)+SUM(Z$3:AA769)-SUM(AB$3:AB768),0))</f>
        <v/>
      </c>
      <c r="AC769" s="25" t="str">
        <f t="shared" ca="1" si="701"/>
        <v/>
      </c>
      <c r="AD769" s="25" t="str">
        <f t="shared" ca="1" si="680"/>
        <v/>
      </c>
      <c r="AE769" s="7"/>
      <c r="AF769" s="25" t="str">
        <f t="shared" ca="1" si="702"/>
        <v/>
      </c>
      <c r="AG769" s="25">
        <f ca="1">SUM(AF$3:AF769)</f>
        <v>0</v>
      </c>
      <c r="AH769" s="25" t="str">
        <f t="shared" ca="1" si="703"/>
        <v/>
      </c>
      <c r="AI769" s="25" t="str">
        <f t="shared" ca="1" si="681"/>
        <v/>
      </c>
      <c r="AJ769" s="25" t="str">
        <f t="shared" ca="1" si="704"/>
        <v/>
      </c>
      <c r="AK769" s="25" t="str">
        <f t="shared" ca="1" si="682"/>
        <v/>
      </c>
      <c r="AL769" s="25" t="str">
        <f t="shared" ca="1" si="705"/>
        <v/>
      </c>
      <c r="AM769" s="25" t="str">
        <f t="shared" ca="1" si="683"/>
        <v/>
      </c>
      <c r="AN769" s="25" t="str">
        <f t="shared" ca="1" si="706"/>
        <v/>
      </c>
      <c r="AO769" s="25" t="str">
        <f t="shared" ca="1" si="707"/>
        <v/>
      </c>
      <c r="AP769" s="25" t="str">
        <f ca="1">IF($H769="","",IF($Q769="x",SUM(AI$3:AK769)+SUM(AN$3:AO769)-SUM(AP$3:AP768),0))</f>
        <v/>
      </c>
      <c r="AQ769" s="25" t="str">
        <f t="shared" ca="1" si="708"/>
        <v/>
      </c>
      <c r="AR769" s="25" t="str">
        <f t="shared" ca="1" si="684"/>
        <v/>
      </c>
      <c r="AS769" s="7"/>
      <c r="AT769" s="25" t="str">
        <f t="shared" ca="1" si="709"/>
        <v/>
      </c>
      <c r="AU769" s="25">
        <f ca="1">SUM(AT$3:AT769)</f>
        <v>0</v>
      </c>
      <c r="AV769" s="25" t="str">
        <f t="shared" ca="1" si="710"/>
        <v/>
      </c>
      <c r="AW769" s="25" t="str">
        <f t="shared" ca="1" si="685"/>
        <v/>
      </c>
      <c r="AX769" s="25" t="str">
        <f t="shared" ca="1" si="711"/>
        <v/>
      </c>
      <c r="AY769" s="25" t="str">
        <f t="shared" ca="1" si="712"/>
        <v/>
      </c>
      <c r="AZ769" s="25" t="str">
        <f t="shared" ca="1" si="713"/>
        <v/>
      </c>
      <c r="BA769" s="25" t="str">
        <f t="shared" ca="1" si="714"/>
        <v/>
      </c>
      <c r="BB769" s="25" t="str">
        <f t="shared" ca="1" si="715"/>
        <v/>
      </c>
      <c r="BC769" s="25" t="str">
        <f t="shared" ca="1" si="716"/>
        <v/>
      </c>
      <c r="BD769" s="25" t="str">
        <f ca="1">IF($H769="","",IF($Q769="x",SUM(AW$3:AY769)+SUM(BB$3:BC769)-SUM(BD$3:BD768),0))</f>
        <v/>
      </c>
      <c r="BE769" s="25" t="str">
        <f t="shared" ca="1" si="717"/>
        <v/>
      </c>
      <c r="BF769" s="25" t="str">
        <f t="shared" ca="1" si="686"/>
        <v/>
      </c>
      <c r="BG769" s="7"/>
      <c r="BI769" s="25" t="str">
        <f t="shared" ca="1" si="718"/>
        <v/>
      </c>
      <c r="BJ769" s="25">
        <f ca="1">SUM(BI$3:BI769)</f>
        <v>0</v>
      </c>
      <c r="BK769" s="25" t="str">
        <f t="shared" ca="1" si="730"/>
        <v/>
      </c>
      <c r="BL769" s="25" t="str">
        <f t="shared" ca="1" si="687"/>
        <v/>
      </c>
      <c r="BM769" s="25" t="str">
        <f t="shared" ca="1" si="719"/>
        <v/>
      </c>
      <c r="BN769" s="25" t="str">
        <f t="shared" ca="1" si="720"/>
        <v/>
      </c>
      <c r="BO769" s="25" t="str">
        <f t="shared" ca="1" si="721"/>
        <v/>
      </c>
      <c r="BP769" s="25" t="str">
        <f t="shared" ca="1" si="722"/>
        <v/>
      </c>
      <c r="BQ769" s="25" t="str">
        <f t="shared" ca="1" si="723"/>
        <v/>
      </c>
      <c r="BR769" s="25" t="str">
        <f t="shared" ca="1" si="724"/>
        <v/>
      </c>
      <c r="BS769" s="25" t="str">
        <f ca="1">IF($H769="","",IF($Q769="x",SUM(BL$3:BN769)+SUM(BQ$3:BR769)-SUM(BS$3:BS768),0))</f>
        <v/>
      </c>
      <c r="BT769" s="25" t="str">
        <f t="shared" ca="1" si="725"/>
        <v/>
      </c>
      <c r="BU769" s="25" t="str">
        <f t="shared" ca="1" si="688"/>
        <v/>
      </c>
      <c r="BV769" s="7"/>
      <c r="BY769" s="7"/>
      <c r="CB769" s="131">
        <f t="shared" si="672"/>
        <v>766</v>
      </c>
      <c r="CC769" s="132" t="str">
        <f t="shared" ca="1" si="726"/>
        <v/>
      </c>
      <c r="CD769" s="133" t="str">
        <f t="shared" ca="1" si="673"/>
        <v/>
      </c>
      <c r="CE769" s="133" t="str">
        <f t="shared" ca="1" si="727"/>
        <v/>
      </c>
      <c r="CF769" s="133" t="str">
        <f t="shared" ca="1" si="674"/>
        <v/>
      </c>
      <c r="CG769" s="133" t="str">
        <f t="shared" ca="1" si="728"/>
        <v/>
      </c>
      <c r="CH769" s="133" t="str">
        <f ca="1">IF($H769="","",IF(MONTH($H769)=MONTH($C$4)-1,MAX(0,(CG769-SUM(N758:N769)+SUM(O758:O769))-(VLOOKUP(CB769-12,$CB$3:$CH768,6,FALSE))),0)*0.25)</f>
        <v/>
      </c>
      <c r="CI769" s="133" t="str">
        <f ca="1">IF($H769="","",CG769-SUM($CH$4:$CH769))</f>
        <v/>
      </c>
      <c r="CK769" s="133" t="str">
        <f ca="1">IF($H769="","",SUM($N$4:$N769)+$CK$3)</f>
        <v/>
      </c>
      <c r="CL769" s="133" t="str">
        <f ca="1">IF($H769="","",SUM($O$4:$O769))</f>
        <v/>
      </c>
      <c r="CM769" s="133" t="str">
        <f t="shared" ca="1" si="731"/>
        <v/>
      </c>
      <c r="CN769" s="133" t="str">
        <f ca="1">IF($H769="","",ROUND(IF(MONTH($H769)=MONTH($C$4)-1,BT769*(1+CC769)-SUM($CM$4:$CM769),0),2))</f>
        <v/>
      </c>
      <c r="CZ769" s="132" t="str">
        <f t="shared" ca="1" si="689"/>
        <v/>
      </c>
    </row>
    <row r="770" spans="6:104" x14ac:dyDescent="0.2">
      <c r="F770" s="3">
        <v>767</v>
      </c>
      <c r="G770" s="3">
        <f t="shared" si="690"/>
        <v>64</v>
      </c>
      <c r="H770" s="8" t="str">
        <f t="shared" ca="1" si="729"/>
        <v/>
      </c>
      <c r="I770" s="6" t="str">
        <f t="shared" ca="1" si="675"/>
        <v/>
      </c>
      <c r="J770" s="6" t="str">
        <f t="shared" ca="1" si="676"/>
        <v/>
      </c>
      <c r="K770" s="7"/>
      <c r="L770" s="6" t="str">
        <f ca="1">IF($H770="","",IF($J770="",VLOOKUP($I770,Sterbetafeln!$A$4:$I$124,$D$10,FALSE),MAX(0.0005,VLOOKUP($I770,Sterbetafeln!$A$4:$I$124,$D$10,FALSE)*VLOOKUP($J770,Sterbetafeln!$A$4:$I$124,$D$13,FALSE))))</f>
        <v/>
      </c>
      <c r="M770" s="78">
        <f ca="1">SUM($O$3:$O770)</f>
        <v>0</v>
      </c>
      <c r="N770" s="25" t="str">
        <f t="shared" ca="1" si="691"/>
        <v/>
      </c>
      <c r="O770" s="25" t="str">
        <f t="shared" ca="1" si="692"/>
        <v/>
      </c>
      <c r="P770" s="25" t="str">
        <f t="shared" ca="1" si="693"/>
        <v/>
      </c>
      <c r="Q770" s="7" t="str">
        <f t="shared" ca="1" si="694"/>
        <v/>
      </c>
      <c r="R770" s="25" t="str">
        <f t="shared" ca="1" si="695"/>
        <v/>
      </c>
      <c r="S770" s="25">
        <f ca="1">SUM(R$3:R770)</f>
        <v>0</v>
      </c>
      <c r="T770" s="25" t="str">
        <f t="shared" ca="1" si="696"/>
        <v/>
      </c>
      <c r="U770" s="25" t="str">
        <f t="shared" ca="1" si="677"/>
        <v/>
      </c>
      <c r="V770" s="25" t="str">
        <f t="shared" ca="1" si="697"/>
        <v/>
      </c>
      <c r="W770" s="25" t="str">
        <f t="shared" ca="1" si="678"/>
        <v/>
      </c>
      <c r="X770" s="25" t="str">
        <f t="shared" ca="1" si="698"/>
        <v/>
      </c>
      <c r="Y770" s="25" t="str">
        <f t="shared" ca="1" si="679"/>
        <v/>
      </c>
      <c r="Z770" s="25" t="str">
        <f t="shared" ca="1" si="699"/>
        <v/>
      </c>
      <c r="AA770" s="25" t="str">
        <f t="shared" ca="1" si="700"/>
        <v/>
      </c>
      <c r="AB770" s="25" t="str">
        <f ca="1">IF($H770="","",IF($Q770="x",SUM(U$3:W770)+SUM(Z$3:AA770)-SUM(AB$3:AB769),0))</f>
        <v/>
      </c>
      <c r="AC770" s="25" t="str">
        <f t="shared" ca="1" si="701"/>
        <v/>
      </c>
      <c r="AD770" s="25" t="str">
        <f t="shared" ca="1" si="680"/>
        <v/>
      </c>
      <c r="AE770" s="7"/>
      <c r="AF770" s="25" t="str">
        <f t="shared" ca="1" si="702"/>
        <v/>
      </c>
      <c r="AG770" s="25">
        <f ca="1">SUM(AF$3:AF770)</f>
        <v>0</v>
      </c>
      <c r="AH770" s="25" t="str">
        <f t="shared" ca="1" si="703"/>
        <v/>
      </c>
      <c r="AI770" s="25" t="str">
        <f t="shared" ca="1" si="681"/>
        <v/>
      </c>
      <c r="AJ770" s="25" t="str">
        <f t="shared" ca="1" si="704"/>
        <v/>
      </c>
      <c r="AK770" s="25" t="str">
        <f t="shared" ca="1" si="682"/>
        <v/>
      </c>
      <c r="AL770" s="25" t="str">
        <f t="shared" ca="1" si="705"/>
        <v/>
      </c>
      <c r="AM770" s="25" t="str">
        <f t="shared" ca="1" si="683"/>
        <v/>
      </c>
      <c r="AN770" s="25" t="str">
        <f t="shared" ca="1" si="706"/>
        <v/>
      </c>
      <c r="AO770" s="25" t="str">
        <f t="shared" ca="1" si="707"/>
        <v/>
      </c>
      <c r="AP770" s="25" t="str">
        <f ca="1">IF($H770="","",IF($Q770="x",SUM(AI$3:AK770)+SUM(AN$3:AO770)-SUM(AP$3:AP769),0))</f>
        <v/>
      </c>
      <c r="AQ770" s="25" t="str">
        <f t="shared" ca="1" si="708"/>
        <v/>
      </c>
      <c r="AR770" s="25" t="str">
        <f t="shared" ca="1" si="684"/>
        <v/>
      </c>
      <c r="AS770" s="7"/>
      <c r="AT770" s="25" t="str">
        <f t="shared" ca="1" si="709"/>
        <v/>
      </c>
      <c r="AU770" s="25">
        <f ca="1">SUM(AT$3:AT770)</f>
        <v>0</v>
      </c>
      <c r="AV770" s="25" t="str">
        <f t="shared" ca="1" si="710"/>
        <v/>
      </c>
      <c r="AW770" s="25" t="str">
        <f t="shared" ca="1" si="685"/>
        <v/>
      </c>
      <c r="AX770" s="25" t="str">
        <f t="shared" ca="1" si="711"/>
        <v/>
      </c>
      <c r="AY770" s="25" t="str">
        <f t="shared" ca="1" si="712"/>
        <v/>
      </c>
      <c r="AZ770" s="25" t="str">
        <f t="shared" ca="1" si="713"/>
        <v/>
      </c>
      <c r="BA770" s="25" t="str">
        <f t="shared" ca="1" si="714"/>
        <v/>
      </c>
      <c r="BB770" s="25" t="str">
        <f t="shared" ca="1" si="715"/>
        <v/>
      </c>
      <c r="BC770" s="25" t="str">
        <f t="shared" ca="1" si="716"/>
        <v/>
      </c>
      <c r="BD770" s="25" t="str">
        <f ca="1">IF($H770="","",IF($Q770="x",SUM(AW$3:AY770)+SUM(BB$3:BC770)-SUM(BD$3:BD769),0))</f>
        <v/>
      </c>
      <c r="BE770" s="25" t="str">
        <f t="shared" ca="1" si="717"/>
        <v/>
      </c>
      <c r="BF770" s="25" t="str">
        <f t="shared" ca="1" si="686"/>
        <v/>
      </c>
      <c r="BG770" s="7"/>
      <c r="BI770" s="25" t="str">
        <f t="shared" ca="1" si="718"/>
        <v/>
      </c>
      <c r="BJ770" s="25">
        <f ca="1">SUM(BI$3:BI770)</f>
        <v>0</v>
      </c>
      <c r="BK770" s="25" t="str">
        <f t="shared" ca="1" si="730"/>
        <v/>
      </c>
      <c r="BL770" s="25" t="str">
        <f t="shared" ca="1" si="687"/>
        <v/>
      </c>
      <c r="BM770" s="25" t="str">
        <f t="shared" ca="1" si="719"/>
        <v/>
      </c>
      <c r="BN770" s="25" t="str">
        <f t="shared" ca="1" si="720"/>
        <v/>
      </c>
      <c r="BO770" s="25" t="str">
        <f t="shared" ca="1" si="721"/>
        <v/>
      </c>
      <c r="BP770" s="25" t="str">
        <f t="shared" ca="1" si="722"/>
        <v/>
      </c>
      <c r="BQ770" s="25" t="str">
        <f t="shared" ca="1" si="723"/>
        <v/>
      </c>
      <c r="BR770" s="25" t="str">
        <f t="shared" ca="1" si="724"/>
        <v/>
      </c>
      <c r="BS770" s="25" t="str">
        <f ca="1">IF($H770="","",IF($Q770="x",SUM(BL$3:BN770)+SUM(BQ$3:BR770)-SUM(BS$3:BS769),0))</f>
        <v/>
      </c>
      <c r="BT770" s="25" t="str">
        <f t="shared" ca="1" si="725"/>
        <v/>
      </c>
      <c r="BU770" s="25" t="str">
        <f t="shared" ca="1" si="688"/>
        <v/>
      </c>
      <c r="BV770" s="7"/>
      <c r="BY770" s="7"/>
      <c r="CB770" s="131">
        <f t="shared" ref="CB770:CB833" si="732">F770</f>
        <v>767</v>
      </c>
      <c r="CC770" s="132" t="str">
        <f t="shared" ca="1" si="726"/>
        <v/>
      </c>
      <c r="CD770" s="133" t="str">
        <f t="shared" ref="CD770:CD833" ca="1" si="733">IF($H770="","",MAX(0,(CF769+($N770-$O770)*0.95)*((1+$C$37)^(1/12))))</f>
        <v/>
      </c>
      <c r="CE770" s="133" t="str">
        <f t="shared" ca="1" si="727"/>
        <v/>
      </c>
      <c r="CF770" s="133" t="str">
        <f t="shared" ref="CF770:CF833" ca="1" si="734">IF($H770="","",ROUND(CD770-CE770,2))</f>
        <v/>
      </c>
      <c r="CG770" s="133" t="str">
        <f t="shared" ca="1" si="728"/>
        <v/>
      </c>
      <c r="CH770" s="133" t="str">
        <f ca="1">IF($H770="","",IF(MONTH($H770)=MONTH($C$4)-1,MAX(0,(CG770-SUM(N759:N770)+SUM(O759:O770))-(VLOOKUP(CB770-12,$CB$3:$CH769,6,FALSE))),0)*0.25)</f>
        <v/>
      </c>
      <c r="CI770" s="133" t="str">
        <f ca="1">IF($H770="","",CG770-SUM($CH$4:$CH770))</f>
        <v/>
      </c>
      <c r="CK770" s="133" t="str">
        <f ca="1">IF($H770="","",SUM($N$4:$N770)+$CK$3)</f>
        <v/>
      </c>
      <c r="CL770" s="133" t="str">
        <f ca="1">IF($H770="","",SUM($O$4:$O770))</f>
        <v/>
      </c>
      <c r="CM770" s="133" t="str">
        <f t="shared" ca="1" si="731"/>
        <v/>
      </c>
      <c r="CN770" s="133" t="str">
        <f ca="1">IF($H770="","",ROUND(IF(MONTH($H770)=MONTH($C$4)-1,BT770*(1+CC770)-SUM($CM$4:$CM770),0),2))</f>
        <v/>
      </c>
      <c r="CZ770" s="132" t="str">
        <f t="shared" ca="1" si="689"/>
        <v/>
      </c>
    </row>
    <row r="771" spans="6:104" x14ac:dyDescent="0.2">
      <c r="F771" s="3">
        <v>768</v>
      </c>
      <c r="G771" s="3">
        <f t="shared" si="690"/>
        <v>64</v>
      </c>
      <c r="H771" s="8" t="str">
        <f t="shared" ca="1" si="729"/>
        <v/>
      </c>
      <c r="I771" s="6" t="str">
        <f t="shared" ref="I771:I834" ca="1" si="735">IF($H771="","",ROUND(DAYS360($C$10,$H771)/360,0))</f>
        <v/>
      </c>
      <c r="J771" s="6" t="str">
        <f t="shared" ca="1" si="676"/>
        <v/>
      </c>
      <c r="K771" s="7"/>
      <c r="L771" s="6" t="str">
        <f ca="1">IF($H771="","",IF($J771="",VLOOKUP($I771,Sterbetafeln!$A$4:$I$124,$D$10,FALSE),MAX(0.0005,VLOOKUP($I771,Sterbetafeln!$A$4:$I$124,$D$10,FALSE)*VLOOKUP($J771,Sterbetafeln!$A$4:$I$124,$D$13,FALSE))))</f>
        <v/>
      </c>
      <c r="M771" s="78">
        <f ca="1">SUM($O$3:$O771)</f>
        <v>0</v>
      </c>
      <c r="N771" s="25" t="str">
        <f t="shared" ca="1" si="691"/>
        <v/>
      </c>
      <c r="O771" s="25" t="str">
        <f t="shared" ca="1" si="692"/>
        <v/>
      </c>
      <c r="P771" s="25" t="str">
        <f t="shared" ca="1" si="693"/>
        <v/>
      </c>
      <c r="Q771" s="7" t="str">
        <f t="shared" ca="1" si="694"/>
        <v/>
      </c>
      <c r="R771" s="25" t="str">
        <f t="shared" ca="1" si="695"/>
        <v/>
      </c>
      <c r="S771" s="25">
        <f ca="1">SUM(R$3:R771)</f>
        <v>0</v>
      </c>
      <c r="T771" s="25" t="str">
        <f t="shared" ca="1" si="696"/>
        <v/>
      </c>
      <c r="U771" s="25" t="str">
        <f t="shared" ca="1" si="677"/>
        <v/>
      </c>
      <c r="V771" s="25" t="str">
        <f t="shared" ca="1" si="697"/>
        <v/>
      </c>
      <c r="W771" s="25" t="str">
        <f t="shared" ca="1" si="678"/>
        <v/>
      </c>
      <c r="X771" s="25" t="str">
        <f t="shared" ca="1" si="698"/>
        <v/>
      </c>
      <c r="Y771" s="25" t="str">
        <f t="shared" ca="1" si="679"/>
        <v/>
      </c>
      <c r="Z771" s="25" t="str">
        <f t="shared" ca="1" si="699"/>
        <v/>
      </c>
      <c r="AA771" s="25" t="str">
        <f t="shared" ca="1" si="700"/>
        <v/>
      </c>
      <c r="AB771" s="25" t="str">
        <f ca="1">IF($H771="","",IF($Q771="x",SUM(U$3:W771)+SUM(Z$3:AA771)-SUM(AB$3:AB770),0))</f>
        <v/>
      </c>
      <c r="AC771" s="25" t="str">
        <f t="shared" ca="1" si="701"/>
        <v/>
      </c>
      <c r="AD771" s="25" t="str">
        <f t="shared" ca="1" si="680"/>
        <v/>
      </c>
      <c r="AE771" s="7"/>
      <c r="AF771" s="25" t="str">
        <f t="shared" ca="1" si="702"/>
        <v/>
      </c>
      <c r="AG771" s="25">
        <f ca="1">SUM(AF$3:AF771)</f>
        <v>0</v>
      </c>
      <c r="AH771" s="25" t="str">
        <f t="shared" ca="1" si="703"/>
        <v/>
      </c>
      <c r="AI771" s="25" t="str">
        <f t="shared" ca="1" si="681"/>
        <v/>
      </c>
      <c r="AJ771" s="25" t="str">
        <f t="shared" ca="1" si="704"/>
        <v/>
      </c>
      <c r="AK771" s="25" t="str">
        <f t="shared" ca="1" si="682"/>
        <v/>
      </c>
      <c r="AL771" s="25" t="str">
        <f t="shared" ca="1" si="705"/>
        <v/>
      </c>
      <c r="AM771" s="25" t="str">
        <f t="shared" ca="1" si="683"/>
        <v/>
      </c>
      <c r="AN771" s="25" t="str">
        <f t="shared" ca="1" si="706"/>
        <v/>
      </c>
      <c r="AO771" s="25" t="str">
        <f t="shared" ca="1" si="707"/>
        <v/>
      </c>
      <c r="AP771" s="25" t="str">
        <f ca="1">IF($H771="","",IF($Q771="x",SUM(AI$3:AK771)+SUM(AN$3:AO771)-SUM(AP$3:AP770),0))</f>
        <v/>
      </c>
      <c r="AQ771" s="25" t="str">
        <f t="shared" ca="1" si="708"/>
        <v/>
      </c>
      <c r="AR771" s="25" t="str">
        <f t="shared" ca="1" si="684"/>
        <v/>
      </c>
      <c r="AS771" s="7"/>
      <c r="AT771" s="25" t="str">
        <f t="shared" ca="1" si="709"/>
        <v/>
      </c>
      <c r="AU771" s="25">
        <f ca="1">SUM(AT$3:AT771)</f>
        <v>0</v>
      </c>
      <c r="AV771" s="25" t="str">
        <f t="shared" ca="1" si="710"/>
        <v/>
      </c>
      <c r="AW771" s="25" t="str">
        <f t="shared" ca="1" si="685"/>
        <v/>
      </c>
      <c r="AX771" s="25" t="str">
        <f t="shared" ca="1" si="711"/>
        <v/>
      </c>
      <c r="AY771" s="25" t="str">
        <f t="shared" ca="1" si="712"/>
        <v/>
      </c>
      <c r="AZ771" s="25" t="str">
        <f t="shared" ca="1" si="713"/>
        <v/>
      </c>
      <c r="BA771" s="25" t="str">
        <f t="shared" ca="1" si="714"/>
        <v/>
      </c>
      <c r="BB771" s="25" t="str">
        <f t="shared" ca="1" si="715"/>
        <v/>
      </c>
      <c r="BC771" s="25" t="str">
        <f t="shared" ca="1" si="716"/>
        <v/>
      </c>
      <c r="BD771" s="25" t="str">
        <f ca="1">IF($H771="","",IF($Q771="x",SUM(AW$3:AY771)+SUM(BB$3:BC771)-SUM(BD$3:BD770),0))</f>
        <v/>
      </c>
      <c r="BE771" s="25" t="str">
        <f t="shared" ca="1" si="717"/>
        <v/>
      </c>
      <c r="BF771" s="25" t="str">
        <f t="shared" ca="1" si="686"/>
        <v/>
      </c>
      <c r="BG771" s="7"/>
      <c r="BI771" s="25" t="str">
        <f t="shared" ca="1" si="718"/>
        <v/>
      </c>
      <c r="BJ771" s="25">
        <f ca="1">SUM(BI$3:BI771)</f>
        <v>0</v>
      </c>
      <c r="BK771" s="25" t="str">
        <f t="shared" ca="1" si="730"/>
        <v/>
      </c>
      <c r="BL771" s="25" t="str">
        <f t="shared" ca="1" si="687"/>
        <v/>
      </c>
      <c r="BM771" s="25" t="str">
        <f t="shared" ca="1" si="719"/>
        <v/>
      </c>
      <c r="BN771" s="25" t="str">
        <f t="shared" ca="1" si="720"/>
        <v/>
      </c>
      <c r="BO771" s="25" t="str">
        <f t="shared" ca="1" si="721"/>
        <v/>
      </c>
      <c r="BP771" s="25" t="str">
        <f t="shared" ca="1" si="722"/>
        <v/>
      </c>
      <c r="BQ771" s="25" t="str">
        <f t="shared" ca="1" si="723"/>
        <v/>
      </c>
      <c r="BR771" s="25" t="str">
        <f t="shared" ca="1" si="724"/>
        <v/>
      </c>
      <c r="BS771" s="25" t="str">
        <f ca="1">IF($H771="","",IF($Q771="x",SUM(BL$3:BN771)+SUM(BQ$3:BR771)-SUM(BS$3:BS770),0))</f>
        <v/>
      </c>
      <c r="BT771" s="25" t="str">
        <f t="shared" ca="1" si="725"/>
        <v/>
      </c>
      <c r="BU771" s="25" t="str">
        <f t="shared" ca="1" si="688"/>
        <v/>
      </c>
      <c r="BV771" s="7"/>
      <c r="BY771" s="7"/>
      <c r="CB771" s="131">
        <f t="shared" si="732"/>
        <v>768</v>
      </c>
      <c r="CC771" s="132" t="str">
        <f t="shared" ca="1" si="726"/>
        <v/>
      </c>
      <c r="CD771" s="133" t="str">
        <f t="shared" ca="1" si="733"/>
        <v/>
      </c>
      <c r="CE771" s="133" t="str">
        <f t="shared" ca="1" si="727"/>
        <v/>
      </c>
      <c r="CF771" s="133" t="str">
        <f t="shared" ca="1" si="734"/>
        <v/>
      </c>
      <c r="CG771" s="133" t="str">
        <f t="shared" ca="1" si="728"/>
        <v/>
      </c>
      <c r="CH771" s="133" t="str">
        <f ca="1">IF($H771="","",IF(MONTH($H771)=MONTH($C$4)-1,MAX(0,(CG771-SUM(N760:N771)+SUM(O760:O771))-(VLOOKUP(CB771-12,$CB$3:$CH770,6,FALSE))),0)*0.25)</f>
        <v/>
      </c>
      <c r="CI771" s="133" t="str">
        <f ca="1">IF($H771="","",CG771-SUM($CH$4:$CH771))</f>
        <v/>
      </c>
      <c r="CK771" s="133" t="str">
        <f ca="1">IF($H771="","",SUM($N$4:$N771)+$CK$3)</f>
        <v/>
      </c>
      <c r="CL771" s="133" t="str">
        <f ca="1">IF($H771="","",SUM($O$4:$O771))</f>
        <v/>
      </c>
      <c r="CM771" s="133" t="str">
        <f t="shared" ca="1" si="731"/>
        <v/>
      </c>
      <c r="CN771" s="133" t="str">
        <f ca="1">IF($H771="","",ROUND(IF(MONTH($H771)=MONTH($C$4)-1,BT771*(1+CC771)-SUM($CM$4:$CM771),0),2))</f>
        <v/>
      </c>
      <c r="CZ771" s="132" t="str">
        <f t="shared" ca="1" si="689"/>
        <v/>
      </c>
    </row>
    <row r="772" spans="6:104" x14ac:dyDescent="0.2">
      <c r="F772" s="3">
        <v>769</v>
      </c>
      <c r="G772" s="3">
        <f t="shared" si="690"/>
        <v>65</v>
      </c>
      <c r="H772" s="8" t="str">
        <f t="shared" ca="1" si="729"/>
        <v/>
      </c>
      <c r="I772" s="6" t="str">
        <f t="shared" ca="1" si="735"/>
        <v/>
      </c>
      <c r="J772" s="6" t="str">
        <f t="shared" ref="J772:J835" ca="1" si="736">IF($H772="","",IF(OR($C$13="",$C$14=""),"",ROUND(DAYS360($C$13,$H772)/360,0)))</f>
        <v/>
      </c>
      <c r="K772" s="7"/>
      <c r="L772" s="6" t="str">
        <f ca="1">IF($H772="","",IF($J772="",VLOOKUP($I772,Sterbetafeln!$A$4:$I$124,$D$10,FALSE),MAX(0.0005,VLOOKUP($I772,Sterbetafeln!$A$4:$I$124,$D$10,FALSE)*VLOOKUP($J772,Sterbetafeln!$A$4:$I$124,$D$13,FALSE))))</f>
        <v/>
      </c>
      <c r="M772" s="78">
        <f ca="1">SUM($O$3:$O772)</f>
        <v>0</v>
      </c>
      <c r="N772" s="25" t="str">
        <f t="shared" ca="1" si="691"/>
        <v/>
      </c>
      <c r="O772" s="25" t="str">
        <f t="shared" ca="1" si="692"/>
        <v/>
      </c>
      <c r="P772" s="25" t="str">
        <f t="shared" ca="1" si="693"/>
        <v/>
      </c>
      <c r="Q772" s="7" t="str">
        <f t="shared" ca="1" si="694"/>
        <v/>
      </c>
      <c r="R772" s="25" t="str">
        <f t="shared" ca="1" si="695"/>
        <v/>
      </c>
      <c r="S772" s="25">
        <f ca="1">SUM(R$3:R772)</f>
        <v>0</v>
      </c>
      <c r="T772" s="25" t="str">
        <f t="shared" ca="1" si="696"/>
        <v/>
      </c>
      <c r="U772" s="25" t="str">
        <f t="shared" ref="U772:U835" ca="1" si="737">IF($H772="","",ROUND(MAX(T772*$C$25,$C$26)/12,2))</f>
        <v/>
      </c>
      <c r="V772" s="25" t="str">
        <f t="shared" ca="1" si="697"/>
        <v/>
      </c>
      <c r="W772" s="25" t="str">
        <f t="shared" ref="W772:W835" ca="1" si="738">IF($H772="","",ROUND((T772*$C$28)/12,2))</f>
        <v/>
      </c>
      <c r="X772" s="25" t="str">
        <f t="shared" ca="1" si="698"/>
        <v/>
      </c>
      <c r="Y772" s="25" t="str">
        <f t="shared" ref="Y772:Y835" ca="1" si="739">IF($H772="","",ROUND(X772-T772,2))</f>
        <v/>
      </c>
      <c r="Z772" s="25" t="str">
        <f t="shared" ca="1" si="699"/>
        <v/>
      </c>
      <c r="AA772" s="25" t="str">
        <f t="shared" ca="1" si="700"/>
        <v/>
      </c>
      <c r="AB772" s="25" t="str">
        <f ca="1">IF($H772="","",IF($Q772="x",SUM(U$3:W772)+SUM(Z$3:AA772)-SUM(AB$3:AB771),0))</f>
        <v/>
      </c>
      <c r="AC772" s="25" t="str">
        <f t="shared" ca="1" si="701"/>
        <v/>
      </c>
      <c r="AD772" s="25" t="str">
        <f t="shared" ref="AD772:AD835" ca="1" si="740">IF($H772="","",ROUND(MAX(0,AC772-$C$31+$BW772)*$C$86,2))</f>
        <v/>
      </c>
      <c r="AE772" s="7"/>
      <c r="AF772" s="25" t="str">
        <f t="shared" ca="1" si="702"/>
        <v/>
      </c>
      <c r="AG772" s="25">
        <f ca="1">SUM(AF$3:AF772)</f>
        <v>0</v>
      </c>
      <c r="AH772" s="25" t="str">
        <f t="shared" ca="1" si="703"/>
        <v/>
      </c>
      <c r="AI772" s="25" t="str">
        <f t="shared" ref="AI772:AI835" ca="1" si="741">IF($H772="","",ROUND(MAX(AH772*$C$25,$C$26)/12,2))</f>
        <v/>
      </c>
      <c r="AJ772" s="25" t="str">
        <f t="shared" ca="1" si="704"/>
        <v/>
      </c>
      <c r="AK772" s="25" t="str">
        <f t="shared" ref="AK772:AK835" ca="1" si="742">IF($H772="","",ROUND((AH772*$C$28)/12,2))</f>
        <v/>
      </c>
      <c r="AL772" s="25" t="str">
        <f t="shared" ca="1" si="705"/>
        <v/>
      </c>
      <c r="AM772" s="25" t="str">
        <f t="shared" ref="AM772:AM835" ca="1" si="743">IF($H772="","",ROUND(AL772-AH772,2))</f>
        <v/>
      </c>
      <c r="AN772" s="25" t="str">
        <f t="shared" ca="1" si="706"/>
        <v/>
      </c>
      <c r="AO772" s="25" t="str">
        <f t="shared" ca="1" si="707"/>
        <v/>
      </c>
      <c r="AP772" s="25" t="str">
        <f ca="1">IF($H772="","",IF($Q772="x",SUM(AI$3:AK772)+SUM(AN$3:AO772)-SUM(AP$3:AP771),0))</f>
        <v/>
      </c>
      <c r="AQ772" s="25" t="str">
        <f t="shared" ca="1" si="708"/>
        <v/>
      </c>
      <c r="AR772" s="25" t="str">
        <f t="shared" ref="AR772:AR835" ca="1" si="744">IF($H772="","",ROUND(MAX(0,AQ772-$C$31+$BW772)*$C$86,2))</f>
        <v/>
      </c>
      <c r="AS772" s="7"/>
      <c r="AT772" s="25" t="str">
        <f t="shared" ca="1" si="709"/>
        <v/>
      </c>
      <c r="AU772" s="25">
        <f ca="1">SUM(AT$3:AT772)</f>
        <v>0</v>
      </c>
      <c r="AV772" s="25" t="str">
        <f t="shared" ca="1" si="710"/>
        <v/>
      </c>
      <c r="AW772" s="25" t="str">
        <f t="shared" ref="AW772:AW835" ca="1" si="745">IF($H772="","",ROUND(MAX(AV772*$C$25,$C$26)/12,2))</f>
        <v/>
      </c>
      <c r="AX772" s="25" t="str">
        <f t="shared" ca="1" si="711"/>
        <v/>
      </c>
      <c r="AY772" s="25" t="str">
        <f t="shared" ca="1" si="712"/>
        <v/>
      </c>
      <c r="AZ772" s="25" t="str">
        <f t="shared" ca="1" si="713"/>
        <v/>
      </c>
      <c r="BA772" s="25" t="str">
        <f t="shared" ca="1" si="714"/>
        <v/>
      </c>
      <c r="BB772" s="25" t="str">
        <f t="shared" ca="1" si="715"/>
        <v/>
      </c>
      <c r="BC772" s="25" t="str">
        <f t="shared" ca="1" si="716"/>
        <v/>
      </c>
      <c r="BD772" s="25" t="str">
        <f ca="1">IF($H772="","",IF($Q772="x",SUM(AW$3:AY772)+SUM(BB$3:BC772)-SUM(BD$3:BD771),0))</f>
        <v/>
      </c>
      <c r="BE772" s="25" t="str">
        <f t="shared" ca="1" si="717"/>
        <v/>
      </c>
      <c r="BF772" s="25" t="str">
        <f t="shared" ref="BF772:BF835" ca="1" si="746">IF($H772="","",ROUND(MAX(0,BE772-$C$31+$BW772)*$C$86,2))</f>
        <v/>
      </c>
      <c r="BG772" s="7"/>
      <c r="BI772" s="25" t="str">
        <f t="shared" ca="1" si="718"/>
        <v/>
      </c>
      <c r="BJ772" s="25">
        <f ca="1">SUM(BI$3:BI772)</f>
        <v>0</v>
      </c>
      <c r="BK772" s="25" t="str">
        <f t="shared" ca="1" si="730"/>
        <v/>
      </c>
      <c r="BL772" s="25" t="str">
        <f t="shared" ref="BL772:BL835" ca="1" si="747">IF($H772="","",ROUND(MAX(BK772*$C$25,$C$26)/12,2))</f>
        <v/>
      </c>
      <c r="BM772" s="25" t="str">
        <f t="shared" ca="1" si="719"/>
        <v/>
      </c>
      <c r="BN772" s="25" t="str">
        <f t="shared" ca="1" si="720"/>
        <v/>
      </c>
      <c r="BO772" s="25" t="str">
        <f t="shared" ca="1" si="721"/>
        <v/>
      </c>
      <c r="BP772" s="25" t="str">
        <f t="shared" ca="1" si="722"/>
        <v/>
      </c>
      <c r="BQ772" s="25" t="str">
        <f t="shared" ca="1" si="723"/>
        <v/>
      </c>
      <c r="BR772" s="25" t="str">
        <f t="shared" ca="1" si="724"/>
        <v/>
      </c>
      <c r="BS772" s="25" t="str">
        <f ca="1">IF($H772="","",IF($Q772="x",SUM(BL$3:BN772)+SUM(BQ$3:BR772)-SUM(BS$3:BS771),0))</f>
        <v/>
      </c>
      <c r="BT772" s="25" t="str">
        <f t="shared" ca="1" si="725"/>
        <v/>
      </c>
      <c r="BU772" s="25" t="str">
        <f t="shared" ref="BU772:BU835" ca="1" si="748">IF($H772="","",ROUND(MAX(0,BT772-$C$31+$BW772)*$C$86,2))</f>
        <v/>
      </c>
      <c r="BV772" s="7"/>
      <c r="BY772" s="7"/>
      <c r="CB772" s="131">
        <f t="shared" si="732"/>
        <v>769</v>
      </c>
      <c r="CC772" s="132" t="str">
        <f t="shared" ca="1" si="726"/>
        <v/>
      </c>
      <c r="CD772" s="133" t="str">
        <f t="shared" ca="1" si="733"/>
        <v/>
      </c>
      <c r="CE772" s="133" t="str">
        <f t="shared" ca="1" si="727"/>
        <v/>
      </c>
      <c r="CF772" s="133" t="str">
        <f t="shared" ca="1" si="734"/>
        <v/>
      </c>
      <c r="CG772" s="133" t="str">
        <f t="shared" ca="1" si="728"/>
        <v/>
      </c>
      <c r="CH772" s="133" t="str">
        <f ca="1">IF($H772="","",IF(MONTH($H772)=MONTH($C$4)-1,MAX(0,(CG772-SUM(N761:N772)+SUM(O761:O772))-(VLOOKUP(CB772-12,$CB$3:$CH771,6,FALSE))),0)*0.25)</f>
        <v/>
      </c>
      <c r="CI772" s="133" t="str">
        <f ca="1">IF($H772="","",CG772-SUM($CH$4:$CH772))</f>
        <v/>
      </c>
      <c r="CK772" s="133" t="str">
        <f ca="1">IF($H772="","",SUM($N$4:$N772)+$CK$3)</f>
        <v/>
      </c>
      <c r="CL772" s="133" t="str">
        <f ca="1">IF($H772="","",SUM($O$4:$O772))</f>
        <v/>
      </c>
      <c r="CM772" s="133" t="str">
        <f t="shared" ca="1" si="731"/>
        <v/>
      </c>
      <c r="CN772" s="133" t="str">
        <f ca="1">IF($H772="","",ROUND(IF(MONTH($H772)=MONTH($C$4)-1,BT772*(1+CC772)-SUM($CM$4:$CM772),0),2))</f>
        <v/>
      </c>
      <c r="CZ772" s="132" t="str">
        <f t="shared" ref="CZ772:CZ835" ca="1" si="749">IF($H772="","",IF($C$30="FLEX",IF($G773&gt;5,ROUND(((($C$5-$G773+1)/($C$5-5)*($C$29-1))+1),4),1),ROUND($C$29,4)))</f>
        <v/>
      </c>
    </row>
    <row r="773" spans="6:104" x14ac:dyDescent="0.2">
      <c r="F773" s="3">
        <v>770</v>
      </c>
      <c r="G773" s="3">
        <f t="shared" ref="G773:G836" si="750">ROUNDDOWN((F773-1)/12+1,0)</f>
        <v>65</v>
      </c>
      <c r="H773" s="8" t="str">
        <f t="shared" ca="1" si="729"/>
        <v/>
      </c>
      <c r="I773" s="6" t="str">
        <f t="shared" ca="1" si="735"/>
        <v/>
      </c>
      <c r="J773" s="6" t="str">
        <f t="shared" ca="1" si="736"/>
        <v/>
      </c>
      <c r="K773" s="7"/>
      <c r="L773" s="6" t="str">
        <f ca="1">IF($H773="","",IF($J773="",VLOOKUP($I773,Sterbetafeln!$A$4:$I$124,$D$10,FALSE),MAX(0.0005,VLOOKUP($I773,Sterbetafeln!$A$4:$I$124,$D$10,FALSE)*VLOOKUP($J773,Sterbetafeln!$A$4:$I$124,$D$13,FALSE))))</f>
        <v/>
      </c>
      <c r="M773" s="78">
        <f ca="1">SUM($O$3:$O773)</f>
        <v>0</v>
      </c>
      <c r="N773" s="25" t="str">
        <f t="shared" ref="N773:N836" ca="1" si="751">IF($H773="","",IF($C$59-1=$H772,$C$60,0)+IF($C$66-1=$H772,$C$67,0)+IF($C$73-1=$H772,$C$74,0))</f>
        <v/>
      </c>
      <c r="O773" s="25" t="str">
        <f t="shared" ref="O773:O836" ca="1" si="752">IF($H773="","",IF($C$53-1=$H772,$C$54,0)+IF($C$55-1=$H772,$C$56,0)+IF($C$57-1=$H772,$C$58,0)+IF(AND($H773&gt;$C$50,$H772&lt;$C$51,MOD($F773,$D$49)=0),$C$48,0))</f>
        <v/>
      </c>
      <c r="P773" s="25" t="str">
        <f t="shared" ref="P773:P836" ca="1" si="753">IF($H773="","",IF($C$59-1=$H772,$C$60-$C$65,0)+IF($C$66-1=$H772,$C$67-$C$72,0)+IF($C$73-1=$H772,$C$74-$C$79,0)+IF($O773&gt;0,$C$32,0))</f>
        <v/>
      </c>
      <c r="Q773" s="7" t="str">
        <f t="shared" ref="Q773:Q836" ca="1" si="754">IF($H773="","",IF($H774="","x",IF(MONTH($H773)=3,"x",IF(MONTH($H773)=6,"x",IF(MONTH($H773)=9,"x",IF(MONTH($H773)=12,"x",""))))))</f>
        <v/>
      </c>
      <c r="R773" s="25" t="str">
        <f t="shared" ref="R773:R836" ca="1" si="755">IF($H773="","",IF(MIN($O773+$P773,AC772+$N773)&gt;=$O773+$P773,$O773,AC772))</f>
        <v/>
      </c>
      <c r="S773" s="25">
        <f ca="1">SUM(R$3:R773)</f>
        <v>0</v>
      </c>
      <c r="T773" s="25" t="str">
        <f t="shared" ref="T773:T836" ca="1" si="756">IF($H773="","",MAX(0,(AC772+$N773-$O773-$P773)*((1+$C$34)^(1/12))))</f>
        <v/>
      </c>
      <c r="U773" s="25" t="str">
        <f t="shared" ca="1" si="737"/>
        <v/>
      </c>
      <c r="V773" s="25" t="str">
        <f t="shared" ref="V773:V836" ca="1" si="757">IF($H773="","",ROUND($C$27/12,2))</f>
        <v/>
      </c>
      <c r="W773" s="25" t="str">
        <f t="shared" ca="1" si="738"/>
        <v/>
      </c>
      <c r="X773" s="25" t="str">
        <f t="shared" ref="X773:X836" ca="1" si="758">IF($H773="","",MAX($C$29,T773))</f>
        <v/>
      </c>
      <c r="Y773" s="25" t="str">
        <f t="shared" ca="1" si="739"/>
        <v/>
      </c>
      <c r="Z773" s="25" t="str">
        <f t="shared" ref="Z773:Z836" ca="1" si="759">IF($H773="","",ROUND((Y773*$L773)/12,2))</f>
        <v/>
      </c>
      <c r="AA773" s="25" t="str">
        <f t="shared" ref="AA773:AA836" ca="1" si="760">IF($H773="","",ROUND(IF($N773&gt;0,MIN($C$82,MAX($N773*$C$83,$C$81)),0)+IF($O773&gt;0,MIN($C$82,MAX($O773*$C$83,$C$81)),0)+(T773*$C$84)/12,2))</f>
        <v/>
      </c>
      <c r="AB773" s="25" t="str">
        <f ca="1">IF($H773="","",IF($Q773="x",SUM(U$3:W773)+SUM(Z$3:AA773)-SUM(AB$3:AB772),0))</f>
        <v/>
      </c>
      <c r="AC773" s="25" t="str">
        <f t="shared" ref="AC773:AC836" ca="1" si="761">IF($H773="","",MAX(0,ROUND(T773-AB773,2)))</f>
        <v/>
      </c>
      <c r="AD773" s="25" t="str">
        <f t="shared" ca="1" si="740"/>
        <v/>
      </c>
      <c r="AE773" s="7"/>
      <c r="AF773" s="25" t="str">
        <f t="shared" ref="AF773:AF836" ca="1" si="762">IF($H773="","",IF(MIN($O773+$P773,AQ772+$N773)&gt;=$O773+$P773,$O773,AQ772))</f>
        <v/>
      </c>
      <c r="AG773" s="25">
        <f ca="1">SUM(AF$3:AF773)</f>
        <v>0</v>
      </c>
      <c r="AH773" s="25" t="str">
        <f t="shared" ref="AH773:AH836" ca="1" si="763">IF($H773="","",MAX(0,(AQ772+$N773-$O773-$P773)*((1+$C$35)^(1/12))))</f>
        <v/>
      </c>
      <c r="AI773" s="25" t="str">
        <f t="shared" ca="1" si="741"/>
        <v/>
      </c>
      <c r="AJ773" s="25" t="str">
        <f t="shared" ref="AJ773:AJ836" ca="1" si="764">IF($H773="","",ROUND($C$27/12,2))</f>
        <v/>
      </c>
      <c r="AK773" s="25" t="str">
        <f t="shared" ca="1" si="742"/>
        <v/>
      </c>
      <c r="AL773" s="25" t="str">
        <f t="shared" ref="AL773:AL836" ca="1" si="765">IF($H773="","",MAX($C$29,AH773))</f>
        <v/>
      </c>
      <c r="AM773" s="25" t="str">
        <f t="shared" ca="1" si="743"/>
        <v/>
      </c>
      <c r="AN773" s="25" t="str">
        <f t="shared" ref="AN773:AN836" ca="1" si="766">IF($H773="","",ROUND((AM773*$L773)/12,2))</f>
        <v/>
      </c>
      <c r="AO773" s="25" t="str">
        <f t="shared" ref="AO773:AO836" ca="1" si="767">IF($H773="","",ROUND(IF($N773&gt;0,MIN($C$82,MAX($N773*$C$83,$C$81)),0)+IF($O773&gt;0,MIN($C$82,MAX($O773*$C$83,$C$81)),0)+(AH773*$C$84)/12,2))</f>
        <v/>
      </c>
      <c r="AP773" s="25" t="str">
        <f ca="1">IF($H773="","",IF($Q773="x",SUM(AI$3:AK773)+SUM(AN$3:AO773)-SUM(AP$3:AP772),0))</f>
        <v/>
      </c>
      <c r="AQ773" s="25" t="str">
        <f t="shared" ref="AQ773:AQ836" ca="1" si="768">IF($H773="","",MAX(0,ROUND(AH773-AP773,2)))</f>
        <v/>
      </c>
      <c r="AR773" s="25" t="str">
        <f t="shared" ca="1" si="744"/>
        <v/>
      </c>
      <c r="AS773" s="7"/>
      <c r="AT773" s="25" t="str">
        <f t="shared" ref="AT773:AT836" ca="1" si="769">IF($H773="","",IF(MIN($O773+$P773,BE772+$N773)&gt;=$O773+$P773,$O773,BE772))</f>
        <v/>
      </c>
      <c r="AU773" s="25">
        <f ca="1">SUM(AT$3:AT773)</f>
        <v>0</v>
      </c>
      <c r="AV773" s="25" t="str">
        <f t="shared" ref="AV773:AV836" ca="1" si="770">IF($H773="","",MAX(0,(BE772+$N773-$O773-$P773)*((1+$C$36)^(1/12))))</f>
        <v/>
      </c>
      <c r="AW773" s="25" t="str">
        <f t="shared" ca="1" si="745"/>
        <v/>
      </c>
      <c r="AX773" s="25" t="str">
        <f t="shared" ref="AX773:AX836" ca="1" si="771">IF($H773="","",ROUND($C$27/12,2))</f>
        <v/>
      </c>
      <c r="AY773" s="25" t="str">
        <f t="shared" ref="AY773:AY836" ca="1" si="772">IF($H773="","",ROUND((AV773*$C$28)/12,2))</f>
        <v/>
      </c>
      <c r="AZ773" s="25" t="str">
        <f t="shared" ref="AZ773:AZ836" ca="1" si="773">IF($H773="","",MAX($C$29,AV773))</f>
        <v/>
      </c>
      <c r="BA773" s="25" t="str">
        <f t="shared" ref="BA773:BA836" ca="1" si="774">IF($H773="","",ROUND(AZ773-AV773,2))</f>
        <v/>
      </c>
      <c r="BB773" s="25" t="str">
        <f t="shared" ref="BB773:BB836" ca="1" si="775">IF($H773="","",ROUND((BA773*$L773)/12,2))</f>
        <v/>
      </c>
      <c r="BC773" s="25" t="str">
        <f t="shared" ref="BC773:BC836" ca="1" si="776">IF($H773="","",ROUND(IF($N773&gt;0,MIN($C$82,MAX($N773*$C$83,$C$81)),0)+IF($O773&gt;0,MIN($C$82,MAX($O773*$C$83,$C$81)),0)+(AV773*$C$84)/12,2))</f>
        <v/>
      </c>
      <c r="BD773" s="25" t="str">
        <f ca="1">IF($H773="","",IF($Q773="x",SUM(AW$3:AY773)+SUM(BB$3:BC773)-SUM(BD$3:BD772),0))</f>
        <v/>
      </c>
      <c r="BE773" s="25" t="str">
        <f t="shared" ref="BE773:BE836" ca="1" si="777">IF($H773="","",MAX(0,ROUND(AV773-BD773,2)))</f>
        <v/>
      </c>
      <c r="BF773" s="25" t="str">
        <f t="shared" ca="1" si="746"/>
        <v/>
      </c>
      <c r="BG773" s="7"/>
      <c r="BI773" s="25" t="str">
        <f t="shared" ref="BI773:BI836" ca="1" si="778">IF($H773="","",IF(MIN($O773+$P773,BT772+$N773)&gt;=$O773+$P773,$O773,BT772))</f>
        <v/>
      </c>
      <c r="BJ773" s="25">
        <f ca="1">SUM(BI$3:BI773)</f>
        <v>0</v>
      </c>
      <c r="BK773" s="25" t="str">
        <f t="shared" ca="1" si="730"/>
        <v/>
      </c>
      <c r="BL773" s="25" t="str">
        <f t="shared" ca="1" si="747"/>
        <v/>
      </c>
      <c r="BM773" s="25" t="str">
        <f t="shared" ref="BM773:BM836" ca="1" si="779">IF($H773="","",ROUND($C$27/12,2))</f>
        <v/>
      </c>
      <c r="BN773" s="25" t="str">
        <f t="shared" ref="BN773:BN836" ca="1" si="780">IF($H773="","",ROUND((BK773*$C$28)/12,2))</f>
        <v/>
      </c>
      <c r="BO773" s="25" t="str">
        <f t="shared" ref="BO773:BO836" ca="1" si="781">IF($H773="","",MAX($C$29,BK773))</f>
        <v/>
      </c>
      <c r="BP773" s="25" t="str">
        <f t="shared" ref="BP773:BP836" ca="1" si="782">IF($H773="","",ROUND(BO773-BK773,2))</f>
        <v/>
      </c>
      <c r="BQ773" s="25" t="str">
        <f t="shared" ref="BQ773:BQ836" ca="1" si="783">IF($H773="","",ROUND((BP773*$L773)/12,2))</f>
        <v/>
      </c>
      <c r="BR773" s="25" t="str">
        <f t="shared" ref="BR773:BR836" ca="1" si="784">IF($H773="","",ROUND(IF($N773&gt;0,MIN($C$82,MAX($N773*$C$83,$C$81)),0)+IF($O773&gt;0,MIN($C$82,MAX($O773*$C$83,$C$81)),0)+(BK773*$C$84)/12,2))</f>
        <v/>
      </c>
      <c r="BS773" s="25" t="str">
        <f ca="1">IF($H773="","",IF($Q773="x",SUM(BL$3:BN773)+SUM(BQ$3:BR773)-SUM(BS$3:BS772),0))</f>
        <v/>
      </c>
      <c r="BT773" s="25" t="str">
        <f t="shared" ref="BT773:BT836" ca="1" si="785">IF($H773="","",MAX(0,ROUND(BK773-BS773,2)))</f>
        <v/>
      </c>
      <c r="BU773" s="25" t="str">
        <f t="shared" ca="1" si="748"/>
        <v/>
      </c>
      <c r="BV773" s="7"/>
      <c r="BY773" s="7"/>
      <c r="CB773" s="131">
        <f t="shared" si="732"/>
        <v>770</v>
      </c>
      <c r="CC773" s="132" t="str">
        <f t="shared" ref="CC773:CC836" ca="1" si="786">IF($H773="","",IF(MONTH($H773)=MONTH($C$4)-1,IF(RAND()&gt;0.5,1,-1)*RAND()/$CO$5,0))</f>
        <v/>
      </c>
      <c r="CD773" s="133" t="str">
        <f t="shared" ca="1" si="733"/>
        <v/>
      </c>
      <c r="CE773" s="133" t="str">
        <f t="shared" ref="CE773:CE836" ca="1" si="787">IF($H773="","",ROUND((((CF772+CD773)/2)*0.005)/12,2))</f>
        <v/>
      </c>
      <c r="CF773" s="133" t="str">
        <f t="shared" ca="1" si="734"/>
        <v/>
      </c>
      <c r="CG773" s="133" t="str">
        <f t="shared" ref="CG773:CG836" ca="1" si="788">IF($H773="","",IF(MONTH($H773)=MONTH($C$4)-1,CF773*(1+CC773),0))</f>
        <v/>
      </c>
      <c r="CH773" s="133" t="str">
        <f ca="1">IF($H773="","",IF(MONTH($H773)=MONTH($C$4)-1,MAX(0,(CG773-SUM(N762:N773)+SUM(O762:O773))-(VLOOKUP(CB773-12,$CB$3:$CH772,6,FALSE))),0)*0.25)</f>
        <v/>
      </c>
      <c r="CI773" s="133" t="str">
        <f ca="1">IF($H773="","",CG773-SUM($CH$4:$CH773))</f>
        <v/>
      </c>
      <c r="CK773" s="133" t="str">
        <f ca="1">IF($H773="","",SUM($N$4:$N773)+$CK$3)</f>
        <v/>
      </c>
      <c r="CL773" s="133" t="str">
        <f ca="1">IF($H773="","",SUM($O$4:$O773))</f>
        <v/>
      </c>
      <c r="CM773" s="133" t="str">
        <f t="shared" ca="1" si="731"/>
        <v/>
      </c>
      <c r="CN773" s="133" t="str">
        <f ca="1">IF($H773="","",ROUND(IF(MONTH($H773)=MONTH($C$4)-1,BT773*(1+CC773)-SUM($CM$4:$CM773),0),2))</f>
        <v/>
      </c>
      <c r="CZ773" s="132" t="str">
        <f t="shared" ca="1" si="749"/>
        <v/>
      </c>
    </row>
    <row r="774" spans="6:104" x14ac:dyDescent="0.2">
      <c r="F774" s="3">
        <v>771</v>
      </c>
      <c r="G774" s="3">
        <f t="shared" si="750"/>
        <v>65</v>
      </c>
      <c r="H774" s="8" t="str">
        <f t="shared" ref="H774:H837" ca="1" si="789">IF(OR($G774&gt;$C$5,$H773=""),"",DATE(YEAR($H$4),MONTH($H$4)+$F774,1)-1)</f>
        <v/>
      </c>
      <c r="I774" s="6" t="str">
        <f t="shared" ca="1" si="735"/>
        <v/>
      </c>
      <c r="J774" s="6" t="str">
        <f t="shared" ca="1" si="736"/>
        <v/>
      </c>
      <c r="K774" s="7"/>
      <c r="L774" s="6" t="str">
        <f ca="1">IF($H774="","",IF($J774="",VLOOKUP($I774,Sterbetafeln!$A$4:$I$124,$D$10,FALSE),MAX(0.0005,VLOOKUP($I774,Sterbetafeln!$A$4:$I$124,$D$10,FALSE)*VLOOKUP($J774,Sterbetafeln!$A$4:$I$124,$D$13,FALSE))))</f>
        <v/>
      </c>
      <c r="M774" s="78">
        <f ca="1">SUM($O$3:$O774)</f>
        <v>0</v>
      </c>
      <c r="N774" s="25" t="str">
        <f t="shared" ca="1" si="751"/>
        <v/>
      </c>
      <c r="O774" s="25" t="str">
        <f t="shared" ca="1" si="752"/>
        <v/>
      </c>
      <c r="P774" s="25" t="str">
        <f t="shared" ca="1" si="753"/>
        <v/>
      </c>
      <c r="Q774" s="7" t="str">
        <f t="shared" ca="1" si="754"/>
        <v/>
      </c>
      <c r="R774" s="25" t="str">
        <f t="shared" ca="1" si="755"/>
        <v/>
      </c>
      <c r="S774" s="25">
        <f ca="1">SUM(R$3:R774)</f>
        <v>0</v>
      </c>
      <c r="T774" s="25" t="str">
        <f t="shared" ca="1" si="756"/>
        <v/>
      </c>
      <c r="U774" s="25" t="str">
        <f t="shared" ca="1" si="737"/>
        <v/>
      </c>
      <c r="V774" s="25" t="str">
        <f t="shared" ca="1" si="757"/>
        <v/>
      </c>
      <c r="W774" s="25" t="str">
        <f t="shared" ca="1" si="738"/>
        <v/>
      </c>
      <c r="X774" s="25" t="str">
        <f t="shared" ca="1" si="758"/>
        <v/>
      </c>
      <c r="Y774" s="25" t="str">
        <f t="shared" ca="1" si="739"/>
        <v/>
      </c>
      <c r="Z774" s="25" t="str">
        <f t="shared" ca="1" si="759"/>
        <v/>
      </c>
      <c r="AA774" s="25" t="str">
        <f t="shared" ca="1" si="760"/>
        <v/>
      </c>
      <c r="AB774" s="25" t="str">
        <f ca="1">IF($H774="","",IF($Q774="x",SUM(U$3:W774)+SUM(Z$3:AA774)-SUM(AB$3:AB773),0))</f>
        <v/>
      </c>
      <c r="AC774" s="25" t="str">
        <f t="shared" ca="1" si="761"/>
        <v/>
      </c>
      <c r="AD774" s="25" t="str">
        <f t="shared" ca="1" si="740"/>
        <v/>
      </c>
      <c r="AE774" s="7"/>
      <c r="AF774" s="25" t="str">
        <f t="shared" ca="1" si="762"/>
        <v/>
      </c>
      <c r="AG774" s="25">
        <f ca="1">SUM(AF$3:AF774)</f>
        <v>0</v>
      </c>
      <c r="AH774" s="25" t="str">
        <f t="shared" ca="1" si="763"/>
        <v/>
      </c>
      <c r="AI774" s="25" t="str">
        <f t="shared" ca="1" si="741"/>
        <v/>
      </c>
      <c r="AJ774" s="25" t="str">
        <f t="shared" ca="1" si="764"/>
        <v/>
      </c>
      <c r="AK774" s="25" t="str">
        <f t="shared" ca="1" si="742"/>
        <v/>
      </c>
      <c r="AL774" s="25" t="str">
        <f t="shared" ca="1" si="765"/>
        <v/>
      </c>
      <c r="AM774" s="25" t="str">
        <f t="shared" ca="1" si="743"/>
        <v/>
      </c>
      <c r="AN774" s="25" t="str">
        <f t="shared" ca="1" si="766"/>
        <v/>
      </c>
      <c r="AO774" s="25" t="str">
        <f t="shared" ca="1" si="767"/>
        <v/>
      </c>
      <c r="AP774" s="25" t="str">
        <f ca="1">IF($H774="","",IF($Q774="x",SUM(AI$3:AK774)+SUM(AN$3:AO774)-SUM(AP$3:AP773),0))</f>
        <v/>
      </c>
      <c r="AQ774" s="25" t="str">
        <f t="shared" ca="1" si="768"/>
        <v/>
      </c>
      <c r="AR774" s="25" t="str">
        <f t="shared" ca="1" si="744"/>
        <v/>
      </c>
      <c r="AS774" s="7"/>
      <c r="AT774" s="25" t="str">
        <f t="shared" ca="1" si="769"/>
        <v/>
      </c>
      <c r="AU774" s="25">
        <f ca="1">SUM(AT$3:AT774)</f>
        <v>0</v>
      </c>
      <c r="AV774" s="25" t="str">
        <f t="shared" ca="1" si="770"/>
        <v/>
      </c>
      <c r="AW774" s="25" t="str">
        <f t="shared" ca="1" si="745"/>
        <v/>
      </c>
      <c r="AX774" s="25" t="str">
        <f t="shared" ca="1" si="771"/>
        <v/>
      </c>
      <c r="AY774" s="25" t="str">
        <f t="shared" ca="1" si="772"/>
        <v/>
      </c>
      <c r="AZ774" s="25" t="str">
        <f t="shared" ca="1" si="773"/>
        <v/>
      </c>
      <c r="BA774" s="25" t="str">
        <f t="shared" ca="1" si="774"/>
        <v/>
      </c>
      <c r="BB774" s="25" t="str">
        <f t="shared" ca="1" si="775"/>
        <v/>
      </c>
      <c r="BC774" s="25" t="str">
        <f t="shared" ca="1" si="776"/>
        <v/>
      </c>
      <c r="BD774" s="25" t="str">
        <f ca="1">IF($H774="","",IF($Q774="x",SUM(AW$3:AY774)+SUM(BB$3:BC774)-SUM(BD$3:BD773),0))</f>
        <v/>
      </c>
      <c r="BE774" s="25" t="str">
        <f t="shared" ca="1" si="777"/>
        <v/>
      </c>
      <c r="BF774" s="25" t="str">
        <f t="shared" ca="1" si="746"/>
        <v/>
      </c>
      <c r="BG774" s="7"/>
      <c r="BI774" s="25" t="str">
        <f t="shared" ca="1" si="778"/>
        <v/>
      </c>
      <c r="BJ774" s="25">
        <f ca="1">SUM(BI$3:BI774)</f>
        <v>0</v>
      </c>
      <c r="BK774" s="25" t="str">
        <f t="shared" ref="BK774:BK837" ca="1" si="790">IF($H774="","",MAX(0,(BT773+$N774-$O774-$P774)*((1+$C$37)^(1/12))))</f>
        <v/>
      </c>
      <c r="BL774" s="25" t="str">
        <f t="shared" ca="1" si="747"/>
        <v/>
      </c>
      <c r="BM774" s="25" t="str">
        <f t="shared" ca="1" si="779"/>
        <v/>
      </c>
      <c r="BN774" s="25" t="str">
        <f t="shared" ca="1" si="780"/>
        <v/>
      </c>
      <c r="BO774" s="25" t="str">
        <f t="shared" ca="1" si="781"/>
        <v/>
      </c>
      <c r="BP774" s="25" t="str">
        <f t="shared" ca="1" si="782"/>
        <v/>
      </c>
      <c r="BQ774" s="25" t="str">
        <f t="shared" ca="1" si="783"/>
        <v/>
      </c>
      <c r="BR774" s="25" t="str">
        <f t="shared" ca="1" si="784"/>
        <v/>
      </c>
      <c r="BS774" s="25" t="str">
        <f ca="1">IF($H774="","",IF($Q774="x",SUM(BL$3:BN774)+SUM(BQ$3:BR774)-SUM(BS$3:BS773),0))</f>
        <v/>
      </c>
      <c r="BT774" s="25" t="str">
        <f t="shared" ca="1" si="785"/>
        <v/>
      </c>
      <c r="BU774" s="25" t="str">
        <f t="shared" ca="1" si="748"/>
        <v/>
      </c>
      <c r="BV774" s="7"/>
      <c r="BY774" s="7"/>
      <c r="CB774" s="131">
        <f t="shared" si="732"/>
        <v>771</v>
      </c>
      <c r="CC774" s="132" t="str">
        <f t="shared" ca="1" si="786"/>
        <v/>
      </c>
      <c r="CD774" s="133" t="str">
        <f t="shared" ca="1" si="733"/>
        <v/>
      </c>
      <c r="CE774" s="133" t="str">
        <f t="shared" ca="1" si="787"/>
        <v/>
      </c>
      <c r="CF774" s="133" t="str">
        <f t="shared" ca="1" si="734"/>
        <v/>
      </c>
      <c r="CG774" s="133" t="str">
        <f t="shared" ca="1" si="788"/>
        <v/>
      </c>
      <c r="CH774" s="133" t="str">
        <f ca="1">IF($H774="","",IF(MONTH($H774)=MONTH($C$4)-1,MAX(0,(CG774-SUM(N763:N774)+SUM(O763:O774))-(VLOOKUP(CB774-12,$CB$3:$CH773,6,FALSE))),0)*0.25)</f>
        <v/>
      </c>
      <c r="CI774" s="133" t="str">
        <f ca="1">IF($H774="","",CG774-SUM($CH$4:$CH774))</f>
        <v/>
      </c>
      <c r="CK774" s="133" t="str">
        <f ca="1">IF($H774="","",SUM($N$4:$N774)+$CK$3)</f>
        <v/>
      </c>
      <c r="CL774" s="133" t="str">
        <f ca="1">IF($H774="","",SUM($O$4:$O774))</f>
        <v/>
      </c>
      <c r="CM774" s="133" t="str">
        <f t="shared" ca="1" si="731"/>
        <v/>
      </c>
      <c r="CN774" s="133" t="str">
        <f ca="1">IF($H774="","",ROUND(IF(MONTH($H774)=MONTH($C$4)-1,BT774*(1+CC774)-SUM($CM$4:$CM774),0),2))</f>
        <v/>
      </c>
      <c r="CZ774" s="132" t="str">
        <f t="shared" ca="1" si="749"/>
        <v/>
      </c>
    </row>
    <row r="775" spans="6:104" x14ac:dyDescent="0.2">
      <c r="F775" s="3">
        <v>772</v>
      </c>
      <c r="G775" s="3">
        <f t="shared" si="750"/>
        <v>65</v>
      </c>
      <c r="H775" s="8" t="str">
        <f t="shared" ca="1" si="789"/>
        <v/>
      </c>
      <c r="I775" s="6" t="str">
        <f t="shared" ca="1" si="735"/>
        <v/>
      </c>
      <c r="J775" s="6" t="str">
        <f t="shared" ca="1" si="736"/>
        <v/>
      </c>
      <c r="K775" s="7"/>
      <c r="L775" s="6" t="str">
        <f ca="1">IF($H775="","",IF($J775="",VLOOKUP($I775,Sterbetafeln!$A$4:$I$124,$D$10,FALSE),MAX(0.0005,VLOOKUP($I775,Sterbetafeln!$A$4:$I$124,$D$10,FALSE)*VLOOKUP($J775,Sterbetafeln!$A$4:$I$124,$D$13,FALSE))))</f>
        <v/>
      </c>
      <c r="M775" s="78">
        <f ca="1">SUM($O$3:$O775)</f>
        <v>0</v>
      </c>
      <c r="N775" s="25" t="str">
        <f t="shared" ca="1" si="751"/>
        <v/>
      </c>
      <c r="O775" s="25" t="str">
        <f t="shared" ca="1" si="752"/>
        <v/>
      </c>
      <c r="P775" s="25" t="str">
        <f t="shared" ca="1" si="753"/>
        <v/>
      </c>
      <c r="Q775" s="7" t="str">
        <f t="shared" ca="1" si="754"/>
        <v/>
      </c>
      <c r="R775" s="25" t="str">
        <f t="shared" ca="1" si="755"/>
        <v/>
      </c>
      <c r="S775" s="25">
        <f ca="1">SUM(R$3:R775)</f>
        <v>0</v>
      </c>
      <c r="T775" s="25" t="str">
        <f t="shared" ca="1" si="756"/>
        <v/>
      </c>
      <c r="U775" s="25" t="str">
        <f t="shared" ca="1" si="737"/>
        <v/>
      </c>
      <c r="V775" s="25" t="str">
        <f t="shared" ca="1" si="757"/>
        <v/>
      </c>
      <c r="W775" s="25" t="str">
        <f t="shared" ca="1" si="738"/>
        <v/>
      </c>
      <c r="X775" s="25" t="str">
        <f t="shared" ca="1" si="758"/>
        <v/>
      </c>
      <c r="Y775" s="25" t="str">
        <f t="shared" ca="1" si="739"/>
        <v/>
      </c>
      <c r="Z775" s="25" t="str">
        <f t="shared" ca="1" si="759"/>
        <v/>
      </c>
      <c r="AA775" s="25" t="str">
        <f t="shared" ca="1" si="760"/>
        <v/>
      </c>
      <c r="AB775" s="25" t="str">
        <f ca="1">IF($H775="","",IF($Q775="x",SUM(U$3:W775)+SUM(Z$3:AA775)-SUM(AB$3:AB774),0))</f>
        <v/>
      </c>
      <c r="AC775" s="25" t="str">
        <f t="shared" ca="1" si="761"/>
        <v/>
      </c>
      <c r="AD775" s="25" t="str">
        <f t="shared" ca="1" si="740"/>
        <v/>
      </c>
      <c r="AE775" s="7"/>
      <c r="AF775" s="25" t="str">
        <f t="shared" ca="1" si="762"/>
        <v/>
      </c>
      <c r="AG775" s="25">
        <f ca="1">SUM(AF$3:AF775)</f>
        <v>0</v>
      </c>
      <c r="AH775" s="25" t="str">
        <f t="shared" ca="1" si="763"/>
        <v/>
      </c>
      <c r="AI775" s="25" t="str">
        <f t="shared" ca="1" si="741"/>
        <v/>
      </c>
      <c r="AJ775" s="25" t="str">
        <f t="shared" ca="1" si="764"/>
        <v/>
      </c>
      <c r="AK775" s="25" t="str">
        <f t="shared" ca="1" si="742"/>
        <v/>
      </c>
      <c r="AL775" s="25" t="str">
        <f t="shared" ca="1" si="765"/>
        <v/>
      </c>
      <c r="AM775" s="25" t="str">
        <f t="shared" ca="1" si="743"/>
        <v/>
      </c>
      <c r="AN775" s="25" t="str">
        <f t="shared" ca="1" si="766"/>
        <v/>
      </c>
      <c r="AO775" s="25" t="str">
        <f t="shared" ca="1" si="767"/>
        <v/>
      </c>
      <c r="AP775" s="25" t="str">
        <f ca="1">IF($H775="","",IF($Q775="x",SUM(AI$3:AK775)+SUM(AN$3:AO775)-SUM(AP$3:AP774),0))</f>
        <v/>
      </c>
      <c r="AQ775" s="25" t="str">
        <f t="shared" ca="1" si="768"/>
        <v/>
      </c>
      <c r="AR775" s="25" t="str">
        <f t="shared" ca="1" si="744"/>
        <v/>
      </c>
      <c r="AS775" s="7"/>
      <c r="AT775" s="25" t="str">
        <f t="shared" ca="1" si="769"/>
        <v/>
      </c>
      <c r="AU775" s="25">
        <f ca="1">SUM(AT$3:AT775)</f>
        <v>0</v>
      </c>
      <c r="AV775" s="25" t="str">
        <f t="shared" ca="1" si="770"/>
        <v/>
      </c>
      <c r="AW775" s="25" t="str">
        <f t="shared" ca="1" si="745"/>
        <v/>
      </c>
      <c r="AX775" s="25" t="str">
        <f t="shared" ca="1" si="771"/>
        <v/>
      </c>
      <c r="AY775" s="25" t="str">
        <f t="shared" ca="1" si="772"/>
        <v/>
      </c>
      <c r="AZ775" s="25" t="str">
        <f t="shared" ca="1" si="773"/>
        <v/>
      </c>
      <c r="BA775" s="25" t="str">
        <f t="shared" ca="1" si="774"/>
        <v/>
      </c>
      <c r="BB775" s="25" t="str">
        <f t="shared" ca="1" si="775"/>
        <v/>
      </c>
      <c r="BC775" s="25" t="str">
        <f t="shared" ca="1" si="776"/>
        <v/>
      </c>
      <c r="BD775" s="25" t="str">
        <f ca="1">IF($H775="","",IF($Q775="x",SUM(AW$3:AY775)+SUM(BB$3:BC775)-SUM(BD$3:BD774),0))</f>
        <v/>
      </c>
      <c r="BE775" s="25" t="str">
        <f t="shared" ca="1" si="777"/>
        <v/>
      </c>
      <c r="BF775" s="25" t="str">
        <f t="shared" ca="1" si="746"/>
        <v/>
      </c>
      <c r="BG775" s="7"/>
      <c r="BI775" s="25" t="str">
        <f t="shared" ca="1" si="778"/>
        <v/>
      </c>
      <c r="BJ775" s="25">
        <f ca="1">SUM(BI$3:BI775)</f>
        <v>0</v>
      </c>
      <c r="BK775" s="25" t="str">
        <f t="shared" ca="1" si="790"/>
        <v/>
      </c>
      <c r="BL775" s="25" t="str">
        <f t="shared" ca="1" si="747"/>
        <v/>
      </c>
      <c r="BM775" s="25" t="str">
        <f t="shared" ca="1" si="779"/>
        <v/>
      </c>
      <c r="BN775" s="25" t="str">
        <f t="shared" ca="1" si="780"/>
        <v/>
      </c>
      <c r="BO775" s="25" t="str">
        <f t="shared" ca="1" si="781"/>
        <v/>
      </c>
      <c r="BP775" s="25" t="str">
        <f t="shared" ca="1" si="782"/>
        <v/>
      </c>
      <c r="BQ775" s="25" t="str">
        <f t="shared" ca="1" si="783"/>
        <v/>
      </c>
      <c r="BR775" s="25" t="str">
        <f t="shared" ca="1" si="784"/>
        <v/>
      </c>
      <c r="BS775" s="25" t="str">
        <f ca="1">IF($H775="","",IF($Q775="x",SUM(BL$3:BN775)+SUM(BQ$3:BR775)-SUM(BS$3:BS774),0))</f>
        <v/>
      </c>
      <c r="BT775" s="25" t="str">
        <f t="shared" ca="1" si="785"/>
        <v/>
      </c>
      <c r="BU775" s="25" t="str">
        <f t="shared" ca="1" si="748"/>
        <v/>
      </c>
      <c r="BV775" s="7"/>
      <c r="BY775" s="7"/>
      <c r="CB775" s="131">
        <f t="shared" si="732"/>
        <v>772</v>
      </c>
      <c r="CC775" s="132" t="str">
        <f t="shared" ca="1" si="786"/>
        <v/>
      </c>
      <c r="CD775" s="133" t="str">
        <f t="shared" ca="1" si="733"/>
        <v/>
      </c>
      <c r="CE775" s="133" t="str">
        <f t="shared" ca="1" si="787"/>
        <v/>
      </c>
      <c r="CF775" s="133" t="str">
        <f t="shared" ca="1" si="734"/>
        <v/>
      </c>
      <c r="CG775" s="133" t="str">
        <f t="shared" ca="1" si="788"/>
        <v/>
      </c>
      <c r="CH775" s="133" t="str">
        <f ca="1">IF($H775="","",IF(MONTH($H775)=MONTH($C$4)-1,MAX(0,(CG775-SUM(N764:N775)+SUM(O764:O775))-(VLOOKUP(CB775-12,$CB$3:$CH774,6,FALSE))),0)*0.25)</f>
        <v/>
      </c>
      <c r="CI775" s="133" t="str">
        <f ca="1">IF($H775="","",CG775-SUM($CH$4:$CH775))</f>
        <v/>
      </c>
      <c r="CK775" s="133" t="str">
        <f ca="1">IF($H775="","",SUM($N$4:$N775)+$CK$3)</f>
        <v/>
      </c>
      <c r="CL775" s="133" t="str">
        <f ca="1">IF($H775="","",SUM($O$4:$O775))</f>
        <v/>
      </c>
      <c r="CM775" s="133" t="str">
        <f t="shared" ca="1" si="731"/>
        <v/>
      </c>
      <c r="CN775" s="133" t="str">
        <f ca="1">IF($H775="","",ROUND(IF(MONTH($H775)=MONTH($C$4)-1,BT775*(1+CC775)-SUM($CM$4:$CM775),0),2))</f>
        <v/>
      </c>
      <c r="CZ775" s="132" t="str">
        <f t="shared" ca="1" si="749"/>
        <v/>
      </c>
    </row>
    <row r="776" spans="6:104" x14ac:dyDescent="0.2">
      <c r="F776" s="3">
        <v>773</v>
      </c>
      <c r="G776" s="3">
        <f t="shared" si="750"/>
        <v>65</v>
      </c>
      <c r="H776" s="8" t="str">
        <f t="shared" ca="1" si="789"/>
        <v/>
      </c>
      <c r="I776" s="6" t="str">
        <f t="shared" ca="1" si="735"/>
        <v/>
      </c>
      <c r="J776" s="6" t="str">
        <f t="shared" ca="1" si="736"/>
        <v/>
      </c>
      <c r="K776" s="7"/>
      <c r="L776" s="6" t="str">
        <f ca="1">IF($H776="","",IF($J776="",VLOOKUP($I776,Sterbetafeln!$A$4:$I$124,$D$10,FALSE),MAX(0.0005,VLOOKUP($I776,Sterbetafeln!$A$4:$I$124,$D$10,FALSE)*VLOOKUP($J776,Sterbetafeln!$A$4:$I$124,$D$13,FALSE))))</f>
        <v/>
      </c>
      <c r="M776" s="78">
        <f ca="1">SUM($O$3:$O776)</f>
        <v>0</v>
      </c>
      <c r="N776" s="25" t="str">
        <f t="shared" ca="1" si="751"/>
        <v/>
      </c>
      <c r="O776" s="25" t="str">
        <f t="shared" ca="1" si="752"/>
        <v/>
      </c>
      <c r="P776" s="25" t="str">
        <f t="shared" ca="1" si="753"/>
        <v/>
      </c>
      <c r="Q776" s="7" t="str">
        <f t="shared" ca="1" si="754"/>
        <v/>
      </c>
      <c r="R776" s="25" t="str">
        <f t="shared" ca="1" si="755"/>
        <v/>
      </c>
      <c r="S776" s="25">
        <f ca="1">SUM(R$3:R776)</f>
        <v>0</v>
      </c>
      <c r="T776" s="25" t="str">
        <f t="shared" ca="1" si="756"/>
        <v/>
      </c>
      <c r="U776" s="25" t="str">
        <f t="shared" ca="1" si="737"/>
        <v/>
      </c>
      <c r="V776" s="25" t="str">
        <f t="shared" ca="1" si="757"/>
        <v/>
      </c>
      <c r="W776" s="25" t="str">
        <f t="shared" ca="1" si="738"/>
        <v/>
      </c>
      <c r="X776" s="25" t="str">
        <f t="shared" ca="1" si="758"/>
        <v/>
      </c>
      <c r="Y776" s="25" t="str">
        <f t="shared" ca="1" si="739"/>
        <v/>
      </c>
      <c r="Z776" s="25" t="str">
        <f t="shared" ca="1" si="759"/>
        <v/>
      </c>
      <c r="AA776" s="25" t="str">
        <f t="shared" ca="1" si="760"/>
        <v/>
      </c>
      <c r="AB776" s="25" t="str">
        <f ca="1">IF($H776="","",IF($Q776="x",SUM(U$3:W776)+SUM(Z$3:AA776)-SUM(AB$3:AB775),0))</f>
        <v/>
      </c>
      <c r="AC776" s="25" t="str">
        <f t="shared" ca="1" si="761"/>
        <v/>
      </c>
      <c r="AD776" s="25" t="str">
        <f t="shared" ca="1" si="740"/>
        <v/>
      </c>
      <c r="AE776" s="7"/>
      <c r="AF776" s="25" t="str">
        <f t="shared" ca="1" si="762"/>
        <v/>
      </c>
      <c r="AG776" s="25">
        <f ca="1">SUM(AF$3:AF776)</f>
        <v>0</v>
      </c>
      <c r="AH776" s="25" t="str">
        <f t="shared" ca="1" si="763"/>
        <v/>
      </c>
      <c r="AI776" s="25" t="str">
        <f t="shared" ca="1" si="741"/>
        <v/>
      </c>
      <c r="AJ776" s="25" t="str">
        <f t="shared" ca="1" si="764"/>
        <v/>
      </c>
      <c r="AK776" s="25" t="str">
        <f t="shared" ca="1" si="742"/>
        <v/>
      </c>
      <c r="AL776" s="25" t="str">
        <f t="shared" ca="1" si="765"/>
        <v/>
      </c>
      <c r="AM776" s="25" t="str">
        <f t="shared" ca="1" si="743"/>
        <v/>
      </c>
      <c r="AN776" s="25" t="str">
        <f t="shared" ca="1" si="766"/>
        <v/>
      </c>
      <c r="AO776" s="25" t="str">
        <f t="shared" ca="1" si="767"/>
        <v/>
      </c>
      <c r="AP776" s="25" t="str">
        <f ca="1">IF($H776="","",IF($Q776="x",SUM(AI$3:AK776)+SUM(AN$3:AO776)-SUM(AP$3:AP775),0))</f>
        <v/>
      </c>
      <c r="AQ776" s="25" t="str">
        <f t="shared" ca="1" si="768"/>
        <v/>
      </c>
      <c r="AR776" s="25" t="str">
        <f t="shared" ca="1" si="744"/>
        <v/>
      </c>
      <c r="AS776" s="7"/>
      <c r="AT776" s="25" t="str">
        <f t="shared" ca="1" si="769"/>
        <v/>
      </c>
      <c r="AU776" s="25">
        <f ca="1">SUM(AT$3:AT776)</f>
        <v>0</v>
      </c>
      <c r="AV776" s="25" t="str">
        <f t="shared" ca="1" si="770"/>
        <v/>
      </c>
      <c r="AW776" s="25" t="str">
        <f t="shared" ca="1" si="745"/>
        <v/>
      </c>
      <c r="AX776" s="25" t="str">
        <f t="shared" ca="1" si="771"/>
        <v/>
      </c>
      <c r="AY776" s="25" t="str">
        <f t="shared" ca="1" si="772"/>
        <v/>
      </c>
      <c r="AZ776" s="25" t="str">
        <f t="shared" ca="1" si="773"/>
        <v/>
      </c>
      <c r="BA776" s="25" t="str">
        <f t="shared" ca="1" si="774"/>
        <v/>
      </c>
      <c r="BB776" s="25" t="str">
        <f t="shared" ca="1" si="775"/>
        <v/>
      </c>
      <c r="BC776" s="25" t="str">
        <f t="shared" ca="1" si="776"/>
        <v/>
      </c>
      <c r="BD776" s="25" t="str">
        <f ca="1">IF($H776="","",IF($Q776="x",SUM(AW$3:AY776)+SUM(BB$3:BC776)-SUM(BD$3:BD775),0))</f>
        <v/>
      </c>
      <c r="BE776" s="25" t="str">
        <f t="shared" ca="1" si="777"/>
        <v/>
      </c>
      <c r="BF776" s="25" t="str">
        <f t="shared" ca="1" si="746"/>
        <v/>
      </c>
      <c r="BG776" s="7"/>
      <c r="BI776" s="25" t="str">
        <f t="shared" ca="1" si="778"/>
        <v/>
      </c>
      <c r="BJ776" s="25">
        <f ca="1">SUM(BI$3:BI776)</f>
        <v>0</v>
      </c>
      <c r="BK776" s="25" t="str">
        <f t="shared" ca="1" si="790"/>
        <v/>
      </c>
      <c r="BL776" s="25" t="str">
        <f t="shared" ca="1" si="747"/>
        <v/>
      </c>
      <c r="BM776" s="25" t="str">
        <f t="shared" ca="1" si="779"/>
        <v/>
      </c>
      <c r="BN776" s="25" t="str">
        <f t="shared" ca="1" si="780"/>
        <v/>
      </c>
      <c r="BO776" s="25" t="str">
        <f t="shared" ca="1" si="781"/>
        <v/>
      </c>
      <c r="BP776" s="25" t="str">
        <f t="shared" ca="1" si="782"/>
        <v/>
      </c>
      <c r="BQ776" s="25" t="str">
        <f t="shared" ca="1" si="783"/>
        <v/>
      </c>
      <c r="BR776" s="25" t="str">
        <f t="shared" ca="1" si="784"/>
        <v/>
      </c>
      <c r="BS776" s="25" t="str">
        <f ca="1">IF($H776="","",IF($Q776="x",SUM(BL$3:BN776)+SUM(BQ$3:BR776)-SUM(BS$3:BS775),0))</f>
        <v/>
      </c>
      <c r="BT776" s="25" t="str">
        <f t="shared" ca="1" si="785"/>
        <v/>
      </c>
      <c r="BU776" s="25" t="str">
        <f t="shared" ca="1" si="748"/>
        <v/>
      </c>
      <c r="BV776" s="7"/>
      <c r="BY776" s="7"/>
      <c r="CB776" s="131">
        <f t="shared" si="732"/>
        <v>773</v>
      </c>
      <c r="CC776" s="132" t="str">
        <f t="shared" ca="1" si="786"/>
        <v/>
      </c>
      <c r="CD776" s="133" t="str">
        <f t="shared" ca="1" si="733"/>
        <v/>
      </c>
      <c r="CE776" s="133" t="str">
        <f t="shared" ca="1" si="787"/>
        <v/>
      </c>
      <c r="CF776" s="133" t="str">
        <f t="shared" ca="1" si="734"/>
        <v/>
      </c>
      <c r="CG776" s="133" t="str">
        <f t="shared" ca="1" si="788"/>
        <v/>
      </c>
      <c r="CH776" s="133" t="str">
        <f ca="1">IF($H776="","",IF(MONTH($H776)=MONTH($C$4)-1,MAX(0,(CG776-SUM(N765:N776)+SUM(O765:O776))-(VLOOKUP(CB776-12,$CB$3:$CH775,6,FALSE))),0)*0.25)</f>
        <v/>
      </c>
      <c r="CI776" s="133" t="str">
        <f ca="1">IF($H776="","",CG776-SUM($CH$4:$CH776))</f>
        <v/>
      </c>
      <c r="CK776" s="133" t="str">
        <f ca="1">IF($H776="","",SUM($N$4:$N776)+$CK$3)</f>
        <v/>
      </c>
      <c r="CL776" s="133" t="str">
        <f ca="1">IF($H776="","",SUM($O$4:$O776))</f>
        <v/>
      </c>
      <c r="CM776" s="133" t="str">
        <f t="shared" ca="1" si="731"/>
        <v/>
      </c>
      <c r="CN776" s="133" t="str">
        <f ca="1">IF($H776="","",ROUND(IF(MONTH($H776)=MONTH($C$4)-1,BT776*(1+CC776)-SUM($CM$4:$CM776),0),2))</f>
        <v/>
      </c>
      <c r="CZ776" s="132" t="str">
        <f t="shared" ca="1" si="749"/>
        <v/>
      </c>
    </row>
    <row r="777" spans="6:104" x14ac:dyDescent="0.2">
      <c r="F777" s="3">
        <v>774</v>
      </c>
      <c r="G777" s="3">
        <f t="shared" si="750"/>
        <v>65</v>
      </c>
      <c r="H777" s="8" t="str">
        <f t="shared" ca="1" si="789"/>
        <v/>
      </c>
      <c r="I777" s="6" t="str">
        <f t="shared" ca="1" si="735"/>
        <v/>
      </c>
      <c r="J777" s="6" t="str">
        <f t="shared" ca="1" si="736"/>
        <v/>
      </c>
      <c r="K777" s="7"/>
      <c r="L777" s="6" t="str">
        <f ca="1">IF($H777="","",IF($J777="",VLOOKUP($I777,Sterbetafeln!$A$4:$I$124,$D$10,FALSE),MAX(0.0005,VLOOKUP($I777,Sterbetafeln!$A$4:$I$124,$D$10,FALSE)*VLOOKUP($J777,Sterbetafeln!$A$4:$I$124,$D$13,FALSE))))</f>
        <v/>
      </c>
      <c r="M777" s="78">
        <f ca="1">SUM($O$3:$O777)</f>
        <v>0</v>
      </c>
      <c r="N777" s="25" t="str">
        <f t="shared" ca="1" si="751"/>
        <v/>
      </c>
      <c r="O777" s="25" t="str">
        <f t="shared" ca="1" si="752"/>
        <v/>
      </c>
      <c r="P777" s="25" t="str">
        <f t="shared" ca="1" si="753"/>
        <v/>
      </c>
      <c r="Q777" s="7" t="str">
        <f t="shared" ca="1" si="754"/>
        <v/>
      </c>
      <c r="R777" s="25" t="str">
        <f t="shared" ca="1" si="755"/>
        <v/>
      </c>
      <c r="S777" s="25">
        <f ca="1">SUM(R$3:R777)</f>
        <v>0</v>
      </c>
      <c r="T777" s="25" t="str">
        <f t="shared" ca="1" si="756"/>
        <v/>
      </c>
      <c r="U777" s="25" t="str">
        <f t="shared" ca="1" si="737"/>
        <v/>
      </c>
      <c r="V777" s="25" t="str">
        <f t="shared" ca="1" si="757"/>
        <v/>
      </c>
      <c r="W777" s="25" t="str">
        <f t="shared" ca="1" si="738"/>
        <v/>
      </c>
      <c r="X777" s="25" t="str">
        <f t="shared" ca="1" si="758"/>
        <v/>
      </c>
      <c r="Y777" s="25" t="str">
        <f t="shared" ca="1" si="739"/>
        <v/>
      </c>
      <c r="Z777" s="25" t="str">
        <f t="shared" ca="1" si="759"/>
        <v/>
      </c>
      <c r="AA777" s="25" t="str">
        <f t="shared" ca="1" si="760"/>
        <v/>
      </c>
      <c r="AB777" s="25" t="str">
        <f ca="1">IF($H777="","",IF($Q777="x",SUM(U$3:W777)+SUM(Z$3:AA777)-SUM(AB$3:AB776),0))</f>
        <v/>
      </c>
      <c r="AC777" s="25" t="str">
        <f t="shared" ca="1" si="761"/>
        <v/>
      </c>
      <c r="AD777" s="25" t="str">
        <f t="shared" ca="1" si="740"/>
        <v/>
      </c>
      <c r="AE777" s="7"/>
      <c r="AF777" s="25" t="str">
        <f t="shared" ca="1" si="762"/>
        <v/>
      </c>
      <c r="AG777" s="25">
        <f ca="1">SUM(AF$3:AF777)</f>
        <v>0</v>
      </c>
      <c r="AH777" s="25" t="str">
        <f t="shared" ca="1" si="763"/>
        <v/>
      </c>
      <c r="AI777" s="25" t="str">
        <f t="shared" ca="1" si="741"/>
        <v/>
      </c>
      <c r="AJ777" s="25" t="str">
        <f t="shared" ca="1" si="764"/>
        <v/>
      </c>
      <c r="AK777" s="25" t="str">
        <f t="shared" ca="1" si="742"/>
        <v/>
      </c>
      <c r="AL777" s="25" t="str">
        <f t="shared" ca="1" si="765"/>
        <v/>
      </c>
      <c r="AM777" s="25" t="str">
        <f t="shared" ca="1" si="743"/>
        <v/>
      </c>
      <c r="AN777" s="25" t="str">
        <f t="shared" ca="1" si="766"/>
        <v/>
      </c>
      <c r="AO777" s="25" t="str">
        <f t="shared" ca="1" si="767"/>
        <v/>
      </c>
      <c r="AP777" s="25" t="str">
        <f ca="1">IF($H777="","",IF($Q777="x",SUM(AI$3:AK777)+SUM(AN$3:AO777)-SUM(AP$3:AP776),0))</f>
        <v/>
      </c>
      <c r="AQ777" s="25" t="str">
        <f t="shared" ca="1" si="768"/>
        <v/>
      </c>
      <c r="AR777" s="25" t="str">
        <f t="shared" ca="1" si="744"/>
        <v/>
      </c>
      <c r="AS777" s="7"/>
      <c r="AT777" s="25" t="str">
        <f t="shared" ca="1" si="769"/>
        <v/>
      </c>
      <c r="AU777" s="25">
        <f ca="1">SUM(AT$3:AT777)</f>
        <v>0</v>
      </c>
      <c r="AV777" s="25" t="str">
        <f t="shared" ca="1" si="770"/>
        <v/>
      </c>
      <c r="AW777" s="25" t="str">
        <f t="shared" ca="1" si="745"/>
        <v/>
      </c>
      <c r="AX777" s="25" t="str">
        <f t="shared" ca="1" si="771"/>
        <v/>
      </c>
      <c r="AY777" s="25" t="str">
        <f t="shared" ca="1" si="772"/>
        <v/>
      </c>
      <c r="AZ777" s="25" t="str">
        <f t="shared" ca="1" si="773"/>
        <v/>
      </c>
      <c r="BA777" s="25" t="str">
        <f t="shared" ca="1" si="774"/>
        <v/>
      </c>
      <c r="BB777" s="25" t="str">
        <f t="shared" ca="1" si="775"/>
        <v/>
      </c>
      <c r="BC777" s="25" t="str">
        <f t="shared" ca="1" si="776"/>
        <v/>
      </c>
      <c r="BD777" s="25" t="str">
        <f ca="1">IF($H777="","",IF($Q777="x",SUM(AW$3:AY777)+SUM(BB$3:BC777)-SUM(BD$3:BD776),0))</f>
        <v/>
      </c>
      <c r="BE777" s="25" t="str">
        <f t="shared" ca="1" si="777"/>
        <v/>
      </c>
      <c r="BF777" s="25" t="str">
        <f t="shared" ca="1" si="746"/>
        <v/>
      </c>
      <c r="BG777" s="7"/>
      <c r="BI777" s="25" t="str">
        <f t="shared" ca="1" si="778"/>
        <v/>
      </c>
      <c r="BJ777" s="25">
        <f ca="1">SUM(BI$3:BI777)</f>
        <v>0</v>
      </c>
      <c r="BK777" s="25" t="str">
        <f t="shared" ca="1" si="790"/>
        <v/>
      </c>
      <c r="BL777" s="25" t="str">
        <f t="shared" ca="1" si="747"/>
        <v/>
      </c>
      <c r="BM777" s="25" t="str">
        <f t="shared" ca="1" si="779"/>
        <v/>
      </c>
      <c r="BN777" s="25" t="str">
        <f t="shared" ca="1" si="780"/>
        <v/>
      </c>
      <c r="BO777" s="25" t="str">
        <f t="shared" ca="1" si="781"/>
        <v/>
      </c>
      <c r="BP777" s="25" t="str">
        <f t="shared" ca="1" si="782"/>
        <v/>
      </c>
      <c r="BQ777" s="25" t="str">
        <f t="shared" ca="1" si="783"/>
        <v/>
      </c>
      <c r="BR777" s="25" t="str">
        <f t="shared" ca="1" si="784"/>
        <v/>
      </c>
      <c r="BS777" s="25" t="str">
        <f ca="1">IF($H777="","",IF($Q777="x",SUM(BL$3:BN777)+SUM(BQ$3:BR777)-SUM(BS$3:BS776),0))</f>
        <v/>
      </c>
      <c r="BT777" s="25" t="str">
        <f t="shared" ca="1" si="785"/>
        <v/>
      </c>
      <c r="BU777" s="25" t="str">
        <f t="shared" ca="1" si="748"/>
        <v/>
      </c>
      <c r="BV777" s="7"/>
      <c r="BY777" s="7"/>
      <c r="CB777" s="131">
        <f t="shared" si="732"/>
        <v>774</v>
      </c>
      <c r="CC777" s="132" t="str">
        <f t="shared" ca="1" si="786"/>
        <v/>
      </c>
      <c r="CD777" s="133" t="str">
        <f t="shared" ca="1" si="733"/>
        <v/>
      </c>
      <c r="CE777" s="133" t="str">
        <f t="shared" ca="1" si="787"/>
        <v/>
      </c>
      <c r="CF777" s="133" t="str">
        <f t="shared" ca="1" si="734"/>
        <v/>
      </c>
      <c r="CG777" s="133" t="str">
        <f t="shared" ca="1" si="788"/>
        <v/>
      </c>
      <c r="CH777" s="133" t="str">
        <f ca="1">IF($H777="","",IF(MONTH($H777)=MONTH($C$4)-1,MAX(0,(CG777-SUM(N766:N777)+SUM(O766:O777))-(VLOOKUP(CB777-12,$CB$3:$CH776,6,FALSE))),0)*0.25)</f>
        <v/>
      </c>
      <c r="CI777" s="133" t="str">
        <f ca="1">IF($H777="","",CG777-SUM($CH$4:$CH777))</f>
        <v/>
      </c>
      <c r="CK777" s="133" t="str">
        <f ca="1">IF($H777="","",SUM($N$4:$N777)+$CK$3)</f>
        <v/>
      </c>
      <c r="CL777" s="133" t="str">
        <f ca="1">IF($H777="","",SUM($O$4:$O777))</f>
        <v/>
      </c>
      <c r="CM777" s="133" t="str">
        <f t="shared" ca="1" si="731"/>
        <v/>
      </c>
      <c r="CN777" s="133" t="str">
        <f ca="1">IF($H777="","",ROUND(IF(MONTH($H777)=MONTH($C$4)-1,BT777*(1+CC777)-SUM($CM$4:$CM777),0),2))</f>
        <v/>
      </c>
      <c r="CZ777" s="132" t="str">
        <f t="shared" ca="1" si="749"/>
        <v/>
      </c>
    </row>
    <row r="778" spans="6:104" x14ac:dyDescent="0.2">
      <c r="F778" s="3">
        <v>775</v>
      </c>
      <c r="G778" s="3">
        <f t="shared" si="750"/>
        <v>65</v>
      </c>
      <c r="H778" s="8" t="str">
        <f t="shared" ca="1" si="789"/>
        <v/>
      </c>
      <c r="I778" s="6" t="str">
        <f t="shared" ca="1" si="735"/>
        <v/>
      </c>
      <c r="J778" s="6" t="str">
        <f t="shared" ca="1" si="736"/>
        <v/>
      </c>
      <c r="K778" s="7"/>
      <c r="L778" s="6" t="str">
        <f ca="1">IF($H778="","",IF($J778="",VLOOKUP($I778,Sterbetafeln!$A$4:$I$124,$D$10,FALSE),MAX(0.0005,VLOOKUP($I778,Sterbetafeln!$A$4:$I$124,$D$10,FALSE)*VLOOKUP($J778,Sterbetafeln!$A$4:$I$124,$D$13,FALSE))))</f>
        <v/>
      </c>
      <c r="M778" s="78">
        <f ca="1">SUM($O$3:$O778)</f>
        <v>0</v>
      </c>
      <c r="N778" s="25" t="str">
        <f t="shared" ca="1" si="751"/>
        <v/>
      </c>
      <c r="O778" s="25" t="str">
        <f t="shared" ca="1" si="752"/>
        <v/>
      </c>
      <c r="P778" s="25" t="str">
        <f t="shared" ca="1" si="753"/>
        <v/>
      </c>
      <c r="Q778" s="7" t="str">
        <f t="shared" ca="1" si="754"/>
        <v/>
      </c>
      <c r="R778" s="25" t="str">
        <f t="shared" ca="1" si="755"/>
        <v/>
      </c>
      <c r="S778" s="25">
        <f ca="1">SUM(R$3:R778)</f>
        <v>0</v>
      </c>
      <c r="T778" s="25" t="str">
        <f t="shared" ca="1" si="756"/>
        <v/>
      </c>
      <c r="U778" s="25" t="str">
        <f t="shared" ca="1" si="737"/>
        <v/>
      </c>
      <c r="V778" s="25" t="str">
        <f t="shared" ca="1" si="757"/>
        <v/>
      </c>
      <c r="W778" s="25" t="str">
        <f t="shared" ca="1" si="738"/>
        <v/>
      </c>
      <c r="X778" s="25" t="str">
        <f t="shared" ca="1" si="758"/>
        <v/>
      </c>
      <c r="Y778" s="25" t="str">
        <f t="shared" ca="1" si="739"/>
        <v/>
      </c>
      <c r="Z778" s="25" t="str">
        <f t="shared" ca="1" si="759"/>
        <v/>
      </c>
      <c r="AA778" s="25" t="str">
        <f t="shared" ca="1" si="760"/>
        <v/>
      </c>
      <c r="AB778" s="25" t="str">
        <f ca="1">IF($H778="","",IF($Q778="x",SUM(U$3:W778)+SUM(Z$3:AA778)-SUM(AB$3:AB777),0))</f>
        <v/>
      </c>
      <c r="AC778" s="25" t="str">
        <f t="shared" ca="1" si="761"/>
        <v/>
      </c>
      <c r="AD778" s="25" t="str">
        <f t="shared" ca="1" si="740"/>
        <v/>
      </c>
      <c r="AE778" s="7"/>
      <c r="AF778" s="25" t="str">
        <f t="shared" ca="1" si="762"/>
        <v/>
      </c>
      <c r="AG778" s="25">
        <f ca="1">SUM(AF$3:AF778)</f>
        <v>0</v>
      </c>
      <c r="AH778" s="25" t="str">
        <f t="shared" ca="1" si="763"/>
        <v/>
      </c>
      <c r="AI778" s="25" t="str">
        <f t="shared" ca="1" si="741"/>
        <v/>
      </c>
      <c r="AJ778" s="25" t="str">
        <f t="shared" ca="1" si="764"/>
        <v/>
      </c>
      <c r="AK778" s="25" t="str">
        <f t="shared" ca="1" si="742"/>
        <v/>
      </c>
      <c r="AL778" s="25" t="str">
        <f t="shared" ca="1" si="765"/>
        <v/>
      </c>
      <c r="AM778" s="25" t="str">
        <f t="shared" ca="1" si="743"/>
        <v/>
      </c>
      <c r="AN778" s="25" t="str">
        <f t="shared" ca="1" si="766"/>
        <v/>
      </c>
      <c r="AO778" s="25" t="str">
        <f t="shared" ca="1" si="767"/>
        <v/>
      </c>
      <c r="AP778" s="25" t="str">
        <f ca="1">IF($H778="","",IF($Q778="x",SUM(AI$3:AK778)+SUM(AN$3:AO778)-SUM(AP$3:AP777),0))</f>
        <v/>
      </c>
      <c r="AQ778" s="25" t="str">
        <f t="shared" ca="1" si="768"/>
        <v/>
      </c>
      <c r="AR778" s="25" t="str">
        <f t="shared" ca="1" si="744"/>
        <v/>
      </c>
      <c r="AS778" s="7"/>
      <c r="AT778" s="25" t="str">
        <f t="shared" ca="1" si="769"/>
        <v/>
      </c>
      <c r="AU778" s="25">
        <f ca="1">SUM(AT$3:AT778)</f>
        <v>0</v>
      </c>
      <c r="AV778" s="25" t="str">
        <f t="shared" ca="1" si="770"/>
        <v/>
      </c>
      <c r="AW778" s="25" t="str">
        <f t="shared" ca="1" si="745"/>
        <v/>
      </c>
      <c r="AX778" s="25" t="str">
        <f t="shared" ca="1" si="771"/>
        <v/>
      </c>
      <c r="AY778" s="25" t="str">
        <f t="shared" ca="1" si="772"/>
        <v/>
      </c>
      <c r="AZ778" s="25" t="str">
        <f t="shared" ca="1" si="773"/>
        <v/>
      </c>
      <c r="BA778" s="25" t="str">
        <f t="shared" ca="1" si="774"/>
        <v/>
      </c>
      <c r="BB778" s="25" t="str">
        <f t="shared" ca="1" si="775"/>
        <v/>
      </c>
      <c r="BC778" s="25" t="str">
        <f t="shared" ca="1" si="776"/>
        <v/>
      </c>
      <c r="BD778" s="25" t="str">
        <f ca="1">IF($H778="","",IF($Q778="x",SUM(AW$3:AY778)+SUM(BB$3:BC778)-SUM(BD$3:BD777),0))</f>
        <v/>
      </c>
      <c r="BE778" s="25" t="str">
        <f t="shared" ca="1" si="777"/>
        <v/>
      </c>
      <c r="BF778" s="25" t="str">
        <f t="shared" ca="1" si="746"/>
        <v/>
      </c>
      <c r="BG778" s="7"/>
      <c r="BI778" s="25" t="str">
        <f t="shared" ca="1" si="778"/>
        <v/>
      </c>
      <c r="BJ778" s="25">
        <f ca="1">SUM(BI$3:BI778)</f>
        <v>0</v>
      </c>
      <c r="BK778" s="25" t="str">
        <f t="shared" ca="1" si="790"/>
        <v/>
      </c>
      <c r="BL778" s="25" t="str">
        <f t="shared" ca="1" si="747"/>
        <v/>
      </c>
      <c r="BM778" s="25" t="str">
        <f t="shared" ca="1" si="779"/>
        <v/>
      </c>
      <c r="BN778" s="25" t="str">
        <f t="shared" ca="1" si="780"/>
        <v/>
      </c>
      <c r="BO778" s="25" t="str">
        <f t="shared" ca="1" si="781"/>
        <v/>
      </c>
      <c r="BP778" s="25" t="str">
        <f t="shared" ca="1" si="782"/>
        <v/>
      </c>
      <c r="BQ778" s="25" t="str">
        <f t="shared" ca="1" si="783"/>
        <v/>
      </c>
      <c r="BR778" s="25" t="str">
        <f t="shared" ca="1" si="784"/>
        <v/>
      </c>
      <c r="BS778" s="25" t="str">
        <f ca="1">IF($H778="","",IF($Q778="x",SUM(BL$3:BN778)+SUM(BQ$3:BR778)-SUM(BS$3:BS777),0))</f>
        <v/>
      </c>
      <c r="BT778" s="25" t="str">
        <f t="shared" ca="1" si="785"/>
        <v/>
      </c>
      <c r="BU778" s="25" t="str">
        <f t="shared" ca="1" si="748"/>
        <v/>
      </c>
      <c r="BV778" s="7"/>
      <c r="BY778" s="7"/>
      <c r="CB778" s="131">
        <f t="shared" si="732"/>
        <v>775</v>
      </c>
      <c r="CC778" s="132" t="str">
        <f t="shared" ca="1" si="786"/>
        <v/>
      </c>
      <c r="CD778" s="133" t="str">
        <f t="shared" ca="1" si="733"/>
        <v/>
      </c>
      <c r="CE778" s="133" t="str">
        <f t="shared" ca="1" si="787"/>
        <v/>
      </c>
      <c r="CF778" s="133" t="str">
        <f t="shared" ca="1" si="734"/>
        <v/>
      </c>
      <c r="CG778" s="133" t="str">
        <f t="shared" ca="1" si="788"/>
        <v/>
      </c>
      <c r="CH778" s="133" t="str">
        <f ca="1">IF($H778="","",IF(MONTH($H778)=MONTH($C$4)-1,MAX(0,(CG778-SUM(N767:N778)+SUM(O767:O778))-(VLOOKUP(CB778-12,$CB$3:$CH777,6,FALSE))),0)*0.25)</f>
        <v/>
      </c>
      <c r="CI778" s="133" t="str">
        <f ca="1">IF($H778="","",CG778-SUM($CH$4:$CH778))</f>
        <v/>
      </c>
      <c r="CK778" s="133" t="str">
        <f ca="1">IF($H778="","",SUM($N$4:$N778)+$CK$3)</f>
        <v/>
      </c>
      <c r="CL778" s="133" t="str">
        <f ca="1">IF($H778="","",SUM($O$4:$O778))</f>
        <v/>
      </c>
      <c r="CM778" s="133" t="str">
        <f t="shared" ca="1" si="731"/>
        <v/>
      </c>
      <c r="CN778" s="133" t="str">
        <f ca="1">IF($H778="","",ROUND(IF(MONTH($H778)=MONTH($C$4)-1,BT778*(1+CC778)-SUM($CM$4:$CM778),0),2))</f>
        <v/>
      </c>
      <c r="CZ778" s="132" t="str">
        <f t="shared" ca="1" si="749"/>
        <v/>
      </c>
    </row>
    <row r="779" spans="6:104" x14ac:dyDescent="0.2">
      <c r="F779" s="3">
        <v>776</v>
      </c>
      <c r="G779" s="3">
        <f t="shared" si="750"/>
        <v>65</v>
      </c>
      <c r="H779" s="8" t="str">
        <f t="shared" ca="1" si="789"/>
        <v/>
      </c>
      <c r="I779" s="6" t="str">
        <f t="shared" ca="1" si="735"/>
        <v/>
      </c>
      <c r="J779" s="6" t="str">
        <f t="shared" ca="1" si="736"/>
        <v/>
      </c>
      <c r="K779" s="7"/>
      <c r="L779" s="6" t="str">
        <f ca="1">IF($H779="","",IF($J779="",VLOOKUP($I779,Sterbetafeln!$A$4:$I$124,$D$10,FALSE),MAX(0.0005,VLOOKUP($I779,Sterbetafeln!$A$4:$I$124,$D$10,FALSE)*VLOOKUP($J779,Sterbetafeln!$A$4:$I$124,$D$13,FALSE))))</f>
        <v/>
      </c>
      <c r="M779" s="78">
        <f ca="1">SUM($O$3:$O779)</f>
        <v>0</v>
      </c>
      <c r="N779" s="25" t="str">
        <f t="shared" ca="1" si="751"/>
        <v/>
      </c>
      <c r="O779" s="25" t="str">
        <f t="shared" ca="1" si="752"/>
        <v/>
      </c>
      <c r="P779" s="25" t="str">
        <f t="shared" ca="1" si="753"/>
        <v/>
      </c>
      <c r="Q779" s="7" t="str">
        <f t="shared" ca="1" si="754"/>
        <v/>
      </c>
      <c r="R779" s="25" t="str">
        <f t="shared" ca="1" si="755"/>
        <v/>
      </c>
      <c r="S779" s="25">
        <f ca="1">SUM(R$3:R779)</f>
        <v>0</v>
      </c>
      <c r="T779" s="25" t="str">
        <f t="shared" ca="1" si="756"/>
        <v/>
      </c>
      <c r="U779" s="25" t="str">
        <f t="shared" ca="1" si="737"/>
        <v/>
      </c>
      <c r="V779" s="25" t="str">
        <f t="shared" ca="1" si="757"/>
        <v/>
      </c>
      <c r="W779" s="25" t="str">
        <f t="shared" ca="1" si="738"/>
        <v/>
      </c>
      <c r="X779" s="25" t="str">
        <f t="shared" ca="1" si="758"/>
        <v/>
      </c>
      <c r="Y779" s="25" t="str">
        <f t="shared" ca="1" si="739"/>
        <v/>
      </c>
      <c r="Z779" s="25" t="str">
        <f t="shared" ca="1" si="759"/>
        <v/>
      </c>
      <c r="AA779" s="25" t="str">
        <f t="shared" ca="1" si="760"/>
        <v/>
      </c>
      <c r="AB779" s="25" t="str">
        <f ca="1">IF($H779="","",IF($Q779="x",SUM(U$3:W779)+SUM(Z$3:AA779)-SUM(AB$3:AB778),0))</f>
        <v/>
      </c>
      <c r="AC779" s="25" t="str">
        <f t="shared" ca="1" si="761"/>
        <v/>
      </c>
      <c r="AD779" s="25" t="str">
        <f t="shared" ca="1" si="740"/>
        <v/>
      </c>
      <c r="AE779" s="7"/>
      <c r="AF779" s="25" t="str">
        <f t="shared" ca="1" si="762"/>
        <v/>
      </c>
      <c r="AG779" s="25">
        <f ca="1">SUM(AF$3:AF779)</f>
        <v>0</v>
      </c>
      <c r="AH779" s="25" t="str">
        <f t="shared" ca="1" si="763"/>
        <v/>
      </c>
      <c r="AI779" s="25" t="str">
        <f t="shared" ca="1" si="741"/>
        <v/>
      </c>
      <c r="AJ779" s="25" t="str">
        <f t="shared" ca="1" si="764"/>
        <v/>
      </c>
      <c r="AK779" s="25" t="str">
        <f t="shared" ca="1" si="742"/>
        <v/>
      </c>
      <c r="AL779" s="25" t="str">
        <f t="shared" ca="1" si="765"/>
        <v/>
      </c>
      <c r="AM779" s="25" t="str">
        <f t="shared" ca="1" si="743"/>
        <v/>
      </c>
      <c r="AN779" s="25" t="str">
        <f t="shared" ca="1" si="766"/>
        <v/>
      </c>
      <c r="AO779" s="25" t="str">
        <f t="shared" ca="1" si="767"/>
        <v/>
      </c>
      <c r="AP779" s="25" t="str">
        <f ca="1">IF($H779="","",IF($Q779="x",SUM(AI$3:AK779)+SUM(AN$3:AO779)-SUM(AP$3:AP778),0))</f>
        <v/>
      </c>
      <c r="AQ779" s="25" t="str">
        <f t="shared" ca="1" si="768"/>
        <v/>
      </c>
      <c r="AR779" s="25" t="str">
        <f t="shared" ca="1" si="744"/>
        <v/>
      </c>
      <c r="AS779" s="7"/>
      <c r="AT779" s="25" t="str">
        <f t="shared" ca="1" si="769"/>
        <v/>
      </c>
      <c r="AU779" s="25">
        <f ca="1">SUM(AT$3:AT779)</f>
        <v>0</v>
      </c>
      <c r="AV779" s="25" t="str">
        <f t="shared" ca="1" si="770"/>
        <v/>
      </c>
      <c r="AW779" s="25" t="str">
        <f t="shared" ca="1" si="745"/>
        <v/>
      </c>
      <c r="AX779" s="25" t="str">
        <f t="shared" ca="1" si="771"/>
        <v/>
      </c>
      <c r="AY779" s="25" t="str">
        <f t="shared" ca="1" si="772"/>
        <v/>
      </c>
      <c r="AZ779" s="25" t="str">
        <f t="shared" ca="1" si="773"/>
        <v/>
      </c>
      <c r="BA779" s="25" t="str">
        <f t="shared" ca="1" si="774"/>
        <v/>
      </c>
      <c r="BB779" s="25" t="str">
        <f t="shared" ca="1" si="775"/>
        <v/>
      </c>
      <c r="BC779" s="25" t="str">
        <f t="shared" ca="1" si="776"/>
        <v/>
      </c>
      <c r="BD779" s="25" t="str">
        <f ca="1">IF($H779="","",IF($Q779="x",SUM(AW$3:AY779)+SUM(BB$3:BC779)-SUM(BD$3:BD778),0))</f>
        <v/>
      </c>
      <c r="BE779" s="25" t="str">
        <f t="shared" ca="1" si="777"/>
        <v/>
      </c>
      <c r="BF779" s="25" t="str">
        <f t="shared" ca="1" si="746"/>
        <v/>
      </c>
      <c r="BG779" s="7"/>
      <c r="BI779" s="25" t="str">
        <f t="shared" ca="1" si="778"/>
        <v/>
      </c>
      <c r="BJ779" s="25">
        <f ca="1">SUM(BI$3:BI779)</f>
        <v>0</v>
      </c>
      <c r="BK779" s="25" t="str">
        <f t="shared" ca="1" si="790"/>
        <v/>
      </c>
      <c r="BL779" s="25" t="str">
        <f t="shared" ca="1" si="747"/>
        <v/>
      </c>
      <c r="BM779" s="25" t="str">
        <f t="shared" ca="1" si="779"/>
        <v/>
      </c>
      <c r="BN779" s="25" t="str">
        <f t="shared" ca="1" si="780"/>
        <v/>
      </c>
      <c r="BO779" s="25" t="str">
        <f t="shared" ca="1" si="781"/>
        <v/>
      </c>
      <c r="BP779" s="25" t="str">
        <f t="shared" ca="1" si="782"/>
        <v/>
      </c>
      <c r="BQ779" s="25" t="str">
        <f t="shared" ca="1" si="783"/>
        <v/>
      </c>
      <c r="BR779" s="25" t="str">
        <f t="shared" ca="1" si="784"/>
        <v/>
      </c>
      <c r="BS779" s="25" t="str">
        <f ca="1">IF($H779="","",IF($Q779="x",SUM(BL$3:BN779)+SUM(BQ$3:BR779)-SUM(BS$3:BS778),0))</f>
        <v/>
      </c>
      <c r="BT779" s="25" t="str">
        <f t="shared" ca="1" si="785"/>
        <v/>
      </c>
      <c r="BU779" s="25" t="str">
        <f t="shared" ca="1" si="748"/>
        <v/>
      </c>
      <c r="BV779" s="7"/>
      <c r="BY779" s="7"/>
      <c r="CB779" s="131">
        <f t="shared" si="732"/>
        <v>776</v>
      </c>
      <c r="CC779" s="132" t="str">
        <f t="shared" ca="1" si="786"/>
        <v/>
      </c>
      <c r="CD779" s="133" t="str">
        <f t="shared" ca="1" si="733"/>
        <v/>
      </c>
      <c r="CE779" s="133" t="str">
        <f t="shared" ca="1" si="787"/>
        <v/>
      </c>
      <c r="CF779" s="133" t="str">
        <f t="shared" ca="1" si="734"/>
        <v/>
      </c>
      <c r="CG779" s="133" t="str">
        <f t="shared" ca="1" si="788"/>
        <v/>
      </c>
      <c r="CH779" s="133" t="str">
        <f ca="1">IF($H779="","",IF(MONTH($H779)=MONTH($C$4)-1,MAX(0,(CG779-SUM(N768:N779)+SUM(O768:O779))-(VLOOKUP(CB779-12,$CB$3:$CH778,6,FALSE))),0)*0.25)</f>
        <v/>
      </c>
      <c r="CI779" s="133" t="str">
        <f ca="1">IF($H779="","",CG779-SUM($CH$4:$CH779))</f>
        <v/>
      </c>
      <c r="CK779" s="133" t="str">
        <f ca="1">IF($H779="","",SUM($N$4:$N779)+$CK$3)</f>
        <v/>
      </c>
      <c r="CL779" s="133" t="str">
        <f ca="1">IF($H779="","",SUM($O$4:$O779))</f>
        <v/>
      </c>
      <c r="CM779" s="133" t="str">
        <f t="shared" ca="1" si="731"/>
        <v/>
      </c>
      <c r="CN779" s="133" t="str">
        <f ca="1">IF($H779="","",ROUND(IF(MONTH($H779)=MONTH($C$4)-1,BT779*(1+CC779)-SUM($CM$4:$CM779),0),2))</f>
        <v/>
      </c>
      <c r="CZ779" s="132" t="str">
        <f t="shared" ca="1" si="749"/>
        <v/>
      </c>
    </row>
    <row r="780" spans="6:104" x14ac:dyDescent="0.2">
      <c r="F780" s="3">
        <v>777</v>
      </c>
      <c r="G780" s="3">
        <f t="shared" si="750"/>
        <v>65</v>
      </c>
      <c r="H780" s="8" t="str">
        <f t="shared" ca="1" si="789"/>
        <v/>
      </c>
      <c r="I780" s="6" t="str">
        <f t="shared" ca="1" si="735"/>
        <v/>
      </c>
      <c r="J780" s="6" t="str">
        <f t="shared" ca="1" si="736"/>
        <v/>
      </c>
      <c r="K780" s="7"/>
      <c r="L780" s="6" t="str">
        <f ca="1">IF($H780="","",IF($J780="",VLOOKUP($I780,Sterbetafeln!$A$4:$I$124,$D$10,FALSE),MAX(0.0005,VLOOKUP($I780,Sterbetafeln!$A$4:$I$124,$D$10,FALSE)*VLOOKUP($J780,Sterbetafeln!$A$4:$I$124,$D$13,FALSE))))</f>
        <v/>
      </c>
      <c r="M780" s="78">
        <f ca="1">SUM($O$3:$O780)</f>
        <v>0</v>
      </c>
      <c r="N780" s="25" t="str">
        <f t="shared" ca="1" si="751"/>
        <v/>
      </c>
      <c r="O780" s="25" t="str">
        <f t="shared" ca="1" si="752"/>
        <v/>
      </c>
      <c r="P780" s="25" t="str">
        <f t="shared" ca="1" si="753"/>
        <v/>
      </c>
      <c r="Q780" s="7" t="str">
        <f t="shared" ca="1" si="754"/>
        <v/>
      </c>
      <c r="R780" s="25" t="str">
        <f t="shared" ca="1" si="755"/>
        <v/>
      </c>
      <c r="S780" s="25">
        <f ca="1">SUM(R$3:R780)</f>
        <v>0</v>
      </c>
      <c r="T780" s="25" t="str">
        <f t="shared" ca="1" si="756"/>
        <v/>
      </c>
      <c r="U780" s="25" t="str">
        <f t="shared" ca="1" si="737"/>
        <v/>
      </c>
      <c r="V780" s="25" t="str">
        <f t="shared" ca="1" si="757"/>
        <v/>
      </c>
      <c r="W780" s="25" t="str">
        <f t="shared" ca="1" si="738"/>
        <v/>
      </c>
      <c r="X780" s="25" t="str">
        <f t="shared" ca="1" si="758"/>
        <v/>
      </c>
      <c r="Y780" s="25" t="str">
        <f t="shared" ca="1" si="739"/>
        <v/>
      </c>
      <c r="Z780" s="25" t="str">
        <f t="shared" ca="1" si="759"/>
        <v/>
      </c>
      <c r="AA780" s="25" t="str">
        <f t="shared" ca="1" si="760"/>
        <v/>
      </c>
      <c r="AB780" s="25" t="str">
        <f ca="1">IF($H780="","",IF($Q780="x",SUM(U$3:W780)+SUM(Z$3:AA780)-SUM(AB$3:AB779),0))</f>
        <v/>
      </c>
      <c r="AC780" s="25" t="str">
        <f t="shared" ca="1" si="761"/>
        <v/>
      </c>
      <c r="AD780" s="25" t="str">
        <f t="shared" ca="1" si="740"/>
        <v/>
      </c>
      <c r="AE780" s="7"/>
      <c r="AF780" s="25" t="str">
        <f t="shared" ca="1" si="762"/>
        <v/>
      </c>
      <c r="AG780" s="25">
        <f ca="1">SUM(AF$3:AF780)</f>
        <v>0</v>
      </c>
      <c r="AH780" s="25" t="str">
        <f t="shared" ca="1" si="763"/>
        <v/>
      </c>
      <c r="AI780" s="25" t="str">
        <f t="shared" ca="1" si="741"/>
        <v/>
      </c>
      <c r="AJ780" s="25" t="str">
        <f t="shared" ca="1" si="764"/>
        <v/>
      </c>
      <c r="AK780" s="25" t="str">
        <f t="shared" ca="1" si="742"/>
        <v/>
      </c>
      <c r="AL780" s="25" t="str">
        <f t="shared" ca="1" si="765"/>
        <v/>
      </c>
      <c r="AM780" s="25" t="str">
        <f t="shared" ca="1" si="743"/>
        <v/>
      </c>
      <c r="AN780" s="25" t="str">
        <f t="shared" ca="1" si="766"/>
        <v/>
      </c>
      <c r="AO780" s="25" t="str">
        <f t="shared" ca="1" si="767"/>
        <v/>
      </c>
      <c r="AP780" s="25" t="str">
        <f ca="1">IF($H780="","",IF($Q780="x",SUM(AI$3:AK780)+SUM(AN$3:AO780)-SUM(AP$3:AP779),0))</f>
        <v/>
      </c>
      <c r="AQ780" s="25" t="str">
        <f t="shared" ca="1" si="768"/>
        <v/>
      </c>
      <c r="AR780" s="25" t="str">
        <f t="shared" ca="1" si="744"/>
        <v/>
      </c>
      <c r="AS780" s="7"/>
      <c r="AT780" s="25" t="str">
        <f t="shared" ca="1" si="769"/>
        <v/>
      </c>
      <c r="AU780" s="25">
        <f ca="1">SUM(AT$3:AT780)</f>
        <v>0</v>
      </c>
      <c r="AV780" s="25" t="str">
        <f t="shared" ca="1" si="770"/>
        <v/>
      </c>
      <c r="AW780" s="25" t="str">
        <f t="shared" ca="1" si="745"/>
        <v/>
      </c>
      <c r="AX780" s="25" t="str">
        <f t="shared" ca="1" si="771"/>
        <v/>
      </c>
      <c r="AY780" s="25" t="str">
        <f t="shared" ca="1" si="772"/>
        <v/>
      </c>
      <c r="AZ780" s="25" t="str">
        <f t="shared" ca="1" si="773"/>
        <v/>
      </c>
      <c r="BA780" s="25" t="str">
        <f t="shared" ca="1" si="774"/>
        <v/>
      </c>
      <c r="BB780" s="25" t="str">
        <f t="shared" ca="1" si="775"/>
        <v/>
      </c>
      <c r="BC780" s="25" t="str">
        <f t="shared" ca="1" si="776"/>
        <v/>
      </c>
      <c r="BD780" s="25" t="str">
        <f ca="1">IF($H780="","",IF($Q780="x",SUM(AW$3:AY780)+SUM(BB$3:BC780)-SUM(BD$3:BD779),0))</f>
        <v/>
      </c>
      <c r="BE780" s="25" t="str">
        <f t="shared" ca="1" si="777"/>
        <v/>
      </c>
      <c r="BF780" s="25" t="str">
        <f t="shared" ca="1" si="746"/>
        <v/>
      </c>
      <c r="BG780" s="7"/>
      <c r="BI780" s="25" t="str">
        <f t="shared" ca="1" si="778"/>
        <v/>
      </c>
      <c r="BJ780" s="25">
        <f ca="1">SUM(BI$3:BI780)</f>
        <v>0</v>
      </c>
      <c r="BK780" s="25" t="str">
        <f t="shared" ca="1" si="790"/>
        <v/>
      </c>
      <c r="BL780" s="25" t="str">
        <f t="shared" ca="1" si="747"/>
        <v/>
      </c>
      <c r="BM780" s="25" t="str">
        <f t="shared" ca="1" si="779"/>
        <v/>
      </c>
      <c r="BN780" s="25" t="str">
        <f t="shared" ca="1" si="780"/>
        <v/>
      </c>
      <c r="BO780" s="25" t="str">
        <f t="shared" ca="1" si="781"/>
        <v/>
      </c>
      <c r="BP780" s="25" t="str">
        <f t="shared" ca="1" si="782"/>
        <v/>
      </c>
      <c r="BQ780" s="25" t="str">
        <f t="shared" ca="1" si="783"/>
        <v/>
      </c>
      <c r="BR780" s="25" t="str">
        <f t="shared" ca="1" si="784"/>
        <v/>
      </c>
      <c r="BS780" s="25" t="str">
        <f ca="1">IF($H780="","",IF($Q780="x",SUM(BL$3:BN780)+SUM(BQ$3:BR780)-SUM(BS$3:BS779),0))</f>
        <v/>
      </c>
      <c r="BT780" s="25" t="str">
        <f t="shared" ca="1" si="785"/>
        <v/>
      </c>
      <c r="BU780" s="25" t="str">
        <f t="shared" ca="1" si="748"/>
        <v/>
      </c>
      <c r="BV780" s="7"/>
      <c r="BY780" s="7"/>
      <c r="CB780" s="131">
        <f t="shared" si="732"/>
        <v>777</v>
      </c>
      <c r="CC780" s="132" t="str">
        <f t="shared" ca="1" si="786"/>
        <v/>
      </c>
      <c r="CD780" s="133" t="str">
        <f t="shared" ca="1" si="733"/>
        <v/>
      </c>
      <c r="CE780" s="133" t="str">
        <f t="shared" ca="1" si="787"/>
        <v/>
      </c>
      <c r="CF780" s="133" t="str">
        <f t="shared" ca="1" si="734"/>
        <v/>
      </c>
      <c r="CG780" s="133" t="str">
        <f t="shared" ca="1" si="788"/>
        <v/>
      </c>
      <c r="CH780" s="133" t="str">
        <f ca="1">IF($H780="","",IF(MONTH($H780)=MONTH($C$4)-1,MAX(0,(CG780-SUM(N769:N780)+SUM(O769:O780))-(VLOOKUP(CB780-12,$CB$3:$CH779,6,FALSE))),0)*0.25)</f>
        <v/>
      </c>
      <c r="CI780" s="133" t="str">
        <f ca="1">IF($H780="","",CG780-SUM($CH$4:$CH780))</f>
        <v/>
      </c>
      <c r="CK780" s="133" t="str">
        <f ca="1">IF($H780="","",SUM($N$4:$N780)+$CK$3)</f>
        <v/>
      </c>
      <c r="CL780" s="133" t="str">
        <f ca="1">IF($H780="","",SUM($O$4:$O780))</f>
        <v/>
      </c>
      <c r="CM780" s="133" t="str">
        <f t="shared" ca="1" si="731"/>
        <v/>
      </c>
      <c r="CN780" s="133" t="str">
        <f ca="1">IF($H780="","",ROUND(IF(MONTH($H780)=MONTH($C$4)-1,BT780*(1+CC780)-SUM($CM$4:$CM780),0),2))</f>
        <v/>
      </c>
      <c r="CZ780" s="132" t="str">
        <f t="shared" ca="1" si="749"/>
        <v/>
      </c>
    </row>
    <row r="781" spans="6:104" x14ac:dyDescent="0.2">
      <c r="F781" s="3">
        <v>778</v>
      </c>
      <c r="G781" s="3">
        <f t="shared" si="750"/>
        <v>65</v>
      </c>
      <c r="H781" s="8" t="str">
        <f t="shared" ca="1" si="789"/>
        <v/>
      </c>
      <c r="I781" s="6" t="str">
        <f t="shared" ca="1" si="735"/>
        <v/>
      </c>
      <c r="J781" s="6" t="str">
        <f t="shared" ca="1" si="736"/>
        <v/>
      </c>
      <c r="K781" s="7"/>
      <c r="L781" s="6" t="str">
        <f ca="1">IF($H781="","",IF($J781="",VLOOKUP($I781,Sterbetafeln!$A$4:$I$124,$D$10,FALSE),MAX(0.0005,VLOOKUP($I781,Sterbetafeln!$A$4:$I$124,$D$10,FALSE)*VLOOKUP($J781,Sterbetafeln!$A$4:$I$124,$D$13,FALSE))))</f>
        <v/>
      </c>
      <c r="M781" s="78">
        <f ca="1">SUM($O$3:$O781)</f>
        <v>0</v>
      </c>
      <c r="N781" s="25" t="str">
        <f t="shared" ca="1" si="751"/>
        <v/>
      </c>
      <c r="O781" s="25" t="str">
        <f t="shared" ca="1" si="752"/>
        <v/>
      </c>
      <c r="P781" s="25" t="str">
        <f t="shared" ca="1" si="753"/>
        <v/>
      </c>
      <c r="Q781" s="7" t="str">
        <f t="shared" ca="1" si="754"/>
        <v/>
      </c>
      <c r="R781" s="25" t="str">
        <f t="shared" ca="1" si="755"/>
        <v/>
      </c>
      <c r="S781" s="25">
        <f ca="1">SUM(R$3:R781)</f>
        <v>0</v>
      </c>
      <c r="T781" s="25" t="str">
        <f t="shared" ca="1" si="756"/>
        <v/>
      </c>
      <c r="U781" s="25" t="str">
        <f t="shared" ca="1" si="737"/>
        <v/>
      </c>
      <c r="V781" s="25" t="str">
        <f t="shared" ca="1" si="757"/>
        <v/>
      </c>
      <c r="W781" s="25" t="str">
        <f t="shared" ca="1" si="738"/>
        <v/>
      </c>
      <c r="X781" s="25" t="str">
        <f t="shared" ca="1" si="758"/>
        <v/>
      </c>
      <c r="Y781" s="25" t="str">
        <f t="shared" ca="1" si="739"/>
        <v/>
      </c>
      <c r="Z781" s="25" t="str">
        <f t="shared" ca="1" si="759"/>
        <v/>
      </c>
      <c r="AA781" s="25" t="str">
        <f t="shared" ca="1" si="760"/>
        <v/>
      </c>
      <c r="AB781" s="25" t="str">
        <f ca="1">IF($H781="","",IF($Q781="x",SUM(U$3:W781)+SUM(Z$3:AA781)-SUM(AB$3:AB780),0))</f>
        <v/>
      </c>
      <c r="AC781" s="25" t="str">
        <f t="shared" ca="1" si="761"/>
        <v/>
      </c>
      <c r="AD781" s="25" t="str">
        <f t="shared" ca="1" si="740"/>
        <v/>
      </c>
      <c r="AE781" s="7"/>
      <c r="AF781" s="25" t="str">
        <f t="shared" ca="1" si="762"/>
        <v/>
      </c>
      <c r="AG781" s="25">
        <f ca="1">SUM(AF$3:AF781)</f>
        <v>0</v>
      </c>
      <c r="AH781" s="25" t="str">
        <f t="shared" ca="1" si="763"/>
        <v/>
      </c>
      <c r="AI781" s="25" t="str">
        <f t="shared" ca="1" si="741"/>
        <v/>
      </c>
      <c r="AJ781" s="25" t="str">
        <f t="shared" ca="1" si="764"/>
        <v/>
      </c>
      <c r="AK781" s="25" t="str">
        <f t="shared" ca="1" si="742"/>
        <v/>
      </c>
      <c r="AL781" s="25" t="str">
        <f t="shared" ca="1" si="765"/>
        <v/>
      </c>
      <c r="AM781" s="25" t="str">
        <f t="shared" ca="1" si="743"/>
        <v/>
      </c>
      <c r="AN781" s="25" t="str">
        <f t="shared" ca="1" si="766"/>
        <v/>
      </c>
      <c r="AO781" s="25" t="str">
        <f t="shared" ca="1" si="767"/>
        <v/>
      </c>
      <c r="AP781" s="25" t="str">
        <f ca="1">IF($H781="","",IF($Q781="x",SUM(AI$3:AK781)+SUM(AN$3:AO781)-SUM(AP$3:AP780),0))</f>
        <v/>
      </c>
      <c r="AQ781" s="25" t="str">
        <f t="shared" ca="1" si="768"/>
        <v/>
      </c>
      <c r="AR781" s="25" t="str">
        <f t="shared" ca="1" si="744"/>
        <v/>
      </c>
      <c r="AS781" s="7"/>
      <c r="AT781" s="25" t="str">
        <f t="shared" ca="1" si="769"/>
        <v/>
      </c>
      <c r="AU781" s="25">
        <f ca="1">SUM(AT$3:AT781)</f>
        <v>0</v>
      </c>
      <c r="AV781" s="25" t="str">
        <f t="shared" ca="1" si="770"/>
        <v/>
      </c>
      <c r="AW781" s="25" t="str">
        <f t="shared" ca="1" si="745"/>
        <v/>
      </c>
      <c r="AX781" s="25" t="str">
        <f t="shared" ca="1" si="771"/>
        <v/>
      </c>
      <c r="AY781" s="25" t="str">
        <f t="shared" ca="1" si="772"/>
        <v/>
      </c>
      <c r="AZ781" s="25" t="str">
        <f t="shared" ca="1" si="773"/>
        <v/>
      </c>
      <c r="BA781" s="25" t="str">
        <f t="shared" ca="1" si="774"/>
        <v/>
      </c>
      <c r="BB781" s="25" t="str">
        <f t="shared" ca="1" si="775"/>
        <v/>
      </c>
      <c r="BC781" s="25" t="str">
        <f t="shared" ca="1" si="776"/>
        <v/>
      </c>
      <c r="BD781" s="25" t="str">
        <f ca="1">IF($H781="","",IF($Q781="x",SUM(AW$3:AY781)+SUM(BB$3:BC781)-SUM(BD$3:BD780),0))</f>
        <v/>
      </c>
      <c r="BE781" s="25" t="str">
        <f t="shared" ca="1" si="777"/>
        <v/>
      </c>
      <c r="BF781" s="25" t="str">
        <f t="shared" ca="1" si="746"/>
        <v/>
      </c>
      <c r="BG781" s="7"/>
      <c r="BI781" s="25" t="str">
        <f t="shared" ca="1" si="778"/>
        <v/>
      </c>
      <c r="BJ781" s="25">
        <f ca="1">SUM(BI$3:BI781)</f>
        <v>0</v>
      </c>
      <c r="BK781" s="25" t="str">
        <f t="shared" ca="1" si="790"/>
        <v/>
      </c>
      <c r="BL781" s="25" t="str">
        <f t="shared" ca="1" si="747"/>
        <v/>
      </c>
      <c r="BM781" s="25" t="str">
        <f t="shared" ca="1" si="779"/>
        <v/>
      </c>
      <c r="BN781" s="25" t="str">
        <f t="shared" ca="1" si="780"/>
        <v/>
      </c>
      <c r="BO781" s="25" t="str">
        <f t="shared" ca="1" si="781"/>
        <v/>
      </c>
      <c r="BP781" s="25" t="str">
        <f t="shared" ca="1" si="782"/>
        <v/>
      </c>
      <c r="BQ781" s="25" t="str">
        <f t="shared" ca="1" si="783"/>
        <v/>
      </c>
      <c r="BR781" s="25" t="str">
        <f t="shared" ca="1" si="784"/>
        <v/>
      </c>
      <c r="BS781" s="25" t="str">
        <f ca="1">IF($H781="","",IF($Q781="x",SUM(BL$3:BN781)+SUM(BQ$3:BR781)-SUM(BS$3:BS780),0))</f>
        <v/>
      </c>
      <c r="BT781" s="25" t="str">
        <f t="shared" ca="1" si="785"/>
        <v/>
      </c>
      <c r="BU781" s="25" t="str">
        <f t="shared" ca="1" si="748"/>
        <v/>
      </c>
      <c r="BV781" s="7"/>
      <c r="BY781" s="7"/>
      <c r="CB781" s="131">
        <f t="shared" si="732"/>
        <v>778</v>
      </c>
      <c r="CC781" s="132" t="str">
        <f t="shared" ca="1" si="786"/>
        <v/>
      </c>
      <c r="CD781" s="133" t="str">
        <f t="shared" ca="1" si="733"/>
        <v/>
      </c>
      <c r="CE781" s="133" t="str">
        <f t="shared" ca="1" si="787"/>
        <v/>
      </c>
      <c r="CF781" s="133" t="str">
        <f t="shared" ca="1" si="734"/>
        <v/>
      </c>
      <c r="CG781" s="133" t="str">
        <f t="shared" ca="1" si="788"/>
        <v/>
      </c>
      <c r="CH781" s="133" t="str">
        <f ca="1">IF($H781="","",IF(MONTH($H781)=MONTH($C$4)-1,MAX(0,(CG781-SUM(N770:N781)+SUM(O770:O781))-(VLOOKUP(CB781-12,$CB$3:$CH780,6,FALSE))),0)*0.25)</f>
        <v/>
      </c>
      <c r="CI781" s="133" t="str">
        <f ca="1">IF($H781="","",CG781-SUM($CH$4:$CH781))</f>
        <v/>
      </c>
      <c r="CK781" s="133" t="str">
        <f ca="1">IF($H781="","",SUM($N$4:$N781)+$CK$3)</f>
        <v/>
      </c>
      <c r="CL781" s="133" t="str">
        <f ca="1">IF($H781="","",SUM($O$4:$O781))</f>
        <v/>
      </c>
      <c r="CM781" s="133" t="str">
        <f t="shared" ca="1" si="731"/>
        <v/>
      </c>
      <c r="CN781" s="133" t="str">
        <f ca="1">IF($H781="","",ROUND(IF(MONTH($H781)=MONTH($C$4)-1,BT781*(1+CC781)-SUM($CM$4:$CM781),0),2))</f>
        <v/>
      </c>
      <c r="CZ781" s="132" t="str">
        <f t="shared" ca="1" si="749"/>
        <v/>
      </c>
    </row>
    <row r="782" spans="6:104" x14ac:dyDescent="0.2">
      <c r="F782" s="3">
        <v>779</v>
      </c>
      <c r="G782" s="3">
        <f t="shared" si="750"/>
        <v>65</v>
      </c>
      <c r="H782" s="8" t="str">
        <f t="shared" ca="1" si="789"/>
        <v/>
      </c>
      <c r="I782" s="6" t="str">
        <f t="shared" ca="1" si="735"/>
        <v/>
      </c>
      <c r="J782" s="6" t="str">
        <f t="shared" ca="1" si="736"/>
        <v/>
      </c>
      <c r="K782" s="7"/>
      <c r="L782" s="6" t="str">
        <f ca="1">IF($H782="","",IF($J782="",VLOOKUP($I782,Sterbetafeln!$A$4:$I$124,$D$10,FALSE),MAX(0.0005,VLOOKUP($I782,Sterbetafeln!$A$4:$I$124,$D$10,FALSE)*VLOOKUP($J782,Sterbetafeln!$A$4:$I$124,$D$13,FALSE))))</f>
        <v/>
      </c>
      <c r="M782" s="78">
        <f ca="1">SUM($O$3:$O782)</f>
        <v>0</v>
      </c>
      <c r="N782" s="25" t="str">
        <f t="shared" ca="1" si="751"/>
        <v/>
      </c>
      <c r="O782" s="25" t="str">
        <f t="shared" ca="1" si="752"/>
        <v/>
      </c>
      <c r="P782" s="25" t="str">
        <f t="shared" ca="1" si="753"/>
        <v/>
      </c>
      <c r="Q782" s="7" t="str">
        <f t="shared" ca="1" si="754"/>
        <v/>
      </c>
      <c r="R782" s="25" t="str">
        <f t="shared" ca="1" si="755"/>
        <v/>
      </c>
      <c r="S782" s="25">
        <f ca="1">SUM(R$3:R782)</f>
        <v>0</v>
      </c>
      <c r="T782" s="25" t="str">
        <f t="shared" ca="1" si="756"/>
        <v/>
      </c>
      <c r="U782" s="25" t="str">
        <f t="shared" ca="1" si="737"/>
        <v/>
      </c>
      <c r="V782" s="25" t="str">
        <f t="shared" ca="1" si="757"/>
        <v/>
      </c>
      <c r="W782" s="25" t="str">
        <f t="shared" ca="1" si="738"/>
        <v/>
      </c>
      <c r="X782" s="25" t="str">
        <f t="shared" ca="1" si="758"/>
        <v/>
      </c>
      <c r="Y782" s="25" t="str">
        <f t="shared" ca="1" si="739"/>
        <v/>
      </c>
      <c r="Z782" s="25" t="str">
        <f t="shared" ca="1" si="759"/>
        <v/>
      </c>
      <c r="AA782" s="25" t="str">
        <f t="shared" ca="1" si="760"/>
        <v/>
      </c>
      <c r="AB782" s="25" t="str">
        <f ca="1">IF($H782="","",IF($Q782="x",SUM(U$3:W782)+SUM(Z$3:AA782)-SUM(AB$3:AB781),0))</f>
        <v/>
      </c>
      <c r="AC782" s="25" t="str">
        <f t="shared" ca="1" si="761"/>
        <v/>
      </c>
      <c r="AD782" s="25" t="str">
        <f t="shared" ca="1" si="740"/>
        <v/>
      </c>
      <c r="AE782" s="7"/>
      <c r="AF782" s="25" t="str">
        <f t="shared" ca="1" si="762"/>
        <v/>
      </c>
      <c r="AG782" s="25">
        <f ca="1">SUM(AF$3:AF782)</f>
        <v>0</v>
      </c>
      <c r="AH782" s="25" t="str">
        <f t="shared" ca="1" si="763"/>
        <v/>
      </c>
      <c r="AI782" s="25" t="str">
        <f t="shared" ca="1" si="741"/>
        <v/>
      </c>
      <c r="AJ782" s="25" t="str">
        <f t="shared" ca="1" si="764"/>
        <v/>
      </c>
      <c r="AK782" s="25" t="str">
        <f t="shared" ca="1" si="742"/>
        <v/>
      </c>
      <c r="AL782" s="25" t="str">
        <f t="shared" ca="1" si="765"/>
        <v/>
      </c>
      <c r="AM782" s="25" t="str">
        <f t="shared" ca="1" si="743"/>
        <v/>
      </c>
      <c r="AN782" s="25" t="str">
        <f t="shared" ca="1" si="766"/>
        <v/>
      </c>
      <c r="AO782" s="25" t="str">
        <f t="shared" ca="1" si="767"/>
        <v/>
      </c>
      <c r="AP782" s="25" t="str">
        <f ca="1">IF($H782="","",IF($Q782="x",SUM(AI$3:AK782)+SUM(AN$3:AO782)-SUM(AP$3:AP781),0))</f>
        <v/>
      </c>
      <c r="AQ782" s="25" t="str">
        <f t="shared" ca="1" si="768"/>
        <v/>
      </c>
      <c r="AR782" s="25" t="str">
        <f t="shared" ca="1" si="744"/>
        <v/>
      </c>
      <c r="AS782" s="7"/>
      <c r="AT782" s="25" t="str">
        <f t="shared" ca="1" si="769"/>
        <v/>
      </c>
      <c r="AU782" s="25">
        <f ca="1">SUM(AT$3:AT782)</f>
        <v>0</v>
      </c>
      <c r="AV782" s="25" t="str">
        <f t="shared" ca="1" si="770"/>
        <v/>
      </c>
      <c r="AW782" s="25" t="str">
        <f t="shared" ca="1" si="745"/>
        <v/>
      </c>
      <c r="AX782" s="25" t="str">
        <f t="shared" ca="1" si="771"/>
        <v/>
      </c>
      <c r="AY782" s="25" t="str">
        <f t="shared" ca="1" si="772"/>
        <v/>
      </c>
      <c r="AZ782" s="25" t="str">
        <f t="shared" ca="1" si="773"/>
        <v/>
      </c>
      <c r="BA782" s="25" t="str">
        <f t="shared" ca="1" si="774"/>
        <v/>
      </c>
      <c r="BB782" s="25" t="str">
        <f t="shared" ca="1" si="775"/>
        <v/>
      </c>
      <c r="BC782" s="25" t="str">
        <f t="shared" ca="1" si="776"/>
        <v/>
      </c>
      <c r="BD782" s="25" t="str">
        <f ca="1">IF($H782="","",IF($Q782="x",SUM(AW$3:AY782)+SUM(BB$3:BC782)-SUM(BD$3:BD781),0))</f>
        <v/>
      </c>
      <c r="BE782" s="25" t="str">
        <f t="shared" ca="1" si="777"/>
        <v/>
      </c>
      <c r="BF782" s="25" t="str">
        <f t="shared" ca="1" si="746"/>
        <v/>
      </c>
      <c r="BG782" s="7"/>
      <c r="BI782" s="25" t="str">
        <f t="shared" ca="1" si="778"/>
        <v/>
      </c>
      <c r="BJ782" s="25">
        <f ca="1">SUM(BI$3:BI782)</f>
        <v>0</v>
      </c>
      <c r="BK782" s="25" t="str">
        <f t="shared" ca="1" si="790"/>
        <v/>
      </c>
      <c r="BL782" s="25" t="str">
        <f t="shared" ca="1" si="747"/>
        <v/>
      </c>
      <c r="BM782" s="25" t="str">
        <f t="shared" ca="1" si="779"/>
        <v/>
      </c>
      <c r="BN782" s="25" t="str">
        <f t="shared" ca="1" si="780"/>
        <v/>
      </c>
      <c r="BO782" s="25" t="str">
        <f t="shared" ca="1" si="781"/>
        <v/>
      </c>
      <c r="BP782" s="25" t="str">
        <f t="shared" ca="1" si="782"/>
        <v/>
      </c>
      <c r="BQ782" s="25" t="str">
        <f t="shared" ca="1" si="783"/>
        <v/>
      </c>
      <c r="BR782" s="25" t="str">
        <f t="shared" ca="1" si="784"/>
        <v/>
      </c>
      <c r="BS782" s="25" t="str">
        <f ca="1">IF($H782="","",IF($Q782="x",SUM(BL$3:BN782)+SUM(BQ$3:BR782)-SUM(BS$3:BS781),0))</f>
        <v/>
      </c>
      <c r="BT782" s="25" t="str">
        <f t="shared" ca="1" si="785"/>
        <v/>
      </c>
      <c r="BU782" s="25" t="str">
        <f t="shared" ca="1" si="748"/>
        <v/>
      </c>
      <c r="BV782" s="7"/>
      <c r="BY782" s="7"/>
      <c r="CB782" s="131">
        <f t="shared" si="732"/>
        <v>779</v>
      </c>
      <c r="CC782" s="132" t="str">
        <f t="shared" ca="1" si="786"/>
        <v/>
      </c>
      <c r="CD782" s="133" t="str">
        <f t="shared" ca="1" si="733"/>
        <v/>
      </c>
      <c r="CE782" s="133" t="str">
        <f t="shared" ca="1" si="787"/>
        <v/>
      </c>
      <c r="CF782" s="133" t="str">
        <f t="shared" ca="1" si="734"/>
        <v/>
      </c>
      <c r="CG782" s="133" t="str">
        <f t="shared" ca="1" si="788"/>
        <v/>
      </c>
      <c r="CH782" s="133" t="str">
        <f ca="1">IF($H782="","",IF(MONTH($H782)=MONTH($C$4)-1,MAX(0,(CG782-SUM(N771:N782)+SUM(O771:O782))-(VLOOKUP(CB782-12,$CB$3:$CH781,6,FALSE))),0)*0.25)</f>
        <v/>
      </c>
      <c r="CI782" s="133" t="str">
        <f ca="1">IF($H782="","",CG782-SUM($CH$4:$CH782))</f>
        <v/>
      </c>
      <c r="CK782" s="133" t="str">
        <f ca="1">IF($H782="","",SUM($N$4:$N782)+$CK$3)</f>
        <v/>
      </c>
      <c r="CL782" s="133" t="str">
        <f ca="1">IF($H782="","",SUM($O$4:$O782))</f>
        <v/>
      </c>
      <c r="CM782" s="133" t="str">
        <f t="shared" ca="1" si="731"/>
        <v/>
      </c>
      <c r="CN782" s="133" t="str">
        <f ca="1">IF($H782="","",ROUND(IF(MONTH($H782)=MONTH($C$4)-1,BT782*(1+CC782)-SUM($CM$4:$CM782),0),2))</f>
        <v/>
      </c>
      <c r="CZ782" s="132" t="str">
        <f t="shared" ca="1" si="749"/>
        <v/>
      </c>
    </row>
    <row r="783" spans="6:104" x14ac:dyDescent="0.2">
      <c r="F783" s="3">
        <v>780</v>
      </c>
      <c r="G783" s="3">
        <f t="shared" si="750"/>
        <v>65</v>
      </c>
      <c r="H783" s="8" t="str">
        <f t="shared" ca="1" si="789"/>
        <v/>
      </c>
      <c r="I783" s="6" t="str">
        <f t="shared" ca="1" si="735"/>
        <v/>
      </c>
      <c r="J783" s="6" t="str">
        <f t="shared" ca="1" si="736"/>
        <v/>
      </c>
      <c r="K783" s="7"/>
      <c r="L783" s="6" t="str">
        <f ca="1">IF($H783="","",IF($J783="",VLOOKUP($I783,Sterbetafeln!$A$4:$I$124,$D$10,FALSE),MAX(0.0005,VLOOKUP($I783,Sterbetafeln!$A$4:$I$124,$D$10,FALSE)*VLOOKUP($J783,Sterbetafeln!$A$4:$I$124,$D$13,FALSE))))</f>
        <v/>
      </c>
      <c r="M783" s="78">
        <f ca="1">SUM($O$3:$O783)</f>
        <v>0</v>
      </c>
      <c r="N783" s="25" t="str">
        <f t="shared" ca="1" si="751"/>
        <v/>
      </c>
      <c r="O783" s="25" t="str">
        <f t="shared" ca="1" si="752"/>
        <v/>
      </c>
      <c r="P783" s="25" t="str">
        <f t="shared" ca="1" si="753"/>
        <v/>
      </c>
      <c r="Q783" s="7" t="str">
        <f t="shared" ca="1" si="754"/>
        <v/>
      </c>
      <c r="R783" s="25" t="str">
        <f t="shared" ca="1" si="755"/>
        <v/>
      </c>
      <c r="S783" s="25">
        <f ca="1">SUM(R$3:R783)</f>
        <v>0</v>
      </c>
      <c r="T783" s="25" t="str">
        <f t="shared" ca="1" si="756"/>
        <v/>
      </c>
      <c r="U783" s="25" t="str">
        <f t="shared" ca="1" si="737"/>
        <v/>
      </c>
      <c r="V783" s="25" t="str">
        <f t="shared" ca="1" si="757"/>
        <v/>
      </c>
      <c r="W783" s="25" t="str">
        <f t="shared" ca="1" si="738"/>
        <v/>
      </c>
      <c r="X783" s="25" t="str">
        <f t="shared" ca="1" si="758"/>
        <v/>
      </c>
      <c r="Y783" s="25" t="str">
        <f t="shared" ca="1" si="739"/>
        <v/>
      </c>
      <c r="Z783" s="25" t="str">
        <f t="shared" ca="1" si="759"/>
        <v/>
      </c>
      <c r="AA783" s="25" t="str">
        <f t="shared" ca="1" si="760"/>
        <v/>
      </c>
      <c r="AB783" s="25" t="str">
        <f ca="1">IF($H783="","",IF($Q783="x",SUM(U$3:W783)+SUM(Z$3:AA783)-SUM(AB$3:AB782),0))</f>
        <v/>
      </c>
      <c r="AC783" s="25" t="str">
        <f t="shared" ca="1" si="761"/>
        <v/>
      </c>
      <c r="AD783" s="25" t="str">
        <f t="shared" ca="1" si="740"/>
        <v/>
      </c>
      <c r="AE783" s="7"/>
      <c r="AF783" s="25" t="str">
        <f t="shared" ca="1" si="762"/>
        <v/>
      </c>
      <c r="AG783" s="25">
        <f ca="1">SUM(AF$3:AF783)</f>
        <v>0</v>
      </c>
      <c r="AH783" s="25" t="str">
        <f t="shared" ca="1" si="763"/>
        <v/>
      </c>
      <c r="AI783" s="25" t="str">
        <f t="shared" ca="1" si="741"/>
        <v/>
      </c>
      <c r="AJ783" s="25" t="str">
        <f t="shared" ca="1" si="764"/>
        <v/>
      </c>
      <c r="AK783" s="25" t="str">
        <f t="shared" ca="1" si="742"/>
        <v/>
      </c>
      <c r="AL783" s="25" t="str">
        <f t="shared" ca="1" si="765"/>
        <v/>
      </c>
      <c r="AM783" s="25" t="str">
        <f t="shared" ca="1" si="743"/>
        <v/>
      </c>
      <c r="AN783" s="25" t="str">
        <f t="shared" ca="1" si="766"/>
        <v/>
      </c>
      <c r="AO783" s="25" t="str">
        <f t="shared" ca="1" si="767"/>
        <v/>
      </c>
      <c r="AP783" s="25" t="str">
        <f ca="1">IF($H783="","",IF($Q783="x",SUM(AI$3:AK783)+SUM(AN$3:AO783)-SUM(AP$3:AP782),0))</f>
        <v/>
      </c>
      <c r="AQ783" s="25" t="str">
        <f t="shared" ca="1" si="768"/>
        <v/>
      </c>
      <c r="AR783" s="25" t="str">
        <f t="shared" ca="1" si="744"/>
        <v/>
      </c>
      <c r="AS783" s="7"/>
      <c r="AT783" s="25" t="str">
        <f t="shared" ca="1" si="769"/>
        <v/>
      </c>
      <c r="AU783" s="25">
        <f ca="1">SUM(AT$3:AT783)</f>
        <v>0</v>
      </c>
      <c r="AV783" s="25" t="str">
        <f t="shared" ca="1" si="770"/>
        <v/>
      </c>
      <c r="AW783" s="25" t="str">
        <f t="shared" ca="1" si="745"/>
        <v/>
      </c>
      <c r="AX783" s="25" t="str">
        <f t="shared" ca="1" si="771"/>
        <v/>
      </c>
      <c r="AY783" s="25" t="str">
        <f t="shared" ca="1" si="772"/>
        <v/>
      </c>
      <c r="AZ783" s="25" t="str">
        <f t="shared" ca="1" si="773"/>
        <v/>
      </c>
      <c r="BA783" s="25" t="str">
        <f t="shared" ca="1" si="774"/>
        <v/>
      </c>
      <c r="BB783" s="25" t="str">
        <f t="shared" ca="1" si="775"/>
        <v/>
      </c>
      <c r="BC783" s="25" t="str">
        <f t="shared" ca="1" si="776"/>
        <v/>
      </c>
      <c r="BD783" s="25" t="str">
        <f ca="1">IF($H783="","",IF($Q783="x",SUM(AW$3:AY783)+SUM(BB$3:BC783)-SUM(BD$3:BD782),0))</f>
        <v/>
      </c>
      <c r="BE783" s="25" t="str">
        <f t="shared" ca="1" si="777"/>
        <v/>
      </c>
      <c r="BF783" s="25" t="str">
        <f t="shared" ca="1" si="746"/>
        <v/>
      </c>
      <c r="BG783" s="7"/>
      <c r="BI783" s="25" t="str">
        <f t="shared" ca="1" si="778"/>
        <v/>
      </c>
      <c r="BJ783" s="25">
        <f ca="1">SUM(BI$3:BI783)</f>
        <v>0</v>
      </c>
      <c r="BK783" s="25" t="str">
        <f t="shared" ca="1" si="790"/>
        <v/>
      </c>
      <c r="BL783" s="25" t="str">
        <f t="shared" ca="1" si="747"/>
        <v/>
      </c>
      <c r="BM783" s="25" t="str">
        <f t="shared" ca="1" si="779"/>
        <v/>
      </c>
      <c r="BN783" s="25" t="str">
        <f t="shared" ca="1" si="780"/>
        <v/>
      </c>
      <c r="BO783" s="25" t="str">
        <f t="shared" ca="1" si="781"/>
        <v/>
      </c>
      <c r="BP783" s="25" t="str">
        <f t="shared" ca="1" si="782"/>
        <v/>
      </c>
      <c r="BQ783" s="25" t="str">
        <f t="shared" ca="1" si="783"/>
        <v/>
      </c>
      <c r="BR783" s="25" t="str">
        <f t="shared" ca="1" si="784"/>
        <v/>
      </c>
      <c r="BS783" s="25" t="str">
        <f ca="1">IF($H783="","",IF($Q783="x",SUM(BL$3:BN783)+SUM(BQ$3:BR783)-SUM(BS$3:BS782),0))</f>
        <v/>
      </c>
      <c r="BT783" s="25" t="str">
        <f t="shared" ca="1" si="785"/>
        <v/>
      </c>
      <c r="BU783" s="25" t="str">
        <f t="shared" ca="1" si="748"/>
        <v/>
      </c>
      <c r="BV783" s="7"/>
      <c r="BY783" s="7"/>
      <c r="CB783" s="131">
        <f t="shared" si="732"/>
        <v>780</v>
      </c>
      <c r="CC783" s="132" t="str">
        <f t="shared" ca="1" si="786"/>
        <v/>
      </c>
      <c r="CD783" s="133" t="str">
        <f t="shared" ca="1" si="733"/>
        <v/>
      </c>
      <c r="CE783" s="133" t="str">
        <f t="shared" ca="1" si="787"/>
        <v/>
      </c>
      <c r="CF783" s="133" t="str">
        <f t="shared" ca="1" si="734"/>
        <v/>
      </c>
      <c r="CG783" s="133" t="str">
        <f t="shared" ca="1" si="788"/>
        <v/>
      </c>
      <c r="CH783" s="133" t="str">
        <f ca="1">IF($H783="","",IF(MONTH($H783)=MONTH($C$4)-1,MAX(0,(CG783-SUM(N772:N783)+SUM(O772:O783))-(VLOOKUP(CB783-12,$CB$3:$CH782,6,FALSE))),0)*0.25)</f>
        <v/>
      </c>
      <c r="CI783" s="133" t="str">
        <f ca="1">IF($H783="","",CG783-SUM($CH$4:$CH783))</f>
        <v/>
      </c>
      <c r="CK783" s="133" t="str">
        <f ca="1">IF($H783="","",SUM($N$4:$N783)+$CK$3)</f>
        <v/>
      </c>
      <c r="CL783" s="133" t="str">
        <f ca="1">IF($H783="","",SUM($O$4:$O783))</f>
        <v/>
      </c>
      <c r="CM783" s="133" t="str">
        <f t="shared" ref="CM783:CM846" ca="1" si="791">IF($H783="","",ROUND(MAX(0,((BT783-CK783+CL783)/BT783)*$BI783*0.25),2))</f>
        <v/>
      </c>
      <c r="CN783" s="133" t="str">
        <f ca="1">IF($H783="","",ROUND(IF(MONTH($H783)=MONTH($C$4)-1,BT783*(1+CC783)-SUM($CM$4:$CM783),0),2))</f>
        <v/>
      </c>
      <c r="CZ783" s="132" t="str">
        <f t="shared" ca="1" si="749"/>
        <v/>
      </c>
    </row>
    <row r="784" spans="6:104" x14ac:dyDescent="0.2">
      <c r="F784" s="3">
        <v>781</v>
      </c>
      <c r="G784" s="3">
        <f t="shared" si="750"/>
        <v>66</v>
      </c>
      <c r="H784" s="8" t="str">
        <f t="shared" ca="1" si="789"/>
        <v/>
      </c>
      <c r="I784" s="6" t="str">
        <f t="shared" ca="1" si="735"/>
        <v/>
      </c>
      <c r="J784" s="6" t="str">
        <f t="shared" ca="1" si="736"/>
        <v/>
      </c>
      <c r="K784" s="7"/>
      <c r="L784" s="6" t="str">
        <f ca="1">IF($H784="","",IF($J784="",VLOOKUP($I784,Sterbetafeln!$A$4:$I$124,$D$10,FALSE),MAX(0.0005,VLOOKUP($I784,Sterbetafeln!$A$4:$I$124,$D$10,FALSE)*VLOOKUP($J784,Sterbetafeln!$A$4:$I$124,$D$13,FALSE))))</f>
        <v/>
      </c>
      <c r="M784" s="78">
        <f ca="1">SUM($O$3:$O784)</f>
        <v>0</v>
      </c>
      <c r="N784" s="25" t="str">
        <f t="shared" ca="1" si="751"/>
        <v/>
      </c>
      <c r="O784" s="25" t="str">
        <f t="shared" ca="1" si="752"/>
        <v/>
      </c>
      <c r="P784" s="25" t="str">
        <f t="shared" ca="1" si="753"/>
        <v/>
      </c>
      <c r="Q784" s="7" t="str">
        <f t="shared" ca="1" si="754"/>
        <v/>
      </c>
      <c r="R784" s="25" t="str">
        <f t="shared" ca="1" si="755"/>
        <v/>
      </c>
      <c r="S784" s="25">
        <f ca="1">SUM(R$3:R784)</f>
        <v>0</v>
      </c>
      <c r="T784" s="25" t="str">
        <f t="shared" ca="1" si="756"/>
        <v/>
      </c>
      <c r="U784" s="25" t="str">
        <f t="shared" ca="1" si="737"/>
        <v/>
      </c>
      <c r="V784" s="25" t="str">
        <f t="shared" ca="1" si="757"/>
        <v/>
      </c>
      <c r="W784" s="25" t="str">
        <f t="shared" ca="1" si="738"/>
        <v/>
      </c>
      <c r="X784" s="25" t="str">
        <f t="shared" ca="1" si="758"/>
        <v/>
      </c>
      <c r="Y784" s="25" t="str">
        <f t="shared" ca="1" si="739"/>
        <v/>
      </c>
      <c r="Z784" s="25" t="str">
        <f t="shared" ca="1" si="759"/>
        <v/>
      </c>
      <c r="AA784" s="25" t="str">
        <f t="shared" ca="1" si="760"/>
        <v/>
      </c>
      <c r="AB784" s="25" t="str">
        <f ca="1">IF($H784="","",IF($Q784="x",SUM(U$3:W784)+SUM(Z$3:AA784)-SUM(AB$3:AB783),0))</f>
        <v/>
      </c>
      <c r="AC784" s="25" t="str">
        <f t="shared" ca="1" si="761"/>
        <v/>
      </c>
      <c r="AD784" s="25" t="str">
        <f t="shared" ca="1" si="740"/>
        <v/>
      </c>
      <c r="AE784" s="7"/>
      <c r="AF784" s="25" t="str">
        <f t="shared" ca="1" si="762"/>
        <v/>
      </c>
      <c r="AG784" s="25">
        <f ca="1">SUM(AF$3:AF784)</f>
        <v>0</v>
      </c>
      <c r="AH784" s="25" t="str">
        <f t="shared" ca="1" si="763"/>
        <v/>
      </c>
      <c r="AI784" s="25" t="str">
        <f t="shared" ca="1" si="741"/>
        <v/>
      </c>
      <c r="AJ784" s="25" t="str">
        <f t="shared" ca="1" si="764"/>
        <v/>
      </c>
      <c r="AK784" s="25" t="str">
        <f t="shared" ca="1" si="742"/>
        <v/>
      </c>
      <c r="AL784" s="25" t="str">
        <f t="shared" ca="1" si="765"/>
        <v/>
      </c>
      <c r="AM784" s="25" t="str">
        <f t="shared" ca="1" si="743"/>
        <v/>
      </c>
      <c r="AN784" s="25" t="str">
        <f t="shared" ca="1" si="766"/>
        <v/>
      </c>
      <c r="AO784" s="25" t="str">
        <f t="shared" ca="1" si="767"/>
        <v/>
      </c>
      <c r="AP784" s="25" t="str">
        <f ca="1">IF($H784="","",IF($Q784="x",SUM(AI$3:AK784)+SUM(AN$3:AO784)-SUM(AP$3:AP783),0))</f>
        <v/>
      </c>
      <c r="AQ784" s="25" t="str">
        <f t="shared" ca="1" si="768"/>
        <v/>
      </c>
      <c r="AR784" s="25" t="str">
        <f t="shared" ca="1" si="744"/>
        <v/>
      </c>
      <c r="AS784" s="7"/>
      <c r="AT784" s="25" t="str">
        <f t="shared" ca="1" si="769"/>
        <v/>
      </c>
      <c r="AU784" s="25">
        <f ca="1">SUM(AT$3:AT784)</f>
        <v>0</v>
      </c>
      <c r="AV784" s="25" t="str">
        <f t="shared" ca="1" si="770"/>
        <v/>
      </c>
      <c r="AW784" s="25" t="str">
        <f t="shared" ca="1" si="745"/>
        <v/>
      </c>
      <c r="AX784" s="25" t="str">
        <f t="shared" ca="1" si="771"/>
        <v/>
      </c>
      <c r="AY784" s="25" t="str">
        <f t="shared" ca="1" si="772"/>
        <v/>
      </c>
      <c r="AZ784" s="25" t="str">
        <f t="shared" ca="1" si="773"/>
        <v/>
      </c>
      <c r="BA784" s="25" t="str">
        <f t="shared" ca="1" si="774"/>
        <v/>
      </c>
      <c r="BB784" s="25" t="str">
        <f t="shared" ca="1" si="775"/>
        <v/>
      </c>
      <c r="BC784" s="25" t="str">
        <f t="shared" ca="1" si="776"/>
        <v/>
      </c>
      <c r="BD784" s="25" t="str">
        <f ca="1">IF($H784="","",IF($Q784="x",SUM(AW$3:AY784)+SUM(BB$3:BC784)-SUM(BD$3:BD783),0))</f>
        <v/>
      </c>
      <c r="BE784" s="25" t="str">
        <f t="shared" ca="1" si="777"/>
        <v/>
      </c>
      <c r="BF784" s="25" t="str">
        <f t="shared" ca="1" si="746"/>
        <v/>
      </c>
      <c r="BG784" s="7"/>
      <c r="BI784" s="25" t="str">
        <f t="shared" ca="1" si="778"/>
        <v/>
      </c>
      <c r="BJ784" s="25">
        <f ca="1">SUM(BI$3:BI784)</f>
        <v>0</v>
      </c>
      <c r="BK784" s="25" t="str">
        <f t="shared" ca="1" si="790"/>
        <v/>
      </c>
      <c r="BL784" s="25" t="str">
        <f t="shared" ca="1" si="747"/>
        <v/>
      </c>
      <c r="BM784" s="25" t="str">
        <f t="shared" ca="1" si="779"/>
        <v/>
      </c>
      <c r="BN784" s="25" t="str">
        <f t="shared" ca="1" si="780"/>
        <v/>
      </c>
      <c r="BO784" s="25" t="str">
        <f t="shared" ca="1" si="781"/>
        <v/>
      </c>
      <c r="BP784" s="25" t="str">
        <f t="shared" ca="1" si="782"/>
        <v/>
      </c>
      <c r="BQ784" s="25" t="str">
        <f t="shared" ca="1" si="783"/>
        <v/>
      </c>
      <c r="BR784" s="25" t="str">
        <f t="shared" ca="1" si="784"/>
        <v/>
      </c>
      <c r="BS784" s="25" t="str">
        <f ca="1">IF($H784="","",IF($Q784="x",SUM(BL$3:BN784)+SUM(BQ$3:BR784)-SUM(BS$3:BS783),0))</f>
        <v/>
      </c>
      <c r="BT784" s="25" t="str">
        <f t="shared" ca="1" si="785"/>
        <v/>
      </c>
      <c r="BU784" s="25" t="str">
        <f t="shared" ca="1" si="748"/>
        <v/>
      </c>
      <c r="BV784" s="7"/>
      <c r="BY784" s="7"/>
      <c r="CB784" s="131">
        <f t="shared" si="732"/>
        <v>781</v>
      </c>
      <c r="CC784" s="132" t="str">
        <f t="shared" ca="1" si="786"/>
        <v/>
      </c>
      <c r="CD784" s="133" t="str">
        <f t="shared" ca="1" si="733"/>
        <v/>
      </c>
      <c r="CE784" s="133" t="str">
        <f t="shared" ca="1" si="787"/>
        <v/>
      </c>
      <c r="CF784" s="133" t="str">
        <f t="shared" ca="1" si="734"/>
        <v/>
      </c>
      <c r="CG784" s="133" t="str">
        <f t="shared" ca="1" si="788"/>
        <v/>
      </c>
      <c r="CH784" s="133" t="str">
        <f ca="1">IF($H784="","",IF(MONTH($H784)=MONTH($C$4)-1,MAX(0,(CG784-SUM(N773:N784)+SUM(O773:O784))-(VLOOKUP(CB784-12,$CB$3:$CH783,6,FALSE))),0)*0.25)</f>
        <v/>
      </c>
      <c r="CI784" s="133" t="str">
        <f ca="1">IF($H784="","",CG784-SUM($CH$4:$CH784))</f>
        <v/>
      </c>
      <c r="CK784" s="133" t="str">
        <f ca="1">IF($H784="","",SUM($N$4:$N784)+$CK$3)</f>
        <v/>
      </c>
      <c r="CL784" s="133" t="str">
        <f ca="1">IF($H784="","",SUM($O$4:$O784))</f>
        <v/>
      </c>
      <c r="CM784" s="133" t="str">
        <f t="shared" ca="1" si="791"/>
        <v/>
      </c>
      <c r="CN784" s="133" t="str">
        <f ca="1">IF($H784="","",ROUND(IF(MONTH($H784)=MONTH($C$4)-1,BT784*(1+CC784)-SUM($CM$4:$CM784),0),2))</f>
        <v/>
      </c>
      <c r="CZ784" s="132" t="str">
        <f t="shared" ca="1" si="749"/>
        <v/>
      </c>
    </row>
    <row r="785" spans="6:104" x14ac:dyDescent="0.2">
      <c r="F785" s="3">
        <v>782</v>
      </c>
      <c r="G785" s="3">
        <f t="shared" si="750"/>
        <v>66</v>
      </c>
      <c r="H785" s="8" t="str">
        <f t="shared" ca="1" si="789"/>
        <v/>
      </c>
      <c r="I785" s="6" t="str">
        <f t="shared" ca="1" si="735"/>
        <v/>
      </c>
      <c r="J785" s="6" t="str">
        <f t="shared" ca="1" si="736"/>
        <v/>
      </c>
      <c r="K785" s="7"/>
      <c r="L785" s="6" t="str">
        <f ca="1">IF($H785="","",IF($J785="",VLOOKUP($I785,Sterbetafeln!$A$4:$I$124,$D$10,FALSE),MAX(0.0005,VLOOKUP($I785,Sterbetafeln!$A$4:$I$124,$D$10,FALSE)*VLOOKUP($J785,Sterbetafeln!$A$4:$I$124,$D$13,FALSE))))</f>
        <v/>
      </c>
      <c r="M785" s="78">
        <f ca="1">SUM($O$3:$O785)</f>
        <v>0</v>
      </c>
      <c r="N785" s="25" t="str">
        <f t="shared" ca="1" si="751"/>
        <v/>
      </c>
      <c r="O785" s="25" t="str">
        <f t="shared" ca="1" si="752"/>
        <v/>
      </c>
      <c r="P785" s="25" t="str">
        <f t="shared" ca="1" si="753"/>
        <v/>
      </c>
      <c r="Q785" s="7" t="str">
        <f t="shared" ca="1" si="754"/>
        <v/>
      </c>
      <c r="R785" s="25" t="str">
        <f t="shared" ca="1" si="755"/>
        <v/>
      </c>
      <c r="S785" s="25">
        <f ca="1">SUM(R$3:R785)</f>
        <v>0</v>
      </c>
      <c r="T785" s="25" t="str">
        <f t="shared" ca="1" si="756"/>
        <v/>
      </c>
      <c r="U785" s="25" t="str">
        <f t="shared" ca="1" si="737"/>
        <v/>
      </c>
      <c r="V785" s="25" t="str">
        <f t="shared" ca="1" si="757"/>
        <v/>
      </c>
      <c r="W785" s="25" t="str">
        <f t="shared" ca="1" si="738"/>
        <v/>
      </c>
      <c r="X785" s="25" t="str">
        <f t="shared" ca="1" si="758"/>
        <v/>
      </c>
      <c r="Y785" s="25" t="str">
        <f t="shared" ca="1" si="739"/>
        <v/>
      </c>
      <c r="Z785" s="25" t="str">
        <f t="shared" ca="1" si="759"/>
        <v/>
      </c>
      <c r="AA785" s="25" t="str">
        <f t="shared" ca="1" si="760"/>
        <v/>
      </c>
      <c r="AB785" s="25" t="str">
        <f ca="1">IF($H785="","",IF($Q785="x",SUM(U$3:W785)+SUM(Z$3:AA785)-SUM(AB$3:AB784),0))</f>
        <v/>
      </c>
      <c r="AC785" s="25" t="str">
        <f t="shared" ca="1" si="761"/>
        <v/>
      </c>
      <c r="AD785" s="25" t="str">
        <f t="shared" ca="1" si="740"/>
        <v/>
      </c>
      <c r="AE785" s="7"/>
      <c r="AF785" s="25" t="str">
        <f t="shared" ca="1" si="762"/>
        <v/>
      </c>
      <c r="AG785" s="25">
        <f ca="1">SUM(AF$3:AF785)</f>
        <v>0</v>
      </c>
      <c r="AH785" s="25" t="str">
        <f t="shared" ca="1" si="763"/>
        <v/>
      </c>
      <c r="AI785" s="25" t="str">
        <f t="shared" ca="1" si="741"/>
        <v/>
      </c>
      <c r="AJ785" s="25" t="str">
        <f t="shared" ca="1" si="764"/>
        <v/>
      </c>
      <c r="AK785" s="25" t="str">
        <f t="shared" ca="1" si="742"/>
        <v/>
      </c>
      <c r="AL785" s="25" t="str">
        <f t="shared" ca="1" si="765"/>
        <v/>
      </c>
      <c r="AM785" s="25" t="str">
        <f t="shared" ca="1" si="743"/>
        <v/>
      </c>
      <c r="AN785" s="25" t="str">
        <f t="shared" ca="1" si="766"/>
        <v/>
      </c>
      <c r="AO785" s="25" t="str">
        <f t="shared" ca="1" si="767"/>
        <v/>
      </c>
      <c r="AP785" s="25" t="str">
        <f ca="1">IF($H785="","",IF($Q785="x",SUM(AI$3:AK785)+SUM(AN$3:AO785)-SUM(AP$3:AP784),0))</f>
        <v/>
      </c>
      <c r="AQ785" s="25" t="str">
        <f t="shared" ca="1" si="768"/>
        <v/>
      </c>
      <c r="AR785" s="25" t="str">
        <f t="shared" ca="1" si="744"/>
        <v/>
      </c>
      <c r="AS785" s="7"/>
      <c r="AT785" s="25" t="str">
        <f t="shared" ca="1" si="769"/>
        <v/>
      </c>
      <c r="AU785" s="25">
        <f ca="1">SUM(AT$3:AT785)</f>
        <v>0</v>
      </c>
      <c r="AV785" s="25" t="str">
        <f t="shared" ca="1" si="770"/>
        <v/>
      </c>
      <c r="AW785" s="25" t="str">
        <f t="shared" ca="1" si="745"/>
        <v/>
      </c>
      <c r="AX785" s="25" t="str">
        <f t="shared" ca="1" si="771"/>
        <v/>
      </c>
      <c r="AY785" s="25" t="str">
        <f t="shared" ca="1" si="772"/>
        <v/>
      </c>
      <c r="AZ785" s="25" t="str">
        <f t="shared" ca="1" si="773"/>
        <v/>
      </c>
      <c r="BA785" s="25" t="str">
        <f t="shared" ca="1" si="774"/>
        <v/>
      </c>
      <c r="BB785" s="25" t="str">
        <f t="shared" ca="1" si="775"/>
        <v/>
      </c>
      <c r="BC785" s="25" t="str">
        <f t="shared" ca="1" si="776"/>
        <v/>
      </c>
      <c r="BD785" s="25" t="str">
        <f ca="1">IF($H785="","",IF($Q785="x",SUM(AW$3:AY785)+SUM(BB$3:BC785)-SUM(BD$3:BD784),0))</f>
        <v/>
      </c>
      <c r="BE785" s="25" t="str">
        <f t="shared" ca="1" si="777"/>
        <v/>
      </c>
      <c r="BF785" s="25" t="str">
        <f t="shared" ca="1" si="746"/>
        <v/>
      </c>
      <c r="BG785" s="7"/>
      <c r="BI785" s="25" t="str">
        <f t="shared" ca="1" si="778"/>
        <v/>
      </c>
      <c r="BJ785" s="25">
        <f ca="1">SUM(BI$3:BI785)</f>
        <v>0</v>
      </c>
      <c r="BK785" s="25" t="str">
        <f t="shared" ca="1" si="790"/>
        <v/>
      </c>
      <c r="BL785" s="25" t="str">
        <f t="shared" ca="1" si="747"/>
        <v/>
      </c>
      <c r="BM785" s="25" t="str">
        <f t="shared" ca="1" si="779"/>
        <v/>
      </c>
      <c r="BN785" s="25" t="str">
        <f t="shared" ca="1" si="780"/>
        <v/>
      </c>
      <c r="BO785" s="25" t="str">
        <f t="shared" ca="1" si="781"/>
        <v/>
      </c>
      <c r="BP785" s="25" t="str">
        <f t="shared" ca="1" si="782"/>
        <v/>
      </c>
      <c r="BQ785" s="25" t="str">
        <f t="shared" ca="1" si="783"/>
        <v/>
      </c>
      <c r="BR785" s="25" t="str">
        <f t="shared" ca="1" si="784"/>
        <v/>
      </c>
      <c r="BS785" s="25" t="str">
        <f ca="1">IF($H785="","",IF($Q785="x",SUM(BL$3:BN785)+SUM(BQ$3:BR785)-SUM(BS$3:BS784),0))</f>
        <v/>
      </c>
      <c r="BT785" s="25" t="str">
        <f t="shared" ca="1" si="785"/>
        <v/>
      </c>
      <c r="BU785" s="25" t="str">
        <f t="shared" ca="1" si="748"/>
        <v/>
      </c>
      <c r="BV785" s="7"/>
      <c r="BY785" s="7"/>
      <c r="CB785" s="131">
        <f t="shared" si="732"/>
        <v>782</v>
      </c>
      <c r="CC785" s="132" t="str">
        <f t="shared" ca="1" si="786"/>
        <v/>
      </c>
      <c r="CD785" s="133" t="str">
        <f t="shared" ca="1" si="733"/>
        <v/>
      </c>
      <c r="CE785" s="133" t="str">
        <f t="shared" ca="1" si="787"/>
        <v/>
      </c>
      <c r="CF785" s="133" t="str">
        <f t="shared" ca="1" si="734"/>
        <v/>
      </c>
      <c r="CG785" s="133" t="str">
        <f t="shared" ca="1" si="788"/>
        <v/>
      </c>
      <c r="CH785" s="133" t="str">
        <f ca="1">IF($H785="","",IF(MONTH($H785)=MONTH($C$4)-1,MAX(0,(CG785-SUM(N774:N785)+SUM(O774:O785))-(VLOOKUP(CB785-12,$CB$3:$CH784,6,FALSE))),0)*0.25)</f>
        <v/>
      </c>
      <c r="CI785" s="133" t="str">
        <f ca="1">IF($H785="","",CG785-SUM($CH$4:$CH785))</f>
        <v/>
      </c>
      <c r="CK785" s="133" t="str">
        <f ca="1">IF($H785="","",SUM($N$4:$N785)+$CK$3)</f>
        <v/>
      </c>
      <c r="CL785" s="133" t="str">
        <f ca="1">IF($H785="","",SUM($O$4:$O785))</f>
        <v/>
      </c>
      <c r="CM785" s="133" t="str">
        <f t="shared" ca="1" si="791"/>
        <v/>
      </c>
      <c r="CN785" s="133" t="str">
        <f ca="1">IF($H785="","",ROUND(IF(MONTH($H785)=MONTH($C$4)-1,BT785*(1+CC785)-SUM($CM$4:$CM785),0),2))</f>
        <v/>
      </c>
      <c r="CZ785" s="132" t="str">
        <f t="shared" ca="1" si="749"/>
        <v/>
      </c>
    </row>
    <row r="786" spans="6:104" x14ac:dyDescent="0.2">
      <c r="F786" s="3">
        <v>783</v>
      </c>
      <c r="G786" s="3">
        <f t="shared" si="750"/>
        <v>66</v>
      </c>
      <c r="H786" s="8" t="str">
        <f t="shared" ca="1" si="789"/>
        <v/>
      </c>
      <c r="I786" s="6" t="str">
        <f t="shared" ca="1" si="735"/>
        <v/>
      </c>
      <c r="J786" s="6" t="str">
        <f t="shared" ca="1" si="736"/>
        <v/>
      </c>
      <c r="K786" s="7"/>
      <c r="L786" s="6" t="str">
        <f ca="1">IF($H786="","",IF($J786="",VLOOKUP($I786,Sterbetafeln!$A$4:$I$124,$D$10,FALSE),MAX(0.0005,VLOOKUP($I786,Sterbetafeln!$A$4:$I$124,$D$10,FALSE)*VLOOKUP($J786,Sterbetafeln!$A$4:$I$124,$D$13,FALSE))))</f>
        <v/>
      </c>
      <c r="M786" s="78">
        <f ca="1">SUM($O$3:$O786)</f>
        <v>0</v>
      </c>
      <c r="N786" s="25" t="str">
        <f t="shared" ca="1" si="751"/>
        <v/>
      </c>
      <c r="O786" s="25" t="str">
        <f t="shared" ca="1" si="752"/>
        <v/>
      </c>
      <c r="P786" s="25" t="str">
        <f t="shared" ca="1" si="753"/>
        <v/>
      </c>
      <c r="Q786" s="7" t="str">
        <f t="shared" ca="1" si="754"/>
        <v/>
      </c>
      <c r="R786" s="25" t="str">
        <f t="shared" ca="1" si="755"/>
        <v/>
      </c>
      <c r="S786" s="25">
        <f ca="1">SUM(R$3:R786)</f>
        <v>0</v>
      </c>
      <c r="T786" s="25" t="str">
        <f t="shared" ca="1" si="756"/>
        <v/>
      </c>
      <c r="U786" s="25" t="str">
        <f t="shared" ca="1" si="737"/>
        <v/>
      </c>
      <c r="V786" s="25" t="str">
        <f t="shared" ca="1" si="757"/>
        <v/>
      </c>
      <c r="W786" s="25" t="str">
        <f t="shared" ca="1" si="738"/>
        <v/>
      </c>
      <c r="X786" s="25" t="str">
        <f t="shared" ca="1" si="758"/>
        <v/>
      </c>
      <c r="Y786" s="25" t="str">
        <f t="shared" ca="1" si="739"/>
        <v/>
      </c>
      <c r="Z786" s="25" t="str">
        <f t="shared" ca="1" si="759"/>
        <v/>
      </c>
      <c r="AA786" s="25" t="str">
        <f t="shared" ca="1" si="760"/>
        <v/>
      </c>
      <c r="AB786" s="25" t="str">
        <f ca="1">IF($H786="","",IF($Q786="x",SUM(U$3:W786)+SUM(Z$3:AA786)-SUM(AB$3:AB785),0))</f>
        <v/>
      </c>
      <c r="AC786" s="25" t="str">
        <f t="shared" ca="1" si="761"/>
        <v/>
      </c>
      <c r="AD786" s="25" t="str">
        <f t="shared" ca="1" si="740"/>
        <v/>
      </c>
      <c r="AE786" s="7"/>
      <c r="AF786" s="25" t="str">
        <f t="shared" ca="1" si="762"/>
        <v/>
      </c>
      <c r="AG786" s="25">
        <f ca="1">SUM(AF$3:AF786)</f>
        <v>0</v>
      </c>
      <c r="AH786" s="25" t="str">
        <f t="shared" ca="1" si="763"/>
        <v/>
      </c>
      <c r="AI786" s="25" t="str">
        <f t="shared" ca="1" si="741"/>
        <v/>
      </c>
      <c r="AJ786" s="25" t="str">
        <f t="shared" ca="1" si="764"/>
        <v/>
      </c>
      <c r="AK786" s="25" t="str">
        <f t="shared" ca="1" si="742"/>
        <v/>
      </c>
      <c r="AL786" s="25" t="str">
        <f t="shared" ca="1" si="765"/>
        <v/>
      </c>
      <c r="AM786" s="25" t="str">
        <f t="shared" ca="1" si="743"/>
        <v/>
      </c>
      <c r="AN786" s="25" t="str">
        <f t="shared" ca="1" si="766"/>
        <v/>
      </c>
      <c r="AO786" s="25" t="str">
        <f t="shared" ca="1" si="767"/>
        <v/>
      </c>
      <c r="AP786" s="25" t="str">
        <f ca="1">IF($H786="","",IF($Q786="x",SUM(AI$3:AK786)+SUM(AN$3:AO786)-SUM(AP$3:AP785),0))</f>
        <v/>
      </c>
      <c r="AQ786" s="25" t="str">
        <f t="shared" ca="1" si="768"/>
        <v/>
      </c>
      <c r="AR786" s="25" t="str">
        <f t="shared" ca="1" si="744"/>
        <v/>
      </c>
      <c r="AS786" s="7"/>
      <c r="AT786" s="25" t="str">
        <f t="shared" ca="1" si="769"/>
        <v/>
      </c>
      <c r="AU786" s="25">
        <f ca="1">SUM(AT$3:AT786)</f>
        <v>0</v>
      </c>
      <c r="AV786" s="25" t="str">
        <f t="shared" ca="1" si="770"/>
        <v/>
      </c>
      <c r="AW786" s="25" t="str">
        <f t="shared" ca="1" si="745"/>
        <v/>
      </c>
      <c r="AX786" s="25" t="str">
        <f t="shared" ca="1" si="771"/>
        <v/>
      </c>
      <c r="AY786" s="25" t="str">
        <f t="shared" ca="1" si="772"/>
        <v/>
      </c>
      <c r="AZ786" s="25" t="str">
        <f t="shared" ca="1" si="773"/>
        <v/>
      </c>
      <c r="BA786" s="25" t="str">
        <f t="shared" ca="1" si="774"/>
        <v/>
      </c>
      <c r="BB786" s="25" t="str">
        <f t="shared" ca="1" si="775"/>
        <v/>
      </c>
      <c r="BC786" s="25" t="str">
        <f t="shared" ca="1" si="776"/>
        <v/>
      </c>
      <c r="BD786" s="25" t="str">
        <f ca="1">IF($H786="","",IF($Q786="x",SUM(AW$3:AY786)+SUM(BB$3:BC786)-SUM(BD$3:BD785),0))</f>
        <v/>
      </c>
      <c r="BE786" s="25" t="str">
        <f t="shared" ca="1" si="777"/>
        <v/>
      </c>
      <c r="BF786" s="25" t="str">
        <f t="shared" ca="1" si="746"/>
        <v/>
      </c>
      <c r="BG786" s="7"/>
      <c r="BI786" s="25" t="str">
        <f t="shared" ca="1" si="778"/>
        <v/>
      </c>
      <c r="BJ786" s="25">
        <f ca="1">SUM(BI$3:BI786)</f>
        <v>0</v>
      </c>
      <c r="BK786" s="25" t="str">
        <f t="shared" ca="1" si="790"/>
        <v/>
      </c>
      <c r="BL786" s="25" t="str">
        <f t="shared" ca="1" si="747"/>
        <v/>
      </c>
      <c r="BM786" s="25" t="str">
        <f t="shared" ca="1" si="779"/>
        <v/>
      </c>
      <c r="BN786" s="25" t="str">
        <f t="shared" ca="1" si="780"/>
        <v/>
      </c>
      <c r="BO786" s="25" t="str">
        <f t="shared" ca="1" si="781"/>
        <v/>
      </c>
      <c r="BP786" s="25" t="str">
        <f t="shared" ca="1" si="782"/>
        <v/>
      </c>
      <c r="BQ786" s="25" t="str">
        <f t="shared" ca="1" si="783"/>
        <v/>
      </c>
      <c r="BR786" s="25" t="str">
        <f t="shared" ca="1" si="784"/>
        <v/>
      </c>
      <c r="BS786" s="25" t="str">
        <f ca="1">IF($H786="","",IF($Q786="x",SUM(BL$3:BN786)+SUM(BQ$3:BR786)-SUM(BS$3:BS785),0))</f>
        <v/>
      </c>
      <c r="BT786" s="25" t="str">
        <f t="shared" ca="1" si="785"/>
        <v/>
      </c>
      <c r="BU786" s="25" t="str">
        <f t="shared" ca="1" si="748"/>
        <v/>
      </c>
      <c r="BV786" s="7"/>
      <c r="BY786" s="7"/>
      <c r="CB786" s="131">
        <f t="shared" si="732"/>
        <v>783</v>
      </c>
      <c r="CC786" s="132" t="str">
        <f t="shared" ca="1" si="786"/>
        <v/>
      </c>
      <c r="CD786" s="133" t="str">
        <f t="shared" ca="1" si="733"/>
        <v/>
      </c>
      <c r="CE786" s="133" t="str">
        <f t="shared" ca="1" si="787"/>
        <v/>
      </c>
      <c r="CF786" s="133" t="str">
        <f t="shared" ca="1" si="734"/>
        <v/>
      </c>
      <c r="CG786" s="133" t="str">
        <f t="shared" ca="1" si="788"/>
        <v/>
      </c>
      <c r="CH786" s="133" t="str">
        <f ca="1">IF($H786="","",IF(MONTH($H786)=MONTH($C$4)-1,MAX(0,(CG786-SUM(N775:N786)+SUM(O775:O786))-(VLOOKUP(CB786-12,$CB$3:$CH785,6,FALSE))),0)*0.25)</f>
        <v/>
      </c>
      <c r="CI786" s="133" t="str">
        <f ca="1">IF($H786="","",CG786-SUM($CH$4:$CH786))</f>
        <v/>
      </c>
      <c r="CK786" s="133" t="str">
        <f ca="1">IF($H786="","",SUM($N$4:$N786)+$CK$3)</f>
        <v/>
      </c>
      <c r="CL786" s="133" t="str">
        <f ca="1">IF($H786="","",SUM($O$4:$O786))</f>
        <v/>
      </c>
      <c r="CM786" s="133" t="str">
        <f t="shared" ca="1" si="791"/>
        <v/>
      </c>
      <c r="CN786" s="133" t="str">
        <f ca="1">IF($H786="","",ROUND(IF(MONTH($H786)=MONTH($C$4)-1,BT786*(1+CC786)-SUM($CM$4:$CM786),0),2))</f>
        <v/>
      </c>
      <c r="CZ786" s="132" t="str">
        <f t="shared" ca="1" si="749"/>
        <v/>
      </c>
    </row>
    <row r="787" spans="6:104" x14ac:dyDescent="0.2">
      <c r="F787" s="3">
        <v>784</v>
      </c>
      <c r="G787" s="3">
        <f t="shared" si="750"/>
        <v>66</v>
      </c>
      <c r="H787" s="8" t="str">
        <f t="shared" ca="1" si="789"/>
        <v/>
      </c>
      <c r="I787" s="6" t="str">
        <f t="shared" ca="1" si="735"/>
        <v/>
      </c>
      <c r="J787" s="6" t="str">
        <f t="shared" ca="1" si="736"/>
        <v/>
      </c>
      <c r="K787" s="7"/>
      <c r="L787" s="6" t="str">
        <f ca="1">IF($H787="","",IF($J787="",VLOOKUP($I787,Sterbetafeln!$A$4:$I$124,$D$10,FALSE),MAX(0.0005,VLOOKUP($I787,Sterbetafeln!$A$4:$I$124,$D$10,FALSE)*VLOOKUP($J787,Sterbetafeln!$A$4:$I$124,$D$13,FALSE))))</f>
        <v/>
      </c>
      <c r="M787" s="78">
        <f ca="1">SUM($O$3:$O787)</f>
        <v>0</v>
      </c>
      <c r="N787" s="25" t="str">
        <f t="shared" ca="1" si="751"/>
        <v/>
      </c>
      <c r="O787" s="25" t="str">
        <f t="shared" ca="1" si="752"/>
        <v/>
      </c>
      <c r="P787" s="25" t="str">
        <f t="shared" ca="1" si="753"/>
        <v/>
      </c>
      <c r="Q787" s="7" t="str">
        <f t="shared" ca="1" si="754"/>
        <v/>
      </c>
      <c r="R787" s="25" t="str">
        <f t="shared" ca="1" si="755"/>
        <v/>
      </c>
      <c r="S787" s="25">
        <f ca="1">SUM(R$3:R787)</f>
        <v>0</v>
      </c>
      <c r="T787" s="25" t="str">
        <f t="shared" ca="1" si="756"/>
        <v/>
      </c>
      <c r="U787" s="25" t="str">
        <f t="shared" ca="1" si="737"/>
        <v/>
      </c>
      <c r="V787" s="25" t="str">
        <f t="shared" ca="1" si="757"/>
        <v/>
      </c>
      <c r="W787" s="25" t="str">
        <f t="shared" ca="1" si="738"/>
        <v/>
      </c>
      <c r="X787" s="25" t="str">
        <f t="shared" ca="1" si="758"/>
        <v/>
      </c>
      <c r="Y787" s="25" t="str">
        <f t="shared" ca="1" si="739"/>
        <v/>
      </c>
      <c r="Z787" s="25" t="str">
        <f t="shared" ca="1" si="759"/>
        <v/>
      </c>
      <c r="AA787" s="25" t="str">
        <f t="shared" ca="1" si="760"/>
        <v/>
      </c>
      <c r="AB787" s="25" t="str">
        <f ca="1">IF($H787="","",IF($Q787="x",SUM(U$3:W787)+SUM(Z$3:AA787)-SUM(AB$3:AB786),0))</f>
        <v/>
      </c>
      <c r="AC787" s="25" t="str">
        <f t="shared" ca="1" si="761"/>
        <v/>
      </c>
      <c r="AD787" s="25" t="str">
        <f t="shared" ca="1" si="740"/>
        <v/>
      </c>
      <c r="AE787" s="7"/>
      <c r="AF787" s="25" t="str">
        <f t="shared" ca="1" si="762"/>
        <v/>
      </c>
      <c r="AG787" s="25">
        <f ca="1">SUM(AF$3:AF787)</f>
        <v>0</v>
      </c>
      <c r="AH787" s="25" t="str">
        <f t="shared" ca="1" si="763"/>
        <v/>
      </c>
      <c r="AI787" s="25" t="str">
        <f t="shared" ca="1" si="741"/>
        <v/>
      </c>
      <c r="AJ787" s="25" t="str">
        <f t="shared" ca="1" si="764"/>
        <v/>
      </c>
      <c r="AK787" s="25" t="str">
        <f t="shared" ca="1" si="742"/>
        <v/>
      </c>
      <c r="AL787" s="25" t="str">
        <f t="shared" ca="1" si="765"/>
        <v/>
      </c>
      <c r="AM787" s="25" t="str">
        <f t="shared" ca="1" si="743"/>
        <v/>
      </c>
      <c r="AN787" s="25" t="str">
        <f t="shared" ca="1" si="766"/>
        <v/>
      </c>
      <c r="AO787" s="25" t="str">
        <f t="shared" ca="1" si="767"/>
        <v/>
      </c>
      <c r="AP787" s="25" t="str">
        <f ca="1">IF($H787="","",IF($Q787="x",SUM(AI$3:AK787)+SUM(AN$3:AO787)-SUM(AP$3:AP786),0))</f>
        <v/>
      </c>
      <c r="AQ787" s="25" t="str">
        <f t="shared" ca="1" si="768"/>
        <v/>
      </c>
      <c r="AR787" s="25" t="str">
        <f t="shared" ca="1" si="744"/>
        <v/>
      </c>
      <c r="AS787" s="7"/>
      <c r="AT787" s="25" t="str">
        <f t="shared" ca="1" si="769"/>
        <v/>
      </c>
      <c r="AU787" s="25">
        <f ca="1">SUM(AT$3:AT787)</f>
        <v>0</v>
      </c>
      <c r="AV787" s="25" t="str">
        <f t="shared" ca="1" si="770"/>
        <v/>
      </c>
      <c r="AW787" s="25" t="str">
        <f t="shared" ca="1" si="745"/>
        <v/>
      </c>
      <c r="AX787" s="25" t="str">
        <f t="shared" ca="1" si="771"/>
        <v/>
      </c>
      <c r="AY787" s="25" t="str">
        <f t="shared" ca="1" si="772"/>
        <v/>
      </c>
      <c r="AZ787" s="25" t="str">
        <f t="shared" ca="1" si="773"/>
        <v/>
      </c>
      <c r="BA787" s="25" t="str">
        <f t="shared" ca="1" si="774"/>
        <v/>
      </c>
      <c r="BB787" s="25" t="str">
        <f t="shared" ca="1" si="775"/>
        <v/>
      </c>
      <c r="BC787" s="25" t="str">
        <f t="shared" ca="1" si="776"/>
        <v/>
      </c>
      <c r="BD787" s="25" t="str">
        <f ca="1">IF($H787="","",IF($Q787="x",SUM(AW$3:AY787)+SUM(BB$3:BC787)-SUM(BD$3:BD786),0))</f>
        <v/>
      </c>
      <c r="BE787" s="25" t="str">
        <f t="shared" ca="1" si="777"/>
        <v/>
      </c>
      <c r="BF787" s="25" t="str">
        <f t="shared" ca="1" si="746"/>
        <v/>
      </c>
      <c r="BG787" s="7"/>
      <c r="BI787" s="25" t="str">
        <f t="shared" ca="1" si="778"/>
        <v/>
      </c>
      <c r="BJ787" s="25">
        <f ca="1">SUM(BI$3:BI787)</f>
        <v>0</v>
      </c>
      <c r="BK787" s="25" t="str">
        <f t="shared" ca="1" si="790"/>
        <v/>
      </c>
      <c r="BL787" s="25" t="str">
        <f t="shared" ca="1" si="747"/>
        <v/>
      </c>
      <c r="BM787" s="25" t="str">
        <f t="shared" ca="1" si="779"/>
        <v/>
      </c>
      <c r="BN787" s="25" t="str">
        <f t="shared" ca="1" si="780"/>
        <v/>
      </c>
      <c r="BO787" s="25" t="str">
        <f t="shared" ca="1" si="781"/>
        <v/>
      </c>
      <c r="BP787" s="25" t="str">
        <f t="shared" ca="1" si="782"/>
        <v/>
      </c>
      <c r="BQ787" s="25" t="str">
        <f t="shared" ca="1" si="783"/>
        <v/>
      </c>
      <c r="BR787" s="25" t="str">
        <f t="shared" ca="1" si="784"/>
        <v/>
      </c>
      <c r="BS787" s="25" t="str">
        <f ca="1">IF($H787="","",IF($Q787="x",SUM(BL$3:BN787)+SUM(BQ$3:BR787)-SUM(BS$3:BS786),0))</f>
        <v/>
      </c>
      <c r="BT787" s="25" t="str">
        <f t="shared" ca="1" si="785"/>
        <v/>
      </c>
      <c r="BU787" s="25" t="str">
        <f t="shared" ca="1" si="748"/>
        <v/>
      </c>
      <c r="BV787" s="7"/>
      <c r="BY787" s="7"/>
      <c r="CB787" s="131">
        <f t="shared" si="732"/>
        <v>784</v>
      </c>
      <c r="CC787" s="132" t="str">
        <f t="shared" ca="1" si="786"/>
        <v/>
      </c>
      <c r="CD787" s="133" t="str">
        <f t="shared" ca="1" si="733"/>
        <v/>
      </c>
      <c r="CE787" s="133" t="str">
        <f t="shared" ca="1" si="787"/>
        <v/>
      </c>
      <c r="CF787" s="133" t="str">
        <f t="shared" ca="1" si="734"/>
        <v/>
      </c>
      <c r="CG787" s="133" t="str">
        <f t="shared" ca="1" si="788"/>
        <v/>
      </c>
      <c r="CH787" s="133" t="str">
        <f ca="1">IF($H787="","",IF(MONTH($H787)=MONTH($C$4)-1,MAX(0,(CG787-SUM(N776:N787)+SUM(O776:O787))-(VLOOKUP(CB787-12,$CB$3:$CH786,6,FALSE))),0)*0.25)</f>
        <v/>
      </c>
      <c r="CI787" s="133" t="str">
        <f ca="1">IF($H787="","",CG787-SUM($CH$4:$CH787))</f>
        <v/>
      </c>
      <c r="CK787" s="133" t="str">
        <f ca="1">IF($H787="","",SUM($N$4:$N787)+$CK$3)</f>
        <v/>
      </c>
      <c r="CL787" s="133" t="str">
        <f ca="1">IF($H787="","",SUM($O$4:$O787))</f>
        <v/>
      </c>
      <c r="CM787" s="133" t="str">
        <f t="shared" ca="1" si="791"/>
        <v/>
      </c>
      <c r="CN787" s="133" t="str">
        <f ca="1">IF($H787="","",ROUND(IF(MONTH($H787)=MONTH($C$4)-1,BT787*(1+CC787)-SUM($CM$4:$CM787),0),2))</f>
        <v/>
      </c>
      <c r="CZ787" s="132" t="str">
        <f t="shared" ca="1" si="749"/>
        <v/>
      </c>
    </row>
    <row r="788" spans="6:104" x14ac:dyDescent="0.2">
      <c r="F788" s="3">
        <v>785</v>
      </c>
      <c r="G788" s="3">
        <f t="shared" si="750"/>
        <v>66</v>
      </c>
      <c r="H788" s="8" t="str">
        <f t="shared" ca="1" si="789"/>
        <v/>
      </c>
      <c r="I788" s="6" t="str">
        <f t="shared" ca="1" si="735"/>
        <v/>
      </c>
      <c r="J788" s="6" t="str">
        <f t="shared" ca="1" si="736"/>
        <v/>
      </c>
      <c r="K788" s="7"/>
      <c r="L788" s="6" t="str">
        <f ca="1">IF($H788="","",IF($J788="",VLOOKUP($I788,Sterbetafeln!$A$4:$I$124,$D$10,FALSE),MAX(0.0005,VLOOKUP($I788,Sterbetafeln!$A$4:$I$124,$D$10,FALSE)*VLOOKUP($J788,Sterbetafeln!$A$4:$I$124,$D$13,FALSE))))</f>
        <v/>
      </c>
      <c r="M788" s="78">
        <f ca="1">SUM($O$3:$O788)</f>
        <v>0</v>
      </c>
      <c r="N788" s="25" t="str">
        <f t="shared" ca="1" si="751"/>
        <v/>
      </c>
      <c r="O788" s="25" t="str">
        <f t="shared" ca="1" si="752"/>
        <v/>
      </c>
      <c r="P788" s="25" t="str">
        <f t="shared" ca="1" si="753"/>
        <v/>
      </c>
      <c r="Q788" s="7" t="str">
        <f t="shared" ca="1" si="754"/>
        <v/>
      </c>
      <c r="R788" s="25" t="str">
        <f t="shared" ca="1" si="755"/>
        <v/>
      </c>
      <c r="S788" s="25">
        <f ca="1">SUM(R$3:R788)</f>
        <v>0</v>
      </c>
      <c r="T788" s="25" t="str">
        <f t="shared" ca="1" si="756"/>
        <v/>
      </c>
      <c r="U788" s="25" t="str">
        <f t="shared" ca="1" si="737"/>
        <v/>
      </c>
      <c r="V788" s="25" t="str">
        <f t="shared" ca="1" si="757"/>
        <v/>
      </c>
      <c r="W788" s="25" t="str">
        <f t="shared" ca="1" si="738"/>
        <v/>
      </c>
      <c r="X788" s="25" t="str">
        <f t="shared" ca="1" si="758"/>
        <v/>
      </c>
      <c r="Y788" s="25" t="str">
        <f t="shared" ca="1" si="739"/>
        <v/>
      </c>
      <c r="Z788" s="25" t="str">
        <f t="shared" ca="1" si="759"/>
        <v/>
      </c>
      <c r="AA788" s="25" t="str">
        <f t="shared" ca="1" si="760"/>
        <v/>
      </c>
      <c r="AB788" s="25" t="str">
        <f ca="1">IF($H788="","",IF($Q788="x",SUM(U$3:W788)+SUM(Z$3:AA788)-SUM(AB$3:AB787),0))</f>
        <v/>
      </c>
      <c r="AC788" s="25" t="str">
        <f t="shared" ca="1" si="761"/>
        <v/>
      </c>
      <c r="AD788" s="25" t="str">
        <f t="shared" ca="1" si="740"/>
        <v/>
      </c>
      <c r="AE788" s="7"/>
      <c r="AF788" s="25" t="str">
        <f t="shared" ca="1" si="762"/>
        <v/>
      </c>
      <c r="AG788" s="25">
        <f ca="1">SUM(AF$3:AF788)</f>
        <v>0</v>
      </c>
      <c r="AH788" s="25" t="str">
        <f t="shared" ca="1" si="763"/>
        <v/>
      </c>
      <c r="AI788" s="25" t="str">
        <f t="shared" ca="1" si="741"/>
        <v/>
      </c>
      <c r="AJ788" s="25" t="str">
        <f t="shared" ca="1" si="764"/>
        <v/>
      </c>
      <c r="AK788" s="25" t="str">
        <f t="shared" ca="1" si="742"/>
        <v/>
      </c>
      <c r="AL788" s="25" t="str">
        <f t="shared" ca="1" si="765"/>
        <v/>
      </c>
      <c r="AM788" s="25" t="str">
        <f t="shared" ca="1" si="743"/>
        <v/>
      </c>
      <c r="AN788" s="25" t="str">
        <f t="shared" ca="1" si="766"/>
        <v/>
      </c>
      <c r="AO788" s="25" t="str">
        <f t="shared" ca="1" si="767"/>
        <v/>
      </c>
      <c r="AP788" s="25" t="str">
        <f ca="1">IF($H788="","",IF($Q788="x",SUM(AI$3:AK788)+SUM(AN$3:AO788)-SUM(AP$3:AP787),0))</f>
        <v/>
      </c>
      <c r="AQ788" s="25" t="str">
        <f t="shared" ca="1" si="768"/>
        <v/>
      </c>
      <c r="AR788" s="25" t="str">
        <f t="shared" ca="1" si="744"/>
        <v/>
      </c>
      <c r="AS788" s="7"/>
      <c r="AT788" s="25" t="str">
        <f t="shared" ca="1" si="769"/>
        <v/>
      </c>
      <c r="AU788" s="25">
        <f ca="1">SUM(AT$3:AT788)</f>
        <v>0</v>
      </c>
      <c r="AV788" s="25" t="str">
        <f t="shared" ca="1" si="770"/>
        <v/>
      </c>
      <c r="AW788" s="25" t="str">
        <f t="shared" ca="1" si="745"/>
        <v/>
      </c>
      <c r="AX788" s="25" t="str">
        <f t="shared" ca="1" si="771"/>
        <v/>
      </c>
      <c r="AY788" s="25" t="str">
        <f t="shared" ca="1" si="772"/>
        <v/>
      </c>
      <c r="AZ788" s="25" t="str">
        <f t="shared" ca="1" si="773"/>
        <v/>
      </c>
      <c r="BA788" s="25" t="str">
        <f t="shared" ca="1" si="774"/>
        <v/>
      </c>
      <c r="BB788" s="25" t="str">
        <f t="shared" ca="1" si="775"/>
        <v/>
      </c>
      <c r="BC788" s="25" t="str">
        <f t="shared" ca="1" si="776"/>
        <v/>
      </c>
      <c r="BD788" s="25" t="str">
        <f ca="1">IF($H788="","",IF($Q788="x",SUM(AW$3:AY788)+SUM(BB$3:BC788)-SUM(BD$3:BD787),0))</f>
        <v/>
      </c>
      <c r="BE788" s="25" t="str">
        <f t="shared" ca="1" si="777"/>
        <v/>
      </c>
      <c r="BF788" s="25" t="str">
        <f t="shared" ca="1" si="746"/>
        <v/>
      </c>
      <c r="BG788" s="7"/>
      <c r="BI788" s="25" t="str">
        <f t="shared" ca="1" si="778"/>
        <v/>
      </c>
      <c r="BJ788" s="25">
        <f ca="1">SUM(BI$3:BI788)</f>
        <v>0</v>
      </c>
      <c r="BK788" s="25" t="str">
        <f t="shared" ca="1" si="790"/>
        <v/>
      </c>
      <c r="BL788" s="25" t="str">
        <f t="shared" ca="1" si="747"/>
        <v/>
      </c>
      <c r="BM788" s="25" t="str">
        <f t="shared" ca="1" si="779"/>
        <v/>
      </c>
      <c r="BN788" s="25" t="str">
        <f t="shared" ca="1" si="780"/>
        <v/>
      </c>
      <c r="BO788" s="25" t="str">
        <f t="shared" ca="1" si="781"/>
        <v/>
      </c>
      <c r="BP788" s="25" t="str">
        <f t="shared" ca="1" si="782"/>
        <v/>
      </c>
      <c r="BQ788" s="25" t="str">
        <f t="shared" ca="1" si="783"/>
        <v/>
      </c>
      <c r="BR788" s="25" t="str">
        <f t="shared" ca="1" si="784"/>
        <v/>
      </c>
      <c r="BS788" s="25" t="str">
        <f ca="1">IF($H788="","",IF($Q788="x",SUM(BL$3:BN788)+SUM(BQ$3:BR788)-SUM(BS$3:BS787),0))</f>
        <v/>
      </c>
      <c r="BT788" s="25" t="str">
        <f t="shared" ca="1" si="785"/>
        <v/>
      </c>
      <c r="BU788" s="25" t="str">
        <f t="shared" ca="1" si="748"/>
        <v/>
      </c>
      <c r="BV788" s="7"/>
      <c r="BY788" s="7"/>
      <c r="CB788" s="131">
        <f t="shared" si="732"/>
        <v>785</v>
      </c>
      <c r="CC788" s="132" t="str">
        <f t="shared" ca="1" si="786"/>
        <v/>
      </c>
      <c r="CD788" s="133" t="str">
        <f t="shared" ca="1" si="733"/>
        <v/>
      </c>
      <c r="CE788" s="133" t="str">
        <f t="shared" ca="1" si="787"/>
        <v/>
      </c>
      <c r="CF788" s="133" t="str">
        <f t="shared" ca="1" si="734"/>
        <v/>
      </c>
      <c r="CG788" s="133" t="str">
        <f t="shared" ca="1" si="788"/>
        <v/>
      </c>
      <c r="CH788" s="133" t="str">
        <f ca="1">IF($H788="","",IF(MONTH($H788)=MONTH($C$4)-1,MAX(0,(CG788-SUM(N777:N788)+SUM(O777:O788))-(VLOOKUP(CB788-12,$CB$3:$CH787,6,FALSE))),0)*0.25)</f>
        <v/>
      </c>
      <c r="CI788" s="133" t="str">
        <f ca="1">IF($H788="","",CG788-SUM($CH$4:$CH788))</f>
        <v/>
      </c>
      <c r="CK788" s="133" t="str">
        <f ca="1">IF($H788="","",SUM($N$4:$N788)+$CK$3)</f>
        <v/>
      </c>
      <c r="CL788" s="133" t="str">
        <f ca="1">IF($H788="","",SUM($O$4:$O788))</f>
        <v/>
      </c>
      <c r="CM788" s="133" t="str">
        <f t="shared" ca="1" si="791"/>
        <v/>
      </c>
      <c r="CN788" s="133" t="str">
        <f ca="1">IF($H788="","",ROUND(IF(MONTH($H788)=MONTH($C$4)-1,BT788*(1+CC788)-SUM($CM$4:$CM788),0),2))</f>
        <v/>
      </c>
      <c r="CZ788" s="132" t="str">
        <f t="shared" ca="1" si="749"/>
        <v/>
      </c>
    </row>
    <row r="789" spans="6:104" x14ac:dyDescent="0.2">
      <c r="F789" s="3">
        <v>786</v>
      </c>
      <c r="G789" s="3">
        <f t="shared" si="750"/>
        <v>66</v>
      </c>
      <c r="H789" s="8" t="str">
        <f t="shared" ca="1" si="789"/>
        <v/>
      </c>
      <c r="I789" s="6" t="str">
        <f t="shared" ca="1" si="735"/>
        <v/>
      </c>
      <c r="J789" s="6" t="str">
        <f t="shared" ca="1" si="736"/>
        <v/>
      </c>
      <c r="K789" s="7"/>
      <c r="L789" s="6" t="str">
        <f ca="1">IF($H789="","",IF($J789="",VLOOKUP($I789,Sterbetafeln!$A$4:$I$124,$D$10,FALSE),MAX(0.0005,VLOOKUP($I789,Sterbetafeln!$A$4:$I$124,$D$10,FALSE)*VLOOKUP($J789,Sterbetafeln!$A$4:$I$124,$D$13,FALSE))))</f>
        <v/>
      </c>
      <c r="M789" s="78">
        <f ca="1">SUM($O$3:$O789)</f>
        <v>0</v>
      </c>
      <c r="N789" s="25" t="str">
        <f t="shared" ca="1" si="751"/>
        <v/>
      </c>
      <c r="O789" s="25" t="str">
        <f t="shared" ca="1" si="752"/>
        <v/>
      </c>
      <c r="P789" s="25" t="str">
        <f t="shared" ca="1" si="753"/>
        <v/>
      </c>
      <c r="Q789" s="7" t="str">
        <f t="shared" ca="1" si="754"/>
        <v/>
      </c>
      <c r="R789" s="25" t="str">
        <f t="shared" ca="1" si="755"/>
        <v/>
      </c>
      <c r="S789" s="25">
        <f ca="1">SUM(R$3:R789)</f>
        <v>0</v>
      </c>
      <c r="T789" s="25" t="str">
        <f t="shared" ca="1" si="756"/>
        <v/>
      </c>
      <c r="U789" s="25" t="str">
        <f t="shared" ca="1" si="737"/>
        <v/>
      </c>
      <c r="V789" s="25" t="str">
        <f t="shared" ca="1" si="757"/>
        <v/>
      </c>
      <c r="W789" s="25" t="str">
        <f t="shared" ca="1" si="738"/>
        <v/>
      </c>
      <c r="X789" s="25" t="str">
        <f t="shared" ca="1" si="758"/>
        <v/>
      </c>
      <c r="Y789" s="25" t="str">
        <f t="shared" ca="1" si="739"/>
        <v/>
      </c>
      <c r="Z789" s="25" t="str">
        <f t="shared" ca="1" si="759"/>
        <v/>
      </c>
      <c r="AA789" s="25" t="str">
        <f t="shared" ca="1" si="760"/>
        <v/>
      </c>
      <c r="AB789" s="25" t="str">
        <f ca="1">IF($H789="","",IF($Q789="x",SUM(U$3:W789)+SUM(Z$3:AA789)-SUM(AB$3:AB788),0))</f>
        <v/>
      </c>
      <c r="AC789" s="25" t="str">
        <f t="shared" ca="1" si="761"/>
        <v/>
      </c>
      <c r="AD789" s="25" t="str">
        <f t="shared" ca="1" si="740"/>
        <v/>
      </c>
      <c r="AE789" s="7"/>
      <c r="AF789" s="25" t="str">
        <f t="shared" ca="1" si="762"/>
        <v/>
      </c>
      <c r="AG789" s="25">
        <f ca="1">SUM(AF$3:AF789)</f>
        <v>0</v>
      </c>
      <c r="AH789" s="25" t="str">
        <f t="shared" ca="1" si="763"/>
        <v/>
      </c>
      <c r="AI789" s="25" t="str">
        <f t="shared" ca="1" si="741"/>
        <v/>
      </c>
      <c r="AJ789" s="25" t="str">
        <f t="shared" ca="1" si="764"/>
        <v/>
      </c>
      <c r="AK789" s="25" t="str">
        <f t="shared" ca="1" si="742"/>
        <v/>
      </c>
      <c r="AL789" s="25" t="str">
        <f t="shared" ca="1" si="765"/>
        <v/>
      </c>
      <c r="AM789" s="25" t="str">
        <f t="shared" ca="1" si="743"/>
        <v/>
      </c>
      <c r="AN789" s="25" t="str">
        <f t="shared" ca="1" si="766"/>
        <v/>
      </c>
      <c r="AO789" s="25" t="str">
        <f t="shared" ca="1" si="767"/>
        <v/>
      </c>
      <c r="AP789" s="25" t="str">
        <f ca="1">IF($H789="","",IF($Q789="x",SUM(AI$3:AK789)+SUM(AN$3:AO789)-SUM(AP$3:AP788),0))</f>
        <v/>
      </c>
      <c r="AQ789" s="25" t="str">
        <f t="shared" ca="1" si="768"/>
        <v/>
      </c>
      <c r="AR789" s="25" t="str">
        <f t="shared" ca="1" si="744"/>
        <v/>
      </c>
      <c r="AS789" s="7"/>
      <c r="AT789" s="25" t="str">
        <f t="shared" ca="1" si="769"/>
        <v/>
      </c>
      <c r="AU789" s="25">
        <f ca="1">SUM(AT$3:AT789)</f>
        <v>0</v>
      </c>
      <c r="AV789" s="25" t="str">
        <f t="shared" ca="1" si="770"/>
        <v/>
      </c>
      <c r="AW789" s="25" t="str">
        <f t="shared" ca="1" si="745"/>
        <v/>
      </c>
      <c r="AX789" s="25" t="str">
        <f t="shared" ca="1" si="771"/>
        <v/>
      </c>
      <c r="AY789" s="25" t="str">
        <f t="shared" ca="1" si="772"/>
        <v/>
      </c>
      <c r="AZ789" s="25" t="str">
        <f t="shared" ca="1" si="773"/>
        <v/>
      </c>
      <c r="BA789" s="25" t="str">
        <f t="shared" ca="1" si="774"/>
        <v/>
      </c>
      <c r="BB789" s="25" t="str">
        <f t="shared" ca="1" si="775"/>
        <v/>
      </c>
      <c r="BC789" s="25" t="str">
        <f t="shared" ca="1" si="776"/>
        <v/>
      </c>
      <c r="BD789" s="25" t="str">
        <f ca="1">IF($H789="","",IF($Q789="x",SUM(AW$3:AY789)+SUM(BB$3:BC789)-SUM(BD$3:BD788),0))</f>
        <v/>
      </c>
      <c r="BE789" s="25" t="str">
        <f t="shared" ca="1" si="777"/>
        <v/>
      </c>
      <c r="BF789" s="25" t="str">
        <f t="shared" ca="1" si="746"/>
        <v/>
      </c>
      <c r="BG789" s="7"/>
      <c r="BI789" s="25" t="str">
        <f t="shared" ca="1" si="778"/>
        <v/>
      </c>
      <c r="BJ789" s="25">
        <f ca="1">SUM(BI$3:BI789)</f>
        <v>0</v>
      </c>
      <c r="BK789" s="25" t="str">
        <f t="shared" ca="1" si="790"/>
        <v/>
      </c>
      <c r="BL789" s="25" t="str">
        <f t="shared" ca="1" si="747"/>
        <v/>
      </c>
      <c r="BM789" s="25" t="str">
        <f t="shared" ca="1" si="779"/>
        <v/>
      </c>
      <c r="BN789" s="25" t="str">
        <f t="shared" ca="1" si="780"/>
        <v/>
      </c>
      <c r="BO789" s="25" t="str">
        <f t="shared" ca="1" si="781"/>
        <v/>
      </c>
      <c r="BP789" s="25" t="str">
        <f t="shared" ca="1" si="782"/>
        <v/>
      </c>
      <c r="BQ789" s="25" t="str">
        <f t="shared" ca="1" si="783"/>
        <v/>
      </c>
      <c r="BR789" s="25" t="str">
        <f t="shared" ca="1" si="784"/>
        <v/>
      </c>
      <c r="BS789" s="25" t="str">
        <f ca="1">IF($H789="","",IF($Q789="x",SUM(BL$3:BN789)+SUM(BQ$3:BR789)-SUM(BS$3:BS788),0))</f>
        <v/>
      </c>
      <c r="BT789" s="25" t="str">
        <f t="shared" ca="1" si="785"/>
        <v/>
      </c>
      <c r="BU789" s="25" t="str">
        <f t="shared" ca="1" si="748"/>
        <v/>
      </c>
      <c r="BV789" s="7"/>
      <c r="BY789" s="7"/>
      <c r="CB789" s="131">
        <f t="shared" si="732"/>
        <v>786</v>
      </c>
      <c r="CC789" s="132" t="str">
        <f t="shared" ca="1" si="786"/>
        <v/>
      </c>
      <c r="CD789" s="133" t="str">
        <f t="shared" ca="1" si="733"/>
        <v/>
      </c>
      <c r="CE789" s="133" t="str">
        <f t="shared" ca="1" si="787"/>
        <v/>
      </c>
      <c r="CF789" s="133" t="str">
        <f t="shared" ca="1" si="734"/>
        <v/>
      </c>
      <c r="CG789" s="133" t="str">
        <f t="shared" ca="1" si="788"/>
        <v/>
      </c>
      <c r="CH789" s="133" t="str">
        <f ca="1">IF($H789="","",IF(MONTH($H789)=MONTH($C$4)-1,MAX(0,(CG789-SUM(N778:N789)+SUM(O778:O789))-(VLOOKUP(CB789-12,$CB$3:$CH788,6,FALSE))),0)*0.25)</f>
        <v/>
      </c>
      <c r="CI789" s="133" t="str">
        <f ca="1">IF($H789="","",CG789-SUM($CH$4:$CH789))</f>
        <v/>
      </c>
      <c r="CK789" s="133" t="str">
        <f ca="1">IF($H789="","",SUM($N$4:$N789)+$CK$3)</f>
        <v/>
      </c>
      <c r="CL789" s="133" t="str">
        <f ca="1">IF($H789="","",SUM($O$4:$O789))</f>
        <v/>
      </c>
      <c r="CM789" s="133" t="str">
        <f t="shared" ca="1" si="791"/>
        <v/>
      </c>
      <c r="CN789" s="133" t="str">
        <f ca="1">IF($H789="","",ROUND(IF(MONTH($H789)=MONTH($C$4)-1,BT789*(1+CC789)-SUM($CM$4:$CM789),0),2))</f>
        <v/>
      </c>
      <c r="CZ789" s="132" t="str">
        <f t="shared" ca="1" si="749"/>
        <v/>
      </c>
    </row>
    <row r="790" spans="6:104" x14ac:dyDescent="0.2">
      <c r="F790" s="3">
        <v>787</v>
      </c>
      <c r="G790" s="3">
        <f t="shared" si="750"/>
        <v>66</v>
      </c>
      <c r="H790" s="8" t="str">
        <f t="shared" ca="1" si="789"/>
        <v/>
      </c>
      <c r="I790" s="6" t="str">
        <f t="shared" ca="1" si="735"/>
        <v/>
      </c>
      <c r="J790" s="6" t="str">
        <f t="shared" ca="1" si="736"/>
        <v/>
      </c>
      <c r="K790" s="7"/>
      <c r="L790" s="6" t="str">
        <f ca="1">IF($H790="","",IF($J790="",VLOOKUP($I790,Sterbetafeln!$A$4:$I$124,$D$10,FALSE),MAX(0.0005,VLOOKUP($I790,Sterbetafeln!$A$4:$I$124,$D$10,FALSE)*VLOOKUP($J790,Sterbetafeln!$A$4:$I$124,$D$13,FALSE))))</f>
        <v/>
      </c>
      <c r="M790" s="78">
        <f ca="1">SUM($O$3:$O790)</f>
        <v>0</v>
      </c>
      <c r="N790" s="25" t="str">
        <f t="shared" ca="1" si="751"/>
        <v/>
      </c>
      <c r="O790" s="25" t="str">
        <f t="shared" ca="1" si="752"/>
        <v/>
      </c>
      <c r="P790" s="25" t="str">
        <f t="shared" ca="1" si="753"/>
        <v/>
      </c>
      <c r="Q790" s="7" t="str">
        <f t="shared" ca="1" si="754"/>
        <v/>
      </c>
      <c r="R790" s="25" t="str">
        <f t="shared" ca="1" si="755"/>
        <v/>
      </c>
      <c r="S790" s="25">
        <f ca="1">SUM(R$3:R790)</f>
        <v>0</v>
      </c>
      <c r="T790" s="25" t="str">
        <f t="shared" ca="1" si="756"/>
        <v/>
      </c>
      <c r="U790" s="25" t="str">
        <f t="shared" ca="1" si="737"/>
        <v/>
      </c>
      <c r="V790" s="25" t="str">
        <f t="shared" ca="1" si="757"/>
        <v/>
      </c>
      <c r="W790" s="25" t="str">
        <f t="shared" ca="1" si="738"/>
        <v/>
      </c>
      <c r="X790" s="25" t="str">
        <f t="shared" ca="1" si="758"/>
        <v/>
      </c>
      <c r="Y790" s="25" t="str">
        <f t="shared" ca="1" si="739"/>
        <v/>
      </c>
      <c r="Z790" s="25" t="str">
        <f t="shared" ca="1" si="759"/>
        <v/>
      </c>
      <c r="AA790" s="25" t="str">
        <f t="shared" ca="1" si="760"/>
        <v/>
      </c>
      <c r="AB790" s="25" t="str">
        <f ca="1">IF($H790="","",IF($Q790="x",SUM(U$3:W790)+SUM(Z$3:AA790)-SUM(AB$3:AB789),0))</f>
        <v/>
      </c>
      <c r="AC790" s="25" t="str">
        <f t="shared" ca="1" si="761"/>
        <v/>
      </c>
      <c r="AD790" s="25" t="str">
        <f t="shared" ca="1" si="740"/>
        <v/>
      </c>
      <c r="AE790" s="7"/>
      <c r="AF790" s="25" t="str">
        <f t="shared" ca="1" si="762"/>
        <v/>
      </c>
      <c r="AG790" s="25">
        <f ca="1">SUM(AF$3:AF790)</f>
        <v>0</v>
      </c>
      <c r="AH790" s="25" t="str">
        <f t="shared" ca="1" si="763"/>
        <v/>
      </c>
      <c r="AI790" s="25" t="str">
        <f t="shared" ca="1" si="741"/>
        <v/>
      </c>
      <c r="AJ790" s="25" t="str">
        <f t="shared" ca="1" si="764"/>
        <v/>
      </c>
      <c r="AK790" s="25" t="str">
        <f t="shared" ca="1" si="742"/>
        <v/>
      </c>
      <c r="AL790" s="25" t="str">
        <f t="shared" ca="1" si="765"/>
        <v/>
      </c>
      <c r="AM790" s="25" t="str">
        <f t="shared" ca="1" si="743"/>
        <v/>
      </c>
      <c r="AN790" s="25" t="str">
        <f t="shared" ca="1" si="766"/>
        <v/>
      </c>
      <c r="AO790" s="25" t="str">
        <f t="shared" ca="1" si="767"/>
        <v/>
      </c>
      <c r="AP790" s="25" t="str">
        <f ca="1">IF($H790="","",IF($Q790="x",SUM(AI$3:AK790)+SUM(AN$3:AO790)-SUM(AP$3:AP789),0))</f>
        <v/>
      </c>
      <c r="AQ790" s="25" t="str">
        <f t="shared" ca="1" si="768"/>
        <v/>
      </c>
      <c r="AR790" s="25" t="str">
        <f t="shared" ca="1" si="744"/>
        <v/>
      </c>
      <c r="AS790" s="7"/>
      <c r="AT790" s="25" t="str">
        <f t="shared" ca="1" si="769"/>
        <v/>
      </c>
      <c r="AU790" s="25">
        <f ca="1">SUM(AT$3:AT790)</f>
        <v>0</v>
      </c>
      <c r="AV790" s="25" t="str">
        <f t="shared" ca="1" si="770"/>
        <v/>
      </c>
      <c r="AW790" s="25" t="str">
        <f t="shared" ca="1" si="745"/>
        <v/>
      </c>
      <c r="AX790" s="25" t="str">
        <f t="shared" ca="1" si="771"/>
        <v/>
      </c>
      <c r="AY790" s="25" t="str">
        <f t="shared" ca="1" si="772"/>
        <v/>
      </c>
      <c r="AZ790" s="25" t="str">
        <f t="shared" ca="1" si="773"/>
        <v/>
      </c>
      <c r="BA790" s="25" t="str">
        <f t="shared" ca="1" si="774"/>
        <v/>
      </c>
      <c r="BB790" s="25" t="str">
        <f t="shared" ca="1" si="775"/>
        <v/>
      </c>
      <c r="BC790" s="25" t="str">
        <f t="shared" ca="1" si="776"/>
        <v/>
      </c>
      <c r="BD790" s="25" t="str">
        <f ca="1">IF($H790="","",IF($Q790="x",SUM(AW$3:AY790)+SUM(BB$3:BC790)-SUM(BD$3:BD789),0))</f>
        <v/>
      </c>
      <c r="BE790" s="25" t="str">
        <f t="shared" ca="1" si="777"/>
        <v/>
      </c>
      <c r="BF790" s="25" t="str">
        <f t="shared" ca="1" si="746"/>
        <v/>
      </c>
      <c r="BG790" s="7"/>
      <c r="BI790" s="25" t="str">
        <f t="shared" ca="1" si="778"/>
        <v/>
      </c>
      <c r="BJ790" s="25">
        <f ca="1">SUM(BI$3:BI790)</f>
        <v>0</v>
      </c>
      <c r="BK790" s="25" t="str">
        <f t="shared" ca="1" si="790"/>
        <v/>
      </c>
      <c r="BL790" s="25" t="str">
        <f t="shared" ca="1" si="747"/>
        <v/>
      </c>
      <c r="BM790" s="25" t="str">
        <f t="shared" ca="1" si="779"/>
        <v/>
      </c>
      <c r="BN790" s="25" t="str">
        <f t="shared" ca="1" si="780"/>
        <v/>
      </c>
      <c r="BO790" s="25" t="str">
        <f t="shared" ca="1" si="781"/>
        <v/>
      </c>
      <c r="BP790" s="25" t="str">
        <f t="shared" ca="1" si="782"/>
        <v/>
      </c>
      <c r="BQ790" s="25" t="str">
        <f t="shared" ca="1" si="783"/>
        <v/>
      </c>
      <c r="BR790" s="25" t="str">
        <f t="shared" ca="1" si="784"/>
        <v/>
      </c>
      <c r="BS790" s="25" t="str">
        <f ca="1">IF($H790="","",IF($Q790="x",SUM(BL$3:BN790)+SUM(BQ$3:BR790)-SUM(BS$3:BS789),0))</f>
        <v/>
      </c>
      <c r="BT790" s="25" t="str">
        <f t="shared" ca="1" si="785"/>
        <v/>
      </c>
      <c r="BU790" s="25" t="str">
        <f t="shared" ca="1" si="748"/>
        <v/>
      </c>
      <c r="BV790" s="7"/>
      <c r="BY790" s="7"/>
      <c r="CB790" s="131">
        <f t="shared" si="732"/>
        <v>787</v>
      </c>
      <c r="CC790" s="132" t="str">
        <f t="shared" ca="1" si="786"/>
        <v/>
      </c>
      <c r="CD790" s="133" t="str">
        <f t="shared" ca="1" si="733"/>
        <v/>
      </c>
      <c r="CE790" s="133" t="str">
        <f t="shared" ca="1" si="787"/>
        <v/>
      </c>
      <c r="CF790" s="133" t="str">
        <f t="shared" ca="1" si="734"/>
        <v/>
      </c>
      <c r="CG790" s="133" t="str">
        <f t="shared" ca="1" si="788"/>
        <v/>
      </c>
      <c r="CH790" s="133" t="str">
        <f ca="1">IF($H790="","",IF(MONTH($H790)=MONTH($C$4)-1,MAX(0,(CG790-SUM(N779:N790)+SUM(O779:O790))-(VLOOKUP(CB790-12,$CB$3:$CH789,6,FALSE))),0)*0.25)</f>
        <v/>
      </c>
      <c r="CI790" s="133" t="str">
        <f ca="1">IF($H790="","",CG790-SUM($CH$4:$CH790))</f>
        <v/>
      </c>
      <c r="CK790" s="133" t="str">
        <f ca="1">IF($H790="","",SUM($N$4:$N790)+$CK$3)</f>
        <v/>
      </c>
      <c r="CL790" s="133" t="str">
        <f ca="1">IF($H790="","",SUM($O$4:$O790))</f>
        <v/>
      </c>
      <c r="CM790" s="133" t="str">
        <f t="shared" ca="1" si="791"/>
        <v/>
      </c>
      <c r="CN790" s="133" t="str">
        <f ca="1">IF($H790="","",ROUND(IF(MONTH($H790)=MONTH($C$4)-1,BT790*(1+CC790)-SUM($CM$4:$CM790),0),2))</f>
        <v/>
      </c>
      <c r="CZ790" s="132" t="str">
        <f t="shared" ca="1" si="749"/>
        <v/>
      </c>
    </row>
    <row r="791" spans="6:104" x14ac:dyDescent="0.2">
      <c r="F791" s="3">
        <v>788</v>
      </c>
      <c r="G791" s="3">
        <f t="shared" si="750"/>
        <v>66</v>
      </c>
      <c r="H791" s="8" t="str">
        <f t="shared" ca="1" si="789"/>
        <v/>
      </c>
      <c r="I791" s="6" t="str">
        <f t="shared" ca="1" si="735"/>
        <v/>
      </c>
      <c r="J791" s="6" t="str">
        <f t="shared" ca="1" si="736"/>
        <v/>
      </c>
      <c r="K791" s="7"/>
      <c r="L791" s="6" t="str">
        <f ca="1">IF($H791="","",IF($J791="",VLOOKUP($I791,Sterbetafeln!$A$4:$I$124,$D$10,FALSE),MAX(0.0005,VLOOKUP($I791,Sterbetafeln!$A$4:$I$124,$D$10,FALSE)*VLOOKUP($J791,Sterbetafeln!$A$4:$I$124,$D$13,FALSE))))</f>
        <v/>
      </c>
      <c r="M791" s="78">
        <f ca="1">SUM($O$3:$O791)</f>
        <v>0</v>
      </c>
      <c r="N791" s="25" t="str">
        <f t="shared" ca="1" si="751"/>
        <v/>
      </c>
      <c r="O791" s="25" t="str">
        <f t="shared" ca="1" si="752"/>
        <v/>
      </c>
      <c r="P791" s="25" t="str">
        <f t="shared" ca="1" si="753"/>
        <v/>
      </c>
      <c r="Q791" s="7" t="str">
        <f t="shared" ca="1" si="754"/>
        <v/>
      </c>
      <c r="R791" s="25" t="str">
        <f t="shared" ca="1" si="755"/>
        <v/>
      </c>
      <c r="S791" s="25">
        <f ca="1">SUM(R$3:R791)</f>
        <v>0</v>
      </c>
      <c r="T791" s="25" t="str">
        <f t="shared" ca="1" si="756"/>
        <v/>
      </c>
      <c r="U791" s="25" t="str">
        <f t="shared" ca="1" si="737"/>
        <v/>
      </c>
      <c r="V791" s="25" t="str">
        <f t="shared" ca="1" si="757"/>
        <v/>
      </c>
      <c r="W791" s="25" t="str">
        <f t="shared" ca="1" si="738"/>
        <v/>
      </c>
      <c r="X791" s="25" t="str">
        <f t="shared" ca="1" si="758"/>
        <v/>
      </c>
      <c r="Y791" s="25" t="str">
        <f t="shared" ca="1" si="739"/>
        <v/>
      </c>
      <c r="Z791" s="25" t="str">
        <f t="shared" ca="1" si="759"/>
        <v/>
      </c>
      <c r="AA791" s="25" t="str">
        <f t="shared" ca="1" si="760"/>
        <v/>
      </c>
      <c r="AB791" s="25" t="str">
        <f ca="1">IF($H791="","",IF($Q791="x",SUM(U$3:W791)+SUM(Z$3:AA791)-SUM(AB$3:AB790),0))</f>
        <v/>
      </c>
      <c r="AC791" s="25" t="str">
        <f t="shared" ca="1" si="761"/>
        <v/>
      </c>
      <c r="AD791" s="25" t="str">
        <f t="shared" ca="1" si="740"/>
        <v/>
      </c>
      <c r="AE791" s="7"/>
      <c r="AF791" s="25" t="str">
        <f t="shared" ca="1" si="762"/>
        <v/>
      </c>
      <c r="AG791" s="25">
        <f ca="1">SUM(AF$3:AF791)</f>
        <v>0</v>
      </c>
      <c r="AH791" s="25" t="str">
        <f t="shared" ca="1" si="763"/>
        <v/>
      </c>
      <c r="AI791" s="25" t="str">
        <f t="shared" ca="1" si="741"/>
        <v/>
      </c>
      <c r="AJ791" s="25" t="str">
        <f t="shared" ca="1" si="764"/>
        <v/>
      </c>
      <c r="AK791" s="25" t="str">
        <f t="shared" ca="1" si="742"/>
        <v/>
      </c>
      <c r="AL791" s="25" t="str">
        <f t="shared" ca="1" si="765"/>
        <v/>
      </c>
      <c r="AM791" s="25" t="str">
        <f t="shared" ca="1" si="743"/>
        <v/>
      </c>
      <c r="AN791" s="25" t="str">
        <f t="shared" ca="1" si="766"/>
        <v/>
      </c>
      <c r="AO791" s="25" t="str">
        <f t="shared" ca="1" si="767"/>
        <v/>
      </c>
      <c r="AP791" s="25" t="str">
        <f ca="1">IF($H791="","",IF($Q791="x",SUM(AI$3:AK791)+SUM(AN$3:AO791)-SUM(AP$3:AP790),0))</f>
        <v/>
      </c>
      <c r="AQ791" s="25" t="str">
        <f t="shared" ca="1" si="768"/>
        <v/>
      </c>
      <c r="AR791" s="25" t="str">
        <f t="shared" ca="1" si="744"/>
        <v/>
      </c>
      <c r="AS791" s="7"/>
      <c r="AT791" s="25" t="str">
        <f t="shared" ca="1" si="769"/>
        <v/>
      </c>
      <c r="AU791" s="25">
        <f ca="1">SUM(AT$3:AT791)</f>
        <v>0</v>
      </c>
      <c r="AV791" s="25" t="str">
        <f t="shared" ca="1" si="770"/>
        <v/>
      </c>
      <c r="AW791" s="25" t="str">
        <f t="shared" ca="1" si="745"/>
        <v/>
      </c>
      <c r="AX791" s="25" t="str">
        <f t="shared" ca="1" si="771"/>
        <v/>
      </c>
      <c r="AY791" s="25" t="str">
        <f t="shared" ca="1" si="772"/>
        <v/>
      </c>
      <c r="AZ791" s="25" t="str">
        <f t="shared" ca="1" si="773"/>
        <v/>
      </c>
      <c r="BA791" s="25" t="str">
        <f t="shared" ca="1" si="774"/>
        <v/>
      </c>
      <c r="BB791" s="25" t="str">
        <f t="shared" ca="1" si="775"/>
        <v/>
      </c>
      <c r="BC791" s="25" t="str">
        <f t="shared" ca="1" si="776"/>
        <v/>
      </c>
      <c r="BD791" s="25" t="str">
        <f ca="1">IF($H791="","",IF($Q791="x",SUM(AW$3:AY791)+SUM(BB$3:BC791)-SUM(BD$3:BD790),0))</f>
        <v/>
      </c>
      <c r="BE791" s="25" t="str">
        <f t="shared" ca="1" si="777"/>
        <v/>
      </c>
      <c r="BF791" s="25" t="str">
        <f t="shared" ca="1" si="746"/>
        <v/>
      </c>
      <c r="BG791" s="7"/>
      <c r="BI791" s="25" t="str">
        <f t="shared" ca="1" si="778"/>
        <v/>
      </c>
      <c r="BJ791" s="25">
        <f ca="1">SUM(BI$3:BI791)</f>
        <v>0</v>
      </c>
      <c r="BK791" s="25" t="str">
        <f t="shared" ca="1" si="790"/>
        <v/>
      </c>
      <c r="BL791" s="25" t="str">
        <f t="shared" ca="1" si="747"/>
        <v/>
      </c>
      <c r="BM791" s="25" t="str">
        <f t="shared" ca="1" si="779"/>
        <v/>
      </c>
      <c r="BN791" s="25" t="str">
        <f t="shared" ca="1" si="780"/>
        <v/>
      </c>
      <c r="BO791" s="25" t="str">
        <f t="shared" ca="1" si="781"/>
        <v/>
      </c>
      <c r="BP791" s="25" t="str">
        <f t="shared" ca="1" si="782"/>
        <v/>
      </c>
      <c r="BQ791" s="25" t="str">
        <f t="shared" ca="1" si="783"/>
        <v/>
      </c>
      <c r="BR791" s="25" t="str">
        <f t="shared" ca="1" si="784"/>
        <v/>
      </c>
      <c r="BS791" s="25" t="str">
        <f ca="1">IF($H791="","",IF($Q791="x",SUM(BL$3:BN791)+SUM(BQ$3:BR791)-SUM(BS$3:BS790),0))</f>
        <v/>
      </c>
      <c r="BT791" s="25" t="str">
        <f t="shared" ca="1" si="785"/>
        <v/>
      </c>
      <c r="BU791" s="25" t="str">
        <f t="shared" ca="1" si="748"/>
        <v/>
      </c>
      <c r="BV791" s="7"/>
      <c r="BY791" s="7"/>
      <c r="CB791" s="131">
        <f t="shared" si="732"/>
        <v>788</v>
      </c>
      <c r="CC791" s="132" t="str">
        <f t="shared" ca="1" si="786"/>
        <v/>
      </c>
      <c r="CD791" s="133" t="str">
        <f t="shared" ca="1" si="733"/>
        <v/>
      </c>
      <c r="CE791" s="133" t="str">
        <f t="shared" ca="1" si="787"/>
        <v/>
      </c>
      <c r="CF791" s="133" t="str">
        <f t="shared" ca="1" si="734"/>
        <v/>
      </c>
      <c r="CG791" s="133" t="str">
        <f t="shared" ca="1" si="788"/>
        <v/>
      </c>
      <c r="CH791" s="133" t="str">
        <f ca="1">IF($H791="","",IF(MONTH($H791)=MONTH($C$4)-1,MAX(0,(CG791-SUM(N780:N791)+SUM(O780:O791))-(VLOOKUP(CB791-12,$CB$3:$CH790,6,FALSE))),0)*0.25)</f>
        <v/>
      </c>
      <c r="CI791" s="133" t="str">
        <f ca="1">IF($H791="","",CG791-SUM($CH$4:$CH791))</f>
        <v/>
      </c>
      <c r="CK791" s="133" t="str">
        <f ca="1">IF($H791="","",SUM($N$4:$N791)+$CK$3)</f>
        <v/>
      </c>
      <c r="CL791" s="133" t="str">
        <f ca="1">IF($H791="","",SUM($O$4:$O791))</f>
        <v/>
      </c>
      <c r="CM791" s="133" t="str">
        <f t="shared" ca="1" si="791"/>
        <v/>
      </c>
      <c r="CN791" s="133" t="str">
        <f ca="1">IF($H791="","",ROUND(IF(MONTH($H791)=MONTH($C$4)-1,BT791*(1+CC791)-SUM($CM$4:$CM791),0),2))</f>
        <v/>
      </c>
      <c r="CZ791" s="132" t="str">
        <f t="shared" ca="1" si="749"/>
        <v/>
      </c>
    </row>
    <row r="792" spans="6:104" x14ac:dyDescent="0.2">
      <c r="F792" s="3">
        <v>789</v>
      </c>
      <c r="G792" s="3">
        <f t="shared" si="750"/>
        <v>66</v>
      </c>
      <c r="H792" s="8" t="str">
        <f t="shared" ca="1" si="789"/>
        <v/>
      </c>
      <c r="I792" s="6" t="str">
        <f t="shared" ca="1" si="735"/>
        <v/>
      </c>
      <c r="J792" s="6" t="str">
        <f t="shared" ca="1" si="736"/>
        <v/>
      </c>
      <c r="K792" s="7"/>
      <c r="L792" s="6" t="str">
        <f ca="1">IF($H792="","",IF($J792="",VLOOKUP($I792,Sterbetafeln!$A$4:$I$124,$D$10,FALSE),MAX(0.0005,VLOOKUP($I792,Sterbetafeln!$A$4:$I$124,$D$10,FALSE)*VLOOKUP($J792,Sterbetafeln!$A$4:$I$124,$D$13,FALSE))))</f>
        <v/>
      </c>
      <c r="M792" s="78">
        <f ca="1">SUM($O$3:$O792)</f>
        <v>0</v>
      </c>
      <c r="N792" s="25" t="str">
        <f t="shared" ca="1" si="751"/>
        <v/>
      </c>
      <c r="O792" s="25" t="str">
        <f t="shared" ca="1" si="752"/>
        <v/>
      </c>
      <c r="P792" s="25" t="str">
        <f t="shared" ca="1" si="753"/>
        <v/>
      </c>
      <c r="Q792" s="7" t="str">
        <f t="shared" ca="1" si="754"/>
        <v/>
      </c>
      <c r="R792" s="25" t="str">
        <f t="shared" ca="1" si="755"/>
        <v/>
      </c>
      <c r="S792" s="25">
        <f ca="1">SUM(R$3:R792)</f>
        <v>0</v>
      </c>
      <c r="T792" s="25" t="str">
        <f t="shared" ca="1" si="756"/>
        <v/>
      </c>
      <c r="U792" s="25" t="str">
        <f t="shared" ca="1" si="737"/>
        <v/>
      </c>
      <c r="V792" s="25" t="str">
        <f t="shared" ca="1" si="757"/>
        <v/>
      </c>
      <c r="W792" s="25" t="str">
        <f t="shared" ca="1" si="738"/>
        <v/>
      </c>
      <c r="X792" s="25" t="str">
        <f t="shared" ca="1" si="758"/>
        <v/>
      </c>
      <c r="Y792" s="25" t="str">
        <f t="shared" ca="1" si="739"/>
        <v/>
      </c>
      <c r="Z792" s="25" t="str">
        <f t="shared" ca="1" si="759"/>
        <v/>
      </c>
      <c r="AA792" s="25" t="str">
        <f t="shared" ca="1" si="760"/>
        <v/>
      </c>
      <c r="AB792" s="25" t="str">
        <f ca="1">IF($H792="","",IF($Q792="x",SUM(U$3:W792)+SUM(Z$3:AA792)-SUM(AB$3:AB791),0))</f>
        <v/>
      </c>
      <c r="AC792" s="25" t="str">
        <f t="shared" ca="1" si="761"/>
        <v/>
      </c>
      <c r="AD792" s="25" t="str">
        <f t="shared" ca="1" si="740"/>
        <v/>
      </c>
      <c r="AE792" s="7"/>
      <c r="AF792" s="25" t="str">
        <f t="shared" ca="1" si="762"/>
        <v/>
      </c>
      <c r="AG792" s="25">
        <f ca="1">SUM(AF$3:AF792)</f>
        <v>0</v>
      </c>
      <c r="AH792" s="25" t="str">
        <f t="shared" ca="1" si="763"/>
        <v/>
      </c>
      <c r="AI792" s="25" t="str">
        <f t="shared" ca="1" si="741"/>
        <v/>
      </c>
      <c r="AJ792" s="25" t="str">
        <f t="shared" ca="1" si="764"/>
        <v/>
      </c>
      <c r="AK792" s="25" t="str">
        <f t="shared" ca="1" si="742"/>
        <v/>
      </c>
      <c r="AL792" s="25" t="str">
        <f t="shared" ca="1" si="765"/>
        <v/>
      </c>
      <c r="AM792" s="25" t="str">
        <f t="shared" ca="1" si="743"/>
        <v/>
      </c>
      <c r="AN792" s="25" t="str">
        <f t="shared" ca="1" si="766"/>
        <v/>
      </c>
      <c r="AO792" s="25" t="str">
        <f t="shared" ca="1" si="767"/>
        <v/>
      </c>
      <c r="AP792" s="25" t="str">
        <f ca="1">IF($H792="","",IF($Q792="x",SUM(AI$3:AK792)+SUM(AN$3:AO792)-SUM(AP$3:AP791),0))</f>
        <v/>
      </c>
      <c r="AQ792" s="25" t="str">
        <f t="shared" ca="1" si="768"/>
        <v/>
      </c>
      <c r="AR792" s="25" t="str">
        <f t="shared" ca="1" si="744"/>
        <v/>
      </c>
      <c r="AS792" s="7"/>
      <c r="AT792" s="25" t="str">
        <f t="shared" ca="1" si="769"/>
        <v/>
      </c>
      <c r="AU792" s="25">
        <f ca="1">SUM(AT$3:AT792)</f>
        <v>0</v>
      </c>
      <c r="AV792" s="25" t="str">
        <f t="shared" ca="1" si="770"/>
        <v/>
      </c>
      <c r="AW792" s="25" t="str">
        <f t="shared" ca="1" si="745"/>
        <v/>
      </c>
      <c r="AX792" s="25" t="str">
        <f t="shared" ca="1" si="771"/>
        <v/>
      </c>
      <c r="AY792" s="25" t="str">
        <f t="shared" ca="1" si="772"/>
        <v/>
      </c>
      <c r="AZ792" s="25" t="str">
        <f t="shared" ca="1" si="773"/>
        <v/>
      </c>
      <c r="BA792" s="25" t="str">
        <f t="shared" ca="1" si="774"/>
        <v/>
      </c>
      <c r="BB792" s="25" t="str">
        <f t="shared" ca="1" si="775"/>
        <v/>
      </c>
      <c r="BC792" s="25" t="str">
        <f t="shared" ca="1" si="776"/>
        <v/>
      </c>
      <c r="BD792" s="25" t="str">
        <f ca="1">IF($H792="","",IF($Q792="x",SUM(AW$3:AY792)+SUM(BB$3:BC792)-SUM(BD$3:BD791),0))</f>
        <v/>
      </c>
      <c r="BE792" s="25" t="str">
        <f t="shared" ca="1" si="777"/>
        <v/>
      </c>
      <c r="BF792" s="25" t="str">
        <f t="shared" ca="1" si="746"/>
        <v/>
      </c>
      <c r="BG792" s="7"/>
      <c r="BI792" s="25" t="str">
        <f t="shared" ca="1" si="778"/>
        <v/>
      </c>
      <c r="BJ792" s="25">
        <f ca="1">SUM(BI$3:BI792)</f>
        <v>0</v>
      </c>
      <c r="BK792" s="25" t="str">
        <f t="shared" ca="1" si="790"/>
        <v/>
      </c>
      <c r="BL792" s="25" t="str">
        <f t="shared" ca="1" si="747"/>
        <v/>
      </c>
      <c r="BM792" s="25" t="str">
        <f t="shared" ca="1" si="779"/>
        <v/>
      </c>
      <c r="BN792" s="25" t="str">
        <f t="shared" ca="1" si="780"/>
        <v/>
      </c>
      <c r="BO792" s="25" t="str">
        <f t="shared" ca="1" si="781"/>
        <v/>
      </c>
      <c r="BP792" s="25" t="str">
        <f t="shared" ca="1" si="782"/>
        <v/>
      </c>
      <c r="BQ792" s="25" t="str">
        <f t="shared" ca="1" si="783"/>
        <v/>
      </c>
      <c r="BR792" s="25" t="str">
        <f t="shared" ca="1" si="784"/>
        <v/>
      </c>
      <c r="BS792" s="25" t="str">
        <f ca="1">IF($H792="","",IF($Q792="x",SUM(BL$3:BN792)+SUM(BQ$3:BR792)-SUM(BS$3:BS791),0))</f>
        <v/>
      </c>
      <c r="BT792" s="25" t="str">
        <f t="shared" ca="1" si="785"/>
        <v/>
      </c>
      <c r="BU792" s="25" t="str">
        <f t="shared" ca="1" si="748"/>
        <v/>
      </c>
      <c r="BV792" s="7"/>
      <c r="BY792" s="7"/>
      <c r="CB792" s="131">
        <f t="shared" si="732"/>
        <v>789</v>
      </c>
      <c r="CC792" s="132" t="str">
        <f t="shared" ca="1" si="786"/>
        <v/>
      </c>
      <c r="CD792" s="133" t="str">
        <f t="shared" ca="1" si="733"/>
        <v/>
      </c>
      <c r="CE792" s="133" t="str">
        <f t="shared" ca="1" si="787"/>
        <v/>
      </c>
      <c r="CF792" s="133" t="str">
        <f t="shared" ca="1" si="734"/>
        <v/>
      </c>
      <c r="CG792" s="133" t="str">
        <f t="shared" ca="1" si="788"/>
        <v/>
      </c>
      <c r="CH792" s="133" t="str">
        <f ca="1">IF($H792="","",IF(MONTH($H792)=MONTH($C$4)-1,MAX(0,(CG792-SUM(N781:N792)+SUM(O781:O792))-(VLOOKUP(CB792-12,$CB$3:$CH791,6,FALSE))),0)*0.25)</f>
        <v/>
      </c>
      <c r="CI792" s="133" t="str">
        <f ca="1">IF($H792="","",CG792-SUM($CH$4:$CH792))</f>
        <v/>
      </c>
      <c r="CK792" s="133" t="str">
        <f ca="1">IF($H792="","",SUM($N$4:$N792)+$CK$3)</f>
        <v/>
      </c>
      <c r="CL792" s="133" t="str">
        <f ca="1">IF($H792="","",SUM($O$4:$O792))</f>
        <v/>
      </c>
      <c r="CM792" s="133" t="str">
        <f t="shared" ca="1" si="791"/>
        <v/>
      </c>
      <c r="CN792" s="133" t="str">
        <f ca="1">IF($H792="","",ROUND(IF(MONTH($H792)=MONTH($C$4)-1,BT792*(1+CC792)-SUM($CM$4:$CM792),0),2))</f>
        <v/>
      </c>
      <c r="CZ792" s="132" t="str">
        <f t="shared" ca="1" si="749"/>
        <v/>
      </c>
    </row>
    <row r="793" spans="6:104" x14ac:dyDescent="0.2">
      <c r="F793" s="3">
        <v>790</v>
      </c>
      <c r="G793" s="3">
        <f t="shared" si="750"/>
        <v>66</v>
      </c>
      <c r="H793" s="8" t="str">
        <f t="shared" ca="1" si="789"/>
        <v/>
      </c>
      <c r="I793" s="6" t="str">
        <f t="shared" ca="1" si="735"/>
        <v/>
      </c>
      <c r="J793" s="6" t="str">
        <f t="shared" ca="1" si="736"/>
        <v/>
      </c>
      <c r="K793" s="7"/>
      <c r="L793" s="6" t="str">
        <f ca="1">IF($H793="","",IF($J793="",VLOOKUP($I793,Sterbetafeln!$A$4:$I$124,$D$10,FALSE),MAX(0.0005,VLOOKUP($I793,Sterbetafeln!$A$4:$I$124,$D$10,FALSE)*VLOOKUP($J793,Sterbetafeln!$A$4:$I$124,$D$13,FALSE))))</f>
        <v/>
      </c>
      <c r="M793" s="78">
        <f ca="1">SUM($O$3:$O793)</f>
        <v>0</v>
      </c>
      <c r="N793" s="25" t="str">
        <f t="shared" ca="1" si="751"/>
        <v/>
      </c>
      <c r="O793" s="25" t="str">
        <f t="shared" ca="1" si="752"/>
        <v/>
      </c>
      <c r="P793" s="25" t="str">
        <f t="shared" ca="1" si="753"/>
        <v/>
      </c>
      <c r="Q793" s="7" t="str">
        <f t="shared" ca="1" si="754"/>
        <v/>
      </c>
      <c r="R793" s="25" t="str">
        <f t="shared" ca="1" si="755"/>
        <v/>
      </c>
      <c r="S793" s="25">
        <f ca="1">SUM(R$3:R793)</f>
        <v>0</v>
      </c>
      <c r="T793" s="25" t="str">
        <f t="shared" ca="1" si="756"/>
        <v/>
      </c>
      <c r="U793" s="25" t="str">
        <f t="shared" ca="1" si="737"/>
        <v/>
      </c>
      <c r="V793" s="25" t="str">
        <f t="shared" ca="1" si="757"/>
        <v/>
      </c>
      <c r="W793" s="25" t="str">
        <f t="shared" ca="1" si="738"/>
        <v/>
      </c>
      <c r="X793" s="25" t="str">
        <f t="shared" ca="1" si="758"/>
        <v/>
      </c>
      <c r="Y793" s="25" t="str">
        <f t="shared" ca="1" si="739"/>
        <v/>
      </c>
      <c r="Z793" s="25" t="str">
        <f t="shared" ca="1" si="759"/>
        <v/>
      </c>
      <c r="AA793" s="25" t="str">
        <f t="shared" ca="1" si="760"/>
        <v/>
      </c>
      <c r="AB793" s="25" t="str">
        <f ca="1">IF($H793="","",IF($Q793="x",SUM(U$3:W793)+SUM(Z$3:AA793)-SUM(AB$3:AB792),0))</f>
        <v/>
      </c>
      <c r="AC793" s="25" t="str">
        <f t="shared" ca="1" si="761"/>
        <v/>
      </c>
      <c r="AD793" s="25" t="str">
        <f t="shared" ca="1" si="740"/>
        <v/>
      </c>
      <c r="AE793" s="7"/>
      <c r="AF793" s="25" t="str">
        <f t="shared" ca="1" si="762"/>
        <v/>
      </c>
      <c r="AG793" s="25">
        <f ca="1">SUM(AF$3:AF793)</f>
        <v>0</v>
      </c>
      <c r="AH793" s="25" t="str">
        <f t="shared" ca="1" si="763"/>
        <v/>
      </c>
      <c r="AI793" s="25" t="str">
        <f t="shared" ca="1" si="741"/>
        <v/>
      </c>
      <c r="AJ793" s="25" t="str">
        <f t="shared" ca="1" si="764"/>
        <v/>
      </c>
      <c r="AK793" s="25" t="str">
        <f t="shared" ca="1" si="742"/>
        <v/>
      </c>
      <c r="AL793" s="25" t="str">
        <f t="shared" ca="1" si="765"/>
        <v/>
      </c>
      <c r="AM793" s="25" t="str">
        <f t="shared" ca="1" si="743"/>
        <v/>
      </c>
      <c r="AN793" s="25" t="str">
        <f t="shared" ca="1" si="766"/>
        <v/>
      </c>
      <c r="AO793" s="25" t="str">
        <f t="shared" ca="1" si="767"/>
        <v/>
      </c>
      <c r="AP793" s="25" t="str">
        <f ca="1">IF($H793="","",IF($Q793="x",SUM(AI$3:AK793)+SUM(AN$3:AO793)-SUM(AP$3:AP792),0))</f>
        <v/>
      </c>
      <c r="AQ793" s="25" t="str">
        <f t="shared" ca="1" si="768"/>
        <v/>
      </c>
      <c r="AR793" s="25" t="str">
        <f t="shared" ca="1" si="744"/>
        <v/>
      </c>
      <c r="AS793" s="7"/>
      <c r="AT793" s="25" t="str">
        <f t="shared" ca="1" si="769"/>
        <v/>
      </c>
      <c r="AU793" s="25">
        <f ca="1">SUM(AT$3:AT793)</f>
        <v>0</v>
      </c>
      <c r="AV793" s="25" t="str">
        <f t="shared" ca="1" si="770"/>
        <v/>
      </c>
      <c r="AW793" s="25" t="str">
        <f t="shared" ca="1" si="745"/>
        <v/>
      </c>
      <c r="AX793" s="25" t="str">
        <f t="shared" ca="1" si="771"/>
        <v/>
      </c>
      <c r="AY793" s="25" t="str">
        <f t="shared" ca="1" si="772"/>
        <v/>
      </c>
      <c r="AZ793" s="25" t="str">
        <f t="shared" ca="1" si="773"/>
        <v/>
      </c>
      <c r="BA793" s="25" t="str">
        <f t="shared" ca="1" si="774"/>
        <v/>
      </c>
      <c r="BB793" s="25" t="str">
        <f t="shared" ca="1" si="775"/>
        <v/>
      </c>
      <c r="BC793" s="25" t="str">
        <f t="shared" ca="1" si="776"/>
        <v/>
      </c>
      <c r="BD793" s="25" t="str">
        <f ca="1">IF($H793="","",IF($Q793="x",SUM(AW$3:AY793)+SUM(BB$3:BC793)-SUM(BD$3:BD792),0))</f>
        <v/>
      </c>
      <c r="BE793" s="25" t="str">
        <f t="shared" ca="1" si="777"/>
        <v/>
      </c>
      <c r="BF793" s="25" t="str">
        <f t="shared" ca="1" si="746"/>
        <v/>
      </c>
      <c r="BG793" s="7"/>
      <c r="BI793" s="25" t="str">
        <f t="shared" ca="1" si="778"/>
        <v/>
      </c>
      <c r="BJ793" s="25">
        <f ca="1">SUM(BI$3:BI793)</f>
        <v>0</v>
      </c>
      <c r="BK793" s="25" t="str">
        <f t="shared" ca="1" si="790"/>
        <v/>
      </c>
      <c r="BL793" s="25" t="str">
        <f t="shared" ca="1" si="747"/>
        <v/>
      </c>
      <c r="BM793" s="25" t="str">
        <f t="shared" ca="1" si="779"/>
        <v/>
      </c>
      <c r="BN793" s="25" t="str">
        <f t="shared" ca="1" si="780"/>
        <v/>
      </c>
      <c r="BO793" s="25" t="str">
        <f t="shared" ca="1" si="781"/>
        <v/>
      </c>
      <c r="BP793" s="25" t="str">
        <f t="shared" ca="1" si="782"/>
        <v/>
      </c>
      <c r="BQ793" s="25" t="str">
        <f t="shared" ca="1" si="783"/>
        <v/>
      </c>
      <c r="BR793" s="25" t="str">
        <f t="shared" ca="1" si="784"/>
        <v/>
      </c>
      <c r="BS793" s="25" t="str">
        <f ca="1">IF($H793="","",IF($Q793="x",SUM(BL$3:BN793)+SUM(BQ$3:BR793)-SUM(BS$3:BS792),0))</f>
        <v/>
      </c>
      <c r="BT793" s="25" t="str">
        <f t="shared" ca="1" si="785"/>
        <v/>
      </c>
      <c r="BU793" s="25" t="str">
        <f t="shared" ca="1" si="748"/>
        <v/>
      </c>
      <c r="BV793" s="7"/>
      <c r="BY793" s="7"/>
      <c r="CB793" s="131">
        <f t="shared" si="732"/>
        <v>790</v>
      </c>
      <c r="CC793" s="132" t="str">
        <f t="shared" ca="1" si="786"/>
        <v/>
      </c>
      <c r="CD793" s="133" t="str">
        <f t="shared" ca="1" si="733"/>
        <v/>
      </c>
      <c r="CE793" s="133" t="str">
        <f t="shared" ca="1" si="787"/>
        <v/>
      </c>
      <c r="CF793" s="133" t="str">
        <f t="shared" ca="1" si="734"/>
        <v/>
      </c>
      <c r="CG793" s="133" t="str">
        <f t="shared" ca="1" si="788"/>
        <v/>
      </c>
      <c r="CH793" s="133" t="str">
        <f ca="1">IF($H793="","",IF(MONTH($H793)=MONTH($C$4)-1,MAX(0,(CG793-SUM(N782:N793)+SUM(O782:O793))-(VLOOKUP(CB793-12,$CB$3:$CH792,6,FALSE))),0)*0.25)</f>
        <v/>
      </c>
      <c r="CI793" s="133" t="str">
        <f ca="1">IF($H793="","",CG793-SUM($CH$4:$CH793))</f>
        <v/>
      </c>
      <c r="CK793" s="133" t="str">
        <f ca="1">IF($H793="","",SUM($N$4:$N793)+$CK$3)</f>
        <v/>
      </c>
      <c r="CL793" s="133" t="str">
        <f ca="1">IF($H793="","",SUM($O$4:$O793))</f>
        <v/>
      </c>
      <c r="CM793" s="133" t="str">
        <f t="shared" ca="1" si="791"/>
        <v/>
      </c>
      <c r="CN793" s="133" t="str">
        <f ca="1">IF($H793="","",ROUND(IF(MONTH($H793)=MONTH($C$4)-1,BT793*(1+CC793)-SUM($CM$4:$CM793),0),2))</f>
        <v/>
      </c>
      <c r="CZ793" s="132" t="str">
        <f t="shared" ca="1" si="749"/>
        <v/>
      </c>
    </row>
    <row r="794" spans="6:104" x14ac:dyDescent="0.2">
      <c r="F794" s="3">
        <v>791</v>
      </c>
      <c r="G794" s="3">
        <f t="shared" si="750"/>
        <v>66</v>
      </c>
      <c r="H794" s="8" t="str">
        <f t="shared" ca="1" si="789"/>
        <v/>
      </c>
      <c r="I794" s="6" t="str">
        <f t="shared" ca="1" si="735"/>
        <v/>
      </c>
      <c r="J794" s="6" t="str">
        <f t="shared" ca="1" si="736"/>
        <v/>
      </c>
      <c r="K794" s="7"/>
      <c r="L794" s="6" t="str">
        <f ca="1">IF($H794="","",IF($J794="",VLOOKUP($I794,Sterbetafeln!$A$4:$I$124,$D$10,FALSE),MAX(0.0005,VLOOKUP($I794,Sterbetafeln!$A$4:$I$124,$D$10,FALSE)*VLOOKUP($J794,Sterbetafeln!$A$4:$I$124,$D$13,FALSE))))</f>
        <v/>
      </c>
      <c r="M794" s="78">
        <f ca="1">SUM($O$3:$O794)</f>
        <v>0</v>
      </c>
      <c r="N794" s="25" t="str">
        <f t="shared" ca="1" si="751"/>
        <v/>
      </c>
      <c r="O794" s="25" t="str">
        <f t="shared" ca="1" si="752"/>
        <v/>
      </c>
      <c r="P794" s="25" t="str">
        <f t="shared" ca="1" si="753"/>
        <v/>
      </c>
      <c r="Q794" s="7" t="str">
        <f t="shared" ca="1" si="754"/>
        <v/>
      </c>
      <c r="R794" s="25" t="str">
        <f t="shared" ca="1" si="755"/>
        <v/>
      </c>
      <c r="S794" s="25">
        <f ca="1">SUM(R$3:R794)</f>
        <v>0</v>
      </c>
      <c r="T794" s="25" t="str">
        <f t="shared" ca="1" si="756"/>
        <v/>
      </c>
      <c r="U794" s="25" t="str">
        <f t="shared" ca="1" si="737"/>
        <v/>
      </c>
      <c r="V794" s="25" t="str">
        <f t="shared" ca="1" si="757"/>
        <v/>
      </c>
      <c r="W794" s="25" t="str">
        <f t="shared" ca="1" si="738"/>
        <v/>
      </c>
      <c r="X794" s="25" t="str">
        <f t="shared" ca="1" si="758"/>
        <v/>
      </c>
      <c r="Y794" s="25" t="str">
        <f t="shared" ca="1" si="739"/>
        <v/>
      </c>
      <c r="Z794" s="25" t="str">
        <f t="shared" ca="1" si="759"/>
        <v/>
      </c>
      <c r="AA794" s="25" t="str">
        <f t="shared" ca="1" si="760"/>
        <v/>
      </c>
      <c r="AB794" s="25" t="str">
        <f ca="1">IF($H794="","",IF($Q794="x",SUM(U$3:W794)+SUM(Z$3:AA794)-SUM(AB$3:AB793),0))</f>
        <v/>
      </c>
      <c r="AC794" s="25" t="str">
        <f t="shared" ca="1" si="761"/>
        <v/>
      </c>
      <c r="AD794" s="25" t="str">
        <f t="shared" ca="1" si="740"/>
        <v/>
      </c>
      <c r="AE794" s="7"/>
      <c r="AF794" s="25" t="str">
        <f t="shared" ca="1" si="762"/>
        <v/>
      </c>
      <c r="AG794" s="25">
        <f ca="1">SUM(AF$3:AF794)</f>
        <v>0</v>
      </c>
      <c r="AH794" s="25" t="str">
        <f t="shared" ca="1" si="763"/>
        <v/>
      </c>
      <c r="AI794" s="25" t="str">
        <f t="shared" ca="1" si="741"/>
        <v/>
      </c>
      <c r="AJ794" s="25" t="str">
        <f t="shared" ca="1" si="764"/>
        <v/>
      </c>
      <c r="AK794" s="25" t="str">
        <f t="shared" ca="1" si="742"/>
        <v/>
      </c>
      <c r="AL794" s="25" t="str">
        <f t="shared" ca="1" si="765"/>
        <v/>
      </c>
      <c r="AM794" s="25" t="str">
        <f t="shared" ca="1" si="743"/>
        <v/>
      </c>
      <c r="AN794" s="25" t="str">
        <f t="shared" ca="1" si="766"/>
        <v/>
      </c>
      <c r="AO794" s="25" t="str">
        <f t="shared" ca="1" si="767"/>
        <v/>
      </c>
      <c r="AP794" s="25" t="str">
        <f ca="1">IF($H794="","",IF($Q794="x",SUM(AI$3:AK794)+SUM(AN$3:AO794)-SUM(AP$3:AP793),0))</f>
        <v/>
      </c>
      <c r="AQ794" s="25" t="str">
        <f t="shared" ca="1" si="768"/>
        <v/>
      </c>
      <c r="AR794" s="25" t="str">
        <f t="shared" ca="1" si="744"/>
        <v/>
      </c>
      <c r="AS794" s="7"/>
      <c r="AT794" s="25" t="str">
        <f t="shared" ca="1" si="769"/>
        <v/>
      </c>
      <c r="AU794" s="25">
        <f ca="1">SUM(AT$3:AT794)</f>
        <v>0</v>
      </c>
      <c r="AV794" s="25" t="str">
        <f t="shared" ca="1" si="770"/>
        <v/>
      </c>
      <c r="AW794" s="25" t="str">
        <f t="shared" ca="1" si="745"/>
        <v/>
      </c>
      <c r="AX794" s="25" t="str">
        <f t="shared" ca="1" si="771"/>
        <v/>
      </c>
      <c r="AY794" s="25" t="str">
        <f t="shared" ca="1" si="772"/>
        <v/>
      </c>
      <c r="AZ794" s="25" t="str">
        <f t="shared" ca="1" si="773"/>
        <v/>
      </c>
      <c r="BA794" s="25" t="str">
        <f t="shared" ca="1" si="774"/>
        <v/>
      </c>
      <c r="BB794" s="25" t="str">
        <f t="shared" ca="1" si="775"/>
        <v/>
      </c>
      <c r="BC794" s="25" t="str">
        <f t="shared" ca="1" si="776"/>
        <v/>
      </c>
      <c r="BD794" s="25" t="str">
        <f ca="1">IF($H794="","",IF($Q794="x",SUM(AW$3:AY794)+SUM(BB$3:BC794)-SUM(BD$3:BD793),0))</f>
        <v/>
      </c>
      <c r="BE794" s="25" t="str">
        <f t="shared" ca="1" si="777"/>
        <v/>
      </c>
      <c r="BF794" s="25" t="str">
        <f t="shared" ca="1" si="746"/>
        <v/>
      </c>
      <c r="BG794" s="7"/>
      <c r="BI794" s="25" t="str">
        <f t="shared" ca="1" si="778"/>
        <v/>
      </c>
      <c r="BJ794" s="25">
        <f ca="1">SUM(BI$3:BI794)</f>
        <v>0</v>
      </c>
      <c r="BK794" s="25" t="str">
        <f t="shared" ca="1" si="790"/>
        <v/>
      </c>
      <c r="BL794" s="25" t="str">
        <f t="shared" ca="1" si="747"/>
        <v/>
      </c>
      <c r="BM794" s="25" t="str">
        <f t="shared" ca="1" si="779"/>
        <v/>
      </c>
      <c r="BN794" s="25" t="str">
        <f t="shared" ca="1" si="780"/>
        <v/>
      </c>
      <c r="BO794" s="25" t="str">
        <f t="shared" ca="1" si="781"/>
        <v/>
      </c>
      <c r="BP794" s="25" t="str">
        <f t="shared" ca="1" si="782"/>
        <v/>
      </c>
      <c r="BQ794" s="25" t="str">
        <f t="shared" ca="1" si="783"/>
        <v/>
      </c>
      <c r="BR794" s="25" t="str">
        <f t="shared" ca="1" si="784"/>
        <v/>
      </c>
      <c r="BS794" s="25" t="str">
        <f ca="1">IF($H794="","",IF($Q794="x",SUM(BL$3:BN794)+SUM(BQ$3:BR794)-SUM(BS$3:BS793),0))</f>
        <v/>
      </c>
      <c r="BT794" s="25" t="str">
        <f t="shared" ca="1" si="785"/>
        <v/>
      </c>
      <c r="BU794" s="25" t="str">
        <f t="shared" ca="1" si="748"/>
        <v/>
      </c>
      <c r="BV794" s="7"/>
      <c r="BY794" s="7"/>
      <c r="CB794" s="131">
        <f t="shared" si="732"/>
        <v>791</v>
      </c>
      <c r="CC794" s="132" t="str">
        <f t="shared" ca="1" si="786"/>
        <v/>
      </c>
      <c r="CD794" s="133" t="str">
        <f t="shared" ca="1" si="733"/>
        <v/>
      </c>
      <c r="CE794" s="133" t="str">
        <f t="shared" ca="1" si="787"/>
        <v/>
      </c>
      <c r="CF794" s="133" t="str">
        <f t="shared" ca="1" si="734"/>
        <v/>
      </c>
      <c r="CG794" s="133" t="str">
        <f t="shared" ca="1" si="788"/>
        <v/>
      </c>
      <c r="CH794" s="133" t="str">
        <f ca="1">IF($H794="","",IF(MONTH($H794)=MONTH($C$4)-1,MAX(0,(CG794-SUM(N783:N794)+SUM(O783:O794))-(VLOOKUP(CB794-12,$CB$3:$CH793,6,FALSE))),0)*0.25)</f>
        <v/>
      </c>
      <c r="CI794" s="133" t="str">
        <f ca="1">IF($H794="","",CG794-SUM($CH$4:$CH794))</f>
        <v/>
      </c>
      <c r="CK794" s="133" t="str">
        <f ca="1">IF($H794="","",SUM($N$4:$N794)+$CK$3)</f>
        <v/>
      </c>
      <c r="CL794" s="133" t="str">
        <f ca="1">IF($H794="","",SUM($O$4:$O794))</f>
        <v/>
      </c>
      <c r="CM794" s="133" t="str">
        <f t="shared" ca="1" si="791"/>
        <v/>
      </c>
      <c r="CN794" s="133" t="str">
        <f ca="1">IF($H794="","",ROUND(IF(MONTH($H794)=MONTH($C$4)-1,BT794*(1+CC794)-SUM($CM$4:$CM794),0),2))</f>
        <v/>
      </c>
      <c r="CZ794" s="132" t="str">
        <f t="shared" ca="1" si="749"/>
        <v/>
      </c>
    </row>
    <row r="795" spans="6:104" x14ac:dyDescent="0.2">
      <c r="F795" s="3">
        <v>792</v>
      </c>
      <c r="G795" s="3">
        <f t="shared" si="750"/>
        <v>66</v>
      </c>
      <c r="H795" s="8" t="str">
        <f t="shared" ca="1" si="789"/>
        <v/>
      </c>
      <c r="I795" s="6" t="str">
        <f t="shared" ca="1" si="735"/>
        <v/>
      </c>
      <c r="J795" s="6" t="str">
        <f t="shared" ca="1" si="736"/>
        <v/>
      </c>
      <c r="K795" s="7"/>
      <c r="L795" s="6" t="str">
        <f ca="1">IF($H795="","",IF($J795="",VLOOKUP($I795,Sterbetafeln!$A$4:$I$124,$D$10,FALSE),MAX(0.0005,VLOOKUP($I795,Sterbetafeln!$A$4:$I$124,$D$10,FALSE)*VLOOKUP($J795,Sterbetafeln!$A$4:$I$124,$D$13,FALSE))))</f>
        <v/>
      </c>
      <c r="M795" s="78">
        <f ca="1">SUM($O$3:$O795)</f>
        <v>0</v>
      </c>
      <c r="N795" s="25" t="str">
        <f t="shared" ca="1" si="751"/>
        <v/>
      </c>
      <c r="O795" s="25" t="str">
        <f t="shared" ca="1" si="752"/>
        <v/>
      </c>
      <c r="P795" s="25" t="str">
        <f t="shared" ca="1" si="753"/>
        <v/>
      </c>
      <c r="Q795" s="7" t="str">
        <f t="shared" ca="1" si="754"/>
        <v/>
      </c>
      <c r="R795" s="25" t="str">
        <f t="shared" ca="1" si="755"/>
        <v/>
      </c>
      <c r="S795" s="25">
        <f ca="1">SUM(R$3:R795)</f>
        <v>0</v>
      </c>
      <c r="T795" s="25" t="str">
        <f t="shared" ca="1" si="756"/>
        <v/>
      </c>
      <c r="U795" s="25" t="str">
        <f t="shared" ca="1" si="737"/>
        <v/>
      </c>
      <c r="V795" s="25" t="str">
        <f t="shared" ca="1" si="757"/>
        <v/>
      </c>
      <c r="W795" s="25" t="str">
        <f t="shared" ca="1" si="738"/>
        <v/>
      </c>
      <c r="X795" s="25" t="str">
        <f t="shared" ca="1" si="758"/>
        <v/>
      </c>
      <c r="Y795" s="25" t="str">
        <f t="shared" ca="1" si="739"/>
        <v/>
      </c>
      <c r="Z795" s="25" t="str">
        <f t="shared" ca="1" si="759"/>
        <v/>
      </c>
      <c r="AA795" s="25" t="str">
        <f t="shared" ca="1" si="760"/>
        <v/>
      </c>
      <c r="AB795" s="25" t="str">
        <f ca="1">IF($H795="","",IF($Q795="x",SUM(U$3:W795)+SUM(Z$3:AA795)-SUM(AB$3:AB794),0))</f>
        <v/>
      </c>
      <c r="AC795" s="25" t="str">
        <f t="shared" ca="1" si="761"/>
        <v/>
      </c>
      <c r="AD795" s="25" t="str">
        <f t="shared" ca="1" si="740"/>
        <v/>
      </c>
      <c r="AE795" s="7"/>
      <c r="AF795" s="25" t="str">
        <f t="shared" ca="1" si="762"/>
        <v/>
      </c>
      <c r="AG795" s="25">
        <f ca="1">SUM(AF$3:AF795)</f>
        <v>0</v>
      </c>
      <c r="AH795" s="25" t="str">
        <f t="shared" ca="1" si="763"/>
        <v/>
      </c>
      <c r="AI795" s="25" t="str">
        <f t="shared" ca="1" si="741"/>
        <v/>
      </c>
      <c r="AJ795" s="25" t="str">
        <f t="shared" ca="1" si="764"/>
        <v/>
      </c>
      <c r="AK795" s="25" t="str">
        <f t="shared" ca="1" si="742"/>
        <v/>
      </c>
      <c r="AL795" s="25" t="str">
        <f t="shared" ca="1" si="765"/>
        <v/>
      </c>
      <c r="AM795" s="25" t="str">
        <f t="shared" ca="1" si="743"/>
        <v/>
      </c>
      <c r="AN795" s="25" t="str">
        <f t="shared" ca="1" si="766"/>
        <v/>
      </c>
      <c r="AO795" s="25" t="str">
        <f t="shared" ca="1" si="767"/>
        <v/>
      </c>
      <c r="AP795" s="25" t="str">
        <f ca="1">IF($H795="","",IF($Q795="x",SUM(AI$3:AK795)+SUM(AN$3:AO795)-SUM(AP$3:AP794),0))</f>
        <v/>
      </c>
      <c r="AQ795" s="25" t="str">
        <f t="shared" ca="1" si="768"/>
        <v/>
      </c>
      <c r="AR795" s="25" t="str">
        <f t="shared" ca="1" si="744"/>
        <v/>
      </c>
      <c r="AS795" s="7"/>
      <c r="AT795" s="25" t="str">
        <f t="shared" ca="1" si="769"/>
        <v/>
      </c>
      <c r="AU795" s="25">
        <f ca="1">SUM(AT$3:AT795)</f>
        <v>0</v>
      </c>
      <c r="AV795" s="25" t="str">
        <f t="shared" ca="1" si="770"/>
        <v/>
      </c>
      <c r="AW795" s="25" t="str">
        <f t="shared" ca="1" si="745"/>
        <v/>
      </c>
      <c r="AX795" s="25" t="str">
        <f t="shared" ca="1" si="771"/>
        <v/>
      </c>
      <c r="AY795" s="25" t="str">
        <f t="shared" ca="1" si="772"/>
        <v/>
      </c>
      <c r="AZ795" s="25" t="str">
        <f t="shared" ca="1" si="773"/>
        <v/>
      </c>
      <c r="BA795" s="25" t="str">
        <f t="shared" ca="1" si="774"/>
        <v/>
      </c>
      <c r="BB795" s="25" t="str">
        <f t="shared" ca="1" si="775"/>
        <v/>
      </c>
      <c r="BC795" s="25" t="str">
        <f t="shared" ca="1" si="776"/>
        <v/>
      </c>
      <c r="BD795" s="25" t="str">
        <f ca="1">IF($H795="","",IF($Q795="x",SUM(AW$3:AY795)+SUM(BB$3:BC795)-SUM(BD$3:BD794),0))</f>
        <v/>
      </c>
      <c r="BE795" s="25" t="str">
        <f t="shared" ca="1" si="777"/>
        <v/>
      </c>
      <c r="BF795" s="25" t="str">
        <f t="shared" ca="1" si="746"/>
        <v/>
      </c>
      <c r="BG795" s="7"/>
      <c r="BI795" s="25" t="str">
        <f t="shared" ca="1" si="778"/>
        <v/>
      </c>
      <c r="BJ795" s="25">
        <f ca="1">SUM(BI$3:BI795)</f>
        <v>0</v>
      </c>
      <c r="BK795" s="25" t="str">
        <f t="shared" ca="1" si="790"/>
        <v/>
      </c>
      <c r="BL795" s="25" t="str">
        <f t="shared" ca="1" si="747"/>
        <v/>
      </c>
      <c r="BM795" s="25" t="str">
        <f t="shared" ca="1" si="779"/>
        <v/>
      </c>
      <c r="BN795" s="25" t="str">
        <f t="shared" ca="1" si="780"/>
        <v/>
      </c>
      <c r="BO795" s="25" t="str">
        <f t="shared" ca="1" si="781"/>
        <v/>
      </c>
      <c r="BP795" s="25" t="str">
        <f t="shared" ca="1" si="782"/>
        <v/>
      </c>
      <c r="BQ795" s="25" t="str">
        <f t="shared" ca="1" si="783"/>
        <v/>
      </c>
      <c r="BR795" s="25" t="str">
        <f t="shared" ca="1" si="784"/>
        <v/>
      </c>
      <c r="BS795" s="25" t="str">
        <f ca="1">IF($H795="","",IF($Q795="x",SUM(BL$3:BN795)+SUM(BQ$3:BR795)-SUM(BS$3:BS794),0))</f>
        <v/>
      </c>
      <c r="BT795" s="25" t="str">
        <f t="shared" ca="1" si="785"/>
        <v/>
      </c>
      <c r="BU795" s="25" t="str">
        <f t="shared" ca="1" si="748"/>
        <v/>
      </c>
      <c r="BV795" s="7"/>
      <c r="BY795" s="7"/>
      <c r="CB795" s="131">
        <f t="shared" si="732"/>
        <v>792</v>
      </c>
      <c r="CC795" s="132" t="str">
        <f t="shared" ca="1" si="786"/>
        <v/>
      </c>
      <c r="CD795" s="133" t="str">
        <f t="shared" ca="1" si="733"/>
        <v/>
      </c>
      <c r="CE795" s="133" t="str">
        <f t="shared" ca="1" si="787"/>
        <v/>
      </c>
      <c r="CF795" s="133" t="str">
        <f t="shared" ca="1" si="734"/>
        <v/>
      </c>
      <c r="CG795" s="133" t="str">
        <f t="shared" ca="1" si="788"/>
        <v/>
      </c>
      <c r="CH795" s="133" t="str">
        <f ca="1">IF($H795="","",IF(MONTH($H795)=MONTH($C$4)-1,MAX(0,(CG795-SUM(N784:N795)+SUM(O784:O795))-(VLOOKUP(CB795-12,$CB$3:$CH794,6,FALSE))),0)*0.25)</f>
        <v/>
      </c>
      <c r="CI795" s="133" t="str">
        <f ca="1">IF($H795="","",CG795-SUM($CH$4:$CH795))</f>
        <v/>
      </c>
      <c r="CK795" s="133" t="str">
        <f ca="1">IF($H795="","",SUM($N$4:$N795)+$CK$3)</f>
        <v/>
      </c>
      <c r="CL795" s="133" t="str">
        <f ca="1">IF($H795="","",SUM($O$4:$O795))</f>
        <v/>
      </c>
      <c r="CM795" s="133" t="str">
        <f t="shared" ca="1" si="791"/>
        <v/>
      </c>
      <c r="CN795" s="133" t="str">
        <f ca="1">IF($H795="","",ROUND(IF(MONTH($H795)=MONTH($C$4)-1,BT795*(1+CC795)-SUM($CM$4:$CM795),0),2))</f>
        <v/>
      </c>
      <c r="CZ795" s="132" t="str">
        <f t="shared" ca="1" si="749"/>
        <v/>
      </c>
    </row>
    <row r="796" spans="6:104" x14ac:dyDescent="0.2">
      <c r="F796" s="3">
        <v>793</v>
      </c>
      <c r="G796" s="3">
        <f t="shared" si="750"/>
        <v>67</v>
      </c>
      <c r="H796" s="8" t="str">
        <f t="shared" ca="1" si="789"/>
        <v/>
      </c>
      <c r="I796" s="6" t="str">
        <f t="shared" ca="1" si="735"/>
        <v/>
      </c>
      <c r="J796" s="6" t="str">
        <f t="shared" ca="1" si="736"/>
        <v/>
      </c>
      <c r="K796" s="7"/>
      <c r="L796" s="6" t="str">
        <f ca="1">IF($H796="","",IF($J796="",VLOOKUP($I796,Sterbetafeln!$A$4:$I$124,$D$10,FALSE),MAX(0.0005,VLOOKUP($I796,Sterbetafeln!$A$4:$I$124,$D$10,FALSE)*VLOOKUP($J796,Sterbetafeln!$A$4:$I$124,$D$13,FALSE))))</f>
        <v/>
      </c>
      <c r="M796" s="78">
        <f ca="1">SUM($O$3:$O796)</f>
        <v>0</v>
      </c>
      <c r="N796" s="25" t="str">
        <f t="shared" ca="1" si="751"/>
        <v/>
      </c>
      <c r="O796" s="25" t="str">
        <f t="shared" ca="1" si="752"/>
        <v/>
      </c>
      <c r="P796" s="25" t="str">
        <f t="shared" ca="1" si="753"/>
        <v/>
      </c>
      <c r="Q796" s="7" t="str">
        <f t="shared" ca="1" si="754"/>
        <v/>
      </c>
      <c r="R796" s="25" t="str">
        <f t="shared" ca="1" si="755"/>
        <v/>
      </c>
      <c r="S796" s="25">
        <f ca="1">SUM(R$3:R796)</f>
        <v>0</v>
      </c>
      <c r="T796" s="25" t="str">
        <f t="shared" ca="1" si="756"/>
        <v/>
      </c>
      <c r="U796" s="25" t="str">
        <f t="shared" ca="1" si="737"/>
        <v/>
      </c>
      <c r="V796" s="25" t="str">
        <f t="shared" ca="1" si="757"/>
        <v/>
      </c>
      <c r="W796" s="25" t="str">
        <f t="shared" ca="1" si="738"/>
        <v/>
      </c>
      <c r="X796" s="25" t="str">
        <f t="shared" ca="1" si="758"/>
        <v/>
      </c>
      <c r="Y796" s="25" t="str">
        <f t="shared" ca="1" si="739"/>
        <v/>
      </c>
      <c r="Z796" s="25" t="str">
        <f t="shared" ca="1" si="759"/>
        <v/>
      </c>
      <c r="AA796" s="25" t="str">
        <f t="shared" ca="1" si="760"/>
        <v/>
      </c>
      <c r="AB796" s="25" t="str">
        <f ca="1">IF($H796="","",IF($Q796="x",SUM(U$3:W796)+SUM(Z$3:AA796)-SUM(AB$3:AB795),0))</f>
        <v/>
      </c>
      <c r="AC796" s="25" t="str">
        <f t="shared" ca="1" si="761"/>
        <v/>
      </c>
      <c r="AD796" s="25" t="str">
        <f t="shared" ca="1" si="740"/>
        <v/>
      </c>
      <c r="AE796" s="7"/>
      <c r="AF796" s="25" t="str">
        <f t="shared" ca="1" si="762"/>
        <v/>
      </c>
      <c r="AG796" s="25">
        <f ca="1">SUM(AF$3:AF796)</f>
        <v>0</v>
      </c>
      <c r="AH796" s="25" t="str">
        <f t="shared" ca="1" si="763"/>
        <v/>
      </c>
      <c r="AI796" s="25" t="str">
        <f t="shared" ca="1" si="741"/>
        <v/>
      </c>
      <c r="AJ796" s="25" t="str">
        <f t="shared" ca="1" si="764"/>
        <v/>
      </c>
      <c r="AK796" s="25" t="str">
        <f t="shared" ca="1" si="742"/>
        <v/>
      </c>
      <c r="AL796" s="25" t="str">
        <f t="shared" ca="1" si="765"/>
        <v/>
      </c>
      <c r="AM796" s="25" t="str">
        <f t="shared" ca="1" si="743"/>
        <v/>
      </c>
      <c r="AN796" s="25" t="str">
        <f t="shared" ca="1" si="766"/>
        <v/>
      </c>
      <c r="AO796" s="25" t="str">
        <f t="shared" ca="1" si="767"/>
        <v/>
      </c>
      <c r="AP796" s="25" t="str">
        <f ca="1">IF($H796="","",IF($Q796="x",SUM(AI$3:AK796)+SUM(AN$3:AO796)-SUM(AP$3:AP795),0))</f>
        <v/>
      </c>
      <c r="AQ796" s="25" t="str">
        <f t="shared" ca="1" si="768"/>
        <v/>
      </c>
      <c r="AR796" s="25" t="str">
        <f t="shared" ca="1" si="744"/>
        <v/>
      </c>
      <c r="AS796" s="7"/>
      <c r="AT796" s="25" t="str">
        <f t="shared" ca="1" si="769"/>
        <v/>
      </c>
      <c r="AU796" s="25">
        <f ca="1">SUM(AT$3:AT796)</f>
        <v>0</v>
      </c>
      <c r="AV796" s="25" t="str">
        <f t="shared" ca="1" si="770"/>
        <v/>
      </c>
      <c r="AW796" s="25" t="str">
        <f t="shared" ca="1" si="745"/>
        <v/>
      </c>
      <c r="AX796" s="25" t="str">
        <f t="shared" ca="1" si="771"/>
        <v/>
      </c>
      <c r="AY796" s="25" t="str">
        <f t="shared" ca="1" si="772"/>
        <v/>
      </c>
      <c r="AZ796" s="25" t="str">
        <f t="shared" ca="1" si="773"/>
        <v/>
      </c>
      <c r="BA796" s="25" t="str">
        <f t="shared" ca="1" si="774"/>
        <v/>
      </c>
      <c r="BB796" s="25" t="str">
        <f t="shared" ca="1" si="775"/>
        <v/>
      </c>
      <c r="BC796" s="25" t="str">
        <f t="shared" ca="1" si="776"/>
        <v/>
      </c>
      <c r="BD796" s="25" t="str">
        <f ca="1">IF($H796="","",IF($Q796="x",SUM(AW$3:AY796)+SUM(BB$3:BC796)-SUM(BD$3:BD795),0))</f>
        <v/>
      </c>
      <c r="BE796" s="25" t="str">
        <f t="shared" ca="1" si="777"/>
        <v/>
      </c>
      <c r="BF796" s="25" t="str">
        <f t="shared" ca="1" si="746"/>
        <v/>
      </c>
      <c r="BG796" s="7"/>
      <c r="BI796" s="25" t="str">
        <f t="shared" ca="1" si="778"/>
        <v/>
      </c>
      <c r="BJ796" s="25">
        <f ca="1">SUM(BI$3:BI796)</f>
        <v>0</v>
      </c>
      <c r="BK796" s="25" t="str">
        <f t="shared" ca="1" si="790"/>
        <v/>
      </c>
      <c r="BL796" s="25" t="str">
        <f t="shared" ca="1" si="747"/>
        <v/>
      </c>
      <c r="BM796" s="25" t="str">
        <f t="shared" ca="1" si="779"/>
        <v/>
      </c>
      <c r="BN796" s="25" t="str">
        <f t="shared" ca="1" si="780"/>
        <v/>
      </c>
      <c r="BO796" s="25" t="str">
        <f t="shared" ca="1" si="781"/>
        <v/>
      </c>
      <c r="BP796" s="25" t="str">
        <f t="shared" ca="1" si="782"/>
        <v/>
      </c>
      <c r="BQ796" s="25" t="str">
        <f t="shared" ca="1" si="783"/>
        <v/>
      </c>
      <c r="BR796" s="25" t="str">
        <f t="shared" ca="1" si="784"/>
        <v/>
      </c>
      <c r="BS796" s="25" t="str">
        <f ca="1">IF($H796="","",IF($Q796="x",SUM(BL$3:BN796)+SUM(BQ$3:BR796)-SUM(BS$3:BS795),0))</f>
        <v/>
      </c>
      <c r="BT796" s="25" t="str">
        <f t="shared" ca="1" si="785"/>
        <v/>
      </c>
      <c r="BU796" s="25" t="str">
        <f t="shared" ca="1" si="748"/>
        <v/>
      </c>
      <c r="BV796" s="7"/>
      <c r="BY796" s="7"/>
      <c r="CB796" s="131">
        <f t="shared" si="732"/>
        <v>793</v>
      </c>
      <c r="CC796" s="132" t="str">
        <f t="shared" ca="1" si="786"/>
        <v/>
      </c>
      <c r="CD796" s="133" t="str">
        <f t="shared" ca="1" si="733"/>
        <v/>
      </c>
      <c r="CE796" s="133" t="str">
        <f t="shared" ca="1" si="787"/>
        <v/>
      </c>
      <c r="CF796" s="133" t="str">
        <f t="shared" ca="1" si="734"/>
        <v/>
      </c>
      <c r="CG796" s="133" t="str">
        <f t="shared" ca="1" si="788"/>
        <v/>
      </c>
      <c r="CH796" s="133" t="str">
        <f ca="1">IF($H796="","",IF(MONTH($H796)=MONTH($C$4)-1,MAX(0,(CG796-SUM(N785:N796)+SUM(O785:O796))-(VLOOKUP(CB796-12,$CB$3:$CH795,6,FALSE))),0)*0.25)</f>
        <v/>
      </c>
      <c r="CI796" s="133" t="str">
        <f ca="1">IF($H796="","",CG796-SUM($CH$4:$CH796))</f>
        <v/>
      </c>
      <c r="CK796" s="133" t="str">
        <f ca="1">IF($H796="","",SUM($N$4:$N796)+$CK$3)</f>
        <v/>
      </c>
      <c r="CL796" s="133" t="str">
        <f ca="1">IF($H796="","",SUM($O$4:$O796))</f>
        <v/>
      </c>
      <c r="CM796" s="133" t="str">
        <f t="shared" ca="1" si="791"/>
        <v/>
      </c>
      <c r="CN796" s="133" t="str">
        <f ca="1">IF($H796="","",ROUND(IF(MONTH($H796)=MONTH($C$4)-1,BT796*(1+CC796)-SUM($CM$4:$CM796),0),2))</f>
        <v/>
      </c>
      <c r="CZ796" s="132" t="str">
        <f t="shared" ca="1" si="749"/>
        <v/>
      </c>
    </row>
    <row r="797" spans="6:104" x14ac:dyDescent="0.2">
      <c r="F797" s="3">
        <v>794</v>
      </c>
      <c r="G797" s="3">
        <f t="shared" si="750"/>
        <v>67</v>
      </c>
      <c r="H797" s="8" t="str">
        <f t="shared" ca="1" si="789"/>
        <v/>
      </c>
      <c r="I797" s="6" t="str">
        <f t="shared" ca="1" si="735"/>
        <v/>
      </c>
      <c r="J797" s="6" t="str">
        <f t="shared" ca="1" si="736"/>
        <v/>
      </c>
      <c r="K797" s="7"/>
      <c r="L797" s="6" t="str">
        <f ca="1">IF($H797="","",IF($J797="",VLOOKUP($I797,Sterbetafeln!$A$4:$I$124,$D$10,FALSE),MAX(0.0005,VLOOKUP($I797,Sterbetafeln!$A$4:$I$124,$D$10,FALSE)*VLOOKUP($J797,Sterbetafeln!$A$4:$I$124,$D$13,FALSE))))</f>
        <v/>
      </c>
      <c r="M797" s="78">
        <f ca="1">SUM($O$3:$O797)</f>
        <v>0</v>
      </c>
      <c r="N797" s="25" t="str">
        <f t="shared" ca="1" si="751"/>
        <v/>
      </c>
      <c r="O797" s="25" t="str">
        <f t="shared" ca="1" si="752"/>
        <v/>
      </c>
      <c r="P797" s="25" t="str">
        <f t="shared" ca="1" si="753"/>
        <v/>
      </c>
      <c r="Q797" s="7" t="str">
        <f t="shared" ca="1" si="754"/>
        <v/>
      </c>
      <c r="R797" s="25" t="str">
        <f t="shared" ca="1" si="755"/>
        <v/>
      </c>
      <c r="S797" s="25">
        <f ca="1">SUM(R$3:R797)</f>
        <v>0</v>
      </c>
      <c r="T797" s="25" t="str">
        <f t="shared" ca="1" si="756"/>
        <v/>
      </c>
      <c r="U797" s="25" t="str">
        <f t="shared" ca="1" si="737"/>
        <v/>
      </c>
      <c r="V797" s="25" t="str">
        <f t="shared" ca="1" si="757"/>
        <v/>
      </c>
      <c r="W797" s="25" t="str">
        <f t="shared" ca="1" si="738"/>
        <v/>
      </c>
      <c r="X797" s="25" t="str">
        <f t="shared" ca="1" si="758"/>
        <v/>
      </c>
      <c r="Y797" s="25" t="str">
        <f t="shared" ca="1" si="739"/>
        <v/>
      </c>
      <c r="Z797" s="25" t="str">
        <f t="shared" ca="1" si="759"/>
        <v/>
      </c>
      <c r="AA797" s="25" t="str">
        <f t="shared" ca="1" si="760"/>
        <v/>
      </c>
      <c r="AB797" s="25" t="str">
        <f ca="1">IF($H797="","",IF($Q797="x",SUM(U$3:W797)+SUM(Z$3:AA797)-SUM(AB$3:AB796),0))</f>
        <v/>
      </c>
      <c r="AC797" s="25" t="str">
        <f t="shared" ca="1" si="761"/>
        <v/>
      </c>
      <c r="AD797" s="25" t="str">
        <f t="shared" ca="1" si="740"/>
        <v/>
      </c>
      <c r="AE797" s="7"/>
      <c r="AF797" s="25" t="str">
        <f t="shared" ca="1" si="762"/>
        <v/>
      </c>
      <c r="AG797" s="25">
        <f ca="1">SUM(AF$3:AF797)</f>
        <v>0</v>
      </c>
      <c r="AH797" s="25" t="str">
        <f t="shared" ca="1" si="763"/>
        <v/>
      </c>
      <c r="AI797" s="25" t="str">
        <f t="shared" ca="1" si="741"/>
        <v/>
      </c>
      <c r="AJ797" s="25" t="str">
        <f t="shared" ca="1" si="764"/>
        <v/>
      </c>
      <c r="AK797" s="25" t="str">
        <f t="shared" ca="1" si="742"/>
        <v/>
      </c>
      <c r="AL797" s="25" t="str">
        <f t="shared" ca="1" si="765"/>
        <v/>
      </c>
      <c r="AM797" s="25" t="str">
        <f t="shared" ca="1" si="743"/>
        <v/>
      </c>
      <c r="AN797" s="25" t="str">
        <f t="shared" ca="1" si="766"/>
        <v/>
      </c>
      <c r="AO797" s="25" t="str">
        <f t="shared" ca="1" si="767"/>
        <v/>
      </c>
      <c r="AP797" s="25" t="str">
        <f ca="1">IF($H797="","",IF($Q797="x",SUM(AI$3:AK797)+SUM(AN$3:AO797)-SUM(AP$3:AP796),0))</f>
        <v/>
      </c>
      <c r="AQ797" s="25" t="str">
        <f t="shared" ca="1" si="768"/>
        <v/>
      </c>
      <c r="AR797" s="25" t="str">
        <f t="shared" ca="1" si="744"/>
        <v/>
      </c>
      <c r="AS797" s="7"/>
      <c r="AT797" s="25" t="str">
        <f t="shared" ca="1" si="769"/>
        <v/>
      </c>
      <c r="AU797" s="25">
        <f ca="1">SUM(AT$3:AT797)</f>
        <v>0</v>
      </c>
      <c r="AV797" s="25" t="str">
        <f t="shared" ca="1" si="770"/>
        <v/>
      </c>
      <c r="AW797" s="25" t="str">
        <f t="shared" ca="1" si="745"/>
        <v/>
      </c>
      <c r="AX797" s="25" t="str">
        <f t="shared" ca="1" si="771"/>
        <v/>
      </c>
      <c r="AY797" s="25" t="str">
        <f t="shared" ca="1" si="772"/>
        <v/>
      </c>
      <c r="AZ797" s="25" t="str">
        <f t="shared" ca="1" si="773"/>
        <v/>
      </c>
      <c r="BA797" s="25" t="str">
        <f t="shared" ca="1" si="774"/>
        <v/>
      </c>
      <c r="BB797" s="25" t="str">
        <f t="shared" ca="1" si="775"/>
        <v/>
      </c>
      <c r="BC797" s="25" t="str">
        <f t="shared" ca="1" si="776"/>
        <v/>
      </c>
      <c r="BD797" s="25" t="str">
        <f ca="1">IF($H797="","",IF($Q797="x",SUM(AW$3:AY797)+SUM(BB$3:BC797)-SUM(BD$3:BD796),0))</f>
        <v/>
      </c>
      <c r="BE797" s="25" t="str">
        <f t="shared" ca="1" si="777"/>
        <v/>
      </c>
      <c r="BF797" s="25" t="str">
        <f t="shared" ca="1" si="746"/>
        <v/>
      </c>
      <c r="BG797" s="7"/>
      <c r="BI797" s="25" t="str">
        <f t="shared" ca="1" si="778"/>
        <v/>
      </c>
      <c r="BJ797" s="25">
        <f ca="1">SUM(BI$3:BI797)</f>
        <v>0</v>
      </c>
      <c r="BK797" s="25" t="str">
        <f t="shared" ca="1" si="790"/>
        <v/>
      </c>
      <c r="BL797" s="25" t="str">
        <f t="shared" ca="1" si="747"/>
        <v/>
      </c>
      <c r="BM797" s="25" t="str">
        <f t="shared" ca="1" si="779"/>
        <v/>
      </c>
      <c r="BN797" s="25" t="str">
        <f t="shared" ca="1" si="780"/>
        <v/>
      </c>
      <c r="BO797" s="25" t="str">
        <f t="shared" ca="1" si="781"/>
        <v/>
      </c>
      <c r="BP797" s="25" t="str">
        <f t="shared" ca="1" si="782"/>
        <v/>
      </c>
      <c r="BQ797" s="25" t="str">
        <f t="shared" ca="1" si="783"/>
        <v/>
      </c>
      <c r="BR797" s="25" t="str">
        <f t="shared" ca="1" si="784"/>
        <v/>
      </c>
      <c r="BS797" s="25" t="str">
        <f ca="1">IF($H797="","",IF($Q797="x",SUM(BL$3:BN797)+SUM(BQ$3:BR797)-SUM(BS$3:BS796),0))</f>
        <v/>
      </c>
      <c r="BT797" s="25" t="str">
        <f t="shared" ca="1" si="785"/>
        <v/>
      </c>
      <c r="BU797" s="25" t="str">
        <f t="shared" ca="1" si="748"/>
        <v/>
      </c>
      <c r="BV797" s="7"/>
      <c r="BY797" s="7"/>
      <c r="CB797" s="131">
        <f t="shared" si="732"/>
        <v>794</v>
      </c>
      <c r="CC797" s="132" t="str">
        <f t="shared" ca="1" si="786"/>
        <v/>
      </c>
      <c r="CD797" s="133" t="str">
        <f t="shared" ca="1" si="733"/>
        <v/>
      </c>
      <c r="CE797" s="133" t="str">
        <f t="shared" ca="1" si="787"/>
        <v/>
      </c>
      <c r="CF797" s="133" t="str">
        <f t="shared" ca="1" si="734"/>
        <v/>
      </c>
      <c r="CG797" s="133" t="str">
        <f t="shared" ca="1" si="788"/>
        <v/>
      </c>
      <c r="CH797" s="133" t="str">
        <f ca="1">IF($H797="","",IF(MONTH($H797)=MONTH($C$4)-1,MAX(0,(CG797-SUM(N786:N797)+SUM(O786:O797))-(VLOOKUP(CB797-12,$CB$3:$CH796,6,FALSE))),0)*0.25)</f>
        <v/>
      </c>
      <c r="CI797" s="133" t="str">
        <f ca="1">IF($H797="","",CG797-SUM($CH$4:$CH797))</f>
        <v/>
      </c>
      <c r="CK797" s="133" t="str">
        <f ca="1">IF($H797="","",SUM($N$4:$N797)+$CK$3)</f>
        <v/>
      </c>
      <c r="CL797" s="133" t="str">
        <f ca="1">IF($H797="","",SUM($O$4:$O797))</f>
        <v/>
      </c>
      <c r="CM797" s="133" t="str">
        <f t="shared" ca="1" si="791"/>
        <v/>
      </c>
      <c r="CN797" s="133" t="str">
        <f ca="1">IF($H797="","",ROUND(IF(MONTH($H797)=MONTH($C$4)-1,BT797*(1+CC797)-SUM($CM$4:$CM797),0),2))</f>
        <v/>
      </c>
      <c r="CZ797" s="132" t="str">
        <f t="shared" ca="1" si="749"/>
        <v/>
      </c>
    </row>
    <row r="798" spans="6:104" x14ac:dyDescent="0.2">
      <c r="F798" s="3">
        <v>795</v>
      </c>
      <c r="G798" s="3">
        <f t="shared" si="750"/>
        <v>67</v>
      </c>
      <c r="H798" s="8" t="str">
        <f t="shared" ca="1" si="789"/>
        <v/>
      </c>
      <c r="I798" s="6" t="str">
        <f t="shared" ca="1" si="735"/>
        <v/>
      </c>
      <c r="J798" s="6" t="str">
        <f t="shared" ca="1" si="736"/>
        <v/>
      </c>
      <c r="K798" s="7"/>
      <c r="L798" s="6" t="str">
        <f ca="1">IF($H798="","",IF($J798="",VLOOKUP($I798,Sterbetafeln!$A$4:$I$124,$D$10,FALSE),MAX(0.0005,VLOOKUP($I798,Sterbetafeln!$A$4:$I$124,$D$10,FALSE)*VLOOKUP($J798,Sterbetafeln!$A$4:$I$124,$D$13,FALSE))))</f>
        <v/>
      </c>
      <c r="M798" s="78">
        <f ca="1">SUM($O$3:$O798)</f>
        <v>0</v>
      </c>
      <c r="N798" s="25" t="str">
        <f t="shared" ca="1" si="751"/>
        <v/>
      </c>
      <c r="O798" s="25" t="str">
        <f t="shared" ca="1" si="752"/>
        <v/>
      </c>
      <c r="P798" s="25" t="str">
        <f t="shared" ca="1" si="753"/>
        <v/>
      </c>
      <c r="Q798" s="7" t="str">
        <f t="shared" ca="1" si="754"/>
        <v/>
      </c>
      <c r="R798" s="25" t="str">
        <f t="shared" ca="1" si="755"/>
        <v/>
      </c>
      <c r="S798" s="25">
        <f ca="1">SUM(R$3:R798)</f>
        <v>0</v>
      </c>
      <c r="T798" s="25" t="str">
        <f t="shared" ca="1" si="756"/>
        <v/>
      </c>
      <c r="U798" s="25" t="str">
        <f t="shared" ca="1" si="737"/>
        <v/>
      </c>
      <c r="V798" s="25" t="str">
        <f t="shared" ca="1" si="757"/>
        <v/>
      </c>
      <c r="W798" s="25" t="str">
        <f t="shared" ca="1" si="738"/>
        <v/>
      </c>
      <c r="X798" s="25" t="str">
        <f t="shared" ca="1" si="758"/>
        <v/>
      </c>
      <c r="Y798" s="25" t="str">
        <f t="shared" ca="1" si="739"/>
        <v/>
      </c>
      <c r="Z798" s="25" t="str">
        <f t="shared" ca="1" si="759"/>
        <v/>
      </c>
      <c r="AA798" s="25" t="str">
        <f t="shared" ca="1" si="760"/>
        <v/>
      </c>
      <c r="AB798" s="25" t="str">
        <f ca="1">IF($H798="","",IF($Q798="x",SUM(U$3:W798)+SUM(Z$3:AA798)-SUM(AB$3:AB797),0))</f>
        <v/>
      </c>
      <c r="AC798" s="25" t="str">
        <f t="shared" ca="1" si="761"/>
        <v/>
      </c>
      <c r="AD798" s="25" t="str">
        <f t="shared" ca="1" si="740"/>
        <v/>
      </c>
      <c r="AE798" s="7"/>
      <c r="AF798" s="25" t="str">
        <f t="shared" ca="1" si="762"/>
        <v/>
      </c>
      <c r="AG798" s="25">
        <f ca="1">SUM(AF$3:AF798)</f>
        <v>0</v>
      </c>
      <c r="AH798" s="25" t="str">
        <f t="shared" ca="1" si="763"/>
        <v/>
      </c>
      <c r="AI798" s="25" t="str">
        <f t="shared" ca="1" si="741"/>
        <v/>
      </c>
      <c r="AJ798" s="25" t="str">
        <f t="shared" ca="1" si="764"/>
        <v/>
      </c>
      <c r="AK798" s="25" t="str">
        <f t="shared" ca="1" si="742"/>
        <v/>
      </c>
      <c r="AL798" s="25" t="str">
        <f t="shared" ca="1" si="765"/>
        <v/>
      </c>
      <c r="AM798" s="25" t="str">
        <f t="shared" ca="1" si="743"/>
        <v/>
      </c>
      <c r="AN798" s="25" t="str">
        <f t="shared" ca="1" si="766"/>
        <v/>
      </c>
      <c r="AO798" s="25" t="str">
        <f t="shared" ca="1" si="767"/>
        <v/>
      </c>
      <c r="AP798" s="25" t="str">
        <f ca="1">IF($H798="","",IF($Q798="x",SUM(AI$3:AK798)+SUM(AN$3:AO798)-SUM(AP$3:AP797),0))</f>
        <v/>
      </c>
      <c r="AQ798" s="25" t="str">
        <f t="shared" ca="1" si="768"/>
        <v/>
      </c>
      <c r="AR798" s="25" t="str">
        <f t="shared" ca="1" si="744"/>
        <v/>
      </c>
      <c r="AS798" s="7"/>
      <c r="AT798" s="25" t="str">
        <f t="shared" ca="1" si="769"/>
        <v/>
      </c>
      <c r="AU798" s="25">
        <f ca="1">SUM(AT$3:AT798)</f>
        <v>0</v>
      </c>
      <c r="AV798" s="25" t="str">
        <f t="shared" ca="1" si="770"/>
        <v/>
      </c>
      <c r="AW798" s="25" t="str">
        <f t="shared" ca="1" si="745"/>
        <v/>
      </c>
      <c r="AX798" s="25" t="str">
        <f t="shared" ca="1" si="771"/>
        <v/>
      </c>
      <c r="AY798" s="25" t="str">
        <f t="shared" ca="1" si="772"/>
        <v/>
      </c>
      <c r="AZ798" s="25" t="str">
        <f t="shared" ca="1" si="773"/>
        <v/>
      </c>
      <c r="BA798" s="25" t="str">
        <f t="shared" ca="1" si="774"/>
        <v/>
      </c>
      <c r="BB798" s="25" t="str">
        <f t="shared" ca="1" si="775"/>
        <v/>
      </c>
      <c r="BC798" s="25" t="str">
        <f t="shared" ca="1" si="776"/>
        <v/>
      </c>
      <c r="BD798" s="25" t="str">
        <f ca="1">IF($H798="","",IF($Q798="x",SUM(AW$3:AY798)+SUM(BB$3:BC798)-SUM(BD$3:BD797),0))</f>
        <v/>
      </c>
      <c r="BE798" s="25" t="str">
        <f t="shared" ca="1" si="777"/>
        <v/>
      </c>
      <c r="BF798" s="25" t="str">
        <f t="shared" ca="1" si="746"/>
        <v/>
      </c>
      <c r="BG798" s="7"/>
      <c r="BI798" s="25" t="str">
        <f t="shared" ca="1" si="778"/>
        <v/>
      </c>
      <c r="BJ798" s="25">
        <f ca="1">SUM(BI$3:BI798)</f>
        <v>0</v>
      </c>
      <c r="BK798" s="25" t="str">
        <f t="shared" ca="1" si="790"/>
        <v/>
      </c>
      <c r="BL798" s="25" t="str">
        <f t="shared" ca="1" si="747"/>
        <v/>
      </c>
      <c r="BM798" s="25" t="str">
        <f t="shared" ca="1" si="779"/>
        <v/>
      </c>
      <c r="BN798" s="25" t="str">
        <f t="shared" ca="1" si="780"/>
        <v/>
      </c>
      <c r="BO798" s="25" t="str">
        <f t="shared" ca="1" si="781"/>
        <v/>
      </c>
      <c r="BP798" s="25" t="str">
        <f t="shared" ca="1" si="782"/>
        <v/>
      </c>
      <c r="BQ798" s="25" t="str">
        <f t="shared" ca="1" si="783"/>
        <v/>
      </c>
      <c r="BR798" s="25" t="str">
        <f t="shared" ca="1" si="784"/>
        <v/>
      </c>
      <c r="BS798" s="25" t="str">
        <f ca="1">IF($H798="","",IF($Q798="x",SUM(BL$3:BN798)+SUM(BQ$3:BR798)-SUM(BS$3:BS797),0))</f>
        <v/>
      </c>
      <c r="BT798" s="25" t="str">
        <f t="shared" ca="1" si="785"/>
        <v/>
      </c>
      <c r="BU798" s="25" t="str">
        <f t="shared" ca="1" si="748"/>
        <v/>
      </c>
      <c r="BV798" s="7"/>
      <c r="BY798" s="7"/>
      <c r="CB798" s="131">
        <f t="shared" si="732"/>
        <v>795</v>
      </c>
      <c r="CC798" s="132" t="str">
        <f t="shared" ca="1" si="786"/>
        <v/>
      </c>
      <c r="CD798" s="133" t="str">
        <f t="shared" ca="1" si="733"/>
        <v/>
      </c>
      <c r="CE798" s="133" t="str">
        <f t="shared" ca="1" si="787"/>
        <v/>
      </c>
      <c r="CF798" s="133" t="str">
        <f t="shared" ca="1" si="734"/>
        <v/>
      </c>
      <c r="CG798" s="133" t="str">
        <f t="shared" ca="1" si="788"/>
        <v/>
      </c>
      <c r="CH798" s="133" t="str">
        <f ca="1">IF($H798="","",IF(MONTH($H798)=MONTH($C$4)-1,MAX(0,(CG798-SUM(N787:N798)+SUM(O787:O798))-(VLOOKUP(CB798-12,$CB$3:$CH797,6,FALSE))),0)*0.25)</f>
        <v/>
      </c>
      <c r="CI798" s="133" t="str">
        <f ca="1">IF($H798="","",CG798-SUM($CH$4:$CH798))</f>
        <v/>
      </c>
      <c r="CK798" s="133" t="str">
        <f ca="1">IF($H798="","",SUM($N$4:$N798)+$CK$3)</f>
        <v/>
      </c>
      <c r="CL798" s="133" t="str">
        <f ca="1">IF($H798="","",SUM($O$4:$O798))</f>
        <v/>
      </c>
      <c r="CM798" s="133" t="str">
        <f t="shared" ca="1" si="791"/>
        <v/>
      </c>
      <c r="CN798" s="133" t="str">
        <f ca="1">IF($H798="","",ROUND(IF(MONTH($H798)=MONTH($C$4)-1,BT798*(1+CC798)-SUM($CM$4:$CM798),0),2))</f>
        <v/>
      </c>
      <c r="CZ798" s="132" t="str">
        <f t="shared" ca="1" si="749"/>
        <v/>
      </c>
    </row>
    <row r="799" spans="6:104" x14ac:dyDescent="0.2">
      <c r="F799" s="3">
        <v>796</v>
      </c>
      <c r="G799" s="3">
        <f t="shared" si="750"/>
        <v>67</v>
      </c>
      <c r="H799" s="8" t="str">
        <f t="shared" ca="1" si="789"/>
        <v/>
      </c>
      <c r="I799" s="6" t="str">
        <f t="shared" ca="1" si="735"/>
        <v/>
      </c>
      <c r="J799" s="6" t="str">
        <f t="shared" ca="1" si="736"/>
        <v/>
      </c>
      <c r="K799" s="7"/>
      <c r="L799" s="6" t="str">
        <f ca="1">IF($H799="","",IF($J799="",VLOOKUP($I799,Sterbetafeln!$A$4:$I$124,$D$10,FALSE),MAX(0.0005,VLOOKUP($I799,Sterbetafeln!$A$4:$I$124,$D$10,FALSE)*VLOOKUP($J799,Sterbetafeln!$A$4:$I$124,$D$13,FALSE))))</f>
        <v/>
      </c>
      <c r="M799" s="78">
        <f ca="1">SUM($O$3:$O799)</f>
        <v>0</v>
      </c>
      <c r="N799" s="25" t="str">
        <f t="shared" ca="1" si="751"/>
        <v/>
      </c>
      <c r="O799" s="25" t="str">
        <f t="shared" ca="1" si="752"/>
        <v/>
      </c>
      <c r="P799" s="25" t="str">
        <f t="shared" ca="1" si="753"/>
        <v/>
      </c>
      <c r="Q799" s="7" t="str">
        <f t="shared" ca="1" si="754"/>
        <v/>
      </c>
      <c r="R799" s="25" t="str">
        <f t="shared" ca="1" si="755"/>
        <v/>
      </c>
      <c r="S799" s="25">
        <f ca="1">SUM(R$3:R799)</f>
        <v>0</v>
      </c>
      <c r="T799" s="25" t="str">
        <f t="shared" ca="1" si="756"/>
        <v/>
      </c>
      <c r="U799" s="25" t="str">
        <f t="shared" ca="1" si="737"/>
        <v/>
      </c>
      <c r="V799" s="25" t="str">
        <f t="shared" ca="1" si="757"/>
        <v/>
      </c>
      <c r="W799" s="25" t="str">
        <f t="shared" ca="1" si="738"/>
        <v/>
      </c>
      <c r="X799" s="25" t="str">
        <f t="shared" ca="1" si="758"/>
        <v/>
      </c>
      <c r="Y799" s="25" t="str">
        <f t="shared" ca="1" si="739"/>
        <v/>
      </c>
      <c r="Z799" s="25" t="str">
        <f t="shared" ca="1" si="759"/>
        <v/>
      </c>
      <c r="AA799" s="25" t="str">
        <f t="shared" ca="1" si="760"/>
        <v/>
      </c>
      <c r="AB799" s="25" t="str">
        <f ca="1">IF($H799="","",IF($Q799="x",SUM(U$3:W799)+SUM(Z$3:AA799)-SUM(AB$3:AB798),0))</f>
        <v/>
      </c>
      <c r="AC799" s="25" t="str">
        <f t="shared" ca="1" si="761"/>
        <v/>
      </c>
      <c r="AD799" s="25" t="str">
        <f t="shared" ca="1" si="740"/>
        <v/>
      </c>
      <c r="AE799" s="7"/>
      <c r="AF799" s="25" t="str">
        <f t="shared" ca="1" si="762"/>
        <v/>
      </c>
      <c r="AG799" s="25">
        <f ca="1">SUM(AF$3:AF799)</f>
        <v>0</v>
      </c>
      <c r="AH799" s="25" t="str">
        <f t="shared" ca="1" si="763"/>
        <v/>
      </c>
      <c r="AI799" s="25" t="str">
        <f t="shared" ca="1" si="741"/>
        <v/>
      </c>
      <c r="AJ799" s="25" t="str">
        <f t="shared" ca="1" si="764"/>
        <v/>
      </c>
      <c r="AK799" s="25" t="str">
        <f t="shared" ca="1" si="742"/>
        <v/>
      </c>
      <c r="AL799" s="25" t="str">
        <f t="shared" ca="1" si="765"/>
        <v/>
      </c>
      <c r="AM799" s="25" t="str">
        <f t="shared" ca="1" si="743"/>
        <v/>
      </c>
      <c r="AN799" s="25" t="str">
        <f t="shared" ca="1" si="766"/>
        <v/>
      </c>
      <c r="AO799" s="25" t="str">
        <f t="shared" ca="1" si="767"/>
        <v/>
      </c>
      <c r="AP799" s="25" t="str">
        <f ca="1">IF($H799="","",IF($Q799="x",SUM(AI$3:AK799)+SUM(AN$3:AO799)-SUM(AP$3:AP798),0))</f>
        <v/>
      </c>
      <c r="AQ799" s="25" t="str">
        <f t="shared" ca="1" si="768"/>
        <v/>
      </c>
      <c r="AR799" s="25" t="str">
        <f t="shared" ca="1" si="744"/>
        <v/>
      </c>
      <c r="AS799" s="7"/>
      <c r="AT799" s="25" t="str">
        <f t="shared" ca="1" si="769"/>
        <v/>
      </c>
      <c r="AU799" s="25">
        <f ca="1">SUM(AT$3:AT799)</f>
        <v>0</v>
      </c>
      <c r="AV799" s="25" t="str">
        <f t="shared" ca="1" si="770"/>
        <v/>
      </c>
      <c r="AW799" s="25" t="str">
        <f t="shared" ca="1" si="745"/>
        <v/>
      </c>
      <c r="AX799" s="25" t="str">
        <f t="shared" ca="1" si="771"/>
        <v/>
      </c>
      <c r="AY799" s="25" t="str">
        <f t="shared" ca="1" si="772"/>
        <v/>
      </c>
      <c r="AZ799" s="25" t="str">
        <f t="shared" ca="1" si="773"/>
        <v/>
      </c>
      <c r="BA799" s="25" t="str">
        <f t="shared" ca="1" si="774"/>
        <v/>
      </c>
      <c r="BB799" s="25" t="str">
        <f t="shared" ca="1" si="775"/>
        <v/>
      </c>
      <c r="BC799" s="25" t="str">
        <f t="shared" ca="1" si="776"/>
        <v/>
      </c>
      <c r="BD799" s="25" t="str">
        <f ca="1">IF($H799="","",IF($Q799="x",SUM(AW$3:AY799)+SUM(BB$3:BC799)-SUM(BD$3:BD798),0))</f>
        <v/>
      </c>
      <c r="BE799" s="25" t="str">
        <f t="shared" ca="1" si="777"/>
        <v/>
      </c>
      <c r="BF799" s="25" t="str">
        <f t="shared" ca="1" si="746"/>
        <v/>
      </c>
      <c r="BG799" s="7"/>
      <c r="BI799" s="25" t="str">
        <f t="shared" ca="1" si="778"/>
        <v/>
      </c>
      <c r="BJ799" s="25">
        <f ca="1">SUM(BI$3:BI799)</f>
        <v>0</v>
      </c>
      <c r="BK799" s="25" t="str">
        <f t="shared" ca="1" si="790"/>
        <v/>
      </c>
      <c r="BL799" s="25" t="str">
        <f t="shared" ca="1" si="747"/>
        <v/>
      </c>
      <c r="BM799" s="25" t="str">
        <f t="shared" ca="1" si="779"/>
        <v/>
      </c>
      <c r="BN799" s="25" t="str">
        <f t="shared" ca="1" si="780"/>
        <v/>
      </c>
      <c r="BO799" s="25" t="str">
        <f t="shared" ca="1" si="781"/>
        <v/>
      </c>
      <c r="BP799" s="25" t="str">
        <f t="shared" ca="1" si="782"/>
        <v/>
      </c>
      <c r="BQ799" s="25" t="str">
        <f t="shared" ca="1" si="783"/>
        <v/>
      </c>
      <c r="BR799" s="25" t="str">
        <f t="shared" ca="1" si="784"/>
        <v/>
      </c>
      <c r="BS799" s="25" t="str">
        <f ca="1">IF($H799="","",IF($Q799="x",SUM(BL$3:BN799)+SUM(BQ$3:BR799)-SUM(BS$3:BS798),0))</f>
        <v/>
      </c>
      <c r="BT799" s="25" t="str">
        <f t="shared" ca="1" si="785"/>
        <v/>
      </c>
      <c r="BU799" s="25" t="str">
        <f t="shared" ca="1" si="748"/>
        <v/>
      </c>
      <c r="BV799" s="7"/>
      <c r="BY799" s="7"/>
      <c r="CB799" s="131">
        <f t="shared" si="732"/>
        <v>796</v>
      </c>
      <c r="CC799" s="132" t="str">
        <f t="shared" ca="1" si="786"/>
        <v/>
      </c>
      <c r="CD799" s="133" t="str">
        <f t="shared" ca="1" si="733"/>
        <v/>
      </c>
      <c r="CE799" s="133" t="str">
        <f t="shared" ca="1" si="787"/>
        <v/>
      </c>
      <c r="CF799" s="133" t="str">
        <f t="shared" ca="1" si="734"/>
        <v/>
      </c>
      <c r="CG799" s="133" t="str">
        <f t="shared" ca="1" si="788"/>
        <v/>
      </c>
      <c r="CH799" s="133" t="str">
        <f ca="1">IF($H799="","",IF(MONTH($H799)=MONTH($C$4)-1,MAX(0,(CG799-SUM(N788:N799)+SUM(O788:O799))-(VLOOKUP(CB799-12,$CB$3:$CH798,6,FALSE))),0)*0.25)</f>
        <v/>
      </c>
      <c r="CI799" s="133" t="str">
        <f ca="1">IF($H799="","",CG799-SUM($CH$4:$CH799))</f>
        <v/>
      </c>
      <c r="CK799" s="133" t="str">
        <f ca="1">IF($H799="","",SUM($N$4:$N799)+$CK$3)</f>
        <v/>
      </c>
      <c r="CL799" s="133" t="str">
        <f ca="1">IF($H799="","",SUM($O$4:$O799))</f>
        <v/>
      </c>
      <c r="CM799" s="133" t="str">
        <f t="shared" ca="1" si="791"/>
        <v/>
      </c>
      <c r="CN799" s="133" t="str">
        <f ca="1">IF($H799="","",ROUND(IF(MONTH($H799)=MONTH($C$4)-1,BT799*(1+CC799)-SUM($CM$4:$CM799),0),2))</f>
        <v/>
      </c>
      <c r="CZ799" s="132" t="str">
        <f t="shared" ca="1" si="749"/>
        <v/>
      </c>
    </row>
    <row r="800" spans="6:104" x14ac:dyDescent="0.2">
      <c r="F800" s="3">
        <v>797</v>
      </c>
      <c r="G800" s="3">
        <f t="shared" si="750"/>
        <v>67</v>
      </c>
      <c r="H800" s="8" t="str">
        <f t="shared" ca="1" si="789"/>
        <v/>
      </c>
      <c r="I800" s="6" t="str">
        <f t="shared" ca="1" si="735"/>
        <v/>
      </c>
      <c r="J800" s="6" t="str">
        <f t="shared" ca="1" si="736"/>
        <v/>
      </c>
      <c r="K800" s="7"/>
      <c r="L800" s="6" t="str">
        <f ca="1">IF($H800="","",IF($J800="",VLOOKUP($I800,Sterbetafeln!$A$4:$I$124,$D$10,FALSE),MAX(0.0005,VLOOKUP($I800,Sterbetafeln!$A$4:$I$124,$D$10,FALSE)*VLOOKUP($J800,Sterbetafeln!$A$4:$I$124,$D$13,FALSE))))</f>
        <v/>
      </c>
      <c r="M800" s="78">
        <f ca="1">SUM($O$3:$O800)</f>
        <v>0</v>
      </c>
      <c r="N800" s="25" t="str">
        <f t="shared" ca="1" si="751"/>
        <v/>
      </c>
      <c r="O800" s="25" t="str">
        <f t="shared" ca="1" si="752"/>
        <v/>
      </c>
      <c r="P800" s="25" t="str">
        <f t="shared" ca="1" si="753"/>
        <v/>
      </c>
      <c r="Q800" s="7" t="str">
        <f t="shared" ca="1" si="754"/>
        <v/>
      </c>
      <c r="R800" s="25" t="str">
        <f t="shared" ca="1" si="755"/>
        <v/>
      </c>
      <c r="S800" s="25">
        <f ca="1">SUM(R$3:R800)</f>
        <v>0</v>
      </c>
      <c r="T800" s="25" t="str">
        <f t="shared" ca="1" si="756"/>
        <v/>
      </c>
      <c r="U800" s="25" t="str">
        <f t="shared" ca="1" si="737"/>
        <v/>
      </c>
      <c r="V800" s="25" t="str">
        <f t="shared" ca="1" si="757"/>
        <v/>
      </c>
      <c r="W800" s="25" t="str">
        <f t="shared" ca="1" si="738"/>
        <v/>
      </c>
      <c r="X800" s="25" t="str">
        <f t="shared" ca="1" si="758"/>
        <v/>
      </c>
      <c r="Y800" s="25" t="str">
        <f t="shared" ca="1" si="739"/>
        <v/>
      </c>
      <c r="Z800" s="25" t="str">
        <f t="shared" ca="1" si="759"/>
        <v/>
      </c>
      <c r="AA800" s="25" t="str">
        <f t="shared" ca="1" si="760"/>
        <v/>
      </c>
      <c r="AB800" s="25" t="str">
        <f ca="1">IF($H800="","",IF($Q800="x",SUM(U$3:W800)+SUM(Z$3:AA800)-SUM(AB$3:AB799),0))</f>
        <v/>
      </c>
      <c r="AC800" s="25" t="str">
        <f t="shared" ca="1" si="761"/>
        <v/>
      </c>
      <c r="AD800" s="25" t="str">
        <f t="shared" ca="1" si="740"/>
        <v/>
      </c>
      <c r="AE800" s="7"/>
      <c r="AF800" s="25" t="str">
        <f t="shared" ca="1" si="762"/>
        <v/>
      </c>
      <c r="AG800" s="25">
        <f ca="1">SUM(AF$3:AF800)</f>
        <v>0</v>
      </c>
      <c r="AH800" s="25" t="str">
        <f t="shared" ca="1" si="763"/>
        <v/>
      </c>
      <c r="AI800" s="25" t="str">
        <f t="shared" ca="1" si="741"/>
        <v/>
      </c>
      <c r="AJ800" s="25" t="str">
        <f t="shared" ca="1" si="764"/>
        <v/>
      </c>
      <c r="AK800" s="25" t="str">
        <f t="shared" ca="1" si="742"/>
        <v/>
      </c>
      <c r="AL800" s="25" t="str">
        <f t="shared" ca="1" si="765"/>
        <v/>
      </c>
      <c r="AM800" s="25" t="str">
        <f t="shared" ca="1" si="743"/>
        <v/>
      </c>
      <c r="AN800" s="25" t="str">
        <f t="shared" ca="1" si="766"/>
        <v/>
      </c>
      <c r="AO800" s="25" t="str">
        <f t="shared" ca="1" si="767"/>
        <v/>
      </c>
      <c r="AP800" s="25" t="str">
        <f ca="1">IF($H800="","",IF($Q800="x",SUM(AI$3:AK800)+SUM(AN$3:AO800)-SUM(AP$3:AP799),0))</f>
        <v/>
      </c>
      <c r="AQ800" s="25" t="str">
        <f t="shared" ca="1" si="768"/>
        <v/>
      </c>
      <c r="AR800" s="25" t="str">
        <f t="shared" ca="1" si="744"/>
        <v/>
      </c>
      <c r="AS800" s="7"/>
      <c r="AT800" s="25" t="str">
        <f t="shared" ca="1" si="769"/>
        <v/>
      </c>
      <c r="AU800" s="25">
        <f ca="1">SUM(AT$3:AT800)</f>
        <v>0</v>
      </c>
      <c r="AV800" s="25" t="str">
        <f t="shared" ca="1" si="770"/>
        <v/>
      </c>
      <c r="AW800" s="25" t="str">
        <f t="shared" ca="1" si="745"/>
        <v/>
      </c>
      <c r="AX800" s="25" t="str">
        <f t="shared" ca="1" si="771"/>
        <v/>
      </c>
      <c r="AY800" s="25" t="str">
        <f t="shared" ca="1" si="772"/>
        <v/>
      </c>
      <c r="AZ800" s="25" t="str">
        <f t="shared" ca="1" si="773"/>
        <v/>
      </c>
      <c r="BA800" s="25" t="str">
        <f t="shared" ca="1" si="774"/>
        <v/>
      </c>
      <c r="BB800" s="25" t="str">
        <f t="shared" ca="1" si="775"/>
        <v/>
      </c>
      <c r="BC800" s="25" t="str">
        <f t="shared" ca="1" si="776"/>
        <v/>
      </c>
      <c r="BD800" s="25" t="str">
        <f ca="1">IF($H800="","",IF($Q800="x",SUM(AW$3:AY800)+SUM(BB$3:BC800)-SUM(BD$3:BD799),0))</f>
        <v/>
      </c>
      <c r="BE800" s="25" t="str">
        <f t="shared" ca="1" si="777"/>
        <v/>
      </c>
      <c r="BF800" s="25" t="str">
        <f t="shared" ca="1" si="746"/>
        <v/>
      </c>
      <c r="BG800" s="7"/>
      <c r="BI800" s="25" t="str">
        <f t="shared" ca="1" si="778"/>
        <v/>
      </c>
      <c r="BJ800" s="25">
        <f ca="1">SUM(BI$3:BI800)</f>
        <v>0</v>
      </c>
      <c r="BK800" s="25" t="str">
        <f t="shared" ca="1" si="790"/>
        <v/>
      </c>
      <c r="BL800" s="25" t="str">
        <f t="shared" ca="1" si="747"/>
        <v/>
      </c>
      <c r="BM800" s="25" t="str">
        <f t="shared" ca="1" si="779"/>
        <v/>
      </c>
      <c r="BN800" s="25" t="str">
        <f t="shared" ca="1" si="780"/>
        <v/>
      </c>
      <c r="BO800" s="25" t="str">
        <f t="shared" ca="1" si="781"/>
        <v/>
      </c>
      <c r="BP800" s="25" t="str">
        <f t="shared" ca="1" si="782"/>
        <v/>
      </c>
      <c r="BQ800" s="25" t="str">
        <f t="shared" ca="1" si="783"/>
        <v/>
      </c>
      <c r="BR800" s="25" t="str">
        <f t="shared" ca="1" si="784"/>
        <v/>
      </c>
      <c r="BS800" s="25" t="str">
        <f ca="1">IF($H800="","",IF($Q800="x",SUM(BL$3:BN800)+SUM(BQ$3:BR800)-SUM(BS$3:BS799),0))</f>
        <v/>
      </c>
      <c r="BT800" s="25" t="str">
        <f t="shared" ca="1" si="785"/>
        <v/>
      </c>
      <c r="BU800" s="25" t="str">
        <f t="shared" ca="1" si="748"/>
        <v/>
      </c>
      <c r="BV800" s="7"/>
      <c r="BY800" s="7"/>
      <c r="CB800" s="131">
        <f t="shared" si="732"/>
        <v>797</v>
      </c>
      <c r="CC800" s="132" t="str">
        <f t="shared" ca="1" si="786"/>
        <v/>
      </c>
      <c r="CD800" s="133" t="str">
        <f t="shared" ca="1" si="733"/>
        <v/>
      </c>
      <c r="CE800" s="133" t="str">
        <f t="shared" ca="1" si="787"/>
        <v/>
      </c>
      <c r="CF800" s="133" t="str">
        <f t="shared" ca="1" si="734"/>
        <v/>
      </c>
      <c r="CG800" s="133" t="str">
        <f t="shared" ca="1" si="788"/>
        <v/>
      </c>
      <c r="CH800" s="133" t="str">
        <f ca="1">IF($H800="","",IF(MONTH($H800)=MONTH($C$4)-1,MAX(0,(CG800-SUM(N789:N800)+SUM(O789:O800))-(VLOOKUP(CB800-12,$CB$3:$CH799,6,FALSE))),0)*0.25)</f>
        <v/>
      </c>
      <c r="CI800" s="133" t="str">
        <f ca="1">IF($H800="","",CG800-SUM($CH$4:$CH800))</f>
        <v/>
      </c>
      <c r="CK800" s="133" t="str">
        <f ca="1">IF($H800="","",SUM($N$4:$N800)+$CK$3)</f>
        <v/>
      </c>
      <c r="CL800" s="133" t="str">
        <f ca="1">IF($H800="","",SUM($O$4:$O800))</f>
        <v/>
      </c>
      <c r="CM800" s="133" t="str">
        <f t="shared" ca="1" si="791"/>
        <v/>
      </c>
      <c r="CN800" s="133" t="str">
        <f ca="1">IF($H800="","",ROUND(IF(MONTH($H800)=MONTH($C$4)-1,BT800*(1+CC800)-SUM($CM$4:$CM800),0),2))</f>
        <v/>
      </c>
      <c r="CZ800" s="132" t="str">
        <f t="shared" ca="1" si="749"/>
        <v/>
      </c>
    </row>
    <row r="801" spans="6:104" x14ac:dyDescent="0.2">
      <c r="F801" s="3">
        <v>798</v>
      </c>
      <c r="G801" s="3">
        <f t="shared" si="750"/>
        <v>67</v>
      </c>
      <c r="H801" s="8" t="str">
        <f t="shared" ca="1" si="789"/>
        <v/>
      </c>
      <c r="I801" s="6" t="str">
        <f t="shared" ca="1" si="735"/>
        <v/>
      </c>
      <c r="J801" s="6" t="str">
        <f t="shared" ca="1" si="736"/>
        <v/>
      </c>
      <c r="K801" s="7"/>
      <c r="L801" s="6" t="str">
        <f ca="1">IF($H801="","",IF($J801="",VLOOKUP($I801,Sterbetafeln!$A$4:$I$124,$D$10,FALSE),MAX(0.0005,VLOOKUP($I801,Sterbetafeln!$A$4:$I$124,$D$10,FALSE)*VLOOKUP($J801,Sterbetafeln!$A$4:$I$124,$D$13,FALSE))))</f>
        <v/>
      </c>
      <c r="M801" s="78">
        <f ca="1">SUM($O$3:$O801)</f>
        <v>0</v>
      </c>
      <c r="N801" s="25" t="str">
        <f t="shared" ca="1" si="751"/>
        <v/>
      </c>
      <c r="O801" s="25" t="str">
        <f t="shared" ca="1" si="752"/>
        <v/>
      </c>
      <c r="P801" s="25" t="str">
        <f t="shared" ca="1" si="753"/>
        <v/>
      </c>
      <c r="Q801" s="7" t="str">
        <f t="shared" ca="1" si="754"/>
        <v/>
      </c>
      <c r="R801" s="25" t="str">
        <f t="shared" ca="1" si="755"/>
        <v/>
      </c>
      <c r="S801" s="25">
        <f ca="1">SUM(R$3:R801)</f>
        <v>0</v>
      </c>
      <c r="T801" s="25" t="str">
        <f t="shared" ca="1" si="756"/>
        <v/>
      </c>
      <c r="U801" s="25" t="str">
        <f t="shared" ca="1" si="737"/>
        <v/>
      </c>
      <c r="V801" s="25" t="str">
        <f t="shared" ca="1" si="757"/>
        <v/>
      </c>
      <c r="W801" s="25" t="str">
        <f t="shared" ca="1" si="738"/>
        <v/>
      </c>
      <c r="X801" s="25" t="str">
        <f t="shared" ca="1" si="758"/>
        <v/>
      </c>
      <c r="Y801" s="25" t="str">
        <f t="shared" ca="1" si="739"/>
        <v/>
      </c>
      <c r="Z801" s="25" t="str">
        <f t="shared" ca="1" si="759"/>
        <v/>
      </c>
      <c r="AA801" s="25" t="str">
        <f t="shared" ca="1" si="760"/>
        <v/>
      </c>
      <c r="AB801" s="25" t="str">
        <f ca="1">IF($H801="","",IF($Q801="x",SUM(U$3:W801)+SUM(Z$3:AA801)-SUM(AB$3:AB800),0))</f>
        <v/>
      </c>
      <c r="AC801" s="25" t="str">
        <f t="shared" ca="1" si="761"/>
        <v/>
      </c>
      <c r="AD801" s="25" t="str">
        <f t="shared" ca="1" si="740"/>
        <v/>
      </c>
      <c r="AE801" s="7"/>
      <c r="AF801" s="25" t="str">
        <f t="shared" ca="1" si="762"/>
        <v/>
      </c>
      <c r="AG801" s="25">
        <f ca="1">SUM(AF$3:AF801)</f>
        <v>0</v>
      </c>
      <c r="AH801" s="25" t="str">
        <f t="shared" ca="1" si="763"/>
        <v/>
      </c>
      <c r="AI801" s="25" t="str">
        <f t="shared" ca="1" si="741"/>
        <v/>
      </c>
      <c r="AJ801" s="25" t="str">
        <f t="shared" ca="1" si="764"/>
        <v/>
      </c>
      <c r="AK801" s="25" t="str">
        <f t="shared" ca="1" si="742"/>
        <v/>
      </c>
      <c r="AL801" s="25" t="str">
        <f t="shared" ca="1" si="765"/>
        <v/>
      </c>
      <c r="AM801" s="25" t="str">
        <f t="shared" ca="1" si="743"/>
        <v/>
      </c>
      <c r="AN801" s="25" t="str">
        <f t="shared" ca="1" si="766"/>
        <v/>
      </c>
      <c r="AO801" s="25" t="str">
        <f t="shared" ca="1" si="767"/>
        <v/>
      </c>
      <c r="AP801" s="25" t="str">
        <f ca="1">IF($H801="","",IF($Q801="x",SUM(AI$3:AK801)+SUM(AN$3:AO801)-SUM(AP$3:AP800),0))</f>
        <v/>
      </c>
      <c r="AQ801" s="25" t="str">
        <f t="shared" ca="1" si="768"/>
        <v/>
      </c>
      <c r="AR801" s="25" t="str">
        <f t="shared" ca="1" si="744"/>
        <v/>
      </c>
      <c r="AS801" s="7"/>
      <c r="AT801" s="25" t="str">
        <f t="shared" ca="1" si="769"/>
        <v/>
      </c>
      <c r="AU801" s="25">
        <f ca="1">SUM(AT$3:AT801)</f>
        <v>0</v>
      </c>
      <c r="AV801" s="25" t="str">
        <f t="shared" ca="1" si="770"/>
        <v/>
      </c>
      <c r="AW801" s="25" t="str">
        <f t="shared" ca="1" si="745"/>
        <v/>
      </c>
      <c r="AX801" s="25" t="str">
        <f t="shared" ca="1" si="771"/>
        <v/>
      </c>
      <c r="AY801" s="25" t="str">
        <f t="shared" ca="1" si="772"/>
        <v/>
      </c>
      <c r="AZ801" s="25" t="str">
        <f t="shared" ca="1" si="773"/>
        <v/>
      </c>
      <c r="BA801" s="25" t="str">
        <f t="shared" ca="1" si="774"/>
        <v/>
      </c>
      <c r="BB801" s="25" t="str">
        <f t="shared" ca="1" si="775"/>
        <v/>
      </c>
      <c r="BC801" s="25" t="str">
        <f t="shared" ca="1" si="776"/>
        <v/>
      </c>
      <c r="BD801" s="25" t="str">
        <f ca="1">IF($H801="","",IF($Q801="x",SUM(AW$3:AY801)+SUM(BB$3:BC801)-SUM(BD$3:BD800),0))</f>
        <v/>
      </c>
      <c r="BE801" s="25" t="str">
        <f t="shared" ca="1" si="777"/>
        <v/>
      </c>
      <c r="BF801" s="25" t="str">
        <f t="shared" ca="1" si="746"/>
        <v/>
      </c>
      <c r="BG801" s="7"/>
      <c r="BI801" s="25" t="str">
        <f t="shared" ca="1" si="778"/>
        <v/>
      </c>
      <c r="BJ801" s="25">
        <f ca="1">SUM(BI$3:BI801)</f>
        <v>0</v>
      </c>
      <c r="BK801" s="25" t="str">
        <f t="shared" ca="1" si="790"/>
        <v/>
      </c>
      <c r="BL801" s="25" t="str">
        <f t="shared" ca="1" si="747"/>
        <v/>
      </c>
      <c r="BM801" s="25" t="str">
        <f t="shared" ca="1" si="779"/>
        <v/>
      </c>
      <c r="BN801" s="25" t="str">
        <f t="shared" ca="1" si="780"/>
        <v/>
      </c>
      <c r="BO801" s="25" t="str">
        <f t="shared" ca="1" si="781"/>
        <v/>
      </c>
      <c r="BP801" s="25" t="str">
        <f t="shared" ca="1" si="782"/>
        <v/>
      </c>
      <c r="BQ801" s="25" t="str">
        <f t="shared" ca="1" si="783"/>
        <v/>
      </c>
      <c r="BR801" s="25" t="str">
        <f t="shared" ca="1" si="784"/>
        <v/>
      </c>
      <c r="BS801" s="25" t="str">
        <f ca="1">IF($H801="","",IF($Q801="x",SUM(BL$3:BN801)+SUM(BQ$3:BR801)-SUM(BS$3:BS800),0))</f>
        <v/>
      </c>
      <c r="BT801" s="25" t="str">
        <f t="shared" ca="1" si="785"/>
        <v/>
      </c>
      <c r="BU801" s="25" t="str">
        <f t="shared" ca="1" si="748"/>
        <v/>
      </c>
      <c r="BV801" s="7"/>
      <c r="BY801" s="7"/>
      <c r="CB801" s="131">
        <f t="shared" si="732"/>
        <v>798</v>
      </c>
      <c r="CC801" s="132" t="str">
        <f t="shared" ca="1" si="786"/>
        <v/>
      </c>
      <c r="CD801" s="133" t="str">
        <f t="shared" ca="1" si="733"/>
        <v/>
      </c>
      <c r="CE801" s="133" t="str">
        <f t="shared" ca="1" si="787"/>
        <v/>
      </c>
      <c r="CF801" s="133" t="str">
        <f t="shared" ca="1" si="734"/>
        <v/>
      </c>
      <c r="CG801" s="133" t="str">
        <f t="shared" ca="1" si="788"/>
        <v/>
      </c>
      <c r="CH801" s="133" t="str">
        <f ca="1">IF($H801="","",IF(MONTH($H801)=MONTH($C$4)-1,MAX(0,(CG801-SUM(N790:N801)+SUM(O790:O801))-(VLOOKUP(CB801-12,$CB$3:$CH800,6,FALSE))),0)*0.25)</f>
        <v/>
      </c>
      <c r="CI801" s="133" t="str">
        <f ca="1">IF($H801="","",CG801-SUM($CH$4:$CH801))</f>
        <v/>
      </c>
      <c r="CK801" s="133" t="str">
        <f ca="1">IF($H801="","",SUM($N$4:$N801)+$CK$3)</f>
        <v/>
      </c>
      <c r="CL801" s="133" t="str">
        <f ca="1">IF($H801="","",SUM($O$4:$O801))</f>
        <v/>
      </c>
      <c r="CM801" s="133" t="str">
        <f t="shared" ca="1" si="791"/>
        <v/>
      </c>
      <c r="CN801" s="133" t="str">
        <f ca="1">IF($H801="","",ROUND(IF(MONTH($H801)=MONTH($C$4)-1,BT801*(1+CC801)-SUM($CM$4:$CM801),0),2))</f>
        <v/>
      </c>
      <c r="CZ801" s="132" t="str">
        <f t="shared" ca="1" si="749"/>
        <v/>
      </c>
    </row>
    <row r="802" spans="6:104" x14ac:dyDescent="0.2">
      <c r="F802" s="3">
        <v>799</v>
      </c>
      <c r="G802" s="3">
        <f t="shared" si="750"/>
        <v>67</v>
      </c>
      <c r="H802" s="8" t="str">
        <f t="shared" ca="1" si="789"/>
        <v/>
      </c>
      <c r="I802" s="6" t="str">
        <f t="shared" ca="1" si="735"/>
        <v/>
      </c>
      <c r="J802" s="6" t="str">
        <f t="shared" ca="1" si="736"/>
        <v/>
      </c>
      <c r="K802" s="7"/>
      <c r="L802" s="6" t="str">
        <f ca="1">IF($H802="","",IF($J802="",VLOOKUP($I802,Sterbetafeln!$A$4:$I$124,$D$10,FALSE),MAX(0.0005,VLOOKUP($I802,Sterbetafeln!$A$4:$I$124,$D$10,FALSE)*VLOOKUP($J802,Sterbetafeln!$A$4:$I$124,$D$13,FALSE))))</f>
        <v/>
      </c>
      <c r="M802" s="78">
        <f ca="1">SUM($O$3:$O802)</f>
        <v>0</v>
      </c>
      <c r="N802" s="25" t="str">
        <f t="shared" ca="1" si="751"/>
        <v/>
      </c>
      <c r="O802" s="25" t="str">
        <f t="shared" ca="1" si="752"/>
        <v/>
      </c>
      <c r="P802" s="25" t="str">
        <f t="shared" ca="1" si="753"/>
        <v/>
      </c>
      <c r="Q802" s="7" t="str">
        <f t="shared" ca="1" si="754"/>
        <v/>
      </c>
      <c r="R802" s="25" t="str">
        <f t="shared" ca="1" si="755"/>
        <v/>
      </c>
      <c r="S802" s="25">
        <f ca="1">SUM(R$3:R802)</f>
        <v>0</v>
      </c>
      <c r="T802" s="25" t="str">
        <f t="shared" ca="1" si="756"/>
        <v/>
      </c>
      <c r="U802" s="25" t="str">
        <f t="shared" ca="1" si="737"/>
        <v/>
      </c>
      <c r="V802" s="25" t="str">
        <f t="shared" ca="1" si="757"/>
        <v/>
      </c>
      <c r="W802" s="25" t="str">
        <f t="shared" ca="1" si="738"/>
        <v/>
      </c>
      <c r="X802" s="25" t="str">
        <f t="shared" ca="1" si="758"/>
        <v/>
      </c>
      <c r="Y802" s="25" t="str">
        <f t="shared" ca="1" si="739"/>
        <v/>
      </c>
      <c r="Z802" s="25" t="str">
        <f t="shared" ca="1" si="759"/>
        <v/>
      </c>
      <c r="AA802" s="25" t="str">
        <f t="shared" ca="1" si="760"/>
        <v/>
      </c>
      <c r="AB802" s="25" t="str">
        <f ca="1">IF($H802="","",IF($Q802="x",SUM(U$3:W802)+SUM(Z$3:AA802)-SUM(AB$3:AB801),0))</f>
        <v/>
      </c>
      <c r="AC802" s="25" t="str">
        <f t="shared" ca="1" si="761"/>
        <v/>
      </c>
      <c r="AD802" s="25" t="str">
        <f t="shared" ca="1" si="740"/>
        <v/>
      </c>
      <c r="AE802" s="7"/>
      <c r="AF802" s="25" t="str">
        <f t="shared" ca="1" si="762"/>
        <v/>
      </c>
      <c r="AG802" s="25">
        <f ca="1">SUM(AF$3:AF802)</f>
        <v>0</v>
      </c>
      <c r="AH802" s="25" t="str">
        <f t="shared" ca="1" si="763"/>
        <v/>
      </c>
      <c r="AI802" s="25" t="str">
        <f t="shared" ca="1" si="741"/>
        <v/>
      </c>
      <c r="AJ802" s="25" t="str">
        <f t="shared" ca="1" si="764"/>
        <v/>
      </c>
      <c r="AK802" s="25" t="str">
        <f t="shared" ca="1" si="742"/>
        <v/>
      </c>
      <c r="AL802" s="25" t="str">
        <f t="shared" ca="1" si="765"/>
        <v/>
      </c>
      <c r="AM802" s="25" t="str">
        <f t="shared" ca="1" si="743"/>
        <v/>
      </c>
      <c r="AN802" s="25" t="str">
        <f t="shared" ca="1" si="766"/>
        <v/>
      </c>
      <c r="AO802" s="25" t="str">
        <f t="shared" ca="1" si="767"/>
        <v/>
      </c>
      <c r="AP802" s="25" t="str">
        <f ca="1">IF($H802="","",IF($Q802="x",SUM(AI$3:AK802)+SUM(AN$3:AO802)-SUM(AP$3:AP801),0))</f>
        <v/>
      </c>
      <c r="AQ802" s="25" t="str">
        <f t="shared" ca="1" si="768"/>
        <v/>
      </c>
      <c r="AR802" s="25" t="str">
        <f t="shared" ca="1" si="744"/>
        <v/>
      </c>
      <c r="AS802" s="7"/>
      <c r="AT802" s="25" t="str">
        <f t="shared" ca="1" si="769"/>
        <v/>
      </c>
      <c r="AU802" s="25">
        <f ca="1">SUM(AT$3:AT802)</f>
        <v>0</v>
      </c>
      <c r="AV802" s="25" t="str">
        <f t="shared" ca="1" si="770"/>
        <v/>
      </c>
      <c r="AW802" s="25" t="str">
        <f t="shared" ca="1" si="745"/>
        <v/>
      </c>
      <c r="AX802" s="25" t="str">
        <f t="shared" ca="1" si="771"/>
        <v/>
      </c>
      <c r="AY802" s="25" t="str">
        <f t="shared" ca="1" si="772"/>
        <v/>
      </c>
      <c r="AZ802" s="25" t="str">
        <f t="shared" ca="1" si="773"/>
        <v/>
      </c>
      <c r="BA802" s="25" t="str">
        <f t="shared" ca="1" si="774"/>
        <v/>
      </c>
      <c r="BB802" s="25" t="str">
        <f t="shared" ca="1" si="775"/>
        <v/>
      </c>
      <c r="BC802" s="25" t="str">
        <f t="shared" ca="1" si="776"/>
        <v/>
      </c>
      <c r="BD802" s="25" t="str">
        <f ca="1">IF($H802="","",IF($Q802="x",SUM(AW$3:AY802)+SUM(BB$3:BC802)-SUM(BD$3:BD801),0))</f>
        <v/>
      </c>
      <c r="BE802" s="25" t="str">
        <f t="shared" ca="1" si="777"/>
        <v/>
      </c>
      <c r="BF802" s="25" t="str">
        <f t="shared" ca="1" si="746"/>
        <v/>
      </c>
      <c r="BG802" s="7"/>
      <c r="BI802" s="25" t="str">
        <f t="shared" ca="1" si="778"/>
        <v/>
      </c>
      <c r="BJ802" s="25">
        <f ca="1">SUM(BI$3:BI802)</f>
        <v>0</v>
      </c>
      <c r="BK802" s="25" t="str">
        <f t="shared" ca="1" si="790"/>
        <v/>
      </c>
      <c r="BL802" s="25" t="str">
        <f t="shared" ca="1" si="747"/>
        <v/>
      </c>
      <c r="BM802" s="25" t="str">
        <f t="shared" ca="1" si="779"/>
        <v/>
      </c>
      <c r="BN802" s="25" t="str">
        <f t="shared" ca="1" si="780"/>
        <v/>
      </c>
      <c r="BO802" s="25" t="str">
        <f t="shared" ca="1" si="781"/>
        <v/>
      </c>
      <c r="BP802" s="25" t="str">
        <f t="shared" ca="1" si="782"/>
        <v/>
      </c>
      <c r="BQ802" s="25" t="str">
        <f t="shared" ca="1" si="783"/>
        <v/>
      </c>
      <c r="BR802" s="25" t="str">
        <f t="shared" ca="1" si="784"/>
        <v/>
      </c>
      <c r="BS802" s="25" t="str">
        <f ca="1">IF($H802="","",IF($Q802="x",SUM(BL$3:BN802)+SUM(BQ$3:BR802)-SUM(BS$3:BS801),0))</f>
        <v/>
      </c>
      <c r="BT802" s="25" t="str">
        <f t="shared" ca="1" si="785"/>
        <v/>
      </c>
      <c r="BU802" s="25" t="str">
        <f t="shared" ca="1" si="748"/>
        <v/>
      </c>
      <c r="BV802" s="7"/>
      <c r="BY802" s="7"/>
      <c r="CB802" s="131">
        <f t="shared" si="732"/>
        <v>799</v>
      </c>
      <c r="CC802" s="132" t="str">
        <f t="shared" ca="1" si="786"/>
        <v/>
      </c>
      <c r="CD802" s="133" t="str">
        <f t="shared" ca="1" si="733"/>
        <v/>
      </c>
      <c r="CE802" s="133" t="str">
        <f t="shared" ca="1" si="787"/>
        <v/>
      </c>
      <c r="CF802" s="133" t="str">
        <f t="shared" ca="1" si="734"/>
        <v/>
      </c>
      <c r="CG802" s="133" t="str">
        <f t="shared" ca="1" si="788"/>
        <v/>
      </c>
      <c r="CH802" s="133" t="str">
        <f ca="1">IF($H802="","",IF(MONTH($H802)=MONTH($C$4)-1,MAX(0,(CG802-SUM(N791:N802)+SUM(O791:O802))-(VLOOKUP(CB802-12,$CB$3:$CH801,6,FALSE))),0)*0.25)</f>
        <v/>
      </c>
      <c r="CI802" s="133" t="str">
        <f ca="1">IF($H802="","",CG802-SUM($CH$4:$CH802))</f>
        <v/>
      </c>
      <c r="CK802" s="133" t="str">
        <f ca="1">IF($H802="","",SUM($N$4:$N802)+$CK$3)</f>
        <v/>
      </c>
      <c r="CL802" s="133" t="str">
        <f ca="1">IF($H802="","",SUM($O$4:$O802))</f>
        <v/>
      </c>
      <c r="CM802" s="133" t="str">
        <f t="shared" ca="1" si="791"/>
        <v/>
      </c>
      <c r="CN802" s="133" t="str">
        <f ca="1">IF($H802="","",ROUND(IF(MONTH($H802)=MONTH($C$4)-1,BT802*(1+CC802)-SUM($CM$4:$CM802),0),2))</f>
        <v/>
      </c>
      <c r="CZ802" s="132" t="str">
        <f t="shared" ca="1" si="749"/>
        <v/>
      </c>
    </row>
    <row r="803" spans="6:104" x14ac:dyDescent="0.2">
      <c r="F803" s="3">
        <v>800</v>
      </c>
      <c r="G803" s="3">
        <f t="shared" si="750"/>
        <v>67</v>
      </c>
      <c r="H803" s="8" t="str">
        <f t="shared" ca="1" si="789"/>
        <v/>
      </c>
      <c r="I803" s="6" t="str">
        <f t="shared" ca="1" si="735"/>
        <v/>
      </c>
      <c r="J803" s="6" t="str">
        <f t="shared" ca="1" si="736"/>
        <v/>
      </c>
      <c r="K803" s="7"/>
      <c r="L803" s="6" t="str">
        <f ca="1">IF($H803="","",IF($J803="",VLOOKUP($I803,Sterbetafeln!$A$4:$I$124,$D$10,FALSE),MAX(0.0005,VLOOKUP($I803,Sterbetafeln!$A$4:$I$124,$D$10,FALSE)*VLOOKUP($J803,Sterbetafeln!$A$4:$I$124,$D$13,FALSE))))</f>
        <v/>
      </c>
      <c r="M803" s="78">
        <f ca="1">SUM($O$3:$O803)</f>
        <v>0</v>
      </c>
      <c r="N803" s="25" t="str">
        <f t="shared" ca="1" si="751"/>
        <v/>
      </c>
      <c r="O803" s="25" t="str">
        <f t="shared" ca="1" si="752"/>
        <v/>
      </c>
      <c r="P803" s="25" t="str">
        <f t="shared" ca="1" si="753"/>
        <v/>
      </c>
      <c r="Q803" s="7" t="str">
        <f t="shared" ca="1" si="754"/>
        <v/>
      </c>
      <c r="R803" s="25" t="str">
        <f t="shared" ca="1" si="755"/>
        <v/>
      </c>
      <c r="S803" s="25">
        <f ca="1">SUM(R$3:R803)</f>
        <v>0</v>
      </c>
      <c r="T803" s="25" t="str">
        <f t="shared" ca="1" si="756"/>
        <v/>
      </c>
      <c r="U803" s="25" t="str">
        <f t="shared" ca="1" si="737"/>
        <v/>
      </c>
      <c r="V803" s="25" t="str">
        <f t="shared" ca="1" si="757"/>
        <v/>
      </c>
      <c r="W803" s="25" t="str">
        <f t="shared" ca="1" si="738"/>
        <v/>
      </c>
      <c r="X803" s="25" t="str">
        <f t="shared" ca="1" si="758"/>
        <v/>
      </c>
      <c r="Y803" s="25" t="str">
        <f t="shared" ca="1" si="739"/>
        <v/>
      </c>
      <c r="Z803" s="25" t="str">
        <f t="shared" ca="1" si="759"/>
        <v/>
      </c>
      <c r="AA803" s="25" t="str">
        <f t="shared" ca="1" si="760"/>
        <v/>
      </c>
      <c r="AB803" s="25" t="str">
        <f ca="1">IF($H803="","",IF($Q803="x",SUM(U$3:W803)+SUM(Z$3:AA803)-SUM(AB$3:AB802),0))</f>
        <v/>
      </c>
      <c r="AC803" s="25" t="str">
        <f t="shared" ca="1" si="761"/>
        <v/>
      </c>
      <c r="AD803" s="25" t="str">
        <f t="shared" ca="1" si="740"/>
        <v/>
      </c>
      <c r="AE803" s="7"/>
      <c r="AF803" s="25" t="str">
        <f t="shared" ca="1" si="762"/>
        <v/>
      </c>
      <c r="AG803" s="25">
        <f ca="1">SUM(AF$3:AF803)</f>
        <v>0</v>
      </c>
      <c r="AH803" s="25" t="str">
        <f t="shared" ca="1" si="763"/>
        <v/>
      </c>
      <c r="AI803" s="25" t="str">
        <f t="shared" ca="1" si="741"/>
        <v/>
      </c>
      <c r="AJ803" s="25" t="str">
        <f t="shared" ca="1" si="764"/>
        <v/>
      </c>
      <c r="AK803" s="25" t="str">
        <f t="shared" ca="1" si="742"/>
        <v/>
      </c>
      <c r="AL803" s="25" t="str">
        <f t="shared" ca="1" si="765"/>
        <v/>
      </c>
      <c r="AM803" s="25" t="str">
        <f t="shared" ca="1" si="743"/>
        <v/>
      </c>
      <c r="AN803" s="25" t="str">
        <f t="shared" ca="1" si="766"/>
        <v/>
      </c>
      <c r="AO803" s="25" t="str">
        <f t="shared" ca="1" si="767"/>
        <v/>
      </c>
      <c r="AP803" s="25" t="str">
        <f ca="1">IF($H803="","",IF($Q803="x",SUM(AI$3:AK803)+SUM(AN$3:AO803)-SUM(AP$3:AP802),0))</f>
        <v/>
      </c>
      <c r="AQ803" s="25" t="str">
        <f t="shared" ca="1" si="768"/>
        <v/>
      </c>
      <c r="AR803" s="25" t="str">
        <f t="shared" ca="1" si="744"/>
        <v/>
      </c>
      <c r="AS803" s="7"/>
      <c r="AT803" s="25" t="str">
        <f t="shared" ca="1" si="769"/>
        <v/>
      </c>
      <c r="AU803" s="25">
        <f ca="1">SUM(AT$3:AT803)</f>
        <v>0</v>
      </c>
      <c r="AV803" s="25" t="str">
        <f t="shared" ca="1" si="770"/>
        <v/>
      </c>
      <c r="AW803" s="25" t="str">
        <f t="shared" ca="1" si="745"/>
        <v/>
      </c>
      <c r="AX803" s="25" t="str">
        <f t="shared" ca="1" si="771"/>
        <v/>
      </c>
      <c r="AY803" s="25" t="str">
        <f t="shared" ca="1" si="772"/>
        <v/>
      </c>
      <c r="AZ803" s="25" t="str">
        <f t="shared" ca="1" si="773"/>
        <v/>
      </c>
      <c r="BA803" s="25" t="str">
        <f t="shared" ca="1" si="774"/>
        <v/>
      </c>
      <c r="BB803" s="25" t="str">
        <f t="shared" ca="1" si="775"/>
        <v/>
      </c>
      <c r="BC803" s="25" t="str">
        <f t="shared" ca="1" si="776"/>
        <v/>
      </c>
      <c r="BD803" s="25" t="str">
        <f ca="1">IF($H803="","",IF($Q803="x",SUM(AW$3:AY803)+SUM(BB$3:BC803)-SUM(BD$3:BD802),0))</f>
        <v/>
      </c>
      <c r="BE803" s="25" t="str">
        <f t="shared" ca="1" si="777"/>
        <v/>
      </c>
      <c r="BF803" s="25" t="str">
        <f t="shared" ca="1" si="746"/>
        <v/>
      </c>
      <c r="BG803" s="7"/>
      <c r="BI803" s="25" t="str">
        <f t="shared" ca="1" si="778"/>
        <v/>
      </c>
      <c r="BJ803" s="25">
        <f ca="1">SUM(BI$3:BI803)</f>
        <v>0</v>
      </c>
      <c r="BK803" s="25" t="str">
        <f t="shared" ca="1" si="790"/>
        <v/>
      </c>
      <c r="BL803" s="25" t="str">
        <f t="shared" ca="1" si="747"/>
        <v/>
      </c>
      <c r="BM803" s="25" t="str">
        <f t="shared" ca="1" si="779"/>
        <v/>
      </c>
      <c r="BN803" s="25" t="str">
        <f t="shared" ca="1" si="780"/>
        <v/>
      </c>
      <c r="BO803" s="25" t="str">
        <f t="shared" ca="1" si="781"/>
        <v/>
      </c>
      <c r="BP803" s="25" t="str">
        <f t="shared" ca="1" si="782"/>
        <v/>
      </c>
      <c r="BQ803" s="25" t="str">
        <f t="shared" ca="1" si="783"/>
        <v/>
      </c>
      <c r="BR803" s="25" t="str">
        <f t="shared" ca="1" si="784"/>
        <v/>
      </c>
      <c r="BS803" s="25" t="str">
        <f ca="1">IF($H803="","",IF($Q803="x",SUM(BL$3:BN803)+SUM(BQ$3:BR803)-SUM(BS$3:BS802),0))</f>
        <v/>
      </c>
      <c r="BT803" s="25" t="str">
        <f t="shared" ca="1" si="785"/>
        <v/>
      </c>
      <c r="BU803" s="25" t="str">
        <f t="shared" ca="1" si="748"/>
        <v/>
      </c>
      <c r="BV803" s="7"/>
      <c r="BY803" s="7"/>
      <c r="CB803" s="131">
        <f t="shared" si="732"/>
        <v>800</v>
      </c>
      <c r="CC803" s="132" t="str">
        <f t="shared" ca="1" si="786"/>
        <v/>
      </c>
      <c r="CD803" s="133" t="str">
        <f t="shared" ca="1" si="733"/>
        <v/>
      </c>
      <c r="CE803" s="133" t="str">
        <f t="shared" ca="1" si="787"/>
        <v/>
      </c>
      <c r="CF803" s="133" t="str">
        <f t="shared" ca="1" si="734"/>
        <v/>
      </c>
      <c r="CG803" s="133" t="str">
        <f t="shared" ca="1" si="788"/>
        <v/>
      </c>
      <c r="CH803" s="133" t="str">
        <f ca="1">IF($H803="","",IF(MONTH($H803)=MONTH($C$4)-1,MAX(0,(CG803-SUM(N792:N803)+SUM(O792:O803))-(VLOOKUP(CB803-12,$CB$3:$CH802,6,FALSE))),0)*0.25)</f>
        <v/>
      </c>
      <c r="CI803" s="133" t="str">
        <f ca="1">IF($H803="","",CG803-SUM($CH$4:$CH803))</f>
        <v/>
      </c>
      <c r="CK803" s="133" t="str">
        <f ca="1">IF($H803="","",SUM($N$4:$N803)+$CK$3)</f>
        <v/>
      </c>
      <c r="CL803" s="133" t="str">
        <f ca="1">IF($H803="","",SUM($O$4:$O803))</f>
        <v/>
      </c>
      <c r="CM803" s="133" t="str">
        <f t="shared" ca="1" si="791"/>
        <v/>
      </c>
      <c r="CN803" s="133" t="str">
        <f ca="1">IF($H803="","",ROUND(IF(MONTH($H803)=MONTH($C$4)-1,BT803*(1+CC803)-SUM($CM$4:$CM803),0),2))</f>
        <v/>
      </c>
      <c r="CZ803" s="132" t="str">
        <f t="shared" ca="1" si="749"/>
        <v/>
      </c>
    </row>
    <row r="804" spans="6:104" x14ac:dyDescent="0.2">
      <c r="F804" s="3">
        <v>801</v>
      </c>
      <c r="G804" s="3">
        <f t="shared" si="750"/>
        <v>67</v>
      </c>
      <c r="H804" s="8" t="str">
        <f t="shared" ca="1" si="789"/>
        <v/>
      </c>
      <c r="I804" s="6" t="str">
        <f t="shared" ca="1" si="735"/>
        <v/>
      </c>
      <c r="J804" s="6" t="str">
        <f t="shared" ca="1" si="736"/>
        <v/>
      </c>
      <c r="K804" s="7"/>
      <c r="L804" s="6" t="str">
        <f ca="1">IF($H804="","",IF($J804="",VLOOKUP($I804,Sterbetafeln!$A$4:$I$124,$D$10,FALSE),MAX(0.0005,VLOOKUP($I804,Sterbetafeln!$A$4:$I$124,$D$10,FALSE)*VLOOKUP($J804,Sterbetafeln!$A$4:$I$124,$D$13,FALSE))))</f>
        <v/>
      </c>
      <c r="M804" s="78">
        <f ca="1">SUM($O$3:$O804)</f>
        <v>0</v>
      </c>
      <c r="N804" s="25" t="str">
        <f t="shared" ca="1" si="751"/>
        <v/>
      </c>
      <c r="O804" s="25" t="str">
        <f t="shared" ca="1" si="752"/>
        <v/>
      </c>
      <c r="P804" s="25" t="str">
        <f t="shared" ca="1" si="753"/>
        <v/>
      </c>
      <c r="Q804" s="7" t="str">
        <f t="shared" ca="1" si="754"/>
        <v/>
      </c>
      <c r="R804" s="25" t="str">
        <f t="shared" ca="1" si="755"/>
        <v/>
      </c>
      <c r="S804" s="25">
        <f ca="1">SUM(R$3:R804)</f>
        <v>0</v>
      </c>
      <c r="T804" s="25" t="str">
        <f t="shared" ca="1" si="756"/>
        <v/>
      </c>
      <c r="U804" s="25" t="str">
        <f t="shared" ca="1" si="737"/>
        <v/>
      </c>
      <c r="V804" s="25" t="str">
        <f t="shared" ca="1" si="757"/>
        <v/>
      </c>
      <c r="W804" s="25" t="str">
        <f t="shared" ca="1" si="738"/>
        <v/>
      </c>
      <c r="X804" s="25" t="str">
        <f t="shared" ca="1" si="758"/>
        <v/>
      </c>
      <c r="Y804" s="25" t="str">
        <f t="shared" ca="1" si="739"/>
        <v/>
      </c>
      <c r="Z804" s="25" t="str">
        <f t="shared" ca="1" si="759"/>
        <v/>
      </c>
      <c r="AA804" s="25" t="str">
        <f t="shared" ca="1" si="760"/>
        <v/>
      </c>
      <c r="AB804" s="25" t="str">
        <f ca="1">IF($H804="","",IF($Q804="x",SUM(U$3:W804)+SUM(Z$3:AA804)-SUM(AB$3:AB803),0))</f>
        <v/>
      </c>
      <c r="AC804" s="25" t="str">
        <f t="shared" ca="1" si="761"/>
        <v/>
      </c>
      <c r="AD804" s="25" t="str">
        <f t="shared" ca="1" si="740"/>
        <v/>
      </c>
      <c r="AE804" s="7"/>
      <c r="AF804" s="25" t="str">
        <f t="shared" ca="1" si="762"/>
        <v/>
      </c>
      <c r="AG804" s="25">
        <f ca="1">SUM(AF$3:AF804)</f>
        <v>0</v>
      </c>
      <c r="AH804" s="25" t="str">
        <f t="shared" ca="1" si="763"/>
        <v/>
      </c>
      <c r="AI804" s="25" t="str">
        <f t="shared" ca="1" si="741"/>
        <v/>
      </c>
      <c r="AJ804" s="25" t="str">
        <f t="shared" ca="1" si="764"/>
        <v/>
      </c>
      <c r="AK804" s="25" t="str">
        <f t="shared" ca="1" si="742"/>
        <v/>
      </c>
      <c r="AL804" s="25" t="str">
        <f t="shared" ca="1" si="765"/>
        <v/>
      </c>
      <c r="AM804" s="25" t="str">
        <f t="shared" ca="1" si="743"/>
        <v/>
      </c>
      <c r="AN804" s="25" t="str">
        <f t="shared" ca="1" si="766"/>
        <v/>
      </c>
      <c r="AO804" s="25" t="str">
        <f t="shared" ca="1" si="767"/>
        <v/>
      </c>
      <c r="AP804" s="25" t="str">
        <f ca="1">IF($H804="","",IF($Q804="x",SUM(AI$3:AK804)+SUM(AN$3:AO804)-SUM(AP$3:AP803),0))</f>
        <v/>
      </c>
      <c r="AQ804" s="25" t="str">
        <f t="shared" ca="1" si="768"/>
        <v/>
      </c>
      <c r="AR804" s="25" t="str">
        <f t="shared" ca="1" si="744"/>
        <v/>
      </c>
      <c r="AS804" s="7"/>
      <c r="AT804" s="25" t="str">
        <f t="shared" ca="1" si="769"/>
        <v/>
      </c>
      <c r="AU804" s="25">
        <f ca="1">SUM(AT$3:AT804)</f>
        <v>0</v>
      </c>
      <c r="AV804" s="25" t="str">
        <f t="shared" ca="1" si="770"/>
        <v/>
      </c>
      <c r="AW804" s="25" t="str">
        <f t="shared" ca="1" si="745"/>
        <v/>
      </c>
      <c r="AX804" s="25" t="str">
        <f t="shared" ca="1" si="771"/>
        <v/>
      </c>
      <c r="AY804" s="25" t="str">
        <f t="shared" ca="1" si="772"/>
        <v/>
      </c>
      <c r="AZ804" s="25" t="str">
        <f t="shared" ca="1" si="773"/>
        <v/>
      </c>
      <c r="BA804" s="25" t="str">
        <f t="shared" ca="1" si="774"/>
        <v/>
      </c>
      <c r="BB804" s="25" t="str">
        <f t="shared" ca="1" si="775"/>
        <v/>
      </c>
      <c r="BC804" s="25" t="str">
        <f t="shared" ca="1" si="776"/>
        <v/>
      </c>
      <c r="BD804" s="25" t="str">
        <f ca="1">IF($H804="","",IF($Q804="x",SUM(AW$3:AY804)+SUM(BB$3:BC804)-SUM(BD$3:BD803),0))</f>
        <v/>
      </c>
      <c r="BE804" s="25" t="str">
        <f t="shared" ca="1" si="777"/>
        <v/>
      </c>
      <c r="BF804" s="25" t="str">
        <f t="shared" ca="1" si="746"/>
        <v/>
      </c>
      <c r="BG804" s="7"/>
      <c r="BI804" s="25" t="str">
        <f t="shared" ca="1" si="778"/>
        <v/>
      </c>
      <c r="BJ804" s="25">
        <f ca="1">SUM(BI$3:BI804)</f>
        <v>0</v>
      </c>
      <c r="BK804" s="25" t="str">
        <f t="shared" ca="1" si="790"/>
        <v/>
      </c>
      <c r="BL804" s="25" t="str">
        <f t="shared" ca="1" si="747"/>
        <v/>
      </c>
      <c r="BM804" s="25" t="str">
        <f t="shared" ca="1" si="779"/>
        <v/>
      </c>
      <c r="BN804" s="25" t="str">
        <f t="shared" ca="1" si="780"/>
        <v/>
      </c>
      <c r="BO804" s="25" t="str">
        <f t="shared" ca="1" si="781"/>
        <v/>
      </c>
      <c r="BP804" s="25" t="str">
        <f t="shared" ca="1" si="782"/>
        <v/>
      </c>
      <c r="BQ804" s="25" t="str">
        <f t="shared" ca="1" si="783"/>
        <v/>
      </c>
      <c r="BR804" s="25" t="str">
        <f t="shared" ca="1" si="784"/>
        <v/>
      </c>
      <c r="BS804" s="25" t="str">
        <f ca="1">IF($H804="","",IF($Q804="x",SUM(BL$3:BN804)+SUM(BQ$3:BR804)-SUM(BS$3:BS803),0))</f>
        <v/>
      </c>
      <c r="BT804" s="25" t="str">
        <f t="shared" ca="1" si="785"/>
        <v/>
      </c>
      <c r="BU804" s="25" t="str">
        <f t="shared" ca="1" si="748"/>
        <v/>
      </c>
      <c r="BV804" s="7"/>
      <c r="BY804" s="7"/>
      <c r="CB804" s="131">
        <f t="shared" si="732"/>
        <v>801</v>
      </c>
      <c r="CC804" s="132" t="str">
        <f t="shared" ca="1" si="786"/>
        <v/>
      </c>
      <c r="CD804" s="133" t="str">
        <f t="shared" ca="1" si="733"/>
        <v/>
      </c>
      <c r="CE804" s="133" t="str">
        <f t="shared" ca="1" si="787"/>
        <v/>
      </c>
      <c r="CF804" s="133" t="str">
        <f t="shared" ca="1" si="734"/>
        <v/>
      </c>
      <c r="CG804" s="133" t="str">
        <f t="shared" ca="1" si="788"/>
        <v/>
      </c>
      <c r="CH804" s="133" t="str">
        <f ca="1">IF($H804="","",IF(MONTH($H804)=MONTH($C$4)-1,MAX(0,(CG804-SUM(N793:N804)+SUM(O793:O804))-(VLOOKUP(CB804-12,$CB$3:$CH803,6,FALSE))),0)*0.25)</f>
        <v/>
      </c>
      <c r="CI804" s="133" t="str">
        <f ca="1">IF($H804="","",CG804-SUM($CH$4:$CH804))</f>
        <v/>
      </c>
      <c r="CK804" s="133" t="str">
        <f ca="1">IF($H804="","",SUM($N$4:$N804)+$CK$3)</f>
        <v/>
      </c>
      <c r="CL804" s="133" t="str">
        <f ca="1">IF($H804="","",SUM($O$4:$O804))</f>
        <v/>
      </c>
      <c r="CM804" s="133" t="str">
        <f t="shared" ca="1" si="791"/>
        <v/>
      </c>
      <c r="CN804" s="133" t="str">
        <f ca="1">IF($H804="","",ROUND(IF(MONTH($H804)=MONTH($C$4)-1,BT804*(1+CC804)-SUM($CM$4:$CM804),0),2))</f>
        <v/>
      </c>
      <c r="CZ804" s="132" t="str">
        <f t="shared" ca="1" si="749"/>
        <v/>
      </c>
    </row>
    <row r="805" spans="6:104" x14ac:dyDescent="0.2">
      <c r="F805" s="3">
        <v>802</v>
      </c>
      <c r="G805" s="3">
        <f t="shared" si="750"/>
        <v>67</v>
      </c>
      <c r="H805" s="8" t="str">
        <f t="shared" ca="1" si="789"/>
        <v/>
      </c>
      <c r="I805" s="6" t="str">
        <f t="shared" ca="1" si="735"/>
        <v/>
      </c>
      <c r="J805" s="6" t="str">
        <f t="shared" ca="1" si="736"/>
        <v/>
      </c>
      <c r="K805" s="7"/>
      <c r="L805" s="6" t="str">
        <f ca="1">IF($H805="","",IF($J805="",VLOOKUP($I805,Sterbetafeln!$A$4:$I$124,$D$10,FALSE),MAX(0.0005,VLOOKUP($I805,Sterbetafeln!$A$4:$I$124,$D$10,FALSE)*VLOOKUP($J805,Sterbetafeln!$A$4:$I$124,$D$13,FALSE))))</f>
        <v/>
      </c>
      <c r="M805" s="78">
        <f ca="1">SUM($O$3:$O805)</f>
        <v>0</v>
      </c>
      <c r="N805" s="25" t="str">
        <f t="shared" ca="1" si="751"/>
        <v/>
      </c>
      <c r="O805" s="25" t="str">
        <f t="shared" ca="1" si="752"/>
        <v/>
      </c>
      <c r="P805" s="25" t="str">
        <f t="shared" ca="1" si="753"/>
        <v/>
      </c>
      <c r="Q805" s="7" t="str">
        <f t="shared" ca="1" si="754"/>
        <v/>
      </c>
      <c r="R805" s="25" t="str">
        <f t="shared" ca="1" si="755"/>
        <v/>
      </c>
      <c r="S805" s="25">
        <f ca="1">SUM(R$3:R805)</f>
        <v>0</v>
      </c>
      <c r="T805" s="25" t="str">
        <f t="shared" ca="1" si="756"/>
        <v/>
      </c>
      <c r="U805" s="25" t="str">
        <f t="shared" ca="1" si="737"/>
        <v/>
      </c>
      <c r="V805" s="25" t="str">
        <f t="shared" ca="1" si="757"/>
        <v/>
      </c>
      <c r="W805" s="25" t="str">
        <f t="shared" ca="1" si="738"/>
        <v/>
      </c>
      <c r="X805" s="25" t="str">
        <f t="shared" ca="1" si="758"/>
        <v/>
      </c>
      <c r="Y805" s="25" t="str">
        <f t="shared" ca="1" si="739"/>
        <v/>
      </c>
      <c r="Z805" s="25" t="str">
        <f t="shared" ca="1" si="759"/>
        <v/>
      </c>
      <c r="AA805" s="25" t="str">
        <f t="shared" ca="1" si="760"/>
        <v/>
      </c>
      <c r="AB805" s="25" t="str">
        <f ca="1">IF($H805="","",IF($Q805="x",SUM(U$3:W805)+SUM(Z$3:AA805)-SUM(AB$3:AB804),0))</f>
        <v/>
      </c>
      <c r="AC805" s="25" t="str">
        <f t="shared" ca="1" si="761"/>
        <v/>
      </c>
      <c r="AD805" s="25" t="str">
        <f t="shared" ca="1" si="740"/>
        <v/>
      </c>
      <c r="AE805" s="7"/>
      <c r="AF805" s="25" t="str">
        <f t="shared" ca="1" si="762"/>
        <v/>
      </c>
      <c r="AG805" s="25">
        <f ca="1">SUM(AF$3:AF805)</f>
        <v>0</v>
      </c>
      <c r="AH805" s="25" t="str">
        <f t="shared" ca="1" si="763"/>
        <v/>
      </c>
      <c r="AI805" s="25" t="str">
        <f t="shared" ca="1" si="741"/>
        <v/>
      </c>
      <c r="AJ805" s="25" t="str">
        <f t="shared" ca="1" si="764"/>
        <v/>
      </c>
      <c r="AK805" s="25" t="str">
        <f t="shared" ca="1" si="742"/>
        <v/>
      </c>
      <c r="AL805" s="25" t="str">
        <f t="shared" ca="1" si="765"/>
        <v/>
      </c>
      <c r="AM805" s="25" t="str">
        <f t="shared" ca="1" si="743"/>
        <v/>
      </c>
      <c r="AN805" s="25" t="str">
        <f t="shared" ca="1" si="766"/>
        <v/>
      </c>
      <c r="AO805" s="25" t="str">
        <f t="shared" ca="1" si="767"/>
        <v/>
      </c>
      <c r="AP805" s="25" t="str">
        <f ca="1">IF($H805="","",IF($Q805="x",SUM(AI$3:AK805)+SUM(AN$3:AO805)-SUM(AP$3:AP804),0))</f>
        <v/>
      </c>
      <c r="AQ805" s="25" t="str">
        <f t="shared" ca="1" si="768"/>
        <v/>
      </c>
      <c r="AR805" s="25" t="str">
        <f t="shared" ca="1" si="744"/>
        <v/>
      </c>
      <c r="AS805" s="7"/>
      <c r="AT805" s="25" t="str">
        <f t="shared" ca="1" si="769"/>
        <v/>
      </c>
      <c r="AU805" s="25">
        <f ca="1">SUM(AT$3:AT805)</f>
        <v>0</v>
      </c>
      <c r="AV805" s="25" t="str">
        <f t="shared" ca="1" si="770"/>
        <v/>
      </c>
      <c r="AW805" s="25" t="str">
        <f t="shared" ca="1" si="745"/>
        <v/>
      </c>
      <c r="AX805" s="25" t="str">
        <f t="shared" ca="1" si="771"/>
        <v/>
      </c>
      <c r="AY805" s="25" t="str">
        <f t="shared" ca="1" si="772"/>
        <v/>
      </c>
      <c r="AZ805" s="25" t="str">
        <f t="shared" ca="1" si="773"/>
        <v/>
      </c>
      <c r="BA805" s="25" t="str">
        <f t="shared" ca="1" si="774"/>
        <v/>
      </c>
      <c r="BB805" s="25" t="str">
        <f t="shared" ca="1" si="775"/>
        <v/>
      </c>
      <c r="BC805" s="25" t="str">
        <f t="shared" ca="1" si="776"/>
        <v/>
      </c>
      <c r="BD805" s="25" t="str">
        <f ca="1">IF($H805="","",IF($Q805="x",SUM(AW$3:AY805)+SUM(BB$3:BC805)-SUM(BD$3:BD804),0))</f>
        <v/>
      </c>
      <c r="BE805" s="25" t="str">
        <f t="shared" ca="1" si="777"/>
        <v/>
      </c>
      <c r="BF805" s="25" t="str">
        <f t="shared" ca="1" si="746"/>
        <v/>
      </c>
      <c r="BG805" s="7"/>
      <c r="BI805" s="25" t="str">
        <f t="shared" ca="1" si="778"/>
        <v/>
      </c>
      <c r="BJ805" s="25">
        <f ca="1">SUM(BI$3:BI805)</f>
        <v>0</v>
      </c>
      <c r="BK805" s="25" t="str">
        <f t="shared" ca="1" si="790"/>
        <v/>
      </c>
      <c r="BL805" s="25" t="str">
        <f t="shared" ca="1" si="747"/>
        <v/>
      </c>
      <c r="BM805" s="25" t="str">
        <f t="shared" ca="1" si="779"/>
        <v/>
      </c>
      <c r="BN805" s="25" t="str">
        <f t="shared" ca="1" si="780"/>
        <v/>
      </c>
      <c r="BO805" s="25" t="str">
        <f t="shared" ca="1" si="781"/>
        <v/>
      </c>
      <c r="BP805" s="25" t="str">
        <f t="shared" ca="1" si="782"/>
        <v/>
      </c>
      <c r="BQ805" s="25" t="str">
        <f t="shared" ca="1" si="783"/>
        <v/>
      </c>
      <c r="BR805" s="25" t="str">
        <f t="shared" ca="1" si="784"/>
        <v/>
      </c>
      <c r="BS805" s="25" t="str">
        <f ca="1">IF($H805="","",IF($Q805="x",SUM(BL$3:BN805)+SUM(BQ$3:BR805)-SUM(BS$3:BS804),0))</f>
        <v/>
      </c>
      <c r="BT805" s="25" t="str">
        <f t="shared" ca="1" si="785"/>
        <v/>
      </c>
      <c r="BU805" s="25" t="str">
        <f t="shared" ca="1" si="748"/>
        <v/>
      </c>
      <c r="BV805" s="7"/>
      <c r="BY805" s="7"/>
      <c r="CB805" s="131">
        <f t="shared" si="732"/>
        <v>802</v>
      </c>
      <c r="CC805" s="132" t="str">
        <f t="shared" ca="1" si="786"/>
        <v/>
      </c>
      <c r="CD805" s="133" t="str">
        <f t="shared" ca="1" si="733"/>
        <v/>
      </c>
      <c r="CE805" s="133" t="str">
        <f t="shared" ca="1" si="787"/>
        <v/>
      </c>
      <c r="CF805" s="133" t="str">
        <f t="shared" ca="1" si="734"/>
        <v/>
      </c>
      <c r="CG805" s="133" t="str">
        <f t="shared" ca="1" si="788"/>
        <v/>
      </c>
      <c r="CH805" s="133" t="str">
        <f ca="1">IF($H805="","",IF(MONTH($H805)=MONTH($C$4)-1,MAX(0,(CG805-SUM(N794:N805)+SUM(O794:O805))-(VLOOKUP(CB805-12,$CB$3:$CH804,6,FALSE))),0)*0.25)</f>
        <v/>
      </c>
      <c r="CI805" s="133" t="str">
        <f ca="1">IF($H805="","",CG805-SUM($CH$4:$CH805))</f>
        <v/>
      </c>
      <c r="CK805" s="133" t="str">
        <f ca="1">IF($H805="","",SUM($N$4:$N805)+$CK$3)</f>
        <v/>
      </c>
      <c r="CL805" s="133" t="str">
        <f ca="1">IF($H805="","",SUM($O$4:$O805))</f>
        <v/>
      </c>
      <c r="CM805" s="133" t="str">
        <f t="shared" ca="1" si="791"/>
        <v/>
      </c>
      <c r="CN805" s="133" t="str">
        <f ca="1">IF($H805="","",ROUND(IF(MONTH($H805)=MONTH($C$4)-1,BT805*(1+CC805)-SUM($CM$4:$CM805),0),2))</f>
        <v/>
      </c>
      <c r="CZ805" s="132" t="str">
        <f t="shared" ca="1" si="749"/>
        <v/>
      </c>
    </row>
    <row r="806" spans="6:104" x14ac:dyDescent="0.2">
      <c r="F806" s="3">
        <v>803</v>
      </c>
      <c r="G806" s="3">
        <f t="shared" si="750"/>
        <v>67</v>
      </c>
      <c r="H806" s="8" t="str">
        <f t="shared" ca="1" si="789"/>
        <v/>
      </c>
      <c r="I806" s="6" t="str">
        <f t="shared" ca="1" si="735"/>
        <v/>
      </c>
      <c r="J806" s="6" t="str">
        <f t="shared" ca="1" si="736"/>
        <v/>
      </c>
      <c r="K806" s="7"/>
      <c r="L806" s="6" t="str">
        <f ca="1">IF($H806="","",IF($J806="",VLOOKUP($I806,Sterbetafeln!$A$4:$I$124,$D$10,FALSE),MAX(0.0005,VLOOKUP($I806,Sterbetafeln!$A$4:$I$124,$D$10,FALSE)*VLOOKUP($J806,Sterbetafeln!$A$4:$I$124,$D$13,FALSE))))</f>
        <v/>
      </c>
      <c r="M806" s="78">
        <f ca="1">SUM($O$3:$O806)</f>
        <v>0</v>
      </c>
      <c r="N806" s="25" t="str">
        <f t="shared" ca="1" si="751"/>
        <v/>
      </c>
      <c r="O806" s="25" t="str">
        <f t="shared" ca="1" si="752"/>
        <v/>
      </c>
      <c r="P806" s="25" t="str">
        <f t="shared" ca="1" si="753"/>
        <v/>
      </c>
      <c r="Q806" s="7" t="str">
        <f t="shared" ca="1" si="754"/>
        <v/>
      </c>
      <c r="R806" s="25" t="str">
        <f t="shared" ca="1" si="755"/>
        <v/>
      </c>
      <c r="S806" s="25">
        <f ca="1">SUM(R$3:R806)</f>
        <v>0</v>
      </c>
      <c r="T806" s="25" t="str">
        <f t="shared" ca="1" si="756"/>
        <v/>
      </c>
      <c r="U806" s="25" t="str">
        <f t="shared" ca="1" si="737"/>
        <v/>
      </c>
      <c r="V806" s="25" t="str">
        <f t="shared" ca="1" si="757"/>
        <v/>
      </c>
      <c r="W806" s="25" t="str">
        <f t="shared" ca="1" si="738"/>
        <v/>
      </c>
      <c r="X806" s="25" t="str">
        <f t="shared" ca="1" si="758"/>
        <v/>
      </c>
      <c r="Y806" s="25" t="str">
        <f t="shared" ca="1" si="739"/>
        <v/>
      </c>
      <c r="Z806" s="25" t="str">
        <f t="shared" ca="1" si="759"/>
        <v/>
      </c>
      <c r="AA806" s="25" t="str">
        <f t="shared" ca="1" si="760"/>
        <v/>
      </c>
      <c r="AB806" s="25" t="str">
        <f ca="1">IF($H806="","",IF($Q806="x",SUM(U$3:W806)+SUM(Z$3:AA806)-SUM(AB$3:AB805),0))</f>
        <v/>
      </c>
      <c r="AC806" s="25" t="str">
        <f t="shared" ca="1" si="761"/>
        <v/>
      </c>
      <c r="AD806" s="25" t="str">
        <f t="shared" ca="1" si="740"/>
        <v/>
      </c>
      <c r="AE806" s="7"/>
      <c r="AF806" s="25" t="str">
        <f t="shared" ca="1" si="762"/>
        <v/>
      </c>
      <c r="AG806" s="25">
        <f ca="1">SUM(AF$3:AF806)</f>
        <v>0</v>
      </c>
      <c r="AH806" s="25" t="str">
        <f t="shared" ca="1" si="763"/>
        <v/>
      </c>
      <c r="AI806" s="25" t="str">
        <f t="shared" ca="1" si="741"/>
        <v/>
      </c>
      <c r="AJ806" s="25" t="str">
        <f t="shared" ca="1" si="764"/>
        <v/>
      </c>
      <c r="AK806" s="25" t="str">
        <f t="shared" ca="1" si="742"/>
        <v/>
      </c>
      <c r="AL806" s="25" t="str">
        <f t="shared" ca="1" si="765"/>
        <v/>
      </c>
      <c r="AM806" s="25" t="str">
        <f t="shared" ca="1" si="743"/>
        <v/>
      </c>
      <c r="AN806" s="25" t="str">
        <f t="shared" ca="1" si="766"/>
        <v/>
      </c>
      <c r="AO806" s="25" t="str">
        <f t="shared" ca="1" si="767"/>
        <v/>
      </c>
      <c r="AP806" s="25" t="str">
        <f ca="1">IF($H806="","",IF($Q806="x",SUM(AI$3:AK806)+SUM(AN$3:AO806)-SUM(AP$3:AP805),0))</f>
        <v/>
      </c>
      <c r="AQ806" s="25" t="str">
        <f t="shared" ca="1" si="768"/>
        <v/>
      </c>
      <c r="AR806" s="25" t="str">
        <f t="shared" ca="1" si="744"/>
        <v/>
      </c>
      <c r="AS806" s="7"/>
      <c r="AT806" s="25" t="str">
        <f t="shared" ca="1" si="769"/>
        <v/>
      </c>
      <c r="AU806" s="25">
        <f ca="1">SUM(AT$3:AT806)</f>
        <v>0</v>
      </c>
      <c r="AV806" s="25" t="str">
        <f t="shared" ca="1" si="770"/>
        <v/>
      </c>
      <c r="AW806" s="25" t="str">
        <f t="shared" ca="1" si="745"/>
        <v/>
      </c>
      <c r="AX806" s="25" t="str">
        <f t="shared" ca="1" si="771"/>
        <v/>
      </c>
      <c r="AY806" s="25" t="str">
        <f t="shared" ca="1" si="772"/>
        <v/>
      </c>
      <c r="AZ806" s="25" t="str">
        <f t="shared" ca="1" si="773"/>
        <v/>
      </c>
      <c r="BA806" s="25" t="str">
        <f t="shared" ca="1" si="774"/>
        <v/>
      </c>
      <c r="BB806" s="25" t="str">
        <f t="shared" ca="1" si="775"/>
        <v/>
      </c>
      <c r="BC806" s="25" t="str">
        <f t="shared" ca="1" si="776"/>
        <v/>
      </c>
      <c r="BD806" s="25" t="str">
        <f ca="1">IF($H806="","",IF($Q806="x",SUM(AW$3:AY806)+SUM(BB$3:BC806)-SUM(BD$3:BD805),0))</f>
        <v/>
      </c>
      <c r="BE806" s="25" t="str">
        <f t="shared" ca="1" si="777"/>
        <v/>
      </c>
      <c r="BF806" s="25" t="str">
        <f t="shared" ca="1" si="746"/>
        <v/>
      </c>
      <c r="BG806" s="7"/>
      <c r="BI806" s="25" t="str">
        <f t="shared" ca="1" si="778"/>
        <v/>
      </c>
      <c r="BJ806" s="25">
        <f ca="1">SUM(BI$3:BI806)</f>
        <v>0</v>
      </c>
      <c r="BK806" s="25" t="str">
        <f t="shared" ca="1" si="790"/>
        <v/>
      </c>
      <c r="BL806" s="25" t="str">
        <f t="shared" ca="1" si="747"/>
        <v/>
      </c>
      <c r="BM806" s="25" t="str">
        <f t="shared" ca="1" si="779"/>
        <v/>
      </c>
      <c r="BN806" s="25" t="str">
        <f t="shared" ca="1" si="780"/>
        <v/>
      </c>
      <c r="BO806" s="25" t="str">
        <f t="shared" ca="1" si="781"/>
        <v/>
      </c>
      <c r="BP806" s="25" t="str">
        <f t="shared" ca="1" si="782"/>
        <v/>
      </c>
      <c r="BQ806" s="25" t="str">
        <f t="shared" ca="1" si="783"/>
        <v/>
      </c>
      <c r="BR806" s="25" t="str">
        <f t="shared" ca="1" si="784"/>
        <v/>
      </c>
      <c r="BS806" s="25" t="str">
        <f ca="1">IF($H806="","",IF($Q806="x",SUM(BL$3:BN806)+SUM(BQ$3:BR806)-SUM(BS$3:BS805),0))</f>
        <v/>
      </c>
      <c r="BT806" s="25" t="str">
        <f t="shared" ca="1" si="785"/>
        <v/>
      </c>
      <c r="BU806" s="25" t="str">
        <f t="shared" ca="1" si="748"/>
        <v/>
      </c>
      <c r="BV806" s="7"/>
      <c r="BY806" s="7"/>
      <c r="CB806" s="131">
        <f t="shared" si="732"/>
        <v>803</v>
      </c>
      <c r="CC806" s="132" t="str">
        <f t="shared" ca="1" si="786"/>
        <v/>
      </c>
      <c r="CD806" s="133" t="str">
        <f t="shared" ca="1" si="733"/>
        <v/>
      </c>
      <c r="CE806" s="133" t="str">
        <f t="shared" ca="1" si="787"/>
        <v/>
      </c>
      <c r="CF806" s="133" t="str">
        <f t="shared" ca="1" si="734"/>
        <v/>
      </c>
      <c r="CG806" s="133" t="str">
        <f t="shared" ca="1" si="788"/>
        <v/>
      </c>
      <c r="CH806" s="133" t="str">
        <f ca="1">IF($H806="","",IF(MONTH($H806)=MONTH($C$4)-1,MAX(0,(CG806-SUM(N795:N806)+SUM(O795:O806))-(VLOOKUP(CB806-12,$CB$3:$CH805,6,FALSE))),0)*0.25)</f>
        <v/>
      </c>
      <c r="CI806" s="133" t="str">
        <f ca="1">IF($H806="","",CG806-SUM($CH$4:$CH806))</f>
        <v/>
      </c>
      <c r="CK806" s="133" t="str">
        <f ca="1">IF($H806="","",SUM($N$4:$N806)+$CK$3)</f>
        <v/>
      </c>
      <c r="CL806" s="133" t="str">
        <f ca="1">IF($H806="","",SUM($O$4:$O806))</f>
        <v/>
      </c>
      <c r="CM806" s="133" t="str">
        <f t="shared" ca="1" si="791"/>
        <v/>
      </c>
      <c r="CN806" s="133" t="str">
        <f ca="1">IF($H806="","",ROUND(IF(MONTH($H806)=MONTH($C$4)-1,BT806*(1+CC806)-SUM($CM$4:$CM806),0),2))</f>
        <v/>
      </c>
      <c r="CZ806" s="132" t="str">
        <f t="shared" ca="1" si="749"/>
        <v/>
      </c>
    </row>
    <row r="807" spans="6:104" x14ac:dyDescent="0.2">
      <c r="F807" s="3">
        <v>804</v>
      </c>
      <c r="G807" s="3">
        <f t="shared" si="750"/>
        <v>67</v>
      </c>
      <c r="H807" s="8" t="str">
        <f t="shared" ca="1" si="789"/>
        <v/>
      </c>
      <c r="I807" s="6" t="str">
        <f t="shared" ca="1" si="735"/>
        <v/>
      </c>
      <c r="J807" s="6" t="str">
        <f t="shared" ca="1" si="736"/>
        <v/>
      </c>
      <c r="K807" s="7"/>
      <c r="L807" s="6" t="str">
        <f ca="1">IF($H807="","",IF($J807="",VLOOKUP($I807,Sterbetafeln!$A$4:$I$124,$D$10,FALSE),MAX(0.0005,VLOOKUP($I807,Sterbetafeln!$A$4:$I$124,$D$10,FALSE)*VLOOKUP($J807,Sterbetafeln!$A$4:$I$124,$D$13,FALSE))))</f>
        <v/>
      </c>
      <c r="M807" s="78">
        <f ca="1">SUM($O$3:$O807)</f>
        <v>0</v>
      </c>
      <c r="N807" s="25" t="str">
        <f t="shared" ca="1" si="751"/>
        <v/>
      </c>
      <c r="O807" s="25" t="str">
        <f t="shared" ca="1" si="752"/>
        <v/>
      </c>
      <c r="P807" s="25" t="str">
        <f t="shared" ca="1" si="753"/>
        <v/>
      </c>
      <c r="Q807" s="7" t="str">
        <f t="shared" ca="1" si="754"/>
        <v/>
      </c>
      <c r="R807" s="25" t="str">
        <f t="shared" ca="1" si="755"/>
        <v/>
      </c>
      <c r="S807" s="25">
        <f ca="1">SUM(R$3:R807)</f>
        <v>0</v>
      </c>
      <c r="T807" s="25" t="str">
        <f t="shared" ca="1" si="756"/>
        <v/>
      </c>
      <c r="U807" s="25" t="str">
        <f t="shared" ca="1" si="737"/>
        <v/>
      </c>
      <c r="V807" s="25" t="str">
        <f t="shared" ca="1" si="757"/>
        <v/>
      </c>
      <c r="W807" s="25" t="str">
        <f t="shared" ca="1" si="738"/>
        <v/>
      </c>
      <c r="X807" s="25" t="str">
        <f t="shared" ca="1" si="758"/>
        <v/>
      </c>
      <c r="Y807" s="25" t="str">
        <f t="shared" ca="1" si="739"/>
        <v/>
      </c>
      <c r="Z807" s="25" t="str">
        <f t="shared" ca="1" si="759"/>
        <v/>
      </c>
      <c r="AA807" s="25" t="str">
        <f t="shared" ca="1" si="760"/>
        <v/>
      </c>
      <c r="AB807" s="25" t="str">
        <f ca="1">IF($H807="","",IF($Q807="x",SUM(U$3:W807)+SUM(Z$3:AA807)-SUM(AB$3:AB806),0))</f>
        <v/>
      </c>
      <c r="AC807" s="25" t="str">
        <f t="shared" ca="1" si="761"/>
        <v/>
      </c>
      <c r="AD807" s="25" t="str">
        <f t="shared" ca="1" si="740"/>
        <v/>
      </c>
      <c r="AE807" s="7"/>
      <c r="AF807" s="25" t="str">
        <f t="shared" ca="1" si="762"/>
        <v/>
      </c>
      <c r="AG807" s="25">
        <f ca="1">SUM(AF$3:AF807)</f>
        <v>0</v>
      </c>
      <c r="AH807" s="25" t="str">
        <f t="shared" ca="1" si="763"/>
        <v/>
      </c>
      <c r="AI807" s="25" t="str">
        <f t="shared" ca="1" si="741"/>
        <v/>
      </c>
      <c r="AJ807" s="25" t="str">
        <f t="shared" ca="1" si="764"/>
        <v/>
      </c>
      <c r="AK807" s="25" t="str">
        <f t="shared" ca="1" si="742"/>
        <v/>
      </c>
      <c r="AL807" s="25" t="str">
        <f t="shared" ca="1" si="765"/>
        <v/>
      </c>
      <c r="AM807" s="25" t="str">
        <f t="shared" ca="1" si="743"/>
        <v/>
      </c>
      <c r="AN807" s="25" t="str">
        <f t="shared" ca="1" si="766"/>
        <v/>
      </c>
      <c r="AO807" s="25" t="str">
        <f t="shared" ca="1" si="767"/>
        <v/>
      </c>
      <c r="AP807" s="25" t="str">
        <f ca="1">IF($H807="","",IF($Q807="x",SUM(AI$3:AK807)+SUM(AN$3:AO807)-SUM(AP$3:AP806),0))</f>
        <v/>
      </c>
      <c r="AQ807" s="25" t="str">
        <f t="shared" ca="1" si="768"/>
        <v/>
      </c>
      <c r="AR807" s="25" t="str">
        <f t="shared" ca="1" si="744"/>
        <v/>
      </c>
      <c r="AS807" s="7"/>
      <c r="AT807" s="25" t="str">
        <f t="shared" ca="1" si="769"/>
        <v/>
      </c>
      <c r="AU807" s="25">
        <f ca="1">SUM(AT$3:AT807)</f>
        <v>0</v>
      </c>
      <c r="AV807" s="25" t="str">
        <f t="shared" ca="1" si="770"/>
        <v/>
      </c>
      <c r="AW807" s="25" t="str">
        <f t="shared" ca="1" si="745"/>
        <v/>
      </c>
      <c r="AX807" s="25" t="str">
        <f t="shared" ca="1" si="771"/>
        <v/>
      </c>
      <c r="AY807" s="25" t="str">
        <f t="shared" ca="1" si="772"/>
        <v/>
      </c>
      <c r="AZ807" s="25" t="str">
        <f t="shared" ca="1" si="773"/>
        <v/>
      </c>
      <c r="BA807" s="25" t="str">
        <f t="shared" ca="1" si="774"/>
        <v/>
      </c>
      <c r="BB807" s="25" t="str">
        <f t="shared" ca="1" si="775"/>
        <v/>
      </c>
      <c r="BC807" s="25" t="str">
        <f t="shared" ca="1" si="776"/>
        <v/>
      </c>
      <c r="BD807" s="25" t="str">
        <f ca="1">IF($H807="","",IF($Q807="x",SUM(AW$3:AY807)+SUM(BB$3:BC807)-SUM(BD$3:BD806),0))</f>
        <v/>
      </c>
      <c r="BE807" s="25" t="str">
        <f t="shared" ca="1" si="777"/>
        <v/>
      </c>
      <c r="BF807" s="25" t="str">
        <f t="shared" ca="1" si="746"/>
        <v/>
      </c>
      <c r="BG807" s="7"/>
      <c r="BI807" s="25" t="str">
        <f t="shared" ca="1" si="778"/>
        <v/>
      </c>
      <c r="BJ807" s="25">
        <f ca="1">SUM(BI$3:BI807)</f>
        <v>0</v>
      </c>
      <c r="BK807" s="25" t="str">
        <f t="shared" ca="1" si="790"/>
        <v/>
      </c>
      <c r="BL807" s="25" t="str">
        <f t="shared" ca="1" si="747"/>
        <v/>
      </c>
      <c r="BM807" s="25" t="str">
        <f t="shared" ca="1" si="779"/>
        <v/>
      </c>
      <c r="BN807" s="25" t="str">
        <f t="shared" ca="1" si="780"/>
        <v/>
      </c>
      <c r="BO807" s="25" t="str">
        <f t="shared" ca="1" si="781"/>
        <v/>
      </c>
      <c r="BP807" s="25" t="str">
        <f t="shared" ca="1" si="782"/>
        <v/>
      </c>
      <c r="BQ807" s="25" t="str">
        <f t="shared" ca="1" si="783"/>
        <v/>
      </c>
      <c r="BR807" s="25" t="str">
        <f t="shared" ca="1" si="784"/>
        <v/>
      </c>
      <c r="BS807" s="25" t="str">
        <f ca="1">IF($H807="","",IF($Q807="x",SUM(BL$3:BN807)+SUM(BQ$3:BR807)-SUM(BS$3:BS806),0))</f>
        <v/>
      </c>
      <c r="BT807" s="25" t="str">
        <f t="shared" ca="1" si="785"/>
        <v/>
      </c>
      <c r="BU807" s="25" t="str">
        <f t="shared" ca="1" si="748"/>
        <v/>
      </c>
      <c r="BV807" s="7"/>
      <c r="BY807" s="7"/>
      <c r="CB807" s="131">
        <f t="shared" si="732"/>
        <v>804</v>
      </c>
      <c r="CC807" s="132" t="str">
        <f t="shared" ca="1" si="786"/>
        <v/>
      </c>
      <c r="CD807" s="133" t="str">
        <f t="shared" ca="1" si="733"/>
        <v/>
      </c>
      <c r="CE807" s="133" t="str">
        <f t="shared" ca="1" si="787"/>
        <v/>
      </c>
      <c r="CF807" s="133" t="str">
        <f t="shared" ca="1" si="734"/>
        <v/>
      </c>
      <c r="CG807" s="133" t="str">
        <f t="shared" ca="1" si="788"/>
        <v/>
      </c>
      <c r="CH807" s="133" t="str">
        <f ca="1">IF($H807="","",IF(MONTH($H807)=MONTH($C$4)-1,MAX(0,(CG807-SUM(N796:N807)+SUM(O796:O807))-(VLOOKUP(CB807-12,$CB$3:$CH806,6,FALSE))),0)*0.25)</f>
        <v/>
      </c>
      <c r="CI807" s="133" t="str">
        <f ca="1">IF($H807="","",CG807-SUM($CH$4:$CH807))</f>
        <v/>
      </c>
      <c r="CK807" s="133" t="str">
        <f ca="1">IF($H807="","",SUM($N$4:$N807)+$CK$3)</f>
        <v/>
      </c>
      <c r="CL807" s="133" t="str">
        <f ca="1">IF($H807="","",SUM($O$4:$O807))</f>
        <v/>
      </c>
      <c r="CM807" s="133" t="str">
        <f t="shared" ca="1" si="791"/>
        <v/>
      </c>
      <c r="CN807" s="133" t="str">
        <f ca="1">IF($H807="","",ROUND(IF(MONTH($H807)=MONTH($C$4)-1,BT807*(1+CC807)-SUM($CM$4:$CM807),0),2))</f>
        <v/>
      </c>
      <c r="CZ807" s="132" t="str">
        <f t="shared" ca="1" si="749"/>
        <v/>
      </c>
    </row>
    <row r="808" spans="6:104" x14ac:dyDescent="0.2">
      <c r="F808" s="3">
        <v>805</v>
      </c>
      <c r="G808" s="3">
        <f t="shared" si="750"/>
        <v>68</v>
      </c>
      <c r="H808" s="8" t="str">
        <f t="shared" ca="1" si="789"/>
        <v/>
      </c>
      <c r="I808" s="6" t="str">
        <f t="shared" ca="1" si="735"/>
        <v/>
      </c>
      <c r="J808" s="6" t="str">
        <f t="shared" ca="1" si="736"/>
        <v/>
      </c>
      <c r="K808" s="7"/>
      <c r="L808" s="6" t="str">
        <f ca="1">IF($H808="","",IF($J808="",VLOOKUP($I808,Sterbetafeln!$A$4:$I$124,$D$10,FALSE),MAX(0.0005,VLOOKUP($I808,Sterbetafeln!$A$4:$I$124,$D$10,FALSE)*VLOOKUP($J808,Sterbetafeln!$A$4:$I$124,$D$13,FALSE))))</f>
        <v/>
      </c>
      <c r="M808" s="78">
        <f ca="1">SUM($O$3:$O808)</f>
        <v>0</v>
      </c>
      <c r="N808" s="25" t="str">
        <f t="shared" ca="1" si="751"/>
        <v/>
      </c>
      <c r="O808" s="25" t="str">
        <f t="shared" ca="1" si="752"/>
        <v/>
      </c>
      <c r="P808" s="25" t="str">
        <f t="shared" ca="1" si="753"/>
        <v/>
      </c>
      <c r="Q808" s="7" t="str">
        <f t="shared" ca="1" si="754"/>
        <v/>
      </c>
      <c r="R808" s="25" t="str">
        <f t="shared" ca="1" si="755"/>
        <v/>
      </c>
      <c r="S808" s="25">
        <f ca="1">SUM(R$3:R808)</f>
        <v>0</v>
      </c>
      <c r="T808" s="25" t="str">
        <f t="shared" ca="1" si="756"/>
        <v/>
      </c>
      <c r="U808" s="25" t="str">
        <f t="shared" ca="1" si="737"/>
        <v/>
      </c>
      <c r="V808" s="25" t="str">
        <f t="shared" ca="1" si="757"/>
        <v/>
      </c>
      <c r="W808" s="25" t="str">
        <f t="shared" ca="1" si="738"/>
        <v/>
      </c>
      <c r="X808" s="25" t="str">
        <f t="shared" ca="1" si="758"/>
        <v/>
      </c>
      <c r="Y808" s="25" t="str">
        <f t="shared" ca="1" si="739"/>
        <v/>
      </c>
      <c r="Z808" s="25" t="str">
        <f t="shared" ca="1" si="759"/>
        <v/>
      </c>
      <c r="AA808" s="25" t="str">
        <f t="shared" ca="1" si="760"/>
        <v/>
      </c>
      <c r="AB808" s="25" t="str">
        <f ca="1">IF($H808="","",IF($Q808="x",SUM(U$3:W808)+SUM(Z$3:AA808)-SUM(AB$3:AB807),0))</f>
        <v/>
      </c>
      <c r="AC808" s="25" t="str">
        <f t="shared" ca="1" si="761"/>
        <v/>
      </c>
      <c r="AD808" s="25" t="str">
        <f t="shared" ca="1" si="740"/>
        <v/>
      </c>
      <c r="AE808" s="7"/>
      <c r="AF808" s="25" t="str">
        <f t="shared" ca="1" si="762"/>
        <v/>
      </c>
      <c r="AG808" s="25">
        <f ca="1">SUM(AF$3:AF808)</f>
        <v>0</v>
      </c>
      <c r="AH808" s="25" t="str">
        <f t="shared" ca="1" si="763"/>
        <v/>
      </c>
      <c r="AI808" s="25" t="str">
        <f t="shared" ca="1" si="741"/>
        <v/>
      </c>
      <c r="AJ808" s="25" t="str">
        <f t="shared" ca="1" si="764"/>
        <v/>
      </c>
      <c r="AK808" s="25" t="str">
        <f t="shared" ca="1" si="742"/>
        <v/>
      </c>
      <c r="AL808" s="25" t="str">
        <f t="shared" ca="1" si="765"/>
        <v/>
      </c>
      <c r="AM808" s="25" t="str">
        <f t="shared" ca="1" si="743"/>
        <v/>
      </c>
      <c r="AN808" s="25" t="str">
        <f t="shared" ca="1" si="766"/>
        <v/>
      </c>
      <c r="AO808" s="25" t="str">
        <f t="shared" ca="1" si="767"/>
        <v/>
      </c>
      <c r="AP808" s="25" t="str">
        <f ca="1">IF($H808="","",IF($Q808="x",SUM(AI$3:AK808)+SUM(AN$3:AO808)-SUM(AP$3:AP807),0))</f>
        <v/>
      </c>
      <c r="AQ808" s="25" t="str">
        <f t="shared" ca="1" si="768"/>
        <v/>
      </c>
      <c r="AR808" s="25" t="str">
        <f t="shared" ca="1" si="744"/>
        <v/>
      </c>
      <c r="AS808" s="7"/>
      <c r="AT808" s="25" t="str">
        <f t="shared" ca="1" si="769"/>
        <v/>
      </c>
      <c r="AU808" s="25">
        <f ca="1">SUM(AT$3:AT808)</f>
        <v>0</v>
      </c>
      <c r="AV808" s="25" t="str">
        <f t="shared" ca="1" si="770"/>
        <v/>
      </c>
      <c r="AW808" s="25" t="str">
        <f t="shared" ca="1" si="745"/>
        <v/>
      </c>
      <c r="AX808" s="25" t="str">
        <f t="shared" ca="1" si="771"/>
        <v/>
      </c>
      <c r="AY808" s="25" t="str">
        <f t="shared" ca="1" si="772"/>
        <v/>
      </c>
      <c r="AZ808" s="25" t="str">
        <f t="shared" ca="1" si="773"/>
        <v/>
      </c>
      <c r="BA808" s="25" t="str">
        <f t="shared" ca="1" si="774"/>
        <v/>
      </c>
      <c r="BB808" s="25" t="str">
        <f t="shared" ca="1" si="775"/>
        <v/>
      </c>
      <c r="BC808" s="25" t="str">
        <f t="shared" ca="1" si="776"/>
        <v/>
      </c>
      <c r="BD808" s="25" t="str">
        <f ca="1">IF($H808="","",IF($Q808="x",SUM(AW$3:AY808)+SUM(BB$3:BC808)-SUM(BD$3:BD807),0))</f>
        <v/>
      </c>
      <c r="BE808" s="25" t="str">
        <f t="shared" ca="1" si="777"/>
        <v/>
      </c>
      <c r="BF808" s="25" t="str">
        <f t="shared" ca="1" si="746"/>
        <v/>
      </c>
      <c r="BG808" s="7"/>
      <c r="BI808" s="25" t="str">
        <f t="shared" ca="1" si="778"/>
        <v/>
      </c>
      <c r="BJ808" s="25">
        <f ca="1">SUM(BI$3:BI808)</f>
        <v>0</v>
      </c>
      <c r="BK808" s="25" t="str">
        <f t="shared" ca="1" si="790"/>
        <v/>
      </c>
      <c r="BL808" s="25" t="str">
        <f t="shared" ca="1" si="747"/>
        <v/>
      </c>
      <c r="BM808" s="25" t="str">
        <f t="shared" ca="1" si="779"/>
        <v/>
      </c>
      <c r="BN808" s="25" t="str">
        <f t="shared" ca="1" si="780"/>
        <v/>
      </c>
      <c r="BO808" s="25" t="str">
        <f t="shared" ca="1" si="781"/>
        <v/>
      </c>
      <c r="BP808" s="25" t="str">
        <f t="shared" ca="1" si="782"/>
        <v/>
      </c>
      <c r="BQ808" s="25" t="str">
        <f t="shared" ca="1" si="783"/>
        <v/>
      </c>
      <c r="BR808" s="25" t="str">
        <f t="shared" ca="1" si="784"/>
        <v/>
      </c>
      <c r="BS808" s="25" t="str">
        <f ca="1">IF($H808="","",IF($Q808="x",SUM(BL$3:BN808)+SUM(BQ$3:BR808)-SUM(BS$3:BS807),0))</f>
        <v/>
      </c>
      <c r="BT808" s="25" t="str">
        <f t="shared" ca="1" si="785"/>
        <v/>
      </c>
      <c r="BU808" s="25" t="str">
        <f t="shared" ca="1" si="748"/>
        <v/>
      </c>
      <c r="BV808" s="7"/>
      <c r="BY808" s="7"/>
      <c r="CB808" s="131">
        <f t="shared" si="732"/>
        <v>805</v>
      </c>
      <c r="CC808" s="132" t="str">
        <f t="shared" ca="1" si="786"/>
        <v/>
      </c>
      <c r="CD808" s="133" t="str">
        <f t="shared" ca="1" si="733"/>
        <v/>
      </c>
      <c r="CE808" s="133" t="str">
        <f t="shared" ca="1" si="787"/>
        <v/>
      </c>
      <c r="CF808" s="133" t="str">
        <f t="shared" ca="1" si="734"/>
        <v/>
      </c>
      <c r="CG808" s="133" t="str">
        <f t="shared" ca="1" si="788"/>
        <v/>
      </c>
      <c r="CH808" s="133" t="str">
        <f ca="1">IF($H808="","",IF(MONTH($H808)=MONTH($C$4)-1,MAX(0,(CG808-SUM(N797:N808)+SUM(O797:O808))-(VLOOKUP(CB808-12,$CB$3:$CH807,6,FALSE))),0)*0.25)</f>
        <v/>
      </c>
      <c r="CI808" s="133" t="str">
        <f ca="1">IF($H808="","",CG808-SUM($CH$4:$CH808))</f>
        <v/>
      </c>
      <c r="CK808" s="133" t="str">
        <f ca="1">IF($H808="","",SUM($N$4:$N808)+$CK$3)</f>
        <v/>
      </c>
      <c r="CL808" s="133" t="str">
        <f ca="1">IF($H808="","",SUM($O$4:$O808))</f>
        <v/>
      </c>
      <c r="CM808" s="133" t="str">
        <f t="shared" ca="1" si="791"/>
        <v/>
      </c>
      <c r="CN808" s="133" t="str">
        <f ca="1">IF($H808="","",ROUND(IF(MONTH($H808)=MONTH($C$4)-1,BT808*(1+CC808)-SUM($CM$4:$CM808),0),2))</f>
        <v/>
      </c>
      <c r="CZ808" s="132" t="str">
        <f t="shared" ca="1" si="749"/>
        <v/>
      </c>
    </row>
    <row r="809" spans="6:104" x14ac:dyDescent="0.2">
      <c r="F809" s="3">
        <v>806</v>
      </c>
      <c r="G809" s="3">
        <f t="shared" si="750"/>
        <v>68</v>
      </c>
      <c r="H809" s="8" t="str">
        <f t="shared" ca="1" si="789"/>
        <v/>
      </c>
      <c r="I809" s="6" t="str">
        <f t="shared" ca="1" si="735"/>
        <v/>
      </c>
      <c r="J809" s="6" t="str">
        <f t="shared" ca="1" si="736"/>
        <v/>
      </c>
      <c r="K809" s="7"/>
      <c r="L809" s="6" t="str">
        <f ca="1">IF($H809="","",IF($J809="",VLOOKUP($I809,Sterbetafeln!$A$4:$I$124,$D$10,FALSE),MAX(0.0005,VLOOKUP($I809,Sterbetafeln!$A$4:$I$124,$D$10,FALSE)*VLOOKUP($J809,Sterbetafeln!$A$4:$I$124,$D$13,FALSE))))</f>
        <v/>
      </c>
      <c r="M809" s="78">
        <f ca="1">SUM($O$3:$O809)</f>
        <v>0</v>
      </c>
      <c r="N809" s="25" t="str">
        <f t="shared" ca="1" si="751"/>
        <v/>
      </c>
      <c r="O809" s="25" t="str">
        <f t="shared" ca="1" si="752"/>
        <v/>
      </c>
      <c r="P809" s="25" t="str">
        <f t="shared" ca="1" si="753"/>
        <v/>
      </c>
      <c r="Q809" s="7" t="str">
        <f t="shared" ca="1" si="754"/>
        <v/>
      </c>
      <c r="R809" s="25" t="str">
        <f t="shared" ca="1" si="755"/>
        <v/>
      </c>
      <c r="S809" s="25">
        <f ca="1">SUM(R$3:R809)</f>
        <v>0</v>
      </c>
      <c r="T809" s="25" t="str">
        <f t="shared" ca="1" si="756"/>
        <v/>
      </c>
      <c r="U809" s="25" t="str">
        <f t="shared" ca="1" si="737"/>
        <v/>
      </c>
      <c r="V809" s="25" t="str">
        <f t="shared" ca="1" si="757"/>
        <v/>
      </c>
      <c r="W809" s="25" t="str">
        <f t="shared" ca="1" si="738"/>
        <v/>
      </c>
      <c r="X809" s="25" t="str">
        <f t="shared" ca="1" si="758"/>
        <v/>
      </c>
      <c r="Y809" s="25" t="str">
        <f t="shared" ca="1" si="739"/>
        <v/>
      </c>
      <c r="Z809" s="25" t="str">
        <f t="shared" ca="1" si="759"/>
        <v/>
      </c>
      <c r="AA809" s="25" t="str">
        <f t="shared" ca="1" si="760"/>
        <v/>
      </c>
      <c r="AB809" s="25" t="str">
        <f ca="1">IF($H809="","",IF($Q809="x",SUM(U$3:W809)+SUM(Z$3:AA809)-SUM(AB$3:AB808),0))</f>
        <v/>
      </c>
      <c r="AC809" s="25" t="str">
        <f t="shared" ca="1" si="761"/>
        <v/>
      </c>
      <c r="AD809" s="25" t="str">
        <f t="shared" ca="1" si="740"/>
        <v/>
      </c>
      <c r="AE809" s="7"/>
      <c r="AF809" s="25" t="str">
        <f t="shared" ca="1" si="762"/>
        <v/>
      </c>
      <c r="AG809" s="25">
        <f ca="1">SUM(AF$3:AF809)</f>
        <v>0</v>
      </c>
      <c r="AH809" s="25" t="str">
        <f t="shared" ca="1" si="763"/>
        <v/>
      </c>
      <c r="AI809" s="25" t="str">
        <f t="shared" ca="1" si="741"/>
        <v/>
      </c>
      <c r="AJ809" s="25" t="str">
        <f t="shared" ca="1" si="764"/>
        <v/>
      </c>
      <c r="AK809" s="25" t="str">
        <f t="shared" ca="1" si="742"/>
        <v/>
      </c>
      <c r="AL809" s="25" t="str">
        <f t="shared" ca="1" si="765"/>
        <v/>
      </c>
      <c r="AM809" s="25" t="str">
        <f t="shared" ca="1" si="743"/>
        <v/>
      </c>
      <c r="AN809" s="25" t="str">
        <f t="shared" ca="1" si="766"/>
        <v/>
      </c>
      <c r="AO809" s="25" t="str">
        <f t="shared" ca="1" si="767"/>
        <v/>
      </c>
      <c r="AP809" s="25" t="str">
        <f ca="1">IF($H809="","",IF($Q809="x",SUM(AI$3:AK809)+SUM(AN$3:AO809)-SUM(AP$3:AP808),0))</f>
        <v/>
      </c>
      <c r="AQ809" s="25" t="str">
        <f t="shared" ca="1" si="768"/>
        <v/>
      </c>
      <c r="AR809" s="25" t="str">
        <f t="shared" ca="1" si="744"/>
        <v/>
      </c>
      <c r="AS809" s="7"/>
      <c r="AT809" s="25" t="str">
        <f t="shared" ca="1" si="769"/>
        <v/>
      </c>
      <c r="AU809" s="25">
        <f ca="1">SUM(AT$3:AT809)</f>
        <v>0</v>
      </c>
      <c r="AV809" s="25" t="str">
        <f t="shared" ca="1" si="770"/>
        <v/>
      </c>
      <c r="AW809" s="25" t="str">
        <f t="shared" ca="1" si="745"/>
        <v/>
      </c>
      <c r="AX809" s="25" t="str">
        <f t="shared" ca="1" si="771"/>
        <v/>
      </c>
      <c r="AY809" s="25" t="str">
        <f t="shared" ca="1" si="772"/>
        <v/>
      </c>
      <c r="AZ809" s="25" t="str">
        <f t="shared" ca="1" si="773"/>
        <v/>
      </c>
      <c r="BA809" s="25" t="str">
        <f t="shared" ca="1" si="774"/>
        <v/>
      </c>
      <c r="BB809" s="25" t="str">
        <f t="shared" ca="1" si="775"/>
        <v/>
      </c>
      <c r="BC809" s="25" t="str">
        <f t="shared" ca="1" si="776"/>
        <v/>
      </c>
      <c r="BD809" s="25" t="str">
        <f ca="1">IF($H809="","",IF($Q809="x",SUM(AW$3:AY809)+SUM(BB$3:BC809)-SUM(BD$3:BD808),0))</f>
        <v/>
      </c>
      <c r="BE809" s="25" t="str">
        <f t="shared" ca="1" si="777"/>
        <v/>
      </c>
      <c r="BF809" s="25" t="str">
        <f t="shared" ca="1" si="746"/>
        <v/>
      </c>
      <c r="BG809" s="7"/>
      <c r="BI809" s="25" t="str">
        <f t="shared" ca="1" si="778"/>
        <v/>
      </c>
      <c r="BJ809" s="25">
        <f ca="1">SUM(BI$3:BI809)</f>
        <v>0</v>
      </c>
      <c r="BK809" s="25" t="str">
        <f t="shared" ca="1" si="790"/>
        <v/>
      </c>
      <c r="BL809" s="25" t="str">
        <f t="shared" ca="1" si="747"/>
        <v/>
      </c>
      <c r="BM809" s="25" t="str">
        <f t="shared" ca="1" si="779"/>
        <v/>
      </c>
      <c r="BN809" s="25" t="str">
        <f t="shared" ca="1" si="780"/>
        <v/>
      </c>
      <c r="BO809" s="25" t="str">
        <f t="shared" ca="1" si="781"/>
        <v/>
      </c>
      <c r="BP809" s="25" t="str">
        <f t="shared" ca="1" si="782"/>
        <v/>
      </c>
      <c r="BQ809" s="25" t="str">
        <f t="shared" ca="1" si="783"/>
        <v/>
      </c>
      <c r="BR809" s="25" t="str">
        <f t="shared" ca="1" si="784"/>
        <v/>
      </c>
      <c r="BS809" s="25" t="str">
        <f ca="1">IF($H809="","",IF($Q809="x",SUM(BL$3:BN809)+SUM(BQ$3:BR809)-SUM(BS$3:BS808),0))</f>
        <v/>
      </c>
      <c r="BT809" s="25" t="str">
        <f t="shared" ca="1" si="785"/>
        <v/>
      </c>
      <c r="BU809" s="25" t="str">
        <f t="shared" ca="1" si="748"/>
        <v/>
      </c>
      <c r="BV809" s="7"/>
      <c r="BY809" s="7"/>
      <c r="CB809" s="131">
        <f t="shared" si="732"/>
        <v>806</v>
      </c>
      <c r="CC809" s="132" t="str">
        <f t="shared" ca="1" si="786"/>
        <v/>
      </c>
      <c r="CD809" s="133" t="str">
        <f t="shared" ca="1" si="733"/>
        <v/>
      </c>
      <c r="CE809" s="133" t="str">
        <f t="shared" ca="1" si="787"/>
        <v/>
      </c>
      <c r="CF809" s="133" t="str">
        <f t="shared" ca="1" si="734"/>
        <v/>
      </c>
      <c r="CG809" s="133" t="str">
        <f t="shared" ca="1" si="788"/>
        <v/>
      </c>
      <c r="CH809" s="133" t="str">
        <f ca="1">IF($H809="","",IF(MONTH($H809)=MONTH($C$4)-1,MAX(0,(CG809-SUM(N798:N809)+SUM(O798:O809))-(VLOOKUP(CB809-12,$CB$3:$CH808,6,FALSE))),0)*0.25)</f>
        <v/>
      </c>
      <c r="CI809" s="133" t="str">
        <f ca="1">IF($H809="","",CG809-SUM($CH$4:$CH809))</f>
        <v/>
      </c>
      <c r="CK809" s="133" t="str">
        <f ca="1">IF($H809="","",SUM($N$4:$N809)+$CK$3)</f>
        <v/>
      </c>
      <c r="CL809" s="133" t="str">
        <f ca="1">IF($H809="","",SUM($O$4:$O809))</f>
        <v/>
      </c>
      <c r="CM809" s="133" t="str">
        <f t="shared" ca="1" si="791"/>
        <v/>
      </c>
      <c r="CN809" s="133" t="str">
        <f ca="1">IF($H809="","",ROUND(IF(MONTH($H809)=MONTH($C$4)-1,BT809*(1+CC809)-SUM($CM$4:$CM809),0),2))</f>
        <v/>
      </c>
      <c r="CZ809" s="132" t="str">
        <f t="shared" ca="1" si="749"/>
        <v/>
      </c>
    </row>
    <row r="810" spans="6:104" x14ac:dyDescent="0.2">
      <c r="F810" s="3">
        <v>807</v>
      </c>
      <c r="G810" s="3">
        <f t="shared" si="750"/>
        <v>68</v>
      </c>
      <c r="H810" s="8" t="str">
        <f t="shared" ca="1" si="789"/>
        <v/>
      </c>
      <c r="I810" s="6" t="str">
        <f t="shared" ca="1" si="735"/>
        <v/>
      </c>
      <c r="J810" s="6" t="str">
        <f t="shared" ca="1" si="736"/>
        <v/>
      </c>
      <c r="K810" s="7"/>
      <c r="L810" s="6" t="str">
        <f ca="1">IF($H810="","",IF($J810="",VLOOKUP($I810,Sterbetafeln!$A$4:$I$124,$D$10,FALSE),MAX(0.0005,VLOOKUP($I810,Sterbetafeln!$A$4:$I$124,$D$10,FALSE)*VLOOKUP($J810,Sterbetafeln!$A$4:$I$124,$D$13,FALSE))))</f>
        <v/>
      </c>
      <c r="M810" s="78">
        <f ca="1">SUM($O$3:$O810)</f>
        <v>0</v>
      </c>
      <c r="N810" s="25" t="str">
        <f t="shared" ca="1" si="751"/>
        <v/>
      </c>
      <c r="O810" s="25" t="str">
        <f t="shared" ca="1" si="752"/>
        <v/>
      </c>
      <c r="P810" s="25" t="str">
        <f t="shared" ca="1" si="753"/>
        <v/>
      </c>
      <c r="Q810" s="7" t="str">
        <f t="shared" ca="1" si="754"/>
        <v/>
      </c>
      <c r="R810" s="25" t="str">
        <f t="shared" ca="1" si="755"/>
        <v/>
      </c>
      <c r="S810" s="25">
        <f ca="1">SUM(R$3:R810)</f>
        <v>0</v>
      </c>
      <c r="T810" s="25" t="str">
        <f t="shared" ca="1" si="756"/>
        <v/>
      </c>
      <c r="U810" s="25" t="str">
        <f t="shared" ca="1" si="737"/>
        <v/>
      </c>
      <c r="V810" s="25" t="str">
        <f t="shared" ca="1" si="757"/>
        <v/>
      </c>
      <c r="W810" s="25" t="str">
        <f t="shared" ca="1" si="738"/>
        <v/>
      </c>
      <c r="X810" s="25" t="str">
        <f t="shared" ca="1" si="758"/>
        <v/>
      </c>
      <c r="Y810" s="25" t="str">
        <f t="shared" ca="1" si="739"/>
        <v/>
      </c>
      <c r="Z810" s="25" t="str">
        <f t="shared" ca="1" si="759"/>
        <v/>
      </c>
      <c r="AA810" s="25" t="str">
        <f t="shared" ca="1" si="760"/>
        <v/>
      </c>
      <c r="AB810" s="25" t="str">
        <f ca="1">IF($H810="","",IF($Q810="x",SUM(U$3:W810)+SUM(Z$3:AA810)-SUM(AB$3:AB809),0))</f>
        <v/>
      </c>
      <c r="AC810" s="25" t="str">
        <f t="shared" ca="1" si="761"/>
        <v/>
      </c>
      <c r="AD810" s="25" t="str">
        <f t="shared" ca="1" si="740"/>
        <v/>
      </c>
      <c r="AE810" s="7"/>
      <c r="AF810" s="25" t="str">
        <f t="shared" ca="1" si="762"/>
        <v/>
      </c>
      <c r="AG810" s="25">
        <f ca="1">SUM(AF$3:AF810)</f>
        <v>0</v>
      </c>
      <c r="AH810" s="25" t="str">
        <f t="shared" ca="1" si="763"/>
        <v/>
      </c>
      <c r="AI810" s="25" t="str">
        <f t="shared" ca="1" si="741"/>
        <v/>
      </c>
      <c r="AJ810" s="25" t="str">
        <f t="shared" ca="1" si="764"/>
        <v/>
      </c>
      <c r="AK810" s="25" t="str">
        <f t="shared" ca="1" si="742"/>
        <v/>
      </c>
      <c r="AL810" s="25" t="str">
        <f t="shared" ca="1" si="765"/>
        <v/>
      </c>
      <c r="AM810" s="25" t="str">
        <f t="shared" ca="1" si="743"/>
        <v/>
      </c>
      <c r="AN810" s="25" t="str">
        <f t="shared" ca="1" si="766"/>
        <v/>
      </c>
      <c r="AO810" s="25" t="str">
        <f t="shared" ca="1" si="767"/>
        <v/>
      </c>
      <c r="AP810" s="25" t="str">
        <f ca="1">IF($H810="","",IF($Q810="x",SUM(AI$3:AK810)+SUM(AN$3:AO810)-SUM(AP$3:AP809),0))</f>
        <v/>
      </c>
      <c r="AQ810" s="25" t="str">
        <f t="shared" ca="1" si="768"/>
        <v/>
      </c>
      <c r="AR810" s="25" t="str">
        <f t="shared" ca="1" si="744"/>
        <v/>
      </c>
      <c r="AS810" s="7"/>
      <c r="AT810" s="25" t="str">
        <f t="shared" ca="1" si="769"/>
        <v/>
      </c>
      <c r="AU810" s="25">
        <f ca="1">SUM(AT$3:AT810)</f>
        <v>0</v>
      </c>
      <c r="AV810" s="25" t="str">
        <f t="shared" ca="1" si="770"/>
        <v/>
      </c>
      <c r="AW810" s="25" t="str">
        <f t="shared" ca="1" si="745"/>
        <v/>
      </c>
      <c r="AX810" s="25" t="str">
        <f t="shared" ca="1" si="771"/>
        <v/>
      </c>
      <c r="AY810" s="25" t="str">
        <f t="shared" ca="1" si="772"/>
        <v/>
      </c>
      <c r="AZ810" s="25" t="str">
        <f t="shared" ca="1" si="773"/>
        <v/>
      </c>
      <c r="BA810" s="25" t="str">
        <f t="shared" ca="1" si="774"/>
        <v/>
      </c>
      <c r="BB810" s="25" t="str">
        <f t="shared" ca="1" si="775"/>
        <v/>
      </c>
      <c r="BC810" s="25" t="str">
        <f t="shared" ca="1" si="776"/>
        <v/>
      </c>
      <c r="BD810" s="25" t="str">
        <f ca="1">IF($H810="","",IF($Q810="x",SUM(AW$3:AY810)+SUM(BB$3:BC810)-SUM(BD$3:BD809),0))</f>
        <v/>
      </c>
      <c r="BE810" s="25" t="str">
        <f t="shared" ca="1" si="777"/>
        <v/>
      </c>
      <c r="BF810" s="25" t="str">
        <f t="shared" ca="1" si="746"/>
        <v/>
      </c>
      <c r="BG810" s="7"/>
      <c r="BI810" s="25" t="str">
        <f t="shared" ca="1" si="778"/>
        <v/>
      </c>
      <c r="BJ810" s="25">
        <f ca="1">SUM(BI$3:BI810)</f>
        <v>0</v>
      </c>
      <c r="BK810" s="25" t="str">
        <f t="shared" ca="1" si="790"/>
        <v/>
      </c>
      <c r="BL810" s="25" t="str">
        <f t="shared" ca="1" si="747"/>
        <v/>
      </c>
      <c r="BM810" s="25" t="str">
        <f t="shared" ca="1" si="779"/>
        <v/>
      </c>
      <c r="BN810" s="25" t="str">
        <f t="shared" ca="1" si="780"/>
        <v/>
      </c>
      <c r="BO810" s="25" t="str">
        <f t="shared" ca="1" si="781"/>
        <v/>
      </c>
      <c r="BP810" s="25" t="str">
        <f t="shared" ca="1" si="782"/>
        <v/>
      </c>
      <c r="BQ810" s="25" t="str">
        <f t="shared" ca="1" si="783"/>
        <v/>
      </c>
      <c r="BR810" s="25" t="str">
        <f t="shared" ca="1" si="784"/>
        <v/>
      </c>
      <c r="BS810" s="25" t="str">
        <f ca="1">IF($H810="","",IF($Q810="x",SUM(BL$3:BN810)+SUM(BQ$3:BR810)-SUM(BS$3:BS809),0))</f>
        <v/>
      </c>
      <c r="BT810" s="25" t="str">
        <f t="shared" ca="1" si="785"/>
        <v/>
      </c>
      <c r="BU810" s="25" t="str">
        <f t="shared" ca="1" si="748"/>
        <v/>
      </c>
      <c r="BV810" s="7"/>
      <c r="BY810" s="7"/>
      <c r="CB810" s="131">
        <f t="shared" si="732"/>
        <v>807</v>
      </c>
      <c r="CC810" s="132" t="str">
        <f t="shared" ca="1" si="786"/>
        <v/>
      </c>
      <c r="CD810" s="133" t="str">
        <f t="shared" ca="1" si="733"/>
        <v/>
      </c>
      <c r="CE810" s="133" t="str">
        <f t="shared" ca="1" si="787"/>
        <v/>
      </c>
      <c r="CF810" s="133" t="str">
        <f t="shared" ca="1" si="734"/>
        <v/>
      </c>
      <c r="CG810" s="133" t="str">
        <f t="shared" ca="1" si="788"/>
        <v/>
      </c>
      <c r="CH810" s="133" t="str">
        <f ca="1">IF($H810="","",IF(MONTH($H810)=MONTH($C$4)-1,MAX(0,(CG810-SUM(N799:N810)+SUM(O799:O810))-(VLOOKUP(CB810-12,$CB$3:$CH809,6,FALSE))),0)*0.25)</f>
        <v/>
      </c>
      <c r="CI810" s="133" t="str">
        <f ca="1">IF($H810="","",CG810-SUM($CH$4:$CH810))</f>
        <v/>
      </c>
      <c r="CK810" s="133" t="str">
        <f ca="1">IF($H810="","",SUM($N$4:$N810)+$CK$3)</f>
        <v/>
      </c>
      <c r="CL810" s="133" t="str">
        <f ca="1">IF($H810="","",SUM($O$4:$O810))</f>
        <v/>
      </c>
      <c r="CM810" s="133" t="str">
        <f t="shared" ca="1" si="791"/>
        <v/>
      </c>
      <c r="CN810" s="133" t="str">
        <f ca="1">IF($H810="","",ROUND(IF(MONTH($H810)=MONTH($C$4)-1,BT810*(1+CC810)-SUM($CM$4:$CM810),0),2))</f>
        <v/>
      </c>
      <c r="CZ810" s="132" t="str">
        <f t="shared" ca="1" si="749"/>
        <v/>
      </c>
    </row>
    <row r="811" spans="6:104" x14ac:dyDescent="0.2">
      <c r="F811" s="3">
        <v>808</v>
      </c>
      <c r="G811" s="3">
        <f t="shared" si="750"/>
        <v>68</v>
      </c>
      <c r="H811" s="8" t="str">
        <f t="shared" ca="1" si="789"/>
        <v/>
      </c>
      <c r="I811" s="6" t="str">
        <f t="shared" ca="1" si="735"/>
        <v/>
      </c>
      <c r="J811" s="6" t="str">
        <f t="shared" ca="1" si="736"/>
        <v/>
      </c>
      <c r="K811" s="7"/>
      <c r="L811" s="6" t="str">
        <f ca="1">IF($H811="","",IF($J811="",VLOOKUP($I811,Sterbetafeln!$A$4:$I$124,$D$10,FALSE),MAX(0.0005,VLOOKUP($I811,Sterbetafeln!$A$4:$I$124,$D$10,FALSE)*VLOOKUP($J811,Sterbetafeln!$A$4:$I$124,$D$13,FALSE))))</f>
        <v/>
      </c>
      <c r="M811" s="78">
        <f ca="1">SUM($O$3:$O811)</f>
        <v>0</v>
      </c>
      <c r="N811" s="25" t="str">
        <f t="shared" ca="1" si="751"/>
        <v/>
      </c>
      <c r="O811" s="25" t="str">
        <f t="shared" ca="1" si="752"/>
        <v/>
      </c>
      <c r="P811" s="25" t="str">
        <f t="shared" ca="1" si="753"/>
        <v/>
      </c>
      <c r="Q811" s="7" t="str">
        <f t="shared" ca="1" si="754"/>
        <v/>
      </c>
      <c r="R811" s="25" t="str">
        <f t="shared" ca="1" si="755"/>
        <v/>
      </c>
      <c r="S811" s="25">
        <f ca="1">SUM(R$3:R811)</f>
        <v>0</v>
      </c>
      <c r="T811" s="25" t="str">
        <f t="shared" ca="1" si="756"/>
        <v/>
      </c>
      <c r="U811" s="25" t="str">
        <f t="shared" ca="1" si="737"/>
        <v/>
      </c>
      <c r="V811" s="25" t="str">
        <f t="shared" ca="1" si="757"/>
        <v/>
      </c>
      <c r="W811" s="25" t="str">
        <f t="shared" ca="1" si="738"/>
        <v/>
      </c>
      <c r="X811" s="25" t="str">
        <f t="shared" ca="1" si="758"/>
        <v/>
      </c>
      <c r="Y811" s="25" t="str">
        <f t="shared" ca="1" si="739"/>
        <v/>
      </c>
      <c r="Z811" s="25" t="str">
        <f t="shared" ca="1" si="759"/>
        <v/>
      </c>
      <c r="AA811" s="25" t="str">
        <f t="shared" ca="1" si="760"/>
        <v/>
      </c>
      <c r="AB811" s="25" t="str">
        <f ca="1">IF($H811="","",IF($Q811="x",SUM(U$3:W811)+SUM(Z$3:AA811)-SUM(AB$3:AB810),0))</f>
        <v/>
      </c>
      <c r="AC811" s="25" t="str">
        <f t="shared" ca="1" si="761"/>
        <v/>
      </c>
      <c r="AD811" s="25" t="str">
        <f t="shared" ca="1" si="740"/>
        <v/>
      </c>
      <c r="AE811" s="7"/>
      <c r="AF811" s="25" t="str">
        <f t="shared" ca="1" si="762"/>
        <v/>
      </c>
      <c r="AG811" s="25">
        <f ca="1">SUM(AF$3:AF811)</f>
        <v>0</v>
      </c>
      <c r="AH811" s="25" t="str">
        <f t="shared" ca="1" si="763"/>
        <v/>
      </c>
      <c r="AI811" s="25" t="str">
        <f t="shared" ca="1" si="741"/>
        <v/>
      </c>
      <c r="AJ811" s="25" t="str">
        <f t="shared" ca="1" si="764"/>
        <v/>
      </c>
      <c r="AK811" s="25" t="str">
        <f t="shared" ca="1" si="742"/>
        <v/>
      </c>
      <c r="AL811" s="25" t="str">
        <f t="shared" ca="1" si="765"/>
        <v/>
      </c>
      <c r="AM811" s="25" t="str">
        <f t="shared" ca="1" si="743"/>
        <v/>
      </c>
      <c r="AN811" s="25" t="str">
        <f t="shared" ca="1" si="766"/>
        <v/>
      </c>
      <c r="AO811" s="25" t="str">
        <f t="shared" ca="1" si="767"/>
        <v/>
      </c>
      <c r="AP811" s="25" t="str">
        <f ca="1">IF($H811="","",IF($Q811="x",SUM(AI$3:AK811)+SUM(AN$3:AO811)-SUM(AP$3:AP810),0))</f>
        <v/>
      </c>
      <c r="AQ811" s="25" t="str">
        <f t="shared" ca="1" si="768"/>
        <v/>
      </c>
      <c r="AR811" s="25" t="str">
        <f t="shared" ca="1" si="744"/>
        <v/>
      </c>
      <c r="AS811" s="7"/>
      <c r="AT811" s="25" t="str">
        <f t="shared" ca="1" si="769"/>
        <v/>
      </c>
      <c r="AU811" s="25">
        <f ca="1">SUM(AT$3:AT811)</f>
        <v>0</v>
      </c>
      <c r="AV811" s="25" t="str">
        <f t="shared" ca="1" si="770"/>
        <v/>
      </c>
      <c r="AW811" s="25" t="str">
        <f t="shared" ca="1" si="745"/>
        <v/>
      </c>
      <c r="AX811" s="25" t="str">
        <f t="shared" ca="1" si="771"/>
        <v/>
      </c>
      <c r="AY811" s="25" t="str">
        <f t="shared" ca="1" si="772"/>
        <v/>
      </c>
      <c r="AZ811" s="25" t="str">
        <f t="shared" ca="1" si="773"/>
        <v/>
      </c>
      <c r="BA811" s="25" t="str">
        <f t="shared" ca="1" si="774"/>
        <v/>
      </c>
      <c r="BB811" s="25" t="str">
        <f t="shared" ca="1" si="775"/>
        <v/>
      </c>
      <c r="BC811" s="25" t="str">
        <f t="shared" ca="1" si="776"/>
        <v/>
      </c>
      <c r="BD811" s="25" t="str">
        <f ca="1">IF($H811="","",IF($Q811="x",SUM(AW$3:AY811)+SUM(BB$3:BC811)-SUM(BD$3:BD810),0))</f>
        <v/>
      </c>
      <c r="BE811" s="25" t="str">
        <f t="shared" ca="1" si="777"/>
        <v/>
      </c>
      <c r="BF811" s="25" t="str">
        <f t="shared" ca="1" si="746"/>
        <v/>
      </c>
      <c r="BG811" s="7"/>
      <c r="BI811" s="25" t="str">
        <f t="shared" ca="1" si="778"/>
        <v/>
      </c>
      <c r="BJ811" s="25">
        <f ca="1">SUM(BI$3:BI811)</f>
        <v>0</v>
      </c>
      <c r="BK811" s="25" t="str">
        <f t="shared" ca="1" si="790"/>
        <v/>
      </c>
      <c r="BL811" s="25" t="str">
        <f t="shared" ca="1" si="747"/>
        <v/>
      </c>
      <c r="BM811" s="25" t="str">
        <f t="shared" ca="1" si="779"/>
        <v/>
      </c>
      <c r="BN811" s="25" t="str">
        <f t="shared" ca="1" si="780"/>
        <v/>
      </c>
      <c r="BO811" s="25" t="str">
        <f t="shared" ca="1" si="781"/>
        <v/>
      </c>
      <c r="BP811" s="25" t="str">
        <f t="shared" ca="1" si="782"/>
        <v/>
      </c>
      <c r="BQ811" s="25" t="str">
        <f t="shared" ca="1" si="783"/>
        <v/>
      </c>
      <c r="BR811" s="25" t="str">
        <f t="shared" ca="1" si="784"/>
        <v/>
      </c>
      <c r="BS811" s="25" t="str">
        <f ca="1">IF($H811="","",IF($Q811="x",SUM(BL$3:BN811)+SUM(BQ$3:BR811)-SUM(BS$3:BS810),0))</f>
        <v/>
      </c>
      <c r="BT811" s="25" t="str">
        <f t="shared" ca="1" si="785"/>
        <v/>
      </c>
      <c r="BU811" s="25" t="str">
        <f t="shared" ca="1" si="748"/>
        <v/>
      </c>
      <c r="BV811" s="7"/>
      <c r="BY811" s="7"/>
      <c r="CB811" s="131">
        <f t="shared" si="732"/>
        <v>808</v>
      </c>
      <c r="CC811" s="132" t="str">
        <f t="shared" ca="1" si="786"/>
        <v/>
      </c>
      <c r="CD811" s="133" t="str">
        <f t="shared" ca="1" si="733"/>
        <v/>
      </c>
      <c r="CE811" s="133" t="str">
        <f t="shared" ca="1" si="787"/>
        <v/>
      </c>
      <c r="CF811" s="133" t="str">
        <f t="shared" ca="1" si="734"/>
        <v/>
      </c>
      <c r="CG811" s="133" t="str">
        <f t="shared" ca="1" si="788"/>
        <v/>
      </c>
      <c r="CH811" s="133" t="str">
        <f ca="1">IF($H811="","",IF(MONTH($H811)=MONTH($C$4)-1,MAX(0,(CG811-SUM(N800:N811)+SUM(O800:O811))-(VLOOKUP(CB811-12,$CB$3:$CH810,6,FALSE))),0)*0.25)</f>
        <v/>
      </c>
      <c r="CI811" s="133" t="str">
        <f ca="1">IF($H811="","",CG811-SUM($CH$4:$CH811))</f>
        <v/>
      </c>
      <c r="CK811" s="133" t="str">
        <f ca="1">IF($H811="","",SUM($N$4:$N811)+$CK$3)</f>
        <v/>
      </c>
      <c r="CL811" s="133" t="str">
        <f ca="1">IF($H811="","",SUM($O$4:$O811))</f>
        <v/>
      </c>
      <c r="CM811" s="133" t="str">
        <f t="shared" ca="1" si="791"/>
        <v/>
      </c>
      <c r="CN811" s="133" t="str">
        <f ca="1">IF($H811="","",ROUND(IF(MONTH($H811)=MONTH($C$4)-1,BT811*(1+CC811)-SUM($CM$4:$CM811),0),2))</f>
        <v/>
      </c>
      <c r="CZ811" s="132" t="str">
        <f t="shared" ca="1" si="749"/>
        <v/>
      </c>
    </row>
    <row r="812" spans="6:104" x14ac:dyDescent="0.2">
      <c r="F812" s="3">
        <v>809</v>
      </c>
      <c r="G812" s="3">
        <f t="shared" si="750"/>
        <v>68</v>
      </c>
      <c r="H812" s="8" t="str">
        <f t="shared" ca="1" si="789"/>
        <v/>
      </c>
      <c r="I812" s="6" t="str">
        <f t="shared" ca="1" si="735"/>
        <v/>
      </c>
      <c r="J812" s="6" t="str">
        <f t="shared" ca="1" si="736"/>
        <v/>
      </c>
      <c r="K812" s="7"/>
      <c r="L812" s="6" t="str">
        <f ca="1">IF($H812="","",IF($J812="",VLOOKUP($I812,Sterbetafeln!$A$4:$I$124,$D$10,FALSE),MAX(0.0005,VLOOKUP($I812,Sterbetafeln!$A$4:$I$124,$D$10,FALSE)*VLOOKUP($J812,Sterbetafeln!$A$4:$I$124,$D$13,FALSE))))</f>
        <v/>
      </c>
      <c r="M812" s="78">
        <f ca="1">SUM($O$3:$O812)</f>
        <v>0</v>
      </c>
      <c r="N812" s="25" t="str">
        <f t="shared" ca="1" si="751"/>
        <v/>
      </c>
      <c r="O812" s="25" t="str">
        <f t="shared" ca="1" si="752"/>
        <v/>
      </c>
      <c r="P812" s="25" t="str">
        <f t="shared" ca="1" si="753"/>
        <v/>
      </c>
      <c r="Q812" s="7" t="str">
        <f t="shared" ca="1" si="754"/>
        <v/>
      </c>
      <c r="R812" s="25" t="str">
        <f t="shared" ca="1" si="755"/>
        <v/>
      </c>
      <c r="S812" s="25">
        <f ca="1">SUM(R$3:R812)</f>
        <v>0</v>
      </c>
      <c r="T812" s="25" t="str">
        <f t="shared" ca="1" si="756"/>
        <v/>
      </c>
      <c r="U812" s="25" t="str">
        <f t="shared" ca="1" si="737"/>
        <v/>
      </c>
      <c r="V812" s="25" t="str">
        <f t="shared" ca="1" si="757"/>
        <v/>
      </c>
      <c r="W812" s="25" t="str">
        <f t="shared" ca="1" si="738"/>
        <v/>
      </c>
      <c r="X812" s="25" t="str">
        <f t="shared" ca="1" si="758"/>
        <v/>
      </c>
      <c r="Y812" s="25" t="str">
        <f t="shared" ca="1" si="739"/>
        <v/>
      </c>
      <c r="Z812" s="25" t="str">
        <f t="shared" ca="1" si="759"/>
        <v/>
      </c>
      <c r="AA812" s="25" t="str">
        <f t="shared" ca="1" si="760"/>
        <v/>
      </c>
      <c r="AB812" s="25" t="str">
        <f ca="1">IF($H812="","",IF($Q812="x",SUM(U$3:W812)+SUM(Z$3:AA812)-SUM(AB$3:AB811),0))</f>
        <v/>
      </c>
      <c r="AC812" s="25" t="str">
        <f t="shared" ca="1" si="761"/>
        <v/>
      </c>
      <c r="AD812" s="25" t="str">
        <f t="shared" ca="1" si="740"/>
        <v/>
      </c>
      <c r="AE812" s="7"/>
      <c r="AF812" s="25" t="str">
        <f t="shared" ca="1" si="762"/>
        <v/>
      </c>
      <c r="AG812" s="25">
        <f ca="1">SUM(AF$3:AF812)</f>
        <v>0</v>
      </c>
      <c r="AH812" s="25" t="str">
        <f t="shared" ca="1" si="763"/>
        <v/>
      </c>
      <c r="AI812" s="25" t="str">
        <f t="shared" ca="1" si="741"/>
        <v/>
      </c>
      <c r="AJ812" s="25" t="str">
        <f t="shared" ca="1" si="764"/>
        <v/>
      </c>
      <c r="AK812" s="25" t="str">
        <f t="shared" ca="1" si="742"/>
        <v/>
      </c>
      <c r="AL812" s="25" t="str">
        <f t="shared" ca="1" si="765"/>
        <v/>
      </c>
      <c r="AM812" s="25" t="str">
        <f t="shared" ca="1" si="743"/>
        <v/>
      </c>
      <c r="AN812" s="25" t="str">
        <f t="shared" ca="1" si="766"/>
        <v/>
      </c>
      <c r="AO812" s="25" t="str">
        <f t="shared" ca="1" si="767"/>
        <v/>
      </c>
      <c r="AP812" s="25" t="str">
        <f ca="1">IF($H812="","",IF($Q812="x",SUM(AI$3:AK812)+SUM(AN$3:AO812)-SUM(AP$3:AP811),0))</f>
        <v/>
      </c>
      <c r="AQ812" s="25" t="str">
        <f t="shared" ca="1" si="768"/>
        <v/>
      </c>
      <c r="AR812" s="25" t="str">
        <f t="shared" ca="1" si="744"/>
        <v/>
      </c>
      <c r="AS812" s="7"/>
      <c r="AT812" s="25" t="str">
        <f t="shared" ca="1" si="769"/>
        <v/>
      </c>
      <c r="AU812" s="25">
        <f ca="1">SUM(AT$3:AT812)</f>
        <v>0</v>
      </c>
      <c r="AV812" s="25" t="str">
        <f t="shared" ca="1" si="770"/>
        <v/>
      </c>
      <c r="AW812" s="25" t="str">
        <f t="shared" ca="1" si="745"/>
        <v/>
      </c>
      <c r="AX812" s="25" t="str">
        <f t="shared" ca="1" si="771"/>
        <v/>
      </c>
      <c r="AY812" s="25" t="str">
        <f t="shared" ca="1" si="772"/>
        <v/>
      </c>
      <c r="AZ812" s="25" t="str">
        <f t="shared" ca="1" si="773"/>
        <v/>
      </c>
      <c r="BA812" s="25" t="str">
        <f t="shared" ca="1" si="774"/>
        <v/>
      </c>
      <c r="BB812" s="25" t="str">
        <f t="shared" ca="1" si="775"/>
        <v/>
      </c>
      <c r="BC812" s="25" t="str">
        <f t="shared" ca="1" si="776"/>
        <v/>
      </c>
      <c r="BD812" s="25" t="str">
        <f ca="1">IF($H812="","",IF($Q812="x",SUM(AW$3:AY812)+SUM(BB$3:BC812)-SUM(BD$3:BD811),0))</f>
        <v/>
      </c>
      <c r="BE812" s="25" t="str">
        <f t="shared" ca="1" si="777"/>
        <v/>
      </c>
      <c r="BF812" s="25" t="str">
        <f t="shared" ca="1" si="746"/>
        <v/>
      </c>
      <c r="BG812" s="7"/>
      <c r="BI812" s="25" t="str">
        <f t="shared" ca="1" si="778"/>
        <v/>
      </c>
      <c r="BJ812" s="25">
        <f ca="1">SUM(BI$3:BI812)</f>
        <v>0</v>
      </c>
      <c r="BK812" s="25" t="str">
        <f t="shared" ca="1" si="790"/>
        <v/>
      </c>
      <c r="BL812" s="25" t="str">
        <f t="shared" ca="1" si="747"/>
        <v/>
      </c>
      <c r="BM812" s="25" t="str">
        <f t="shared" ca="1" si="779"/>
        <v/>
      </c>
      <c r="BN812" s="25" t="str">
        <f t="shared" ca="1" si="780"/>
        <v/>
      </c>
      <c r="BO812" s="25" t="str">
        <f t="shared" ca="1" si="781"/>
        <v/>
      </c>
      <c r="BP812" s="25" t="str">
        <f t="shared" ca="1" si="782"/>
        <v/>
      </c>
      <c r="BQ812" s="25" t="str">
        <f t="shared" ca="1" si="783"/>
        <v/>
      </c>
      <c r="BR812" s="25" t="str">
        <f t="shared" ca="1" si="784"/>
        <v/>
      </c>
      <c r="BS812" s="25" t="str">
        <f ca="1">IF($H812="","",IF($Q812="x",SUM(BL$3:BN812)+SUM(BQ$3:BR812)-SUM(BS$3:BS811),0))</f>
        <v/>
      </c>
      <c r="BT812" s="25" t="str">
        <f t="shared" ca="1" si="785"/>
        <v/>
      </c>
      <c r="BU812" s="25" t="str">
        <f t="shared" ca="1" si="748"/>
        <v/>
      </c>
      <c r="BV812" s="7"/>
      <c r="BY812" s="7"/>
      <c r="CB812" s="131">
        <f t="shared" si="732"/>
        <v>809</v>
      </c>
      <c r="CC812" s="132" t="str">
        <f t="shared" ca="1" si="786"/>
        <v/>
      </c>
      <c r="CD812" s="133" t="str">
        <f t="shared" ca="1" si="733"/>
        <v/>
      </c>
      <c r="CE812" s="133" t="str">
        <f t="shared" ca="1" si="787"/>
        <v/>
      </c>
      <c r="CF812" s="133" t="str">
        <f t="shared" ca="1" si="734"/>
        <v/>
      </c>
      <c r="CG812" s="133" t="str">
        <f t="shared" ca="1" si="788"/>
        <v/>
      </c>
      <c r="CH812" s="133" t="str">
        <f ca="1">IF($H812="","",IF(MONTH($H812)=MONTH($C$4)-1,MAX(0,(CG812-SUM(N801:N812)+SUM(O801:O812))-(VLOOKUP(CB812-12,$CB$3:$CH811,6,FALSE))),0)*0.25)</f>
        <v/>
      </c>
      <c r="CI812" s="133" t="str">
        <f ca="1">IF($H812="","",CG812-SUM($CH$4:$CH812))</f>
        <v/>
      </c>
      <c r="CK812" s="133" t="str">
        <f ca="1">IF($H812="","",SUM($N$4:$N812)+$CK$3)</f>
        <v/>
      </c>
      <c r="CL812" s="133" t="str">
        <f ca="1">IF($H812="","",SUM($O$4:$O812))</f>
        <v/>
      </c>
      <c r="CM812" s="133" t="str">
        <f t="shared" ca="1" si="791"/>
        <v/>
      </c>
      <c r="CN812" s="133" t="str">
        <f ca="1">IF($H812="","",ROUND(IF(MONTH($H812)=MONTH($C$4)-1,BT812*(1+CC812)-SUM($CM$4:$CM812),0),2))</f>
        <v/>
      </c>
      <c r="CZ812" s="132" t="str">
        <f t="shared" ca="1" si="749"/>
        <v/>
      </c>
    </row>
    <row r="813" spans="6:104" x14ac:dyDescent="0.2">
      <c r="F813" s="3">
        <v>810</v>
      </c>
      <c r="G813" s="3">
        <f t="shared" si="750"/>
        <v>68</v>
      </c>
      <c r="H813" s="8" t="str">
        <f t="shared" ca="1" si="789"/>
        <v/>
      </c>
      <c r="I813" s="6" t="str">
        <f t="shared" ca="1" si="735"/>
        <v/>
      </c>
      <c r="J813" s="6" t="str">
        <f t="shared" ca="1" si="736"/>
        <v/>
      </c>
      <c r="K813" s="7"/>
      <c r="L813" s="6" t="str">
        <f ca="1">IF($H813="","",IF($J813="",VLOOKUP($I813,Sterbetafeln!$A$4:$I$124,$D$10,FALSE),MAX(0.0005,VLOOKUP($I813,Sterbetafeln!$A$4:$I$124,$D$10,FALSE)*VLOOKUP($J813,Sterbetafeln!$A$4:$I$124,$D$13,FALSE))))</f>
        <v/>
      </c>
      <c r="M813" s="78">
        <f ca="1">SUM($O$3:$O813)</f>
        <v>0</v>
      </c>
      <c r="N813" s="25" t="str">
        <f t="shared" ca="1" si="751"/>
        <v/>
      </c>
      <c r="O813" s="25" t="str">
        <f t="shared" ca="1" si="752"/>
        <v/>
      </c>
      <c r="P813" s="25" t="str">
        <f t="shared" ca="1" si="753"/>
        <v/>
      </c>
      <c r="Q813" s="7" t="str">
        <f t="shared" ca="1" si="754"/>
        <v/>
      </c>
      <c r="R813" s="25" t="str">
        <f t="shared" ca="1" si="755"/>
        <v/>
      </c>
      <c r="S813" s="25">
        <f ca="1">SUM(R$3:R813)</f>
        <v>0</v>
      </c>
      <c r="T813" s="25" t="str">
        <f t="shared" ca="1" si="756"/>
        <v/>
      </c>
      <c r="U813" s="25" t="str">
        <f t="shared" ca="1" si="737"/>
        <v/>
      </c>
      <c r="V813" s="25" t="str">
        <f t="shared" ca="1" si="757"/>
        <v/>
      </c>
      <c r="W813" s="25" t="str">
        <f t="shared" ca="1" si="738"/>
        <v/>
      </c>
      <c r="X813" s="25" t="str">
        <f t="shared" ca="1" si="758"/>
        <v/>
      </c>
      <c r="Y813" s="25" t="str">
        <f t="shared" ca="1" si="739"/>
        <v/>
      </c>
      <c r="Z813" s="25" t="str">
        <f t="shared" ca="1" si="759"/>
        <v/>
      </c>
      <c r="AA813" s="25" t="str">
        <f t="shared" ca="1" si="760"/>
        <v/>
      </c>
      <c r="AB813" s="25" t="str">
        <f ca="1">IF($H813="","",IF($Q813="x",SUM(U$3:W813)+SUM(Z$3:AA813)-SUM(AB$3:AB812),0))</f>
        <v/>
      </c>
      <c r="AC813" s="25" t="str">
        <f t="shared" ca="1" si="761"/>
        <v/>
      </c>
      <c r="AD813" s="25" t="str">
        <f t="shared" ca="1" si="740"/>
        <v/>
      </c>
      <c r="AE813" s="7"/>
      <c r="AF813" s="25" t="str">
        <f t="shared" ca="1" si="762"/>
        <v/>
      </c>
      <c r="AG813" s="25">
        <f ca="1">SUM(AF$3:AF813)</f>
        <v>0</v>
      </c>
      <c r="AH813" s="25" t="str">
        <f t="shared" ca="1" si="763"/>
        <v/>
      </c>
      <c r="AI813" s="25" t="str">
        <f t="shared" ca="1" si="741"/>
        <v/>
      </c>
      <c r="AJ813" s="25" t="str">
        <f t="shared" ca="1" si="764"/>
        <v/>
      </c>
      <c r="AK813" s="25" t="str">
        <f t="shared" ca="1" si="742"/>
        <v/>
      </c>
      <c r="AL813" s="25" t="str">
        <f t="shared" ca="1" si="765"/>
        <v/>
      </c>
      <c r="AM813" s="25" t="str">
        <f t="shared" ca="1" si="743"/>
        <v/>
      </c>
      <c r="AN813" s="25" t="str">
        <f t="shared" ca="1" si="766"/>
        <v/>
      </c>
      <c r="AO813" s="25" t="str">
        <f t="shared" ca="1" si="767"/>
        <v/>
      </c>
      <c r="AP813" s="25" t="str">
        <f ca="1">IF($H813="","",IF($Q813="x",SUM(AI$3:AK813)+SUM(AN$3:AO813)-SUM(AP$3:AP812),0))</f>
        <v/>
      </c>
      <c r="AQ813" s="25" t="str">
        <f t="shared" ca="1" si="768"/>
        <v/>
      </c>
      <c r="AR813" s="25" t="str">
        <f t="shared" ca="1" si="744"/>
        <v/>
      </c>
      <c r="AS813" s="7"/>
      <c r="AT813" s="25" t="str">
        <f t="shared" ca="1" si="769"/>
        <v/>
      </c>
      <c r="AU813" s="25">
        <f ca="1">SUM(AT$3:AT813)</f>
        <v>0</v>
      </c>
      <c r="AV813" s="25" t="str">
        <f t="shared" ca="1" si="770"/>
        <v/>
      </c>
      <c r="AW813" s="25" t="str">
        <f t="shared" ca="1" si="745"/>
        <v/>
      </c>
      <c r="AX813" s="25" t="str">
        <f t="shared" ca="1" si="771"/>
        <v/>
      </c>
      <c r="AY813" s="25" t="str">
        <f t="shared" ca="1" si="772"/>
        <v/>
      </c>
      <c r="AZ813" s="25" t="str">
        <f t="shared" ca="1" si="773"/>
        <v/>
      </c>
      <c r="BA813" s="25" t="str">
        <f t="shared" ca="1" si="774"/>
        <v/>
      </c>
      <c r="BB813" s="25" t="str">
        <f t="shared" ca="1" si="775"/>
        <v/>
      </c>
      <c r="BC813" s="25" t="str">
        <f t="shared" ca="1" si="776"/>
        <v/>
      </c>
      <c r="BD813" s="25" t="str">
        <f ca="1">IF($H813="","",IF($Q813="x",SUM(AW$3:AY813)+SUM(BB$3:BC813)-SUM(BD$3:BD812),0))</f>
        <v/>
      </c>
      <c r="BE813" s="25" t="str">
        <f t="shared" ca="1" si="777"/>
        <v/>
      </c>
      <c r="BF813" s="25" t="str">
        <f t="shared" ca="1" si="746"/>
        <v/>
      </c>
      <c r="BG813" s="7"/>
      <c r="BI813" s="25" t="str">
        <f t="shared" ca="1" si="778"/>
        <v/>
      </c>
      <c r="BJ813" s="25">
        <f ca="1">SUM(BI$3:BI813)</f>
        <v>0</v>
      </c>
      <c r="BK813" s="25" t="str">
        <f t="shared" ca="1" si="790"/>
        <v/>
      </c>
      <c r="BL813" s="25" t="str">
        <f t="shared" ca="1" si="747"/>
        <v/>
      </c>
      <c r="BM813" s="25" t="str">
        <f t="shared" ca="1" si="779"/>
        <v/>
      </c>
      <c r="BN813" s="25" t="str">
        <f t="shared" ca="1" si="780"/>
        <v/>
      </c>
      <c r="BO813" s="25" t="str">
        <f t="shared" ca="1" si="781"/>
        <v/>
      </c>
      <c r="BP813" s="25" t="str">
        <f t="shared" ca="1" si="782"/>
        <v/>
      </c>
      <c r="BQ813" s="25" t="str">
        <f t="shared" ca="1" si="783"/>
        <v/>
      </c>
      <c r="BR813" s="25" t="str">
        <f t="shared" ca="1" si="784"/>
        <v/>
      </c>
      <c r="BS813" s="25" t="str">
        <f ca="1">IF($H813="","",IF($Q813="x",SUM(BL$3:BN813)+SUM(BQ$3:BR813)-SUM(BS$3:BS812),0))</f>
        <v/>
      </c>
      <c r="BT813" s="25" t="str">
        <f t="shared" ca="1" si="785"/>
        <v/>
      </c>
      <c r="BU813" s="25" t="str">
        <f t="shared" ca="1" si="748"/>
        <v/>
      </c>
      <c r="BV813" s="7"/>
      <c r="BY813" s="7"/>
      <c r="CB813" s="131">
        <f t="shared" si="732"/>
        <v>810</v>
      </c>
      <c r="CC813" s="132" t="str">
        <f t="shared" ca="1" si="786"/>
        <v/>
      </c>
      <c r="CD813" s="133" t="str">
        <f t="shared" ca="1" si="733"/>
        <v/>
      </c>
      <c r="CE813" s="133" t="str">
        <f t="shared" ca="1" si="787"/>
        <v/>
      </c>
      <c r="CF813" s="133" t="str">
        <f t="shared" ca="1" si="734"/>
        <v/>
      </c>
      <c r="CG813" s="133" t="str">
        <f t="shared" ca="1" si="788"/>
        <v/>
      </c>
      <c r="CH813" s="133" t="str">
        <f ca="1">IF($H813="","",IF(MONTH($H813)=MONTH($C$4)-1,MAX(0,(CG813-SUM(N802:N813)+SUM(O802:O813))-(VLOOKUP(CB813-12,$CB$3:$CH812,6,FALSE))),0)*0.25)</f>
        <v/>
      </c>
      <c r="CI813" s="133" t="str">
        <f ca="1">IF($H813="","",CG813-SUM($CH$4:$CH813))</f>
        <v/>
      </c>
      <c r="CK813" s="133" t="str">
        <f ca="1">IF($H813="","",SUM($N$4:$N813)+$CK$3)</f>
        <v/>
      </c>
      <c r="CL813" s="133" t="str">
        <f ca="1">IF($H813="","",SUM($O$4:$O813))</f>
        <v/>
      </c>
      <c r="CM813" s="133" t="str">
        <f t="shared" ca="1" si="791"/>
        <v/>
      </c>
      <c r="CN813" s="133" t="str">
        <f ca="1">IF($H813="","",ROUND(IF(MONTH($H813)=MONTH($C$4)-1,BT813*(1+CC813)-SUM($CM$4:$CM813),0),2))</f>
        <v/>
      </c>
      <c r="CZ813" s="132" t="str">
        <f t="shared" ca="1" si="749"/>
        <v/>
      </c>
    </row>
    <row r="814" spans="6:104" x14ac:dyDescent="0.2">
      <c r="F814" s="3">
        <v>811</v>
      </c>
      <c r="G814" s="3">
        <f t="shared" si="750"/>
        <v>68</v>
      </c>
      <c r="H814" s="8" t="str">
        <f t="shared" ca="1" si="789"/>
        <v/>
      </c>
      <c r="I814" s="6" t="str">
        <f t="shared" ca="1" si="735"/>
        <v/>
      </c>
      <c r="J814" s="6" t="str">
        <f t="shared" ca="1" si="736"/>
        <v/>
      </c>
      <c r="K814" s="7"/>
      <c r="L814" s="6" t="str">
        <f ca="1">IF($H814="","",IF($J814="",VLOOKUP($I814,Sterbetafeln!$A$4:$I$124,$D$10,FALSE),MAX(0.0005,VLOOKUP($I814,Sterbetafeln!$A$4:$I$124,$D$10,FALSE)*VLOOKUP($J814,Sterbetafeln!$A$4:$I$124,$D$13,FALSE))))</f>
        <v/>
      </c>
      <c r="M814" s="78">
        <f ca="1">SUM($O$3:$O814)</f>
        <v>0</v>
      </c>
      <c r="N814" s="25" t="str">
        <f t="shared" ca="1" si="751"/>
        <v/>
      </c>
      <c r="O814" s="25" t="str">
        <f t="shared" ca="1" si="752"/>
        <v/>
      </c>
      <c r="P814" s="25" t="str">
        <f t="shared" ca="1" si="753"/>
        <v/>
      </c>
      <c r="Q814" s="7" t="str">
        <f t="shared" ca="1" si="754"/>
        <v/>
      </c>
      <c r="R814" s="25" t="str">
        <f t="shared" ca="1" si="755"/>
        <v/>
      </c>
      <c r="S814" s="25">
        <f ca="1">SUM(R$3:R814)</f>
        <v>0</v>
      </c>
      <c r="T814" s="25" t="str">
        <f t="shared" ca="1" si="756"/>
        <v/>
      </c>
      <c r="U814" s="25" t="str">
        <f t="shared" ca="1" si="737"/>
        <v/>
      </c>
      <c r="V814" s="25" t="str">
        <f t="shared" ca="1" si="757"/>
        <v/>
      </c>
      <c r="W814" s="25" t="str">
        <f t="shared" ca="1" si="738"/>
        <v/>
      </c>
      <c r="X814" s="25" t="str">
        <f t="shared" ca="1" si="758"/>
        <v/>
      </c>
      <c r="Y814" s="25" t="str">
        <f t="shared" ca="1" si="739"/>
        <v/>
      </c>
      <c r="Z814" s="25" t="str">
        <f t="shared" ca="1" si="759"/>
        <v/>
      </c>
      <c r="AA814" s="25" t="str">
        <f t="shared" ca="1" si="760"/>
        <v/>
      </c>
      <c r="AB814" s="25" t="str">
        <f ca="1">IF($H814="","",IF($Q814="x",SUM(U$3:W814)+SUM(Z$3:AA814)-SUM(AB$3:AB813),0))</f>
        <v/>
      </c>
      <c r="AC814" s="25" t="str">
        <f t="shared" ca="1" si="761"/>
        <v/>
      </c>
      <c r="AD814" s="25" t="str">
        <f t="shared" ca="1" si="740"/>
        <v/>
      </c>
      <c r="AE814" s="7"/>
      <c r="AF814" s="25" t="str">
        <f t="shared" ca="1" si="762"/>
        <v/>
      </c>
      <c r="AG814" s="25">
        <f ca="1">SUM(AF$3:AF814)</f>
        <v>0</v>
      </c>
      <c r="AH814" s="25" t="str">
        <f t="shared" ca="1" si="763"/>
        <v/>
      </c>
      <c r="AI814" s="25" t="str">
        <f t="shared" ca="1" si="741"/>
        <v/>
      </c>
      <c r="AJ814" s="25" t="str">
        <f t="shared" ca="1" si="764"/>
        <v/>
      </c>
      <c r="AK814" s="25" t="str">
        <f t="shared" ca="1" si="742"/>
        <v/>
      </c>
      <c r="AL814" s="25" t="str">
        <f t="shared" ca="1" si="765"/>
        <v/>
      </c>
      <c r="AM814" s="25" t="str">
        <f t="shared" ca="1" si="743"/>
        <v/>
      </c>
      <c r="AN814" s="25" t="str">
        <f t="shared" ca="1" si="766"/>
        <v/>
      </c>
      <c r="AO814" s="25" t="str">
        <f t="shared" ca="1" si="767"/>
        <v/>
      </c>
      <c r="AP814" s="25" t="str">
        <f ca="1">IF($H814="","",IF($Q814="x",SUM(AI$3:AK814)+SUM(AN$3:AO814)-SUM(AP$3:AP813),0))</f>
        <v/>
      </c>
      <c r="AQ814" s="25" t="str">
        <f t="shared" ca="1" si="768"/>
        <v/>
      </c>
      <c r="AR814" s="25" t="str">
        <f t="shared" ca="1" si="744"/>
        <v/>
      </c>
      <c r="AS814" s="7"/>
      <c r="AT814" s="25" t="str">
        <f t="shared" ca="1" si="769"/>
        <v/>
      </c>
      <c r="AU814" s="25">
        <f ca="1">SUM(AT$3:AT814)</f>
        <v>0</v>
      </c>
      <c r="AV814" s="25" t="str">
        <f t="shared" ca="1" si="770"/>
        <v/>
      </c>
      <c r="AW814" s="25" t="str">
        <f t="shared" ca="1" si="745"/>
        <v/>
      </c>
      <c r="AX814" s="25" t="str">
        <f t="shared" ca="1" si="771"/>
        <v/>
      </c>
      <c r="AY814" s="25" t="str">
        <f t="shared" ca="1" si="772"/>
        <v/>
      </c>
      <c r="AZ814" s="25" t="str">
        <f t="shared" ca="1" si="773"/>
        <v/>
      </c>
      <c r="BA814" s="25" t="str">
        <f t="shared" ca="1" si="774"/>
        <v/>
      </c>
      <c r="BB814" s="25" t="str">
        <f t="shared" ca="1" si="775"/>
        <v/>
      </c>
      <c r="BC814" s="25" t="str">
        <f t="shared" ca="1" si="776"/>
        <v/>
      </c>
      <c r="BD814" s="25" t="str">
        <f ca="1">IF($H814="","",IF($Q814="x",SUM(AW$3:AY814)+SUM(BB$3:BC814)-SUM(BD$3:BD813),0))</f>
        <v/>
      </c>
      <c r="BE814" s="25" t="str">
        <f t="shared" ca="1" si="777"/>
        <v/>
      </c>
      <c r="BF814" s="25" t="str">
        <f t="shared" ca="1" si="746"/>
        <v/>
      </c>
      <c r="BG814" s="7"/>
      <c r="BI814" s="25" t="str">
        <f t="shared" ca="1" si="778"/>
        <v/>
      </c>
      <c r="BJ814" s="25">
        <f ca="1">SUM(BI$3:BI814)</f>
        <v>0</v>
      </c>
      <c r="BK814" s="25" t="str">
        <f t="shared" ca="1" si="790"/>
        <v/>
      </c>
      <c r="BL814" s="25" t="str">
        <f t="shared" ca="1" si="747"/>
        <v/>
      </c>
      <c r="BM814" s="25" t="str">
        <f t="shared" ca="1" si="779"/>
        <v/>
      </c>
      <c r="BN814" s="25" t="str">
        <f t="shared" ca="1" si="780"/>
        <v/>
      </c>
      <c r="BO814" s="25" t="str">
        <f t="shared" ca="1" si="781"/>
        <v/>
      </c>
      <c r="BP814" s="25" t="str">
        <f t="shared" ca="1" si="782"/>
        <v/>
      </c>
      <c r="BQ814" s="25" t="str">
        <f t="shared" ca="1" si="783"/>
        <v/>
      </c>
      <c r="BR814" s="25" t="str">
        <f t="shared" ca="1" si="784"/>
        <v/>
      </c>
      <c r="BS814" s="25" t="str">
        <f ca="1">IF($H814="","",IF($Q814="x",SUM(BL$3:BN814)+SUM(BQ$3:BR814)-SUM(BS$3:BS813),0))</f>
        <v/>
      </c>
      <c r="BT814" s="25" t="str">
        <f t="shared" ca="1" si="785"/>
        <v/>
      </c>
      <c r="BU814" s="25" t="str">
        <f t="shared" ca="1" si="748"/>
        <v/>
      </c>
      <c r="BV814" s="7"/>
      <c r="BY814" s="7"/>
      <c r="CB814" s="131">
        <f t="shared" si="732"/>
        <v>811</v>
      </c>
      <c r="CC814" s="132" t="str">
        <f t="shared" ca="1" si="786"/>
        <v/>
      </c>
      <c r="CD814" s="133" t="str">
        <f t="shared" ca="1" si="733"/>
        <v/>
      </c>
      <c r="CE814" s="133" t="str">
        <f t="shared" ca="1" si="787"/>
        <v/>
      </c>
      <c r="CF814" s="133" t="str">
        <f t="shared" ca="1" si="734"/>
        <v/>
      </c>
      <c r="CG814" s="133" t="str">
        <f t="shared" ca="1" si="788"/>
        <v/>
      </c>
      <c r="CH814" s="133" t="str">
        <f ca="1">IF($H814="","",IF(MONTH($H814)=MONTH($C$4)-1,MAX(0,(CG814-SUM(N803:N814)+SUM(O803:O814))-(VLOOKUP(CB814-12,$CB$3:$CH813,6,FALSE))),0)*0.25)</f>
        <v/>
      </c>
      <c r="CI814" s="133" t="str">
        <f ca="1">IF($H814="","",CG814-SUM($CH$4:$CH814))</f>
        <v/>
      </c>
      <c r="CK814" s="133" t="str">
        <f ca="1">IF($H814="","",SUM($N$4:$N814)+$CK$3)</f>
        <v/>
      </c>
      <c r="CL814" s="133" t="str">
        <f ca="1">IF($H814="","",SUM($O$4:$O814))</f>
        <v/>
      </c>
      <c r="CM814" s="133" t="str">
        <f t="shared" ca="1" si="791"/>
        <v/>
      </c>
      <c r="CN814" s="133" t="str">
        <f ca="1">IF($H814="","",ROUND(IF(MONTH($H814)=MONTH($C$4)-1,BT814*(1+CC814)-SUM($CM$4:$CM814),0),2))</f>
        <v/>
      </c>
      <c r="CZ814" s="132" t="str">
        <f t="shared" ca="1" si="749"/>
        <v/>
      </c>
    </row>
    <row r="815" spans="6:104" x14ac:dyDescent="0.2">
      <c r="F815" s="3">
        <v>812</v>
      </c>
      <c r="G815" s="3">
        <f t="shared" si="750"/>
        <v>68</v>
      </c>
      <c r="H815" s="8" t="str">
        <f t="shared" ca="1" si="789"/>
        <v/>
      </c>
      <c r="I815" s="6" t="str">
        <f t="shared" ca="1" si="735"/>
        <v/>
      </c>
      <c r="J815" s="6" t="str">
        <f t="shared" ca="1" si="736"/>
        <v/>
      </c>
      <c r="K815" s="7"/>
      <c r="L815" s="6" t="str">
        <f ca="1">IF($H815="","",IF($J815="",VLOOKUP($I815,Sterbetafeln!$A$4:$I$124,$D$10,FALSE),MAX(0.0005,VLOOKUP($I815,Sterbetafeln!$A$4:$I$124,$D$10,FALSE)*VLOOKUP($J815,Sterbetafeln!$A$4:$I$124,$D$13,FALSE))))</f>
        <v/>
      </c>
      <c r="M815" s="78">
        <f ca="1">SUM($O$3:$O815)</f>
        <v>0</v>
      </c>
      <c r="N815" s="25" t="str">
        <f t="shared" ca="1" si="751"/>
        <v/>
      </c>
      <c r="O815" s="25" t="str">
        <f t="shared" ca="1" si="752"/>
        <v/>
      </c>
      <c r="P815" s="25" t="str">
        <f t="shared" ca="1" si="753"/>
        <v/>
      </c>
      <c r="Q815" s="7" t="str">
        <f t="shared" ca="1" si="754"/>
        <v/>
      </c>
      <c r="R815" s="25" t="str">
        <f t="shared" ca="1" si="755"/>
        <v/>
      </c>
      <c r="S815" s="25">
        <f ca="1">SUM(R$3:R815)</f>
        <v>0</v>
      </c>
      <c r="T815" s="25" t="str">
        <f t="shared" ca="1" si="756"/>
        <v/>
      </c>
      <c r="U815" s="25" t="str">
        <f t="shared" ca="1" si="737"/>
        <v/>
      </c>
      <c r="V815" s="25" t="str">
        <f t="shared" ca="1" si="757"/>
        <v/>
      </c>
      <c r="W815" s="25" t="str">
        <f t="shared" ca="1" si="738"/>
        <v/>
      </c>
      <c r="X815" s="25" t="str">
        <f t="shared" ca="1" si="758"/>
        <v/>
      </c>
      <c r="Y815" s="25" t="str">
        <f t="shared" ca="1" si="739"/>
        <v/>
      </c>
      <c r="Z815" s="25" t="str">
        <f t="shared" ca="1" si="759"/>
        <v/>
      </c>
      <c r="AA815" s="25" t="str">
        <f t="shared" ca="1" si="760"/>
        <v/>
      </c>
      <c r="AB815" s="25" t="str">
        <f ca="1">IF($H815="","",IF($Q815="x",SUM(U$3:W815)+SUM(Z$3:AA815)-SUM(AB$3:AB814),0))</f>
        <v/>
      </c>
      <c r="AC815" s="25" t="str">
        <f t="shared" ca="1" si="761"/>
        <v/>
      </c>
      <c r="AD815" s="25" t="str">
        <f t="shared" ca="1" si="740"/>
        <v/>
      </c>
      <c r="AE815" s="7"/>
      <c r="AF815" s="25" t="str">
        <f t="shared" ca="1" si="762"/>
        <v/>
      </c>
      <c r="AG815" s="25">
        <f ca="1">SUM(AF$3:AF815)</f>
        <v>0</v>
      </c>
      <c r="AH815" s="25" t="str">
        <f t="shared" ca="1" si="763"/>
        <v/>
      </c>
      <c r="AI815" s="25" t="str">
        <f t="shared" ca="1" si="741"/>
        <v/>
      </c>
      <c r="AJ815" s="25" t="str">
        <f t="shared" ca="1" si="764"/>
        <v/>
      </c>
      <c r="AK815" s="25" t="str">
        <f t="shared" ca="1" si="742"/>
        <v/>
      </c>
      <c r="AL815" s="25" t="str">
        <f t="shared" ca="1" si="765"/>
        <v/>
      </c>
      <c r="AM815" s="25" t="str">
        <f t="shared" ca="1" si="743"/>
        <v/>
      </c>
      <c r="AN815" s="25" t="str">
        <f t="shared" ca="1" si="766"/>
        <v/>
      </c>
      <c r="AO815" s="25" t="str">
        <f t="shared" ca="1" si="767"/>
        <v/>
      </c>
      <c r="AP815" s="25" t="str">
        <f ca="1">IF($H815="","",IF($Q815="x",SUM(AI$3:AK815)+SUM(AN$3:AO815)-SUM(AP$3:AP814),0))</f>
        <v/>
      </c>
      <c r="AQ815" s="25" t="str">
        <f t="shared" ca="1" si="768"/>
        <v/>
      </c>
      <c r="AR815" s="25" t="str">
        <f t="shared" ca="1" si="744"/>
        <v/>
      </c>
      <c r="AS815" s="7"/>
      <c r="AT815" s="25" t="str">
        <f t="shared" ca="1" si="769"/>
        <v/>
      </c>
      <c r="AU815" s="25">
        <f ca="1">SUM(AT$3:AT815)</f>
        <v>0</v>
      </c>
      <c r="AV815" s="25" t="str">
        <f t="shared" ca="1" si="770"/>
        <v/>
      </c>
      <c r="AW815" s="25" t="str">
        <f t="shared" ca="1" si="745"/>
        <v/>
      </c>
      <c r="AX815" s="25" t="str">
        <f t="shared" ca="1" si="771"/>
        <v/>
      </c>
      <c r="AY815" s="25" t="str">
        <f t="shared" ca="1" si="772"/>
        <v/>
      </c>
      <c r="AZ815" s="25" t="str">
        <f t="shared" ca="1" si="773"/>
        <v/>
      </c>
      <c r="BA815" s="25" t="str">
        <f t="shared" ca="1" si="774"/>
        <v/>
      </c>
      <c r="BB815" s="25" t="str">
        <f t="shared" ca="1" si="775"/>
        <v/>
      </c>
      <c r="BC815" s="25" t="str">
        <f t="shared" ca="1" si="776"/>
        <v/>
      </c>
      <c r="BD815" s="25" t="str">
        <f ca="1">IF($H815="","",IF($Q815="x",SUM(AW$3:AY815)+SUM(BB$3:BC815)-SUM(BD$3:BD814),0))</f>
        <v/>
      </c>
      <c r="BE815" s="25" t="str">
        <f t="shared" ca="1" si="777"/>
        <v/>
      </c>
      <c r="BF815" s="25" t="str">
        <f t="shared" ca="1" si="746"/>
        <v/>
      </c>
      <c r="BG815" s="7"/>
      <c r="BI815" s="25" t="str">
        <f t="shared" ca="1" si="778"/>
        <v/>
      </c>
      <c r="BJ815" s="25">
        <f ca="1">SUM(BI$3:BI815)</f>
        <v>0</v>
      </c>
      <c r="BK815" s="25" t="str">
        <f t="shared" ca="1" si="790"/>
        <v/>
      </c>
      <c r="BL815" s="25" t="str">
        <f t="shared" ca="1" si="747"/>
        <v/>
      </c>
      <c r="BM815" s="25" t="str">
        <f t="shared" ca="1" si="779"/>
        <v/>
      </c>
      <c r="BN815" s="25" t="str">
        <f t="shared" ca="1" si="780"/>
        <v/>
      </c>
      <c r="BO815" s="25" t="str">
        <f t="shared" ca="1" si="781"/>
        <v/>
      </c>
      <c r="BP815" s="25" t="str">
        <f t="shared" ca="1" si="782"/>
        <v/>
      </c>
      <c r="BQ815" s="25" t="str">
        <f t="shared" ca="1" si="783"/>
        <v/>
      </c>
      <c r="BR815" s="25" t="str">
        <f t="shared" ca="1" si="784"/>
        <v/>
      </c>
      <c r="BS815" s="25" t="str">
        <f ca="1">IF($H815="","",IF($Q815="x",SUM(BL$3:BN815)+SUM(BQ$3:BR815)-SUM(BS$3:BS814),0))</f>
        <v/>
      </c>
      <c r="BT815" s="25" t="str">
        <f t="shared" ca="1" si="785"/>
        <v/>
      </c>
      <c r="BU815" s="25" t="str">
        <f t="shared" ca="1" si="748"/>
        <v/>
      </c>
      <c r="BV815" s="7"/>
      <c r="BY815" s="7"/>
      <c r="CB815" s="131">
        <f t="shared" si="732"/>
        <v>812</v>
      </c>
      <c r="CC815" s="132" t="str">
        <f t="shared" ca="1" si="786"/>
        <v/>
      </c>
      <c r="CD815" s="133" t="str">
        <f t="shared" ca="1" si="733"/>
        <v/>
      </c>
      <c r="CE815" s="133" t="str">
        <f t="shared" ca="1" si="787"/>
        <v/>
      </c>
      <c r="CF815" s="133" t="str">
        <f t="shared" ca="1" si="734"/>
        <v/>
      </c>
      <c r="CG815" s="133" t="str">
        <f t="shared" ca="1" si="788"/>
        <v/>
      </c>
      <c r="CH815" s="133" t="str">
        <f ca="1">IF($H815="","",IF(MONTH($H815)=MONTH($C$4)-1,MAX(0,(CG815-SUM(N804:N815)+SUM(O804:O815))-(VLOOKUP(CB815-12,$CB$3:$CH814,6,FALSE))),0)*0.25)</f>
        <v/>
      </c>
      <c r="CI815" s="133" t="str">
        <f ca="1">IF($H815="","",CG815-SUM($CH$4:$CH815))</f>
        <v/>
      </c>
      <c r="CK815" s="133" t="str">
        <f ca="1">IF($H815="","",SUM($N$4:$N815)+$CK$3)</f>
        <v/>
      </c>
      <c r="CL815" s="133" t="str">
        <f ca="1">IF($H815="","",SUM($O$4:$O815))</f>
        <v/>
      </c>
      <c r="CM815" s="133" t="str">
        <f t="shared" ca="1" si="791"/>
        <v/>
      </c>
      <c r="CN815" s="133" t="str">
        <f ca="1">IF($H815="","",ROUND(IF(MONTH($H815)=MONTH($C$4)-1,BT815*(1+CC815)-SUM($CM$4:$CM815),0),2))</f>
        <v/>
      </c>
      <c r="CZ815" s="132" t="str">
        <f t="shared" ca="1" si="749"/>
        <v/>
      </c>
    </row>
    <row r="816" spans="6:104" x14ac:dyDescent="0.2">
      <c r="F816" s="3">
        <v>813</v>
      </c>
      <c r="G816" s="3">
        <f t="shared" si="750"/>
        <v>68</v>
      </c>
      <c r="H816" s="8" t="str">
        <f t="shared" ca="1" si="789"/>
        <v/>
      </c>
      <c r="I816" s="6" t="str">
        <f t="shared" ca="1" si="735"/>
        <v/>
      </c>
      <c r="J816" s="6" t="str">
        <f t="shared" ca="1" si="736"/>
        <v/>
      </c>
      <c r="K816" s="7"/>
      <c r="L816" s="6" t="str">
        <f ca="1">IF($H816="","",IF($J816="",VLOOKUP($I816,Sterbetafeln!$A$4:$I$124,$D$10,FALSE),MAX(0.0005,VLOOKUP($I816,Sterbetafeln!$A$4:$I$124,$D$10,FALSE)*VLOOKUP($J816,Sterbetafeln!$A$4:$I$124,$D$13,FALSE))))</f>
        <v/>
      </c>
      <c r="M816" s="78">
        <f ca="1">SUM($O$3:$O816)</f>
        <v>0</v>
      </c>
      <c r="N816" s="25" t="str">
        <f t="shared" ca="1" si="751"/>
        <v/>
      </c>
      <c r="O816" s="25" t="str">
        <f t="shared" ca="1" si="752"/>
        <v/>
      </c>
      <c r="P816" s="25" t="str">
        <f t="shared" ca="1" si="753"/>
        <v/>
      </c>
      <c r="Q816" s="7" t="str">
        <f t="shared" ca="1" si="754"/>
        <v/>
      </c>
      <c r="R816" s="25" t="str">
        <f t="shared" ca="1" si="755"/>
        <v/>
      </c>
      <c r="S816" s="25">
        <f ca="1">SUM(R$3:R816)</f>
        <v>0</v>
      </c>
      <c r="T816" s="25" t="str">
        <f t="shared" ca="1" si="756"/>
        <v/>
      </c>
      <c r="U816" s="25" t="str">
        <f t="shared" ca="1" si="737"/>
        <v/>
      </c>
      <c r="V816" s="25" t="str">
        <f t="shared" ca="1" si="757"/>
        <v/>
      </c>
      <c r="W816" s="25" t="str">
        <f t="shared" ca="1" si="738"/>
        <v/>
      </c>
      <c r="X816" s="25" t="str">
        <f t="shared" ca="1" si="758"/>
        <v/>
      </c>
      <c r="Y816" s="25" t="str">
        <f t="shared" ca="1" si="739"/>
        <v/>
      </c>
      <c r="Z816" s="25" t="str">
        <f t="shared" ca="1" si="759"/>
        <v/>
      </c>
      <c r="AA816" s="25" t="str">
        <f t="shared" ca="1" si="760"/>
        <v/>
      </c>
      <c r="AB816" s="25" t="str">
        <f ca="1">IF($H816="","",IF($Q816="x",SUM(U$3:W816)+SUM(Z$3:AA816)-SUM(AB$3:AB815),0))</f>
        <v/>
      </c>
      <c r="AC816" s="25" t="str">
        <f t="shared" ca="1" si="761"/>
        <v/>
      </c>
      <c r="AD816" s="25" t="str">
        <f t="shared" ca="1" si="740"/>
        <v/>
      </c>
      <c r="AE816" s="7"/>
      <c r="AF816" s="25" t="str">
        <f t="shared" ca="1" si="762"/>
        <v/>
      </c>
      <c r="AG816" s="25">
        <f ca="1">SUM(AF$3:AF816)</f>
        <v>0</v>
      </c>
      <c r="AH816" s="25" t="str">
        <f t="shared" ca="1" si="763"/>
        <v/>
      </c>
      <c r="AI816" s="25" t="str">
        <f t="shared" ca="1" si="741"/>
        <v/>
      </c>
      <c r="AJ816" s="25" t="str">
        <f t="shared" ca="1" si="764"/>
        <v/>
      </c>
      <c r="AK816" s="25" t="str">
        <f t="shared" ca="1" si="742"/>
        <v/>
      </c>
      <c r="AL816" s="25" t="str">
        <f t="shared" ca="1" si="765"/>
        <v/>
      </c>
      <c r="AM816" s="25" t="str">
        <f t="shared" ca="1" si="743"/>
        <v/>
      </c>
      <c r="AN816" s="25" t="str">
        <f t="shared" ca="1" si="766"/>
        <v/>
      </c>
      <c r="AO816" s="25" t="str">
        <f t="shared" ca="1" si="767"/>
        <v/>
      </c>
      <c r="AP816" s="25" t="str">
        <f ca="1">IF($H816="","",IF($Q816="x",SUM(AI$3:AK816)+SUM(AN$3:AO816)-SUM(AP$3:AP815),0))</f>
        <v/>
      </c>
      <c r="AQ816" s="25" t="str">
        <f t="shared" ca="1" si="768"/>
        <v/>
      </c>
      <c r="AR816" s="25" t="str">
        <f t="shared" ca="1" si="744"/>
        <v/>
      </c>
      <c r="AS816" s="7"/>
      <c r="AT816" s="25" t="str">
        <f t="shared" ca="1" si="769"/>
        <v/>
      </c>
      <c r="AU816" s="25">
        <f ca="1">SUM(AT$3:AT816)</f>
        <v>0</v>
      </c>
      <c r="AV816" s="25" t="str">
        <f t="shared" ca="1" si="770"/>
        <v/>
      </c>
      <c r="AW816" s="25" t="str">
        <f t="shared" ca="1" si="745"/>
        <v/>
      </c>
      <c r="AX816" s="25" t="str">
        <f t="shared" ca="1" si="771"/>
        <v/>
      </c>
      <c r="AY816" s="25" t="str">
        <f t="shared" ca="1" si="772"/>
        <v/>
      </c>
      <c r="AZ816" s="25" t="str">
        <f t="shared" ca="1" si="773"/>
        <v/>
      </c>
      <c r="BA816" s="25" t="str">
        <f t="shared" ca="1" si="774"/>
        <v/>
      </c>
      <c r="BB816" s="25" t="str">
        <f t="shared" ca="1" si="775"/>
        <v/>
      </c>
      <c r="BC816" s="25" t="str">
        <f t="shared" ca="1" si="776"/>
        <v/>
      </c>
      <c r="BD816" s="25" t="str">
        <f ca="1">IF($H816="","",IF($Q816="x",SUM(AW$3:AY816)+SUM(BB$3:BC816)-SUM(BD$3:BD815),0))</f>
        <v/>
      </c>
      <c r="BE816" s="25" t="str">
        <f t="shared" ca="1" si="777"/>
        <v/>
      </c>
      <c r="BF816" s="25" t="str">
        <f t="shared" ca="1" si="746"/>
        <v/>
      </c>
      <c r="BG816" s="7"/>
      <c r="BI816" s="25" t="str">
        <f t="shared" ca="1" si="778"/>
        <v/>
      </c>
      <c r="BJ816" s="25">
        <f ca="1">SUM(BI$3:BI816)</f>
        <v>0</v>
      </c>
      <c r="BK816" s="25" t="str">
        <f t="shared" ca="1" si="790"/>
        <v/>
      </c>
      <c r="BL816" s="25" t="str">
        <f t="shared" ca="1" si="747"/>
        <v/>
      </c>
      <c r="BM816" s="25" t="str">
        <f t="shared" ca="1" si="779"/>
        <v/>
      </c>
      <c r="BN816" s="25" t="str">
        <f t="shared" ca="1" si="780"/>
        <v/>
      </c>
      <c r="BO816" s="25" t="str">
        <f t="shared" ca="1" si="781"/>
        <v/>
      </c>
      <c r="BP816" s="25" t="str">
        <f t="shared" ca="1" si="782"/>
        <v/>
      </c>
      <c r="BQ816" s="25" t="str">
        <f t="shared" ca="1" si="783"/>
        <v/>
      </c>
      <c r="BR816" s="25" t="str">
        <f t="shared" ca="1" si="784"/>
        <v/>
      </c>
      <c r="BS816" s="25" t="str">
        <f ca="1">IF($H816="","",IF($Q816="x",SUM(BL$3:BN816)+SUM(BQ$3:BR816)-SUM(BS$3:BS815),0))</f>
        <v/>
      </c>
      <c r="BT816" s="25" t="str">
        <f t="shared" ca="1" si="785"/>
        <v/>
      </c>
      <c r="BU816" s="25" t="str">
        <f t="shared" ca="1" si="748"/>
        <v/>
      </c>
      <c r="BV816" s="7"/>
      <c r="BY816" s="7"/>
      <c r="CB816" s="131">
        <f t="shared" si="732"/>
        <v>813</v>
      </c>
      <c r="CC816" s="132" t="str">
        <f t="shared" ca="1" si="786"/>
        <v/>
      </c>
      <c r="CD816" s="133" t="str">
        <f t="shared" ca="1" si="733"/>
        <v/>
      </c>
      <c r="CE816" s="133" t="str">
        <f t="shared" ca="1" si="787"/>
        <v/>
      </c>
      <c r="CF816" s="133" t="str">
        <f t="shared" ca="1" si="734"/>
        <v/>
      </c>
      <c r="CG816" s="133" t="str">
        <f t="shared" ca="1" si="788"/>
        <v/>
      </c>
      <c r="CH816" s="133" t="str">
        <f ca="1">IF($H816="","",IF(MONTH($H816)=MONTH($C$4)-1,MAX(0,(CG816-SUM(N805:N816)+SUM(O805:O816))-(VLOOKUP(CB816-12,$CB$3:$CH815,6,FALSE))),0)*0.25)</f>
        <v/>
      </c>
      <c r="CI816" s="133" t="str">
        <f ca="1">IF($H816="","",CG816-SUM($CH$4:$CH816))</f>
        <v/>
      </c>
      <c r="CK816" s="133" t="str">
        <f ca="1">IF($H816="","",SUM($N$4:$N816)+$CK$3)</f>
        <v/>
      </c>
      <c r="CL816" s="133" t="str">
        <f ca="1">IF($H816="","",SUM($O$4:$O816))</f>
        <v/>
      </c>
      <c r="CM816" s="133" t="str">
        <f t="shared" ca="1" si="791"/>
        <v/>
      </c>
      <c r="CN816" s="133" t="str">
        <f ca="1">IF($H816="","",ROUND(IF(MONTH($H816)=MONTH($C$4)-1,BT816*(1+CC816)-SUM($CM$4:$CM816),0),2))</f>
        <v/>
      </c>
      <c r="CZ816" s="132" t="str">
        <f t="shared" ca="1" si="749"/>
        <v/>
      </c>
    </row>
    <row r="817" spans="6:104" x14ac:dyDescent="0.2">
      <c r="F817" s="3">
        <v>814</v>
      </c>
      <c r="G817" s="3">
        <f t="shared" si="750"/>
        <v>68</v>
      </c>
      <c r="H817" s="8" t="str">
        <f t="shared" ca="1" si="789"/>
        <v/>
      </c>
      <c r="I817" s="6" t="str">
        <f t="shared" ca="1" si="735"/>
        <v/>
      </c>
      <c r="J817" s="6" t="str">
        <f t="shared" ca="1" si="736"/>
        <v/>
      </c>
      <c r="K817" s="7"/>
      <c r="L817" s="6" t="str">
        <f ca="1">IF($H817="","",IF($J817="",VLOOKUP($I817,Sterbetafeln!$A$4:$I$124,$D$10,FALSE),MAX(0.0005,VLOOKUP($I817,Sterbetafeln!$A$4:$I$124,$D$10,FALSE)*VLOOKUP($J817,Sterbetafeln!$A$4:$I$124,$D$13,FALSE))))</f>
        <v/>
      </c>
      <c r="M817" s="78">
        <f ca="1">SUM($O$3:$O817)</f>
        <v>0</v>
      </c>
      <c r="N817" s="25" t="str">
        <f t="shared" ca="1" si="751"/>
        <v/>
      </c>
      <c r="O817" s="25" t="str">
        <f t="shared" ca="1" si="752"/>
        <v/>
      </c>
      <c r="P817" s="25" t="str">
        <f t="shared" ca="1" si="753"/>
        <v/>
      </c>
      <c r="Q817" s="7" t="str">
        <f t="shared" ca="1" si="754"/>
        <v/>
      </c>
      <c r="R817" s="25" t="str">
        <f t="shared" ca="1" si="755"/>
        <v/>
      </c>
      <c r="S817" s="25">
        <f ca="1">SUM(R$3:R817)</f>
        <v>0</v>
      </c>
      <c r="T817" s="25" t="str">
        <f t="shared" ca="1" si="756"/>
        <v/>
      </c>
      <c r="U817" s="25" t="str">
        <f t="shared" ca="1" si="737"/>
        <v/>
      </c>
      <c r="V817" s="25" t="str">
        <f t="shared" ca="1" si="757"/>
        <v/>
      </c>
      <c r="W817" s="25" t="str">
        <f t="shared" ca="1" si="738"/>
        <v/>
      </c>
      <c r="X817" s="25" t="str">
        <f t="shared" ca="1" si="758"/>
        <v/>
      </c>
      <c r="Y817" s="25" t="str">
        <f t="shared" ca="1" si="739"/>
        <v/>
      </c>
      <c r="Z817" s="25" t="str">
        <f t="shared" ca="1" si="759"/>
        <v/>
      </c>
      <c r="AA817" s="25" t="str">
        <f t="shared" ca="1" si="760"/>
        <v/>
      </c>
      <c r="AB817" s="25" t="str">
        <f ca="1">IF($H817="","",IF($Q817="x",SUM(U$3:W817)+SUM(Z$3:AA817)-SUM(AB$3:AB816),0))</f>
        <v/>
      </c>
      <c r="AC817" s="25" t="str">
        <f t="shared" ca="1" si="761"/>
        <v/>
      </c>
      <c r="AD817" s="25" t="str">
        <f t="shared" ca="1" si="740"/>
        <v/>
      </c>
      <c r="AE817" s="7"/>
      <c r="AF817" s="25" t="str">
        <f t="shared" ca="1" si="762"/>
        <v/>
      </c>
      <c r="AG817" s="25">
        <f ca="1">SUM(AF$3:AF817)</f>
        <v>0</v>
      </c>
      <c r="AH817" s="25" t="str">
        <f t="shared" ca="1" si="763"/>
        <v/>
      </c>
      <c r="AI817" s="25" t="str">
        <f t="shared" ca="1" si="741"/>
        <v/>
      </c>
      <c r="AJ817" s="25" t="str">
        <f t="shared" ca="1" si="764"/>
        <v/>
      </c>
      <c r="AK817" s="25" t="str">
        <f t="shared" ca="1" si="742"/>
        <v/>
      </c>
      <c r="AL817" s="25" t="str">
        <f t="shared" ca="1" si="765"/>
        <v/>
      </c>
      <c r="AM817" s="25" t="str">
        <f t="shared" ca="1" si="743"/>
        <v/>
      </c>
      <c r="AN817" s="25" t="str">
        <f t="shared" ca="1" si="766"/>
        <v/>
      </c>
      <c r="AO817" s="25" t="str">
        <f t="shared" ca="1" si="767"/>
        <v/>
      </c>
      <c r="AP817" s="25" t="str">
        <f ca="1">IF($H817="","",IF($Q817="x",SUM(AI$3:AK817)+SUM(AN$3:AO817)-SUM(AP$3:AP816),0))</f>
        <v/>
      </c>
      <c r="AQ817" s="25" t="str">
        <f t="shared" ca="1" si="768"/>
        <v/>
      </c>
      <c r="AR817" s="25" t="str">
        <f t="shared" ca="1" si="744"/>
        <v/>
      </c>
      <c r="AS817" s="7"/>
      <c r="AT817" s="25" t="str">
        <f t="shared" ca="1" si="769"/>
        <v/>
      </c>
      <c r="AU817" s="25">
        <f ca="1">SUM(AT$3:AT817)</f>
        <v>0</v>
      </c>
      <c r="AV817" s="25" t="str">
        <f t="shared" ca="1" si="770"/>
        <v/>
      </c>
      <c r="AW817" s="25" t="str">
        <f t="shared" ca="1" si="745"/>
        <v/>
      </c>
      <c r="AX817" s="25" t="str">
        <f t="shared" ca="1" si="771"/>
        <v/>
      </c>
      <c r="AY817" s="25" t="str">
        <f t="shared" ca="1" si="772"/>
        <v/>
      </c>
      <c r="AZ817" s="25" t="str">
        <f t="shared" ca="1" si="773"/>
        <v/>
      </c>
      <c r="BA817" s="25" t="str">
        <f t="shared" ca="1" si="774"/>
        <v/>
      </c>
      <c r="BB817" s="25" t="str">
        <f t="shared" ca="1" si="775"/>
        <v/>
      </c>
      <c r="BC817" s="25" t="str">
        <f t="shared" ca="1" si="776"/>
        <v/>
      </c>
      <c r="BD817" s="25" t="str">
        <f ca="1">IF($H817="","",IF($Q817="x",SUM(AW$3:AY817)+SUM(BB$3:BC817)-SUM(BD$3:BD816),0))</f>
        <v/>
      </c>
      <c r="BE817" s="25" t="str">
        <f t="shared" ca="1" si="777"/>
        <v/>
      </c>
      <c r="BF817" s="25" t="str">
        <f t="shared" ca="1" si="746"/>
        <v/>
      </c>
      <c r="BG817" s="7"/>
      <c r="BI817" s="25" t="str">
        <f t="shared" ca="1" si="778"/>
        <v/>
      </c>
      <c r="BJ817" s="25">
        <f ca="1">SUM(BI$3:BI817)</f>
        <v>0</v>
      </c>
      <c r="BK817" s="25" t="str">
        <f t="shared" ca="1" si="790"/>
        <v/>
      </c>
      <c r="BL817" s="25" t="str">
        <f t="shared" ca="1" si="747"/>
        <v/>
      </c>
      <c r="BM817" s="25" t="str">
        <f t="shared" ca="1" si="779"/>
        <v/>
      </c>
      <c r="BN817" s="25" t="str">
        <f t="shared" ca="1" si="780"/>
        <v/>
      </c>
      <c r="BO817" s="25" t="str">
        <f t="shared" ca="1" si="781"/>
        <v/>
      </c>
      <c r="BP817" s="25" t="str">
        <f t="shared" ca="1" si="782"/>
        <v/>
      </c>
      <c r="BQ817" s="25" t="str">
        <f t="shared" ca="1" si="783"/>
        <v/>
      </c>
      <c r="BR817" s="25" t="str">
        <f t="shared" ca="1" si="784"/>
        <v/>
      </c>
      <c r="BS817" s="25" t="str">
        <f ca="1">IF($H817="","",IF($Q817="x",SUM(BL$3:BN817)+SUM(BQ$3:BR817)-SUM(BS$3:BS816),0))</f>
        <v/>
      </c>
      <c r="BT817" s="25" t="str">
        <f t="shared" ca="1" si="785"/>
        <v/>
      </c>
      <c r="BU817" s="25" t="str">
        <f t="shared" ca="1" si="748"/>
        <v/>
      </c>
      <c r="BV817" s="7"/>
      <c r="BY817" s="7"/>
      <c r="CB817" s="131">
        <f t="shared" si="732"/>
        <v>814</v>
      </c>
      <c r="CC817" s="132" t="str">
        <f t="shared" ca="1" si="786"/>
        <v/>
      </c>
      <c r="CD817" s="133" t="str">
        <f t="shared" ca="1" si="733"/>
        <v/>
      </c>
      <c r="CE817" s="133" t="str">
        <f t="shared" ca="1" si="787"/>
        <v/>
      </c>
      <c r="CF817" s="133" t="str">
        <f t="shared" ca="1" si="734"/>
        <v/>
      </c>
      <c r="CG817" s="133" t="str">
        <f t="shared" ca="1" si="788"/>
        <v/>
      </c>
      <c r="CH817" s="133" t="str">
        <f ca="1">IF($H817="","",IF(MONTH($H817)=MONTH($C$4)-1,MAX(0,(CG817-SUM(N806:N817)+SUM(O806:O817))-(VLOOKUP(CB817-12,$CB$3:$CH816,6,FALSE))),0)*0.25)</f>
        <v/>
      </c>
      <c r="CI817" s="133" t="str">
        <f ca="1">IF($H817="","",CG817-SUM($CH$4:$CH817))</f>
        <v/>
      </c>
      <c r="CK817" s="133" t="str">
        <f ca="1">IF($H817="","",SUM($N$4:$N817)+$CK$3)</f>
        <v/>
      </c>
      <c r="CL817" s="133" t="str">
        <f ca="1">IF($H817="","",SUM($O$4:$O817))</f>
        <v/>
      </c>
      <c r="CM817" s="133" t="str">
        <f t="shared" ca="1" si="791"/>
        <v/>
      </c>
      <c r="CN817" s="133" t="str">
        <f ca="1">IF($H817="","",ROUND(IF(MONTH($H817)=MONTH($C$4)-1,BT817*(1+CC817)-SUM($CM$4:$CM817),0),2))</f>
        <v/>
      </c>
      <c r="CZ817" s="132" t="str">
        <f t="shared" ca="1" si="749"/>
        <v/>
      </c>
    </row>
    <row r="818" spans="6:104" x14ac:dyDescent="0.2">
      <c r="F818" s="3">
        <v>815</v>
      </c>
      <c r="G818" s="3">
        <f t="shared" si="750"/>
        <v>68</v>
      </c>
      <c r="H818" s="8" t="str">
        <f t="shared" ca="1" si="789"/>
        <v/>
      </c>
      <c r="I818" s="6" t="str">
        <f t="shared" ca="1" si="735"/>
        <v/>
      </c>
      <c r="J818" s="6" t="str">
        <f t="shared" ca="1" si="736"/>
        <v/>
      </c>
      <c r="K818" s="7"/>
      <c r="L818" s="6" t="str">
        <f ca="1">IF($H818="","",IF($J818="",VLOOKUP($I818,Sterbetafeln!$A$4:$I$124,$D$10,FALSE),MAX(0.0005,VLOOKUP($I818,Sterbetafeln!$A$4:$I$124,$D$10,FALSE)*VLOOKUP($J818,Sterbetafeln!$A$4:$I$124,$D$13,FALSE))))</f>
        <v/>
      </c>
      <c r="M818" s="78">
        <f ca="1">SUM($O$3:$O818)</f>
        <v>0</v>
      </c>
      <c r="N818" s="25" t="str">
        <f t="shared" ca="1" si="751"/>
        <v/>
      </c>
      <c r="O818" s="25" t="str">
        <f t="shared" ca="1" si="752"/>
        <v/>
      </c>
      <c r="P818" s="25" t="str">
        <f t="shared" ca="1" si="753"/>
        <v/>
      </c>
      <c r="Q818" s="7" t="str">
        <f t="shared" ca="1" si="754"/>
        <v/>
      </c>
      <c r="R818" s="25" t="str">
        <f t="shared" ca="1" si="755"/>
        <v/>
      </c>
      <c r="S818" s="25">
        <f ca="1">SUM(R$3:R818)</f>
        <v>0</v>
      </c>
      <c r="T818" s="25" t="str">
        <f t="shared" ca="1" si="756"/>
        <v/>
      </c>
      <c r="U818" s="25" t="str">
        <f t="shared" ca="1" si="737"/>
        <v/>
      </c>
      <c r="V818" s="25" t="str">
        <f t="shared" ca="1" si="757"/>
        <v/>
      </c>
      <c r="W818" s="25" t="str">
        <f t="shared" ca="1" si="738"/>
        <v/>
      </c>
      <c r="X818" s="25" t="str">
        <f t="shared" ca="1" si="758"/>
        <v/>
      </c>
      <c r="Y818" s="25" t="str">
        <f t="shared" ca="1" si="739"/>
        <v/>
      </c>
      <c r="Z818" s="25" t="str">
        <f t="shared" ca="1" si="759"/>
        <v/>
      </c>
      <c r="AA818" s="25" t="str">
        <f t="shared" ca="1" si="760"/>
        <v/>
      </c>
      <c r="AB818" s="25" t="str">
        <f ca="1">IF($H818="","",IF($Q818="x",SUM(U$3:W818)+SUM(Z$3:AA818)-SUM(AB$3:AB817),0))</f>
        <v/>
      </c>
      <c r="AC818" s="25" t="str">
        <f t="shared" ca="1" si="761"/>
        <v/>
      </c>
      <c r="AD818" s="25" t="str">
        <f t="shared" ca="1" si="740"/>
        <v/>
      </c>
      <c r="AE818" s="7"/>
      <c r="AF818" s="25" t="str">
        <f t="shared" ca="1" si="762"/>
        <v/>
      </c>
      <c r="AG818" s="25">
        <f ca="1">SUM(AF$3:AF818)</f>
        <v>0</v>
      </c>
      <c r="AH818" s="25" t="str">
        <f t="shared" ca="1" si="763"/>
        <v/>
      </c>
      <c r="AI818" s="25" t="str">
        <f t="shared" ca="1" si="741"/>
        <v/>
      </c>
      <c r="AJ818" s="25" t="str">
        <f t="shared" ca="1" si="764"/>
        <v/>
      </c>
      <c r="AK818" s="25" t="str">
        <f t="shared" ca="1" si="742"/>
        <v/>
      </c>
      <c r="AL818" s="25" t="str">
        <f t="shared" ca="1" si="765"/>
        <v/>
      </c>
      <c r="AM818" s="25" t="str">
        <f t="shared" ca="1" si="743"/>
        <v/>
      </c>
      <c r="AN818" s="25" t="str">
        <f t="shared" ca="1" si="766"/>
        <v/>
      </c>
      <c r="AO818" s="25" t="str">
        <f t="shared" ca="1" si="767"/>
        <v/>
      </c>
      <c r="AP818" s="25" t="str">
        <f ca="1">IF($H818="","",IF($Q818="x",SUM(AI$3:AK818)+SUM(AN$3:AO818)-SUM(AP$3:AP817),0))</f>
        <v/>
      </c>
      <c r="AQ818" s="25" t="str">
        <f t="shared" ca="1" si="768"/>
        <v/>
      </c>
      <c r="AR818" s="25" t="str">
        <f t="shared" ca="1" si="744"/>
        <v/>
      </c>
      <c r="AS818" s="7"/>
      <c r="AT818" s="25" t="str">
        <f t="shared" ca="1" si="769"/>
        <v/>
      </c>
      <c r="AU818" s="25">
        <f ca="1">SUM(AT$3:AT818)</f>
        <v>0</v>
      </c>
      <c r="AV818" s="25" t="str">
        <f t="shared" ca="1" si="770"/>
        <v/>
      </c>
      <c r="AW818" s="25" t="str">
        <f t="shared" ca="1" si="745"/>
        <v/>
      </c>
      <c r="AX818" s="25" t="str">
        <f t="shared" ca="1" si="771"/>
        <v/>
      </c>
      <c r="AY818" s="25" t="str">
        <f t="shared" ca="1" si="772"/>
        <v/>
      </c>
      <c r="AZ818" s="25" t="str">
        <f t="shared" ca="1" si="773"/>
        <v/>
      </c>
      <c r="BA818" s="25" t="str">
        <f t="shared" ca="1" si="774"/>
        <v/>
      </c>
      <c r="BB818" s="25" t="str">
        <f t="shared" ca="1" si="775"/>
        <v/>
      </c>
      <c r="BC818" s="25" t="str">
        <f t="shared" ca="1" si="776"/>
        <v/>
      </c>
      <c r="BD818" s="25" t="str">
        <f ca="1">IF($H818="","",IF($Q818="x",SUM(AW$3:AY818)+SUM(BB$3:BC818)-SUM(BD$3:BD817),0))</f>
        <v/>
      </c>
      <c r="BE818" s="25" t="str">
        <f t="shared" ca="1" si="777"/>
        <v/>
      </c>
      <c r="BF818" s="25" t="str">
        <f t="shared" ca="1" si="746"/>
        <v/>
      </c>
      <c r="BG818" s="7"/>
      <c r="BI818" s="25" t="str">
        <f t="shared" ca="1" si="778"/>
        <v/>
      </c>
      <c r="BJ818" s="25">
        <f ca="1">SUM(BI$3:BI818)</f>
        <v>0</v>
      </c>
      <c r="BK818" s="25" t="str">
        <f t="shared" ca="1" si="790"/>
        <v/>
      </c>
      <c r="BL818" s="25" t="str">
        <f t="shared" ca="1" si="747"/>
        <v/>
      </c>
      <c r="BM818" s="25" t="str">
        <f t="shared" ca="1" si="779"/>
        <v/>
      </c>
      <c r="BN818" s="25" t="str">
        <f t="shared" ca="1" si="780"/>
        <v/>
      </c>
      <c r="BO818" s="25" t="str">
        <f t="shared" ca="1" si="781"/>
        <v/>
      </c>
      <c r="BP818" s="25" t="str">
        <f t="shared" ca="1" si="782"/>
        <v/>
      </c>
      <c r="BQ818" s="25" t="str">
        <f t="shared" ca="1" si="783"/>
        <v/>
      </c>
      <c r="BR818" s="25" t="str">
        <f t="shared" ca="1" si="784"/>
        <v/>
      </c>
      <c r="BS818" s="25" t="str">
        <f ca="1">IF($H818="","",IF($Q818="x",SUM(BL$3:BN818)+SUM(BQ$3:BR818)-SUM(BS$3:BS817),0))</f>
        <v/>
      </c>
      <c r="BT818" s="25" t="str">
        <f t="shared" ca="1" si="785"/>
        <v/>
      </c>
      <c r="BU818" s="25" t="str">
        <f t="shared" ca="1" si="748"/>
        <v/>
      </c>
      <c r="BV818" s="7"/>
      <c r="BY818" s="7"/>
      <c r="CB818" s="131">
        <f t="shared" si="732"/>
        <v>815</v>
      </c>
      <c r="CC818" s="132" t="str">
        <f t="shared" ca="1" si="786"/>
        <v/>
      </c>
      <c r="CD818" s="133" t="str">
        <f t="shared" ca="1" si="733"/>
        <v/>
      </c>
      <c r="CE818" s="133" t="str">
        <f t="shared" ca="1" si="787"/>
        <v/>
      </c>
      <c r="CF818" s="133" t="str">
        <f t="shared" ca="1" si="734"/>
        <v/>
      </c>
      <c r="CG818" s="133" t="str">
        <f t="shared" ca="1" si="788"/>
        <v/>
      </c>
      <c r="CH818" s="133" t="str">
        <f ca="1">IF($H818="","",IF(MONTH($H818)=MONTH($C$4)-1,MAX(0,(CG818-SUM(N807:N818)+SUM(O807:O818))-(VLOOKUP(CB818-12,$CB$3:$CH817,6,FALSE))),0)*0.25)</f>
        <v/>
      </c>
      <c r="CI818" s="133" t="str">
        <f ca="1">IF($H818="","",CG818-SUM($CH$4:$CH818))</f>
        <v/>
      </c>
      <c r="CK818" s="133" t="str">
        <f ca="1">IF($H818="","",SUM($N$4:$N818)+$CK$3)</f>
        <v/>
      </c>
      <c r="CL818" s="133" t="str">
        <f ca="1">IF($H818="","",SUM($O$4:$O818))</f>
        <v/>
      </c>
      <c r="CM818" s="133" t="str">
        <f t="shared" ca="1" si="791"/>
        <v/>
      </c>
      <c r="CN818" s="133" t="str">
        <f ca="1">IF($H818="","",ROUND(IF(MONTH($H818)=MONTH($C$4)-1,BT818*(1+CC818)-SUM($CM$4:$CM818),0),2))</f>
        <v/>
      </c>
      <c r="CZ818" s="132" t="str">
        <f t="shared" ca="1" si="749"/>
        <v/>
      </c>
    </row>
    <row r="819" spans="6:104" x14ac:dyDescent="0.2">
      <c r="F819" s="3">
        <v>816</v>
      </c>
      <c r="G819" s="3">
        <f t="shared" si="750"/>
        <v>68</v>
      </c>
      <c r="H819" s="8" t="str">
        <f t="shared" ca="1" si="789"/>
        <v/>
      </c>
      <c r="I819" s="6" t="str">
        <f t="shared" ca="1" si="735"/>
        <v/>
      </c>
      <c r="J819" s="6" t="str">
        <f t="shared" ca="1" si="736"/>
        <v/>
      </c>
      <c r="K819" s="7"/>
      <c r="L819" s="6" t="str">
        <f ca="1">IF($H819="","",IF($J819="",VLOOKUP($I819,Sterbetafeln!$A$4:$I$124,$D$10,FALSE),MAX(0.0005,VLOOKUP($I819,Sterbetafeln!$A$4:$I$124,$D$10,FALSE)*VLOOKUP($J819,Sterbetafeln!$A$4:$I$124,$D$13,FALSE))))</f>
        <v/>
      </c>
      <c r="M819" s="78">
        <f ca="1">SUM($O$3:$O819)</f>
        <v>0</v>
      </c>
      <c r="N819" s="25" t="str">
        <f t="shared" ca="1" si="751"/>
        <v/>
      </c>
      <c r="O819" s="25" t="str">
        <f t="shared" ca="1" si="752"/>
        <v/>
      </c>
      <c r="P819" s="25" t="str">
        <f t="shared" ca="1" si="753"/>
        <v/>
      </c>
      <c r="Q819" s="7" t="str">
        <f t="shared" ca="1" si="754"/>
        <v/>
      </c>
      <c r="R819" s="25" t="str">
        <f t="shared" ca="1" si="755"/>
        <v/>
      </c>
      <c r="S819" s="25">
        <f ca="1">SUM(R$3:R819)</f>
        <v>0</v>
      </c>
      <c r="T819" s="25" t="str">
        <f t="shared" ca="1" si="756"/>
        <v/>
      </c>
      <c r="U819" s="25" t="str">
        <f t="shared" ca="1" si="737"/>
        <v/>
      </c>
      <c r="V819" s="25" t="str">
        <f t="shared" ca="1" si="757"/>
        <v/>
      </c>
      <c r="W819" s="25" t="str">
        <f t="shared" ca="1" si="738"/>
        <v/>
      </c>
      <c r="X819" s="25" t="str">
        <f t="shared" ca="1" si="758"/>
        <v/>
      </c>
      <c r="Y819" s="25" t="str">
        <f t="shared" ca="1" si="739"/>
        <v/>
      </c>
      <c r="Z819" s="25" t="str">
        <f t="shared" ca="1" si="759"/>
        <v/>
      </c>
      <c r="AA819" s="25" t="str">
        <f t="shared" ca="1" si="760"/>
        <v/>
      </c>
      <c r="AB819" s="25" t="str">
        <f ca="1">IF($H819="","",IF($Q819="x",SUM(U$3:W819)+SUM(Z$3:AA819)-SUM(AB$3:AB818),0))</f>
        <v/>
      </c>
      <c r="AC819" s="25" t="str">
        <f t="shared" ca="1" si="761"/>
        <v/>
      </c>
      <c r="AD819" s="25" t="str">
        <f t="shared" ca="1" si="740"/>
        <v/>
      </c>
      <c r="AE819" s="7"/>
      <c r="AF819" s="25" t="str">
        <f t="shared" ca="1" si="762"/>
        <v/>
      </c>
      <c r="AG819" s="25">
        <f ca="1">SUM(AF$3:AF819)</f>
        <v>0</v>
      </c>
      <c r="AH819" s="25" t="str">
        <f t="shared" ca="1" si="763"/>
        <v/>
      </c>
      <c r="AI819" s="25" t="str">
        <f t="shared" ca="1" si="741"/>
        <v/>
      </c>
      <c r="AJ819" s="25" t="str">
        <f t="shared" ca="1" si="764"/>
        <v/>
      </c>
      <c r="AK819" s="25" t="str">
        <f t="shared" ca="1" si="742"/>
        <v/>
      </c>
      <c r="AL819" s="25" t="str">
        <f t="shared" ca="1" si="765"/>
        <v/>
      </c>
      <c r="AM819" s="25" t="str">
        <f t="shared" ca="1" si="743"/>
        <v/>
      </c>
      <c r="AN819" s="25" t="str">
        <f t="shared" ca="1" si="766"/>
        <v/>
      </c>
      <c r="AO819" s="25" t="str">
        <f t="shared" ca="1" si="767"/>
        <v/>
      </c>
      <c r="AP819" s="25" t="str">
        <f ca="1">IF($H819="","",IF($Q819="x",SUM(AI$3:AK819)+SUM(AN$3:AO819)-SUM(AP$3:AP818),0))</f>
        <v/>
      </c>
      <c r="AQ819" s="25" t="str">
        <f t="shared" ca="1" si="768"/>
        <v/>
      </c>
      <c r="AR819" s="25" t="str">
        <f t="shared" ca="1" si="744"/>
        <v/>
      </c>
      <c r="AS819" s="7"/>
      <c r="AT819" s="25" t="str">
        <f t="shared" ca="1" si="769"/>
        <v/>
      </c>
      <c r="AU819" s="25">
        <f ca="1">SUM(AT$3:AT819)</f>
        <v>0</v>
      </c>
      <c r="AV819" s="25" t="str">
        <f t="shared" ca="1" si="770"/>
        <v/>
      </c>
      <c r="AW819" s="25" t="str">
        <f t="shared" ca="1" si="745"/>
        <v/>
      </c>
      <c r="AX819" s="25" t="str">
        <f t="shared" ca="1" si="771"/>
        <v/>
      </c>
      <c r="AY819" s="25" t="str">
        <f t="shared" ca="1" si="772"/>
        <v/>
      </c>
      <c r="AZ819" s="25" t="str">
        <f t="shared" ca="1" si="773"/>
        <v/>
      </c>
      <c r="BA819" s="25" t="str">
        <f t="shared" ca="1" si="774"/>
        <v/>
      </c>
      <c r="BB819" s="25" t="str">
        <f t="shared" ca="1" si="775"/>
        <v/>
      </c>
      <c r="BC819" s="25" t="str">
        <f t="shared" ca="1" si="776"/>
        <v/>
      </c>
      <c r="BD819" s="25" t="str">
        <f ca="1">IF($H819="","",IF($Q819="x",SUM(AW$3:AY819)+SUM(BB$3:BC819)-SUM(BD$3:BD818),0))</f>
        <v/>
      </c>
      <c r="BE819" s="25" t="str">
        <f t="shared" ca="1" si="777"/>
        <v/>
      </c>
      <c r="BF819" s="25" t="str">
        <f t="shared" ca="1" si="746"/>
        <v/>
      </c>
      <c r="BG819" s="7"/>
      <c r="BI819" s="25" t="str">
        <f t="shared" ca="1" si="778"/>
        <v/>
      </c>
      <c r="BJ819" s="25">
        <f ca="1">SUM(BI$3:BI819)</f>
        <v>0</v>
      </c>
      <c r="BK819" s="25" t="str">
        <f t="shared" ca="1" si="790"/>
        <v/>
      </c>
      <c r="BL819" s="25" t="str">
        <f t="shared" ca="1" si="747"/>
        <v/>
      </c>
      <c r="BM819" s="25" t="str">
        <f t="shared" ca="1" si="779"/>
        <v/>
      </c>
      <c r="BN819" s="25" t="str">
        <f t="shared" ca="1" si="780"/>
        <v/>
      </c>
      <c r="BO819" s="25" t="str">
        <f t="shared" ca="1" si="781"/>
        <v/>
      </c>
      <c r="BP819" s="25" t="str">
        <f t="shared" ca="1" si="782"/>
        <v/>
      </c>
      <c r="BQ819" s="25" t="str">
        <f t="shared" ca="1" si="783"/>
        <v/>
      </c>
      <c r="BR819" s="25" t="str">
        <f t="shared" ca="1" si="784"/>
        <v/>
      </c>
      <c r="BS819" s="25" t="str">
        <f ca="1">IF($H819="","",IF($Q819="x",SUM(BL$3:BN819)+SUM(BQ$3:BR819)-SUM(BS$3:BS818),0))</f>
        <v/>
      </c>
      <c r="BT819" s="25" t="str">
        <f t="shared" ca="1" si="785"/>
        <v/>
      </c>
      <c r="BU819" s="25" t="str">
        <f t="shared" ca="1" si="748"/>
        <v/>
      </c>
      <c r="BV819" s="7"/>
      <c r="BY819" s="7"/>
      <c r="CB819" s="131">
        <f t="shared" si="732"/>
        <v>816</v>
      </c>
      <c r="CC819" s="132" t="str">
        <f t="shared" ca="1" si="786"/>
        <v/>
      </c>
      <c r="CD819" s="133" t="str">
        <f t="shared" ca="1" si="733"/>
        <v/>
      </c>
      <c r="CE819" s="133" t="str">
        <f t="shared" ca="1" si="787"/>
        <v/>
      </c>
      <c r="CF819" s="133" t="str">
        <f t="shared" ca="1" si="734"/>
        <v/>
      </c>
      <c r="CG819" s="133" t="str">
        <f t="shared" ca="1" si="788"/>
        <v/>
      </c>
      <c r="CH819" s="133" t="str">
        <f ca="1">IF($H819="","",IF(MONTH($H819)=MONTH($C$4)-1,MAX(0,(CG819-SUM(N808:N819)+SUM(O808:O819))-(VLOOKUP(CB819-12,$CB$3:$CH818,6,FALSE))),0)*0.25)</f>
        <v/>
      </c>
      <c r="CI819" s="133" t="str">
        <f ca="1">IF($H819="","",CG819-SUM($CH$4:$CH819))</f>
        <v/>
      </c>
      <c r="CK819" s="133" t="str">
        <f ca="1">IF($H819="","",SUM($N$4:$N819)+$CK$3)</f>
        <v/>
      </c>
      <c r="CL819" s="133" t="str">
        <f ca="1">IF($H819="","",SUM($O$4:$O819))</f>
        <v/>
      </c>
      <c r="CM819" s="133" t="str">
        <f t="shared" ca="1" si="791"/>
        <v/>
      </c>
      <c r="CN819" s="133" t="str">
        <f ca="1">IF($H819="","",ROUND(IF(MONTH($H819)=MONTH($C$4)-1,BT819*(1+CC819)-SUM($CM$4:$CM819),0),2))</f>
        <v/>
      </c>
      <c r="CZ819" s="132" t="str">
        <f t="shared" ca="1" si="749"/>
        <v/>
      </c>
    </row>
    <row r="820" spans="6:104" x14ac:dyDescent="0.2">
      <c r="F820" s="3">
        <v>817</v>
      </c>
      <c r="G820" s="3">
        <f t="shared" si="750"/>
        <v>69</v>
      </c>
      <c r="H820" s="8" t="str">
        <f t="shared" ca="1" si="789"/>
        <v/>
      </c>
      <c r="I820" s="6" t="str">
        <f t="shared" ca="1" si="735"/>
        <v/>
      </c>
      <c r="J820" s="6" t="str">
        <f t="shared" ca="1" si="736"/>
        <v/>
      </c>
      <c r="K820" s="7"/>
      <c r="L820" s="6" t="str">
        <f ca="1">IF($H820="","",IF($J820="",VLOOKUP($I820,Sterbetafeln!$A$4:$I$124,$D$10,FALSE),MAX(0.0005,VLOOKUP($I820,Sterbetafeln!$A$4:$I$124,$D$10,FALSE)*VLOOKUP($J820,Sterbetafeln!$A$4:$I$124,$D$13,FALSE))))</f>
        <v/>
      </c>
      <c r="M820" s="78">
        <f ca="1">SUM($O$3:$O820)</f>
        <v>0</v>
      </c>
      <c r="N820" s="25" t="str">
        <f t="shared" ca="1" si="751"/>
        <v/>
      </c>
      <c r="O820" s="25" t="str">
        <f t="shared" ca="1" si="752"/>
        <v/>
      </c>
      <c r="P820" s="25" t="str">
        <f t="shared" ca="1" si="753"/>
        <v/>
      </c>
      <c r="Q820" s="7" t="str">
        <f t="shared" ca="1" si="754"/>
        <v/>
      </c>
      <c r="R820" s="25" t="str">
        <f t="shared" ca="1" si="755"/>
        <v/>
      </c>
      <c r="S820" s="25">
        <f ca="1">SUM(R$3:R820)</f>
        <v>0</v>
      </c>
      <c r="T820" s="25" t="str">
        <f t="shared" ca="1" si="756"/>
        <v/>
      </c>
      <c r="U820" s="25" t="str">
        <f t="shared" ca="1" si="737"/>
        <v/>
      </c>
      <c r="V820" s="25" t="str">
        <f t="shared" ca="1" si="757"/>
        <v/>
      </c>
      <c r="W820" s="25" t="str">
        <f t="shared" ca="1" si="738"/>
        <v/>
      </c>
      <c r="X820" s="25" t="str">
        <f t="shared" ca="1" si="758"/>
        <v/>
      </c>
      <c r="Y820" s="25" t="str">
        <f t="shared" ca="1" si="739"/>
        <v/>
      </c>
      <c r="Z820" s="25" t="str">
        <f t="shared" ca="1" si="759"/>
        <v/>
      </c>
      <c r="AA820" s="25" t="str">
        <f t="shared" ca="1" si="760"/>
        <v/>
      </c>
      <c r="AB820" s="25" t="str">
        <f ca="1">IF($H820="","",IF($Q820="x",SUM(U$3:W820)+SUM(Z$3:AA820)-SUM(AB$3:AB819),0))</f>
        <v/>
      </c>
      <c r="AC820" s="25" t="str">
        <f t="shared" ca="1" si="761"/>
        <v/>
      </c>
      <c r="AD820" s="25" t="str">
        <f t="shared" ca="1" si="740"/>
        <v/>
      </c>
      <c r="AE820" s="7"/>
      <c r="AF820" s="25" t="str">
        <f t="shared" ca="1" si="762"/>
        <v/>
      </c>
      <c r="AG820" s="25">
        <f ca="1">SUM(AF$3:AF820)</f>
        <v>0</v>
      </c>
      <c r="AH820" s="25" t="str">
        <f t="shared" ca="1" si="763"/>
        <v/>
      </c>
      <c r="AI820" s="25" t="str">
        <f t="shared" ca="1" si="741"/>
        <v/>
      </c>
      <c r="AJ820" s="25" t="str">
        <f t="shared" ca="1" si="764"/>
        <v/>
      </c>
      <c r="AK820" s="25" t="str">
        <f t="shared" ca="1" si="742"/>
        <v/>
      </c>
      <c r="AL820" s="25" t="str">
        <f t="shared" ca="1" si="765"/>
        <v/>
      </c>
      <c r="AM820" s="25" t="str">
        <f t="shared" ca="1" si="743"/>
        <v/>
      </c>
      <c r="AN820" s="25" t="str">
        <f t="shared" ca="1" si="766"/>
        <v/>
      </c>
      <c r="AO820" s="25" t="str">
        <f t="shared" ca="1" si="767"/>
        <v/>
      </c>
      <c r="AP820" s="25" t="str">
        <f ca="1">IF($H820="","",IF($Q820="x",SUM(AI$3:AK820)+SUM(AN$3:AO820)-SUM(AP$3:AP819),0))</f>
        <v/>
      </c>
      <c r="AQ820" s="25" t="str">
        <f t="shared" ca="1" si="768"/>
        <v/>
      </c>
      <c r="AR820" s="25" t="str">
        <f t="shared" ca="1" si="744"/>
        <v/>
      </c>
      <c r="AS820" s="7"/>
      <c r="AT820" s="25" t="str">
        <f t="shared" ca="1" si="769"/>
        <v/>
      </c>
      <c r="AU820" s="25">
        <f ca="1">SUM(AT$3:AT820)</f>
        <v>0</v>
      </c>
      <c r="AV820" s="25" t="str">
        <f t="shared" ca="1" si="770"/>
        <v/>
      </c>
      <c r="AW820" s="25" t="str">
        <f t="shared" ca="1" si="745"/>
        <v/>
      </c>
      <c r="AX820" s="25" t="str">
        <f t="shared" ca="1" si="771"/>
        <v/>
      </c>
      <c r="AY820" s="25" t="str">
        <f t="shared" ca="1" si="772"/>
        <v/>
      </c>
      <c r="AZ820" s="25" t="str">
        <f t="shared" ca="1" si="773"/>
        <v/>
      </c>
      <c r="BA820" s="25" t="str">
        <f t="shared" ca="1" si="774"/>
        <v/>
      </c>
      <c r="BB820" s="25" t="str">
        <f t="shared" ca="1" si="775"/>
        <v/>
      </c>
      <c r="BC820" s="25" t="str">
        <f t="shared" ca="1" si="776"/>
        <v/>
      </c>
      <c r="BD820" s="25" t="str">
        <f ca="1">IF($H820="","",IF($Q820="x",SUM(AW$3:AY820)+SUM(BB$3:BC820)-SUM(BD$3:BD819),0))</f>
        <v/>
      </c>
      <c r="BE820" s="25" t="str">
        <f t="shared" ca="1" si="777"/>
        <v/>
      </c>
      <c r="BF820" s="25" t="str">
        <f t="shared" ca="1" si="746"/>
        <v/>
      </c>
      <c r="BG820" s="7"/>
      <c r="BI820" s="25" t="str">
        <f t="shared" ca="1" si="778"/>
        <v/>
      </c>
      <c r="BJ820" s="25">
        <f ca="1">SUM(BI$3:BI820)</f>
        <v>0</v>
      </c>
      <c r="BK820" s="25" t="str">
        <f t="shared" ca="1" si="790"/>
        <v/>
      </c>
      <c r="BL820" s="25" t="str">
        <f t="shared" ca="1" si="747"/>
        <v/>
      </c>
      <c r="BM820" s="25" t="str">
        <f t="shared" ca="1" si="779"/>
        <v/>
      </c>
      <c r="BN820" s="25" t="str">
        <f t="shared" ca="1" si="780"/>
        <v/>
      </c>
      <c r="BO820" s="25" t="str">
        <f t="shared" ca="1" si="781"/>
        <v/>
      </c>
      <c r="BP820" s="25" t="str">
        <f t="shared" ca="1" si="782"/>
        <v/>
      </c>
      <c r="BQ820" s="25" t="str">
        <f t="shared" ca="1" si="783"/>
        <v/>
      </c>
      <c r="BR820" s="25" t="str">
        <f t="shared" ca="1" si="784"/>
        <v/>
      </c>
      <c r="BS820" s="25" t="str">
        <f ca="1">IF($H820="","",IF($Q820="x",SUM(BL$3:BN820)+SUM(BQ$3:BR820)-SUM(BS$3:BS819),0))</f>
        <v/>
      </c>
      <c r="BT820" s="25" t="str">
        <f t="shared" ca="1" si="785"/>
        <v/>
      </c>
      <c r="BU820" s="25" t="str">
        <f t="shared" ca="1" si="748"/>
        <v/>
      </c>
      <c r="BV820" s="7"/>
      <c r="BY820" s="7"/>
      <c r="CB820" s="131">
        <f t="shared" si="732"/>
        <v>817</v>
      </c>
      <c r="CC820" s="132" t="str">
        <f t="shared" ca="1" si="786"/>
        <v/>
      </c>
      <c r="CD820" s="133" t="str">
        <f t="shared" ca="1" si="733"/>
        <v/>
      </c>
      <c r="CE820" s="133" t="str">
        <f t="shared" ca="1" si="787"/>
        <v/>
      </c>
      <c r="CF820" s="133" t="str">
        <f t="shared" ca="1" si="734"/>
        <v/>
      </c>
      <c r="CG820" s="133" t="str">
        <f t="shared" ca="1" si="788"/>
        <v/>
      </c>
      <c r="CH820" s="133" t="str">
        <f ca="1">IF($H820="","",IF(MONTH($H820)=MONTH($C$4)-1,MAX(0,(CG820-SUM(N809:N820)+SUM(O809:O820))-(VLOOKUP(CB820-12,$CB$3:$CH819,6,FALSE))),0)*0.25)</f>
        <v/>
      </c>
      <c r="CI820" s="133" t="str">
        <f ca="1">IF($H820="","",CG820-SUM($CH$4:$CH820))</f>
        <v/>
      </c>
      <c r="CK820" s="133" t="str">
        <f ca="1">IF($H820="","",SUM($N$4:$N820)+$CK$3)</f>
        <v/>
      </c>
      <c r="CL820" s="133" t="str">
        <f ca="1">IF($H820="","",SUM($O$4:$O820))</f>
        <v/>
      </c>
      <c r="CM820" s="133" t="str">
        <f t="shared" ca="1" si="791"/>
        <v/>
      </c>
      <c r="CN820" s="133" t="str">
        <f ca="1">IF($H820="","",ROUND(IF(MONTH($H820)=MONTH($C$4)-1,BT820*(1+CC820)-SUM($CM$4:$CM820),0),2))</f>
        <v/>
      </c>
      <c r="CZ820" s="132" t="str">
        <f t="shared" ca="1" si="749"/>
        <v/>
      </c>
    </row>
    <row r="821" spans="6:104" x14ac:dyDescent="0.2">
      <c r="F821" s="3">
        <v>818</v>
      </c>
      <c r="G821" s="3">
        <f t="shared" si="750"/>
        <v>69</v>
      </c>
      <c r="H821" s="8" t="str">
        <f t="shared" ca="1" si="789"/>
        <v/>
      </c>
      <c r="I821" s="6" t="str">
        <f t="shared" ca="1" si="735"/>
        <v/>
      </c>
      <c r="J821" s="6" t="str">
        <f t="shared" ca="1" si="736"/>
        <v/>
      </c>
      <c r="K821" s="7"/>
      <c r="L821" s="6" t="str">
        <f ca="1">IF($H821="","",IF($J821="",VLOOKUP($I821,Sterbetafeln!$A$4:$I$124,$D$10,FALSE),MAX(0.0005,VLOOKUP($I821,Sterbetafeln!$A$4:$I$124,$D$10,FALSE)*VLOOKUP($J821,Sterbetafeln!$A$4:$I$124,$D$13,FALSE))))</f>
        <v/>
      </c>
      <c r="M821" s="78">
        <f ca="1">SUM($O$3:$O821)</f>
        <v>0</v>
      </c>
      <c r="N821" s="25" t="str">
        <f t="shared" ca="1" si="751"/>
        <v/>
      </c>
      <c r="O821" s="25" t="str">
        <f t="shared" ca="1" si="752"/>
        <v/>
      </c>
      <c r="P821" s="25" t="str">
        <f t="shared" ca="1" si="753"/>
        <v/>
      </c>
      <c r="Q821" s="7" t="str">
        <f t="shared" ca="1" si="754"/>
        <v/>
      </c>
      <c r="R821" s="25" t="str">
        <f t="shared" ca="1" si="755"/>
        <v/>
      </c>
      <c r="S821" s="25">
        <f ca="1">SUM(R$3:R821)</f>
        <v>0</v>
      </c>
      <c r="T821" s="25" t="str">
        <f t="shared" ca="1" si="756"/>
        <v/>
      </c>
      <c r="U821" s="25" t="str">
        <f t="shared" ca="1" si="737"/>
        <v/>
      </c>
      <c r="V821" s="25" t="str">
        <f t="shared" ca="1" si="757"/>
        <v/>
      </c>
      <c r="W821" s="25" t="str">
        <f t="shared" ca="1" si="738"/>
        <v/>
      </c>
      <c r="X821" s="25" t="str">
        <f t="shared" ca="1" si="758"/>
        <v/>
      </c>
      <c r="Y821" s="25" t="str">
        <f t="shared" ca="1" si="739"/>
        <v/>
      </c>
      <c r="Z821" s="25" t="str">
        <f t="shared" ca="1" si="759"/>
        <v/>
      </c>
      <c r="AA821" s="25" t="str">
        <f t="shared" ca="1" si="760"/>
        <v/>
      </c>
      <c r="AB821" s="25" t="str">
        <f ca="1">IF($H821="","",IF($Q821="x",SUM(U$3:W821)+SUM(Z$3:AA821)-SUM(AB$3:AB820),0))</f>
        <v/>
      </c>
      <c r="AC821" s="25" t="str">
        <f t="shared" ca="1" si="761"/>
        <v/>
      </c>
      <c r="AD821" s="25" t="str">
        <f t="shared" ca="1" si="740"/>
        <v/>
      </c>
      <c r="AE821" s="7"/>
      <c r="AF821" s="25" t="str">
        <f t="shared" ca="1" si="762"/>
        <v/>
      </c>
      <c r="AG821" s="25">
        <f ca="1">SUM(AF$3:AF821)</f>
        <v>0</v>
      </c>
      <c r="AH821" s="25" t="str">
        <f t="shared" ca="1" si="763"/>
        <v/>
      </c>
      <c r="AI821" s="25" t="str">
        <f t="shared" ca="1" si="741"/>
        <v/>
      </c>
      <c r="AJ821" s="25" t="str">
        <f t="shared" ca="1" si="764"/>
        <v/>
      </c>
      <c r="AK821" s="25" t="str">
        <f t="shared" ca="1" si="742"/>
        <v/>
      </c>
      <c r="AL821" s="25" t="str">
        <f t="shared" ca="1" si="765"/>
        <v/>
      </c>
      <c r="AM821" s="25" t="str">
        <f t="shared" ca="1" si="743"/>
        <v/>
      </c>
      <c r="AN821" s="25" t="str">
        <f t="shared" ca="1" si="766"/>
        <v/>
      </c>
      <c r="AO821" s="25" t="str">
        <f t="shared" ca="1" si="767"/>
        <v/>
      </c>
      <c r="AP821" s="25" t="str">
        <f ca="1">IF($H821="","",IF($Q821="x",SUM(AI$3:AK821)+SUM(AN$3:AO821)-SUM(AP$3:AP820),0))</f>
        <v/>
      </c>
      <c r="AQ821" s="25" t="str">
        <f t="shared" ca="1" si="768"/>
        <v/>
      </c>
      <c r="AR821" s="25" t="str">
        <f t="shared" ca="1" si="744"/>
        <v/>
      </c>
      <c r="AS821" s="7"/>
      <c r="AT821" s="25" t="str">
        <f t="shared" ca="1" si="769"/>
        <v/>
      </c>
      <c r="AU821" s="25">
        <f ca="1">SUM(AT$3:AT821)</f>
        <v>0</v>
      </c>
      <c r="AV821" s="25" t="str">
        <f t="shared" ca="1" si="770"/>
        <v/>
      </c>
      <c r="AW821" s="25" t="str">
        <f t="shared" ca="1" si="745"/>
        <v/>
      </c>
      <c r="AX821" s="25" t="str">
        <f t="shared" ca="1" si="771"/>
        <v/>
      </c>
      <c r="AY821" s="25" t="str">
        <f t="shared" ca="1" si="772"/>
        <v/>
      </c>
      <c r="AZ821" s="25" t="str">
        <f t="shared" ca="1" si="773"/>
        <v/>
      </c>
      <c r="BA821" s="25" t="str">
        <f t="shared" ca="1" si="774"/>
        <v/>
      </c>
      <c r="BB821" s="25" t="str">
        <f t="shared" ca="1" si="775"/>
        <v/>
      </c>
      <c r="BC821" s="25" t="str">
        <f t="shared" ca="1" si="776"/>
        <v/>
      </c>
      <c r="BD821" s="25" t="str">
        <f ca="1">IF($H821="","",IF($Q821="x",SUM(AW$3:AY821)+SUM(BB$3:BC821)-SUM(BD$3:BD820),0))</f>
        <v/>
      </c>
      <c r="BE821" s="25" t="str">
        <f t="shared" ca="1" si="777"/>
        <v/>
      </c>
      <c r="BF821" s="25" t="str">
        <f t="shared" ca="1" si="746"/>
        <v/>
      </c>
      <c r="BG821" s="7"/>
      <c r="BI821" s="25" t="str">
        <f t="shared" ca="1" si="778"/>
        <v/>
      </c>
      <c r="BJ821" s="25">
        <f ca="1">SUM(BI$3:BI821)</f>
        <v>0</v>
      </c>
      <c r="BK821" s="25" t="str">
        <f t="shared" ca="1" si="790"/>
        <v/>
      </c>
      <c r="BL821" s="25" t="str">
        <f t="shared" ca="1" si="747"/>
        <v/>
      </c>
      <c r="BM821" s="25" t="str">
        <f t="shared" ca="1" si="779"/>
        <v/>
      </c>
      <c r="BN821" s="25" t="str">
        <f t="shared" ca="1" si="780"/>
        <v/>
      </c>
      <c r="BO821" s="25" t="str">
        <f t="shared" ca="1" si="781"/>
        <v/>
      </c>
      <c r="BP821" s="25" t="str">
        <f t="shared" ca="1" si="782"/>
        <v/>
      </c>
      <c r="BQ821" s="25" t="str">
        <f t="shared" ca="1" si="783"/>
        <v/>
      </c>
      <c r="BR821" s="25" t="str">
        <f t="shared" ca="1" si="784"/>
        <v/>
      </c>
      <c r="BS821" s="25" t="str">
        <f ca="1">IF($H821="","",IF($Q821="x",SUM(BL$3:BN821)+SUM(BQ$3:BR821)-SUM(BS$3:BS820),0))</f>
        <v/>
      </c>
      <c r="BT821" s="25" t="str">
        <f t="shared" ca="1" si="785"/>
        <v/>
      </c>
      <c r="BU821" s="25" t="str">
        <f t="shared" ca="1" si="748"/>
        <v/>
      </c>
      <c r="BV821" s="7"/>
      <c r="BY821" s="7"/>
      <c r="CB821" s="131">
        <f t="shared" si="732"/>
        <v>818</v>
      </c>
      <c r="CC821" s="132" t="str">
        <f t="shared" ca="1" si="786"/>
        <v/>
      </c>
      <c r="CD821" s="133" t="str">
        <f t="shared" ca="1" si="733"/>
        <v/>
      </c>
      <c r="CE821" s="133" t="str">
        <f t="shared" ca="1" si="787"/>
        <v/>
      </c>
      <c r="CF821" s="133" t="str">
        <f t="shared" ca="1" si="734"/>
        <v/>
      </c>
      <c r="CG821" s="133" t="str">
        <f t="shared" ca="1" si="788"/>
        <v/>
      </c>
      <c r="CH821" s="133" t="str">
        <f ca="1">IF($H821="","",IF(MONTH($H821)=MONTH($C$4)-1,MAX(0,(CG821-SUM(N810:N821)+SUM(O810:O821))-(VLOOKUP(CB821-12,$CB$3:$CH820,6,FALSE))),0)*0.25)</f>
        <v/>
      </c>
      <c r="CI821" s="133" t="str">
        <f ca="1">IF($H821="","",CG821-SUM($CH$4:$CH821))</f>
        <v/>
      </c>
      <c r="CK821" s="133" t="str">
        <f ca="1">IF($H821="","",SUM($N$4:$N821)+$CK$3)</f>
        <v/>
      </c>
      <c r="CL821" s="133" t="str">
        <f ca="1">IF($H821="","",SUM($O$4:$O821))</f>
        <v/>
      </c>
      <c r="CM821" s="133" t="str">
        <f t="shared" ca="1" si="791"/>
        <v/>
      </c>
      <c r="CN821" s="133" t="str">
        <f ca="1">IF($H821="","",ROUND(IF(MONTH($H821)=MONTH($C$4)-1,BT821*(1+CC821)-SUM($CM$4:$CM821),0),2))</f>
        <v/>
      </c>
      <c r="CZ821" s="132" t="str">
        <f t="shared" ca="1" si="749"/>
        <v/>
      </c>
    </row>
    <row r="822" spans="6:104" x14ac:dyDescent="0.2">
      <c r="F822" s="3">
        <v>819</v>
      </c>
      <c r="G822" s="3">
        <f t="shared" si="750"/>
        <v>69</v>
      </c>
      <c r="H822" s="8" t="str">
        <f t="shared" ca="1" si="789"/>
        <v/>
      </c>
      <c r="I822" s="6" t="str">
        <f t="shared" ca="1" si="735"/>
        <v/>
      </c>
      <c r="J822" s="6" t="str">
        <f t="shared" ca="1" si="736"/>
        <v/>
      </c>
      <c r="K822" s="7"/>
      <c r="L822" s="6" t="str">
        <f ca="1">IF($H822="","",IF($J822="",VLOOKUP($I822,Sterbetafeln!$A$4:$I$124,$D$10,FALSE),MAX(0.0005,VLOOKUP($I822,Sterbetafeln!$A$4:$I$124,$D$10,FALSE)*VLOOKUP($J822,Sterbetafeln!$A$4:$I$124,$D$13,FALSE))))</f>
        <v/>
      </c>
      <c r="M822" s="78">
        <f ca="1">SUM($O$3:$O822)</f>
        <v>0</v>
      </c>
      <c r="N822" s="25" t="str">
        <f t="shared" ca="1" si="751"/>
        <v/>
      </c>
      <c r="O822" s="25" t="str">
        <f t="shared" ca="1" si="752"/>
        <v/>
      </c>
      <c r="P822" s="25" t="str">
        <f t="shared" ca="1" si="753"/>
        <v/>
      </c>
      <c r="Q822" s="7" t="str">
        <f t="shared" ca="1" si="754"/>
        <v/>
      </c>
      <c r="R822" s="25" t="str">
        <f t="shared" ca="1" si="755"/>
        <v/>
      </c>
      <c r="S822" s="25">
        <f ca="1">SUM(R$3:R822)</f>
        <v>0</v>
      </c>
      <c r="T822" s="25" t="str">
        <f t="shared" ca="1" si="756"/>
        <v/>
      </c>
      <c r="U822" s="25" t="str">
        <f t="shared" ca="1" si="737"/>
        <v/>
      </c>
      <c r="V822" s="25" t="str">
        <f t="shared" ca="1" si="757"/>
        <v/>
      </c>
      <c r="W822" s="25" t="str">
        <f t="shared" ca="1" si="738"/>
        <v/>
      </c>
      <c r="X822" s="25" t="str">
        <f t="shared" ca="1" si="758"/>
        <v/>
      </c>
      <c r="Y822" s="25" t="str">
        <f t="shared" ca="1" si="739"/>
        <v/>
      </c>
      <c r="Z822" s="25" t="str">
        <f t="shared" ca="1" si="759"/>
        <v/>
      </c>
      <c r="AA822" s="25" t="str">
        <f t="shared" ca="1" si="760"/>
        <v/>
      </c>
      <c r="AB822" s="25" t="str">
        <f ca="1">IF($H822="","",IF($Q822="x",SUM(U$3:W822)+SUM(Z$3:AA822)-SUM(AB$3:AB821),0))</f>
        <v/>
      </c>
      <c r="AC822" s="25" t="str">
        <f t="shared" ca="1" si="761"/>
        <v/>
      </c>
      <c r="AD822" s="25" t="str">
        <f t="shared" ca="1" si="740"/>
        <v/>
      </c>
      <c r="AE822" s="7"/>
      <c r="AF822" s="25" t="str">
        <f t="shared" ca="1" si="762"/>
        <v/>
      </c>
      <c r="AG822" s="25">
        <f ca="1">SUM(AF$3:AF822)</f>
        <v>0</v>
      </c>
      <c r="AH822" s="25" t="str">
        <f t="shared" ca="1" si="763"/>
        <v/>
      </c>
      <c r="AI822" s="25" t="str">
        <f t="shared" ca="1" si="741"/>
        <v/>
      </c>
      <c r="AJ822" s="25" t="str">
        <f t="shared" ca="1" si="764"/>
        <v/>
      </c>
      <c r="AK822" s="25" t="str">
        <f t="shared" ca="1" si="742"/>
        <v/>
      </c>
      <c r="AL822" s="25" t="str">
        <f t="shared" ca="1" si="765"/>
        <v/>
      </c>
      <c r="AM822" s="25" t="str">
        <f t="shared" ca="1" si="743"/>
        <v/>
      </c>
      <c r="AN822" s="25" t="str">
        <f t="shared" ca="1" si="766"/>
        <v/>
      </c>
      <c r="AO822" s="25" t="str">
        <f t="shared" ca="1" si="767"/>
        <v/>
      </c>
      <c r="AP822" s="25" t="str">
        <f ca="1">IF($H822="","",IF($Q822="x",SUM(AI$3:AK822)+SUM(AN$3:AO822)-SUM(AP$3:AP821),0))</f>
        <v/>
      </c>
      <c r="AQ822" s="25" t="str">
        <f t="shared" ca="1" si="768"/>
        <v/>
      </c>
      <c r="AR822" s="25" t="str">
        <f t="shared" ca="1" si="744"/>
        <v/>
      </c>
      <c r="AS822" s="7"/>
      <c r="AT822" s="25" t="str">
        <f t="shared" ca="1" si="769"/>
        <v/>
      </c>
      <c r="AU822" s="25">
        <f ca="1">SUM(AT$3:AT822)</f>
        <v>0</v>
      </c>
      <c r="AV822" s="25" t="str">
        <f t="shared" ca="1" si="770"/>
        <v/>
      </c>
      <c r="AW822" s="25" t="str">
        <f t="shared" ca="1" si="745"/>
        <v/>
      </c>
      <c r="AX822" s="25" t="str">
        <f t="shared" ca="1" si="771"/>
        <v/>
      </c>
      <c r="AY822" s="25" t="str">
        <f t="shared" ca="1" si="772"/>
        <v/>
      </c>
      <c r="AZ822" s="25" t="str">
        <f t="shared" ca="1" si="773"/>
        <v/>
      </c>
      <c r="BA822" s="25" t="str">
        <f t="shared" ca="1" si="774"/>
        <v/>
      </c>
      <c r="BB822" s="25" t="str">
        <f t="shared" ca="1" si="775"/>
        <v/>
      </c>
      <c r="BC822" s="25" t="str">
        <f t="shared" ca="1" si="776"/>
        <v/>
      </c>
      <c r="BD822" s="25" t="str">
        <f ca="1">IF($H822="","",IF($Q822="x",SUM(AW$3:AY822)+SUM(BB$3:BC822)-SUM(BD$3:BD821),0))</f>
        <v/>
      </c>
      <c r="BE822" s="25" t="str">
        <f t="shared" ca="1" si="777"/>
        <v/>
      </c>
      <c r="BF822" s="25" t="str">
        <f t="shared" ca="1" si="746"/>
        <v/>
      </c>
      <c r="BG822" s="7"/>
      <c r="BI822" s="25" t="str">
        <f t="shared" ca="1" si="778"/>
        <v/>
      </c>
      <c r="BJ822" s="25">
        <f ca="1">SUM(BI$3:BI822)</f>
        <v>0</v>
      </c>
      <c r="BK822" s="25" t="str">
        <f t="shared" ca="1" si="790"/>
        <v/>
      </c>
      <c r="BL822" s="25" t="str">
        <f t="shared" ca="1" si="747"/>
        <v/>
      </c>
      <c r="BM822" s="25" t="str">
        <f t="shared" ca="1" si="779"/>
        <v/>
      </c>
      <c r="BN822" s="25" t="str">
        <f t="shared" ca="1" si="780"/>
        <v/>
      </c>
      <c r="BO822" s="25" t="str">
        <f t="shared" ca="1" si="781"/>
        <v/>
      </c>
      <c r="BP822" s="25" t="str">
        <f t="shared" ca="1" si="782"/>
        <v/>
      </c>
      <c r="BQ822" s="25" t="str">
        <f t="shared" ca="1" si="783"/>
        <v/>
      </c>
      <c r="BR822" s="25" t="str">
        <f t="shared" ca="1" si="784"/>
        <v/>
      </c>
      <c r="BS822" s="25" t="str">
        <f ca="1">IF($H822="","",IF($Q822="x",SUM(BL$3:BN822)+SUM(BQ$3:BR822)-SUM(BS$3:BS821),0))</f>
        <v/>
      </c>
      <c r="BT822" s="25" t="str">
        <f t="shared" ca="1" si="785"/>
        <v/>
      </c>
      <c r="BU822" s="25" t="str">
        <f t="shared" ca="1" si="748"/>
        <v/>
      </c>
      <c r="BV822" s="7"/>
      <c r="BY822" s="7"/>
      <c r="CB822" s="131">
        <f t="shared" si="732"/>
        <v>819</v>
      </c>
      <c r="CC822" s="132" t="str">
        <f t="shared" ca="1" si="786"/>
        <v/>
      </c>
      <c r="CD822" s="133" t="str">
        <f t="shared" ca="1" si="733"/>
        <v/>
      </c>
      <c r="CE822" s="133" t="str">
        <f t="shared" ca="1" si="787"/>
        <v/>
      </c>
      <c r="CF822" s="133" t="str">
        <f t="shared" ca="1" si="734"/>
        <v/>
      </c>
      <c r="CG822" s="133" t="str">
        <f t="shared" ca="1" si="788"/>
        <v/>
      </c>
      <c r="CH822" s="133" t="str">
        <f ca="1">IF($H822="","",IF(MONTH($H822)=MONTH($C$4)-1,MAX(0,(CG822-SUM(N811:N822)+SUM(O811:O822))-(VLOOKUP(CB822-12,$CB$3:$CH821,6,FALSE))),0)*0.25)</f>
        <v/>
      </c>
      <c r="CI822" s="133" t="str">
        <f ca="1">IF($H822="","",CG822-SUM($CH$4:$CH822))</f>
        <v/>
      </c>
      <c r="CK822" s="133" t="str">
        <f ca="1">IF($H822="","",SUM($N$4:$N822)+$CK$3)</f>
        <v/>
      </c>
      <c r="CL822" s="133" t="str">
        <f ca="1">IF($H822="","",SUM($O$4:$O822))</f>
        <v/>
      </c>
      <c r="CM822" s="133" t="str">
        <f t="shared" ca="1" si="791"/>
        <v/>
      </c>
      <c r="CN822" s="133" t="str">
        <f ca="1">IF($H822="","",ROUND(IF(MONTH($H822)=MONTH($C$4)-1,BT822*(1+CC822)-SUM($CM$4:$CM822),0),2))</f>
        <v/>
      </c>
      <c r="CZ822" s="132" t="str">
        <f t="shared" ca="1" si="749"/>
        <v/>
      </c>
    </row>
    <row r="823" spans="6:104" x14ac:dyDescent="0.2">
      <c r="F823" s="3">
        <v>820</v>
      </c>
      <c r="G823" s="3">
        <f t="shared" si="750"/>
        <v>69</v>
      </c>
      <c r="H823" s="8" t="str">
        <f t="shared" ca="1" si="789"/>
        <v/>
      </c>
      <c r="I823" s="6" t="str">
        <f t="shared" ca="1" si="735"/>
        <v/>
      </c>
      <c r="J823" s="6" t="str">
        <f t="shared" ca="1" si="736"/>
        <v/>
      </c>
      <c r="K823" s="7"/>
      <c r="L823" s="6" t="str">
        <f ca="1">IF($H823="","",IF($J823="",VLOOKUP($I823,Sterbetafeln!$A$4:$I$124,$D$10,FALSE),MAX(0.0005,VLOOKUP($I823,Sterbetafeln!$A$4:$I$124,$D$10,FALSE)*VLOOKUP($J823,Sterbetafeln!$A$4:$I$124,$D$13,FALSE))))</f>
        <v/>
      </c>
      <c r="M823" s="78">
        <f ca="1">SUM($O$3:$O823)</f>
        <v>0</v>
      </c>
      <c r="N823" s="25" t="str">
        <f t="shared" ca="1" si="751"/>
        <v/>
      </c>
      <c r="O823" s="25" t="str">
        <f t="shared" ca="1" si="752"/>
        <v/>
      </c>
      <c r="P823" s="25" t="str">
        <f t="shared" ca="1" si="753"/>
        <v/>
      </c>
      <c r="Q823" s="7" t="str">
        <f t="shared" ca="1" si="754"/>
        <v/>
      </c>
      <c r="R823" s="25" t="str">
        <f t="shared" ca="1" si="755"/>
        <v/>
      </c>
      <c r="S823" s="25">
        <f ca="1">SUM(R$3:R823)</f>
        <v>0</v>
      </c>
      <c r="T823" s="25" t="str">
        <f t="shared" ca="1" si="756"/>
        <v/>
      </c>
      <c r="U823" s="25" t="str">
        <f t="shared" ca="1" si="737"/>
        <v/>
      </c>
      <c r="V823" s="25" t="str">
        <f t="shared" ca="1" si="757"/>
        <v/>
      </c>
      <c r="W823" s="25" t="str">
        <f t="shared" ca="1" si="738"/>
        <v/>
      </c>
      <c r="X823" s="25" t="str">
        <f t="shared" ca="1" si="758"/>
        <v/>
      </c>
      <c r="Y823" s="25" t="str">
        <f t="shared" ca="1" si="739"/>
        <v/>
      </c>
      <c r="Z823" s="25" t="str">
        <f t="shared" ca="1" si="759"/>
        <v/>
      </c>
      <c r="AA823" s="25" t="str">
        <f t="shared" ca="1" si="760"/>
        <v/>
      </c>
      <c r="AB823" s="25" t="str">
        <f ca="1">IF($H823="","",IF($Q823="x",SUM(U$3:W823)+SUM(Z$3:AA823)-SUM(AB$3:AB822),0))</f>
        <v/>
      </c>
      <c r="AC823" s="25" t="str">
        <f t="shared" ca="1" si="761"/>
        <v/>
      </c>
      <c r="AD823" s="25" t="str">
        <f t="shared" ca="1" si="740"/>
        <v/>
      </c>
      <c r="AE823" s="7"/>
      <c r="AF823" s="25" t="str">
        <f t="shared" ca="1" si="762"/>
        <v/>
      </c>
      <c r="AG823" s="25">
        <f ca="1">SUM(AF$3:AF823)</f>
        <v>0</v>
      </c>
      <c r="AH823" s="25" t="str">
        <f t="shared" ca="1" si="763"/>
        <v/>
      </c>
      <c r="AI823" s="25" t="str">
        <f t="shared" ca="1" si="741"/>
        <v/>
      </c>
      <c r="AJ823" s="25" t="str">
        <f t="shared" ca="1" si="764"/>
        <v/>
      </c>
      <c r="AK823" s="25" t="str">
        <f t="shared" ca="1" si="742"/>
        <v/>
      </c>
      <c r="AL823" s="25" t="str">
        <f t="shared" ca="1" si="765"/>
        <v/>
      </c>
      <c r="AM823" s="25" t="str">
        <f t="shared" ca="1" si="743"/>
        <v/>
      </c>
      <c r="AN823" s="25" t="str">
        <f t="shared" ca="1" si="766"/>
        <v/>
      </c>
      <c r="AO823" s="25" t="str">
        <f t="shared" ca="1" si="767"/>
        <v/>
      </c>
      <c r="AP823" s="25" t="str">
        <f ca="1">IF($H823="","",IF($Q823="x",SUM(AI$3:AK823)+SUM(AN$3:AO823)-SUM(AP$3:AP822),0))</f>
        <v/>
      </c>
      <c r="AQ823" s="25" t="str">
        <f t="shared" ca="1" si="768"/>
        <v/>
      </c>
      <c r="AR823" s="25" t="str">
        <f t="shared" ca="1" si="744"/>
        <v/>
      </c>
      <c r="AS823" s="7"/>
      <c r="AT823" s="25" t="str">
        <f t="shared" ca="1" si="769"/>
        <v/>
      </c>
      <c r="AU823" s="25">
        <f ca="1">SUM(AT$3:AT823)</f>
        <v>0</v>
      </c>
      <c r="AV823" s="25" t="str">
        <f t="shared" ca="1" si="770"/>
        <v/>
      </c>
      <c r="AW823" s="25" t="str">
        <f t="shared" ca="1" si="745"/>
        <v/>
      </c>
      <c r="AX823" s="25" t="str">
        <f t="shared" ca="1" si="771"/>
        <v/>
      </c>
      <c r="AY823" s="25" t="str">
        <f t="shared" ca="1" si="772"/>
        <v/>
      </c>
      <c r="AZ823" s="25" t="str">
        <f t="shared" ca="1" si="773"/>
        <v/>
      </c>
      <c r="BA823" s="25" t="str">
        <f t="shared" ca="1" si="774"/>
        <v/>
      </c>
      <c r="BB823" s="25" t="str">
        <f t="shared" ca="1" si="775"/>
        <v/>
      </c>
      <c r="BC823" s="25" t="str">
        <f t="shared" ca="1" si="776"/>
        <v/>
      </c>
      <c r="BD823" s="25" t="str">
        <f ca="1">IF($H823="","",IF($Q823="x",SUM(AW$3:AY823)+SUM(BB$3:BC823)-SUM(BD$3:BD822),0))</f>
        <v/>
      </c>
      <c r="BE823" s="25" t="str">
        <f t="shared" ca="1" si="777"/>
        <v/>
      </c>
      <c r="BF823" s="25" t="str">
        <f t="shared" ca="1" si="746"/>
        <v/>
      </c>
      <c r="BG823" s="7"/>
      <c r="BI823" s="25" t="str">
        <f t="shared" ca="1" si="778"/>
        <v/>
      </c>
      <c r="BJ823" s="25">
        <f ca="1">SUM(BI$3:BI823)</f>
        <v>0</v>
      </c>
      <c r="BK823" s="25" t="str">
        <f t="shared" ca="1" si="790"/>
        <v/>
      </c>
      <c r="BL823" s="25" t="str">
        <f t="shared" ca="1" si="747"/>
        <v/>
      </c>
      <c r="BM823" s="25" t="str">
        <f t="shared" ca="1" si="779"/>
        <v/>
      </c>
      <c r="BN823" s="25" t="str">
        <f t="shared" ca="1" si="780"/>
        <v/>
      </c>
      <c r="BO823" s="25" t="str">
        <f t="shared" ca="1" si="781"/>
        <v/>
      </c>
      <c r="BP823" s="25" t="str">
        <f t="shared" ca="1" si="782"/>
        <v/>
      </c>
      <c r="BQ823" s="25" t="str">
        <f t="shared" ca="1" si="783"/>
        <v/>
      </c>
      <c r="BR823" s="25" t="str">
        <f t="shared" ca="1" si="784"/>
        <v/>
      </c>
      <c r="BS823" s="25" t="str">
        <f ca="1">IF($H823="","",IF($Q823="x",SUM(BL$3:BN823)+SUM(BQ$3:BR823)-SUM(BS$3:BS822),0))</f>
        <v/>
      </c>
      <c r="BT823" s="25" t="str">
        <f t="shared" ca="1" si="785"/>
        <v/>
      </c>
      <c r="BU823" s="25" t="str">
        <f t="shared" ca="1" si="748"/>
        <v/>
      </c>
      <c r="BV823" s="7"/>
      <c r="BY823" s="7"/>
      <c r="CB823" s="131">
        <f t="shared" si="732"/>
        <v>820</v>
      </c>
      <c r="CC823" s="132" t="str">
        <f t="shared" ca="1" si="786"/>
        <v/>
      </c>
      <c r="CD823" s="133" t="str">
        <f t="shared" ca="1" si="733"/>
        <v/>
      </c>
      <c r="CE823" s="133" t="str">
        <f t="shared" ca="1" si="787"/>
        <v/>
      </c>
      <c r="CF823" s="133" t="str">
        <f t="shared" ca="1" si="734"/>
        <v/>
      </c>
      <c r="CG823" s="133" t="str">
        <f t="shared" ca="1" si="788"/>
        <v/>
      </c>
      <c r="CH823" s="133" t="str">
        <f ca="1">IF($H823="","",IF(MONTH($H823)=MONTH($C$4)-1,MAX(0,(CG823-SUM(N812:N823)+SUM(O812:O823))-(VLOOKUP(CB823-12,$CB$3:$CH822,6,FALSE))),0)*0.25)</f>
        <v/>
      </c>
      <c r="CI823" s="133" t="str">
        <f ca="1">IF($H823="","",CG823-SUM($CH$4:$CH823))</f>
        <v/>
      </c>
      <c r="CK823" s="133" t="str">
        <f ca="1">IF($H823="","",SUM($N$4:$N823)+$CK$3)</f>
        <v/>
      </c>
      <c r="CL823" s="133" t="str">
        <f ca="1">IF($H823="","",SUM($O$4:$O823))</f>
        <v/>
      </c>
      <c r="CM823" s="133" t="str">
        <f t="shared" ca="1" si="791"/>
        <v/>
      </c>
      <c r="CN823" s="133" t="str">
        <f ca="1">IF($H823="","",ROUND(IF(MONTH($H823)=MONTH($C$4)-1,BT823*(1+CC823)-SUM($CM$4:$CM823),0),2))</f>
        <v/>
      </c>
      <c r="CZ823" s="132" t="str">
        <f t="shared" ca="1" si="749"/>
        <v/>
      </c>
    </row>
    <row r="824" spans="6:104" x14ac:dyDescent="0.2">
      <c r="F824" s="3">
        <v>821</v>
      </c>
      <c r="G824" s="3">
        <f t="shared" si="750"/>
        <v>69</v>
      </c>
      <c r="H824" s="8" t="str">
        <f t="shared" ca="1" si="789"/>
        <v/>
      </c>
      <c r="I824" s="6" t="str">
        <f t="shared" ca="1" si="735"/>
        <v/>
      </c>
      <c r="J824" s="6" t="str">
        <f t="shared" ca="1" si="736"/>
        <v/>
      </c>
      <c r="K824" s="7"/>
      <c r="L824" s="6" t="str">
        <f ca="1">IF($H824="","",IF($J824="",VLOOKUP($I824,Sterbetafeln!$A$4:$I$124,$D$10,FALSE),MAX(0.0005,VLOOKUP($I824,Sterbetafeln!$A$4:$I$124,$D$10,FALSE)*VLOOKUP($J824,Sterbetafeln!$A$4:$I$124,$D$13,FALSE))))</f>
        <v/>
      </c>
      <c r="M824" s="78">
        <f ca="1">SUM($O$3:$O824)</f>
        <v>0</v>
      </c>
      <c r="N824" s="25" t="str">
        <f t="shared" ca="1" si="751"/>
        <v/>
      </c>
      <c r="O824" s="25" t="str">
        <f t="shared" ca="1" si="752"/>
        <v/>
      </c>
      <c r="P824" s="25" t="str">
        <f t="shared" ca="1" si="753"/>
        <v/>
      </c>
      <c r="Q824" s="7" t="str">
        <f t="shared" ca="1" si="754"/>
        <v/>
      </c>
      <c r="R824" s="25" t="str">
        <f t="shared" ca="1" si="755"/>
        <v/>
      </c>
      <c r="S824" s="25">
        <f ca="1">SUM(R$3:R824)</f>
        <v>0</v>
      </c>
      <c r="T824" s="25" t="str">
        <f t="shared" ca="1" si="756"/>
        <v/>
      </c>
      <c r="U824" s="25" t="str">
        <f t="shared" ca="1" si="737"/>
        <v/>
      </c>
      <c r="V824" s="25" t="str">
        <f t="shared" ca="1" si="757"/>
        <v/>
      </c>
      <c r="W824" s="25" t="str">
        <f t="shared" ca="1" si="738"/>
        <v/>
      </c>
      <c r="X824" s="25" t="str">
        <f t="shared" ca="1" si="758"/>
        <v/>
      </c>
      <c r="Y824" s="25" t="str">
        <f t="shared" ca="1" si="739"/>
        <v/>
      </c>
      <c r="Z824" s="25" t="str">
        <f t="shared" ca="1" si="759"/>
        <v/>
      </c>
      <c r="AA824" s="25" t="str">
        <f t="shared" ca="1" si="760"/>
        <v/>
      </c>
      <c r="AB824" s="25" t="str">
        <f ca="1">IF($H824="","",IF($Q824="x",SUM(U$3:W824)+SUM(Z$3:AA824)-SUM(AB$3:AB823),0))</f>
        <v/>
      </c>
      <c r="AC824" s="25" t="str">
        <f t="shared" ca="1" si="761"/>
        <v/>
      </c>
      <c r="AD824" s="25" t="str">
        <f t="shared" ca="1" si="740"/>
        <v/>
      </c>
      <c r="AE824" s="7"/>
      <c r="AF824" s="25" t="str">
        <f t="shared" ca="1" si="762"/>
        <v/>
      </c>
      <c r="AG824" s="25">
        <f ca="1">SUM(AF$3:AF824)</f>
        <v>0</v>
      </c>
      <c r="AH824" s="25" t="str">
        <f t="shared" ca="1" si="763"/>
        <v/>
      </c>
      <c r="AI824" s="25" t="str">
        <f t="shared" ca="1" si="741"/>
        <v/>
      </c>
      <c r="AJ824" s="25" t="str">
        <f t="shared" ca="1" si="764"/>
        <v/>
      </c>
      <c r="AK824" s="25" t="str">
        <f t="shared" ca="1" si="742"/>
        <v/>
      </c>
      <c r="AL824" s="25" t="str">
        <f t="shared" ca="1" si="765"/>
        <v/>
      </c>
      <c r="AM824" s="25" t="str">
        <f t="shared" ca="1" si="743"/>
        <v/>
      </c>
      <c r="AN824" s="25" t="str">
        <f t="shared" ca="1" si="766"/>
        <v/>
      </c>
      <c r="AO824" s="25" t="str">
        <f t="shared" ca="1" si="767"/>
        <v/>
      </c>
      <c r="AP824" s="25" t="str">
        <f ca="1">IF($H824="","",IF($Q824="x",SUM(AI$3:AK824)+SUM(AN$3:AO824)-SUM(AP$3:AP823),0))</f>
        <v/>
      </c>
      <c r="AQ824" s="25" t="str">
        <f t="shared" ca="1" si="768"/>
        <v/>
      </c>
      <c r="AR824" s="25" t="str">
        <f t="shared" ca="1" si="744"/>
        <v/>
      </c>
      <c r="AS824" s="7"/>
      <c r="AT824" s="25" t="str">
        <f t="shared" ca="1" si="769"/>
        <v/>
      </c>
      <c r="AU824" s="25">
        <f ca="1">SUM(AT$3:AT824)</f>
        <v>0</v>
      </c>
      <c r="AV824" s="25" t="str">
        <f t="shared" ca="1" si="770"/>
        <v/>
      </c>
      <c r="AW824" s="25" t="str">
        <f t="shared" ca="1" si="745"/>
        <v/>
      </c>
      <c r="AX824" s="25" t="str">
        <f t="shared" ca="1" si="771"/>
        <v/>
      </c>
      <c r="AY824" s="25" t="str">
        <f t="shared" ca="1" si="772"/>
        <v/>
      </c>
      <c r="AZ824" s="25" t="str">
        <f t="shared" ca="1" si="773"/>
        <v/>
      </c>
      <c r="BA824" s="25" t="str">
        <f t="shared" ca="1" si="774"/>
        <v/>
      </c>
      <c r="BB824" s="25" t="str">
        <f t="shared" ca="1" si="775"/>
        <v/>
      </c>
      <c r="BC824" s="25" t="str">
        <f t="shared" ca="1" si="776"/>
        <v/>
      </c>
      <c r="BD824" s="25" t="str">
        <f ca="1">IF($H824="","",IF($Q824="x",SUM(AW$3:AY824)+SUM(BB$3:BC824)-SUM(BD$3:BD823),0))</f>
        <v/>
      </c>
      <c r="BE824" s="25" t="str">
        <f t="shared" ca="1" si="777"/>
        <v/>
      </c>
      <c r="BF824" s="25" t="str">
        <f t="shared" ca="1" si="746"/>
        <v/>
      </c>
      <c r="BG824" s="7"/>
      <c r="BI824" s="25" t="str">
        <f t="shared" ca="1" si="778"/>
        <v/>
      </c>
      <c r="BJ824" s="25">
        <f ca="1">SUM(BI$3:BI824)</f>
        <v>0</v>
      </c>
      <c r="BK824" s="25" t="str">
        <f t="shared" ca="1" si="790"/>
        <v/>
      </c>
      <c r="BL824" s="25" t="str">
        <f t="shared" ca="1" si="747"/>
        <v/>
      </c>
      <c r="BM824" s="25" t="str">
        <f t="shared" ca="1" si="779"/>
        <v/>
      </c>
      <c r="BN824" s="25" t="str">
        <f t="shared" ca="1" si="780"/>
        <v/>
      </c>
      <c r="BO824" s="25" t="str">
        <f t="shared" ca="1" si="781"/>
        <v/>
      </c>
      <c r="BP824" s="25" t="str">
        <f t="shared" ca="1" si="782"/>
        <v/>
      </c>
      <c r="BQ824" s="25" t="str">
        <f t="shared" ca="1" si="783"/>
        <v/>
      </c>
      <c r="BR824" s="25" t="str">
        <f t="shared" ca="1" si="784"/>
        <v/>
      </c>
      <c r="BS824" s="25" t="str">
        <f ca="1">IF($H824="","",IF($Q824="x",SUM(BL$3:BN824)+SUM(BQ$3:BR824)-SUM(BS$3:BS823),0))</f>
        <v/>
      </c>
      <c r="BT824" s="25" t="str">
        <f t="shared" ca="1" si="785"/>
        <v/>
      </c>
      <c r="BU824" s="25" t="str">
        <f t="shared" ca="1" si="748"/>
        <v/>
      </c>
      <c r="BV824" s="7"/>
      <c r="BY824" s="7"/>
      <c r="CB824" s="131">
        <f t="shared" si="732"/>
        <v>821</v>
      </c>
      <c r="CC824" s="132" t="str">
        <f t="shared" ca="1" si="786"/>
        <v/>
      </c>
      <c r="CD824" s="133" t="str">
        <f t="shared" ca="1" si="733"/>
        <v/>
      </c>
      <c r="CE824" s="133" t="str">
        <f t="shared" ca="1" si="787"/>
        <v/>
      </c>
      <c r="CF824" s="133" t="str">
        <f t="shared" ca="1" si="734"/>
        <v/>
      </c>
      <c r="CG824" s="133" t="str">
        <f t="shared" ca="1" si="788"/>
        <v/>
      </c>
      <c r="CH824" s="133" t="str">
        <f ca="1">IF($H824="","",IF(MONTH($H824)=MONTH($C$4)-1,MAX(0,(CG824-SUM(N813:N824)+SUM(O813:O824))-(VLOOKUP(CB824-12,$CB$3:$CH823,6,FALSE))),0)*0.25)</f>
        <v/>
      </c>
      <c r="CI824" s="133" t="str">
        <f ca="1">IF($H824="","",CG824-SUM($CH$4:$CH824))</f>
        <v/>
      </c>
      <c r="CK824" s="133" t="str">
        <f ca="1">IF($H824="","",SUM($N$4:$N824)+$CK$3)</f>
        <v/>
      </c>
      <c r="CL824" s="133" t="str">
        <f ca="1">IF($H824="","",SUM($O$4:$O824))</f>
        <v/>
      </c>
      <c r="CM824" s="133" t="str">
        <f t="shared" ca="1" si="791"/>
        <v/>
      </c>
      <c r="CN824" s="133" t="str">
        <f ca="1">IF($H824="","",ROUND(IF(MONTH($H824)=MONTH($C$4)-1,BT824*(1+CC824)-SUM($CM$4:$CM824),0),2))</f>
        <v/>
      </c>
      <c r="CZ824" s="132" t="str">
        <f t="shared" ca="1" si="749"/>
        <v/>
      </c>
    </row>
    <row r="825" spans="6:104" x14ac:dyDescent="0.2">
      <c r="F825" s="3">
        <v>822</v>
      </c>
      <c r="G825" s="3">
        <f t="shared" si="750"/>
        <v>69</v>
      </c>
      <c r="H825" s="8" t="str">
        <f t="shared" ca="1" si="789"/>
        <v/>
      </c>
      <c r="I825" s="6" t="str">
        <f t="shared" ca="1" si="735"/>
        <v/>
      </c>
      <c r="J825" s="6" t="str">
        <f t="shared" ca="1" si="736"/>
        <v/>
      </c>
      <c r="K825" s="7"/>
      <c r="L825" s="6" t="str">
        <f ca="1">IF($H825="","",IF($J825="",VLOOKUP($I825,Sterbetafeln!$A$4:$I$124,$D$10,FALSE),MAX(0.0005,VLOOKUP($I825,Sterbetafeln!$A$4:$I$124,$D$10,FALSE)*VLOOKUP($J825,Sterbetafeln!$A$4:$I$124,$D$13,FALSE))))</f>
        <v/>
      </c>
      <c r="M825" s="78">
        <f ca="1">SUM($O$3:$O825)</f>
        <v>0</v>
      </c>
      <c r="N825" s="25" t="str">
        <f t="shared" ca="1" si="751"/>
        <v/>
      </c>
      <c r="O825" s="25" t="str">
        <f t="shared" ca="1" si="752"/>
        <v/>
      </c>
      <c r="P825" s="25" t="str">
        <f t="shared" ca="1" si="753"/>
        <v/>
      </c>
      <c r="Q825" s="7" t="str">
        <f t="shared" ca="1" si="754"/>
        <v/>
      </c>
      <c r="R825" s="25" t="str">
        <f t="shared" ca="1" si="755"/>
        <v/>
      </c>
      <c r="S825" s="25">
        <f ca="1">SUM(R$3:R825)</f>
        <v>0</v>
      </c>
      <c r="T825" s="25" t="str">
        <f t="shared" ca="1" si="756"/>
        <v/>
      </c>
      <c r="U825" s="25" t="str">
        <f t="shared" ca="1" si="737"/>
        <v/>
      </c>
      <c r="V825" s="25" t="str">
        <f t="shared" ca="1" si="757"/>
        <v/>
      </c>
      <c r="W825" s="25" t="str">
        <f t="shared" ca="1" si="738"/>
        <v/>
      </c>
      <c r="X825" s="25" t="str">
        <f t="shared" ca="1" si="758"/>
        <v/>
      </c>
      <c r="Y825" s="25" t="str">
        <f t="shared" ca="1" si="739"/>
        <v/>
      </c>
      <c r="Z825" s="25" t="str">
        <f t="shared" ca="1" si="759"/>
        <v/>
      </c>
      <c r="AA825" s="25" t="str">
        <f t="shared" ca="1" si="760"/>
        <v/>
      </c>
      <c r="AB825" s="25" t="str">
        <f ca="1">IF($H825="","",IF($Q825="x",SUM(U$3:W825)+SUM(Z$3:AA825)-SUM(AB$3:AB824),0))</f>
        <v/>
      </c>
      <c r="AC825" s="25" t="str">
        <f t="shared" ca="1" si="761"/>
        <v/>
      </c>
      <c r="AD825" s="25" t="str">
        <f t="shared" ca="1" si="740"/>
        <v/>
      </c>
      <c r="AE825" s="7"/>
      <c r="AF825" s="25" t="str">
        <f t="shared" ca="1" si="762"/>
        <v/>
      </c>
      <c r="AG825" s="25">
        <f ca="1">SUM(AF$3:AF825)</f>
        <v>0</v>
      </c>
      <c r="AH825" s="25" t="str">
        <f t="shared" ca="1" si="763"/>
        <v/>
      </c>
      <c r="AI825" s="25" t="str">
        <f t="shared" ca="1" si="741"/>
        <v/>
      </c>
      <c r="AJ825" s="25" t="str">
        <f t="shared" ca="1" si="764"/>
        <v/>
      </c>
      <c r="AK825" s="25" t="str">
        <f t="shared" ca="1" si="742"/>
        <v/>
      </c>
      <c r="AL825" s="25" t="str">
        <f t="shared" ca="1" si="765"/>
        <v/>
      </c>
      <c r="AM825" s="25" t="str">
        <f t="shared" ca="1" si="743"/>
        <v/>
      </c>
      <c r="AN825" s="25" t="str">
        <f t="shared" ca="1" si="766"/>
        <v/>
      </c>
      <c r="AO825" s="25" t="str">
        <f t="shared" ca="1" si="767"/>
        <v/>
      </c>
      <c r="AP825" s="25" t="str">
        <f ca="1">IF($H825="","",IF($Q825="x",SUM(AI$3:AK825)+SUM(AN$3:AO825)-SUM(AP$3:AP824),0))</f>
        <v/>
      </c>
      <c r="AQ825" s="25" t="str">
        <f t="shared" ca="1" si="768"/>
        <v/>
      </c>
      <c r="AR825" s="25" t="str">
        <f t="shared" ca="1" si="744"/>
        <v/>
      </c>
      <c r="AS825" s="7"/>
      <c r="AT825" s="25" t="str">
        <f t="shared" ca="1" si="769"/>
        <v/>
      </c>
      <c r="AU825" s="25">
        <f ca="1">SUM(AT$3:AT825)</f>
        <v>0</v>
      </c>
      <c r="AV825" s="25" t="str">
        <f t="shared" ca="1" si="770"/>
        <v/>
      </c>
      <c r="AW825" s="25" t="str">
        <f t="shared" ca="1" si="745"/>
        <v/>
      </c>
      <c r="AX825" s="25" t="str">
        <f t="shared" ca="1" si="771"/>
        <v/>
      </c>
      <c r="AY825" s="25" t="str">
        <f t="shared" ca="1" si="772"/>
        <v/>
      </c>
      <c r="AZ825" s="25" t="str">
        <f t="shared" ca="1" si="773"/>
        <v/>
      </c>
      <c r="BA825" s="25" t="str">
        <f t="shared" ca="1" si="774"/>
        <v/>
      </c>
      <c r="BB825" s="25" t="str">
        <f t="shared" ca="1" si="775"/>
        <v/>
      </c>
      <c r="BC825" s="25" t="str">
        <f t="shared" ca="1" si="776"/>
        <v/>
      </c>
      <c r="BD825" s="25" t="str">
        <f ca="1">IF($H825="","",IF($Q825="x",SUM(AW$3:AY825)+SUM(BB$3:BC825)-SUM(BD$3:BD824),0))</f>
        <v/>
      </c>
      <c r="BE825" s="25" t="str">
        <f t="shared" ca="1" si="777"/>
        <v/>
      </c>
      <c r="BF825" s="25" t="str">
        <f t="shared" ca="1" si="746"/>
        <v/>
      </c>
      <c r="BG825" s="7"/>
      <c r="BI825" s="25" t="str">
        <f t="shared" ca="1" si="778"/>
        <v/>
      </c>
      <c r="BJ825" s="25">
        <f ca="1">SUM(BI$3:BI825)</f>
        <v>0</v>
      </c>
      <c r="BK825" s="25" t="str">
        <f t="shared" ca="1" si="790"/>
        <v/>
      </c>
      <c r="BL825" s="25" t="str">
        <f t="shared" ca="1" si="747"/>
        <v/>
      </c>
      <c r="BM825" s="25" t="str">
        <f t="shared" ca="1" si="779"/>
        <v/>
      </c>
      <c r="BN825" s="25" t="str">
        <f t="shared" ca="1" si="780"/>
        <v/>
      </c>
      <c r="BO825" s="25" t="str">
        <f t="shared" ca="1" si="781"/>
        <v/>
      </c>
      <c r="BP825" s="25" t="str">
        <f t="shared" ca="1" si="782"/>
        <v/>
      </c>
      <c r="BQ825" s="25" t="str">
        <f t="shared" ca="1" si="783"/>
        <v/>
      </c>
      <c r="BR825" s="25" t="str">
        <f t="shared" ca="1" si="784"/>
        <v/>
      </c>
      <c r="BS825" s="25" t="str">
        <f ca="1">IF($H825="","",IF($Q825="x",SUM(BL$3:BN825)+SUM(BQ$3:BR825)-SUM(BS$3:BS824),0))</f>
        <v/>
      </c>
      <c r="BT825" s="25" t="str">
        <f t="shared" ca="1" si="785"/>
        <v/>
      </c>
      <c r="BU825" s="25" t="str">
        <f t="shared" ca="1" si="748"/>
        <v/>
      </c>
      <c r="BV825" s="7"/>
      <c r="BY825" s="7"/>
      <c r="CB825" s="131">
        <f t="shared" si="732"/>
        <v>822</v>
      </c>
      <c r="CC825" s="132" t="str">
        <f t="shared" ca="1" si="786"/>
        <v/>
      </c>
      <c r="CD825" s="133" t="str">
        <f t="shared" ca="1" si="733"/>
        <v/>
      </c>
      <c r="CE825" s="133" t="str">
        <f t="shared" ca="1" si="787"/>
        <v/>
      </c>
      <c r="CF825" s="133" t="str">
        <f t="shared" ca="1" si="734"/>
        <v/>
      </c>
      <c r="CG825" s="133" t="str">
        <f t="shared" ca="1" si="788"/>
        <v/>
      </c>
      <c r="CH825" s="133" t="str">
        <f ca="1">IF($H825="","",IF(MONTH($H825)=MONTH($C$4)-1,MAX(0,(CG825-SUM(N814:N825)+SUM(O814:O825))-(VLOOKUP(CB825-12,$CB$3:$CH824,6,FALSE))),0)*0.25)</f>
        <v/>
      </c>
      <c r="CI825" s="133" t="str">
        <f ca="1">IF($H825="","",CG825-SUM($CH$4:$CH825))</f>
        <v/>
      </c>
      <c r="CK825" s="133" t="str">
        <f ca="1">IF($H825="","",SUM($N$4:$N825)+$CK$3)</f>
        <v/>
      </c>
      <c r="CL825" s="133" t="str">
        <f ca="1">IF($H825="","",SUM($O$4:$O825))</f>
        <v/>
      </c>
      <c r="CM825" s="133" t="str">
        <f t="shared" ca="1" si="791"/>
        <v/>
      </c>
      <c r="CN825" s="133" t="str">
        <f ca="1">IF($H825="","",ROUND(IF(MONTH($H825)=MONTH($C$4)-1,BT825*(1+CC825)-SUM($CM$4:$CM825),0),2))</f>
        <v/>
      </c>
      <c r="CZ825" s="132" t="str">
        <f t="shared" ca="1" si="749"/>
        <v/>
      </c>
    </row>
    <row r="826" spans="6:104" x14ac:dyDescent="0.2">
      <c r="F826" s="3">
        <v>823</v>
      </c>
      <c r="G826" s="3">
        <f t="shared" si="750"/>
        <v>69</v>
      </c>
      <c r="H826" s="8" t="str">
        <f t="shared" ca="1" si="789"/>
        <v/>
      </c>
      <c r="I826" s="6" t="str">
        <f t="shared" ca="1" si="735"/>
        <v/>
      </c>
      <c r="J826" s="6" t="str">
        <f t="shared" ca="1" si="736"/>
        <v/>
      </c>
      <c r="K826" s="7"/>
      <c r="L826" s="6" t="str">
        <f ca="1">IF($H826="","",IF($J826="",VLOOKUP($I826,Sterbetafeln!$A$4:$I$124,$D$10,FALSE),MAX(0.0005,VLOOKUP($I826,Sterbetafeln!$A$4:$I$124,$D$10,FALSE)*VLOOKUP($J826,Sterbetafeln!$A$4:$I$124,$D$13,FALSE))))</f>
        <v/>
      </c>
      <c r="M826" s="78">
        <f ca="1">SUM($O$3:$O826)</f>
        <v>0</v>
      </c>
      <c r="N826" s="25" t="str">
        <f t="shared" ca="1" si="751"/>
        <v/>
      </c>
      <c r="O826" s="25" t="str">
        <f t="shared" ca="1" si="752"/>
        <v/>
      </c>
      <c r="P826" s="25" t="str">
        <f t="shared" ca="1" si="753"/>
        <v/>
      </c>
      <c r="Q826" s="7" t="str">
        <f t="shared" ca="1" si="754"/>
        <v/>
      </c>
      <c r="R826" s="25" t="str">
        <f t="shared" ca="1" si="755"/>
        <v/>
      </c>
      <c r="S826" s="25">
        <f ca="1">SUM(R$3:R826)</f>
        <v>0</v>
      </c>
      <c r="T826" s="25" t="str">
        <f t="shared" ca="1" si="756"/>
        <v/>
      </c>
      <c r="U826" s="25" t="str">
        <f t="shared" ca="1" si="737"/>
        <v/>
      </c>
      <c r="V826" s="25" t="str">
        <f t="shared" ca="1" si="757"/>
        <v/>
      </c>
      <c r="W826" s="25" t="str">
        <f t="shared" ca="1" si="738"/>
        <v/>
      </c>
      <c r="X826" s="25" t="str">
        <f t="shared" ca="1" si="758"/>
        <v/>
      </c>
      <c r="Y826" s="25" t="str">
        <f t="shared" ca="1" si="739"/>
        <v/>
      </c>
      <c r="Z826" s="25" t="str">
        <f t="shared" ca="1" si="759"/>
        <v/>
      </c>
      <c r="AA826" s="25" t="str">
        <f t="shared" ca="1" si="760"/>
        <v/>
      </c>
      <c r="AB826" s="25" t="str">
        <f ca="1">IF($H826="","",IF($Q826="x",SUM(U$3:W826)+SUM(Z$3:AA826)-SUM(AB$3:AB825),0))</f>
        <v/>
      </c>
      <c r="AC826" s="25" t="str">
        <f t="shared" ca="1" si="761"/>
        <v/>
      </c>
      <c r="AD826" s="25" t="str">
        <f t="shared" ca="1" si="740"/>
        <v/>
      </c>
      <c r="AE826" s="7"/>
      <c r="AF826" s="25" t="str">
        <f t="shared" ca="1" si="762"/>
        <v/>
      </c>
      <c r="AG826" s="25">
        <f ca="1">SUM(AF$3:AF826)</f>
        <v>0</v>
      </c>
      <c r="AH826" s="25" t="str">
        <f t="shared" ca="1" si="763"/>
        <v/>
      </c>
      <c r="AI826" s="25" t="str">
        <f t="shared" ca="1" si="741"/>
        <v/>
      </c>
      <c r="AJ826" s="25" t="str">
        <f t="shared" ca="1" si="764"/>
        <v/>
      </c>
      <c r="AK826" s="25" t="str">
        <f t="shared" ca="1" si="742"/>
        <v/>
      </c>
      <c r="AL826" s="25" t="str">
        <f t="shared" ca="1" si="765"/>
        <v/>
      </c>
      <c r="AM826" s="25" t="str">
        <f t="shared" ca="1" si="743"/>
        <v/>
      </c>
      <c r="AN826" s="25" t="str">
        <f t="shared" ca="1" si="766"/>
        <v/>
      </c>
      <c r="AO826" s="25" t="str">
        <f t="shared" ca="1" si="767"/>
        <v/>
      </c>
      <c r="AP826" s="25" t="str">
        <f ca="1">IF($H826="","",IF($Q826="x",SUM(AI$3:AK826)+SUM(AN$3:AO826)-SUM(AP$3:AP825),0))</f>
        <v/>
      </c>
      <c r="AQ826" s="25" t="str">
        <f t="shared" ca="1" si="768"/>
        <v/>
      </c>
      <c r="AR826" s="25" t="str">
        <f t="shared" ca="1" si="744"/>
        <v/>
      </c>
      <c r="AS826" s="7"/>
      <c r="AT826" s="25" t="str">
        <f t="shared" ca="1" si="769"/>
        <v/>
      </c>
      <c r="AU826" s="25">
        <f ca="1">SUM(AT$3:AT826)</f>
        <v>0</v>
      </c>
      <c r="AV826" s="25" t="str">
        <f t="shared" ca="1" si="770"/>
        <v/>
      </c>
      <c r="AW826" s="25" t="str">
        <f t="shared" ca="1" si="745"/>
        <v/>
      </c>
      <c r="AX826" s="25" t="str">
        <f t="shared" ca="1" si="771"/>
        <v/>
      </c>
      <c r="AY826" s="25" t="str">
        <f t="shared" ca="1" si="772"/>
        <v/>
      </c>
      <c r="AZ826" s="25" t="str">
        <f t="shared" ca="1" si="773"/>
        <v/>
      </c>
      <c r="BA826" s="25" t="str">
        <f t="shared" ca="1" si="774"/>
        <v/>
      </c>
      <c r="BB826" s="25" t="str">
        <f t="shared" ca="1" si="775"/>
        <v/>
      </c>
      <c r="BC826" s="25" t="str">
        <f t="shared" ca="1" si="776"/>
        <v/>
      </c>
      <c r="BD826" s="25" t="str">
        <f ca="1">IF($H826="","",IF($Q826="x",SUM(AW$3:AY826)+SUM(BB$3:BC826)-SUM(BD$3:BD825),0))</f>
        <v/>
      </c>
      <c r="BE826" s="25" t="str">
        <f t="shared" ca="1" si="777"/>
        <v/>
      </c>
      <c r="BF826" s="25" t="str">
        <f t="shared" ca="1" si="746"/>
        <v/>
      </c>
      <c r="BG826" s="7"/>
      <c r="BI826" s="25" t="str">
        <f t="shared" ca="1" si="778"/>
        <v/>
      </c>
      <c r="BJ826" s="25">
        <f ca="1">SUM(BI$3:BI826)</f>
        <v>0</v>
      </c>
      <c r="BK826" s="25" t="str">
        <f t="shared" ca="1" si="790"/>
        <v/>
      </c>
      <c r="BL826" s="25" t="str">
        <f t="shared" ca="1" si="747"/>
        <v/>
      </c>
      <c r="BM826" s="25" t="str">
        <f t="shared" ca="1" si="779"/>
        <v/>
      </c>
      <c r="BN826" s="25" t="str">
        <f t="shared" ca="1" si="780"/>
        <v/>
      </c>
      <c r="BO826" s="25" t="str">
        <f t="shared" ca="1" si="781"/>
        <v/>
      </c>
      <c r="BP826" s="25" t="str">
        <f t="shared" ca="1" si="782"/>
        <v/>
      </c>
      <c r="BQ826" s="25" t="str">
        <f t="shared" ca="1" si="783"/>
        <v/>
      </c>
      <c r="BR826" s="25" t="str">
        <f t="shared" ca="1" si="784"/>
        <v/>
      </c>
      <c r="BS826" s="25" t="str">
        <f ca="1">IF($H826="","",IF($Q826="x",SUM(BL$3:BN826)+SUM(BQ$3:BR826)-SUM(BS$3:BS825),0))</f>
        <v/>
      </c>
      <c r="BT826" s="25" t="str">
        <f t="shared" ca="1" si="785"/>
        <v/>
      </c>
      <c r="BU826" s="25" t="str">
        <f t="shared" ca="1" si="748"/>
        <v/>
      </c>
      <c r="BV826" s="7"/>
      <c r="BY826" s="7"/>
      <c r="CB826" s="131">
        <f t="shared" si="732"/>
        <v>823</v>
      </c>
      <c r="CC826" s="132" t="str">
        <f t="shared" ca="1" si="786"/>
        <v/>
      </c>
      <c r="CD826" s="133" t="str">
        <f t="shared" ca="1" si="733"/>
        <v/>
      </c>
      <c r="CE826" s="133" t="str">
        <f t="shared" ca="1" si="787"/>
        <v/>
      </c>
      <c r="CF826" s="133" t="str">
        <f t="shared" ca="1" si="734"/>
        <v/>
      </c>
      <c r="CG826" s="133" t="str">
        <f t="shared" ca="1" si="788"/>
        <v/>
      </c>
      <c r="CH826" s="133" t="str">
        <f ca="1">IF($H826="","",IF(MONTH($H826)=MONTH($C$4)-1,MAX(0,(CG826-SUM(N815:N826)+SUM(O815:O826))-(VLOOKUP(CB826-12,$CB$3:$CH825,6,FALSE))),0)*0.25)</f>
        <v/>
      </c>
      <c r="CI826" s="133" t="str">
        <f ca="1">IF($H826="","",CG826-SUM($CH$4:$CH826))</f>
        <v/>
      </c>
      <c r="CK826" s="133" t="str">
        <f ca="1">IF($H826="","",SUM($N$4:$N826)+$CK$3)</f>
        <v/>
      </c>
      <c r="CL826" s="133" t="str">
        <f ca="1">IF($H826="","",SUM($O$4:$O826))</f>
        <v/>
      </c>
      <c r="CM826" s="133" t="str">
        <f t="shared" ca="1" si="791"/>
        <v/>
      </c>
      <c r="CN826" s="133" t="str">
        <f ca="1">IF($H826="","",ROUND(IF(MONTH($H826)=MONTH($C$4)-1,BT826*(1+CC826)-SUM($CM$4:$CM826),0),2))</f>
        <v/>
      </c>
      <c r="CZ826" s="132" t="str">
        <f t="shared" ca="1" si="749"/>
        <v/>
      </c>
    </row>
    <row r="827" spans="6:104" x14ac:dyDescent="0.2">
      <c r="F827" s="3">
        <v>824</v>
      </c>
      <c r="G827" s="3">
        <f t="shared" si="750"/>
        <v>69</v>
      </c>
      <c r="H827" s="8" t="str">
        <f t="shared" ca="1" si="789"/>
        <v/>
      </c>
      <c r="I827" s="6" t="str">
        <f t="shared" ca="1" si="735"/>
        <v/>
      </c>
      <c r="J827" s="6" t="str">
        <f t="shared" ca="1" si="736"/>
        <v/>
      </c>
      <c r="K827" s="7"/>
      <c r="L827" s="6" t="str">
        <f ca="1">IF($H827="","",IF($J827="",VLOOKUP($I827,Sterbetafeln!$A$4:$I$124,$D$10,FALSE),MAX(0.0005,VLOOKUP($I827,Sterbetafeln!$A$4:$I$124,$D$10,FALSE)*VLOOKUP($J827,Sterbetafeln!$A$4:$I$124,$D$13,FALSE))))</f>
        <v/>
      </c>
      <c r="M827" s="78">
        <f ca="1">SUM($O$3:$O827)</f>
        <v>0</v>
      </c>
      <c r="N827" s="25" t="str">
        <f t="shared" ca="1" si="751"/>
        <v/>
      </c>
      <c r="O827" s="25" t="str">
        <f t="shared" ca="1" si="752"/>
        <v/>
      </c>
      <c r="P827" s="25" t="str">
        <f t="shared" ca="1" si="753"/>
        <v/>
      </c>
      <c r="Q827" s="7" t="str">
        <f t="shared" ca="1" si="754"/>
        <v/>
      </c>
      <c r="R827" s="25" t="str">
        <f t="shared" ca="1" si="755"/>
        <v/>
      </c>
      <c r="S827" s="25">
        <f ca="1">SUM(R$3:R827)</f>
        <v>0</v>
      </c>
      <c r="T827" s="25" t="str">
        <f t="shared" ca="1" si="756"/>
        <v/>
      </c>
      <c r="U827" s="25" t="str">
        <f t="shared" ca="1" si="737"/>
        <v/>
      </c>
      <c r="V827" s="25" t="str">
        <f t="shared" ca="1" si="757"/>
        <v/>
      </c>
      <c r="W827" s="25" t="str">
        <f t="shared" ca="1" si="738"/>
        <v/>
      </c>
      <c r="X827" s="25" t="str">
        <f t="shared" ca="1" si="758"/>
        <v/>
      </c>
      <c r="Y827" s="25" t="str">
        <f t="shared" ca="1" si="739"/>
        <v/>
      </c>
      <c r="Z827" s="25" t="str">
        <f t="shared" ca="1" si="759"/>
        <v/>
      </c>
      <c r="AA827" s="25" t="str">
        <f t="shared" ca="1" si="760"/>
        <v/>
      </c>
      <c r="AB827" s="25" t="str">
        <f ca="1">IF($H827="","",IF($Q827="x",SUM(U$3:W827)+SUM(Z$3:AA827)-SUM(AB$3:AB826),0))</f>
        <v/>
      </c>
      <c r="AC827" s="25" t="str">
        <f t="shared" ca="1" si="761"/>
        <v/>
      </c>
      <c r="AD827" s="25" t="str">
        <f t="shared" ca="1" si="740"/>
        <v/>
      </c>
      <c r="AE827" s="7"/>
      <c r="AF827" s="25" t="str">
        <f t="shared" ca="1" si="762"/>
        <v/>
      </c>
      <c r="AG827" s="25">
        <f ca="1">SUM(AF$3:AF827)</f>
        <v>0</v>
      </c>
      <c r="AH827" s="25" t="str">
        <f t="shared" ca="1" si="763"/>
        <v/>
      </c>
      <c r="AI827" s="25" t="str">
        <f t="shared" ca="1" si="741"/>
        <v/>
      </c>
      <c r="AJ827" s="25" t="str">
        <f t="shared" ca="1" si="764"/>
        <v/>
      </c>
      <c r="AK827" s="25" t="str">
        <f t="shared" ca="1" si="742"/>
        <v/>
      </c>
      <c r="AL827" s="25" t="str">
        <f t="shared" ca="1" si="765"/>
        <v/>
      </c>
      <c r="AM827" s="25" t="str">
        <f t="shared" ca="1" si="743"/>
        <v/>
      </c>
      <c r="AN827" s="25" t="str">
        <f t="shared" ca="1" si="766"/>
        <v/>
      </c>
      <c r="AO827" s="25" t="str">
        <f t="shared" ca="1" si="767"/>
        <v/>
      </c>
      <c r="AP827" s="25" t="str">
        <f ca="1">IF($H827="","",IF($Q827="x",SUM(AI$3:AK827)+SUM(AN$3:AO827)-SUM(AP$3:AP826),0))</f>
        <v/>
      </c>
      <c r="AQ827" s="25" t="str">
        <f t="shared" ca="1" si="768"/>
        <v/>
      </c>
      <c r="AR827" s="25" t="str">
        <f t="shared" ca="1" si="744"/>
        <v/>
      </c>
      <c r="AS827" s="7"/>
      <c r="AT827" s="25" t="str">
        <f t="shared" ca="1" si="769"/>
        <v/>
      </c>
      <c r="AU827" s="25">
        <f ca="1">SUM(AT$3:AT827)</f>
        <v>0</v>
      </c>
      <c r="AV827" s="25" t="str">
        <f t="shared" ca="1" si="770"/>
        <v/>
      </c>
      <c r="AW827" s="25" t="str">
        <f t="shared" ca="1" si="745"/>
        <v/>
      </c>
      <c r="AX827" s="25" t="str">
        <f t="shared" ca="1" si="771"/>
        <v/>
      </c>
      <c r="AY827" s="25" t="str">
        <f t="shared" ca="1" si="772"/>
        <v/>
      </c>
      <c r="AZ827" s="25" t="str">
        <f t="shared" ca="1" si="773"/>
        <v/>
      </c>
      <c r="BA827" s="25" t="str">
        <f t="shared" ca="1" si="774"/>
        <v/>
      </c>
      <c r="BB827" s="25" t="str">
        <f t="shared" ca="1" si="775"/>
        <v/>
      </c>
      <c r="BC827" s="25" t="str">
        <f t="shared" ca="1" si="776"/>
        <v/>
      </c>
      <c r="BD827" s="25" t="str">
        <f ca="1">IF($H827="","",IF($Q827="x",SUM(AW$3:AY827)+SUM(BB$3:BC827)-SUM(BD$3:BD826),0))</f>
        <v/>
      </c>
      <c r="BE827" s="25" t="str">
        <f t="shared" ca="1" si="777"/>
        <v/>
      </c>
      <c r="BF827" s="25" t="str">
        <f t="shared" ca="1" si="746"/>
        <v/>
      </c>
      <c r="BG827" s="7"/>
      <c r="BI827" s="25" t="str">
        <f t="shared" ca="1" si="778"/>
        <v/>
      </c>
      <c r="BJ827" s="25">
        <f ca="1">SUM(BI$3:BI827)</f>
        <v>0</v>
      </c>
      <c r="BK827" s="25" t="str">
        <f t="shared" ca="1" si="790"/>
        <v/>
      </c>
      <c r="BL827" s="25" t="str">
        <f t="shared" ca="1" si="747"/>
        <v/>
      </c>
      <c r="BM827" s="25" t="str">
        <f t="shared" ca="1" si="779"/>
        <v/>
      </c>
      <c r="BN827" s="25" t="str">
        <f t="shared" ca="1" si="780"/>
        <v/>
      </c>
      <c r="BO827" s="25" t="str">
        <f t="shared" ca="1" si="781"/>
        <v/>
      </c>
      <c r="BP827" s="25" t="str">
        <f t="shared" ca="1" si="782"/>
        <v/>
      </c>
      <c r="BQ827" s="25" t="str">
        <f t="shared" ca="1" si="783"/>
        <v/>
      </c>
      <c r="BR827" s="25" t="str">
        <f t="shared" ca="1" si="784"/>
        <v/>
      </c>
      <c r="BS827" s="25" t="str">
        <f ca="1">IF($H827="","",IF($Q827="x",SUM(BL$3:BN827)+SUM(BQ$3:BR827)-SUM(BS$3:BS826),0))</f>
        <v/>
      </c>
      <c r="BT827" s="25" t="str">
        <f t="shared" ca="1" si="785"/>
        <v/>
      </c>
      <c r="BU827" s="25" t="str">
        <f t="shared" ca="1" si="748"/>
        <v/>
      </c>
      <c r="BV827" s="7"/>
      <c r="BY827" s="7"/>
      <c r="CB827" s="131">
        <f t="shared" si="732"/>
        <v>824</v>
      </c>
      <c r="CC827" s="132" t="str">
        <f t="shared" ca="1" si="786"/>
        <v/>
      </c>
      <c r="CD827" s="133" t="str">
        <f t="shared" ca="1" si="733"/>
        <v/>
      </c>
      <c r="CE827" s="133" t="str">
        <f t="shared" ca="1" si="787"/>
        <v/>
      </c>
      <c r="CF827" s="133" t="str">
        <f t="shared" ca="1" si="734"/>
        <v/>
      </c>
      <c r="CG827" s="133" t="str">
        <f t="shared" ca="1" si="788"/>
        <v/>
      </c>
      <c r="CH827" s="133" t="str">
        <f ca="1">IF($H827="","",IF(MONTH($H827)=MONTH($C$4)-1,MAX(0,(CG827-SUM(N816:N827)+SUM(O816:O827))-(VLOOKUP(CB827-12,$CB$3:$CH826,6,FALSE))),0)*0.25)</f>
        <v/>
      </c>
      <c r="CI827" s="133" t="str">
        <f ca="1">IF($H827="","",CG827-SUM($CH$4:$CH827))</f>
        <v/>
      </c>
      <c r="CK827" s="133" t="str">
        <f ca="1">IF($H827="","",SUM($N$4:$N827)+$CK$3)</f>
        <v/>
      </c>
      <c r="CL827" s="133" t="str">
        <f ca="1">IF($H827="","",SUM($O$4:$O827))</f>
        <v/>
      </c>
      <c r="CM827" s="133" t="str">
        <f t="shared" ca="1" si="791"/>
        <v/>
      </c>
      <c r="CN827" s="133" t="str">
        <f ca="1">IF($H827="","",ROUND(IF(MONTH($H827)=MONTH($C$4)-1,BT827*(1+CC827)-SUM($CM$4:$CM827),0),2))</f>
        <v/>
      </c>
      <c r="CZ827" s="132" t="str">
        <f t="shared" ca="1" si="749"/>
        <v/>
      </c>
    </row>
    <row r="828" spans="6:104" x14ac:dyDescent="0.2">
      <c r="F828" s="3">
        <v>825</v>
      </c>
      <c r="G828" s="3">
        <f t="shared" si="750"/>
        <v>69</v>
      </c>
      <c r="H828" s="8" t="str">
        <f t="shared" ca="1" si="789"/>
        <v/>
      </c>
      <c r="I828" s="6" t="str">
        <f t="shared" ca="1" si="735"/>
        <v/>
      </c>
      <c r="J828" s="6" t="str">
        <f t="shared" ca="1" si="736"/>
        <v/>
      </c>
      <c r="K828" s="7"/>
      <c r="L828" s="6" t="str">
        <f ca="1">IF($H828="","",IF($J828="",VLOOKUP($I828,Sterbetafeln!$A$4:$I$124,$D$10,FALSE),MAX(0.0005,VLOOKUP($I828,Sterbetafeln!$A$4:$I$124,$D$10,FALSE)*VLOOKUP($J828,Sterbetafeln!$A$4:$I$124,$D$13,FALSE))))</f>
        <v/>
      </c>
      <c r="M828" s="78">
        <f ca="1">SUM($O$3:$O828)</f>
        <v>0</v>
      </c>
      <c r="N828" s="25" t="str">
        <f t="shared" ca="1" si="751"/>
        <v/>
      </c>
      <c r="O828" s="25" t="str">
        <f t="shared" ca="1" si="752"/>
        <v/>
      </c>
      <c r="P828" s="25" t="str">
        <f t="shared" ca="1" si="753"/>
        <v/>
      </c>
      <c r="Q828" s="7" t="str">
        <f t="shared" ca="1" si="754"/>
        <v/>
      </c>
      <c r="R828" s="25" t="str">
        <f t="shared" ca="1" si="755"/>
        <v/>
      </c>
      <c r="S828" s="25">
        <f ca="1">SUM(R$3:R828)</f>
        <v>0</v>
      </c>
      <c r="T828" s="25" t="str">
        <f t="shared" ca="1" si="756"/>
        <v/>
      </c>
      <c r="U828" s="25" t="str">
        <f t="shared" ca="1" si="737"/>
        <v/>
      </c>
      <c r="V828" s="25" t="str">
        <f t="shared" ca="1" si="757"/>
        <v/>
      </c>
      <c r="W828" s="25" t="str">
        <f t="shared" ca="1" si="738"/>
        <v/>
      </c>
      <c r="X828" s="25" t="str">
        <f t="shared" ca="1" si="758"/>
        <v/>
      </c>
      <c r="Y828" s="25" t="str">
        <f t="shared" ca="1" si="739"/>
        <v/>
      </c>
      <c r="Z828" s="25" t="str">
        <f t="shared" ca="1" si="759"/>
        <v/>
      </c>
      <c r="AA828" s="25" t="str">
        <f t="shared" ca="1" si="760"/>
        <v/>
      </c>
      <c r="AB828" s="25" t="str">
        <f ca="1">IF($H828="","",IF($Q828="x",SUM(U$3:W828)+SUM(Z$3:AA828)-SUM(AB$3:AB827),0))</f>
        <v/>
      </c>
      <c r="AC828" s="25" t="str">
        <f t="shared" ca="1" si="761"/>
        <v/>
      </c>
      <c r="AD828" s="25" t="str">
        <f t="shared" ca="1" si="740"/>
        <v/>
      </c>
      <c r="AE828" s="7"/>
      <c r="AF828" s="25" t="str">
        <f t="shared" ca="1" si="762"/>
        <v/>
      </c>
      <c r="AG828" s="25">
        <f ca="1">SUM(AF$3:AF828)</f>
        <v>0</v>
      </c>
      <c r="AH828" s="25" t="str">
        <f t="shared" ca="1" si="763"/>
        <v/>
      </c>
      <c r="AI828" s="25" t="str">
        <f t="shared" ca="1" si="741"/>
        <v/>
      </c>
      <c r="AJ828" s="25" t="str">
        <f t="shared" ca="1" si="764"/>
        <v/>
      </c>
      <c r="AK828" s="25" t="str">
        <f t="shared" ca="1" si="742"/>
        <v/>
      </c>
      <c r="AL828" s="25" t="str">
        <f t="shared" ca="1" si="765"/>
        <v/>
      </c>
      <c r="AM828" s="25" t="str">
        <f t="shared" ca="1" si="743"/>
        <v/>
      </c>
      <c r="AN828" s="25" t="str">
        <f t="shared" ca="1" si="766"/>
        <v/>
      </c>
      <c r="AO828" s="25" t="str">
        <f t="shared" ca="1" si="767"/>
        <v/>
      </c>
      <c r="AP828" s="25" t="str">
        <f ca="1">IF($H828="","",IF($Q828="x",SUM(AI$3:AK828)+SUM(AN$3:AO828)-SUM(AP$3:AP827),0))</f>
        <v/>
      </c>
      <c r="AQ828" s="25" t="str">
        <f t="shared" ca="1" si="768"/>
        <v/>
      </c>
      <c r="AR828" s="25" t="str">
        <f t="shared" ca="1" si="744"/>
        <v/>
      </c>
      <c r="AS828" s="7"/>
      <c r="AT828" s="25" t="str">
        <f t="shared" ca="1" si="769"/>
        <v/>
      </c>
      <c r="AU828" s="25">
        <f ca="1">SUM(AT$3:AT828)</f>
        <v>0</v>
      </c>
      <c r="AV828" s="25" t="str">
        <f t="shared" ca="1" si="770"/>
        <v/>
      </c>
      <c r="AW828" s="25" t="str">
        <f t="shared" ca="1" si="745"/>
        <v/>
      </c>
      <c r="AX828" s="25" t="str">
        <f t="shared" ca="1" si="771"/>
        <v/>
      </c>
      <c r="AY828" s="25" t="str">
        <f t="shared" ca="1" si="772"/>
        <v/>
      </c>
      <c r="AZ828" s="25" t="str">
        <f t="shared" ca="1" si="773"/>
        <v/>
      </c>
      <c r="BA828" s="25" t="str">
        <f t="shared" ca="1" si="774"/>
        <v/>
      </c>
      <c r="BB828" s="25" t="str">
        <f t="shared" ca="1" si="775"/>
        <v/>
      </c>
      <c r="BC828" s="25" t="str">
        <f t="shared" ca="1" si="776"/>
        <v/>
      </c>
      <c r="BD828" s="25" t="str">
        <f ca="1">IF($H828="","",IF($Q828="x",SUM(AW$3:AY828)+SUM(BB$3:BC828)-SUM(BD$3:BD827),0))</f>
        <v/>
      </c>
      <c r="BE828" s="25" t="str">
        <f t="shared" ca="1" si="777"/>
        <v/>
      </c>
      <c r="BF828" s="25" t="str">
        <f t="shared" ca="1" si="746"/>
        <v/>
      </c>
      <c r="BG828" s="7"/>
      <c r="BI828" s="25" t="str">
        <f t="shared" ca="1" si="778"/>
        <v/>
      </c>
      <c r="BJ828" s="25">
        <f ca="1">SUM(BI$3:BI828)</f>
        <v>0</v>
      </c>
      <c r="BK828" s="25" t="str">
        <f t="shared" ca="1" si="790"/>
        <v/>
      </c>
      <c r="BL828" s="25" t="str">
        <f t="shared" ca="1" si="747"/>
        <v/>
      </c>
      <c r="BM828" s="25" t="str">
        <f t="shared" ca="1" si="779"/>
        <v/>
      </c>
      <c r="BN828" s="25" t="str">
        <f t="shared" ca="1" si="780"/>
        <v/>
      </c>
      <c r="BO828" s="25" t="str">
        <f t="shared" ca="1" si="781"/>
        <v/>
      </c>
      <c r="BP828" s="25" t="str">
        <f t="shared" ca="1" si="782"/>
        <v/>
      </c>
      <c r="BQ828" s="25" t="str">
        <f t="shared" ca="1" si="783"/>
        <v/>
      </c>
      <c r="BR828" s="25" t="str">
        <f t="shared" ca="1" si="784"/>
        <v/>
      </c>
      <c r="BS828" s="25" t="str">
        <f ca="1">IF($H828="","",IF($Q828="x",SUM(BL$3:BN828)+SUM(BQ$3:BR828)-SUM(BS$3:BS827),0))</f>
        <v/>
      </c>
      <c r="BT828" s="25" t="str">
        <f t="shared" ca="1" si="785"/>
        <v/>
      </c>
      <c r="BU828" s="25" t="str">
        <f t="shared" ca="1" si="748"/>
        <v/>
      </c>
      <c r="BV828" s="7"/>
      <c r="BY828" s="7"/>
      <c r="CB828" s="131">
        <f t="shared" si="732"/>
        <v>825</v>
      </c>
      <c r="CC828" s="132" t="str">
        <f t="shared" ca="1" si="786"/>
        <v/>
      </c>
      <c r="CD828" s="133" t="str">
        <f t="shared" ca="1" si="733"/>
        <v/>
      </c>
      <c r="CE828" s="133" t="str">
        <f t="shared" ca="1" si="787"/>
        <v/>
      </c>
      <c r="CF828" s="133" t="str">
        <f t="shared" ca="1" si="734"/>
        <v/>
      </c>
      <c r="CG828" s="133" t="str">
        <f t="shared" ca="1" si="788"/>
        <v/>
      </c>
      <c r="CH828" s="133" t="str">
        <f ca="1">IF($H828="","",IF(MONTH($H828)=MONTH($C$4)-1,MAX(0,(CG828-SUM(N817:N828)+SUM(O817:O828))-(VLOOKUP(CB828-12,$CB$3:$CH827,6,FALSE))),0)*0.25)</f>
        <v/>
      </c>
      <c r="CI828" s="133" t="str">
        <f ca="1">IF($H828="","",CG828-SUM($CH$4:$CH828))</f>
        <v/>
      </c>
      <c r="CK828" s="133" t="str">
        <f ca="1">IF($H828="","",SUM($N$4:$N828)+$CK$3)</f>
        <v/>
      </c>
      <c r="CL828" s="133" t="str">
        <f ca="1">IF($H828="","",SUM($O$4:$O828))</f>
        <v/>
      </c>
      <c r="CM828" s="133" t="str">
        <f t="shared" ca="1" si="791"/>
        <v/>
      </c>
      <c r="CN828" s="133" t="str">
        <f ca="1">IF($H828="","",ROUND(IF(MONTH($H828)=MONTH($C$4)-1,BT828*(1+CC828)-SUM($CM$4:$CM828),0),2))</f>
        <v/>
      </c>
      <c r="CZ828" s="132" t="str">
        <f t="shared" ca="1" si="749"/>
        <v/>
      </c>
    </row>
    <row r="829" spans="6:104" x14ac:dyDescent="0.2">
      <c r="F829" s="3">
        <v>826</v>
      </c>
      <c r="G829" s="3">
        <f t="shared" si="750"/>
        <v>69</v>
      </c>
      <c r="H829" s="8" t="str">
        <f t="shared" ca="1" si="789"/>
        <v/>
      </c>
      <c r="I829" s="6" t="str">
        <f t="shared" ca="1" si="735"/>
        <v/>
      </c>
      <c r="J829" s="6" t="str">
        <f t="shared" ca="1" si="736"/>
        <v/>
      </c>
      <c r="K829" s="7"/>
      <c r="L829" s="6" t="str">
        <f ca="1">IF($H829="","",IF($J829="",VLOOKUP($I829,Sterbetafeln!$A$4:$I$124,$D$10,FALSE),MAX(0.0005,VLOOKUP($I829,Sterbetafeln!$A$4:$I$124,$D$10,FALSE)*VLOOKUP($J829,Sterbetafeln!$A$4:$I$124,$D$13,FALSE))))</f>
        <v/>
      </c>
      <c r="M829" s="78">
        <f ca="1">SUM($O$3:$O829)</f>
        <v>0</v>
      </c>
      <c r="N829" s="25" t="str">
        <f t="shared" ca="1" si="751"/>
        <v/>
      </c>
      <c r="O829" s="25" t="str">
        <f t="shared" ca="1" si="752"/>
        <v/>
      </c>
      <c r="P829" s="25" t="str">
        <f t="shared" ca="1" si="753"/>
        <v/>
      </c>
      <c r="Q829" s="7" t="str">
        <f t="shared" ca="1" si="754"/>
        <v/>
      </c>
      <c r="R829" s="25" t="str">
        <f t="shared" ca="1" si="755"/>
        <v/>
      </c>
      <c r="S829" s="25">
        <f ca="1">SUM(R$3:R829)</f>
        <v>0</v>
      </c>
      <c r="T829" s="25" t="str">
        <f t="shared" ca="1" si="756"/>
        <v/>
      </c>
      <c r="U829" s="25" t="str">
        <f t="shared" ca="1" si="737"/>
        <v/>
      </c>
      <c r="V829" s="25" t="str">
        <f t="shared" ca="1" si="757"/>
        <v/>
      </c>
      <c r="W829" s="25" t="str">
        <f t="shared" ca="1" si="738"/>
        <v/>
      </c>
      <c r="X829" s="25" t="str">
        <f t="shared" ca="1" si="758"/>
        <v/>
      </c>
      <c r="Y829" s="25" t="str">
        <f t="shared" ca="1" si="739"/>
        <v/>
      </c>
      <c r="Z829" s="25" t="str">
        <f t="shared" ca="1" si="759"/>
        <v/>
      </c>
      <c r="AA829" s="25" t="str">
        <f t="shared" ca="1" si="760"/>
        <v/>
      </c>
      <c r="AB829" s="25" t="str">
        <f ca="1">IF($H829="","",IF($Q829="x",SUM(U$3:W829)+SUM(Z$3:AA829)-SUM(AB$3:AB828),0))</f>
        <v/>
      </c>
      <c r="AC829" s="25" t="str">
        <f t="shared" ca="1" si="761"/>
        <v/>
      </c>
      <c r="AD829" s="25" t="str">
        <f t="shared" ca="1" si="740"/>
        <v/>
      </c>
      <c r="AE829" s="7"/>
      <c r="AF829" s="25" t="str">
        <f t="shared" ca="1" si="762"/>
        <v/>
      </c>
      <c r="AG829" s="25">
        <f ca="1">SUM(AF$3:AF829)</f>
        <v>0</v>
      </c>
      <c r="AH829" s="25" t="str">
        <f t="shared" ca="1" si="763"/>
        <v/>
      </c>
      <c r="AI829" s="25" t="str">
        <f t="shared" ca="1" si="741"/>
        <v/>
      </c>
      <c r="AJ829" s="25" t="str">
        <f t="shared" ca="1" si="764"/>
        <v/>
      </c>
      <c r="AK829" s="25" t="str">
        <f t="shared" ca="1" si="742"/>
        <v/>
      </c>
      <c r="AL829" s="25" t="str">
        <f t="shared" ca="1" si="765"/>
        <v/>
      </c>
      <c r="AM829" s="25" t="str">
        <f t="shared" ca="1" si="743"/>
        <v/>
      </c>
      <c r="AN829" s="25" t="str">
        <f t="shared" ca="1" si="766"/>
        <v/>
      </c>
      <c r="AO829" s="25" t="str">
        <f t="shared" ca="1" si="767"/>
        <v/>
      </c>
      <c r="AP829" s="25" t="str">
        <f ca="1">IF($H829="","",IF($Q829="x",SUM(AI$3:AK829)+SUM(AN$3:AO829)-SUM(AP$3:AP828),0))</f>
        <v/>
      </c>
      <c r="AQ829" s="25" t="str">
        <f t="shared" ca="1" si="768"/>
        <v/>
      </c>
      <c r="AR829" s="25" t="str">
        <f t="shared" ca="1" si="744"/>
        <v/>
      </c>
      <c r="AS829" s="7"/>
      <c r="AT829" s="25" t="str">
        <f t="shared" ca="1" si="769"/>
        <v/>
      </c>
      <c r="AU829" s="25">
        <f ca="1">SUM(AT$3:AT829)</f>
        <v>0</v>
      </c>
      <c r="AV829" s="25" t="str">
        <f t="shared" ca="1" si="770"/>
        <v/>
      </c>
      <c r="AW829" s="25" t="str">
        <f t="shared" ca="1" si="745"/>
        <v/>
      </c>
      <c r="AX829" s="25" t="str">
        <f t="shared" ca="1" si="771"/>
        <v/>
      </c>
      <c r="AY829" s="25" t="str">
        <f t="shared" ca="1" si="772"/>
        <v/>
      </c>
      <c r="AZ829" s="25" t="str">
        <f t="shared" ca="1" si="773"/>
        <v/>
      </c>
      <c r="BA829" s="25" t="str">
        <f t="shared" ca="1" si="774"/>
        <v/>
      </c>
      <c r="BB829" s="25" t="str">
        <f t="shared" ca="1" si="775"/>
        <v/>
      </c>
      <c r="BC829" s="25" t="str">
        <f t="shared" ca="1" si="776"/>
        <v/>
      </c>
      <c r="BD829" s="25" t="str">
        <f ca="1">IF($H829="","",IF($Q829="x",SUM(AW$3:AY829)+SUM(BB$3:BC829)-SUM(BD$3:BD828),0))</f>
        <v/>
      </c>
      <c r="BE829" s="25" t="str">
        <f t="shared" ca="1" si="777"/>
        <v/>
      </c>
      <c r="BF829" s="25" t="str">
        <f t="shared" ca="1" si="746"/>
        <v/>
      </c>
      <c r="BG829" s="7"/>
      <c r="BI829" s="25" t="str">
        <f t="shared" ca="1" si="778"/>
        <v/>
      </c>
      <c r="BJ829" s="25">
        <f ca="1">SUM(BI$3:BI829)</f>
        <v>0</v>
      </c>
      <c r="BK829" s="25" t="str">
        <f t="shared" ca="1" si="790"/>
        <v/>
      </c>
      <c r="BL829" s="25" t="str">
        <f t="shared" ca="1" si="747"/>
        <v/>
      </c>
      <c r="BM829" s="25" t="str">
        <f t="shared" ca="1" si="779"/>
        <v/>
      </c>
      <c r="BN829" s="25" t="str">
        <f t="shared" ca="1" si="780"/>
        <v/>
      </c>
      <c r="BO829" s="25" t="str">
        <f t="shared" ca="1" si="781"/>
        <v/>
      </c>
      <c r="BP829" s="25" t="str">
        <f t="shared" ca="1" si="782"/>
        <v/>
      </c>
      <c r="BQ829" s="25" t="str">
        <f t="shared" ca="1" si="783"/>
        <v/>
      </c>
      <c r="BR829" s="25" t="str">
        <f t="shared" ca="1" si="784"/>
        <v/>
      </c>
      <c r="BS829" s="25" t="str">
        <f ca="1">IF($H829="","",IF($Q829="x",SUM(BL$3:BN829)+SUM(BQ$3:BR829)-SUM(BS$3:BS828),0))</f>
        <v/>
      </c>
      <c r="BT829" s="25" t="str">
        <f t="shared" ca="1" si="785"/>
        <v/>
      </c>
      <c r="BU829" s="25" t="str">
        <f t="shared" ca="1" si="748"/>
        <v/>
      </c>
      <c r="BV829" s="7"/>
      <c r="BY829" s="7"/>
      <c r="CB829" s="131">
        <f t="shared" si="732"/>
        <v>826</v>
      </c>
      <c r="CC829" s="132" t="str">
        <f t="shared" ca="1" si="786"/>
        <v/>
      </c>
      <c r="CD829" s="133" t="str">
        <f t="shared" ca="1" si="733"/>
        <v/>
      </c>
      <c r="CE829" s="133" t="str">
        <f t="shared" ca="1" si="787"/>
        <v/>
      </c>
      <c r="CF829" s="133" t="str">
        <f t="shared" ca="1" si="734"/>
        <v/>
      </c>
      <c r="CG829" s="133" t="str">
        <f t="shared" ca="1" si="788"/>
        <v/>
      </c>
      <c r="CH829" s="133" t="str">
        <f ca="1">IF($H829="","",IF(MONTH($H829)=MONTH($C$4)-1,MAX(0,(CG829-SUM(N818:N829)+SUM(O818:O829))-(VLOOKUP(CB829-12,$CB$3:$CH828,6,FALSE))),0)*0.25)</f>
        <v/>
      </c>
      <c r="CI829" s="133" t="str">
        <f ca="1">IF($H829="","",CG829-SUM($CH$4:$CH829))</f>
        <v/>
      </c>
      <c r="CK829" s="133" t="str">
        <f ca="1">IF($H829="","",SUM($N$4:$N829)+$CK$3)</f>
        <v/>
      </c>
      <c r="CL829" s="133" t="str">
        <f ca="1">IF($H829="","",SUM($O$4:$O829))</f>
        <v/>
      </c>
      <c r="CM829" s="133" t="str">
        <f t="shared" ca="1" si="791"/>
        <v/>
      </c>
      <c r="CN829" s="133" t="str">
        <f ca="1">IF($H829="","",ROUND(IF(MONTH($H829)=MONTH($C$4)-1,BT829*(1+CC829)-SUM($CM$4:$CM829),0),2))</f>
        <v/>
      </c>
      <c r="CZ829" s="132" t="str">
        <f t="shared" ca="1" si="749"/>
        <v/>
      </c>
    </row>
    <row r="830" spans="6:104" x14ac:dyDescent="0.2">
      <c r="F830" s="3">
        <v>827</v>
      </c>
      <c r="G830" s="3">
        <f t="shared" si="750"/>
        <v>69</v>
      </c>
      <c r="H830" s="8" t="str">
        <f t="shared" ca="1" si="789"/>
        <v/>
      </c>
      <c r="I830" s="6" t="str">
        <f t="shared" ca="1" si="735"/>
        <v/>
      </c>
      <c r="J830" s="6" t="str">
        <f t="shared" ca="1" si="736"/>
        <v/>
      </c>
      <c r="K830" s="7"/>
      <c r="L830" s="6" t="str">
        <f ca="1">IF($H830="","",IF($J830="",VLOOKUP($I830,Sterbetafeln!$A$4:$I$124,$D$10,FALSE),MAX(0.0005,VLOOKUP($I830,Sterbetafeln!$A$4:$I$124,$D$10,FALSE)*VLOOKUP($J830,Sterbetafeln!$A$4:$I$124,$D$13,FALSE))))</f>
        <v/>
      </c>
      <c r="M830" s="78">
        <f ca="1">SUM($O$3:$O830)</f>
        <v>0</v>
      </c>
      <c r="N830" s="25" t="str">
        <f t="shared" ca="1" si="751"/>
        <v/>
      </c>
      <c r="O830" s="25" t="str">
        <f t="shared" ca="1" si="752"/>
        <v/>
      </c>
      <c r="P830" s="25" t="str">
        <f t="shared" ca="1" si="753"/>
        <v/>
      </c>
      <c r="Q830" s="7" t="str">
        <f t="shared" ca="1" si="754"/>
        <v/>
      </c>
      <c r="R830" s="25" t="str">
        <f t="shared" ca="1" si="755"/>
        <v/>
      </c>
      <c r="S830" s="25">
        <f ca="1">SUM(R$3:R830)</f>
        <v>0</v>
      </c>
      <c r="T830" s="25" t="str">
        <f t="shared" ca="1" si="756"/>
        <v/>
      </c>
      <c r="U830" s="25" t="str">
        <f t="shared" ca="1" si="737"/>
        <v/>
      </c>
      <c r="V830" s="25" t="str">
        <f t="shared" ca="1" si="757"/>
        <v/>
      </c>
      <c r="W830" s="25" t="str">
        <f t="shared" ca="1" si="738"/>
        <v/>
      </c>
      <c r="X830" s="25" t="str">
        <f t="shared" ca="1" si="758"/>
        <v/>
      </c>
      <c r="Y830" s="25" t="str">
        <f t="shared" ca="1" si="739"/>
        <v/>
      </c>
      <c r="Z830" s="25" t="str">
        <f t="shared" ca="1" si="759"/>
        <v/>
      </c>
      <c r="AA830" s="25" t="str">
        <f t="shared" ca="1" si="760"/>
        <v/>
      </c>
      <c r="AB830" s="25" t="str">
        <f ca="1">IF($H830="","",IF($Q830="x",SUM(U$3:W830)+SUM(Z$3:AA830)-SUM(AB$3:AB829),0))</f>
        <v/>
      </c>
      <c r="AC830" s="25" t="str">
        <f t="shared" ca="1" si="761"/>
        <v/>
      </c>
      <c r="AD830" s="25" t="str">
        <f t="shared" ca="1" si="740"/>
        <v/>
      </c>
      <c r="AE830" s="7"/>
      <c r="AF830" s="25" t="str">
        <f t="shared" ca="1" si="762"/>
        <v/>
      </c>
      <c r="AG830" s="25">
        <f ca="1">SUM(AF$3:AF830)</f>
        <v>0</v>
      </c>
      <c r="AH830" s="25" t="str">
        <f t="shared" ca="1" si="763"/>
        <v/>
      </c>
      <c r="AI830" s="25" t="str">
        <f t="shared" ca="1" si="741"/>
        <v/>
      </c>
      <c r="AJ830" s="25" t="str">
        <f t="shared" ca="1" si="764"/>
        <v/>
      </c>
      <c r="AK830" s="25" t="str">
        <f t="shared" ca="1" si="742"/>
        <v/>
      </c>
      <c r="AL830" s="25" t="str">
        <f t="shared" ca="1" si="765"/>
        <v/>
      </c>
      <c r="AM830" s="25" t="str">
        <f t="shared" ca="1" si="743"/>
        <v/>
      </c>
      <c r="AN830" s="25" t="str">
        <f t="shared" ca="1" si="766"/>
        <v/>
      </c>
      <c r="AO830" s="25" t="str">
        <f t="shared" ca="1" si="767"/>
        <v/>
      </c>
      <c r="AP830" s="25" t="str">
        <f ca="1">IF($H830="","",IF($Q830="x",SUM(AI$3:AK830)+SUM(AN$3:AO830)-SUM(AP$3:AP829),0))</f>
        <v/>
      </c>
      <c r="AQ830" s="25" t="str">
        <f t="shared" ca="1" si="768"/>
        <v/>
      </c>
      <c r="AR830" s="25" t="str">
        <f t="shared" ca="1" si="744"/>
        <v/>
      </c>
      <c r="AS830" s="7"/>
      <c r="AT830" s="25" t="str">
        <f t="shared" ca="1" si="769"/>
        <v/>
      </c>
      <c r="AU830" s="25">
        <f ca="1">SUM(AT$3:AT830)</f>
        <v>0</v>
      </c>
      <c r="AV830" s="25" t="str">
        <f t="shared" ca="1" si="770"/>
        <v/>
      </c>
      <c r="AW830" s="25" t="str">
        <f t="shared" ca="1" si="745"/>
        <v/>
      </c>
      <c r="AX830" s="25" t="str">
        <f t="shared" ca="1" si="771"/>
        <v/>
      </c>
      <c r="AY830" s="25" t="str">
        <f t="shared" ca="1" si="772"/>
        <v/>
      </c>
      <c r="AZ830" s="25" t="str">
        <f t="shared" ca="1" si="773"/>
        <v/>
      </c>
      <c r="BA830" s="25" t="str">
        <f t="shared" ca="1" si="774"/>
        <v/>
      </c>
      <c r="BB830" s="25" t="str">
        <f t="shared" ca="1" si="775"/>
        <v/>
      </c>
      <c r="BC830" s="25" t="str">
        <f t="shared" ca="1" si="776"/>
        <v/>
      </c>
      <c r="BD830" s="25" t="str">
        <f ca="1">IF($H830="","",IF($Q830="x",SUM(AW$3:AY830)+SUM(BB$3:BC830)-SUM(BD$3:BD829),0))</f>
        <v/>
      </c>
      <c r="BE830" s="25" t="str">
        <f t="shared" ca="1" si="777"/>
        <v/>
      </c>
      <c r="BF830" s="25" t="str">
        <f t="shared" ca="1" si="746"/>
        <v/>
      </c>
      <c r="BG830" s="7"/>
      <c r="BI830" s="25" t="str">
        <f t="shared" ca="1" si="778"/>
        <v/>
      </c>
      <c r="BJ830" s="25">
        <f ca="1">SUM(BI$3:BI830)</f>
        <v>0</v>
      </c>
      <c r="BK830" s="25" t="str">
        <f t="shared" ca="1" si="790"/>
        <v/>
      </c>
      <c r="BL830" s="25" t="str">
        <f t="shared" ca="1" si="747"/>
        <v/>
      </c>
      <c r="BM830" s="25" t="str">
        <f t="shared" ca="1" si="779"/>
        <v/>
      </c>
      <c r="BN830" s="25" t="str">
        <f t="shared" ca="1" si="780"/>
        <v/>
      </c>
      <c r="BO830" s="25" t="str">
        <f t="shared" ca="1" si="781"/>
        <v/>
      </c>
      <c r="BP830" s="25" t="str">
        <f t="shared" ca="1" si="782"/>
        <v/>
      </c>
      <c r="BQ830" s="25" t="str">
        <f t="shared" ca="1" si="783"/>
        <v/>
      </c>
      <c r="BR830" s="25" t="str">
        <f t="shared" ca="1" si="784"/>
        <v/>
      </c>
      <c r="BS830" s="25" t="str">
        <f ca="1">IF($H830="","",IF($Q830="x",SUM(BL$3:BN830)+SUM(BQ$3:BR830)-SUM(BS$3:BS829),0))</f>
        <v/>
      </c>
      <c r="BT830" s="25" t="str">
        <f t="shared" ca="1" si="785"/>
        <v/>
      </c>
      <c r="BU830" s="25" t="str">
        <f t="shared" ca="1" si="748"/>
        <v/>
      </c>
      <c r="BV830" s="7"/>
      <c r="BY830" s="7"/>
      <c r="CB830" s="131">
        <f t="shared" si="732"/>
        <v>827</v>
      </c>
      <c r="CC830" s="132" t="str">
        <f t="shared" ca="1" si="786"/>
        <v/>
      </c>
      <c r="CD830" s="133" t="str">
        <f t="shared" ca="1" si="733"/>
        <v/>
      </c>
      <c r="CE830" s="133" t="str">
        <f t="shared" ca="1" si="787"/>
        <v/>
      </c>
      <c r="CF830" s="133" t="str">
        <f t="shared" ca="1" si="734"/>
        <v/>
      </c>
      <c r="CG830" s="133" t="str">
        <f t="shared" ca="1" si="788"/>
        <v/>
      </c>
      <c r="CH830" s="133" t="str">
        <f ca="1">IF($H830="","",IF(MONTH($H830)=MONTH($C$4)-1,MAX(0,(CG830-SUM(N819:N830)+SUM(O819:O830))-(VLOOKUP(CB830-12,$CB$3:$CH829,6,FALSE))),0)*0.25)</f>
        <v/>
      </c>
      <c r="CI830" s="133" t="str">
        <f ca="1">IF($H830="","",CG830-SUM($CH$4:$CH830))</f>
        <v/>
      </c>
      <c r="CK830" s="133" t="str">
        <f ca="1">IF($H830="","",SUM($N$4:$N830)+$CK$3)</f>
        <v/>
      </c>
      <c r="CL830" s="133" t="str">
        <f ca="1">IF($H830="","",SUM($O$4:$O830))</f>
        <v/>
      </c>
      <c r="CM830" s="133" t="str">
        <f t="shared" ca="1" si="791"/>
        <v/>
      </c>
      <c r="CN830" s="133" t="str">
        <f ca="1">IF($H830="","",ROUND(IF(MONTH($H830)=MONTH($C$4)-1,BT830*(1+CC830)-SUM($CM$4:$CM830),0),2))</f>
        <v/>
      </c>
      <c r="CZ830" s="132" t="str">
        <f t="shared" ca="1" si="749"/>
        <v/>
      </c>
    </row>
    <row r="831" spans="6:104" x14ac:dyDescent="0.2">
      <c r="F831" s="3">
        <v>828</v>
      </c>
      <c r="G831" s="3">
        <f t="shared" si="750"/>
        <v>69</v>
      </c>
      <c r="H831" s="8" t="str">
        <f t="shared" ca="1" si="789"/>
        <v/>
      </c>
      <c r="I831" s="6" t="str">
        <f t="shared" ca="1" si="735"/>
        <v/>
      </c>
      <c r="J831" s="6" t="str">
        <f t="shared" ca="1" si="736"/>
        <v/>
      </c>
      <c r="K831" s="7"/>
      <c r="L831" s="6" t="str">
        <f ca="1">IF($H831="","",IF($J831="",VLOOKUP($I831,Sterbetafeln!$A$4:$I$124,$D$10,FALSE),MAX(0.0005,VLOOKUP($I831,Sterbetafeln!$A$4:$I$124,$D$10,FALSE)*VLOOKUP($J831,Sterbetafeln!$A$4:$I$124,$D$13,FALSE))))</f>
        <v/>
      </c>
      <c r="M831" s="78">
        <f ca="1">SUM($O$3:$O831)</f>
        <v>0</v>
      </c>
      <c r="N831" s="25" t="str">
        <f t="shared" ca="1" si="751"/>
        <v/>
      </c>
      <c r="O831" s="25" t="str">
        <f t="shared" ca="1" si="752"/>
        <v/>
      </c>
      <c r="P831" s="25" t="str">
        <f t="shared" ca="1" si="753"/>
        <v/>
      </c>
      <c r="Q831" s="7" t="str">
        <f t="shared" ca="1" si="754"/>
        <v/>
      </c>
      <c r="R831" s="25" t="str">
        <f t="shared" ca="1" si="755"/>
        <v/>
      </c>
      <c r="S831" s="25">
        <f ca="1">SUM(R$3:R831)</f>
        <v>0</v>
      </c>
      <c r="T831" s="25" t="str">
        <f t="shared" ca="1" si="756"/>
        <v/>
      </c>
      <c r="U831" s="25" t="str">
        <f t="shared" ca="1" si="737"/>
        <v/>
      </c>
      <c r="V831" s="25" t="str">
        <f t="shared" ca="1" si="757"/>
        <v/>
      </c>
      <c r="W831" s="25" t="str">
        <f t="shared" ca="1" si="738"/>
        <v/>
      </c>
      <c r="X831" s="25" t="str">
        <f t="shared" ca="1" si="758"/>
        <v/>
      </c>
      <c r="Y831" s="25" t="str">
        <f t="shared" ca="1" si="739"/>
        <v/>
      </c>
      <c r="Z831" s="25" t="str">
        <f t="shared" ca="1" si="759"/>
        <v/>
      </c>
      <c r="AA831" s="25" t="str">
        <f t="shared" ca="1" si="760"/>
        <v/>
      </c>
      <c r="AB831" s="25" t="str">
        <f ca="1">IF($H831="","",IF($Q831="x",SUM(U$3:W831)+SUM(Z$3:AA831)-SUM(AB$3:AB830),0))</f>
        <v/>
      </c>
      <c r="AC831" s="25" t="str">
        <f t="shared" ca="1" si="761"/>
        <v/>
      </c>
      <c r="AD831" s="25" t="str">
        <f t="shared" ca="1" si="740"/>
        <v/>
      </c>
      <c r="AE831" s="7"/>
      <c r="AF831" s="25" t="str">
        <f t="shared" ca="1" si="762"/>
        <v/>
      </c>
      <c r="AG831" s="25">
        <f ca="1">SUM(AF$3:AF831)</f>
        <v>0</v>
      </c>
      <c r="AH831" s="25" t="str">
        <f t="shared" ca="1" si="763"/>
        <v/>
      </c>
      <c r="AI831" s="25" t="str">
        <f t="shared" ca="1" si="741"/>
        <v/>
      </c>
      <c r="AJ831" s="25" t="str">
        <f t="shared" ca="1" si="764"/>
        <v/>
      </c>
      <c r="AK831" s="25" t="str">
        <f t="shared" ca="1" si="742"/>
        <v/>
      </c>
      <c r="AL831" s="25" t="str">
        <f t="shared" ca="1" si="765"/>
        <v/>
      </c>
      <c r="AM831" s="25" t="str">
        <f t="shared" ca="1" si="743"/>
        <v/>
      </c>
      <c r="AN831" s="25" t="str">
        <f t="shared" ca="1" si="766"/>
        <v/>
      </c>
      <c r="AO831" s="25" t="str">
        <f t="shared" ca="1" si="767"/>
        <v/>
      </c>
      <c r="AP831" s="25" t="str">
        <f ca="1">IF($H831="","",IF($Q831="x",SUM(AI$3:AK831)+SUM(AN$3:AO831)-SUM(AP$3:AP830),0))</f>
        <v/>
      </c>
      <c r="AQ831" s="25" t="str">
        <f t="shared" ca="1" si="768"/>
        <v/>
      </c>
      <c r="AR831" s="25" t="str">
        <f t="shared" ca="1" si="744"/>
        <v/>
      </c>
      <c r="AS831" s="7"/>
      <c r="AT831" s="25" t="str">
        <f t="shared" ca="1" si="769"/>
        <v/>
      </c>
      <c r="AU831" s="25">
        <f ca="1">SUM(AT$3:AT831)</f>
        <v>0</v>
      </c>
      <c r="AV831" s="25" t="str">
        <f t="shared" ca="1" si="770"/>
        <v/>
      </c>
      <c r="AW831" s="25" t="str">
        <f t="shared" ca="1" si="745"/>
        <v/>
      </c>
      <c r="AX831" s="25" t="str">
        <f t="shared" ca="1" si="771"/>
        <v/>
      </c>
      <c r="AY831" s="25" t="str">
        <f t="shared" ca="1" si="772"/>
        <v/>
      </c>
      <c r="AZ831" s="25" t="str">
        <f t="shared" ca="1" si="773"/>
        <v/>
      </c>
      <c r="BA831" s="25" t="str">
        <f t="shared" ca="1" si="774"/>
        <v/>
      </c>
      <c r="BB831" s="25" t="str">
        <f t="shared" ca="1" si="775"/>
        <v/>
      </c>
      <c r="BC831" s="25" t="str">
        <f t="shared" ca="1" si="776"/>
        <v/>
      </c>
      <c r="BD831" s="25" t="str">
        <f ca="1">IF($H831="","",IF($Q831="x",SUM(AW$3:AY831)+SUM(BB$3:BC831)-SUM(BD$3:BD830),0))</f>
        <v/>
      </c>
      <c r="BE831" s="25" t="str">
        <f t="shared" ca="1" si="777"/>
        <v/>
      </c>
      <c r="BF831" s="25" t="str">
        <f t="shared" ca="1" si="746"/>
        <v/>
      </c>
      <c r="BG831" s="7"/>
      <c r="BI831" s="25" t="str">
        <f t="shared" ca="1" si="778"/>
        <v/>
      </c>
      <c r="BJ831" s="25">
        <f ca="1">SUM(BI$3:BI831)</f>
        <v>0</v>
      </c>
      <c r="BK831" s="25" t="str">
        <f t="shared" ca="1" si="790"/>
        <v/>
      </c>
      <c r="BL831" s="25" t="str">
        <f t="shared" ca="1" si="747"/>
        <v/>
      </c>
      <c r="BM831" s="25" t="str">
        <f t="shared" ca="1" si="779"/>
        <v/>
      </c>
      <c r="BN831" s="25" t="str">
        <f t="shared" ca="1" si="780"/>
        <v/>
      </c>
      <c r="BO831" s="25" t="str">
        <f t="shared" ca="1" si="781"/>
        <v/>
      </c>
      <c r="BP831" s="25" t="str">
        <f t="shared" ca="1" si="782"/>
        <v/>
      </c>
      <c r="BQ831" s="25" t="str">
        <f t="shared" ca="1" si="783"/>
        <v/>
      </c>
      <c r="BR831" s="25" t="str">
        <f t="shared" ca="1" si="784"/>
        <v/>
      </c>
      <c r="BS831" s="25" t="str">
        <f ca="1">IF($H831="","",IF($Q831="x",SUM(BL$3:BN831)+SUM(BQ$3:BR831)-SUM(BS$3:BS830),0))</f>
        <v/>
      </c>
      <c r="BT831" s="25" t="str">
        <f t="shared" ca="1" si="785"/>
        <v/>
      </c>
      <c r="BU831" s="25" t="str">
        <f t="shared" ca="1" si="748"/>
        <v/>
      </c>
      <c r="BV831" s="7"/>
      <c r="BY831" s="7"/>
      <c r="CB831" s="131">
        <f t="shared" si="732"/>
        <v>828</v>
      </c>
      <c r="CC831" s="132" t="str">
        <f t="shared" ca="1" si="786"/>
        <v/>
      </c>
      <c r="CD831" s="133" t="str">
        <f t="shared" ca="1" si="733"/>
        <v/>
      </c>
      <c r="CE831" s="133" t="str">
        <f t="shared" ca="1" si="787"/>
        <v/>
      </c>
      <c r="CF831" s="133" t="str">
        <f t="shared" ca="1" si="734"/>
        <v/>
      </c>
      <c r="CG831" s="133" t="str">
        <f t="shared" ca="1" si="788"/>
        <v/>
      </c>
      <c r="CH831" s="133" t="str">
        <f ca="1">IF($H831="","",IF(MONTH($H831)=MONTH($C$4)-1,MAX(0,(CG831-SUM(N820:N831)+SUM(O820:O831))-(VLOOKUP(CB831-12,$CB$3:$CH830,6,FALSE))),0)*0.25)</f>
        <v/>
      </c>
      <c r="CI831" s="133" t="str">
        <f ca="1">IF($H831="","",CG831-SUM($CH$4:$CH831))</f>
        <v/>
      </c>
      <c r="CK831" s="133" t="str">
        <f ca="1">IF($H831="","",SUM($N$4:$N831)+$CK$3)</f>
        <v/>
      </c>
      <c r="CL831" s="133" t="str">
        <f ca="1">IF($H831="","",SUM($O$4:$O831))</f>
        <v/>
      </c>
      <c r="CM831" s="133" t="str">
        <f t="shared" ca="1" si="791"/>
        <v/>
      </c>
      <c r="CN831" s="133" t="str">
        <f ca="1">IF($H831="","",ROUND(IF(MONTH($H831)=MONTH($C$4)-1,BT831*(1+CC831)-SUM($CM$4:$CM831),0),2))</f>
        <v/>
      </c>
      <c r="CZ831" s="132" t="str">
        <f t="shared" ca="1" si="749"/>
        <v/>
      </c>
    </row>
    <row r="832" spans="6:104" x14ac:dyDescent="0.2">
      <c r="F832" s="3">
        <v>829</v>
      </c>
      <c r="G832" s="3">
        <f t="shared" si="750"/>
        <v>70</v>
      </c>
      <c r="H832" s="8" t="str">
        <f t="shared" ca="1" si="789"/>
        <v/>
      </c>
      <c r="I832" s="6" t="str">
        <f t="shared" ca="1" si="735"/>
        <v/>
      </c>
      <c r="J832" s="6" t="str">
        <f t="shared" ca="1" si="736"/>
        <v/>
      </c>
      <c r="K832" s="7"/>
      <c r="L832" s="6" t="str">
        <f ca="1">IF($H832="","",IF($J832="",VLOOKUP($I832,Sterbetafeln!$A$4:$I$124,$D$10,FALSE),MAX(0.0005,VLOOKUP($I832,Sterbetafeln!$A$4:$I$124,$D$10,FALSE)*VLOOKUP($J832,Sterbetafeln!$A$4:$I$124,$D$13,FALSE))))</f>
        <v/>
      </c>
      <c r="M832" s="78">
        <f ca="1">SUM($O$3:$O832)</f>
        <v>0</v>
      </c>
      <c r="N832" s="25" t="str">
        <f t="shared" ca="1" si="751"/>
        <v/>
      </c>
      <c r="O832" s="25" t="str">
        <f t="shared" ca="1" si="752"/>
        <v/>
      </c>
      <c r="P832" s="25" t="str">
        <f t="shared" ca="1" si="753"/>
        <v/>
      </c>
      <c r="Q832" s="7" t="str">
        <f t="shared" ca="1" si="754"/>
        <v/>
      </c>
      <c r="R832" s="25" t="str">
        <f t="shared" ca="1" si="755"/>
        <v/>
      </c>
      <c r="S832" s="25">
        <f ca="1">SUM(R$3:R832)</f>
        <v>0</v>
      </c>
      <c r="T832" s="25" t="str">
        <f t="shared" ca="1" si="756"/>
        <v/>
      </c>
      <c r="U832" s="25" t="str">
        <f t="shared" ca="1" si="737"/>
        <v/>
      </c>
      <c r="V832" s="25" t="str">
        <f t="shared" ca="1" si="757"/>
        <v/>
      </c>
      <c r="W832" s="25" t="str">
        <f t="shared" ca="1" si="738"/>
        <v/>
      </c>
      <c r="X832" s="25" t="str">
        <f t="shared" ca="1" si="758"/>
        <v/>
      </c>
      <c r="Y832" s="25" t="str">
        <f t="shared" ca="1" si="739"/>
        <v/>
      </c>
      <c r="Z832" s="25" t="str">
        <f t="shared" ca="1" si="759"/>
        <v/>
      </c>
      <c r="AA832" s="25" t="str">
        <f t="shared" ca="1" si="760"/>
        <v/>
      </c>
      <c r="AB832" s="25" t="str">
        <f ca="1">IF($H832="","",IF($Q832="x",SUM(U$3:W832)+SUM(Z$3:AA832)-SUM(AB$3:AB831),0))</f>
        <v/>
      </c>
      <c r="AC832" s="25" t="str">
        <f t="shared" ca="1" si="761"/>
        <v/>
      </c>
      <c r="AD832" s="25" t="str">
        <f t="shared" ca="1" si="740"/>
        <v/>
      </c>
      <c r="AE832" s="7"/>
      <c r="AF832" s="25" t="str">
        <f t="shared" ca="1" si="762"/>
        <v/>
      </c>
      <c r="AG832" s="25">
        <f ca="1">SUM(AF$3:AF832)</f>
        <v>0</v>
      </c>
      <c r="AH832" s="25" t="str">
        <f t="shared" ca="1" si="763"/>
        <v/>
      </c>
      <c r="AI832" s="25" t="str">
        <f t="shared" ca="1" si="741"/>
        <v/>
      </c>
      <c r="AJ832" s="25" t="str">
        <f t="shared" ca="1" si="764"/>
        <v/>
      </c>
      <c r="AK832" s="25" t="str">
        <f t="shared" ca="1" si="742"/>
        <v/>
      </c>
      <c r="AL832" s="25" t="str">
        <f t="shared" ca="1" si="765"/>
        <v/>
      </c>
      <c r="AM832" s="25" t="str">
        <f t="shared" ca="1" si="743"/>
        <v/>
      </c>
      <c r="AN832" s="25" t="str">
        <f t="shared" ca="1" si="766"/>
        <v/>
      </c>
      <c r="AO832" s="25" t="str">
        <f t="shared" ca="1" si="767"/>
        <v/>
      </c>
      <c r="AP832" s="25" t="str">
        <f ca="1">IF($H832="","",IF($Q832="x",SUM(AI$3:AK832)+SUM(AN$3:AO832)-SUM(AP$3:AP831),0))</f>
        <v/>
      </c>
      <c r="AQ832" s="25" t="str">
        <f t="shared" ca="1" si="768"/>
        <v/>
      </c>
      <c r="AR832" s="25" t="str">
        <f t="shared" ca="1" si="744"/>
        <v/>
      </c>
      <c r="AS832" s="7"/>
      <c r="AT832" s="25" t="str">
        <f t="shared" ca="1" si="769"/>
        <v/>
      </c>
      <c r="AU832" s="25">
        <f ca="1">SUM(AT$3:AT832)</f>
        <v>0</v>
      </c>
      <c r="AV832" s="25" t="str">
        <f t="shared" ca="1" si="770"/>
        <v/>
      </c>
      <c r="AW832" s="25" t="str">
        <f t="shared" ca="1" si="745"/>
        <v/>
      </c>
      <c r="AX832" s="25" t="str">
        <f t="shared" ca="1" si="771"/>
        <v/>
      </c>
      <c r="AY832" s="25" t="str">
        <f t="shared" ca="1" si="772"/>
        <v/>
      </c>
      <c r="AZ832" s="25" t="str">
        <f t="shared" ca="1" si="773"/>
        <v/>
      </c>
      <c r="BA832" s="25" t="str">
        <f t="shared" ca="1" si="774"/>
        <v/>
      </c>
      <c r="BB832" s="25" t="str">
        <f t="shared" ca="1" si="775"/>
        <v/>
      </c>
      <c r="BC832" s="25" t="str">
        <f t="shared" ca="1" si="776"/>
        <v/>
      </c>
      <c r="BD832" s="25" t="str">
        <f ca="1">IF($H832="","",IF($Q832="x",SUM(AW$3:AY832)+SUM(BB$3:BC832)-SUM(BD$3:BD831),0))</f>
        <v/>
      </c>
      <c r="BE832" s="25" t="str">
        <f t="shared" ca="1" si="777"/>
        <v/>
      </c>
      <c r="BF832" s="25" t="str">
        <f t="shared" ca="1" si="746"/>
        <v/>
      </c>
      <c r="BG832" s="7"/>
      <c r="BI832" s="25" t="str">
        <f t="shared" ca="1" si="778"/>
        <v/>
      </c>
      <c r="BJ832" s="25">
        <f ca="1">SUM(BI$3:BI832)</f>
        <v>0</v>
      </c>
      <c r="BK832" s="25" t="str">
        <f t="shared" ca="1" si="790"/>
        <v/>
      </c>
      <c r="BL832" s="25" t="str">
        <f t="shared" ca="1" si="747"/>
        <v/>
      </c>
      <c r="BM832" s="25" t="str">
        <f t="shared" ca="1" si="779"/>
        <v/>
      </c>
      <c r="BN832" s="25" t="str">
        <f t="shared" ca="1" si="780"/>
        <v/>
      </c>
      <c r="BO832" s="25" t="str">
        <f t="shared" ca="1" si="781"/>
        <v/>
      </c>
      <c r="BP832" s="25" t="str">
        <f t="shared" ca="1" si="782"/>
        <v/>
      </c>
      <c r="BQ832" s="25" t="str">
        <f t="shared" ca="1" si="783"/>
        <v/>
      </c>
      <c r="BR832" s="25" t="str">
        <f t="shared" ca="1" si="784"/>
        <v/>
      </c>
      <c r="BS832" s="25" t="str">
        <f ca="1">IF($H832="","",IF($Q832="x",SUM(BL$3:BN832)+SUM(BQ$3:BR832)-SUM(BS$3:BS831),0))</f>
        <v/>
      </c>
      <c r="BT832" s="25" t="str">
        <f t="shared" ca="1" si="785"/>
        <v/>
      </c>
      <c r="BU832" s="25" t="str">
        <f t="shared" ca="1" si="748"/>
        <v/>
      </c>
      <c r="BV832" s="7"/>
      <c r="BY832" s="7"/>
      <c r="CB832" s="131">
        <f t="shared" si="732"/>
        <v>829</v>
      </c>
      <c r="CC832" s="132" t="str">
        <f t="shared" ca="1" si="786"/>
        <v/>
      </c>
      <c r="CD832" s="133" t="str">
        <f t="shared" ca="1" si="733"/>
        <v/>
      </c>
      <c r="CE832" s="133" t="str">
        <f t="shared" ca="1" si="787"/>
        <v/>
      </c>
      <c r="CF832" s="133" t="str">
        <f t="shared" ca="1" si="734"/>
        <v/>
      </c>
      <c r="CG832" s="133" t="str">
        <f t="shared" ca="1" si="788"/>
        <v/>
      </c>
      <c r="CH832" s="133" t="str">
        <f ca="1">IF($H832="","",IF(MONTH($H832)=MONTH($C$4)-1,MAX(0,(CG832-SUM(N821:N832)+SUM(O821:O832))-(VLOOKUP(CB832-12,$CB$3:$CH831,6,FALSE))),0)*0.25)</f>
        <v/>
      </c>
      <c r="CI832" s="133" t="str">
        <f ca="1">IF($H832="","",CG832-SUM($CH$4:$CH832))</f>
        <v/>
      </c>
      <c r="CK832" s="133" t="str">
        <f ca="1">IF($H832="","",SUM($N$4:$N832)+$CK$3)</f>
        <v/>
      </c>
      <c r="CL832" s="133" t="str">
        <f ca="1">IF($H832="","",SUM($O$4:$O832))</f>
        <v/>
      </c>
      <c r="CM832" s="133" t="str">
        <f t="shared" ca="1" si="791"/>
        <v/>
      </c>
      <c r="CN832" s="133" t="str">
        <f ca="1">IF($H832="","",ROUND(IF(MONTH($H832)=MONTH($C$4)-1,BT832*(1+CC832)-SUM($CM$4:$CM832),0),2))</f>
        <v/>
      </c>
      <c r="CZ832" s="132" t="str">
        <f t="shared" ca="1" si="749"/>
        <v/>
      </c>
    </row>
    <row r="833" spans="6:104" x14ac:dyDescent="0.2">
      <c r="F833" s="3">
        <v>830</v>
      </c>
      <c r="G833" s="3">
        <f t="shared" si="750"/>
        <v>70</v>
      </c>
      <c r="H833" s="8" t="str">
        <f t="shared" ca="1" si="789"/>
        <v/>
      </c>
      <c r="I833" s="6" t="str">
        <f t="shared" ca="1" si="735"/>
        <v/>
      </c>
      <c r="J833" s="6" t="str">
        <f t="shared" ca="1" si="736"/>
        <v/>
      </c>
      <c r="K833" s="7"/>
      <c r="L833" s="6" t="str">
        <f ca="1">IF($H833="","",IF($J833="",VLOOKUP($I833,Sterbetafeln!$A$4:$I$124,$D$10,FALSE),MAX(0.0005,VLOOKUP($I833,Sterbetafeln!$A$4:$I$124,$D$10,FALSE)*VLOOKUP($J833,Sterbetafeln!$A$4:$I$124,$D$13,FALSE))))</f>
        <v/>
      </c>
      <c r="M833" s="78">
        <f ca="1">SUM($O$3:$O833)</f>
        <v>0</v>
      </c>
      <c r="N833" s="25" t="str">
        <f t="shared" ca="1" si="751"/>
        <v/>
      </c>
      <c r="O833" s="25" t="str">
        <f t="shared" ca="1" si="752"/>
        <v/>
      </c>
      <c r="P833" s="25" t="str">
        <f t="shared" ca="1" si="753"/>
        <v/>
      </c>
      <c r="Q833" s="7" t="str">
        <f t="shared" ca="1" si="754"/>
        <v/>
      </c>
      <c r="R833" s="25" t="str">
        <f t="shared" ca="1" si="755"/>
        <v/>
      </c>
      <c r="S833" s="25">
        <f ca="1">SUM(R$3:R833)</f>
        <v>0</v>
      </c>
      <c r="T833" s="25" t="str">
        <f t="shared" ca="1" si="756"/>
        <v/>
      </c>
      <c r="U833" s="25" t="str">
        <f t="shared" ca="1" si="737"/>
        <v/>
      </c>
      <c r="V833" s="25" t="str">
        <f t="shared" ca="1" si="757"/>
        <v/>
      </c>
      <c r="W833" s="25" t="str">
        <f t="shared" ca="1" si="738"/>
        <v/>
      </c>
      <c r="X833" s="25" t="str">
        <f t="shared" ca="1" si="758"/>
        <v/>
      </c>
      <c r="Y833" s="25" t="str">
        <f t="shared" ca="1" si="739"/>
        <v/>
      </c>
      <c r="Z833" s="25" t="str">
        <f t="shared" ca="1" si="759"/>
        <v/>
      </c>
      <c r="AA833" s="25" t="str">
        <f t="shared" ca="1" si="760"/>
        <v/>
      </c>
      <c r="AB833" s="25" t="str">
        <f ca="1">IF($H833="","",IF($Q833="x",SUM(U$3:W833)+SUM(Z$3:AA833)-SUM(AB$3:AB832),0))</f>
        <v/>
      </c>
      <c r="AC833" s="25" t="str">
        <f t="shared" ca="1" si="761"/>
        <v/>
      </c>
      <c r="AD833" s="25" t="str">
        <f t="shared" ca="1" si="740"/>
        <v/>
      </c>
      <c r="AE833" s="7"/>
      <c r="AF833" s="25" t="str">
        <f t="shared" ca="1" si="762"/>
        <v/>
      </c>
      <c r="AG833" s="25">
        <f ca="1">SUM(AF$3:AF833)</f>
        <v>0</v>
      </c>
      <c r="AH833" s="25" t="str">
        <f t="shared" ca="1" si="763"/>
        <v/>
      </c>
      <c r="AI833" s="25" t="str">
        <f t="shared" ca="1" si="741"/>
        <v/>
      </c>
      <c r="AJ833" s="25" t="str">
        <f t="shared" ca="1" si="764"/>
        <v/>
      </c>
      <c r="AK833" s="25" t="str">
        <f t="shared" ca="1" si="742"/>
        <v/>
      </c>
      <c r="AL833" s="25" t="str">
        <f t="shared" ca="1" si="765"/>
        <v/>
      </c>
      <c r="AM833" s="25" t="str">
        <f t="shared" ca="1" si="743"/>
        <v/>
      </c>
      <c r="AN833" s="25" t="str">
        <f t="shared" ca="1" si="766"/>
        <v/>
      </c>
      <c r="AO833" s="25" t="str">
        <f t="shared" ca="1" si="767"/>
        <v/>
      </c>
      <c r="AP833" s="25" t="str">
        <f ca="1">IF($H833="","",IF($Q833="x",SUM(AI$3:AK833)+SUM(AN$3:AO833)-SUM(AP$3:AP832),0))</f>
        <v/>
      </c>
      <c r="AQ833" s="25" t="str">
        <f t="shared" ca="1" si="768"/>
        <v/>
      </c>
      <c r="AR833" s="25" t="str">
        <f t="shared" ca="1" si="744"/>
        <v/>
      </c>
      <c r="AS833" s="7"/>
      <c r="AT833" s="25" t="str">
        <f t="shared" ca="1" si="769"/>
        <v/>
      </c>
      <c r="AU833" s="25">
        <f ca="1">SUM(AT$3:AT833)</f>
        <v>0</v>
      </c>
      <c r="AV833" s="25" t="str">
        <f t="shared" ca="1" si="770"/>
        <v/>
      </c>
      <c r="AW833" s="25" t="str">
        <f t="shared" ca="1" si="745"/>
        <v/>
      </c>
      <c r="AX833" s="25" t="str">
        <f t="shared" ca="1" si="771"/>
        <v/>
      </c>
      <c r="AY833" s="25" t="str">
        <f t="shared" ca="1" si="772"/>
        <v/>
      </c>
      <c r="AZ833" s="25" t="str">
        <f t="shared" ca="1" si="773"/>
        <v/>
      </c>
      <c r="BA833" s="25" t="str">
        <f t="shared" ca="1" si="774"/>
        <v/>
      </c>
      <c r="BB833" s="25" t="str">
        <f t="shared" ca="1" si="775"/>
        <v/>
      </c>
      <c r="BC833" s="25" t="str">
        <f t="shared" ca="1" si="776"/>
        <v/>
      </c>
      <c r="BD833" s="25" t="str">
        <f ca="1">IF($H833="","",IF($Q833="x",SUM(AW$3:AY833)+SUM(BB$3:BC833)-SUM(BD$3:BD832),0))</f>
        <v/>
      </c>
      <c r="BE833" s="25" t="str">
        <f t="shared" ca="1" si="777"/>
        <v/>
      </c>
      <c r="BF833" s="25" t="str">
        <f t="shared" ca="1" si="746"/>
        <v/>
      </c>
      <c r="BG833" s="7"/>
      <c r="BI833" s="25" t="str">
        <f t="shared" ca="1" si="778"/>
        <v/>
      </c>
      <c r="BJ833" s="25">
        <f ca="1">SUM(BI$3:BI833)</f>
        <v>0</v>
      </c>
      <c r="BK833" s="25" t="str">
        <f t="shared" ca="1" si="790"/>
        <v/>
      </c>
      <c r="BL833" s="25" t="str">
        <f t="shared" ca="1" si="747"/>
        <v/>
      </c>
      <c r="BM833" s="25" t="str">
        <f t="shared" ca="1" si="779"/>
        <v/>
      </c>
      <c r="BN833" s="25" t="str">
        <f t="shared" ca="1" si="780"/>
        <v/>
      </c>
      <c r="BO833" s="25" t="str">
        <f t="shared" ca="1" si="781"/>
        <v/>
      </c>
      <c r="BP833" s="25" t="str">
        <f t="shared" ca="1" si="782"/>
        <v/>
      </c>
      <c r="BQ833" s="25" t="str">
        <f t="shared" ca="1" si="783"/>
        <v/>
      </c>
      <c r="BR833" s="25" t="str">
        <f t="shared" ca="1" si="784"/>
        <v/>
      </c>
      <c r="BS833" s="25" t="str">
        <f ca="1">IF($H833="","",IF($Q833="x",SUM(BL$3:BN833)+SUM(BQ$3:BR833)-SUM(BS$3:BS832),0))</f>
        <v/>
      </c>
      <c r="BT833" s="25" t="str">
        <f t="shared" ca="1" si="785"/>
        <v/>
      </c>
      <c r="BU833" s="25" t="str">
        <f t="shared" ca="1" si="748"/>
        <v/>
      </c>
      <c r="BV833" s="7"/>
      <c r="BY833" s="7"/>
      <c r="CB833" s="131">
        <f t="shared" si="732"/>
        <v>830</v>
      </c>
      <c r="CC833" s="132" t="str">
        <f t="shared" ca="1" si="786"/>
        <v/>
      </c>
      <c r="CD833" s="133" t="str">
        <f t="shared" ca="1" si="733"/>
        <v/>
      </c>
      <c r="CE833" s="133" t="str">
        <f t="shared" ca="1" si="787"/>
        <v/>
      </c>
      <c r="CF833" s="133" t="str">
        <f t="shared" ca="1" si="734"/>
        <v/>
      </c>
      <c r="CG833" s="133" t="str">
        <f t="shared" ca="1" si="788"/>
        <v/>
      </c>
      <c r="CH833" s="133" t="str">
        <f ca="1">IF($H833="","",IF(MONTH($H833)=MONTH($C$4)-1,MAX(0,(CG833-SUM(N822:N833)+SUM(O822:O833))-(VLOOKUP(CB833-12,$CB$3:$CH832,6,FALSE))),0)*0.25)</f>
        <v/>
      </c>
      <c r="CI833" s="133" t="str">
        <f ca="1">IF($H833="","",CG833-SUM($CH$4:$CH833))</f>
        <v/>
      </c>
      <c r="CK833" s="133" t="str">
        <f ca="1">IF($H833="","",SUM($N$4:$N833)+$CK$3)</f>
        <v/>
      </c>
      <c r="CL833" s="133" t="str">
        <f ca="1">IF($H833="","",SUM($O$4:$O833))</f>
        <v/>
      </c>
      <c r="CM833" s="133" t="str">
        <f t="shared" ca="1" si="791"/>
        <v/>
      </c>
      <c r="CN833" s="133" t="str">
        <f ca="1">IF($H833="","",ROUND(IF(MONTH($H833)=MONTH($C$4)-1,BT833*(1+CC833)-SUM($CM$4:$CM833),0),2))</f>
        <v/>
      </c>
      <c r="CZ833" s="132" t="str">
        <f t="shared" ca="1" si="749"/>
        <v/>
      </c>
    </row>
    <row r="834" spans="6:104" x14ac:dyDescent="0.2">
      <c r="F834" s="3">
        <v>831</v>
      </c>
      <c r="G834" s="3">
        <f t="shared" si="750"/>
        <v>70</v>
      </c>
      <c r="H834" s="8" t="str">
        <f t="shared" ca="1" si="789"/>
        <v/>
      </c>
      <c r="I834" s="6" t="str">
        <f t="shared" ca="1" si="735"/>
        <v/>
      </c>
      <c r="J834" s="6" t="str">
        <f t="shared" ca="1" si="736"/>
        <v/>
      </c>
      <c r="K834" s="7"/>
      <c r="L834" s="6" t="str">
        <f ca="1">IF($H834="","",IF($J834="",VLOOKUP($I834,Sterbetafeln!$A$4:$I$124,$D$10,FALSE),MAX(0.0005,VLOOKUP($I834,Sterbetafeln!$A$4:$I$124,$D$10,FALSE)*VLOOKUP($J834,Sterbetafeln!$A$4:$I$124,$D$13,FALSE))))</f>
        <v/>
      </c>
      <c r="M834" s="78">
        <f ca="1">SUM($O$3:$O834)</f>
        <v>0</v>
      </c>
      <c r="N834" s="25" t="str">
        <f t="shared" ca="1" si="751"/>
        <v/>
      </c>
      <c r="O834" s="25" t="str">
        <f t="shared" ca="1" si="752"/>
        <v/>
      </c>
      <c r="P834" s="25" t="str">
        <f t="shared" ca="1" si="753"/>
        <v/>
      </c>
      <c r="Q834" s="7" t="str">
        <f t="shared" ca="1" si="754"/>
        <v/>
      </c>
      <c r="R834" s="25" t="str">
        <f t="shared" ca="1" si="755"/>
        <v/>
      </c>
      <c r="S834" s="25">
        <f ca="1">SUM(R$3:R834)</f>
        <v>0</v>
      </c>
      <c r="T834" s="25" t="str">
        <f t="shared" ca="1" si="756"/>
        <v/>
      </c>
      <c r="U834" s="25" t="str">
        <f t="shared" ca="1" si="737"/>
        <v/>
      </c>
      <c r="V834" s="25" t="str">
        <f t="shared" ca="1" si="757"/>
        <v/>
      </c>
      <c r="W834" s="25" t="str">
        <f t="shared" ca="1" si="738"/>
        <v/>
      </c>
      <c r="X834" s="25" t="str">
        <f t="shared" ca="1" si="758"/>
        <v/>
      </c>
      <c r="Y834" s="25" t="str">
        <f t="shared" ca="1" si="739"/>
        <v/>
      </c>
      <c r="Z834" s="25" t="str">
        <f t="shared" ca="1" si="759"/>
        <v/>
      </c>
      <c r="AA834" s="25" t="str">
        <f t="shared" ca="1" si="760"/>
        <v/>
      </c>
      <c r="AB834" s="25" t="str">
        <f ca="1">IF($H834="","",IF($Q834="x",SUM(U$3:W834)+SUM(Z$3:AA834)-SUM(AB$3:AB833),0))</f>
        <v/>
      </c>
      <c r="AC834" s="25" t="str">
        <f t="shared" ca="1" si="761"/>
        <v/>
      </c>
      <c r="AD834" s="25" t="str">
        <f t="shared" ca="1" si="740"/>
        <v/>
      </c>
      <c r="AE834" s="7"/>
      <c r="AF834" s="25" t="str">
        <f t="shared" ca="1" si="762"/>
        <v/>
      </c>
      <c r="AG834" s="25">
        <f ca="1">SUM(AF$3:AF834)</f>
        <v>0</v>
      </c>
      <c r="AH834" s="25" t="str">
        <f t="shared" ca="1" si="763"/>
        <v/>
      </c>
      <c r="AI834" s="25" t="str">
        <f t="shared" ca="1" si="741"/>
        <v/>
      </c>
      <c r="AJ834" s="25" t="str">
        <f t="shared" ca="1" si="764"/>
        <v/>
      </c>
      <c r="AK834" s="25" t="str">
        <f t="shared" ca="1" si="742"/>
        <v/>
      </c>
      <c r="AL834" s="25" t="str">
        <f t="shared" ca="1" si="765"/>
        <v/>
      </c>
      <c r="AM834" s="25" t="str">
        <f t="shared" ca="1" si="743"/>
        <v/>
      </c>
      <c r="AN834" s="25" t="str">
        <f t="shared" ca="1" si="766"/>
        <v/>
      </c>
      <c r="AO834" s="25" t="str">
        <f t="shared" ca="1" si="767"/>
        <v/>
      </c>
      <c r="AP834" s="25" t="str">
        <f ca="1">IF($H834="","",IF($Q834="x",SUM(AI$3:AK834)+SUM(AN$3:AO834)-SUM(AP$3:AP833),0))</f>
        <v/>
      </c>
      <c r="AQ834" s="25" t="str">
        <f t="shared" ca="1" si="768"/>
        <v/>
      </c>
      <c r="AR834" s="25" t="str">
        <f t="shared" ca="1" si="744"/>
        <v/>
      </c>
      <c r="AS834" s="7"/>
      <c r="AT834" s="25" t="str">
        <f t="shared" ca="1" si="769"/>
        <v/>
      </c>
      <c r="AU834" s="25">
        <f ca="1">SUM(AT$3:AT834)</f>
        <v>0</v>
      </c>
      <c r="AV834" s="25" t="str">
        <f t="shared" ca="1" si="770"/>
        <v/>
      </c>
      <c r="AW834" s="25" t="str">
        <f t="shared" ca="1" si="745"/>
        <v/>
      </c>
      <c r="AX834" s="25" t="str">
        <f t="shared" ca="1" si="771"/>
        <v/>
      </c>
      <c r="AY834" s="25" t="str">
        <f t="shared" ca="1" si="772"/>
        <v/>
      </c>
      <c r="AZ834" s="25" t="str">
        <f t="shared" ca="1" si="773"/>
        <v/>
      </c>
      <c r="BA834" s="25" t="str">
        <f t="shared" ca="1" si="774"/>
        <v/>
      </c>
      <c r="BB834" s="25" t="str">
        <f t="shared" ca="1" si="775"/>
        <v/>
      </c>
      <c r="BC834" s="25" t="str">
        <f t="shared" ca="1" si="776"/>
        <v/>
      </c>
      <c r="BD834" s="25" t="str">
        <f ca="1">IF($H834="","",IF($Q834="x",SUM(AW$3:AY834)+SUM(BB$3:BC834)-SUM(BD$3:BD833),0))</f>
        <v/>
      </c>
      <c r="BE834" s="25" t="str">
        <f t="shared" ca="1" si="777"/>
        <v/>
      </c>
      <c r="BF834" s="25" t="str">
        <f t="shared" ca="1" si="746"/>
        <v/>
      </c>
      <c r="BG834" s="7"/>
      <c r="BI834" s="25" t="str">
        <f t="shared" ca="1" si="778"/>
        <v/>
      </c>
      <c r="BJ834" s="25">
        <f ca="1">SUM(BI$3:BI834)</f>
        <v>0</v>
      </c>
      <c r="BK834" s="25" t="str">
        <f t="shared" ca="1" si="790"/>
        <v/>
      </c>
      <c r="BL834" s="25" t="str">
        <f t="shared" ca="1" si="747"/>
        <v/>
      </c>
      <c r="BM834" s="25" t="str">
        <f t="shared" ca="1" si="779"/>
        <v/>
      </c>
      <c r="BN834" s="25" t="str">
        <f t="shared" ca="1" si="780"/>
        <v/>
      </c>
      <c r="BO834" s="25" t="str">
        <f t="shared" ca="1" si="781"/>
        <v/>
      </c>
      <c r="BP834" s="25" t="str">
        <f t="shared" ca="1" si="782"/>
        <v/>
      </c>
      <c r="BQ834" s="25" t="str">
        <f t="shared" ca="1" si="783"/>
        <v/>
      </c>
      <c r="BR834" s="25" t="str">
        <f t="shared" ca="1" si="784"/>
        <v/>
      </c>
      <c r="BS834" s="25" t="str">
        <f ca="1">IF($H834="","",IF($Q834="x",SUM(BL$3:BN834)+SUM(BQ$3:BR834)-SUM(BS$3:BS833),0))</f>
        <v/>
      </c>
      <c r="BT834" s="25" t="str">
        <f t="shared" ca="1" si="785"/>
        <v/>
      </c>
      <c r="BU834" s="25" t="str">
        <f t="shared" ca="1" si="748"/>
        <v/>
      </c>
      <c r="BV834" s="7"/>
      <c r="BY834" s="7"/>
      <c r="CB834" s="131">
        <f t="shared" ref="CB834:CB897" si="792">F834</f>
        <v>831</v>
      </c>
      <c r="CC834" s="132" t="str">
        <f t="shared" ca="1" si="786"/>
        <v/>
      </c>
      <c r="CD834" s="133" t="str">
        <f t="shared" ref="CD834:CD897" ca="1" si="793">IF($H834="","",MAX(0,(CF833+($N834-$O834)*0.95)*((1+$C$37)^(1/12))))</f>
        <v/>
      </c>
      <c r="CE834" s="133" t="str">
        <f t="shared" ca="1" si="787"/>
        <v/>
      </c>
      <c r="CF834" s="133" t="str">
        <f t="shared" ref="CF834:CF897" ca="1" si="794">IF($H834="","",ROUND(CD834-CE834,2))</f>
        <v/>
      </c>
      <c r="CG834" s="133" t="str">
        <f t="shared" ca="1" si="788"/>
        <v/>
      </c>
      <c r="CH834" s="133" t="str">
        <f ca="1">IF($H834="","",IF(MONTH($H834)=MONTH($C$4)-1,MAX(0,(CG834-SUM(N823:N834)+SUM(O823:O834))-(VLOOKUP(CB834-12,$CB$3:$CH833,6,FALSE))),0)*0.25)</f>
        <v/>
      </c>
      <c r="CI834" s="133" t="str">
        <f ca="1">IF($H834="","",CG834-SUM($CH$4:$CH834))</f>
        <v/>
      </c>
      <c r="CK834" s="133" t="str">
        <f ca="1">IF($H834="","",SUM($N$4:$N834)+$CK$3)</f>
        <v/>
      </c>
      <c r="CL834" s="133" t="str">
        <f ca="1">IF($H834="","",SUM($O$4:$O834))</f>
        <v/>
      </c>
      <c r="CM834" s="133" t="str">
        <f t="shared" ca="1" si="791"/>
        <v/>
      </c>
      <c r="CN834" s="133" t="str">
        <f ca="1">IF($H834="","",ROUND(IF(MONTH($H834)=MONTH($C$4)-1,BT834*(1+CC834)-SUM($CM$4:$CM834),0),2))</f>
        <v/>
      </c>
      <c r="CZ834" s="132" t="str">
        <f t="shared" ca="1" si="749"/>
        <v/>
      </c>
    </row>
    <row r="835" spans="6:104" x14ac:dyDescent="0.2">
      <c r="F835" s="3">
        <v>832</v>
      </c>
      <c r="G835" s="3">
        <f t="shared" si="750"/>
        <v>70</v>
      </c>
      <c r="H835" s="8" t="str">
        <f t="shared" ca="1" si="789"/>
        <v/>
      </c>
      <c r="I835" s="6" t="str">
        <f t="shared" ref="I835:I898" ca="1" si="795">IF($H835="","",ROUND(DAYS360($C$10,$H835)/360,0))</f>
        <v/>
      </c>
      <c r="J835" s="6" t="str">
        <f t="shared" ca="1" si="736"/>
        <v/>
      </c>
      <c r="K835" s="7"/>
      <c r="L835" s="6" t="str">
        <f ca="1">IF($H835="","",IF($J835="",VLOOKUP($I835,Sterbetafeln!$A$4:$I$124,$D$10,FALSE),MAX(0.0005,VLOOKUP($I835,Sterbetafeln!$A$4:$I$124,$D$10,FALSE)*VLOOKUP($J835,Sterbetafeln!$A$4:$I$124,$D$13,FALSE))))</f>
        <v/>
      </c>
      <c r="M835" s="78">
        <f ca="1">SUM($O$3:$O835)</f>
        <v>0</v>
      </c>
      <c r="N835" s="25" t="str">
        <f t="shared" ca="1" si="751"/>
        <v/>
      </c>
      <c r="O835" s="25" t="str">
        <f t="shared" ca="1" si="752"/>
        <v/>
      </c>
      <c r="P835" s="25" t="str">
        <f t="shared" ca="1" si="753"/>
        <v/>
      </c>
      <c r="Q835" s="7" t="str">
        <f t="shared" ca="1" si="754"/>
        <v/>
      </c>
      <c r="R835" s="25" t="str">
        <f t="shared" ca="1" si="755"/>
        <v/>
      </c>
      <c r="S835" s="25">
        <f ca="1">SUM(R$3:R835)</f>
        <v>0</v>
      </c>
      <c r="T835" s="25" t="str">
        <f t="shared" ca="1" si="756"/>
        <v/>
      </c>
      <c r="U835" s="25" t="str">
        <f t="shared" ca="1" si="737"/>
        <v/>
      </c>
      <c r="V835" s="25" t="str">
        <f t="shared" ca="1" si="757"/>
        <v/>
      </c>
      <c r="W835" s="25" t="str">
        <f t="shared" ca="1" si="738"/>
        <v/>
      </c>
      <c r="X835" s="25" t="str">
        <f t="shared" ca="1" si="758"/>
        <v/>
      </c>
      <c r="Y835" s="25" t="str">
        <f t="shared" ca="1" si="739"/>
        <v/>
      </c>
      <c r="Z835" s="25" t="str">
        <f t="shared" ca="1" si="759"/>
        <v/>
      </c>
      <c r="AA835" s="25" t="str">
        <f t="shared" ca="1" si="760"/>
        <v/>
      </c>
      <c r="AB835" s="25" t="str">
        <f ca="1">IF($H835="","",IF($Q835="x",SUM(U$3:W835)+SUM(Z$3:AA835)-SUM(AB$3:AB834),0))</f>
        <v/>
      </c>
      <c r="AC835" s="25" t="str">
        <f t="shared" ca="1" si="761"/>
        <v/>
      </c>
      <c r="AD835" s="25" t="str">
        <f t="shared" ca="1" si="740"/>
        <v/>
      </c>
      <c r="AE835" s="7"/>
      <c r="AF835" s="25" t="str">
        <f t="shared" ca="1" si="762"/>
        <v/>
      </c>
      <c r="AG835" s="25">
        <f ca="1">SUM(AF$3:AF835)</f>
        <v>0</v>
      </c>
      <c r="AH835" s="25" t="str">
        <f t="shared" ca="1" si="763"/>
        <v/>
      </c>
      <c r="AI835" s="25" t="str">
        <f t="shared" ca="1" si="741"/>
        <v/>
      </c>
      <c r="AJ835" s="25" t="str">
        <f t="shared" ca="1" si="764"/>
        <v/>
      </c>
      <c r="AK835" s="25" t="str">
        <f t="shared" ca="1" si="742"/>
        <v/>
      </c>
      <c r="AL835" s="25" t="str">
        <f t="shared" ca="1" si="765"/>
        <v/>
      </c>
      <c r="AM835" s="25" t="str">
        <f t="shared" ca="1" si="743"/>
        <v/>
      </c>
      <c r="AN835" s="25" t="str">
        <f t="shared" ca="1" si="766"/>
        <v/>
      </c>
      <c r="AO835" s="25" t="str">
        <f t="shared" ca="1" si="767"/>
        <v/>
      </c>
      <c r="AP835" s="25" t="str">
        <f ca="1">IF($H835="","",IF($Q835="x",SUM(AI$3:AK835)+SUM(AN$3:AO835)-SUM(AP$3:AP834),0))</f>
        <v/>
      </c>
      <c r="AQ835" s="25" t="str">
        <f t="shared" ca="1" si="768"/>
        <v/>
      </c>
      <c r="AR835" s="25" t="str">
        <f t="shared" ca="1" si="744"/>
        <v/>
      </c>
      <c r="AS835" s="7"/>
      <c r="AT835" s="25" t="str">
        <f t="shared" ca="1" si="769"/>
        <v/>
      </c>
      <c r="AU835" s="25">
        <f ca="1">SUM(AT$3:AT835)</f>
        <v>0</v>
      </c>
      <c r="AV835" s="25" t="str">
        <f t="shared" ca="1" si="770"/>
        <v/>
      </c>
      <c r="AW835" s="25" t="str">
        <f t="shared" ca="1" si="745"/>
        <v/>
      </c>
      <c r="AX835" s="25" t="str">
        <f t="shared" ca="1" si="771"/>
        <v/>
      </c>
      <c r="AY835" s="25" t="str">
        <f t="shared" ca="1" si="772"/>
        <v/>
      </c>
      <c r="AZ835" s="25" t="str">
        <f t="shared" ca="1" si="773"/>
        <v/>
      </c>
      <c r="BA835" s="25" t="str">
        <f t="shared" ca="1" si="774"/>
        <v/>
      </c>
      <c r="BB835" s="25" t="str">
        <f t="shared" ca="1" si="775"/>
        <v/>
      </c>
      <c r="BC835" s="25" t="str">
        <f t="shared" ca="1" si="776"/>
        <v/>
      </c>
      <c r="BD835" s="25" t="str">
        <f ca="1">IF($H835="","",IF($Q835="x",SUM(AW$3:AY835)+SUM(BB$3:BC835)-SUM(BD$3:BD834),0))</f>
        <v/>
      </c>
      <c r="BE835" s="25" t="str">
        <f t="shared" ca="1" si="777"/>
        <v/>
      </c>
      <c r="BF835" s="25" t="str">
        <f t="shared" ca="1" si="746"/>
        <v/>
      </c>
      <c r="BG835" s="7"/>
      <c r="BI835" s="25" t="str">
        <f t="shared" ca="1" si="778"/>
        <v/>
      </c>
      <c r="BJ835" s="25">
        <f ca="1">SUM(BI$3:BI835)</f>
        <v>0</v>
      </c>
      <c r="BK835" s="25" t="str">
        <f t="shared" ca="1" si="790"/>
        <v/>
      </c>
      <c r="BL835" s="25" t="str">
        <f t="shared" ca="1" si="747"/>
        <v/>
      </c>
      <c r="BM835" s="25" t="str">
        <f t="shared" ca="1" si="779"/>
        <v/>
      </c>
      <c r="BN835" s="25" t="str">
        <f t="shared" ca="1" si="780"/>
        <v/>
      </c>
      <c r="BO835" s="25" t="str">
        <f t="shared" ca="1" si="781"/>
        <v/>
      </c>
      <c r="BP835" s="25" t="str">
        <f t="shared" ca="1" si="782"/>
        <v/>
      </c>
      <c r="BQ835" s="25" t="str">
        <f t="shared" ca="1" si="783"/>
        <v/>
      </c>
      <c r="BR835" s="25" t="str">
        <f t="shared" ca="1" si="784"/>
        <v/>
      </c>
      <c r="BS835" s="25" t="str">
        <f ca="1">IF($H835="","",IF($Q835="x",SUM(BL$3:BN835)+SUM(BQ$3:BR835)-SUM(BS$3:BS834),0))</f>
        <v/>
      </c>
      <c r="BT835" s="25" t="str">
        <f t="shared" ca="1" si="785"/>
        <v/>
      </c>
      <c r="BU835" s="25" t="str">
        <f t="shared" ca="1" si="748"/>
        <v/>
      </c>
      <c r="BV835" s="7"/>
      <c r="BY835" s="7"/>
      <c r="CB835" s="131">
        <f t="shared" si="792"/>
        <v>832</v>
      </c>
      <c r="CC835" s="132" t="str">
        <f t="shared" ca="1" si="786"/>
        <v/>
      </c>
      <c r="CD835" s="133" t="str">
        <f t="shared" ca="1" si="793"/>
        <v/>
      </c>
      <c r="CE835" s="133" t="str">
        <f t="shared" ca="1" si="787"/>
        <v/>
      </c>
      <c r="CF835" s="133" t="str">
        <f t="shared" ca="1" si="794"/>
        <v/>
      </c>
      <c r="CG835" s="133" t="str">
        <f t="shared" ca="1" si="788"/>
        <v/>
      </c>
      <c r="CH835" s="133" t="str">
        <f ca="1">IF($H835="","",IF(MONTH($H835)=MONTH($C$4)-1,MAX(0,(CG835-SUM(N824:N835)+SUM(O824:O835))-(VLOOKUP(CB835-12,$CB$3:$CH834,6,FALSE))),0)*0.25)</f>
        <v/>
      </c>
      <c r="CI835" s="133" t="str">
        <f ca="1">IF($H835="","",CG835-SUM($CH$4:$CH835))</f>
        <v/>
      </c>
      <c r="CK835" s="133" t="str">
        <f ca="1">IF($H835="","",SUM($N$4:$N835)+$CK$3)</f>
        <v/>
      </c>
      <c r="CL835" s="133" t="str">
        <f ca="1">IF($H835="","",SUM($O$4:$O835))</f>
        <v/>
      </c>
      <c r="CM835" s="133" t="str">
        <f t="shared" ca="1" si="791"/>
        <v/>
      </c>
      <c r="CN835" s="133" t="str">
        <f ca="1">IF($H835="","",ROUND(IF(MONTH($H835)=MONTH($C$4)-1,BT835*(1+CC835)-SUM($CM$4:$CM835),0),2))</f>
        <v/>
      </c>
      <c r="CZ835" s="132" t="str">
        <f t="shared" ca="1" si="749"/>
        <v/>
      </c>
    </row>
    <row r="836" spans="6:104" x14ac:dyDescent="0.2">
      <c r="F836" s="3">
        <v>833</v>
      </c>
      <c r="G836" s="3">
        <f t="shared" si="750"/>
        <v>70</v>
      </c>
      <c r="H836" s="8" t="str">
        <f t="shared" ca="1" si="789"/>
        <v/>
      </c>
      <c r="I836" s="6" t="str">
        <f t="shared" ca="1" si="795"/>
        <v/>
      </c>
      <c r="J836" s="6" t="str">
        <f t="shared" ref="J836:J899" ca="1" si="796">IF($H836="","",IF(OR($C$13="",$C$14=""),"",ROUND(DAYS360($C$13,$H836)/360,0)))</f>
        <v/>
      </c>
      <c r="K836" s="7"/>
      <c r="L836" s="6" t="str">
        <f ca="1">IF($H836="","",IF($J836="",VLOOKUP($I836,Sterbetafeln!$A$4:$I$124,$D$10,FALSE),MAX(0.0005,VLOOKUP($I836,Sterbetafeln!$A$4:$I$124,$D$10,FALSE)*VLOOKUP($J836,Sterbetafeln!$A$4:$I$124,$D$13,FALSE))))</f>
        <v/>
      </c>
      <c r="M836" s="78">
        <f ca="1">SUM($O$3:$O836)</f>
        <v>0</v>
      </c>
      <c r="N836" s="25" t="str">
        <f t="shared" ca="1" si="751"/>
        <v/>
      </c>
      <c r="O836" s="25" t="str">
        <f t="shared" ca="1" si="752"/>
        <v/>
      </c>
      <c r="P836" s="25" t="str">
        <f t="shared" ca="1" si="753"/>
        <v/>
      </c>
      <c r="Q836" s="7" t="str">
        <f t="shared" ca="1" si="754"/>
        <v/>
      </c>
      <c r="R836" s="25" t="str">
        <f t="shared" ca="1" si="755"/>
        <v/>
      </c>
      <c r="S836" s="25">
        <f ca="1">SUM(R$3:R836)</f>
        <v>0</v>
      </c>
      <c r="T836" s="25" t="str">
        <f t="shared" ca="1" si="756"/>
        <v/>
      </c>
      <c r="U836" s="25" t="str">
        <f t="shared" ref="U836:U899" ca="1" si="797">IF($H836="","",ROUND(MAX(T836*$C$25,$C$26)/12,2))</f>
        <v/>
      </c>
      <c r="V836" s="25" t="str">
        <f t="shared" ca="1" si="757"/>
        <v/>
      </c>
      <c r="W836" s="25" t="str">
        <f t="shared" ref="W836:W899" ca="1" si="798">IF($H836="","",ROUND((T836*$C$28)/12,2))</f>
        <v/>
      </c>
      <c r="X836" s="25" t="str">
        <f t="shared" ca="1" si="758"/>
        <v/>
      </c>
      <c r="Y836" s="25" t="str">
        <f t="shared" ref="Y836:Y899" ca="1" si="799">IF($H836="","",ROUND(X836-T836,2))</f>
        <v/>
      </c>
      <c r="Z836" s="25" t="str">
        <f t="shared" ca="1" si="759"/>
        <v/>
      </c>
      <c r="AA836" s="25" t="str">
        <f t="shared" ca="1" si="760"/>
        <v/>
      </c>
      <c r="AB836" s="25" t="str">
        <f ca="1">IF($H836="","",IF($Q836="x",SUM(U$3:W836)+SUM(Z$3:AA836)-SUM(AB$3:AB835),0))</f>
        <v/>
      </c>
      <c r="AC836" s="25" t="str">
        <f t="shared" ca="1" si="761"/>
        <v/>
      </c>
      <c r="AD836" s="25" t="str">
        <f t="shared" ref="AD836:AD899" ca="1" si="800">IF($H836="","",ROUND(MAX(0,AC836-$C$31+$BW836)*$C$86,2))</f>
        <v/>
      </c>
      <c r="AE836" s="7"/>
      <c r="AF836" s="25" t="str">
        <f t="shared" ca="1" si="762"/>
        <v/>
      </c>
      <c r="AG836" s="25">
        <f ca="1">SUM(AF$3:AF836)</f>
        <v>0</v>
      </c>
      <c r="AH836" s="25" t="str">
        <f t="shared" ca="1" si="763"/>
        <v/>
      </c>
      <c r="AI836" s="25" t="str">
        <f t="shared" ref="AI836:AI899" ca="1" si="801">IF($H836="","",ROUND(MAX(AH836*$C$25,$C$26)/12,2))</f>
        <v/>
      </c>
      <c r="AJ836" s="25" t="str">
        <f t="shared" ca="1" si="764"/>
        <v/>
      </c>
      <c r="AK836" s="25" t="str">
        <f t="shared" ref="AK836:AK899" ca="1" si="802">IF($H836="","",ROUND((AH836*$C$28)/12,2))</f>
        <v/>
      </c>
      <c r="AL836" s="25" t="str">
        <f t="shared" ca="1" si="765"/>
        <v/>
      </c>
      <c r="AM836" s="25" t="str">
        <f t="shared" ref="AM836:AM899" ca="1" si="803">IF($H836="","",ROUND(AL836-AH836,2))</f>
        <v/>
      </c>
      <c r="AN836" s="25" t="str">
        <f t="shared" ca="1" si="766"/>
        <v/>
      </c>
      <c r="AO836" s="25" t="str">
        <f t="shared" ca="1" si="767"/>
        <v/>
      </c>
      <c r="AP836" s="25" t="str">
        <f ca="1">IF($H836="","",IF($Q836="x",SUM(AI$3:AK836)+SUM(AN$3:AO836)-SUM(AP$3:AP835),0))</f>
        <v/>
      </c>
      <c r="AQ836" s="25" t="str">
        <f t="shared" ca="1" si="768"/>
        <v/>
      </c>
      <c r="AR836" s="25" t="str">
        <f t="shared" ref="AR836:AR899" ca="1" si="804">IF($H836="","",ROUND(MAX(0,AQ836-$C$31+$BW836)*$C$86,2))</f>
        <v/>
      </c>
      <c r="AS836" s="7"/>
      <c r="AT836" s="25" t="str">
        <f t="shared" ca="1" si="769"/>
        <v/>
      </c>
      <c r="AU836" s="25">
        <f ca="1">SUM(AT$3:AT836)</f>
        <v>0</v>
      </c>
      <c r="AV836" s="25" t="str">
        <f t="shared" ca="1" si="770"/>
        <v/>
      </c>
      <c r="AW836" s="25" t="str">
        <f t="shared" ref="AW836:AW899" ca="1" si="805">IF($H836="","",ROUND(MAX(AV836*$C$25,$C$26)/12,2))</f>
        <v/>
      </c>
      <c r="AX836" s="25" t="str">
        <f t="shared" ca="1" si="771"/>
        <v/>
      </c>
      <c r="AY836" s="25" t="str">
        <f t="shared" ca="1" si="772"/>
        <v/>
      </c>
      <c r="AZ836" s="25" t="str">
        <f t="shared" ca="1" si="773"/>
        <v/>
      </c>
      <c r="BA836" s="25" t="str">
        <f t="shared" ca="1" si="774"/>
        <v/>
      </c>
      <c r="BB836" s="25" t="str">
        <f t="shared" ca="1" si="775"/>
        <v/>
      </c>
      <c r="BC836" s="25" t="str">
        <f t="shared" ca="1" si="776"/>
        <v/>
      </c>
      <c r="BD836" s="25" t="str">
        <f ca="1">IF($H836="","",IF($Q836="x",SUM(AW$3:AY836)+SUM(BB$3:BC836)-SUM(BD$3:BD835),0))</f>
        <v/>
      </c>
      <c r="BE836" s="25" t="str">
        <f t="shared" ca="1" si="777"/>
        <v/>
      </c>
      <c r="BF836" s="25" t="str">
        <f t="shared" ref="BF836:BF899" ca="1" si="806">IF($H836="","",ROUND(MAX(0,BE836-$C$31+$BW836)*$C$86,2))</f>
        <v/>
      </c>
      <c r="BG836" s="7"/>
      <c r="BI836" s="25" t="str">
        <f t="shared" ca="1" si="778"/>
        <v/>
      </c>
      <c r="BJ836" s="25">
        <f ca="1">SUM(BI$3:BI836)</f>
        <v>0</v>
      </c>
      <c r="BK836" s="25" t="str">
        <f t="shared" ca="1" si="790"/>
        <v/>
      </c>
      <c r="BL836" s="25" t="str">
        <f t="shared" ref="BL836:BL899" ca="1" si="807">IF($H836="","",ROUND(MAX(BK836*$C$25,$C$26)/12,2))</f>
        <v/>
      </c>
      <c r="BM836" s="25" t="str">
        <f t="shared" ca="1" si="779"/>
        <v/>
      </c>
      <c r="BN836" s="25" t="str">
        <f t="shared" ca="1" si="780"/>
        <v/>
      </c>
      <c r="BO836" s="25" t="str">
        <f t="shared" ca="1" si="781"/>
        <v/>
      </c>
      <c r="BP836" s="25" t="str">
        <f t="shared" ca="1" si="782"/>
        <v/>
      </c>
      <c r="BQ836" s="25" t="str">
        <f t="shared" ca="1" si="783"/>
        <v/>
      </c>
      <c r="BR836" s="25" t="str">
        <f t="shared" ca="1" si="784"/>
        <v/>
      </c>
      <c r="BS836" s="25" t="str">
        <f ca="1">IF($H836="","",IF($Q836="x",SUM(BL$3:BN836)+SUM(BQ$3:BR836)-SUM(BS$3:BS835),0))</f>
        <v/>
      </c>
      <c r="BT836" s="25" t="str">
        <f t="shared" ca="1" si="785"/>
        <v/>
      </c>
      <c r="BU836" s="25" t="str">
        <f t="shared" ref="BU836:BU899" ca="1" si="808">IF($H836="","",ROUND(MAX(0,BT836-$C$31+$BW836)*$C$86,2))</f>
        <v/>
      </c>
      <c r="BV836" s="7"/>
      <c r="BY836" s="7"/>
      <c r="CB836" s="131">
        <f t="shared" si="792"/>
        <v>833</v>
      </c>
      <c r="CC836" s="132" t="str">
        <f t="shared" ca="1" si="786"/>
        <v/>
      </c>
      <c r="CD836" s="133" t="str">
        <f t="shared" ca="1" si="793"/>
        <v/>
      </c>
      <c r="CE836" s="133" t="str">
        <f t="shared" ca="1" si="787"/>
        <v/>
      </c>
      <c r="CF836" s="133" t="str">
        <f t="shared" ca="1" si="794"/>
        <v/>
      </c>
      <c r="CG836" s="133" t="str">
        <f t="shared" ca="1" si="788"/>
        <v/>
      </c>
      <c r="CH836" s="133" t="str">
        <f ca="1">IF($H836="","",IF(MONTH($H836)=MONTH($C$4)-1,MAX(0,(CG836-SUM(N825:N836)+SUM(O825:O836))-(VLOOKUP(CB836-12,$CB$3:$CH835,6,FALSE))),0)*0.25)</f>
        <v/>
      </c>
      <c r="CI836" s="133" t="str">
        <f ca="1">IF($H836="","",CG836-SUM($CH$4:$CH836))</f>
        <v/>
      </c>
      <c r="CK836" s="133" t="str">
        <f ca="1">IF($H836="","",SUM($N$4:$N836)+$CK$3)</f>
        <v/>
      </c>
      <c r="CL836" s="133" t="str">
        <f ca="1">IF($H836="","",SUM($O$4:$O836))</f>
        <v/>
      </c>
      <c r="CM836" s="133" t="str">
        <f t="shared" ca="1" si="791"/>
        <v/>
      </c>
      <c r="CN836" s="133" t="str">
        <f ca="1">IF($H836="","",ROUND(IF(MONTH($H836)=MONTH($C$4)-1,BT836*(1+CC836)-SUM($CM$4:$CM836),0),2))</f>
        <v/>
      </c>
      <c r="CZ836" s="132" t="str">
        <f t="shared" ref="CZ836:CZ899" ca="1" si="809">IF($H836="","",IF($C$30="FLEX",IF($G837&gt;5,ROUND(((($C$5-$G837+1)/($C$5-5)*($C$29-1))+1),4),1),ROUND($C$29,4)))</f>
        <v/>
      </c>
    </row>
    <row r="837" spans="6:104" x14ac:dyDescent="0.2">
      <c r="F837" s="3">
        <v>834</v>
      </c>
      <c r="G837" s="3">
        <f t="shared" ref="G837:G900" si="810">ROUNDDOWN((F837-1)/12+1,0)</f>
        <v>70</v>
      </c>
      <c r="H837" s="8" t="str">
        <f t="shared" ca="1" si="789"/>
        <v/>
      </c>
      <c r="I837" s="6" t="str">
        <f t="shared" ca="1" si="795"/>
        <v/>
      </c>
      <c r="J837" s="6" t="str">
        <f t="shared" ca="1" si="796"/>
        <v/>
      </c>
      <c r="K837" s="7"/>
      <c r="L837" s="6" t="str">
        <f ca="1">IF($H837="","",IF($J837="",VLOOKUP($I837,Sterbetafeln!$A$4:$I$124,$D$10,FALSE),MAX(0.0005,VLOOKUP($I837,Sterbetafeln!$A$4:$I$124,$D$10,FALSE)*VLOOKUP($J837,Sterbetafeln!$A$4:$I$124,$D$13,FALSE))))</f>
        <v/>
      </c>
      <c r="M837" s="78">
        <f ca="1">SUM($O$3:$O837)</f>
        <v>0</v>
      </c>
      <c r="N837" s="25" t="str">
        <f t="shared" ref="N837:N900" ca="1" si="811">IF($H837="","",IF($C$59-1=$H836,$C$60,0)+IF($C$66-1=$H836,$C$67,0)+IF($C$73-1=$H836,$C$74,0))</f>
        <v/>
      </c>
      <c r="O837" s="25" t="str">
        <f t="shared" ref="O837:O900" ca="1" si="812">IF($H837="","",IF($C$53-1=$H836,$C$54,0)+IF($C$55-1=$H836,$C$56,0)+IF($C$57-1=$H836,$C$58,0)+IF(AND($H837&gt;$C$50,$H836&lt;$C$51,MOD($F837,$D$49)=0),$C$48,0))</f>
        <v/>
      </c>
      <c r="P837" s="25" t="str">
        <f t="shared" ref="P837:P900" ca="1" si="813">IF($H837="","",IF($C$59-1=$H836,$C$60-$C$65,0)+IF($C$66-1=$H836,$C$67-$C$72,0)+IF($C$73-1=$H836,$C$74-$C$79,0)+IF($O837&gt;0,$C$32,0))</f>
        <v/>
      </c>
      <c r="Q837" s="7" t="str">
        <f t="shared" ref="Q837:Q900" ca="1" si="814">IF($H837="","",IF($H838="","x",IF(MONTH($H837)=3,"x",IF(MONTH($H837)=6,"x",IF(MONTH($H837)=9,"x",IF(MONTH($H837)=12,"x",""))))))</f>
        <v/>
      </c>
      <c r="R837" s="25" t="str">
        <f t="shared" ref="R837:R900" ca="1" si="815">IF($H837="","",IF(MIN($O837+$P837,AC836+$N837)&gt;=$O837+$P837,$O837,AC836))</f>
        <v/>
      </c>
      <c r="S837" s="25">
        <f ca="1">SUM(R$3:R837)</f>
        <v>0</v>
      </c>
      <c r="T837" s="25" t="str">
        <f t="shared" ref="T837:T900" ca="1" si="816">IF($H837="","",MAX(0,(AC836+$N837-$O837-$P837)*((1+$C$34)^(1/12))))</f>
        <v/>
      </c>
      <c r="U837" s="25" t="str">
        <f t="shared" ca="1" si="797"/>
        <v/>
      </c>
      <c r="V837" s="25" t="str">
        <f t="shared" ref="V837:V900" ca="1" si="817">IF($H837="","",ROUND($C$27/12,2))</f>
        <v/>
      </c>
      <c r="W837" s="25" t="str">
        <f t="shared" ca="1" si="798"/>
        <v/>
      </c>
      <c r="X837" s="25" t="str">
        <f t="shared" ref="X837:X900" ca="1" si="818">IF($H837="","",MAX($C$29,T837))</f>
        <v/>
      </c>
      <c r="Y837" s="25" t="str">
        <f t="shared" ca="1" si="799"/>
        <v/>
      </c>
      <c r="Z837" s="25" t="str">
        <f t="shared" ref="Z837:Z900" ca="1" si="819">IF($H837="","",ROUND((Y837*$L837)/12,2))</f>
        <v/>
      </c>
      <c r="AA837" s="25" t="str">
        <f t="shared" ref="AA837:AA900" ca="1" si="820">IF($H837="","",ROUND(IF($N837&gt;0,MIN($C$82,MAX($N837*$C$83,$C$81)),0)+IF($O837&gt;0,MIN($C$82,MAX($O837*$C$83,$C$81)),0)+(T837*$C$84)/12,2))</f>
        <v/>
      </c>
      <c r="AB837" s="25" t="str">
        <f ca="1">IF($H837="","",IF($Q837="x",SUM(U$3:W837)+SUM(Z$3:AA837)-SUM(AB$3:AB836),0))</f>
        <v/>
      </c>
      <c r="AC837" s="25" t="str">
        <f t="shared" ref="AC837:AC900" ca="1" si="821">IF($H837="","",MAX(0,ROUND(T837-AB837,2)))</f>
        <v/>
      </c>
      <c r="AD837" s="25" t="str">
        <f t="shared" ca="1" si="800"/>
        <v/>
      </c>
      <c r="AE837" s="7"/>
      <c r="AF837" s="25" t="str">
        <f t="shared" ref="AF837:AF900" ca="1" si="822">IF($H837="","",IF(MIN($O837+$P837,AQ836+$N837)&gt;=$O837+$P837,$O837,AQ836))</f>
        <v/>
      </c>
      <c r="AG837" s="25">
        <f ca="1">SUM(AF$3:AF837)</f>
        <v>0</v>
      </c>
      <c r="AH837" s="25" t="str">
        <f t="shared" ref="AH837:AH900" ca="1" si="823">IF($H837="","",MAX(0,(AQ836+$N837-$O837-$P837)*((1+$C$35)^(1/12))))</f>
        <v/>
      </c>
      <c r="AI837" s="25" t="str">
        <f t="shared" ca="1" si="801"/>
        <v/>
      </c>
      <c r="AJ837" s="25" t="str">
        <f t="shared" ref="AJ837:AJ900" ca="1" si="824">IF($H837="","",ROUND($C$27/12,2))</f>
        <v/>
      </c>
      <c r="AK837" s="25" t="str">
        <f t="shared" ca="1" si="802"/>
        <v/>
      </c>
      <c r="AL837" s="25" t="str">
        <f t="shared" ref="AL837:AL900" ca="1" si="825">IF($H837="","",MAX($C$29,AH837))</f>
        <v/>
      </c>
      <c r="AM837" s="25" t="str">
        <f t="shared" ca="1" si="803"/>
        <v/>
      </c>
      <c r="AN837" s="25" t="str">
        <f t="shared" ref="AN837:AN900" ca="1" si="826">IF($H837="","",ROUND((AM837*$L837)/12,2))</f>
        <v/>
      </c>
      <c r="AO837" s="25" t="str">
        <f t="shared" ref="AO837:AO900" ca="1" si="827">IF($H837="","",ROUND(IF($N837&gt;0,MIN($C$82,MAX($N837*$C$83,$C$81)),0)+IF($O837&gt;0,MIN($C$82,MAX($O837*$C$83,$C$81)),0)+(AH837*$C$84)/12,2))</f>
        <v/>
      </c>
      <c r="AP837" s="25" t="str">
        <f ca="1">IF($H837="","",IF($Q837="x",SUM(AI$3:AK837)+SUM(AN$3:AO837)-SUM(AP$3:AP836),0))</f>
        <v/>
      </c>
      <c r="AQ837" s="25" t="str">
        <f t="shared" ref="AQ837:AQ900" ca="1" si="828">IF($H837="","",MAX(0,ROUND(AH837-AP837,2)))</f>
        <v/>
      </c>
      <c r="AR837" s="25" t="str">
        <f t="shared" ca="1" si="804"/>
        <v/>
      </c>
      <c r="AS837" s="7"/>
      <c r="AT837" s="25" t="str">
        <f t="shared" ref="AT837:AT900" ca="1" si="829">IF($H837="","",IF(MIN($O837+$P837,BE836+$N837)&gt;=$O837+$P837,$O837,BE836))</f>
        <v/>
      </c>
      <c r="AU837" s="25">
        <f ca="1">SUM(AT$3:AT837)</f>
        <v>0</v>
      </c>
      <c r="AV837" s="25" t="str">
        <f t="shared" ref="AV837:AV900" ca="1" si="830">IF($H837="","",MAX(0,(BE836+$N837-$O837-$P837)*((1+$C$36)^(1/12))))</f>
        <v/>
      </c>
      <c r="AW837" s="25" t="str">
        <f t="shared" ca="1" si="805"/>
        <v/>
      </c>
      <c r="AX837" s="25" t="str">
        <f t="shared" ref="AX837:AX900" ca="1" si="831">IF($H837="","",ROUND($C$27/12,2))</f>
        <v/>
      </c>
      <c r="AY837" s="25" t="str">
        <f t="shared" ref="AY837:AY900" ca="1" si="832">IF($H837="","",ROUND((AV837*$C$28)/12,2))</f>
        <v/>
      </c>
      <c r="AZ837" s="25" t="str">
        <f t="shared" ref="AZ837:AZ900" ca="1" si="833">IF($H837="","",MAX($C$29,AV837))</f>
        <v/>
      </c>
      <c r="BA837" s="25" t="str">
        <f t="shared" ref="BA837:BA900" ca="1" si="834">IF($H837="","",ROUND(AZ837-AV837,2))</f>
        <v/>
      </c>
      <c r="BB837" s="25" t="str">
        <f t="shared" ref="BB837:BB900" ca="1" si="835">IF($H837="","",ROUND((BA837*$L837)/12,2))</f>
        <v/>
      </c>
      <c r="BC837" s="25" t="str">
        <f t="shared" ref="BC837:BC900" ca="1" si="836">IF($H837="","",ROUND(IF($N837&gt;0,MIN($C$82,MAX($N837*$C$83,$C$81)),0)+IF($O837&gt;0,MIN($C$82,MAX($O837*$C$83,$C$81)),0)+(AV837*$C$84)/12,2))</f>
        <v/>
      </c>
      <c r="BD837" s="25" t="str">
        <f ca="1">IF($H837="","",IF($Q837="x",SUM(AW$3:AY837)+SUM(BB$3:BC837)-SUM(BD$3:BD836),0))</f>
        <v/>
      </c>
      <c r="BE837" s="25" t="str">
        <f t="shared" ref="BE837:BE900" ca="1" si="837">IF($H837="","",MAX(0,ROUND(AV837-BD837,2)))</f>
        <v/>
      </c>
      <c r="BF837" s="25" t="str">
        <f t="shared" ca="1" si="806"/>
        <v/>
      </c>
      <c r="BG837" s="7"/>
      <c r="BI837" s="25" t="str">
        <f t="shared" ref="BI837:BI900" ca="1" si="838">IF($H837="","",IF(MIN($O837+$P837,BT836+$N837)&gt;=$O837+$P837,$O837,BT836))</f>
        <v/>
      </c>
      <c r="BJ837" s="25">
        <f ca="1">SUM(BI$3:BI837)</f>
        <v>0</v>
      </c>
      <c r="BK837" s="25" t="str">
        <f t="shared" ca="1" si="790"/>
        <v/>
      </c>
      <c r="BL837" s="25" t="str">
        <f t="shared" ca="1" si="807"/>
        <v/>
      </c>
      <c r="BM837" s="25" t="str">
        <f t="shared" ref="BM837:BM900" ca="1" si="839">IF($H837="","",ROUND($C$27/12,2))</f>
        <v/>
      </c>
      <c r="BN837" s="25" t="str">
        <f t="shared" ref="BN837:BN900" ca="1" si="840">IF($H837="","",ROUND((BK837*$C$28)/12,2))</f>
        <v/>
      </c>
      <c r="BO837" s="25" t="str">
        <f t="shared" ref="BO837:BO900" ca="1" si="841">IF($H837="","",MAX($C$29,BK837))</f>
        <v/>
      </c>
      <c r="BP837" s="25" t="str">
        <f t="shared" ref="BP837:BP900" ca="1" si="842">IF($H837="","",ROUND(BO837-BK837,2))</f>
        <v/>
      </c>
      <c r="BQ837" s="25" t="str">
        <f t="shared" ref="BQ837:BQ900" ca="1" si="843">IF($H837="","",ROUND((BP837*$L837)/12,2))</f>
        <v/>
      </c>
      <c r="BR837" s="25" t="str">
        <f t="shared" ref="BR837:BR900" ca="1" si="844">IF($H837="","",ROUND(IF($N837&gt;0,MIN($C$82,MAX($N837*$C$83,$C$81)),0)+IF($O837&gt;0,MIN($C$82,MAX($O837*$C$83,$C$81)),0)+(BK837*$C$84)/12,2))</f>
        <v/>
      </c>
      <c r="BS837" s="25" t="str">
        <f ca="1">IF($H837="","",IF($Q837="x",SUM(BL$3:BN837)+SUM(BQ$3:BR837)-SUM(BS$3:BS836),0))</f>
        <v/>
      </c>
      <c r="BT837" s="25" t="str">
        <f t="shared" ref="BT837:BT900" ca="1" si="845">IF($H837="","",MAX(0,ROUND(BK837-BS837,2)))</f>
        <v/>
      </c>
      <c r="BU837" s="25" t="str">
        <f t="shared" ca="1" si="808"/>
        <v/>
      </c>
      <c r="BV837" s="7"/>
      <c r="BY837" s="7"/>
      <c r="CB837" s="131">
        <f t="shared" si="792"/>
        <v>834</v>
      </c>
      <c r="CC837" s="132" t="str">
        <f t="shared" ref="CC837:CC900" ca="1" si="846">IF($H837="","",IF(MONTH($H837)=MONTH($C$4)-1,IF(RAND()&gt;0.5,1,-1)*RAND()/$CO$5,0))</f>
        <v/>
      </c>
      <c r="CD837" s="133" t="str">
        <f t="shared" ca="1" si="793"/>
        <v/>
      </c>
      <c r="CE837" s="133" t="str">
        <f t="shared" ref="CE837:CE900" ca="1" si="847">IF($H837="","",ROUND((((CF836+CD837)/2)*0.005)/12,2))</f>
        <v/>
      </c>
      <c r="CF837" s="133" t="str">
        <f t="shared" ca="1" si="794"/>
        <v/>
      </c>
      <c r="CG837" s="133" t="str">
        <f t="shared" ref="CG837:CG900" ca="1" si="848">IF($H837="","",IF(MONTH($H837)=MONTH($C$4)-1,CF837*(1+CC837),0))</f>
        <v/>
      </c>
      <c r="CH837" s="133" t="str">
        <f ca="1">IF($H837="","",IF(MONTH($H837)=MONTH($C$4)-1,MAX(0,(CG837-SUM(N826:N837)+SUM(O826:O837))-(VLOOKUP(CB837-12,$CB$3:$CH836,6,FALSE))),0)*0.25)</f>
        <v/>
      </c>
      <c r="CI837" s="133" t="str">
        <f ca="1">IF($H837="","",CG837-SUM($CH$4:$CH837))</f>
        <v/>
      </c>
      <c r="CK837" s="133" t="str">
        <f ca="1">IF($H837="","",SUM($N$4:$N837)+$CK$3)</f>
        <v/>
      </c>
      <c r="CL837" s="133" t="str">
        <f ca="1">IF($H837="","",SUM($O$4:$O837))</f>
        <v/>
      </c>
      <c r="CM837" s="133" t="str">
        <f t="shared" ca="1" si="791"/>
        <v/>
      </c>
      <c r="CN837" s="133" t="str">
        <f ca="1">IF($H837="","",ROUND(IF(MONTH($H837)=MONTH($C$4)-1,BT837*(1+CC837)-SUM($CM$4:$CM837),0),2))</f>
        <v/>
      </c>
      <c r="CZ837" s="132" t="str">
        <f t="shared" ca="1" si="809"/>
        <v/>
      </c>
    </row>
    <row r="838" spans="6:104" x14ac:dyDescent="0.2">
      <c r="F838" s="3">
        <v>835</v>
      </c>
      <c r="G838" s="3">
        <f t="shared" si="810"/>
        <v>70</v>
      </c>
      <c r="H838" s="8" t="str">
        <f t="shared" ref="H838:H901" ca="1" si="849">IF(OR($G838&gt;$C$5,$H837=""),"",DATE(YEAR($H$4),MONTH($H$4)+$F838,1)-1)</f>
        <v/>
      </c>
      <c r="I838" s="6" t="str">
        <f t="shared" ca="1" si="795"/>
        <v/>
      </c>
      <c r="J838" s="6" t="str">
        <f t="shared" ca="1" si="796"/>
        <v/>
      </c>
      <c r="K838" s="7"/>
      <c r="L838" s="6" t="str">
        <f ca="1">IF($H838="","",IF($J838="",VLOOKUP($I838,Sterbetafeln!$A$4:$I$124,$D$10,FALSE),MAX(0.0005,VLOOKUP($I838,Sterbetafeln!$A$4:$I$124,$D$10,FALSE)*VLOOKUP($J838,Sterbetafeln!$A$4:$I$124,$D$13,FALSE))))</f>
        <v/>
      </c>
      <c r="M838" s="78">
        <f ca="1">SUM($O$3:$O838)</f>
        <v>0</v>
      </c>
      <c r="N838" s="25" t="str">
        <f t="shared" ca="1" si="811"/>
        <v/>
      </c>
      <c r="O838" s="25" t="str">
        <f t="shared" ca="1" si="812"/>
        <v/>
      </c>
      <c r="P838" s="25" t="str">
        <f t="shared" ca="1" si="813"/>
        <v/>
      </c>
      <c r="Q838" s="7" t="str">
        <f t="shared" ca="1" si="814"/>
        <v/>
      </c>
      <c r="R838" s="25" t="str">
        <f t="shared" ca="1" si="815"/>
        <v/>
      </c>
      <c r="S838" s="25">
        <f ca="1">SUM(R$3:R838)</f>
        <v>0</v>
      </c>
      <c r="T838" s="25" t="str">
        <f t="shared" ca="1" si="816"/>
        <v/>
      </c>
      <c r="U838" s="25" t="str">
        <f t="shared" ca="1" si="797"/>
        <v/>
      </c>
      <c r="V838" s="25" t="str">
        <f t="shared" ca="1" si="817"/>
        <v/>
      </c>
      <c r="W838" s="25" t="str">
        <f t="shared" ca="1" si="798"/>
        <v/>
      </c>
      <c r="X838" s="25" t="str">
        <f t="shared" ca="1" si="818"/>
        <v/>
      </c>
      <c r="Y838" s="25" t="str">
        <f t="shared" ca="1" si="799"/>
        <v/>
      </c>
      <c r="Z838" s="25" t="str">
        <f t="shared" ca="1" si="819"/>
        <v/>
      </c>
      <c r="AA838" s="25" t="str">
        <f t="shared" ca="1" si="820"/>
        <v/>
      </c>
      <c r="AB838" s="25" t="str">
        <f ca="1">IF($H838="","",IF($Q838="x",SUM(U$3:W838)+SUM(Z$3:AA838)-SUM(AB$3:AB837),0))</f>
        <v/>
      </c>
      <c r="AC838" s="25" t="str">
        <f t="shared" ca="1" si="821"/>
        <v/>
      </c>
      <c r="AD838" s="25" t="str">
        <f t="shared" ca="1" si="800"/>
        <v/>
      </c>
      <c r="AE838" s="7"/>
      <c r="AF838" s="25" t="str">
        <f t="shared" ca="1" si="822"/>
        <v/>
      </c>
      <c r="AG838" s="25">
        <f ca="1">SUM(AF$3:AF838)</f>
        <v>0</v>
      </c>
      <c r="AH838" s="25" t="str">
        <f t="shared" ca="1" si="823"/>
        <v/>
      </c>
      <c r="AI838" s="25" t="str">
        <f t="shared" ca="1" si="801"/>
        <v/>
      </c>
      <c r="AJ838" s="25" t="str">
        <f t="shared" ca="1" si="824"/>
        <v/>
      </c>
      <c r="AK838" s="25" t="str">
        <f t="shared" ca="1" si="802"/>
        <v/>
      </c>
      <c r="AL838" s="25" t="str">
        <f t="shared" ca="1" si="825"/>
        <v/>
      </c>
      <c r="AM838" s="25" t="str">
        <f t="shared" ca="1" si="803"/>
        <v/>
      </c>
      <c r="AN838" s="25" t="str">
        <f t="shared" ca="1" si="826"/>
        <v/>
      </c>
      <c r="AO838" s="25" t="str">
        <f t="shared" ca="1" si="827"/>
        <v/>
      </c>
      <c r="AP838" s="25" t="str">
        <f ca="1">IF($H838="","",IF($Q838="x",SUM(AI$3:AK838)+SUM(AN$3:AO838)-SUM(AP$3:AP837),0))</f>
        <v/>
      </c>
      <c r="AQ838" s="25" t="str">
        <f t="shared" ca="1" si="828"/>
        <v/>
      </c>
      <c r="AR838" s="25" t="str">
        <f t="shared" ca="1" si="804"/>
        <v/>
      </c>
      <c r="AS838" s="7"/>
      <c r="AT838" s="25" t="str">
        <f t="shared" ca="1" si="829"/>
        <v/>
      </c>
      <c r="AU838" s="25">
        <f ca="1">SUM(AT$3:AT838)</f>
        <v>0</v>
      </c>
      <c r="AV838" s="25" t="str">
        <f t="shared" ca="1" si="830"/>
        <v/>
      </c>
      <c r="AW838" s="25" t="str">
        <f t="shared" ca="1" si="805"/>
        <v/>
      </c>
      <c r="AX838" s="25" t="str">
        <f t="shared" ca="1" si="831"/>
        <v/>
      </c>
      <c r="AY838" s="25" t="str">
        <f t="shared" ca="1" si="832"/>
        <v/>
      </c>
      <c r="AZ838" s="25" t="str">
        <f t="shared" ca="1" si="833"/>
        <v/>
      </c>
      <c r="BA838" s="25" t="str">
        <f t="shared" ca="1" si="834"/>
        <v/>
      </c>
      <c r="BB838" s="25" t="str">
        <f t="shared" ca="1" si="835"/>
        <v/>
      </c>
      <c r="BC838" s="25" t="str">
        <f t="shared" ca="1" si="836"/>
        <v/>
      </c>
      <c r="BD838" s="25" t="str">
        <f ca="1">IF($H838="","",IF($Q838="x",SUM(AW$3:AY838)+SUM(BB$3:BC838)-SUM(BD$3:BD837),0))</f>
        <v/>
      </c>
      <c r="BE838" s="25" t="str">
        <f t="shared" ca="1" si="837"/>
        <v/>
      </c>
      <c r="BF838" s="25" t="str">
        <f t="shared" ca="1" si="806"/>
        <v/>
      </c>
      <c r="BG838" s="7"/>
      <c r="BI838" s="25" t="str">
        <f t="shared" ca="1" si="838"/>
        <v/>
      </c>
      <c r="BJ838" s="25">
        <f ca="1">SUM(BI$3:BI838)</f>
        <v>0</v>
      </c>
      <c r="BK838" s="25" t="str">
        <f t="shared" ref="BK838:BK901" ca="1" si="850">IF($H838="","",MAX(0,(BT837+$N838-$O838-$P838)*((1+$C$37)^(1/12))))</f>
        <v/>
      </c>
      <c r="BL838" s="25" t="str">
        <f t="shared" ca="1" si="807"/>
        <v/>
      </c>
      <c r="BM838" s="25" t="str">
        <f t="shared" ca="1" si="839"/>
        <v/>
      </c>
      <c r="BN838" s="25" t="str">
        <f t="shared" ca="1" si="840"/>
        <v/>
      </c>
      <c r="BO838" s="25" t="str">
        <f t="shared" ca="1" si="841"/>
        <v/>
      </c>
      <c r="BP838" s="25" t="str">
        <f t="shared" ca="1" si="842"/>
        <v/>
      </c>
      <c r="BQ838" s="25" t="str">
        <f t="shared" ca="1" si="843"/>
        <v/>
      </c>
      <c r="BR838" s="25" t="str">
        <f t="shared" ca="1" si="844"/>
        <v/>
      </c>
      <c r="BS838" s="25" t="str">
        <f ca="1">IF($H838="","",IF($Q838="x",SUM(BL$3:BN838)+SUM(BQ$3:BR838)-SUM(BS$3:BS837),0))</f>
        <v/>
      </c>
      <c r="BT838" s="25" t="str">
        <f t="shared" ca="1" si="845"/>
        <v/>
      </c>
      <c r="BU838" s="25" t="str">
        <f t="shared" ca="1" si="808"/>
        <v/>
      </c>
      <c r="BV838" s="7"/>
      <c r="BY838" s="7"/>
      <c r="CB838" s="131">
        <f t="shared" si="792"/>
        <v>835</v>
      </c>
      <c r="CC838" s="132" t="str">
        <f t="shared" ca="1" si="846"/>
        <v/>
      </c>
      <c r="CD838" s="133" t="str">
        <f t="shared" ca="1" si="793"/>
        <v/>
      </c>
      <c r="CE838" s="133" t="str">
        <f t="shared" ca="1" si="847"/>
        <v/>
      </c>
      <c r="CF838" s="133" t="str">
        <f t="shared" ca="1" si="794"/>
        <v/>
      </c>
      <c r="CG838" s="133" t="str">
        <f t="shared" ca="1" si="848"/>
        <v/>
      </c>
      <c r="CH838" s="133" t="str">
        <f ca="1">IF($H838="","",IF(MONTH($H838)=MONTH($C$4)-1,MAX(0,(CG838-SUM(N827:N838)+SUM(O827:O838))-(VLOOKUP(CB838-12,$CB$3:$CH837,6,FALSE))),0)*0.25)</f>
        <v/>
      </c>
      <c r="CI838" s="133" t="str">
        <f ca="1">IF($H838="","",CG838-SUM($CH$4:$CH838))</f>
        <v/>
      </c>
      <c r="CK838" s="133" t="str">
        <f ca="1">IF($H838="","",SUM($N$4:$N838)+$CK$3)</f>
        <v/>
      </c>
      <c r="CL838" s="133" t="str">
        <f ca="1">IF($H838="","",SUM($O$4:$O838))</f>
        <v/>
      </c>
      <c r="CM838" s="133" t="str">
        <f t="shared" ca="1" si="791"/>
        <v/>
      </c>
      <c r="CN838" s="133" t="str">
        <f ca="1">IF($H838="","",ROUND(IF(MONTH($H838)=MONTH($C$4)-1,BT838*(1+CC838)-SUM($CM$4:$CM838),0),2))</f>
        <v/>
      </c>
      <c r="CZ838" s="132" t="str">
        <f t="shared" ca="1" si="809"/>
        <v/>
      </c>
    </row>
    <row r="839" spans="6:104" x14ac:dyDescent="0.2">
      <c r="F839" s="3">
        <v>836</v>
      </c>
      <c r="G839" s="3">
        <f t="shared" si="810"/>
        <v>70</v>
      </c>
      <c r="H839" s="8" t="str">
        <f t="shared" ca="1" si="849"/>
        <v/>
      </c>
      <c r="I839" s="6" t="str">
        <f t="shared" ca="1" si="795"/>
        <v/>
      </c>
      <c r="J839" s="6" t="str">
        <f t="shared" ca="1" si="796"/>
        <v/>
      </c>
      <c r="K839" s="7"/>
      <c r="L839" s="6" t="str">
        <f ca="1">IF($H839="","",IF($J839="",VLOOKUP($I839,Sterbetafeln!$A$4:$I$124,$D$10,FALSE),MAX(0.0005,VLOOKUP($I839,Sterbetafeln!$A$4:$I$124,$D$10,FALSE)*VLOOKUP($J839,Sterbetafeln!$A$4:$I$124,$D$13,FALSE))))</f>
        <v/>
      </c>
      <c r="M839" s="78">
        <f ca="1">SUM($O$3:$O839)</f>
        <v>0</v>
      </c>
      <c r="N839" s="25" t="str">
        <f t="shared" ca="1" si="811"/>
        <v/>
      </c>
      <c r="O839" s="25" t="str">
        <f t="shared" ca="1" si="812"/>
        <v/>
      </c>
      <c r="P839" s="25" t="str">
        <f t="shared" ca="1" si="813"/>
        <v/>
      </c>
      <c r="Q839" s="7" t="str">
        <f t="shared" ca="1" si="814"/>
        <v/>
      </c>
      <c r="R839" s="25" t="str">
        <f t="shared" ca="1" si="815"/>
        <v/>
      </c>
      <c r="S839" s="25">
        <f ca="1">SUM(R$3:R839)</f>
        <v>0</v>
      </c>
      <c r="T839" s="25" t="str">
        <f t="shared" ca="1" si="816"/>
        <v/>
      </c>
      <c r="U839" s="25" t="str">
        <f t="shared" ca="1" si="797"/>
        <v/>
      </c>
      <c r="V839" s="25" t="str">
        <f t="shared" ca="1" si="817"/>
        <v/>
      </c>
      <c r="W839" s="25" t="str">
        <f t="shared" ca="1" si="798"/>
        <v/>
      </c>
      <c r="X839" s="25" t="str">
        <f t="shared" ca="1" si="818"/>
        <v/>
      </c>
      <c r="Y839" s="25" t="str">
        <f t="shared" ca="1" si="799"/>
        <v/>
      </c>
      <c r="Z839" s="25" t="str">
        <f t="shared" ca="1" si="819"/>
        <v/>
      </c>
      <c r="AA839" s="25" t="str">
        <f t="shared" ca="1" si="820"/>
        <v/>
      </c>
      <c r="AB839" s="25" t="str">
        <f ca="1">IF($H839="","",IF($Q839="x",SUM(U$3:W839)+SUM(Z$3:AA839)-SUM(AB$3:AB838),0))</f>
        <v/>
      </c>
      <c r="AC839" s="25" t="str">
        <f t="shared" ca="1" si="821"/>
        <v/>
      </c>
      <c r="AD839" s="25" t="str">
        <f t="shared" ca="1" si="800"/>
        <v/>
      </c>
      <c r="AE839" s="7"/>
      <c r="AF839" s="25" t="str">
        <f t="shared" ca="1" si="822"/>
        <v/>
      </c>
      <c r="AG839" s="25">
        <f ca="1">SUM(AF$3:AF839)</f>
        <v>0</v>
      </c>
      <c r="AH839" s="25" t="str">
        <f t="shared" ca="1" si="823"/>
        <v/>
      </c>
      <c r="AI839" s="25" t="str">
        <f t="shared" ca="1" si="801"/>
        <v/>
      </c>
      <c r="AJ839" s="25" t="str">
        <f t="shared" ca="1" si="824"/>
        <v/>
      </c>
      <c r="AK839" s="25" t="str">
        <f t="shared" ca="1" si="802"/>
        <v/>
      </c>
      <c r="AL839" s="25" t="str">
        <f t="shared" ca="1" si="825"/>
        <v/>
      </c>
      <c r="AM839" s="25" t="str">
        <f t="shared" ca="1" si="803"/>
        <v/>
      </c>
      <c r="AN839" s="25" t="str">
        <f t="shared" ca="1" si="826"/>
        <v/>
      </c>
      <c r="AO839" s="25" t="str">
        <f t="shared" ca="1" si="827"/>
        <v/>
      </c>
      <c r="AP839" s="25" t="str">
        <f ca="1">IF($H839="","",IF($Q839="x",SUM(AI$3:AK839)+SUM(AN$3:AO839)-SUM(AP$3:AP838),0))</f>
        <v/>
      </c>
      <c r="AQ839" s="25" t="str">
        <f t="shared" ca="1" si="828"/>
        <v/>
      </c>
      <c r="AR839" s="25" t="str">
        <f t="shared" ca="1" si="804"/>
        <v/>
      </c>
      <c r="AS839" s="7"/>
      <c r="AT839" s="25" t="str">
        <f t="shared" ca="1" si="829"/>
        <v/>
      </c>
      <c r="AU839" s="25">
        <f ca="1">SUM(AT$3:AT839)</f>
        <v>0</v>
      </c>
      <c r="AV839" s="25" t="str">
        <f t="shared" ca="1" si="830"/>
        <v/>
      </c>
      <c r="AW839" s="25" t="str">
        <f t="shared" ca="1" si="805"/>
        <v/>
      </c>
      <c r="AX839" s="25" t="str">
        <f t="shared" ca="1" si="831"/>
        <v/>
      </c>
      <c r="AY839" s="25" t="str">
        <f t="shared" ca="1" si="832"/>
        <v/>
      </c>
      <c r="AZ839" s="25" t="str">
        <f t="shared" ca="1" si="833"/>
        <v/>
      </c>
      <c r="BA839" s="25" t="str">
        <f t="shared" ca="1" si="834"/>
        <v/>
      </c>
      <c r="BB839" s="25" t="str">
        <f t="shared" ca="1" si="835"/>
        <v/>
      </c>
      <c r="BC839" s="25" t="str">
        <f t="shared" ca="1" si="836"/>
        <v/>
      </c>
      <c r="BD839" s="25" t="str">
        <f ca="1">IF($H839="","",IF($Q839="x",SUM(AW$3:AY839)+SUM(BB$3:BC839)-SUM(BD$3:BD838),0))</f>
        <v/>
      </c>
      <c r="BE839" s="25" t="str">
        <f t="shared" ca="1" si="837"/>
        <v/>
      </c>
      <c r="BF839" s="25" t="str">
        <f t="shared" ca="1" si="806"/>
        <v/>
      </c>
      <c r="BG839" s="7"/>
      <c r="BI839" s="25" t="str">
        <f t="shared" ca="1" si="838"/>
        <v/>
      </c>
      <c r="BJ839" s="25">
        <f ca="1">SUM(BI$3:BI839)</f>
        <v>0</v>
      </c>
      <c r="BK839" s="25" t="str">
        <f t="shared" ca="1" si="850"/>
        <v/>
      </c>
      <c r="BL839" s="25" t="str">
        <f t="shared" ca="1" si="807"/>
        <v/>
      </c>
      <c r="BM839" s="25" t="str">
        <f t="shared" ca="1" si="839"/>
        <v/>
      </c>
      <c r="BN839" s="25" t="str">
        <f t="shared" ca="1" si="840"/>
        <v/>
      </c>
      <c r="BO839" s="25" t="str">
        <f t="shared" ca="1" si="841"/>
        <v/>
      </c>
      <c r="BP839" s="25" t="str">
        <f t="shared" ca="1" si="842"/>
        <v/>
      </c>
      <c r="BQ839" s="25" t="str">
        <f t="shared" ca="1" si="843"/>
        <v/>
      </c>
      <c r="BR839" s="25" t="str">
        <f t="shared" ca="1" si="844"/>
        <v/>
      </c>
      <c r="BS839" s="25" t="str">
        <f ca="1">IF($H839="","",IF($Q839="x",SUM(BL$3:BN839)+SUM(BQ$3:BR839)-SUM(BS$3:BS838),0))</f>
        <v/>
      </c>
      <c r="BT839" s="25" t="str">
        <f t="shared" ca="1" si="845"/>
        <v/>
      </c>
      <c r="BU839" s="25" t="str">
        <f t="shared" ca="1" si="808"/>
        <v/>
      </c>
      <c r="BV839" s="7"/>
      <c r="BY839" s="7"/>
      <c r="CB839" s="131">
        <f t="shared" si="792"/>
        <v>836</v>
      </c>
      <c r="CC839" s="132" t="str">
        <f t="shared" ca="1" si="846"/>
        <v/>
      </c>
      <c r="CD839" s="133" t="str">
        <f t="shared" ca="1" si="793"/>
        <v/>
      </c>
      <c r="CE839" s="133" t="str">
        <f t="shared" ca="1" si="847"/>
        <v/>
      </c>
      <c r="CF839" s="133" t="str">
        <f t="shared" ca="1" si="794"/>
        <v/>
      </c>
      <c r="CG839" s="133" t="str">
        <f t="shared" ca="1" si="848"/>
        <v/>
      </c>
      <c r="CH839" s="133" t="str">
        <f ca="1">IF($H839="","",IF(MONTH($H839)=MONTH($C$4)-1,MAX(0,(CG839-SUM(N828:N839)+SUM(O828:O839))-(VLOOKUP(CB839-12,$CB$3:$CH838,6,FALSE))),0)*0.25)</f>
        <v/>
      </c>
      <c r="CI839" s="133" t="str">
        <f ca="1">IF($H839="","",CG839-SUM($CH$4:$CH839))</f>
        <v/>
      </c>
      <c r="CK839" s="133" t="str">
        <f ca="1">IF($H839="","",SUM($N$4:$N839)+$CK$3)</f>
        <v/>
      </c>
      <c r="CL839" s="133" t="str">
        <f ca="1">IF($H839="","",SUM($O$4:$O839))</f>
        <v/>
      </c>
      <c r="CM839" s="133" t="str">
        <f t="shared" ca="1" si="791"/>
        <v/>
      </c>
      <c r="CN839" s="133" t="str">
        <f ca="1">IF($H839="","",ROUND(IF(MONTH($H839)=MONTH($C$4)-1,BT839*(1+CC839)-SUM($CM$4:$CM839),0),2))</f>
        <v/>
      </c>
      <c r="CZ839" s="132" t="str">
        <f t="shared" ca="1" si="809"/>
        <v/>
      </c>
    </row>
    <row r="840" spans="6:104" x14ac:dyDescent="0.2">
      <c r="F840" s="3">
        <v>837</v>
      </c>
      <c r="G840" s="3">
        <f t="shared" si="810"/>
        <v>70</v>
      </c>
      <c r="H840" s="8" t="str">
        <f t="shared" ca="1" si="849"/>
        <v/>
      </c>
      <c r="I840" s="6" t="str">
        <f t="shared" ca="1" si="795"/>
        <v/>
      </c>
      <c r="J840" s="6" t="str">
        <f t="shared" ca="1" si="796"/>
        <v/>
      </c>
      <c r="K840" s="7"/>
      <c r="L840" s="6" t="str">
        <f ca="1">IF($H840="","",IF($J840="",VLOOKUP($I840,Sterbetafeln!$A$4:$I$124,$D$10,FALSE),MAX(0.0005,VLOOKUP($I840,Sterbetafeln!$A$4:$I$124,$D$10,FALSE)*VLOOKUP($J840,Sterbetafeln!$A$4:$I$124,$D$13,FALSE))))</f>
        <v/>
      </c>
      <c r="M840" s="78">
        <f ca="1">SUM($O$3:$O840)</f>
        <v>0</v>
      </c>
      <c r="N840" s="25" t="str">
        <f t="shared" ca="1" si="811"/>
        <v/>
      </c>
      <c r="O840" s="25" t="str">
        <f t="shared" ca="1" si="812"/>
        <v/>
      </c>
      <c r="P840" s="25" t="str">
        <f t="shared" ca="1" si="813"/>
        <v/>
      </c>
      <c r="Q840" s="7" t="str">
        <f t="shared" ca="1" si="814"/>
        <v/>
      </c>
      <c r="R840" s="25" t="str">
        <f t="shared" ca="1" si="815"/>
        <v/>
      </c>
      <c r="S840" s="25">
        <f ca="1">SUM(R$3:R840)</f>
        <v>0</v>
      </c>
      <c r="T840" s="25" t="str">
        <f t="shared" ca="1" si="816"/>
        <v/>
      </c>
      <c r="U840" s="25" t="str">
        <f t="shared" ca="1" si="797"/>
        <v/>
      </c>
      <c r="V840" s="25" t="str">
        <f t="shared" ca="1" si="817"/>
        <v/>
      </c>
      <c r="W840" s="25" t="str">
        <f t="shared" ca="1" si="798"/>
        <v/>
      </c>
      <c r="X840" s="25" t="str">
        <f t="shared" ca="1" si="818"/>
        <v/>
      </c>
      <c r="Y840" s="25" t="str">
        <f t="shared" ca="1" si="799"/>
        <v/>
      </c>
      <c r="Z840" s="25" t="str">
        <f t="shared" ca="1" si="819"/>
        <v/>
      </c>
      <c r="AA840" s="25" t="str">
        <f t="shared" ca="1" si="820"/>
        <v/>
      </c>
      <c r="AB840" s="25" t="str">
        <f ca="1">IF($H840="","",IF($Q840="x",SUM(U$3:W840)+SUM(Z$3:AA840)-SUM(AB$3:AB839),0))</f>
        <v/>
      </c>
      <c r="AC840" s="25" t="str">
        <f t="shared" ca="1" si="821"/>
        <v/>
      </c>
      <c r="AD840" s="25" t="str">
        <f t="shared" ca="1" si="800"/>
        <v/>
      </c>
      <c r="AE840" s="7"/>
      <c r="AF840" s="25" t="str">
        <f t="shared" ca="1" si="822"/>
        <v/>
      </c>
      <c r="AG840" s="25">
        <f ca="1">SUM(AF$3:AF840)</f>
        <v>0</v>
      </c>
      <c r="AH840" s="25" t="str">
        <f t="shared" ca="1" si="823"/>
        <v/>
      </c>
      <c r="AI840" s="25" t="str">
        <f t="shared" ca="1" si="801"/>
        <v/>
      </c>
      <c r="AJ840" s="25" t="str">
        <f t="shared" ca="1" si="824"/>
        <v/>
      </c>
      <c r="AK840" s="25" t="str">
        <f t="shared" ca="1" si="802"/>
        <v/>
      </c>
      <c r="AL840" s="25" t="str">
        <f t="shared" ca="1" si="825"/>
        <v/>
      </c>
      <c r="AM840" s="25" t="str">
        <f t="shared" ca="1" si="803"/>
        <v/>
      </c>
      <c r="AN840" s="25" t="str">
        <f t="shared" ca="1" si="826"/>
        <v/>
      </c>
      <c r="AO840" s="25" t="str">
        <f t="shared" ca="1" si="827"/>
        <v/>
      </c>
      <c r="AP840" s="25" t="str">
        <f ca="1">IF($H840="","",IF($Q840="x",SUM(AI$3:AK840)+SUM(AN$3:AO840)-SUM(AP$3:AP839),0))</f>
        <v/>
      </c>
      <c r="AQ840" s="25" t="str">
        <f t="shared" ca="1" si="828"/>
        <v/>
      </c>
      <c r="AR840" s="25" t="str">
        <f t="shared" ca="1" si="804"/>
        <v/>
      </c>
      <c r="AS840" s="7"/>
      <c r="AT840" s="25" t="str">
        <f t="shared" ca="1" si="829"/>
        <v/>
      </c>
      <c r="AU840" s="25">
        <f ca="1">SUM(AT$3:AT840)</f>
        <v>0</v>
      </c>
      <c r="AV840" s="25" t="str">
        <f t="shared" ca="1" si="830"/>
        <v/>
      </c>
      <c r="AW840" s="25" t="str">
        <f t="shared" ca="1" si="805"/>
        <v/>
      </c>
      <c r="AX840" s="25" t="str">
        <f t="shared" ca="1" si="831"/>
        <v/>
      </c>
      <c r="AY840" s="25" t="str">
        <f t="shared" ca="1" si="832"/>
        <v/>
      </c>
      <c r="AZ840" s="25" t="str">
        <f t="shared" ca="1" si="833"/>
        <v/>
      </c>
      <c r="BA840" s="25" t="str">
        <f t="shared" ca="1" si="834"/>
        <v/>
      </c>
      <c r="BB840" s="25" t="str">
        <f t="shared" ca="1" si="835"/>
        <v/>
      </c>
      <c r="BC840" s="25" t="str">
        <f t="shared" ca="1" si="836"/>
        <v/>
      </c>
      <c r="BD840" s="25" t="str">
        <f ca="1">IF($H840="","",IF($Q840="x",SUM(AW$3:AY840)+SUM(BB$3:BC840)-SUM(BD$3:BD839),0))</f>
        <v/>
      </c>
      <c r="BE840" s="25" t="str">
        <f t="shared" ca="1" si="837"/>
        <v/>
      </c>
      <c r="BF840" s="25" t="str">
        <f t="shared" ca="1" si="806"/>
        <v/>
      </c>
      <c r="BG840" s="7"/>
      <c r="BI840" s="25" t="str">
        <f t="shared" ca="1" si="838"/>
        <v/>
      </c>
      <c r="BJ840" s="25">
        <f ca="1">SUM(BI$3:BI840)</f>
        <v>0</v>
      </c>
      <c r="BK840" s="25" t="str">
        <f t="shared" ca="1" si="850"/>
        <v/>
      </c>
      <c r="BL840" s="25" t="str">
        <f t="shared" ca="1" si="807"/>
        <v/>
      </c>
      <c r="BM840" s="25" t="str">
        <f t="shared" ca="1" si="839"/>
        <v/>
      </c>
      <c r="BN840" s="25" t="str">
        <f t="shared" ca="1" si="840"/>
        <v/>
      </c>
      <c r="BO840" s="25" t="str">
        <f t="shared" ca="1" si="841"/>
        <v/>
      </c>
      <c r="BP840" s="25" t="str">
        <f t="shared" ca="1" si="842"/>
        <v/>
      </c>
      <c r="BQ840" s="25" t="str">
        <f t="shared" ca="1" si="843"/>
        <v/>
      </c>
      <c r="BR840" s="25" t="str">
        <f t="shared" ca="1" si="844"/>
        <v/>
      </c>
      <c r="BS840" s="25" t="str">
        <f ca="1">IF($H840="","",IF($Q840="x",SUM(BL$3:BN840)+SUM(BQ$3:BR840)-SUM(BS$3:BS839),0))</f>
        <v/>
      </c>
      <c r="BT840" s="25" t="str">
        <f t="shared" ca="1" si="845"/>
        <v/>
      </c>
      <c r="BU840" s="25" t="str">
        <f t="shared" ca="1" si="808"/>
        <v/>
      </c>
      <c r="BV840" s="7"/>
      <c r="BY840" s="7"/>
      <c r="CB840" s="131">
        <f t="shared" si="792"/>
        <v>837</v>
      </c>
      <c r="CC840" s="132" t="str">
        <f t="shared" ca="1" si="846"/>
        <v/>
      </c>
      <c r="CD840" s="133" t="str">
        <f t="shared" ca="1" si="793"/>
        <v/>
      </c>
      <c r="CE840" s="133" t="str">
        <f t="shared" ca="1" si="847"/>
        <v/>
      </c>
      <c r="CF840" s="133" t="str">
        <f t="shared" ca="1" si="794"/>
        <v/>
      </c>
      <c r="CG840" s="133" t="str">
        <f t="shared" ca="1" si="848"/>
        <v/>
      </c>
      <c r="CH840" s="133" t="str">
        <f ca="1">IF($H840="","",IF(MONTH($H840)=MONTH($C$4)-1,MAX(0,(CG840-SUM(N829:N840)+SUM(O829:O840))-(VLOOKUP(CB840-12,$CB$3:$CH839,6,FALSE))),0)*0.25)</f>
        <v/>
      </c>
      <c r="CI840" s="133" t="str">
        <f ca="1">IF($H840="","",CG840-SUM($CH$4:$CH840))</f>
        <v/>
      </c>
      <c r="CK840" s="133" t="str">
        <f ca="1">IF($H840="","",SUM($N$4:$N840)+$CK$3)</f>
        <v/>
      </c>
      <c r="CL840" s="133" t="str">
        <f ca="1">IF($H840="","",SUM($O$4:$O840))</f>
        <v/>
      </c>
      <c r="CM840" s="133" t="str">
        <f t="shared" ca="1" si="791"/>
        <v/>
      </c>
      <c r="CN840" s="133" t="str">
        <f ca="1">IF($H840="","",ROUND(IF(MONTH($H840)=MONTH($C$4)-1,BT840*(1+CC840)-SUM($CM$4:$CM840),0),2))</f>
        <v/>
      </c>
      <c r="CZ840" s="132" t="str">
        <f t="shared" ca="1" si="809"/>
        <v/>
      </c>
    </row>
    <row r="841" spans="6:104" x14ac:dyDescent="0.2">
      <c r="F841" s="3">
        <v>838</v>
      </c>
      <c r="G841" s="3">
        <f t="shared" si="810"/>
        <v>70</v>
      </c>
      <c r="H841" s="8" t="str">
        <f t="shared" ca="1" si="849"/>
        <v/>
      </c>
      <c r="I841" s="6" t="str">
        <f t="shared" ca="1" si="795"/>
        <v/>
      </c>
      <c r="J841" s="6" t="str">
        <f t="shared" ca="1" si="796"/>
        <v/>
      </c>
      <c r="K841" s="7"/>
      <c r="L841" s="6" t="str">
        <f ca="1">IF($H841="","",IF($J841="",VLOOKUP($I841,Sterbetafeln!$A$4:$I$124,$D$10,FALSE),MAX(0.0005,VLOOKUP($I841,Sterbetafeln!$A$4:$I$124,$D$10,FALSE)*VLOOKUP($J841,Sterbetafeln!$A$4:$I$124,$D$13,FALSE))))</f>
        <v/>
      </c>
      <c r="M841" s="78">
        <f ca="1">SUM($O$3:$O841)</f>
        <v>0</v>
      </c>
      <c r="N841" s="25" t="str">
        <f t="shared" ca="1" si="811"/>
        <v/>
      </c>
      <c r="O841" s="25" t="str">
        <f t="shared" ca="1" si="812"/>
        <v/>
      </c>
      <c r="P841" s="25" t="str">
        <f t="shared" ca="1" si="813"/>
        <v/>
      </c>
      <c r="Q841" s="7" t="str">
        <f t="shared" ca="1" si="814"/>
        <v/>
      </c>
      <c r="R841" s="25" t="str">
        <f t="shared" ca="1" si="815"/>
        <v/>
      </c>
      <c r="S841" s="25">
        <f ca="1">SUM(R$3:R841)</f>
        <v>0</v>
      </c>
      <c r="T841" s="25" t="str">
        <f t="shared" ca="1" si="816"/>
        <v/>
      </c>
      <c r="U841" s="25" t="str">
        <f t="shared" ca="1" si="797"/>
        <v/>
      </c>
      <c r="V841" s="25" t="str">
        <f t="shared" ca="1" si="817"/>
        <v/>
      </c>
      <c r="W841" s="25" t="str">
        <f t="shared" ca="1" si="798"/>
        <v/>
      </c>
      <c r="X841" s="25" t="str">
        <f t="shared" ca="1" si="818"/>
        <v/>
      </c>
      <c r="Y841" s="25" t="str">
        <f t="shared" ca="1" si="799"/>
        <v/>
      </c>
      <c r="Z841" s="25" t="str">
        <f t="shared" ca="1" si="819"/>
        <v/>
      </c>
      <c r="AA841" s="25" t="str">
        <f t="shared" ca="1" si="820"/>
        <v/>
      </c>
      <c r="AB841" s="25" t="str">
        <f ca="1">IF($H841="","",IF($Q841="x",SUM(U$3:W841)+SUM(Z$3:AA841)-SUM(AB$3:AB840),0))</f>
        <v/>
      </c>
      <c r="AC841" s="25" t="str">
        <f t="shared" ca="1" si="821"/>
        <v/>
      </c>
      <c r="AD841" s="25" t="str">
        <f t="shared" ca="1" si="800"/>
        <v/>
      </c>
      <c r="AE841" s="7"/>
      <c r="AF841" s="25" t="str">
        <f t="shared" ca="1" si="822"/>
        <v/>
      </c>
      <c r="AG841" s="25">
        <f ca="1">SUM(AF$3:AF841)</f>
        <v>0</v>
      </c>
      <c r="AH841" s="25" t="str">
        <f t="shared" ca="1" si="823"/>
        <v/>
      </c>
      <c r="AI841" s="25" t="str">
        <f t="shared" ca="1" si="801"/>
        <v/>
      </c>
      <c r="AJ841" s="25" t="str">
        <f t="shared" ca="1" si="824"/>
        <v/>
      </c>
      <c r="AK841" s="25" t="str">
        <f t="shared" ca="1" si="802"/>
        <v/>
      </c>
      <c r="AL841" s="25" t="str">
        <f t="shared" ca="1" si="825"/>
        <v/>
      </c>
      <c r="AM841" s="25" t="str">
        <f t="shared" ca="1" si="803"/>
        <v/>
      </c>
      <c r="AN841" s="25" t="str">
        <f t="shared" ca="1" si="826"/>
        <v/>
      </c>
      <c r="AO841" s="25" t="str">
        <f t="shared" ca="1" si="827"/>
        <v/>
      </c>
      <c r="AP841" s="25" t="str">
        <f ca="1">IF($H841="","",IF($Q841="x",SUM(AI$3:AK841)+SUM(AN$3:AO841)-SUM(AP$3:AP840),0))</f>
        <v/>
      </c>
      <c r="AQ841" s="25" t="str">
        <f t="shared" ca="1" si="828"/>
        <v/>
      </c>
      <c r="AR841" s="25" t="str">
        <f t="shared" ca="1" si="804"/>
        <v/>
      </c>
      <c r="AS841" s="7"/>
      <c r="AT841" s="25" t="str">
        <f t="shared" ca="1" si="829"/>
        <v/>
      </c>
      <c r="AU841" s="25">
        <f ca="1">SUM(AT$3:AT841)</f>
        <v>0</v>
      </c>
      <c r="AV841" s="25" t="str">
        <f t="shared" ca="1" si="830"/>
        <v/>
      </c>
      <c r="AW841" s="25" t="str">
        <f t="shared" ca="1" si="805"/>
        <v/>
      </c>
      <c r="AX841" s="25" t="str">
        <f t="shared" ca="1" si="831"/>
        <v/>
      </c>
      <c r="AY841" s="25" t="str">
        <f t="shared" ca="1" si="832"/>
        <v/>
      </c>
      <c r="AZ841" s="25" t="str">
        <f t="shared" ca="1" si="833"/>
        <v/>
      </c>
      <c r="BA841" s="25" t="str">
        <f t="shared" ca="1" si="834"/>
        <v/>
      </c>
      <c r="BB841" s="25" t="str">
        <f t="shared" ca="1" si="835"/>
        <v/>
      </c>
      <c r="BC841" s="25" t="str">
        <f t="shared" ca="1" si="836"/>
        <v/>
      </c>
      <c r="BD841" s="25" t="str">
        <f ca="1">IF($H841="","",IF($Q841="x",SUM(AW$3:AY841)+SUM(BB$3:BC841)-SUM(BD$3:BD840),0))</f>
        <v/>
      </c>
      <c r="BE841" s="25" t="str">
        <f t="shared" ca="1" si="837"/>
        <v/>
      </c>
      <c r="BF841" s="25" t="str">
        <f t="shared" ca="1" si="806"/>
        <v/>
      </c>
      <c r="BG841" s="7"/>
      <c r="BI841" s="25" t="str">
        <f t="shared" ca="1" si="838"/>
        <v/>
      </c>
      <c r="BJ841" s="25">
        <f ca="1">SUM(BI$3:BI841)</f>
        <v>0</v>
      </c>
      <c r="BK841" s="25" t="str">
        <f t="shared" ca="1" si="850"/>
        <v/>
      </c>
      <c r="BL841" s="25" t="str">
        <f t="shared" ca="1" si="807"/>
        <v/>
      </c>
      <c r="BM841" s="25" t="str">
        <f t="shared" ca="1" si="839"/>
        <v/>
      </c>
      <c r="BN841" s="25" t="str">
        <f t="shared" ca="1" si="840"/>
        <v/>
      </c>
      <c r="BO841" s="25" t="str">
        <f t="shared" ca="1" si="841"/>
        <v/>
      </c>
      <c r="BP841" s="25" t="str">
        <f t="shared" ca="1" si="842"/>
        <v/>
      </c>
      <c r="BQ841" s="25" t="str">
        <f t="shared" ca="1" si="843"/>
        <v/>
      </c>
      <c r="BR841" s="25" t="str">
        <f t="shared" ca="1" si="844"/>
        <v/>
      </c>
      <c r="BS841" s="25" t="str">
        <f ca="1">IF($H841="","",IF($Q841="x",SUM(BL$3:BN841)+SUM(BQ$3:BR841)-SUM(BS$3:BS840),0))</f>
        <v/>
      </c>
      <c r="BT841" s="25" t="str">
        <f t="shared" ca="1" si="845"/>
        <v/>
      </c>
      <c r="BU841" s="25" t="str">
        <f t="shared" ca="1" si="808"/>
        <v/>
      </c>
      <c r="BV841" s="7"/>
      <c r="BY841" s="7"/>
      <c r="CB841" s="131">
        <f t="shared" si="792"/>
        <v>838</v>
      </c>
      <c r="CC841" s="132" t="str">
        <f t="shared" ca="1" si="846"/>
        <v/>
      </c>
      <c r="CD841" s="133" t="str">
        <f t="shared" ca="1" si="793"/>
        <v/>
      </c>
      <c r="CE841" s="133" t="str">
        <f t="shared" ca="1" si="847"/>
        <v/>
      </c>
      <c r="CF841" s="133" t="str">
        <f t="shared" ca="1" si="794"/>
        <v/>
      </c>
      <c r="CG841" s="133" t="str">
        <f t="shared" ca="1" si="848"/>
        <v/>
      </c>
      <c r="CH841" s="133" t="str">
        <f ca="1">IF($H841="","",IF(MONTH($H841)=MONTH($C$4)-1,MAX(0,(CG841-SUM(N830:N841)+SUM(O830:O841))-(VLOOKUP(CB841-12,$CB$3:$CH840,6,FALSE))),0)*0.25)</f>
        <v/>
      </c>
      <c r="CI841" s="133" t="str">
        <f ca="1">IF($H841="","",CG841-SUM($CH$4:$CH841))</f>
        <v/>
      </c>
      <c r="CK841" s="133" t="str">
        <f ca="1">IF($H841="","",SUM($N$4:$N841)+$CK$3)</f>
        <v/>
      </c>
      <c r="CL841" s="133" t="str">
        <f ca="1">IF($H841="","",SUM($O$4:$O841))</f>
        <v/>
      </c>
      <c r="CM841" s="133" t="str">
        <f t="shared" ca="1" si="791"/>
        <v/>
      </c>
      <c r="CN841" s="133" t="str">
        <f ca="1">IF($H841="","",ROUND(IF(MONTH($H841)=MONTH($C$4)-1,BT841*(1+CC841)-SUM($CM$4:$CM841),0),2))</f>
        <v/>
      </c>
      <c r="CZ841" s="132" t="str">
        <f t="shared" ca="1" si="809"/>
        <v/>
      </c>
    </row>
    <row r="842" spans="6:104" x14ac:dyDescent="0.2">
      <c r="F842" s="3">
        <v>839</v>
      </c>
      <c r="G842" s="3">
        <f t="shared" si="810"/>
        <v>70</v>
      </c>
      <c r="H842" s="8" t="str">
        <f t="shared" ca="1" si="849"/>
        <v/>
      </c>
      <c r="I842" s="6" t="str">
        <f t="shared" ca="1" si="795"/>
        <v/>
      </c>
      <c r="J842" s="6" t="str">
        <f t="shared" ca="1" si="796"/>
        <v/>
      </c>
      <c r="K842" s="7"/>
      <c r="L842" s="6" t="str">
        <f ca="1">IF($H842="","",IF($J842="",VLOOKUP($I842,Sterbetafeln!$A$4:$I$124,$D$10,FALSE),MAX(0.0005,VLOOKUP($I842,Sterbetafeln!$A$4:$I$124,$D$10,FALSE)*VLOOKUP($J842,Sterbetafeln!$A$4:$I$124,$D$13,FALSE))))</f>
        <v/>
      </c>
      <c r="M842" s="78">
        <f ca="1">SUM($O$3:$O842)</f>
        <v>0</v>
      </c>
      <c r="N842" s="25" t="str">
        <f t="shared" ca="1" si="811"/>
        <v/>
      </c>
      <c r="O842" s="25" t="str">
        <f t="shared" ca="1" si="812"/>
        <v/>
      </c>
      <c r="P842" s="25" t="str">
        <f t="shared" ca="1" si="813"/>
        <v/>
      </c>
      <c r="Q842" s="7" t="str">
        <f t="shared" ca="1" si="814"/>
        <v/>
      </c>
      <c r="R842" s="25" t="str">
        <f t="shared" ca="1" si="815"/>
        <v/>
      </c>
      <c r="S842" s="25">
        <f ca="1">SUM(R$3:R842)</f>
        <v>0</v>
      </c>
      <c r="T842" s="25" t="str">
        <f t="shared" ca="1" si="816"/>
        <v/>
      </c>
      <c r="U842" s="25" t="str">
        <f t="shared" ca="1" si="797"/>
        <v/>
      </c>
      <c r="V842" s="25" t="str">
        <f t="shared" ca="1" si="817"/>
        <v/>
      </c>
      <c r="W842" s="25" t="str">
        <f t="shared" ca="1" si="798"/>
        <v/>
      </c>
      <c r="X842" s="25" t="str">
        <f t="shared" ca="1" si="818"/>
        <v/>
      </c>
      <c r="Y842" s="25" t="str">
        <f t="shared" ca="1" si="799"/>
        <v/>
      </c>
      <c r="Z842" s="25" t="str">
        <f t="shared" ca="1" si="819"/>
        <v/>
      </c>
      <c r="AA842" s="25" t="str">
        <f t="shared" ca="1" si="820"/>
        <v/>
      </c>
      <c r="AB842" s="25" t="str">
        <f ca="1">IF($H842="","",IF($Q842="x",SUM(U$3:W842)+SUM(Z$3:AA842)-SUM(AB$3:AB841),0))</f>
        <v/>
      </c>
      <c r="AC842" s="25" t="str">
        <f t="shared" ca="1" si="821"/>
        <v/>
      </c>
      <c r="AD842" s="25" t="str">
        <f t="shared" ca="1" si="800"/>
        <v/>
      </c>
      <c r="AE842" s="7"/>
      <c r="AF842" s="25" t="str">
        <f t="shared" ca="1" si="822"/>
        <v/>
      </c>
      <c r="AG842" s="25">
        <f ca="1">SUM(AF$3:AF842)</f>
        <v>0</v>
      </c>
      <c r="AH842" s="25" t="str">
        <f t="shared" ca="1" si="823"/>
        <v/>
      </c>
      <c r="AI842" s="25" t="str">
        <f t="shared" ca="1" si="801"/>
        <v/>
      </c>
      <c r="AJ842" s="25" t="str">
        <f t="shared" ca="1" si="824"/>
        <v/>
      </c>
      <c r="AK842" s="25" t="str">
        <f t="shared" ca="1" si="802"/>
        <v/>
      </c>
      <c r="AL842" s="25" t="str">
        <f t="shared" ca="1" si="825"/>
        <v/>
      </c>
      <c r="AM842" s="25" t="str">
        <f t="shared" ca="1" si="803"/>
        <v/>
      </c>
      <c r="AN842" s="25" t="str">
        <f t="shared" ca="1" si="826"/>
        <v/>
      </c>
      <c r="AO842" s="25" t="str">
        <f t="shared" ca="1" si="827"/>
        <v/>
      </c>
      <c r="AP842" s="25" t="str">
        <f ca="1">IF($H842="","",IF($Q842="x",SUM(AI$3:AK842)+SUM(AN$3:AO842)-SUM(AP$3:AP841),0))</f>
        <v/>
      </c>
      <c r="AQ842" s="25" t="str">
        <f t="shared" ca="1" si="828"/>
        <v/>
      </c>
      <c r="AR842" s="25" t="str">
        <f t="shared" ca="1" si="804"/>
        <v/>
      </c>
      <c r="AS842" s="7"/>
      <c r="AT842" s="25" t="str">
        <f t="shared" ca="1" si="829"/>
        <v/>
      </c>
      <c r="AU842" s="25">
        <f ca="1">SUM(AT$3:AT842)</f>
        <v>0</v>
      </c>
      <c r="AV842" s="25" t="str">
        <f t="shared" ca="1" si="830"/>
        <v/>
      </c>
      <c r="AW842" s="25" t="str">
        <f t="shared" ca="1" si="805"/>
        <v/>
      </c>
      <c r="AX842" s="25" t="str">
        <f t="shared" ca="1" si="831"/>
        <v/>
      </c>
      <c r="AY842" s="25" t="str">
        <f t="shared" ca="1" si="832"/>
        <v/>
      </c>
      <c r="AZ842" s="25" t="str">
        <f t="shared" ca="1" si="833"/>
        <v/>
      </c>
      <c r="BA842" s="25" t="str">
        <f t="shared" ca="1" si="834"/>
        <v/>
      </c>
      <c r="BB842" s="25" t="str">
        <f t="shared" ca="1" si="835"/>
        <v/>
      </c>
      <c r="BC842" s="25" t="str">
        <f t="shared" ca="1" si="836"/>
        <v/>
      </c>
      <c r="BD842" s="25" t="str">
        <f ca="1">IF($H842="","",IF($Q842="x",SUM(AW$3:AY842)+SUM(BB$3:BC842)-SUM(BD$3:BD841),0))</f>
        <v/>
      </c>
      <c r="BE842" s="25" t="str">
        <f t="shared" ca="1" si="837"/>
        <v/>
      </c>
      <c r="BF842" s="25" t="str">
        <f t="shared" ca="1" si="806"/>
        <v/>
      </c>
      <c r="BG842" s="7"/>
      <c r="BI842" s="25" t="str">
        <f t="shared" ca="1" si="838"/>
        <v/>
      </c>
      <c r="BJ842" s="25">
        <f ca="1">SUM(BI$3:BI842)</f>
        <v>0</v>
      </c>
      <c r="BK842" s="25" t="str">
        <f t="shared" ca="1" si="850"/>
        <v/>
      </c>
      <c r="BL842" s="25" t="str">
        <f t="shared" ca="1" si="807"/>
        <v/>
      </c>
      <c r="BM842" s="25" t="str">
        <f t="shared" ca="1" si="839"/>
        <v/>
      </c>
      <c r="BN842" s="25" t="str">
        <f t="shared" ca="1" si="840"/>
        <v/>
      </c>
      <c r="BO842" s="25" t="str">
        <f t="shared" ca="1" si="841"/>
        <v/>
      </c>
      <c r="BP842" s="25" t="str">
        <f t="shared" ca="1" si="842"/>
        <v/>
      </c>
      <c r="BQ842" s="25" t="str">
        <f t="shared" ca="1" si="843"/>
        <v/>
      </c>
      <c r="BR842" s="25" t="str">
        <f t="shared" ca="1" si="844"/>
        <v/>
      </c>
      <c r="BS842" s="25" t="str">
        <f ca="1">IF($H842="","",IF($Q842="x",SUM(BL$3:BN842)+SUM(BQ$3:BR842)-SUM(BS$3:BS841),0))</f>
        <v/>
      </c>
      <c r="BT842" s="25" t="str">
        <f t="shared" ca="1" si="845"/>
        <v/>
      </c>
      <c r="BU842" s="25" t="str">
        <f t="shared" ca="1" si="808"/>
        <v/>
      </c>
      <c r="BV842" s="7"/>
      <c r="BY842" s="7"/>
      <c r="CB842" s="131">
        <f t="shared" si="792"/>
        <v>839</v>
      </c>
      <c r="CC842" s="132" t="str">
        <f t="shared" ca="1" si="846"/>
        <v/>
      </c>
      <c r="CD842" s="133" t="str">
        <f t="shared" ca="1" si="793"/>
        <v/>
      </c>
      <c r="CE842" s="133" t="str">
        <f t="shared" ca="1" si="847"/>
        <v/>
      </c>
      <c r="CF842" s="133" t="str">
        <f t="shared" ca="1" si="794"/>
        <v/>
      </c>
      <c r="CG842" s="133" t="str">
        <f t="shared" ca="1" si="848"/>
        <v/>
      </c>
      <c r="CH842" s="133" t="str">
        <f ca="1">IF($H842="","",IF(MONTH($H842)=MONTH($C$4)-1,MAX(0,(CG842-SUM(N831:N842)+SUM(O831:O842))-(VLOOKUP(CB842-12,$CB$3:$CH841,6,FALSE))),0)*0.25)</f>
        <v/>
      </c>
      <c r="CI842" s="133" t="str">
        <f ca="1">IF($H842="","",CG842-SUM($CH$4:$CH842))</f>
        <v/>
      </c>
      <c r="CK842" s="133" t="str">
        <f ca="1">IF($H842="","",SUM($N$4:$N842)+$CK$3)</f>
        <v/>
      </c>
      <c r="CL842" s="133" t="str">
        <f ca="1">IF($H842="","",SUM($O$4:$O842))</f>
        <v/>
      </c>
      <c r="CM842" s="133" t="str">
        <f t="shared" ca="1" si="791"/>
        <v/>
      </c>
      <c r="CN842" s="133" t="str">
        <f ca="1">IF($H842="","",ROUND(IF(MONTH($H842)=MONTH($C$4)-1,BT842*(1+CC842)-SUM($CM$4:$CM842),0),2))</f>
        <v/>
      </c>
      <c r="CZ842" s="132" t="str">
        <f t="shared" ca="1" si="809"/>
        <v/>
      </c>
    </row>
    <row r="843" spans="6:104" x14ac:dyDescent="0.2">
      <c r="F843" s="3">
        <v>840</v>
      </c>
      <c r="G843" s="3">
        <f t="shared" si="810"/>
        <v>70</v>
      </c>
      <c r="H843" s="8" t="str">
        <f t="shared" ca="1" si="849"/>
        <v/>
      </c>
      <c r="I843" s="6" t="str">
        <f t="shared" ca="1" si="795"/>
        <v/>
      </c>
      <c r="J843" s="6" t="str">
        <f t="shared" ca="1" si="796"/>
        <v/>
      </c>
      <c r="K843" s="7"/>
      <c r="L843" s="6" t="str">
        <f ca="1">IF($H843="","",IF($J843="",VLOOKUP($I843,Sterbetafeln!$A$4:$I$124,$D$10,FALSE),MAX(0.0005,VLOOKUP($I843,Sterbetafeln!$A$4:$I$124,$D$10,FALSE)*VLOOKUP($J843,Sterbetafeln!$A$4:$I$124,$D$13,FALSE))))</f>
        <v/>
      </c>
      <c r="M843" s="78">
        <f ca="1">SUM($O$3:$O843)</f>
        <v>0</v>
      </c>
      <c r="N843" s="25" t="str">
        <f t="shared" ca="1" si="811"/>
        <v/>
      </c>
      <c r="O843" s="25" t="str">
        <f t="shared" ca="1" si="812"/>
        <v/>
      </c>
      <c r="P843" s="25" t="str">
        <f t="shared" ca="1" si="813"/>
        <v/>
      </c>
      <c r="Q843" s="7" t="str">
        <f t="shared" ca="1" si="814"/>
        <v/>
      </c>
      <c r="R843" s="25" t="str">
        <f t="shared" ca="1" si="815"/>
        <v/>
      </c>
      <c r="S843" s="25">
        <f ca="1">SUM(R$3:R843)</f>
        <v>0</v>
      </c>
      <c r="T843" s="25" t="str">
        <f t="shared" ca="1" si="816"/>
        <v/>
      </c>
      <c r="U843" s="25" t="str">
        <f t="shared" ca="1" si="797"/>
        <v/>
      </c>
      <c r="V843" s="25" t="str">
        <f t="shared" ca="1" si="817"/>
        <v/>
      </c>
      <c r="W843" s="25" t="str">
        <f t="shared" ca="1" si="798"/>
        <v/>
      </c>
      <c r="X843" s="25" t="str">
        <f t="shared" ca="1" si="818"/>
        <v/>
      </c>
      <c r="Y843" s="25" t="str">
        <f t="shared" ca="1" si="799"/>
        <v/>
      </c>
      <c r="Z843" s="25" t="str">
        <f t="shared" ca="1" si="819"/>
        <v/>
      </c>
      <c r="AA843" s="25" t="str">
        <f t="shared" ca="1" si="820"/>
        <v/>
      </c>
      <c r="AB843" s="25" t="str">
        <f ca="1">IF($H843="","",IF($Q843="x",SUM(U$3:W843)+SUM(Z$3:AA843)-SUM(AB$3:AB842),0))</f>
        <v/>
      </c>
      <c r="AC843" s="25" t="str">
        <f t="shared" ca="1" si="821"/>
        <v/>
      </c>
      <c r="AD843" s="25" t="str">
        <f t="shared" ca="1" si="800"/>
        <v/>
      </c>
      <c r="AE843" s="7"/>
      <c r="AF843" s="25" t="str">
        <f t="shared" ca="1" si="822"/>
        <v/>
      </c>
      <c r="AG843" s="25">
        <f ca="1">SUM(AF$3:AF843)</f>
        <v>0</v>
      </c>
      <c r="AH843" s="25" t="str">
        <f t="shared" ca="1" si="823"/>
        <v/>
      </c>
      <c r="AI843" s="25" t="str">
        <f t="shared" ca="1" si="801"/>
        <v/>
      </c>
      <c r="AJ843" s="25" t="str">
        <f t="shared" ca="1" si="824"/>
        <v/>
      </c>
      <c r="AK843" s="25" t="str">
        <f t="shared" ca="1" si="802"/>
        <v/>
      </c>
      <c r="AL843" s="25" t="str">
        <f t="shared" ca="1" si="825"/>
        <v/>
      </c>
      <c r="AM843" s="25" t="str">
        <f t="shared" ca="1" si="803"/>
        <v/>
      </c>
      <c r="AN843" s="25" t="str">
        <f t="shared" ca="1" si="826"/>
        <v/>
      </c>
      <c r="AO843" s="25" t="str">
        <f t="shared" ca="1" si="827"/>
        <v/>
      </c>
      <c r="AP843" s="25" t="str">
        <f ca="1">IF($H843="","",IF($Q843="x",SUM(AI$3:AK843)+SUM(AN$3:AO843)-SUM(AP$3:AP842),0))</f>
        <v/>
      </c>
      <c r="AQ843" s="25" t="str">
        <f t="shared" ca="1" si="828"/>
        <v/>
      </c>
      <c r="AR843" s="25" t="str">
        <f t="shared" ca="1" si="804"/>
        <v/>
      </c>
      <c r="AS843" s="7"/>
      <c r="AT843" s="25" t="str">
        <f t="shared" ca="1" si="829"/>
        <v/>
      </c>
      <c r="AU843" s="25">
        <f ca="1">SUM(AT$3:AT843)</f>
        <v>0</v>
      </c>
      <c r="AV843" s="25" t="str">
        <f t="shared" ca="1" si="830"/>
        <v/>
      </c>
      <c r="AW843" s="25" t="str">
        <f t="shared" ca="1" si="805"/>
        <v/>
      </c>
      <c r="AX843" s="25" t="str">
        <f t="shared" ca="1" si="831"/>
        <v/>
      </c>
      <c r="AY843" s="25" t="str">
        <f t="shared" ca="1" si="832"/>
        <v/>
      </c>
      <c r="AZ843" s="25" t="str">
        <f t="shared" ca="1" si="833"/>
        <v/>
      </c>
      <c r="BA843" s="25" t="str">
        <f t="shared" ca="1" si="834"/>
        <v/>
      </c>
      <c r="BB843" s="25" t="str">
        <f t="shared" ca="1" si="835"/>
        <v/>
      </c>
      <c r="BC843" s="25" t="str">
        <f t="shared" ca="1" si="836"/>
        <v/>
      </c>
      <c r="BD843" s="25" t="str">
        <f ca="1">IF($H843="","",IF($Q843="x",SUM(AW$3:AY843)+SUM(BB$3:BC843)-SUM(BD$3:BD842),0))</f>
        <v/>
      </c>
      <c r="BE843" s="25" t="str">
        <f t="shared" ca="1" si="837"/>
        <v/>
      </c>
      <c r="BF843" s="25" t="str">
        <f t="shared" ca="1" si="806"/>
        <v/>
      </c>
      <c r="BG843" s="7"/>
      <c r="BI843" s="25" t="str">
        <f t="shared" ca="1" si="838"/>
        <v/>
      </c>
      <c r="BJ843" s="25">
        <f ca="1">SUM(BI$3:BI843)</f>
        <v>0</v>
      </c>
      <c r="BK843" s="25" t="str">
        <f t="shared" ca="1" si="850"/>
        <v/>
      </c>
      <c r="BL843" s="25" t="str">
        <f t="shared" ca="1" si="807"/>
        <v/>
      </c>
      <c r="BM843" s="25" t="str">
        <f t="shared" ca="1" si="839"/>
        <v/>
      </c>
      <c r="BN843" s="25" t="str">
        <f t="shared" ca="1" si="840"/>
        <v/>
      </c>
      <c r="BO843" s="25" t="str">
        <f t="shared" ca="1" si="841"/>
        <v/>
      </c>
      <c r="BP843" s="25" t="str">
        <f t="shared" ca="1" si="842"/>
        <v/>
      </c>
      <c r="BQ843" s="25" t="str">
        <f t="shared" ca="1" si="843"/>
        <v/>
      </c>
      <c r="BR843" s="25" t="str">
        <f t="shared" ca="1" si="844"/>
        <v/>
      </c>
      <c r="BS843" s="25" t="str">
        <f ca="1">IF($H843="","",IF($Q843="x",SUM(BL$3:BN843)+SUM(BQ$3:BR843)-SUM(BS$3:BS842),0))</f>
        <v/>
      </c>
      <c r="BT843" s="25" t="str">
        <f t="shared" ca="1" si="845"/>
        <v/>
      </c>
      <c r="BU843" s="25" t="str">
        <f t="shared" ca="1" si="808"/>
        <v/>
      </c>
      <c r="BV843" s="7"/>
      <c r="BY843" s="7"/>
      <c r="CB843" s="131">
        <f t="shared" si="792"/>
        <v>840</v>
      </c>
      <c r="CC843" s="132" t="str">
        <f t="shared" ca="1" si="846"/>
        <v/>
      </c>
      <c r="CD843" s="133" t="str">
        <f t="shared" ca="1" si="793"/>
        <v/>
      </c>
      <c r="CE843" s="133" t="str">
        <f t="shared" ca="1" si="847"/>
        <v/>
      </c>
      <c r="CF843" s="133" t="str">
        <f t="shared" ca="1" si="794"/>
        <v/>
      </c>
      <c r="CG843" s="133" t="str">
        <f t="shared" ca="1" si="848"/>
        <v/>
      </c>
      <c r="CH843" s="133" t="str">
        <f ca="1">IF($H843="","",IF(MONTH($H843)=MONTH($C$4)-1,MAX(0,(CG843-SUM(N832:N843)+SUM(O832:O843))-(VLOOKUP(CB843-12,$CB$3:$CH842,6,FALSE))),0)*0.25)</f>
        <v/>
      </c>
      <c r="CI843" s="133" t="str">
        <f ca="1">IF($H843="","",CG843-SUM($CH$4:$CH843))</f>
        <v/>
      </c>
      <c r="CK843" s="133" t="str">
        <f ca="1">IF($H843="","",SUM($N$4:$N843)+$CK$3)</f>
        <v/>
      </c>
      <c r="CL843" s="133" t="str">
        <f ca="1">IF($H843="","",SUM($O$4:$O843))</f>
        <v/>
      </c>
      <c r="CM843" s="133" t="str">
        <f t="shared" ca="1" si="791"/>
        <v/>
      </c>
      <c r="CN843" s="133" t="str">
        <f ca="1">IF($H843="","",ROUND(IF(MONTH($H843)=MONTH($C$4)-1,BT843*(1+CC843)-SUM($CM$4:$CM843),0),2))</f>
        <v/>
      </c>
      <c r="CZ843" s="132" t="str">
        <f t="shared" ca="1" si="809"/>
        <v/>
      </c>
    </row>
    <row r="844" spans="6:104" x14ac:dyDescent="0.2">
      <c r="F844" s="3">
        <v>841</v>
      </c>
      <c r="G844" s="3">
        <f t="shared" si="810"/>
        <v>71</v>
      </c>
      <c r="H844" s="8" t="str">
        <f t="shared" ca="1" si="849"/>
        <v/>
      </c>
      <c r="I844" s="6" t="str">
        <f t="shared" ca="1" si="795"/>
        <v/>
      </c>
      <c r="J844" s="6" t="str">
        <f t="shared" ca="1" si="796"/>
        <v/>
      </c>
      <c r="K844" s="7"/>
      <c r="L844" s="6" t="str">
        <f ca="1">IF($H844="","",IF($J844="",VLOOKUP($I844,Sterbetafeln!$A$4:$I$124,$D$10,FALSE),MAX(0.0005,VLOOKUP($I844,Sterbetafeln!$A$4:$I$124,$D$10,FALSE)*VLOOKUP($J844,Sterbetafeln!$A$4:$I$124,$D$13,FALSE))))</f>
        <v/>
      </c>
      <c r="M844" s="78">
        <f ca="1">SUM($O$3:$O844)</f>
        <v>0</v>
      </c>
      <c r="N844" s="25" t="str">
        <f t="shared" ca="1" si="811"/>
        <v/>
      </c>
      <c r="O844" s="25" t="str">
        <f t="shared" ca="1" si="812"/>
        <v/>
      </c>
      <c r="P844" s="25" t="str">
        <f t="shared" ca="1" si="813"/>
        <v/>
      </c>
      <c r="Q844" s="7" t="str">
        <f t="shared" ca="1" si="814"/>
        <v/>
      </c>
      <c r="R844" s="25" t="str">
        <f t="shared" ca="1" si="815"/>
        <v/>
      </c>
      <c r="S844" s="25">
        <f ca="1">SUM(R$3:R844)</f>
        <v>0</v>
      </c>
      <c r="T844" s="25" t="str">
        <f t="shared" ca="1" si="816"/>
        <v/>
      </c>
      <c r="U844" s="25" t="str">
        <f t="shared" ca="1" si="797"/>
        <v/>
      </c>
      <c r="V844" s="25" t="str">
        <f t="shared" ca="1" si="817"/>
        <v/>
      </c>
      <c r="W844" s="25" t="str">
        <f t="shared" ca="1" si="798"/>
        <v/>
      </c>
      <c r="X844" s="25" t="str">
        <f t="shared" ca="1" si="818"/>
        <v/>
      </c>
      <c r="Y844" s="25" t="str">
        <f t="shared" ca="1" si="799"/>
        <v/>
      </c>
      <c r="Z844" s="25" t="str">
        <f t="shared" ca="1" si="819"/>
        <v/>
      </c>
      <c r="AA844" s="25" t="str">
        <f t="shared" ca="1" si="820"/>
        <v/>
      </c>
      <c r="AB844" s="25" t="str">
        <f ca="1">IF($H844="","",IF($Q844="x",SUM(U$3:W844)+SUM(Z$3:AA844)-SUM(AB$3:AB843),0))</f>
        <v/>
      </c>
      <c r="AC844" s="25" t="str">
        <f t="shared" ca="1" si="821"/>
        <v/>
      </c>
      <c r="AD844" s="25" t="str">
        <f t="shared" ca="1" si="800"/>
        <v/>
      </c>
      <c r="AE844" s="7"/>
      <c r="AF844" s="25" t="str">
        <f t="shared" ca="1" si="822"/>
        <v/>
      </c>
      <c r="AG844" s="25">
        <f ca="1">SUM(AF$3:AF844)</f>
        <v>0</v>
      </c>
      <c r="AH844" s="25" t="str">
        <f t="shared" ca="1" si="823"/>
        <v/>
      </c>
      <c r="AI844" s="25" t="str">
        <f t="shared" ca="1" si="801"/>
        <v/>
      </c>
      <c r="AJ844" s="25" t="str">
        <f t="shared" ca="1" si="824"/>
        <v/>
      </c>
      <c r="AK844" s="25" t="str">
        <f t="shared" ca="1" si="802"/>
        <v/>
      </c>
      <c r="AL844" s="25" t="str">
        <f t="shared" ca="1" si="825"/>
        <v/>
      </c>
      <c r="AM844" s="25" t="str">
        <f t="shared" ca="1" si="803"/>
        <v/>
      </c>
      <c r="AN844" s="25" t="str">
        <f t="shared" ca="1" si="826"/>
        <v/>
      </c>
      <c r="AO844" s="25" t="str">
        <f t="shared" ca="1" si="827"/>
        <v/>
      </c>
      <c r="AP844" s="25" t="str">
        <f ca="1">IF($H844="","",IF($Q844="x",SUM(AI$3:AK844)+SUM(AN$3:AO844)-SUM(AP$3:AP843),0))</f>
        <v/>
      </c>
      <c r="AQ844" s="25" t="str">
        <f t="shared" ca="1" si="828"/>
        <v/>
      </c>
      <c r="AR844" s="25" t="str">
        <f t="shared" ca="1" si="804"/>
        <v/>
      </c>
      <c r="AS844" s="7"/>
      <c r="AT844" s="25" t="str">
        <f t="shared" ca="1" si="829"/>
        <v/>
      </c>
      <c r="AU844" s="25">
        <f ca="1">SUM(AT$3:AT844)</f>
        <v>0</v>
      </c>
      <c r="AV844" s="25" t="str">
        <f t="shared" ca="1" si="830"/>
        <v/>
      </c>
      <c r="AW844" s="25" t="str">
        <f t="shared" ca="1" si="805"/>
        <v/>
      </c>
      <c r="AX844" s="25" t="str">
        <f t="shared" ca="1" si="831"/>
        <v/>
      </c>
      <c r="AY844" s="25" t="str">
        <f t="shared" ca="1" si="832"/>
        <v/>
      </c>
      <c r="AZ844" s="25" t="str">
        <f t="shared" ca="1" si="833"/>
        <v/>
      </c>
      <c r="BA844" s="25" t="str">
        <f t="shared" ca="1" si="834"/>
        <v/>
      </c>
      <c r="BB844" s="25" t="str">
        <f t="shared" ca="1" si="835"/>
        <v/>
      </c>
      <c r="BC844" s="25" t="str">
        <f t="shared" ca="1" si="836"/>
        <v/>
      </c>
      <c r="BD844" s="25" t="str">
        <f ca="1">IF($H844="","",IF($Q844="x",SUM(AW$3:AY844)+SUM(BB$3:BC844)-SUM(BD$3:BD843),0))</f>
        <v/>
      </c>
      <c r="BE844" s="25" t="str">
        <f t="shared" ca="1" si="837"/>
        <v/>
      </c>
      <c r="BF844" s="25" t="str">
        <f t="shared" ca="1" si="806"/>
        <v/>
      </c>
      <c r="BG844" s="7"/>
      <c r="BI844" s="25" t="str">
        <f t="shared" ca="1" si="838"/>
        <v/>
      </c>
      <c r="BJ844" s="25">
        <f ca="1">SUM(BI$3:BI844)</f>
        <v>0</v>
      </c>
      <c r="BK844" s="25" t="str">
        <f t="shared" ca="1" si="850"/>
        <v/>
      </c>
      <c r="BL844" s="25" t="str">
        <f t="shared" ca="1" si="807"/>
        <v/>
      </c>
      <c r="BM844" s="25" t="str">
        <f t="shared" ca="1" si="839"/>
        <v/>
      </c>
      <c r="BN844" s="25" t="str">
        <f t="shared" ca="1" si="840"/>
        <v/>
      </c>
      <c r="BO844" s="25" t="str">
        <f t="shared" ca="1" si="841"/>
        <v/>
      </c>
      <c r="BP844" s="25" t="str">
        <f t="shared" ca="1" si="842"/>
        <v/>
      </c>
      <c r="BQ844" s="25" t="str">
        <f t="shared" ca="1" si="843"/>
        <v/>
      </c>
      <c r="BR844" s="25" t="str">
        <f t="shared" ca="1" si="844"/>
        <v/>
      </c>
      <c r="BS844" s="25" t="str">
        <f ca="1">IF($H844="","",IF($Q844="x",SUM(BL$3:BN844)+SUM(BQ$3:BR844)-SUM(BS$3:BS843),0))</f>
        <v/>
      </c>
      <c r="BT844" s="25" t="str">
        <f t="shared" ca="1" si="845"/>
        <v/>
      </c>
      <c r="BU844" s="25" t="str">
        <f t="shared" ca="1" si="808"/>
        <v/>
      </c>
      <c r="BV844" s="7"/>
      <c r="BY844" s="7"/>
      <c r="CB844" s="131">
        <f t="shared" si="792"/>
        <v>841</v>
      </c>
      <c r="CC844" s="132" t="str">
        <f t="shared" ca="1" si="846"/>
        <v/>
      </c>
      <c r="CD844" s="133" t="str">
        <f t="shared" ca="1" si="793"/>
        <v/>
      </c>
      <c r="CE844" s="133" t="str">
        <f t="shared" ca="1" si="847"/>
        <v/>
      </c>
      <c r="CF844" s="133" t="str">
        <f t="shared" ca="1" si="794"/>
        <v/>
      </c>
      <c r="CG844" s="133" t="str">
        <f t="shared" ca="1" si="848"/>
        <v/>
      </c>
      <c r="CH844" s="133" t="str">
        <f ca="1">IF($H844="","",IF(MONTH($H844)=MONTH($C$4)-1,MAX(0,(CG844-SUM(N833:N844)+SUM(O833:O844))-(VLOOKUP(CB844-12,$CB$3:$CH843,6,FALSE))),0)*0.25)</f>
        <v/>
      </c>
      <c r="CI844" s="133" t="str">
        <f ca="1">IF($H844="","",CG844-SUM($CH$4:$CH844))</f>
        <v/>
      </c>
      <c r="CK844" s="133" t="str">
        <f ca="1">IF($H844="","",SUM($N$4:$N844)+$CK$3)</f>
        <v/>
      </c>
      <c r="CL844" s="133" t="str">
        <f ca="1">IF($H844="","",SUM($O$4:$O844))</f>
        <v/>
      </c>
      <c r="CM844" s="133" t="str">
        <f t="shared" ca="1" si="791"/>
        <v/>
      </c>
      <c r="CN844" s="133" t="str">
        <f ca="1">IF($H844="","",ROUND(IF(MONTH($H844)=MONTH($C$4)-1,BT844*(1+CC844)-SUM($CM$4:$CM844),0),2))</f>
        <v/>
      </c>
      <c r="CZ844" s="132" t="str">
        <f t="shared" ca="1" si="809"/>
        <v/>
      </c>
    </row>
    <row r="845" spans="6:104" x14ac:dyDescent="0.2">
      <c r="F845" s="3">
        <v>842</v>
      </c>
      <c r="G845" s="3">
        <f t="shared" si="810"/>
        <v>71</v>
      </c>
      <c r="H845" s="8" t="str">
        <f t="shared" ca="1" si="849"/>
        <v/>
      </c>
      <c r="I845" s="6" t="str">
        <f t="shared" ca="1" si="795"/>
        <v/>
      </c>
      <c r="J845" s="6" t="str">
        <f t="shared" ca="1" si="796"/>
        <v/>
      </c>
      <c r="K845" s="7"/>
      <c r="L845" s="6" t="str">
        <f ca="1">IF($H845="","",IF($J845="",VLOOKUP($I845,Sterbetafeln!$A$4:$I$124,$D$10,FALSE),MAX(0.0005,VLOOKUP($I845,Sterbetafeln!$A$4:$I$124,$D$10,FALSE)*VLOOKUP($J845,Sterbetafeln!$A$4:$I$124,$D$13,FALSE))))</f>
        <v/>
      </c>
      <c r="M845" s="78">
        <f ca="1">SUM($O$3:$O845)</f>
        <v>0</v>
      </c>
      <c r="N845" s="25" t="str">
        <f t="shared" ca="1" si="811"/>
        <v/>
      </c>
      <c r="O845" s="25" t="str">
        <f t="shared" ca="1" si="812"/>
        <v/>
      </c>
      <c r="P845" s="25" t="str">
        <f t="shared" ca="1" si="813"/>
        <v/>
      </c>
      <c r="Q845" s="7" t="str">
        <f t="shared" ca="1" si="814"/>
        <v/>
      </c>
      <c r="R845" s="25" t="str">
        <f t="shared" ca="1" si="815"/>
        <v/>
      </c>
      <c r="S845" s="25">
        <f ca="1">SUM(R$3:R845)</f>
        <v>0</v>
      </c>
      <c r="T845" s="25" t="str">
        <f t="shared" ca="1" si="816"/>
        <v/>
      </c>
      <c r="U845" s="25" t="str">
        <f t="shared" ca="1" si="797"/>
        <v/>
      </c>
      <c r="V845" s="25" t="str">
        <f t="shared" ca="1" si="817"/>
        <v/>
      </c>
      <c r="W845" s="25" t="str">
        <f t="shared" ca="1" si="798"/>
        <v/>
      </c>
      <c r="X845" s="25" t="str">
        <f t="shared" ca="1" si="818"/>
        <v/>
      </c>
      <c r="Y845" s="25" t="str">
        <f t="shared" ca="1" si="799"/>
        <v/>
      </c>
      <c r="Z845" s="25" t="str">
        <f t="shared" ca="1" si="819"/>
        <v/>
      </c>
      <c r="AA845" s="25" t="str">
        <f t="shared" ca="1" si="820"/>
        <v/>
      </c>
      <c r="AB845" s="25" t="str">
        <f ca="1">IF($H845="","",IF($Q845="x",SUM(U$3:W845)+SUM(Z$3:AA845)-SUM(AB$3:AB844),0))</f>
        <v/>
      </c>
      <c r="AC845" s="25" t="str">
        <f t="shared" ca="1" si="821"/>
        <v/>
      </c>
      <c r="AD845" s="25" t="str">
        <f t="shared" ca="1" si="800"/>
        <v/>
      </c>
      <c r="AE845" s="7"/>
      <c r="AF845" s="25" t="str">
        <f t="shared" ca="1" si="822"/>
        <v/>
      </c>
      <c r="AG845" s="25">
        <f ca="1">SUM(AF$3:AF845)</f>
        <v>0</v>
      </c>
      <c r="AH845" s="25" t="str">
        <f t="shared" ca="1" si="823"/>
        <v/>
      </c>
      <c r="AI845" s="25" t="str">
        <f t="shared" ca="1" si="801"/>
        <v/>
      </c>
      <c r="AJ845" s="25" t="str">
        <f t="shared" ca="1" si="824"/>
        <v/>
      </c>
      <c r="AK845" s="25" t="str">
        <f t="shared" ca="1" si="802"/>
        <v/>
      </c>
      <c r="AL845" s="25" t="str">
        <f t="shared" ca="1" si="825"/>
        <v/>
      </c>
      <c r="AM845" s="25" t="str">
        <f t="shared" ca="1" si="803"/>
        <v/>
      </c>
      <c r="AN845" s="25" t="str">
        <f t="shared" ca="1" si="826"/>
        <v/>
      </c>
      <c r="AO845" s="25" t="str">
        <f t="shared" ca="1" si="827"/>
        <v/>
      </c>
      <c r="AP845" s="25" t="str">
        <f ca="1">IF($H845="","",IF($Q845="x",SUM(AI$3:AK845)+SUM(AN$3:AO845)-SUM(AP$3:AP844),0))</f>
        <v/>
      </c>
      <c r="AQ845" s="25" t="str">
        <f t="shared" ca="1" si="828"/>
        <v/>
      </c>
      <c r="AR845" s="25" t="str">
        <f t="shared" ca="1" si="804"/>
        <v/>
      </c>
      <c r="AS845" s="7"/>
      <c r="AT845" s="25" t="str">
        <f t="shared" ca="1" si="829"/>
        <v/>
      </c>
      <c r="AU845" s="25">
        <f ca="1">SUM(AT$3:AT845)</f>
        <v>0</v>
      </c>
      <c r="AV845" s="25" t="str">
        <f t="shared" ca="1" si="830"/>
        <v/>
      </c>
      <c r="AW845" s="25" t="str">
        <f t="shared" ca="1" si="805"/>
        <v/>
      </c>
      <c r="AX845" s="25" t="str">
        <f t="shared" ca="1" si="831"/>
        <v/>
      </c>
      <c r="AY845" s="25" t="str">
        <f t="shared" ca="1" si="832"/>
        <v/>
      </c>
      <c r="AZ845" s="25" t="str">
        <f t="shared" ca="1" si="833"/>
        <v/>
      </c>
      <c r="BA845" s="25" t="str">
        <f t="shared" ca="1" si="834"/>
        <v/>
      </c>
      <c r="BB845" s="25" t="str">
        <f t="shared" ca="1" si="835"/>
        <v/>
      </c>
      <c r="BC845" s="25" t="str">
        <f t="shared" ca="1" si="836"/>
        <v/>
      </c>
      <c r="BD845" s="25" t="str">
        <f ca="1">IF($H845="","",IF($Q845="x",SUM(AW$3:AY845)+SUM(BB$3:BC845)-SUM(BD$3:BD844),0))</f>
        <v/>
      </c>
      <c r="BE845" s="25" t="str">
        <f t="shared" ca="1" si="837"/>
        <v/>
      </c>
      <c r="BF845" s="25" t="str">
        <f t="shared" ca="1" si="806"/>
        <v/>
      </c>
      <c r="BG845" s="7"/>
      <c r="BI845" s="25" t="str">
        <f t="shared" ca="1" si="838"/>
        <v/>
      </c>
      <c r="BJ845" s="25">
        <f ca="1">SUM(BI$3:BI845)</f>
        <v>0</v>
      </c>
      <c r="BK845" s="25" t="str">
        <f t="shared" ca="1" si="850"/>
        <v/>
      </c>
      <c r="BL845" s="25" t="str">
        <f t="shared" ca="1" si="807"/>
        <v/>
      </c>
      <c r="BM845" s="25" t="str">
        <f t="shared" ca="1" si="839"/>
        <v/>
      </c>
      <c r="BN845" s="25" t="str">
        <f t="shared" ca="1" si="840"/>
        <v/>
      </c>
      <c r="BO845" s="25" t="str">
        <f t="shared" ca="1" si="841"/>
        <v/>
      </c>
      <c r="BP845" s="25" t="str">
        <f t="shared" ca="1" si="842"/>
        <v/>
      </c>
      <c r="BQ845" s="25" t="str">
        <f t="shared" ca="1" si="843"/>
        <v/>
      </c>
      <c r="BR845" s="25" t="str">
        <f t="shared" ca="1" si="844"/>
        <v/>
      </c>
      <c r="BS845" s="25" t="str">
        <f ca="1">IF($H845="","",IF($Q845="x",SUM(BL$3:BN845)+SUM(BQ$3:BR845)-SUM(BS$3:BS844),0))</f>
        <v/>
      </c>
      <c r="BT845" s="25" t="str">
        <f t="shared" ca="1" si="845"/>
        <v/>
      </c>
      <c r="BU845" s="25" t="str">
        <f t="shared" ca="1" si="808"/>
        <v/>
      </c>
      <c r="BV845" s="7"/>
      <c r="BY845" s="7"/>
      <c r="CB845" s="131">
        <f t="shared" si="792"/>
        <v>842</v>
      </c>
      <c r="CC845" s="132" t="str">
        <f t="shared" ca="1" si="846"/>
        <v/>
      </c>
      <c r="CD845" s="133" t="str">
        <f t="shared" ca="1" si="793"/>
        <v/>
      </c>
      <c r="CE845" s="133" t="str">
        <f t="shared" ca="1" si="847"/>
        <v/>
      </c>
      <c r="CF845" s="133" t="str">
        <f t="shared" ca="1" si="794"/>
        <v/>
      </c>
      <c r="CG845" s="133" t="str">
        <f t="shared" ca="1" si="848"/>
        <v/>
      </c>
      <c r="CH845" s="133" t="str">
        <f ca="1">IF($H845="","",IF(MONTH($H845)=MONTH($C$4)-1,MAX(0,(CG845-SUM(N834:N845)+SUM(O834:O845))-(VLOOKUP(CB845-12,$CB$3:$CH844,6,FALSE))),0)*0.25)</f>
        <v/>
      </c>
      <c r="CI845" s="133" t="str">
        <f ca="1">IF($H845="","",CG845-SUM($CH$4:$CH845))</f>
        <v/>
      </c>
      <c r="CK845" s="133" t="str">
        <f ca="1">IF($H845="","",SUM($N$4:$N845)+$CK$3)</f>
        <v/>
      </c>
      <c r="CL845" s="133" t="str">
        <f ca="1">IF($H845="","",SUM($O$4:$O845))</f>
        <v/>
      </c>
      <c r="CM845" s="133" t="str">
        <f t="shared" ca="1" si="791"/>
        <v/>
      </c>
      <c r="CN845" s="133" t="str">
        <f ca="1">IF($H845="","",ROUND(IF(MONTH($H845)=MONTH($C$4)-1,BT845*(1+CC845)-SUM($CM$4:$CM845),0),2))</f>
        <v/>
      </c>
      <c r="CZ845" s="132" t="str">
        <f t="shared" ca="1" si="809"/>
        <v/>
      </c>
    </row>
    <row r="846" spans="6:104" x14ac:dyDescent="0.2">
      <c r="F846" s="3">
        <v>843</v>
      </c>
      <c r="G846" s="3">
        <f t="shared" si="810"/>
        <v>71</v>
      </c>
      <c r="H846" s="8" t="str">
        <f t="shared" ca="1" si="849"/>
        <v/>
      </c>
      <c r="I846" s="6" t="str">
        <f t="shared" ca="1" si="795"/>
        <v/>
      </c>
      <c r="J846" s="6" t="str">
        <f t="shared" ca="1" si="796"/>
        <v/>
      </c>
      <c r="K846" s="7"/>
      <c r="L846" s="6" t="str">
        <f ca="1">IF($H846="","",IF($J846="",VLOOKUP($I846,Sterbetafeln!$A$4:$I$124,$D$10,FALSE),MAX(0.0005,VLOOKUP($I846,Sterbetafeln!$A$4:$I$124,$D$10,FALSE)*VLOOKUP($J846,Sterbetafeln!$A$4:$I$124,$D$13,FALSE))))</f>
        <v/>
      </c>
      <c r="M846" s="78">
        <f ca="1">SUM($O$3:$O846)</f>
        <v>0</v>
      </c>
      <c r="N846" s="25" t="str">
        <f t="shared" ca="1" si="811"/>
        <v/>
      </c>
      <c r="O846" s="25" t="str">
        <f t="shared" ca="1" si="812"/>
        <v/>
      </c>
      <c r="P846" s="25" t="str">
        <f t="shared" ca="1" si="813"/>
        <v/>
      </c>
      <c r="Q846" s="7" t="str">
        <f t="shared" ca="1" si="814"/>
        <v/>
      </c>
      <c r="R846" s="25" t="str">
        <f t="shared" ca="1" si="815"/>
        <v/>
      </c>
      <c r="S846" s="25">
        <f ca="1">SUM(R$3:R846)</f>
        <v>0</v>
      </c>
      <c r="T846" s="25" t="str">
        <f t="shared" ca="1" si="816"/>
        <v/>
      </c>
      <c r="U846" s="25" t="str">
        <f t="shared" ca="1" si="797"/>
        <v/>
      </c>
      <c r="V846" s="25" t="str">
        <f t="shared" ca="1" si="817"/>
        <v/>
      </c>
      <c r="W846" s="25" t="str">
        <f t="shared" ca="1" si="798"/>
        <v/>
      </c>
      <c r="X846" s="25" t="str">
        <f t="shared" ca="1" si="818"/>
        <v/>
      </c>
      <c r="Y846" s="25" t="str">
        <f t="shared" ca="1" si="799"/>
        <v/>
      </c>
      <c r="Z846" s="25" t="str">
        <f t="shared" ca="1" si="819"/>
        <v/>
      </c>
      <c r="AA846" s="25" t="str">
        <f t="shared" ca="1" si="820"/>
        <v/>
      </c>
      <c r="AB846" s="25" t="str">
        <f ca="1">IF($H846="","",IF($Q846="x",SUM(U$3:W846)+SUM(Z$3:AA846)-SUM(AB$3:AB845),0))</f>
        <v/>
      </c>
      <c r="AC846" s="25" t="str">
        <f t="shared" ca="1" si="821"/>
        <v/>
      </c>
      <c r="AD846" s="25" t="str">
        <f t="shared" ca="1" si="800"/>
        <v/>
      </c>
      <c r="AE846" s="7"/>
      <c r="AF846" s="25" t="str">
        <f t="shared" ca="1" si="822"/>
        <v/>
      </c>
      <c r="AG846" s="25">
        <f ca="1">SUM(AF$3:AF846)</f>
        <v>0</v>
      </c>
      <c r="AH846" s="25" t="str">
        <f t="shared" ca="1" si="823"/>
        <v/>
      </c>
      <c r="AI846" s="25" t="str">
        <f t="shared" ca="1" si="801"/>
        <v/>
      </c>
      <c r="AJ846" s="25" t="str">
        <f t="shared" ca="1" si="824"/>
        <v/>
      </c>
      <c r="AK846" s="25" t="str">
        <f t="shared" ca="1" si="802"/>
        <v/>
      </c>
      <c r="AL846" s="25" t="str">
        <f t="shared" ca="1" si="825"/>
        <v/>
      </c>
      <c r="AM846" s="25" t="str">
        <f t="shared" ca="1" si="803"/>
        <v/>
      </c>
      <c r="AN846" s="25" t="str">
        <f t="shared" ca="1" si="826"/>
        <v/>
      </c>
      <c r="AO846" s="25" t="str">
        <f t="shared" ca="1" si="827"/>
        <v/>
      </c>
      <c r="AP846" s="25" t="str">
        <f ca="1">IF($H846="","",IF($Q846="x",SUM(AI$3:AK846)+SUM(AN$3:AO846)-SUM(AP$3:AP845),0))</f>
        <v/>
      </c>
      <c r="AQ846" s="25" t="str">
        <f t="shared" ca="1" si="828"/>
        <v/>
      </c>
      <c r="AR846" s="25" t="str">
        <f t="shared" ca="1" si="804"/>
        <v/>
      </c>
      <c r="AS846" s="7"/>
      <c r="AT846" s="25" t="str">
        <f t="shared" ca="1" si="829"/>
        <v/>
      </c>
      <c r="AU846" s="25">
        <f ca="1">SUM(AT$3:AT846)</f>
        <v>0</v>
      </c>
      <c r="AV846" s="25" t="str">
        <f t="shared" ca="1" si="830"/>
        <v/>
      </c>
      <c r="AW846" s="25" t="str">
        <f t="shared" ca="1" si="805"/>
        <v/>
      </c>
      <c r="AX846" s="25" t="str">
        <f t="shared" ca="1" si="831"/>
        <v/>
      </c>
      <c r="AY846" s="25" t="str">
        <f t="shared" ca="1" si="832"/>
        <v/>
      </c>
      <c r="AZ846" s="25" t="str">
        <f t="shared" ca="1" si="833"/>
        <v/>
      </c>
      <c r="BA846" s="25" t="str">
        <f t="shared" ca="1" si="834"/>
        <v/>
      </c>
      <c r="BB846" s="25" t="str">
        <f t="shared" ca="1" si="835"/>
        <v/>
      </c>
      <c r="BC846" s="25" t="str">
        <f t="shared" ca="1" si="836"/>
        <v/>
      </c>
      <c r="BD846" s="25" t="str">
        <f ca="1">IF($H846="","",IF($Q846="x",SUM(AW$3:AY846)+SUM(BB$3:BC846)-SUM(BD$3:BD845),0))</f>
        <v/>
      </c>
      <c r="BE846" s="25" t="str">
        <f t="shared" ca="1" si="837"/>
        <v/>
      </c>
      <c r="BF846" s="25" t="str">
        <f t="shared" ca="1" si="806"/>
        <v/>
      </c>
      <c r="BG846" s="7"/>
      <c r="BI846" s="25" t="str">
        <f t="shared" ca="1" si="838"/>
        <v/>
      </c>
      <c r="BJ846" s="25">
        <f ca="1">SUM(BI$3:BI846)</f>
        <v>0</v>
      </c>
      <c r="BK846" s="25" t="str">
        <f t="shared" ca="1" si="850"/>
        <v/>
      </c>
      <c r="BL846" s="25" t="str">
        <f t="shared" ca="1" si="807"/>
        <v/>
      </c>
      <c r="BM846" s="25" t="str">
        <f t="shared" ca="1" si="839"/>
        <v/>
      </c>
      <c r="BN846" s="25" t="str">
        <f t="shared" ca="1" si="840"/>
        <v/>
      </c>
      <c r="BO846" s="25" t="str">
        <f t="shared" ca="1" si="841"/>
        <v/>
      </c>
      <c r="BP846" s="25" t="str">
        <f t="shared" ca="1" si="842"/>
        <v/>
      </c>
      <c r="BQ846" s="25" t="str">
        <f t="shared" ca="1" si="843"/>
        <v/>
      </c>
      <c r="BR846" s="25" t="str">
        <f t="shared" ca="1" si="844"/>
        <v/>
      </c>
      <c r="BS846" s="25" t="str">
        <f ca="1">IF($H846="","",IF($Q846="x",SUM(BL$3:BN846)+SUM(BQ$3:BR846)-SUM(BS$3:BS845),0))</f>
        <v/>
      </c>
      <c r="BT846" s="25" t="str">
        <f t="shared" ca="1" si="845"/>
        <v/>
      </c>
      <c r="BU846" s="25" t="str">
        <f t="shared" ca="1" si="808"/>
        <v/>
      </c>
      <c r="BV846" s="7"/>
      <c r="BY846" s="7"/>
      <c r="CB846" s="131">
        <f t="shared" si="792"/>
        <v>843</v>
      </c>
      <c r="CC846" s="132" t="str">
        <f t="shared" ca="1" si="846"/>
        <v/>
      </c>
      <c r="CD846" s="133" t="str">
        <f t="shared" ca="1" si="793"/>
        <v/>
      </c>
      <c r="CE846" s="133" t="str">
        <f t="shared" ca="1" si="847"/>
        <v/>
      </c>
      <c r="CF846" s="133" t="str">
        <f t="shared" ca="1" si="794"/>
        <v/>
      </c>
      <c r="CG846" s="133" t="str">
        <f t="shared" ca="1" si="848"/>
        <v/>
      </c>
      <c r="CH846" s="133" t="str">
        <f ca="1">IF($H846="","",IF(MONTH($H846)=MONTH($C$4)-1,MAX(0,(CG846-SUM(N835:N846)+SUM(O835:O846))-(VLOOKUP(CB846-12,$CB$3:$CH845,6,FALSE))),0)*0.25)</f>
        <v/>
      </c>
      <c r="CI846" s="133" t="str">
        <f ca="1">IF($H846="","",CG846-SUM($CH$4:$CH846))</f>
        <v/>
      </c>
      <c r="CK846" s="133" t="str">
        <f ca="1">IF($H846="","",SUM($N$4:$N846)+$CK$3)</f>
        <v/>
      </c>
      <c r="CL846" s="133" t="str">
        <f ca="1">IF($H846="","",SUM($O$4:$O846))</f>
        <v/>
      </c>
      <c r="CM846" s="133" t="str">
        <f t="shared" ca="1" si="791"/>
        <v/>
      </c>
      <c r="CN846" s="133" t="str">
        <f ca="1">IF($H846="","",ROUND(IF(MONTH($H846)=MONTH($C$4)-1,BT846*(1+CC846)-SUM($CM$4:$CM846),0),2))</f>
        <v/>
      </c>
      <c r="CZ846" s="132" t="str">
        <f t="shared" ca="1" si="809"/>
        <v/>
      </c>
    </row>
    <row r="847" spans="6:104" x14ac:dyDescent="0.2">
      <c r="F847" s="3">
        <v>844</v>
      </c>
      <c r="G847" s="3">
        <f t="shared" si="810"/>
        <v>71</v>
      </c>
      <c r="H847" s="8" t="str">
        <f t="shared" ca="1" si="849"/>
        <v/>
      </c>
      <c r="I847" s="6" t="str">
        <f t="shared" ca="1" si="795"/>
        <v/>
      </c>
      <c r="J847" s="6" t="str">
        <f t="shared" ca="1" si="796"/>
        <v/>
      </c>
      <c r="K847" s="7"/>
      <c r="L847" s="6" t="str">
        <f ca="1">IF($H847="","",IF($J847="",VLOOKUP($I847,Sterbetafeln!$A$4:$I$124,$D$10,FALSE),MAX(0.0005,VLOOKUP($I847,Sterbetafeln!$A$4:$I$124,$D$10,FALSE)*VLOOKUP($J847,Sterbetafeln!$A$4:$I$124,$D$13,FALSE))))</f>
        <v/>
      </c>
      <c r="M847" s="78">
        <f ca="1">SUM($O$3:$O847)</f>
        <v>0</v>
      </c>
      <c r="N847" s="25" t="str">
        <f t="shared" ca="1" si="811"/>
        <v/>
      </c>
      <c r="O847" s="25" t="str">
        <f t="shared" ca="1" si="812"/>
        <v/>
      </c>
      <c r="P847" s="25" t="str">
        <f t="shared" ca="1" si="813"/>
        <v/>
      </c>
      <c r="Q847" s="7" t="str">
        <f t="shared" ca="1" si="814"/>
        <v/>
      </c>
      <c r="R847" s="25" t="str">
        <f t="shared" ca="1" si="815"/>
        <v/>
      </c>
      <c r="S847" s="25">
        <f ca="1">SUM(R$3:R847)</f>
        <v>0</v>
      </c>
      <c r="T847" s="25" t="str">
        <f t="shared" ca="1" si="816"/>
        <v/>
      </c>
      <c r="U847" s="25" t="str">
        <f t="shared" ca="1" si="797"/>
        <v/>
      </c>
      <c r="V847" s="25" t="str">
        <f t="shared" ca="1" si="817"/>
        <v/>
      </c>
      <c r="W847" s="25" t="str">
        <f t="shared" ca="1" si="798"/>
        <v/>
      </c>
      <c r="X847" s="25" t="str">
        <f t="shared" ca="1" si="818"/>
        <v/>
      </c>
      <c r="Y847" s="25" t="str">
        <f t="shared" ca="1" si="799"/>
        <v/>
      </c>
      <c r="Z847" s="25" t="str">
        <f t="shared" ca="1" si="819"/>
        <v/>
      </c>
      <c r="AA847" s="25" t="str">
        <f t="shared" ca="1" si="820"/>
        <v/>
      </c>
      <c r="AB847" s="25" t="str">
        <f ca="1">IF($H847="","",IF($Q847="x",SUM(U$3:W847)+SUM(Z$3:AA847)-SUM(AB$3:AB846),0))</f>
        <v/>
      </c>
      <c r="AC847" s="25" t="str">
        <f t="shared" ca="1" si="821"/>
        <v/>
      </c>
      <c r="AD847" s="25" t="str">
        <f t="shared" ca="1" si="800"/>
        <v/>
      </c>
      <c r="AE847" s="7"/>
      <c r="AF847" s="25" t="str">
        <f t="shared" ca="1" si="822"/>
        <v/>
      </c>
      <c r="AG847" s="25">
        <f ca="1">SUM(AF$3:AF847)</f>
        <v>0</v>
      </c>
      <c r="AH847" s="25" t="str">
        <f t="shared" ca="1" si="823"/>
        <v/>
      </c>
      <c r="AI847" s="25" t="str">
        <f t="shared" ca="1" si="801"/>
        <v/>
      </c>
      <c r="AJ847" s="25" t="str">
        <f t="shared" ca="1" si="824"/>
        <v/>
      </c>
      <c r="AK847" s="25" t="str">
        <f t="shared" ca="1" si="802"/>
        <v/>
      </c>
      <c r="AL847" s="25" t="str">
        <f t="shared" ca="1" si="825"/>
        <v/>
      </c>
      <c r="AM847" s="25" t="str">
        <f t="shared" ca="1" si="803"/>
        <v/>
      </c>
      <c r="AN847" s="25" t="str">
        <f t="shared" ca="1" si="826"/>
        <v/>
      </c>
      <c r="AO847" s="25" t="str">
        <f t="shared" ca="1" si="827"/>
        <v/>
      </c>
      <c r="AP847" s="25" t="str">
        <f ca="1">IF($H847="","",IF($Q847="x",SUM(AI$3:AK847)+SUM(AN$3:AO847)-SUM(AP$3:AP846),0))</f>
        <v/>
      </c>
      <c r="AQ847" s="25" t="str">
        <f t="shared" ca="1" si="828"/>
        <v/>
      </c>
      <c r="AR847" s="25" t="str">
        <f t="shared" ca="1" si="804"/>
        <v/>
      </c>
      <c r="AS847" s="7"/>
      <c r="AT847" s="25" t="str">
        <f t="shared" ca="1" si="829"/>
        <v/>
      </c>
      <c r="AU847" s="25">
        <f ca="1">SUM(AT$3:AT847)</f>
        <v>0</v>
      </c>
      <c r="AV847" s="25" t="str">
        <f t="shared" ca="1" si="830"/>
        <v/>
      </c>
      <c r="AW847" s="25" t="str">
        <f t="shared" ca="1" si="805"/>
        <v/>
      </c>
      <c r="AX847" s="25" t="str">
        <f t="shared" ca="1" si="831"/>
        <v/>
      </c>
      <c r="AY847" s="25" t="str">
        <f t="shared" ca="1" si="832"/>
        <v/>
      </c>
      <c r="AZ847" s="25" t="str">
        <f t="shared" ca="1" si="833"/>
        <v/>
      </c>
      <c r="BA847" s="25" t="str">
        <f t="shared" ca="1" si="834"/>
        <v/>
      </c>
      <c r="BB847" s="25" t="str">
        <f t="shared" ca="1" si="835"/>
        <v/>
      </c>
      <c r="BC847" s="25" t="str">
        <f t="shared" ca="1" si="836"/>
        <v/>
      </c>
      <c r="BD847" s="25" t="str">
        <f ca="1">IF($H847="","",IF($Q847="x",SUM(AW$3:AY847)+SUM(BB$3:BC847)-SUM(BD$3:BD846),0))</f>
        <v/>
      </c>
      <c r="BE847" s="25" t="str">
        <f t="shared" ca="1" si="837"/>
        <v/>
      </c>
      <c r="BF847" s="25" t="str">
        <f t="shared" ca="1" si="806"/>
        <v/>
      </c>
      <c r="BG847" s="7"/>
      <c r="BI847" s="25" t="str">
        <f t="shared" ca="1" si="838"/>
        <v/>
      </c>
      <c r="BJ847" s="25">
        <f ca="1">SUM(BI$3:BI847)</f>
        <v>0</v>
      </c>
      <c r="BK847" s="25" t="str">
        <f t="shared" ca="1" si="850"/>
        <v/>
      </c>
      <c r="BL847" s="25" t="str">
        <f t="shared" ca="1" si="807"/>
        <v/>
      </c>
      <c r="BM847" s="25" t="str">
        <f t="shared" ca="1" si="839"/>
        <v/>
      </c>
      <c r="BN847" s="25" t="str">
        <f t="shared" ca="1" si="840"/>
        <v/>
      </c>
      <c r="BO847" s="25" t="str">
        <f t="shared" ca="1" si="841"/>
        <v/>
      </c>
      <c r="BP847" s="25" t="str">
        <f t="shared" ca="1" si="842"/>
        <v/>
      </c>
      <c r="BQ847" s="25" t="str">
        <f t="shared" ca="1" si="843"/>
        <v/>
      </c>
      <c r="BR847" s="25" t="str">
        <f t="shared" ca="1" si="844"/>
        <v/>
      </c>
      <c r="BS847" s="25" t="str">
        <f ca="1">IF($H847="","",IF($Q847="x",SUM(BL$3:BN847)+SUM(BQ$3:BR847)-SUM(BS$3:BS846),0))</f>
        <v/>
      </c>
      <c r="BT847" s="25" t="str">
        <f t="shared" ca="1" si="845"/>
        <v/>
      </c>
      <c r="BU847" s="25" t="str">
        <f t="shared" ca="1" si="808"/>
        <v/>
      </c>
      <c r="BV847" s="7"/>
      <c r="BY847" s="7"/>
      <c r="CB847" s="131">
        <f t="shared" si="792"/>
        <v>844</v>
      </c>
      <c r="CC847" s="132" t="str">
        <f t="shared" ca="1" si="846"/>
        <v/>
      </c>
      <c r="CD847" s="133" t="str">
        <f t="shared" ca="1" si="793"/>
        <v/>
      </c>
      <c r="CE847" s="133" t="str">
        <f t="shared" ca="1" si="847"/>
        <v/>
      </c>
      <c r="CF847" s="133" t="str">
        <f t="shared" ca="1" si="794"/>
        <v/>
      </c>
      <c r="CG847" s="133" t="str">
        <f t="shared" ca="1" si="848"/>
        <v/>
      </c>
      <c r="CH847" s="133" t="str">
        <f ca="1">IF($H847="","",IF(MONTH($H847)=MONTH($C$4)-1,MAX(0,(CG847-SUM(N836:N847)+SUM(O836:O847))-(VLOOKUP(CB847-12,$CB$3:$CH846,6,FALSE))),0)*0.25)</f>
        <v/>
      </c>
      <c r="CI847" s="133" t="str">
        <f ca="1">IF($H847="","",CG847-SUM($CH$4:$CH847))</f>
        <v/>
      </c>
      <c r="CK847" s="133" t="str">
        <f ca="1">IF($H847="","",SUM($N$4:$N847)+$CK$3)</f>
        <v/>
      </c>
      <c r="CL847" s="133" t="str">
        <f ca="1">IF($H847="","",SUM($O$4:$O847))</f>
        <v/>
      </c>
      <c r="CM847" s="133" t="str">
        <f t="shared" ref="CM847:CM910" ca="1" si="851">IF($H847="","",ROUND(MAX(0,((BT847-CK847+CL847)/BT847)*$BI847*0.25),2))</f>
        <v/>
      </c>
      <c r="CN847" s="133" t="str">
        <f ca="1">IF($H847="","",ROUND(IF(MONTH($H847)=MONTH($C$4)-1,BT847*(1+CC847)-SUM($CM$4:$CM847),0),2))</f>
        <v/>
      </c>
      <c r="CZ847" s="132" t="str">
        <f t="shared" ca="1" si="809"/>
        <v/>
      </c>
    </row>
    <row r="848" spans="6:104" x14ac:dyDescent="0.2">
      <c r="F848" s="3">
        <v>845</v>
      </c>
      <c r="G848" s="3">
        <f t="shared" si="810"/>
        <v>71</v>
      </c>
      <c r="H848" s="8" t="str">
        <f t="shared" ca="1" si="849"/>
        <v/>
      </c>
      <c r="I848" s="6" t="str">
        <f t="shared" ca="1" si="795"/>
        <v/>
      </c>
      <c r="J848" s="6" t="str">
        <f t="shared" ca="1" si="796"/>
        <v/>
      </c>
      <c r="K848" s="7"/>
      <c r="L848" s="6" t="str">
        <f ca="1">IF($H848="","",IF($J848="",VLOOKUP($I848,Sterbetafeln!$A$4:$I$124,$D$10,FALSE),MAX(0.0005,VLOOKUP($I848,Sterbetafeln!$A$4:$I$124,$D$10,FALSE)*VLOOKUP($J848,Sterbetafeln!$A$4:$I$124,$D$13,FALSE))))</f>
        <v/>
      </c>
      <c r="M848" s="78">
        <f ca="1">SUM($O$3:$O848)</f>
        <v>0</v>
      </c>
      <c r="N848" s="25" t="str">
        <f t="shared" ca="1" si="811"/>
        <v/>
      </c>
      <c r="O848" s="25" t="str">
        <f t="shared" ca="1" si="812"/>
        <v/>
      </c>
      <c r="P848" s="25" t="str">
        <f t="shared" ca="1" si="813"/>
        <v/>
      </c>
      <c r="Q848" s="7" t="str">
        <f t="shared" ca="1" si="814"/>
        <v/>
      </c>
      <c r="R848" s="25" t="str">
        <f t="shared" ca="1" si="815"/>
        <v/>
      </c>
      <c r="S848" s="25">
        <f ca="1">SUM(R$3:R848)</f>
        <v>0</v>
      </c>
      <c r="T848" s="25" t="str">
        <f t="shared" ca="1" si="816"/>
        <v/>
      </c>
      <c r="U848" s="25" t="str">
        <f t="shared" ca="1" si="797"/>
        <v/>
      </c>
      <c r="V848" s="25" t="str">
        <f t="shared" ca="1" si="817"/>
        <v/>
      </c>
      <c r="W848" s="25" t="str">
        <f t="shared" ca="1" si="798"/>
        <v/>
      </c>
      <c r="X848" s="25" t="str">
        <f t="shared" ca="1" si="818"/>
        <v/>
      </c>
      <c r="Y848" s="25" t="str">
        <f t="shared" ca="1" si="799"/>
        <v/>
      </c>
      <c r="Z848" s="25" t="str">
        <f t="shared" ca="1" si="819"/>
        <v/>
      </c>
      <c r="AA848" s="25" t="str">
        <f t="shared" ca="1" si="820"/>
        <v/>
      </c>
      <c r="AB848" s="25" t="str">
        <f ca="1">IF($H848="","",IF($Q848="x",SUM(U$3:W848)+SUM(Z$3:AA848)-SUM(AB$3:AB847),0))</f>
        <v/>
      </c>
      <c r="AC848" s="25" t="str">
        <f t="shared" ca="1" si="821"/>
        <v/>
      </c>
      <c r="AD848" s="25" t="str">
        <f t="shared" ca="1" si="800"/>
        <v/>
      </c>
      <c r="AE848" s="7"/>
      <c r="AF848" s="25" t="str">
        <f t="shared" ca="1" si="822"/>
        <v/>
      </c>
      <c r="AG848" s="25">
        <f ca="1">SUM(AF$3:AF848)</f>
        <v>0</v>
      </c>
      <c r="AH848" s="25" t="str">
        <f t="shared" ca="1" si="823"/>
        <v/>
      </c>
      <c r="AI848" s="25" t="str">
        <f t="shared" ca="1" si="801"/>
        <v/>
      </c>
      <c r="AJ848" s="25" t="str">
        <f t="shared" ca="1" si="824"/>
        <v/>
      </c>
      <c r="AK848" s="25" t="str">
        <f t="shared" ca="1" si="802"/>
        <v/>
      </c>
      <c r="AL848" s="25" t="str">
        <f t="shared" ca="1" si="825"/>
        <v/>
      </c>
      <c r="AM848" s="25" t="str">
        <f t="shared" ca="1" si="803"/>
        <v/>
      </c>
      <c r="AN848" s="25" t="str">
        <f t="shared" ca="1" si="826"/>
        <v/>
      </c>
      <c r="AO848" s="25" t="str">
        <f t="shared" ca="1" si="827"/>
        <v/>
      </c>
      <c r="AP848" s="25" t="str">
        <f ca="1">IF($H848="","",IF($Q848="x",SUM(AI$3:AK848)+SUM(AN$3:AO848)-SUM(AP$3:AP847),0))</f>
        <v/>
      </c>
      <c r="AQ848" s="25" t="str">
        <f t="shared" ca="1" si="828"/>
        <v/>
      </c>
      <c r="AR848" s="25" t="str">
        <f t="shared" ca="1" si="804"/>
        <v/>
      </c>
      <c r="AS848" s="7"/>
      <c r="AT848" s="25" t="str">
        <f t="shared" ca="1" si="829"/>
        <v/>
      </c>
      <c r="AU848" s="25">
        <f ca="1">SUM(AT$3:AT848)</f>
        <v>0</v>
      </c>
      <c r="AV848" s="25" t="str">
        <f t="shared" ca="1" si="830"/>
        <v/>
      </c>
      <c r="AW848" s="25" t="str">
        <f t="shared" ca="1" si="805"/>
        <v/>
      </c>
      <c r="AX848" s="25" t="str">
        <f t="shared" ca="1" si="831"/>
        <v/>
      </c>
      <c r="AY848" s="25" t="str">
        <f t="shared" ca="1" si="832"/>
        <v/>
      </c>
      <c r="AZ848" s="25" t="str">
        <f t="shared" ca="1" si="833"/>
        <v/>
      </c>
      <c r="BA848" s="25" t="str">
        <f t="shared" ca="1" si="834"/>
        <v/>
      </c>
      <c r="BB848" s="25" t="str">
        <f t="shared" ca="1" si="835"/>
        <v/>
      </c>
      <c r="BC848" s="25" t="str">
        <f t="shared" ca="1" si="836"/>
        <v/>
      </c>
      <c r="BD848" s="25" t="str">
        <f ca="1">IF($H848="","",IF($Q848="x",SUM(AW$3:AY848)+SUM(BB$3:BC848)-SUM(BD$3:BD847),0))</f>
        <v/>
      </c>
      <c r="BE848" s="25" t="str">
        <f t="shared" ca="1" si="837"/>
        <v/>
      </c>
      <c r="BF848" s="25" t="str">
        <f t="shared" ca="1" si="806"/>
        <v/>
      </c>
      <c r="BG848" s="7"/>
      <c r="BI848" s="25" t="str">
        <f t="shared" ca="1" si="838"/>
        <v/>
      </c>
      <c r="BJ848" s="25">
        <f ca="1">SUM(BI$3:BI848)</f>
        <v>0</v>
      </c>
      <c r="BK848" s="25" t="str">
        <f t="shared" ca="1" si="850"/>
        <v/>
      </c>
      <c r="BL848" s="25" t="str">
        <f t="shared" ca="1" si="807"/>
        <v/>
      </c>
      <c r="BM848" s="25" t="str">
        <f t="shared" ca="1" si="839"/>
        <v/>
      </c>
      <c r="BN848" s="25" t="str">
        <f t="shared" ca="1" si="840"/>
        <v/>
      </c>
      <c r="BO848" s="25" t="str">
        <f t="shared" ca="1" si="841"/>
        <v/>
      </c>
      <c r="BP848" s="25" t="str">
        <f t="shared" ca="1" si="842"/>
        <v/>
      </c>
      <c r="BQ848" s="25" t="str">
        <f t="shared" ca="1" si="843"/>
        <v/>
      </c>
      <c r="BR848" s="25" t="str">
        <f t="shared" ca="1" si="844"/>
        <v/>
      </c>
      <c r="BS848" s="25" t="str">
        <f ca="1">IF($H848="","",IF($Q848="x",SUM(BL$3:BN848)+SUM(BQ$3:BR848)-SUM(BS$3:BS847),0))</f>
        <v/>
      </c>
      <c r="BT848" s="25" t="str">
        <f t="shared" ca="1" si="845"/>
        <v/>
      </c>
      <c r="BU848" s="25" t="str">
        <f t="shared" ca="1" si="808"/>
        <v/>
      </c>
      <c r="BV848" s="7"/>
      <c r="BY848" s="7"/>
      <c r="CB848" s="131">
        <f t="shared" si="792"/>
        <v>845</v>
      </c>
      <c r="CC848" s="132" t="str">
        <f t="shared" ca="1" si="846"/>
        <v/>
      </c>
      <c r="CD848" s="133" t="str">
        <f t="shared" ca="1" si="793"/>
        <v/>
      </c>
      <c r="CE848" s="133" t="str">
        <f t="shared" ca="1" si="847"/>
        <v/>
      </c>
      <c r="CF848" s="133" t="str">
        <f t="shared" ca="1" si="794"/>
        <v/>
      </c>
      <c r="CG848" s="133" t="str">
        <f t="shared" ca="1" si="848"/>
        <v/>
      </c>
      <c r="CH848" s="133" t="str">
        <f ca="1">IF($H848="","",IF(MONTH($H848)=MONTH($C$4)-1,MAX(0,(CG848-SUM(N837:N848)+SUM(O837:O848))-(VLOOKUP(CB848-12,$CB$3:$CH847,6,FALSE))),0)*0.25)</f>
        <v/>
      </c>
      <c r="CI848" s="133" t="str">
        <f ca="1">IF($H848="","",CG848-SUM($CH$4:$CH848))</f>
        <v/>
      </c>
      <c r="CK848" s="133" t="str">
        <f ca="1">IF($H848="","",SUM($N$4:$N848)+$CK$3)</f>
        <v/>
      </c>
      <c r="CL848" s="133" t="str">
        <f ca="1">IF($H848="","",SUM($O$4:$O848))</f>
        <v/>
      </c>
      <c r="CM848" s="133" t="str">
        <f t="shared" ca="1" si="851"/>
        <v/>
      </c>
      <c r="CN848" s="133" t="str">
        <f ca="1">IF($H848="","",ROUND(IF(MONTH($H848)=MONTH($C$4)-1,BT848*(1+CC848)-SUM($CM$4:$CM848),0),2))</f>
        <v/>
      </c>
      <c r="CZ848" s="132" t="str">
        <f t="shared" ca="1" si="809"/>
        <v/>
      </c>
    </row>
    <row r="849" spans="6:104" x14ac:dyDescent="0.2">
      <c r="F849" s="3">
        <v>846</v>
      </c>
      <c r="G849" s="3">
        <f t="shared" si="810"/>
        <v>71</v>
      </c>
      <c r="H849" s="8" t="str">
        <f t="shared" ca="1" si="849"/>
        <v/>
      </c>
      <c r="I849" s="6" t="str">
        <f t="shared" ca="1" si="795"/>
        <v/>
      </c>
      <c r="J849" s="6" t="str">
        <f t="shared" ca="1" si="796"/>
        <v/>
      </c>
      <c r="K849" s="7"/>
      <c r="L849" s="6" t="str">
        <f ca="1">IF($H849="","",IF($J849="",VLOOKUP($I849,Sterbetafeln!$A$4:$I$124,$D$10,FALSE),MAX(0.0005,VLOOKUP($I849,Sterbetafeln!$A$4:$I$124,$D$10,FALSE)*VLOOKUP($J849,Sterbetafeln!$A$4:$I$124,$D$13,FALSE))))</f>
        <v/>
      </c>
      <c r="M849" s="78">
        <f ca="1">SUM($O$3:$O849)</f>
        <v>0</v>
      </c>
      <c r="N849" s="25" t="str">
        <f t="shared" ca="1" si="811"/>
        <v/>
      </c>
      <c r="O849" s="25" t="str">
        <f t="shared" ca="1" si="812"/>
        <v/>
      </c>
      <c r="P849" s="25" t="str">
        <f t="shared" ca="1" si="813"/>
        <v/>
      </c>
      <c r="Q849" s="7" t="str">
        <f t="shared" ca="1" si="814"/>
        <v/>
      </c>
      <c r="R849" s="25" t="str">
        <f t="shared" ca="1" si="815"/>
        <v/>
      </c>
      <c r="S849" s="25">
        <f ca="1">SUM(R$3:R849)</f>
        <v>0</v>
      </c>
      <c r="T849" s="25" t="str">
        <f t="shared" ca="1" si="816"/>
        <v/>
      </c>
      <c r="U849" s="25" t="str">
        <f t="shared" ca="1" si="797"/>
        <v/>
      </c>
      <c r="V849" s="25" t="str">
        <f t="shared" ca="1" si="817"/>
        <v/>
      </c>
      <c r="W849" s="25" t="str">
        <f t="shared" ca="1" si="798"/>
        <v/>
      </c>
      <c r="X849" s="25" t="str">
        <f t="shared" ca="1" si="818"/>
        <v/>
      </c>
      <c r="Y849" s="25" t="str">
        <f t="shared" ca="1" si="799"/>
        <v/>
      </c>
      <c r="Z849" s="25" t="str">
        <f t="shared" ca="1" si="819"/>
        <v/>
      </c>
      <c r="AA849" s="25" t="str">
        <f t="shared" ca="1" si="820"/>
        <v/>
      </c>
      <c r="AB849" s="25" t="str">
        <f ca="1">IF($H849="","",IF($Q849="x",SUM(U$3:W849)+SUM(Z$3:AA849)-SUM(AB$3:AB848),0))</f>
        <v/>
      </c>
      <c r="AC849" s="25" t="str">
        <f t="shared" ca="1" si="821"/>
        <v/>
      </c>
      <c r="AD849" s="25" t="str">
        <f t="shared" ca="1" si="800"/>
        <v/>
      </c>
      <c r="AE849" s="7"/>
      <c r="AF849" s="25" t="str">
        <f t="shared" ca="1" si="822"/>
        <v/>
      </c>
      <c r="AG849" s="25">
        <f ca="1">SUM(AF$3:AF849)</f>
        <v>0</v>
      </c>
      <c r="AH849" s="25" t="str">
        <f t="shared" ca="1" si="823"/>
        <v/>
      </c>
      <c r="AI849" s="25" t="str">
        <f t="shared" ca="1" si="801"/>
        <v/>
      </c>
      <c r="AJ849" s="25" t="str">
        <f t="shared" ca="1" si="824"/>
        <v/>
      </c>
      <c r="AK849" s="25" t="str">
        <f t="shared" ca="1" si="802"/>
        <v/>
      </c>
      <c r="AL849" s="25" t="str">
        <f t="shared" ca="1" si="825"/>
        <v/>
      </c>
      <c r="AM849" s="25" t="str">
        <f t="shared" ca="1" si="803"/>
        <v/>
      </c>
      <c r="AN849" s="25" t="str">
        <f t="shared" ca="1" si="826"/>
        <v/>
      </c>
      <c r="AO849" s="25" t="str">
        <f t="shared" ca="1" si="827"/>
        <v/>
      </c>
      <c r="AP849" s="25" t="str">
        <f ca="1">IF($H849="","",IF($Q849="x",SUM(AI$3:AK849)+SUM(AN$3:AO849)-SUM(AP$3:AP848),0))</f>
        <v/>
      </c>
      <c r="AQ849" s="25" t="str">
        <f t="shared" ca="1" si="828"/>
        <v/>
      </c>
      <c r="AR849" s="25" t="str">
        <f t="shared" ca="1" si="804"/>
        <v/>
      </c>
      <c r="AS849" s="7"/>
      <c r="AT849" s="25" t="str">
        <f t="shared" ca="1" si="829"/>
        <v/>
      </c>
      <c r="AU849" s="25">
        <f ca="1">SUM(AT$3:AT849)</f>
        <v>0</v>
      </c>
      <c r="AV849" s="25" t="str">
        <f t="shared" ca="1" si="830"/>
        <v/>
      </c>
      <c r="AW849" s="25" t="str">
        <f t="shared" ca="1" si="805"/>
        <v/>
      </c>
      <c r="AX849" s="25" t="str">
        <f t="shared" ca="1" si="831"/>
        <v/>
      </c>
      <c r="AY849" s="25" t="str">
        <f t="shared" ca="1" si="832"/>
        <v/>
      </c>
      <c r="AZ849" s="25" t="str">
        <f t="shared" ca="1" si="833"/>
        <v/>
      </c>
      <c r="BA849" s="25" t="str">
        <f t="shared" ca="1" si="834"/>
        <v/>
      </c>
      <c r="BB849" s="25" t="str">
        <f t="shared" ca="1" si="835"/>
        <v/>
      </c>
      <c r="BC849" s="25" t="str">
        <f t="shared" ca="1" si="836"/>
        <v/>
      </c>
      <c r="BD849" s="25" t="str">
        <f ca="1">IF($H849="","",IF($Q849="x",SUM(AW$3:AY849)+SUM(BB$3:BC849)-SUM(BD$3:BD848),0))</f>
        <v/>
      </c>
      <c r="BE849" s="25" t="str">
        <f t="shared" ca="1" si="837"/>
        <v/>
      </c>
      <c r="BF849" s="25" t="str">
        <f t="shared" ca="1" si="806"/>
        <v/>
      </c>
      <c r="BG849" s="7"/>
      <c r="BI849" s="25" t="str">
        <f t="shared" ca="1" si="838"/>
        <v/>
      </c>
      <c r="BJ849" s="25">
        <f ca="1">SUM(BI$3:BI849)</f>
        <v>0</v>
      </c>
      <c r="BK849" s="25" t="str">
        <f t="shared" ca="1" si="850"/>
        <v/>
      </c>
      <c r="BL849" s="25" t="str">
        <f t="shared" ca="1" si="807"/>
        <v/>
      </c>
      <c r="BM849" s="25" t="str">
        <f t="shared" ca="1" si="839"/>
        <v/>
      </c>
      <c r="BN849" s="25" t="str">
        <f t="shared" ca="1" si="840"/>
        <v/>
      </c>
      <c r="BO849" s="25" t="str">
        <f t="shared" ca="1" si="841"/>
        <v/>
      </c>
      <c r="BP849" s="25" t="str">
        <f t="shared" ca="1" si="842"/>
        <v/>
      </c>
      <c r="BQ849" s="25" t="str">
        <f t="shared" ca="1" si="843"/>
        <v/>
      </c>
      <c r="BR849" s="25" t="str">
        <f t="shared" ca="1" si="844"/>
        <v/>
      </c>
      <c r="BS849" s="25" t="str">
        <f ca="1">IF($H849="","",IF($Q849="x",SUM(BL$3:BN849)+SUM(BQ$3:BR849)-SUM(BS$3:BS848),0))</f>
        <v/>
      </c>
      <c r="BT849" s="25" t="str">
        <f t="shared" ca="1" si="845"/>
        <v/>
      </c>
      <c r="BU849" s="25" t="str">
        <f t="shared" ca="1" si="808"/>
        <v/>
      </c>
      <c r="BV849" s="7"/>
      <c r="BY849" s="7"/>
      <c r="CB849" s="131">
        <f t="shared" si="792"/>
        <v>846</v>
      </c>
      <c r="CC849" s="132" t="str">
        <f t="shared" ca="1" si="846"/>
        <v/>
      </c>
      <c r="CD849" s="133" t="str">
        <f t="shared" ca="1" si="793"/>
        <v/>
      </c>
      <c r="CE849" s="133" t="str">
        <f t="shared" ca="1" si="847"/>
        <v/>
      </c>
      <c r="CF849" s="133" t="str">
        <f t="shared" ca="1" si="794"/>
        <v/>
      </c>
      <c r="CG849" s="133" t="str">
        <f t="shared" ca="1" si="848"/>
        <v/>
      </c>
      <c r="CH849" s="133" t="str">
        <f ca="1">IF($H849="","",IF(MONTH($H849)=MONTH($C$4)-1,MAX(0,(CG849-SUM(N838:N849)+SUM(O838:O849))-(VLOOKUP(CB849-12,$CB$3:$CH848,6,FALSE))),0)*0.25)</f>
        <v/>
      </c>
      <c r="CI849" s="133" t="str">
        <f ca="1">IF($H849="","",CG849-SUM($CH$4:$CH849))</f>
        <v/>
      </c>
      <c r="CK849" s="133" t="str">
        <f ca="1">IF($H849="","",SUM($N$4:$N849)+$CK$3)</f>
        <v/>
      </c>
      <c r="CL849" s="133" t="str">
        <f ca="1">IF($H849="","",SUM($O$4:$O849))</f>
        <v/>
      </c>
      <c r="CM849" s="133" t="str">
        <f t="shared" ca="1" si="851"/>
        <v/>
      </c>
      <c r="CN849" s="133" t="str">
        <f ca="1">IF($H849="","",ROUND(IF(MONTH($H849)=MONTH($C$4)-1,BT849*(1+CC849)-SUM($CM$4:$CM849),0),2))</f>
        <v/>
      </c>
      <c r="CZ849" s="132" t="str">
        <f t="shared" ca="1" si="809"/>
        <v/>
      </c>
    </row>
    <row r="850" spans="6:104" x14ac:dyDescent="0.2">
      <c r="F850" s="3">
        <v>847</v>
      </c>
      <c r="G850" s="3">
        <f t="shared" si="810"/>
        <v>71</v>
      </c>
      <c r="H850" s="8" t="str">
        <f t="shared" ca="1" si="849"/>
        <v/>
      </c>
      <c r="I850" s="6" t="str">
        <f t="shared" ca="1" si="795"/>
        <v/>
      </c>
      <c r="J850" s="6" t="str">
        <f t="shared" ca="1" si="796"/>
        <v/>
      </c>
      <c r="K850" s="7"/>
      <c r="L850" s="6" t="str">
        <f ca="1">IF($H850="","",IF($J850="",VLOOKUP($I850,Sterbetafeln!$A$4:$I$124,$D$10,FALSE),MAX(0.0005,VLOOKUP($I850,Sterbetafeln!$A$4:$I$124,$D$10,FALSE)*VLOOKUP($J850,Sterbetafeln!$A$4:$I$124,$D$13,FALSE))))</f>
        <v/>
      </c>
      <c r="M850" s="78">
        <f ca="1">SUM($O$3:$O850)</f>
        <v>0</v>
      </c>
      <c r="N850" s="25" t="str">
        <f t="shared" ca="1" si="811"/>
        <v/>
      </c>
      <c r="O850" s="25" t="str">
        <f t="shared" ca="1" si="812"/>
        <v/>
      </c>
      <c r="P850" s="25" t="str">
        <f t="shared" ca="1" si="813"/>
        <v/>
      </c>
      <c r="Q850" s="7" t="str">
        <f t="shared" ca="1" si="814"/>
        <v/>
      </c>
      <c r="R850" s="25" t="str">
        <f t="shared" ca="1" si="815"/>
        <v/>
      </c>
      <c r="S850" s="25">
        <f ca="1">SUM(R$3:R850)</f>
        <v>0</v>
      </c>
      <c r="T850" s="25" t="str">
        <f t="shared" ca="1" si="816"/>
        <v/>
      </c>
      <c r="U850" s="25" t="str">
        <f t="shared" ca="1" si="797"/>
        <v/>
      </c>
      <c r="V850" s="25" t="str">
        <f t="shared" ca="1" si="817"/>
        <v/>
      </c>
      <c r="W850" s="25" t="str">
        <f t="shared" ca="1" si="798"/>
        <v/>
      </c>
      <c r="X850" s="25" t="str">
        <f t="shared" ca="1" si="818"/>
        <v/>
      </c>
      <c r="Y850" s="25" t="str">
        <f t="shared" ca="1" si="799"/>
        <v/>
      </c>
      <c r="Z850" s="25" t="str">
        <f t="shared" ca="1" si="819"/>
        <v/>
      </c>
      <c r="AA850" s="25" t="str">
        <f t="shared" ca="1" si="820"/>
        <v/>
      </c>
      <c r="AB850" s="25" t="str">
        <f ca="1">IF($H850="","",IF($Q850="x",SUM(U$3:W850)+SUM(Z$3:AA850)-SUM(AB$3:AB849),0))</f>
        <v/>
      </c>
      <c r="AC850" s="25" t="str">
        <f t="shared" ca="1" si="821"/>
        <v/>
      </c>
      <c r="AD850" s="25" t="str">
        <f t="shared" ca="1" si="800"/>
        <v/>
      </c>
      <c r="AE850" s="7"/>
      <c r="AF850" s="25" t="str">
        <f t="shared" ca="1" si="822"/>
        <v/>
      </c>
      <c r="AG850" s="25">
        <f ca="1">SUM(AF$3:AF850)</f>
        <v>0</v>
      </c>
      <c r="AH850" s="25" t="str">
        <f t="shared" ca="1" si="823"/>
        <v/>
      </c>
      <c r="AI850" s="25" t="str">
        <f t="shared" ca="1" si="801"/>
        <v/>
      </c>
      <c r="AJ850" s="25" t="str">
        <f t="shared" ca="1" si="824"/>
        <v/>
      </c>
      <c r="AK850" s="25" t="str">
        <f t="shared" ca="1" si="802"/>
        <v/>
      </c>
      <c r="AL850" s="25" t="str">
        <f t="shared" ca="1" si="825"/>
        <v/>
      </c>
      <c r="AM850" s="25" t="str">
        <f t="shared" ca="1" si="803"/>
        <v/>
      </c>
      <c r="AN850" s="25" t="str">
        <f t="shared" ca="1" si="826"/>
        <v/>
      </c>
      <c r="AO850" s="25" t="str">
        <f t="shared" ca="1" si="827"/>
        <v/>
      </c>
      <c r="AP850" s="25" t="str">
        <f ca="1">IF($H850="","",IF($Q850="x",SUM(AI$3:AK850)+SUM(AN$3:AO850)-SUM(AP$3:AP849),0))</f>
        <v/>
      </c>
      <c r="AQ850" s="25" t="str">
        <f t="shared" ca="1" si="828"/>
        <v/>
      </c>
      <c r="AR850" s="25" t="str">
        <f t="shared" ca="1" si="804"/>
        <v/>
      </c>
      <c r="AS850" s="7"/>
      <c r="AT850" s="25" t="str">
        <f t="shared" ca="1" si="829"/>
        <v/>
      </c>
      <c r="AU850" s="25">
        <f ca="1">SUM(AT$3:AT850)</f>
        <v>0</v>
      </c>
      <c r="AV850" s="25" t="str">
        <f t="shared" ca="1" si="830"/>
        <v/>
      </c>
      <c r="AW850" s="25" t="str">
        <f t="shared" ca="1" si="805"/>
        <v/>
      </c>
      <c r="AX850" s="25" t="str">
        <f t="shared" ca="1" si="831"/>
        <v/>
      </c>
      <c r="AY850" s="25" t="str">
        <f t="shared" ca="1" si="832"/>
        <v/>
      </c>
      <c r="AZ850" s="25" t="str">
        <f t="shared" ca="1" si="833"/>
        <v/>
      </c>
      <c r="BA850" s="25" t="str">
        <f t="shared" ca="1" si="834"/>
        <v/>
      </c>
      <c r="BB850" s="25" t="str">
        <f t="shared" ca="1" si="835"/>
        <v/>
      </c>
      <c r="BC850" s="25" t="str">
        <f t="shared" ca="1" si="836"/>
        <v/>
      </c>
      <c r="BD850" s="25" t="str">
        <f ca="1">IF($H850="","",IF($Q850="x",SUM(AW$3:AY850)+SUM(BB$3:BC850)-SUM(BD$3:BD849),0))</f>
        <v/>
      </c>
      <c r="BE850" s="25" t="str">
        <f t="shared" ca="1" si="837"/>
        <v/>
      </c>
      <c r="BF850" s="25" t="str">
        <f t="shared" ca="1" si="806"/>
        <v/>
      </c>
      <c r="BG850" s="7"/>
      <c r="BI850" s="25" t="str">
        <f t="shared" ca="1" si="838"/>
        <v/>
      </c>
      <c r="BJ850" s="25">
        <f ca="1">SUM(BI$3:BI850)</f>
        <v>0</v>
      </c>
      <c r="BK850" s="25" t="str">
        <f t="shared" ca="1" si="850"/>
        <v/>
      </c>
      <c r="BL850" s="25" t="str">
        <f t="shared" ca="1" si="807"/>
        <v/>
      </c>
      <c r="BM850" s="25" t="str">
        <f t="shared" ca="1" si="839"/>
        <v/>
      </c>
      <c r="BN850" s="25" t="str">
        <f t="shared" ca="1" si="840"/>
        <v/>
      </c>
      <c r="BO850" s="25" t="str">
        <f t="shared" ca="1" si="841"/>
        <v/>
      </c>
      <c r="BP850" s="25" t="str">
        <f t="shared" ca="1" si="842"/>
        <v/>
      </c>
      <c r="BQ850" s="25" t="str">
        <f t="shared" ca="1" si="843"/>
        <v/>
      </c>
      <c r="BR850" s="25" t="str">
        <f t="shared" ca="1" si="844"/>
        <v/>
      </c>
      <c r="BS850" s="25" t="str">
        <f ca="1">IF($H850="","",IF($Q850="x",SUM(BL$3:BN850)+SUM(BQ$3:BR850)-SUM(BS$3:BS849),0))</f>
        <v/>
      </c>
      <c r="BT850" s="25" t="str">
        <f t="shared" ca="1" si="845"/>
        <v/>
      </c>
      <c r="BU850" s="25" t="str">
        <f t="shared" ca="1" si="808"/>
        <v/>
      </c>
      <c r="BV850" s="7"/>
      <c r="BY850" s="7"/>
      <c r="CB850" s="131">
        <f t="shared" si="792"/>
        <v>847</v>
      </c>
      <c r="CC850" s="132" t="str">
        <f t="shared" ca="1" si="846"/>
        <v/>
      </c>
      <c r="CD850" s="133" t="str">
        <f t="shared" ca="1" si="793"/>
        <v/>
      </c>
      <c r="CE850" s="133" t="str">
        <f t="shared" ca="1" si="847"/>
        <v/>
      </c>
      <c r="CF850" s="133" t="str">
        <f t="shared" ca="1" si="794"/>
        <v/>
      </c>
      <c r="CG850" s="133" t="str">
        <f t="shared" ca="1" si="848"/>
        <v/>
      </c>
      <c r="CH850" s="133" t="str">
        <f ca="1">IF($H850="","",IF(MONTH($H850)=MONTH($C$4)-1,MAX(0,(CG850-SUM(N839:N850)+SUM(O839:O850))-(VLOOKUP(CB850-12,$CB$3:$CH849,6,FALSE))),0)*0.25)</f>
        <v/>
      </c>
      <c r="CI850" s="133" t="str">
        <f ca="1">IF($H850="","",CG850-SUM($CH$4:$CH850))</f>
        <v/>
      </c>
      <c r="CK850" s="133" t="str">
        <f ca="1">IF($H850="","",SUM($N$4:$N850)+$CK$3)</f>
        <v/>
      </c>
      <c r="CL850" s="133" t="str">
        <f ca="1">IF($H850="","",SUM($O$4:$O850))</f>
        <v/>
      </c>
      <c r="CM850" s="133" t="str">
        <f t="shared" ca="1" si="851"/>
        <v/>
      </c>
      <c r="CN850" s="133" t="str">
        <f ca="1">IF($H850="","",ROUND(IF(MONTH($H850)=MONTH($C$4)-1,BT850*(1+CC850)-SUM($CM$4:$CM850),0),2))</f>
        <v/>
      </c>
      <c r="CZ850" s="132" t="str">
        <f t="shared" ca="1" si="809"/>
        <v/>
      </c>
    </row>
    <row r="851" spans="6:104" x14ac:dyDescent="0.2">
      <c r="F851" s="3">
        <v>848</v>
      </c>
      <c r="G851" s="3">
        <f t="shared" si="810"/>
        <v>71</v>
      </c>
      <c r="H851" s="8" t="str">
        <f t="shared" ca="1" si="849"/>
        <v/>
      </c>
      <c r="I851" s="6" t="str">
        <f t="shared" ca="1" si="795"/>
        <v/>
      </c>
      <c r="J851" s="6" t="str">
        <f t="shared" ca="1" si="796"/>
        <v/>
      </c>
      <c r="K851" s="7"/>
      <c r="L851" s="6" t="str">
        <f ca="1">IF($H851="","",IF($J851="",VLOOKUP($I851,Sterbetafeln!$A$4:$I$124,$D$10,FALSE),MAX(0.0005,VLOOKUP($I851,Sterbetafeln!$A$4:$I$124,$D$10,FALSE)*VLOOKUP($J851,Sterbetafeln!$A$4:$I$124,$D$13,FALSE))))</f>
        <v/>
      </c>
      <c r="M851" s="78">
        <f ca="1">SUM($O$3:$O851)</f>
        <v>0</v>
      </c>
      <c r="N851" s="25" t="str">
        <f t="shared" ca="1" si="811"/>
        <v/>
      </c>
      <c r="O851" s="25" t="str">
        <f t="shared" ca="1" si="812"/>
        <v/>
      </c>
      <c r="P851" s="25" t="str">
        <f t="shared" ca="1" si="813"/>
        <v/>
      </c>
      <c r="Q851" s="7" t="str">
        <f t="shared" ca="1" si="814"/>
        <v/>
      </c>
      <c r="R851" s="25" t="str">
        <f t="shared" ca="1" si="815"/>
        <v/>
      </c>
      <c r="S851" s="25">
        <f ca="1">SUM(R$3:R851)</f>
        <v>0</v>
      </c>
      <c r="T851" s="25" t="str">
        <f t="shared" ca="1" si="816"/>
        <v/>
      </c>
      <c r="U851" s="25" t="str">
        <f t="shared" ca="1" si="797"/>
        <v/>
      </c>
      <c r="V851" s="25" t="str">
        <f t="shared" ca="1" si="817"/>
        <v/>
      </c>
      <c r="W851" s="25" t="str">
        <f t="shared" ca="1" si="798"/>
        <v/>
      </c>
      <c r="X851" s="25" t="str">
        <f t="shared" ca="1" si="818"/>
        <v/>
      </c>
      <c r="Y851" s="25" t="str">
        <f t="shared" ca="1" si="799"/>
        <v/>
      </c>
      <c r="Z851" s="25" t="str">
        <f t="shared" ca="1" si="819"/>
        <v/>
      </c>
      <c r="AA851" s="25" t="str">
        <f t="shared" ca="1" si="820"/>
        <v/>
      </c>
      <c r="AB851" s="25" t="str">
        <f ca="1">IF($H851="","",IF($Q851="x",SUM(U$3:W851)+SUM(Z$3:AA851)-SUM(AB$3:AB850),0))</f>
        <v/>
      </c>
      <c r="AC851" s="25" t="str">
        <f t="shared" ca="1" si="821"/>
        <v/>
      </c>
      <c r="AD851" s="25" t="str">
        <f t="shared" ca="1" si="800"/>
        <v/>
      </c>
      <c r="AE851" s="7"/>
      <c r="AF851" s="25" t="str">
        <f t="shared" ca="1" si="822"/>
        <v/>
      </c>
      <c r="AG851" s="25">
        <f ca="1">SUM(AF$3:AF851)</f>
        <v>0</v>
      </c>
      <c r="AH851" s="25" t="str">
        <f t="shared" ca="1" si="823"/>
        <v/>
      </c>
      <c r="AI851" s="25" t="str">
        <f t="shared" ca="1" si="801"/>
        <v/>
      </c>
      <c r="AJ851" s="25" t="str">
        <f t="shared" ca="1" si="824"/>
        <v/>
      </c>
      <c r="AK851" s="25" t="str">
        <f t="shared" ca="1" si="802"/>
        <v/>
      </c>
      <c r="AL851" s="25" t="str">
        <f t="shared" ca="1" si="825"/>
        <v/>
      </c>
      <c r="AM851" s="25" t="str">
        <f t="shared" ca="1" si="803"/>
        <v/>
      </c>
      <c r="AN851" s="25" t="str">
        <f t="shared" ca="1" si="826"/>
        <v/>
      </c>
      <c r="AO851" s="25" t="str">
        <f t="shared" ca="1" si="827"/>
        <v/>
      </c>
      <c r="AP851" s="25" t="str">
        <f ca="1">IF($H851="","",IF($Q851="x",SUM(AI$3:AK851)+SUM(AN$3:AO851)-SUM(AP$3:AP850),0))</f>
        <v/>
      </c>
      <c r="AQ851" s="25" t="str">
        <f t="shared" ca="1" si="828"/>
        <v/>
      </c>
      <c r="AR851" s="25" t="str">
        <f t="shared" ca="1" si="804"/>
        <v/>
      </c>
      <c r="AS851" s="7"/>
      <c r="AT851" s="25" t="str">
        <f t="shared" ca="1" si="829"/>
        <v/>
      </c>
      <c r="AU851" s="25">
        <f ca="1">SUM(AT$3:AT851)</f>
        <v>0</v>
      </c>
      <c r="AV851" s="25" t="str">
        <f t="shared" ca="1" si="830"/>
        <v/>
      </c>
      <c r="AW851" s="25" t="str">
        <f t="shared" ca="1" si="805"/>
        <v/>
      </c>
      <c r="AX851" s="25" t="str">
        <f t="shared" ca="1" si="831"/>
        <v/>
      </c>
      <c r="AY851" s="25" t="str">
        <f t="shared" ca="1" si="832"/>
        <v/>
      </c>
      <c r="AZ851" s="25" t="str">
        <f t="shared" ca="1" si="833"/>
        <v/>
      </c>
      <c r="BA851" s="25" t="str">
        <f t="shared" ca="1" si="834"/>
        <v/>
      </c>
      <c r="BB851" s="25" t="str">
        <f t="shared" ca="1" si="835"/>
        <v/>
      </c>
      <c r="BC851" s="25" t="str">
        <f t="shared" ca="1" si="836"/>
        <v/>
      </c>
      <c r="BD851" s="25" t="str">
        <f ca="1">IF($H851="","",IF($Q851="x",SUM(AW$3:AY851)+SUM(BB$3:BC851)-SUM(BD$3:BD850),0))</f>
        <v/>
      </c>
      <c r="BE851" s="25" t="str">
        <f t="shared" ca="1" si="837"/>
        <v/>
      </c>
      <c r="BF851" s="25" t="str">
        <f t="shared" ca="1" si="806"/>
        <v/>
      </c>
      <c r="BG851" s="7"/>
      <c r="BI851" s="25" t="str">
        <f t="shared" ca="1" si="838"/>
        <v/>
      </c>
      <c r="BJ851" s="25">
        <f ca="1">SUM(BI$3:BI851)</f>
        <v>0</v>
      </c>
      <c r="BK851" s="25" t="str">
        <f t="shared" ca="1" si="850"/>
        <v/>
      </c>
      <c r="BL851" s="25" t="str">
        <f t="shared" ca="1" si="807"/>
        <v/>
      </c>
      <c r="BM851" s="25" t="str">
        <f t="shared" ca="1" si="839"/>
        <v/>
      </c>
      <c r="BN851" s="25" t="str">
        <f t="shared" ca="1" si="840"/>
        <v/>
      </c>
      <c r="BO851" s="25" t="str">
        <f t="shared" ca="1" si="841"/>
        <v/>
      </c>
      <c r="BP851" s="25" t="str">
        <f t="shared" ca="1" si="842"/>
        <v/>
      </c>
      <c r="BQ851" s="25" t="str">
        <f t="shared" ca="1" si="843"/>
        <v/>
      </c>
      <c r="BR851" s="25" t="str">
        <f t="shared" ca="1" si="844"/>
        <v/>
      </c>
      <c r="BS851" s="25" t="str">
        <f ca="1">IF($H851="","",IF($Q851="x",SUM(BL$3:BN851)+SUM(BQ$3:BR851)-SUM(BS$3:BS850),0))</f>
        <v/>
      </c>
      <c r="BT851" s="25" t="str">
        <f t="shared" ca="1" si="845"/>
        <v/>
      </c>
      <c r="BU851" s="25" t="str">
        <f t="shared" ca="1" si="808"/>
        <v/>
      </c>
      <c r="BV851" s="7"/>
      <c r="BY851" s="7"/>
      <c r="CB851" s="131">
        <f t="shared" si="792"/>
        <v>848</v>
      </c>
      <c r="CC851" s="132" t="str">
        <f t="shared" ca="1" si="846"/>
        <v/>
      </c>
      <c r="CD851" s="133" t="str">
        <f t="shared" ca="1" si="793"/>
        <v/>
      </c>
      <c r="CE851" s="133" t="str">
        <f t="shared" ca="1" si="847"/>
        <v/>
      </c>
      <c r="CF851" s="133" t="str">
        <f t="shared" ca="1" si="794"/>
        <v/>
      </c>
      <c r="CG851" s="133" t="str">
        <f t="shared" ca="1" si="848"/>
        <v/>
      </c>
      <c r="CH851" s="133" t="str">
        <f ca="1">IF($H851="","",IF(MONTH($H851)=MONTH($C$4)-1,MAX(0,(CG851-SUM(N840:N851)+SUM(O840:O851))-(VLOOKUP(CB851-12,$CB$3:$CH850,6,FALSE))),0)*0.25)</f>
        <v/>
      </c>
      <c r="CI851" s="133" t="str">
        <f ca="1">IF($H851="","",CG851-SUM($CH$4:$CH851))</f>
        <v/>
      </c>
      <c r="CK851" s="133" t="str">
        <f ca="1">IF($H851="","",SUM($N$4:$N851)+$CK$3)</f>
        <v/>
      </c>
      <c r="CL851" s="133" t="str">
        <f ca="1">IF($H851="","",SUM($O$4:$O851))</f>
        <v/>
      </c>
      <c r="CM851" s="133" t="str">
        <f t="shared" ca="1" si="851"/>
        <v/>
      </c>
      <c r="CN851" s="133" t="str">
        <f ca="1">IF($H851="","",ROUND(IF(MONTH($H851)=MONTH($C$4)-1,BT851*(1+CC851)-SUM($CM$4:$CM851),0),2))</f>
        <v/>
      </c>
      <c r="CZ851" s="132" t="str">
        <f t="shared" ca="1" si="809"/>
        <v/>
      </c>
    </row>
    <row r="852" spans="6:104" x14ac:dyDescent="0.2">
      <c r="F852" s="3">
        <v>849</v>
      </c>
      <c r="G852" s="3">
        <f t="shared" si="810"/>
        <v>71</v>
      </c>
      <c r="H852" s="8" t="str">
        <f t="shared" ca="1" si="849"/>
        <v/>
      </c>
      <c r="I852" s="6" t="str">
        <f t="shared" ca="1" si="795"/>
        <v/>
      </c>
      <c r="J852" s="6" t="str">
        <f t="shared" ca="1" si="796"/>
        <v/>
      </c>
      <c r="K852" s="7"/>
      <c r="L852" s="6" t="str">
        <f ca="1">IF($H852="","",IF($J852="",VLOOKUP($I852,Sterbetafeln!$A$4:$I$124,$D$10,FALSE),MAX(0.0005,VLOOKUP($I852,Sterbetafeln!$A$4:$I$124,$D$10,FALSE)*VLOOKUP($J852,Sterbetafeln!$A$4:$I$124,$D$13,FALSE))))</f>
        <v/>
      </c>
      <c r="M852" s="78">
        <f ca="1">SUM($O$3:$O852)</f>
        <v>0</v>
      </c>
      <c r="N852" s="25" t="str">
        <f t="shared" ca="1" si="811"/>
        <v/>
      </c>
      <c r="O852" s="25" t="str">
        <f t="shared" ca="1" si="812"/>
        <v/>
      </c>
      <c r="P852" s="25" t="str">
        <f t="shared" ca="1" si="813"/>
        <v/>
      </c>
      <c r="Q852" s="7" t="str">
        <f t="shared" ca="1" si="814"/>
        <v/>
      </c>
      <c r="R852" s="25" t="str">
        <f t="shared" ca="1" si="815"/>
        <v/>
      </c>
      <c r="S852" s="25">
        <f ca="1">SUM(R$3:R852)</f>
        <v>0</v>
      </c>
      <c r="T852" s="25" t="str">
        <f t="shared" ca="1" si="816"/>
        <v/>
      </c>
      <c r="U852" s="25" t="str">
        <f t="shared" ca="1" si="797"/>
        <v/>
      </c>
      <c r="V852" s="25" t="str">
        <f t="shared" ca="1" si="817"/>
        <v/>
      </c>
      <c r="W852" s="25" t="str">
        <f t="shared" ca="1" si="798"/>
        <v/>
      </c>
      <c r="X852" s="25" t="str">
        <f t="shared" ca="1" si="818"/>
        <v/>
      </c>
      <c r="Y852" s="25" t="str">
        <f t="shared" ca="1" si="799"/>
        <v/>
      </c>
      <c r="Z852" s="25" t="str">
        <f t="shared" ca="1" si="819"/>
        <v/>
      </c>
      <c r="AA852" s="25" t="str">
        <f t="shared" ca="1" si="820"/>
        <v/>
      </c>
      <c r="AB852" s="25" t="str">
        <f ca="1">IF($H852="","",IF($Q852="x",SUM(U$3:W852)+SUM(Z$3:AA852)-SUM(AB$3:AB851),0))</f>
        <v/>
      </c>
      <c r="AC852" s="25" t="str">
        <f t="shared" ca="1" si="821"/>
        <v/>
      </c>
      <c r="AD852" s="25" t="str">
        <f t="shared" ca="1" si="800"/>
        <v/>
      </c>
      <c r="AE852" s="7"/>
      <c r="AF852" s="25" t="str">
        <f t="shared" ca="1" si="822"/>
        <v/>
      </c>
      <c r="AG852" s="25">
        <f ca="1">SUM(AF$3:AF852)</f>
        <v>0</v>
      </c>
      <c r="AH852" s="25" t="str">
        <f t="shared" ca="1" si="823"/>
        <v/>
      </c>
      <c r="AI852" s="25" t="str">
        <f t="shared" ca="1" si="801"/>
        <v/>
      </c>
      <c r="AJ852" s="25" t="str">
        <f t="shared" ca="1" si="824"/>
        <v/>
      </c>
      <c r="AK852" s="25" t="str">
        <f t="shared" ca="1" si="802"/>
        <v/>
      </c>
      <c r="AL852" s="25" t="str">
        <f t="shared" ca="1" si="825"/>
        <v/>
      </c>
      <c r="AM852" s="25" t="str">
        <f t="shared" ca="1" si="803"/>
        <v/>
      </c>
      <c r="AN852" s="25" t="str">
        <f t="shared" ca="1" si="826"/>
        <v/>
      </c>
      <c r="AO852" s="25" t="str">
        <f t="shared" ca="1" si="827"/>
        <v/>
      </c>
      <c r="AP852" s="25" t="str">
        <f ca="1">IF($H852="","",IF($Q852="x",SUM(AI$3:AK852)+SUM(AN$3:AO852)-SUM(AP$3:AP851),0))</f>
        <v/>
      </c>
      <c r="AQ852" s="25" t="str">
        <f t="shared" ca="1" si="828"/>
        <v/>
      </c>
      <c r="AR852" s="25" t="str">
        <f t="shared" ca="1" si="804"/>
        <v/>
      </c>
      <c r="AS852" s="7"/>
      <c r="AT852" s="25" t="str">
        <f t="shared" ca="1" si="829"/>
        <v/>
      </c>
      <c r="AU852" s="25">
        <f ca="1">SUM(AT$3:AT852)</f>
        <v>0</v>
      </c>
      <c r="AV852" s="25" t="str">
        <f t="shared" ca="1" si="830"/>
        <v/>
      </c>
      <c r="AW852" s="25" t="str">
        <f t="shared" ca="1" si="805"/>
        <v/>
      </c>
      <c r="AX852" s="25" t="str">
        <f t="shared" ca="1" si="831"/>
        <v/>
      </c>
      <c r="AY852" s="25" t="str">
        <f t="shared" ca="1" si="832"/>
        <v/>
      </c>
      <c r="AZ852" s="25" t="str">
        <f t="shared" ca="1" si="833"/>
        <v/>
      </c>
      <c r="BA852" s="25" t="str">
        <f t="shared" ca="1" si="834"/>
        <v/>
      </c>
      <c r="BB852" s="25" t="str">
        <f t="shared" ca="1" si="835"/>
        <v/>
      </c>
      <c r="BC852" s="25" t="str">
        <f t="shared" ca="1" si="836"/>
        <v/>
      </c>
      <c r="BD852" s="25" t="str">
        <f ca="1">IF($H852="","",IF($Q852="x",SUM(AW$3:AY852)+SUM(BB$3:BC852)-SUM(BD$3:BD851),0))</f>
        <v/>
      </c>
      <c r="BE852" s="25" t="str">
        <f t="shared" ca="1" si="837"/>
        <v/>
      </c>
      <c r="BF852" s="25" t="str">
        <f t="shared" ca="1" si="806"/>
        <v/>
      </c>
      <c r="BG852" s="7"/>
      <c r="BI852" s="25" t="str">
        <f t="shared" ca="1" si="838"/>
        <v/>
      </c>
      <c r="BJ852" s="25">
        <f ca="1">SUM(BI$3:BI852)</f>
        <v>0</v>
      </c>
      <c r="BK852" s="25" t="str">
        <f t="shared" ca="1" si="850"/>
        <v/>
      </c>
      <c r="BL852" s="25" t="str">
        <f t="shared" ca="1" si="807"/>
        <v/>
      </c>
      <c r="BM852" s="25" t="str">
        <f t="shared" ca="1" si="839"/>
        <v/>
      </c>
      <c r="BN852" s="25" t="str">
        <f t="shared" ca="1" si="840"/>
        <v/>
      </c>
      <c r="BO852" s="25" t="str">
        <f t="shared" ca="1" si="841"/>
        <v/>
      </c>
      <c r="BP852" s="25" t="str">
        <f t="shared" ca="1" si="842"/>
        <v/>
      </c>
      <c r="BQ852" s="25" t="str">
        <f t="shared" ca="1" si="843"/>
        <v/>
      </c>
      <c r="BR852" s="25" t="str">
        <f t="shared" ca="1" si="844"/>
        <v/>
      </c>
      <c r="BS852" s="25" t="str">
        <f ca="1">IF($H852="","",IF($Q852="x",SUM(BL$3:BN852)+SUM(BQ$3:BR852)-SUM(BS$3:BS851),0))</f>
        <v/>
      </c>
      <c r="BT852" s="25" t="str">
        <f t="shared" ca="1" si="845"/>
        <v/>
      </c>
      <c r="BU852" s="25" t="str">
        <f t="shared" ca="1" si="808"/>
        <v/>
      </c>
      <c r="BV852" s="7"/>
      <c r="BY852" s="7"/>
      <c r="CB852" s="131">
        <f t="shared" si="792"/>
        <v>849</v>
      </c>
      <c r="CC852" s="132" t="str">
        <f t="shared" ca="1" si="846"/>
        <v/>
      </c>
      <c r="CD852" s="133" t="str">
        <f t="shared" ca="1" si="793"/>
        <v/>
      </c>
      <c r="CE852" s="133" t="str">
        <f t="shared" ca="1" si="847"/>
        <v/>
      </c>
      <c r="CF852" s="133" t="str">
        <f t="shared" ca="1" si="794"/>
        <v/>
      </c>
      <c r="CG852" s="133" t="str">
        <f t="shared" ca="1" si="848"/>
        <v/>
      </c>
      <c r="CH852" s="133" t="str">
        <f ca="1">IF($H852="","",IF(MONTH($H852)=MONTH($C$4)-1,MAX(0,(CG852-SUM(N841:N852)+SUM(O841:O852))-(VLOOKUP(CB852-12,$CB$3:$CH851,6,FALSE))),0)*0.25)</f>
        <v/>
      </c>
      <c r="CI852" s="133" t="str">
        <f ca="1">IF($H852="","",CG852-SUM($CH$4:$CH852))</f>
        <v/>
      </c>
      <c r="CK852" s="133" t="str">
        <f ca="1">IF($H852="","",SUM($N$4:$N852)+$CK$3)</f>
        <v/>
      </c>
      <c r="CL852" s="133" t="str">
        <f ca="1">IF($H852="","",SUM($O$4:$O852))</f>
        <v/>
      </c>
      <c r="CM852" s="133" t="str">
        <f t="shared" ca="1" si="851"/>
        <v/>
      </c>
      <c r="CN852" s="133" t="str">
        <f ca="1">IF($H852="","",ROUND(IF(MONTH($H852)=MONTH($C$4)-1,BT852*(1+CC852)-SUM($CM$4:$CM852),0),2))</f>
        <v/>
      </c>
      <c r="CZ852" s="132" t="str">
        <f t="shared" ca="1" si="809"/>
        <v/>
      </c>
    </row>
    <row r="853" spans="6:104" x14ac:dyDescent="0.2">
      <c r="F853" s="3">
        <v>850</v>
      </c>
      <c r="G853" s="3">
        <f t="shared" si="810"/>
        <v>71</v>
      </c>
      <c r="H853" s="8" t="str">
        <f t="shared" ca="1" si="849"/>
        <v/>
      </c>
      <c r="I853" s="6" t="str">
        <f t="shared" ca="1" si="795"/>
        <v/>
      </c>
      <c r="J853" s="6" t="str">
        <f t="shared" ca="1" si="796"/>
        <v/>
      </c>
      <c r="K853" s="7"/>
      <c r="L853" s="6" t="str">
        <f ca="1">IF($H853="","",IF($J853="",VLOOKUP($I853,Sterbetafeln!$A$4:$I$124,$D$10,FALSE),MAX(0.0005,VLOOKUP($I853,Sterbetafeln!$A$4:$I$124,$D$10,FALSE)*VLOOKUP($J853,Sterbetafeln!$A$4:$I$124,$D$13,FALSE))))</f>
        <v/>
      </c>
      <c r="M853" s="78">
        <f ca="1">SUM($O$3:$O853)</f>
        <v>0</v>
      </c>
      <c r="N853" s="25" t="str">
        <f t="shared" ca="1" si="811"/>
        <v/>
      </c>
      <c r="O853" s="25" t="str">
        <f t="shared" ca="1" si="812"/>
        <v/>
      </c>
      <c r="P853" s="25" t="str">
        <f t="shared" ca="1" si="813"/>
        <v/>
      </c>
      <c r="Q853" s="7" t="str">
        <f t="shared" ca="1" si="814"/>
        <v/>
      </c>
      <c r="R853" s="25" t="str">
        <f t="shared" ca="1" si="815"/>
        <v/>
      </c>
      <c r="S853" s="25">
        <f ca="1">SUM(R$3:R853)</f>
        <v>0</v>
      </c>
      <c r="T853" s="25" t="str">
        <f t="shared" ca="1" si="816"/>
        <v/>
      </c>
      <c r="U853" s="25" t="str">
        <f t="shared" ca="1" si="797"/>
        <v/>
      </c>
      <c r="V853" s="25" t="str">
        <f t="shared" ca="1" si="817"/>
        <v/>
      </c>
      <c r="W853" s="25" t="str">
        <f t="shared" ca="1" si="798"/>
        <v/>
      </c>
      <c r="X853" s="25" t="str">
        <f t="shared" ca="1" si="818"/>
        <v/>
      </c>
      <c r="Y853" s="25" t="str">
        <f t="shared" ca="1" si="799"/>
        <v/>
      </c>
      <c r="Z853" s="25" t="str">
        <f t="shared" ca="1" si="819"/>
        <v/>
      </c>
      <c r="AA853" s="25" t="str">
        <f t="shared" ca="1" si="820"/>
        <v/>
      </c>
      <c r="AB853" s="25" t="str">
        <f ca="1">IF($H853="","",IF($Q853="x",SUM(U$3:W853)+SUM(Z$3:AA853)-SUM(AB$3:AB852),0))</f>
        <v/>
      </c>
      <c r="AC853" s="25" t="str">
        <f t="shared" ca="1" si="821"/>
        <v/>
      </c>
      <c r="AD853" s="25" t="str">
        <f t="shared" ca="1" si="800"/>
        <v/>
      </c>
      <c r="AE853" s="7"/>
      <c r="AF853" s="25" t="str">
        <f t="shared" ca="1" si="822"/>
        <v/>
      </c>
      <c r="AG853" s="25">
        <f ca="1">SUM(AF$3:AF853)</f>
        <v>0</v>
      </c>
      <c r="AH853" s="25" t="str">
        <f t="shared" ca="1" si="823"/>
        <v/>
      </c>
      <c r="AI853" s="25" t="str">
        <f t="shared" ca="1" si="801"/>
        <v/>
      </c>
      <c r="AJ853" s="25" t="str">
        <f t="shared" ca="1" si="824"/>
        <v/>
      </c>
      <c r="AK853" s="25" t="str">
        <f t="shared" ca="1" si="802"/>
        <v/>
      </c>
      <c r="AL853" s="25" t="str">
        <f t="shared" ca="1" si="825"/>
        <v/>
      </c>
      <c r="AM853" s="25" t="str">
        <f t="shared" ca="1" si="803"/>
        <v/>
      </c>
      <c r="AN853" s="25" t="str">
        <f t="shared" ca="1" si="826"/>
        <v/>
      </c>
      <c r="AO853" s="25" t="str">
        <f t="shared" ca="1" si="827"/>
        <v/>
      </c>
      <c r="AP853" s="25" t="str">
        <f ca="1">IF($H853="","",IF($Q853="x",SUM(AI$3:AK853)+SUM(AN$3:AO853)-SUM(AP$3:AP852),0))</f>
        <v/>
      </c>
      <c r="AQ853" s="25" t="str">
        <f t="shared" ca="1" si="828"/>
        <v/>
      </c>
      <c r="AR853" s="25" t="str">
        <f t="shared" ca="1" si="804"/>
        <v/>
      </c>
      <c r="AS853" s="7"/>
      <c r="AT853" s="25" t="str">
        <f t="shared" ca="1" si="829"/>
        <v/>
      </c>
      <c r="AU853" s="25">
        <f ca="1">SUM(AT$3:AT853)</f>
        <v>0</v>
      </c>
      <c r="AV853" s="25" t="str">
        <f t="shared" ca="1" si="830"/>
        <v/>
      </c>
      <c r="AW853" s="25" t="str">
        <f t="shared" ca="1" si="805"/>
        <v/>
      </c>
      <c r="AX853" s="25" t="str">
        <f t="shared" ca="1" si="831"/>
        <v/>
      </c>
      <c r="AY853" s="25" t="str">
        <f t="shared" ca="1" si="832"/>
        <v/>
      </c>
      <c r="AZ853" s="25" t="str">
        <f t="shared" ca="1" si="833"/>
        <v/>
      </c>
      <c r="BA853" s="25" t="str">
        <f t="shared" ca="1" si="834"/>
        <v/>
      </c>
      <c r="BB853" s="25" t="str">
        <f t="shared" ca="1" si="835"/>
        <v/>
      </c>
      <c r="BC853" s="25" t="str">
        <f t="shared" ca="1" si="836"/>
        <v/>
      </c>
      <c r="BD853" s="25" t="str">
        <f ca="1">IF($H853="","",IF($Q853="x",SUM(AW$3:AY853)+SUM(BB$3:BC853)-SUM(BD$3:BD852),0))</f>
        <v/>
      </c>
      <c r="BE853" s="25" t="str">
        <f t="shared" ca="1" si="837"/>
        <v/>
      </c>
      <c r="BF853" s="25" t="str">
        <f t="shared" ca="1" si="806"/>
        <v/>
      </c>
      <c r="BG853" s="7"/>
      <c r="BI853" s="25" t="str">
        <f t="shared" ca="1" si="838"/>
        <v/>
      </c>
      <c r="BJ853" s="25">
        <f ca="1">SUM(BI$3:BI853)</f>
        <v>0</v>
      </c>
      <c r="BK853" s="25" t="str">
        <f t="shared" ca="1" si="850"/>
        <v/>
      </c>
      <c r="BL853" s="25" t="str">
        <f t="shared" ca="1" si="807"/>
        <v/>
      </c>
      <c r="BM853" s="25" t="str">
        <f t="shared" ca="1" si="839"/>
        <v/>
      </c>
      <c r="BN853" s="25" t="str">
        <f t="shared" ca="1" si="840"/>
        <v/>
      </c>
      <c r="BO853" s="25" t="str">
        <f t="shared" ca="1" si="841"/>
        <v/>
      </c>
      <c r="BP853" s="25" t="str">
        <f t="shared" ca="1" si="842"/>
        <v/>
      </c>
      <c r="BQ853" s="25" t="str">
        <f t="shared" ca="1" si="843"/>
        <v/>
      </c>
      <c r="BR853" s="25" t="str">
        <f t="shared" ca="1" si="844"/>
        <v/>
      </c>
      <c r="BS853" s="25" t="str">
        <f ca="1">IF($H853="","",IF($Q853="x",SUM(BL$3:BN853)+SUM(BQ$3:BR853)-SUM(BS$3:BS852),0))</f>
        <v/>
      </c>
      <c r="BT853" s="25" t="str">
        <f t="shared" ca="1" si="845"/>
        <v/>
      </c>
      <c r="BU853" s="25" t="str">
        <f t="shared" ca="1" si="808"/>
        <v/>
      </c>
      <c r="BV853" s="7"/>
      <c r="BY853" s="7"/>
      <c r="CB853" s="131">
        <f t="shared" si="792"/>
        <v>850</v>
      </c>
      <c r="CC853" s="132" t="str">
        <f t="shared" ca="1" si="846"/>
        <v/>
      </c>
      <c r="CD853" s="133" t="str">
        <f t="shared" ca="1" si="793"/>
        <v/>
      </c>
      <c r="CE853" s="133" t="str">
        <f t="shared" ca="1" si="847"/>
        <v/>
      </c>
      <c r="CF853" s="133" t="str">
        <f t="shared" ca="1" si="794"/>
        <v/>
      </c>
      <c r="CG853" s="133" t="str">
        <f t="shared" ca="1" si="848"/>
        <v/>
      </c>
      <c r="CH853" s="133" t="str">
        <f ca="1">IF($H853="","",IF(MONTH($H853)=MONTH($C$4)-1,MAX(0,(CG853-SUM(N842:N853)+SUM(O842:O853))-(VLOOKUP(CB853-12,$CB$3:$CH852,6,FALSE))),0)*0.25)</f>
        <v/>
      </c>
      <c r="CI853" s="133" t="str">
        <f ca="1">IF($H853="","",CG853-SUM($CH$4:$CH853))</f>
        <v/>
      </c>
      <c r="CK853" s="133" t="str">
        <f ca="1">IF($H853="","",SUM($N$4:$N853)+$CK$3)</f>
        <v/>
      </c>
      <c r="CL853" s="133" t="str">
        <f ca="1">IF($H853="","",SUM($O$4:$O853))</f>
        <v/>
      </c>
      <c r="CM853" s="133" t="str">
        <f t="shared" ca="1" si="851"/>
        <v/>
      </c>
      <c r="CN853" s="133" t="str">
        <f ca="1">IF($H853="","",ROUND(IF(MONTH($H853)=MONTH($C$4)-1,BT853*(1+CC853)-SUM($CM$4:$CM853),0),2))</f>
        <v/>
      </c>
      <c r="CZ853" s="132" t="str">
        <f t="shared" ca="1" si="809"/>
        <v/>
      </c>
    </row>
    <row r="854" spans="6:104" x14ac:dyDescent="0.2">
      <c r="F854" s="3">
        <v>851</v>
      </c>
      <c r="G854" s="3">
        <f t="shared" si="810"/>
        <v>71</v>
      </c>
      <c r="H854" s="8" t="str">
        <f t="shared" ca="1" si="849"/>
        <v/>
      </c>
      <c r="I854" s="6" t="str">
        <f t="shared" ca="1" si="795"/>
        <v/>
      </c>
      <c r="J854" s="6" t="str">
        <f t="shared" ca="1" si="796"/>
        <v/>
      </c>
      <c r="K854" s="7"/>
      <c r="L854" s="6" t="str">
        <f ca="1">IF($H854="","",IF($J854="",VLOOKUP($I854,Sterbetafeln!$A$4:$I$124,$D$10,FALSE),MAX(0.0005,VLOOKUP($I854,Sterbetafeln!$A$4:$I$124,$D$10,FALSE)*VLOOKUP($J854,Sterbetafeln!$A$4:$I$124,$D$13,FALSE))))</f>
        <v/>
      </c>
      <c r="M854" s="78">
        <f ca="1">SUM($O$3:$O854)</f>
        <v>0</v>
      </c>
      <c r="N854" s="25" t="str">
        <f t="shared" ca="1" si="811"/>
        <v/>
      </c>
      <c r="O854" s="25" t="str">
        <f t="shared" ca="1" si="812"/>
        <v/>
      </c>
      <c r="P854" s="25" t="str">
        <f t="shared" ca="1" si="813"/>
        <v/>
      </c>
      <c r="Q854" s="7" t="str">
        <f t="shared" ca="1" si="814"/>
        <v/>
      </c>
      <c r="R854" s="25" t="str">
        <f t="shared" ca="1" si="815"/>
        <v/>
      </c>
      <c r="S854" s="25">
        <f ca="1">SUM(R$3:R854)</f>
        <v>0</v>
      </c>
      <c r="T854" s="25" t="str">
        <f t="shared" ca="1" si="816"/>
        <v/>
      </c>
      <c r="U854" s="25" t="str">
        <f t="shared" ca="1" si="797"/>
        <v/>
      </c>
      <c r="V854" s="25" t="str">
        <f t="shared" ca="1" si="817"/>
        <v/>
      </c>
      <c r="W854" s="25" t="str">
        <f t="shared" ca="1" si="798"/>
        <v/>
      </c>
      <c r="X854" s="25" t="str">
        <f t="shared" ca="1" si="818"/>
        <v/>
      </c>
      <c r="Y854" s="25" t="str">
        <f t="shared" ca="1" si="799"/>
        <v/>
      </c>
      <c r="Z854" s="25" t="str">
        <f t="shared" ca="1" si="819"/>
        <v/>
      </c>
      <c r="AA854" s="25" t="str">
        <f t="shared" ca="1" si="820"/>
        <v/>
      </c>
      <c r="AB854" s="25" t="str">
        <f ca="1">IF($H854="","",IF($Q854="x",SUM(U$3:W854)+SUM(Z$3:AA854)-SUM(AB$3:AB853),0))</f>
        <v/>
      </c>
      <c r="AC854" s="25" t="str">
        <f t="shared" ca="1" si="821"/>
        <v/>
      </c>
      <c r="AD854" s="25" t="str">
        <f t="shared" ca="1" si="800"/>
        <v/>
      </c>
      <c r="AE854" s="7"/>
      <c r="AF854" s="25" t="str">
        <f t="shared" ca="1" si="822"/>
        <v/>
      </c>
      <c r="AG854" s="25">
        <f ca="1">SUM(AF$3:AF854)</f>
        <v>0</v>
      </c>
      <c r="AH854" s="25" t="str">
        <f t="shared" ca="1" si="823"/>
        <v/>
      </c>
      <c r="AI854" s="25" t="str">
        <f t="shared" ca="1" si="801"/>
        <v/>
      </c>
      <c r="AJ854" s="25" t="str">
        <f t="shared" ca="1" si="824"/>
        <v/>
      </c>
      <c r="AK854" s="25" t="str">
        <f t="shared" ca="1" si="802"/>
        <v/>
      </c>
      <c r="AL854" s="25" t="str">
        <f t="shared" ca="1" si="825"/>
        <v/>
      </c>
      <c r="AM854" s="25" t="str">
        <f t="shared" ca="1" si="803"/>
        <v/>
      </c>
      <c r="AN854" s="25" t="str">
        <f t="shared" ca="1" si="826"/>
        <v/>
      </c>
      <c r="AO854" s="25" t="str">
        <f t="shared" ca="1" si="827"/>
        <v/>
      </c>
      <c r="AP854" s="25" t="str">
        <f ca="1">IF($H854="","",IF($Q854="x",SUM(AI$3:AK854)+SUM(AN$3:AO854)-SUM(AP$3:AP853),0))</f>
        <v/>
      </c>
      <c r="AQ854" s="25" t="str">
        <f t="shared" ca="1" si="828"/>
        <v/>
      </c>
      <c r="AR854" s="25" t="str">
        <f t="shared" ca="1" si="804"/>
        <v/>
      </c>
      <c r="AS854" s="7"/>
      <c r="AT854" s="25" t="str">
        <f t="shared" ca="1" si="829"/>
        <v/>
      </c>
      <c r="AU854" s="25">
        <f ca="1">SUM(AT$3:AT854)</f>
        <v>0</v>
      </c>
      <c r="AV854" s="25" t="str">
        <f t="shared" ca="1" si="830"/>
        <v/>
      </c>
      <c r="AW854" s="25" t="str">
        <f t="shared" ca="1" si="805"/>
        <v/>
      </c>
      <c r="AX854" s="25" t="str">
        <f t="shared" ca="1" si="831"/>
        <v/>
      </c>
      <c r="AY854" s="25" t="str">
        <f t="shared" ca="1" si="832"/>
        <v/>
      </c>
      <c r="AZ854" s="25" t="str">
        <f t="shared" ca="1" si="833"/>
        <v/>
      </c>
      <c r="BA854" s="25" t="str">
        <f t="shared" ca="1" si="834"/>
        <v/>
      </c>
      <c r="BB854" s="25" t="str">
        <f t="shared" ca="1" si="835"/>
        <v/>
      </c>
      <c r="BC854" s="25" t="str">
        <f t="shared" ca="1" si="836"/>
        <v/>
      </c>
      <c r="BD854" s="25" t="str">
        <f ca="1">IF($H854="","",IF($Q854="x",SUM(AW$3:AY854)+SUM(BB$3:BC854)-SUM(BD$3:BD853),0))</f>
        <v/>
      </c>
      <c r="BE854" s="25" t="str">
        <f t="shared" ca="1" si="837"/>
        <v/>
      </c>
      <c r="BF854" s="25" t="str">
        <f t="shared" ca="1" si="806"/>
        <v/>
      </c>
      <c r="BG854" s="7"/>
      <c r="BI854" s="25" t="str">
        <f t="shared" ca="1" si="838"/>
        <v/>
      </c>
      <c r="BJ854" s="25">
        <f ca="1">SUM(BI$3:BI854)</f>
        <v>0</v>
      </c>
      <c r="BK854" s="25" t="str">
        <f t="shared" ca="1" si="850"/>
        <v/>
      </c>
      <c r="BL854" s="25" t="str">
        <f t="shared" ca="1" si="807"/>
        <v/>
      </c>
      <c r="BM854" s="25" t="str">
        <f t="shared" ca="1" si="839"/>
        <v/>
      </c>
      <c r="BN854" s="25" t="str">
        <f t="shared" ca="1" si="840"/>
        <v/>
      </c>
      <c r="BO854" s="25" t="str">
        <f t="shared" ca="1" si="841"/>
        <v/>
      </c>
      <c r="BP854" s="25" t="str">
        <f t="shared" ca="1" si="842"/>
        <v/>
      </c>
      <c r="BQ854" s="25" t="str">
        <f t="shared" ca="1" si="843"/>
        <v/>
      </c>
      <c r="BR854" s="25" t="str">
        <f t="shared" ca="1" si="844"/>
        <v/>
      </c>
      <c r="BS854" s="25" t="str">
        <f ca="1">IF($H854="","",IF($Q854="x",SUM(BL$3:BN854)+SUM(BQ$3:BR854)-SUM(BS$3:BS853),0))</f>
        <v/>
      </c>
      <c r="BT854" s="25" t="str">
        <f t="shared" ca="1" si="845"/>
        <v/>
      </c>
      <c r="BU854" s="25" t="str">
        <f t="shared" ca="1" si="808"/>
        <v/>
      </c>
      <c r="BV854" s="7"/>
      <c r="BY854" s="7"/>
      <c r="CB854" s="131">
        <f t="shared" si="792"/>
        <v>851</v>
      </c>
      <c r="CC854" s="132" t="str">
        <f t="shared" ca="1" si="846"/>
        <v/>
      </c>
      <c r="CD854" s="133" t="str">
        <f t="shared" ca="1" si="793"/>
        <v/>
      </c>
      <c r="CE854" s="133" t="str">
        <f t="shared" ca="1" si="847"/>
        <v/>
      </c>
      <c r="CF854" s="133" t="str">
        <f t="shared" ca="1" si="794"/>
        <v/>
      </c>
      <c r="CG854" s="133" t="str">
        <f t="shared" ca="1" si="848"/>
        <v/>
      </c>
      <c r="CH854" s="133" t="str">
        <f ca="1">IF($H854="","",IF(MONTH($H854)=MONTH($C$4)-1,MAX(0,(CG854-SUM(N843:N854)+SUM(O843:O854))-(VLOOKUP(CB854-12,$CB$3:$CH853,6,FALSE))),0)*0.25)</f>
        <v/>
      </c>
      <c r="CI854" s="133" t="str">
        <f ca="1">IF($H854="","",CG854-SUM($CH$4:$CH854))</f>
        <v/>
      </c>
      <c r="CK854" s="133" t="str">
        <f ca="1">IF($H854="","",SUM($N$4:$N854)+$CK$3)</f>
        <v/>
      </c>
      <c r="CL854" s="133" t="str">
        <f ca="1">IF($H854="","",SUM($O$4:$O854))</f>
        <v/>
      </c>
      <c r="CM854" s="133" t="str">
        <f t="shared" ca="1" si="851"/>
        <v/>
      </c>
      <c r="CN854" s="133" t="str">
        <f ca="1">IF($H854="","",ROUND(IF(MONTH($H854)=MONTH($C$4)-1,BT854*(1+CC854)-SUM($CM$4:$CM854),0),2))</f>
        <v/>
      </c>
      <c r="CZ854" s="132" t="str">
        <f t="shared" ca="1" si="809"/>
        <v/>
      </c>
    </row>
    <row r="855" spans="6:104" x14ac:dyDescent="0.2">
      <c r="F855" s="3">
        <v>852</v>
      </c>
      <c r="G855" s="3">
        <f t="shared" si="810"/>
        <v>71</v>
      </c>
      <c r="H855" s="8" t="str">
        <f t="shared" ca="1" si="849"/>
        <v/>
      </c>
      <c r="I855" s="6" t="str">
        <f t="shared" ca="1" si="795"/>
        <v/>
      </c>
      <c r="J855" s="6" t="str">
        <f t="shared" ca="1" si="796"/>
        <v/>
      </c>
      <c r="K855" s="7"/>
      <c r="L855" s="6" t="str">
        <f ca="1">IF($H855="","",IF($J855="",VLOOKUP($I855,Sterbetafeln!$A$4:$I$124,$D$10,FALSE),MAX(0.0005,VLOOKUP($I855,Sterbetafeln!$A$4:$I$124,$D$10,FALSE)*VLOOKUP($J855,Sterbetafeln!$A$4:$I$124,$D$13,FALSE))))</f>
        <v/>
      </c>
      <c r="M855" s="78">
        <f ca="1">SUM($O$3:$O855)</f>
        <v>0</v>
      </c>
      <c r="N855" s="25" t="str">
        <f t="shared" ca="1" si="811"/>
        <v/>
      </c>
      <c r="O855" s="25" t="str">
        <f t="shared" ca="1" si="812"/>
        <v/>
      </c>
      <c r="P855" s="25" t="str">
        <f t="shared" ca="1" si="813"/>
        <v/>
      </c>
      <c r="Q855" s="7" t="str">
        <f t="shared" ca="1" si="814"/>
        <v/>
      </c>
      <c r="R855" s="25" t="str">
        <f t="shared" ca="1" si="815"/>
        <v/>
      </c>
      <c r="S855" s="25">
        <f ca="1">SUM(R$3:R855)</f>
        <v>0</v>
      </c>
      <c r="T855" s="25" t="str">
        <f t="shared" ca="1" si="816"/>
        <v/>
      </c>
      <c r="U855" s="25" t="str">
        <f t="shared" ca="1" si="797"/>
        <v/>
      </c>
      <c r="V855" s="25" t="str">
        <f t="shared" ca="1" si="817"/>
        <v/>
      </c>
      <c r="W855" s="25" t="str">
        <f t="shared" ca="1" si="798"/>
        <v/>
      </c>
      <c r="X855" s="25" t="str">
        <f t="shared" ca="1" si="818"/>
        <v/>
      </c>
      <c r="Y855" s="25" t="str">
        <f t="shared" ca="1" si="799"/>
        <v/>
      </c>
      <c r="Z855" s="25" t="str">
        <f t="shared" ca="1" si="819"/>
        <v/>
      </c>
      <c r="AA855" s="25" t="str">
        <f t="shared" ca="1" si="820"/>
        <v/>
      </c>
      <c r="AB855" s="25" t="str">
        <f ca="1">IF($H855="","",IF($Q855="x",SUM(U$3:W855)+SUM(Z$3:AA855)-SUM(AB$3:AB854),0))</f>
        <v/>
      </c>
      <c r="AC855" s="25" t="str">
        <f t="shared" ca="1" si="821"/>
        <v/>
      </c>
      <c r="AD855" s="25" t="str">
        <f t="shared" ca="1" si="800"/>
        <v/>
      </c>
      <c r="AE855" s="7"/>
      <c r="AF855" s="25" t="str">
        <f t="shared" ca="1" si="822"/>
        <v/>
      </c>
      <c r="AG855" s="25">
        <f ca="1">SUM(AF$3:AF855)</f>
        <v>0</v>
      </c>
      <c r="AH855" s="25" t="str">
        <f t="shared" ca="1" si="823"/>
        <v/>
      </c>
      <c r="AI855" s="25" t="str">
        <f t="shared" ca="1" si="801"/>
        <v/>
      </c>
      <c r="AJ855" s="25" t="str">
        <f t="shared" ca="1" si="824"/>
        <v/>
      </c>
      <c r="AK855" s="25" t="str">
        <f t="shared" ca="1" si="802"/>
        <v/>
      </c>
      <c r="AL855" s="25" t="str">
        <f t="shared" ca="1" si="825"/>
        <v/>
      </c>
      <c r="AM855" s="25" t="str">
        <f t="shared" ca="1" si="803"/>
        <v/>
      </c>
      <c r="AN855" s="25" t="str">
        <f t="shared" ca="1" si="826"/>
        <v/>
      </c>
      <c r="AO855" s="25" t="str">
        <f t="shared" ca="1" si="827"/>
        <v/>
      </c>
      <c r="AP855" s="25" t="str">
        <f ca="1">IF($H855="","",IF($Q855="x",SUM(AI$3:AK855)+SUM(AN$3:AO855)-SUM(AP$3:AP854),0))</f>
        <v/>
      </c>
      <c r="AQ855" s="25" t="str">
        <f t="shared" ca="1" si="828"/>
        <v/>
      </c>
      <c r="AR855" s="25" t="str">
        <f t="shared" ca="1" si="804"/>
        <v/>
      </c>
      <c r="AS855" s="7"/>
      <c r="AT855" s="25" t="str">
        <f t="shared" ca="1" si="829"/>
        <v/>
      </c>
      <c r="AU855" s="25">
        <f ca="1">SUM(AT$3:AT855)</f>
        <v>0</v>
      </c>
      <c r="AV855" s="25" t="str">
        <f t="shared" ca="1" si="830"/>
        <v/>
      </c>
      <c r="AW855" s="25" t="str">
        <f t="shared" ca="1" si="805"/>
        <v/>
      </c>
      <c r="AX855" s="25" t="str">
        <f t="shared" ca="1" si="831"/>
        <v/>
      </c>
      <c r="AY855" s="25" t="str">
        <f t="shared" ca="1" si="832"/>
        <v/>
      </c>
      <c r="AZ855" s="25" t="str">
        <f t="shared" ca="1" si="833"/>
        <v/>
      </c>
      <c r="BA855" s="25" t="str">
        <f t="shared" ca="1" si="834"/>
        <v/>
      </c>
      <c r="BB855" s="25" t="str">
        <f t="shared" ca="1" si="835"/>
        <v/>
      </c>
      <c r="BC855" s="25" t="str">
        <f t="shared" ca="1" si="836"/>
        <v/>
      </c>
      <c r="BD855" s="25" t="str">
        <f ca="1">IF($H855="","",IF($Q855="x",SUM(AW$3:AY855)+SUM(BB$3:BC855)-SUM(BD$3:BD854),0))</f>
        <v/>
      </c>
      <c r="BE855" s="25" t="str">
        <f t="shared" ca="1" si="837"/>
        <v/>
      </c>
      <c r="BF855" s="25" t="str">
        <f t="shared" ca="1" si="806"/>
        <v/>
      </c>
      <c r="BG855" s="7"/>
      <c r="BI855" s="25" t="str">
        <f t="shared" ca="1" si="838"/>
        <v/>
      </c>
      <c r="BJ855" s="25">
        <f ca="1">SUM(BI$3:BI855)</f>
        <v>0</v>
      </c>
      <c r="BK855" s="25" t="str">
        <f t="shared" ca="1" si="850"/>
        <v/>
      </c>
      <c r="BL855" s="25" t="str">
        <f t="shared" ca="1" si="807"/>
        <v/>
      </c>
      <c r="BM855" s="25" t="str">
        <f t="shared" ca="1" si="839"/>
        <v/>
      </c>
      <c r="BN855" s="25" t="str">
        <f t="shared" ca="1" si="840"/>
        <v/>
      </c>
      <c r="BO855" s="25" t="str">
        <f t="shared" ca="1" si="841"/>
        <v/>
      </c>
      <c r="BP855" s="25" t="str">
        <f t="shared" ca="1" si="842"/>
        <v/>
      </c>
      <c r="BQ855" s="25" t="str">
        <f t="shared" ca="1" si="843"/>
        <v/>
      </c>
      <c r="BR855" s="25" t="str">
        <f t="shared" ca="1" si="844"/>
        <v/>
      </c>
      <c r="BS855" s="25" t="str">
        <f ca="1">IF($H855="","",IF($Q855="x",SUM(BL$3:BN855)+SUM(BQ$3:BR855)-SUM(BS$3:BS854),0))</f>
        <v/>
      </c>
      <c r="BT855" s="25" t="str">
        <f t="shared" ca="1" si="845"/>
        <v/>
      </c>
      <c r="BU855" s="25" t="str">
        <f t="shared" ca="1" si="808"/>
        <v/>
      </c>
      <c r="BV855" s="7"/>
      <c r="BY855" s="7"/>
      <c r="CB855" s="131">
        <f t="shared" si="792"/>
        <v>852</v>
      </c>
      <c r="CC855" s="132" t="str">
        <f t="shared" ca="1" si="846"/>
        <v/>
      </c>
      <c r="CD855" s="133" t="str">
        <f t="shared" ca="1" si="793"/>
        <v/>
      </c>
      <c r="CE855" s="133" t="str">
        <f t="shared" ca="1" si="847"/>
        <v/>
      </c>
      <c r="CF855" s="133" t="str">
        <f t="shared" ca="1" si="794"/>
        <v/>
      </c>
      <c r="CG855" s="133" t="str">
        <f t="shared" ca="1" si="848"/>
        <v/>
      </c>
      <c r="CH855" s="133" t="str">
        <f ca="1">IF($H855="","",IF(MONTH($H855)=MONTH($C$4)-1,MAX(0,(CG855-SUM(N844:N855)+SUM(O844:O855))-(VLOOKUP(CB855-12,$CB$3:$CH854,6,FALSE))),0)*0.25)</f>
        <v/>
      </c>
      <c r="CI855" s="133" t="str">
        <f ca="1">IF($H855="","",CG855-SUM($CH$4:$CH855))</f>
        <v/>
      </c>
      <c r="CK855" s="133" t="str">
        <f ca="1">IF($H855="","",SUM($N$4:$N855)+$CK$3)</f>
        <v/>
      </c>
      <c r="CL855" s="133" t="str">
        <f ca="1">IF($H855="","",SUM($O$4:$O855))</f>
        <v/>
      </c>
      <c r="CM855" s="133" t="str">
        <f t="shared" ca="1" si="851"/>
        <v/>
      </c>
      <c r="CN855" s="133" t="str">
        <f ca="1">IF($H855="","",ROUND(IF(MONTH($H855)=MONTH($C$4)-1,BT855*(1+CC855)-SUM($CM$4:$CM855),0),2))</f>
        <v/>
      </c>
      <c r="CZ855" s="132" t="str">
        <f t="shared" ca="1" si="809"/>
        <v/>
      </c>
    </row>
    <row r="856" spans="6:104" x14ac:dyDescent="0.2">
      <c r="F856" s="3">
        <v>853</v>
      </c>
      <c r="G856" s="3">
        <f t="shared" si="810"/>
        <v>72</v>
      </c>
      <c r="H856" s="8" t="str">
        <f t="shared" ca="1" si="849"/>
        <v/>
      </c>
      <c r="I856" s="6" t="str">
        <f t="shared" ca="1" si="795"/>
        <v/>
      </c>
      <c r="J856" s="6" t="str">
        <f t="shared" ca="1" si="796"/>
        <v/>
      </c>
      <c r="K856" s="7"/>
      <c r="L856" s="6" t="str">
        <f ca="1">IF($H856="","",IF($J856="",VLOOKUP($I856,Sterbetafeln!$A$4:$I$124,$D$10,FALSE),MAX(0.0005,VLOOKUP($I856,Sterbetafeln!$A$4:$I$124,$D$10,FALSE)*VLOOKUP($J856,Sterbetafeln!$A$4:$I$124,$D$13,FALSE))))</f>
        <v/>
      </c>
      <c r="M856" s="78">
        <f ca="1">SUM($O$3:$O856)</f>
        <v>0</v>
      </c>
      <c r="N856" s="25" t="str">
        <f t="shared" ca="1" si="811"/>
        <v/>
      </c>
      <c r="O856" s="25" t="str">
        <f t="shared" ca="1" si="812"/>
        <v/>
      </c>
      <c r="P856" s="25" t="str">
        <f t="shared" ca="1" si="813"/>
        <v/>
      </c>
      <c r="Q856" s="7" t="str">
        <f t="shared" ca="1" si="814"/>
        <v/>
      </c>
      <c r="R856" s="25" t="str">
        <f t="shared" ca="1" si="815"/>
        <v/>
      </c>
      <c r="S856" s="25">
        <f ca="1">SUM(R$3:R856)</f>
        <v>0</v>
      </c>
      <c r="T856" s="25" t="str">
        <f t="shared" ca="1" si="816"/>
        <v/>
      </c>
      <c r="U856" s="25" t="str">
        <f t="shared" ca="1" si="797"/>
        <v/>
      </c>
      <c r="V856" s="25" t="str">
        <f t="shared" ca="1" si="817"/>
        <v/>
      </c>
      <c r="W856" s="25" t="str">
        <f t="shared" ca="1" si="798"/>
        <v/>
      </c>
      <c r="X856" s="25" t="str">
        <f t="shared" ca="1" si="818"/>
        <v/>
      </c>
      <c r="Y856" s="25" t="str">
        <f t="shared" ca="1" si="799"/>
        <v/>
      </c>
      <c r="Z856" s="25" t="str">
        <f t="shared" ca="1" si="819"/>
        <v/>
      </c>
      <c r="AA856" s="25" t="str">
        <f t="shared" ca="1" si="820"/>
        <v/>
      </c>
      <c r="AB856" s="25" t="str">
        <f ca="1">IF($H856="","",IF($Q856="x",SUM(U$3:W856)+SUM(Z$3:AA856)-SUM(AB$3:AB855),0))</f>
        <v/>
      </c>
      <c r="AC856" s="25" t="str">
        <f t="shared" ca="1" si="821"/>
        <v/>
      </c>
      <c r="AD856" s="25" t="str">
        <f t="shared" ca="1" si="800"/>
        <v/>
      </c>
      <c r="AE856" s="7"/>
      <c r="AF856" s="25" t="str">
        <f t="shared" ca="1" si="822"/>
        <v/>
      </c>
      <c r="AG856" s="25">
        <f ca="1">SUM(AF$3:AF856)</f>
        <v>0</v>
      </c>
      <c r="AH856" s="25" t="str">
        <f t="shared" ca="1" si="823"/>
        <v/>
      </c>
      <c r="AI856" s="25" t="str">
        <f t="shared" ca="1" si="801"/>
        <v/>
      </c>
      <c r="AJ856" s="25" t="str">
        <f t="shared" ca="1" si="824"/>
        <v/>
      </c>
      <c r="AK856" s="25" t="str">
        <f t="shared" ca="1" si="802"/>
        <v/>
      </c>
      <c r="AL856" s="25" t="str">
        <f t="shared" ca="1" si="825"/>
        <v/>
      </c>
      <c r="AM856" s="25" t="str">
        <f t="shared" ca="1" si="803"/>
        <v/>
      </c>
      <c r="AN856" s="25" t="str">
        <f t="shared" ca="1" si="826"/>
        <v/>
      </c>
      <c r="AO856" s="25" t="str">
        <f t="shared" ca="1" si="827"/>
        <v/>
      </c>
      <c r="AP856" s="25" t="str">
        <f ca="1">IF($H856="","",IF($Q856="x",SUM(AI$3:AK856)+SUM(AN$3:AO856)-SUM(AP$3:AP855),0))</f>
        <v/>
      </c>
      <c r="AQ856" s="25" t="str">
        <f t="shared" ca="1" si="828"/>
        <v/>
      </c>
      <c r="AR856" s="25" t="str">
        <f t="shared" ca="1" si="804"/>
        <v/>
      </c>
      <c r="AS856" s="7"/>
      <c r="AT856" s="25" t="str">
        <f t="shared" ca="1" si="829"/>
        <v/>
      </c>
      <c r="AU856" s="25">
        <f ca="1">SUM(AT$3:AT856)</f>
        <v>0</v>
      </c>
      <c r="AV856" s="25" t="str">
        <f t="shared" ca="1" si="830"/>
        <v/>
      </c>
      <c r="AW856" s="25" t="str">
        <f t="shared" ca="1" si="805"/>
        <v/>
      </c>
      <c r="AX856" s="25" t="str">
        <f t="shared" ca="1" si="831"/>
        <v/>
      </c>
      <c r="AY856" s="25" t="str">
        <f t="shared" ca="1" si="832"/>
        <v/>
      </c>
      <c r="AZ856" s="25" t="str">
        <f t="shared" ca="1" si="833"/>
        <v/>
      </c>
      <c r="BA856" s="25" t="str">
        <f t="shared" ca="1" si="834"/>
        <v/>
      </c>
      <c r="BB856" s="25" t="str">
        <f t="shared" ca="1" si="835"/>
        <v/>
      </c>
      <c r="BC856" s="25" t="str">
        <f t="shared" ca="1" si="836"/>
        <v/>
      </c>
      <c r="BD856" s="25" t="str">
        <f ca="1">IF($H856="","",IF($Q856="x",SUM(AW$3:AY856)+SUM(BB$3:BC856)-SUM(BD$3:BD855),0))</f>
        <v/>
      </c>
      <c r="BE856" s="25" t="str">
        <f t="shared" ca="1" si="837"/>
        <v/>
      </c>
      <c r="BF856" s="25" t="str">
        <f t="shared" ca="1" si="806"/>
        <v/>
      </c>
      <c r="BG856" s="7"/>
      <c r="BI856" s="25" t="str">
        <f t="shared" ca="1" si="838"/>
        <v/>
      </c>
      <c r="BJ856" s="25">
        <f ca="1">SUM(BI$3:BI856)</f>
        <v>0</v>
      </c>
      <c r="BK856" s="25" t="str">
        <f t="shared" ca="1" si="850"/>
        <v/>
      </c>
      <c r="BL856" s="25" t="str">
        <f t="shared" ca="1" si="807"/>
        <v/>
      </c>
      <c r="BM856" s="25" t="str">
        <f t="shared" ca="1" si="839"/>
        <v/>
      </c>
      <c r="BN856" s="25" t="str">
        <f t="shared" ca="1" si="840"/>
        <v/>
      </c>
      <c r="BO856" s="25" t="str">
        <f t="shared" ca="1" si="841"/>
        <v/>
      </c>
      <c r="BP856" s="25" t="str">
        <f t="shared" ca="1" si="842"/>
        <v/>
      </c>
      <c r="BQ856" s="25" t="str">
        <f t="shared" ca="1" si="843"/>
        <v/>
      </c>
      <c r="BR856" s="25" t="str">
        <f t="shared" ca="1" si="844"/>
        <v/>
      </c>
      <c r="BS856" s="25" t="str">
        <f ca="1">IF($H856="","",IF($Q856="x",SUM(BL$3:BN856)+SUM(BQ$3:BR856)-SUM(BS$3:BS855),0))</f>
        <v/>
      </c>
      <c r="BT856" s="25" t="str">
        <f t="shared" ca="1" si="845"/>
        <v/>
      </c>
      <c r="BU856" s="25" t="str">
        <f t="shared" ca="1" si="808"/>
        <v/>
      </c>
      <c r="BV856" s="7"/>
      <c r="BY856" s="7"/>
      <c r="CB856" s="131">
        <f t="shared" si="792"/>
        <v>853</v>
      </c>
      <c r="CC856" s="132" t="str">
        <f t="shared" ca="1" si="846"/>
        <v/>
      </c>
      <c r="CD856" s="133" t="str">
        <f t="shared" ca="1" si="793"/>
        <v/>
      </c>
      <c r="CE856" s="133" t="str">
        <f t="shared" ca="1" si="847"/>
        <v/>
      </c>
      <c r="CF856" s="133" t="str">
        <f t="shared" ca="1" si="794"/>
        <v/>
      </c>
      <c r="CG856" s="133" t="str">
        <f t="shared" ca="1" si="848"/>
        <v/>
      </c>
      <c r="CH856" s="133" t="str">
        <f ca="1">IF($H856="","",IF(MONTH($H856)=MONTH($C$4)-1,MAX(0,(CG856-SUM(N845:N856)+SUM(O845:O856))-(VLOOKUP(CB856-12,$CB$3:$CH855,6,FALSE))),0)*0.25)</f>
        <v/>
      </c>
      <c r="CI856" s="133" t="str">
        <f ca="1">IF($H856="","",CG856-SUM($CH$4:$CH856))</f>
        <v/>
      </c>
      <c r="CK856" s="133" t="str">
        <f ca="1">IF($H856="","",SUM($N$4:$N856)+$CK$3)</f>
        <v/>
      </c>
      <c r="CL856" s="133" t="str">
        <f ca="1">IF($H856="","",SUM($O$4:$O856))</f>
        <v/>
      </c>
      <c r="CM856" s="133" t="str">
        <f t="shared" ca="1" si="851"/>
        <v/>
      </c>
      <c r="CN856" s="133" t="str">
        <f ca="1">IF($H856="","",ROUND(IF(MONTH($H856)=MONTH($C$4)-1,BT856*(1+CC856)-SUM($CM$4:$CM856),0),2))</f>
        <v/>
      </c>
      <c r="CZ856" s="132" t="str">
        <f t="shared" ca="1" si="809"/>
        <v/>
      </c>
    </row>
    <row r="857" spans="6:104" x14ac:dyDescent="0.2">
      <c r="F857" s="3">
        <v>854</v>
      </c>
      <c r="G857" s="3">
        <f t="shared" si="810"/>
        <v>72</v>
      </c>
      <c r="H857" s="8" t="str">
        <f t="shared" ca="1" si="849"/>
        <v/>
      </c>
      <c r="I857" s="6" t="str">
        <f t="shared" ca="1" si="795"/>
        <v/>
      </c>
      <c r="J857" s="6" t="str">
        <f t="shared" ca="1" si="796"/>
        <v/>
      </c>
      <c r="K857" s="7"/>
      <c r="L857" s="6" t="str">
        <f ca="1">IF($H857="","",IF($J857="",VLOOKUP($I857,Sterbetafeln!$A$4:$I$124,$D$10,FALSE),MAX(0.0005,VLOOKUP($I857,Sterbetafeln!$A$4:$I$124,$D$10,FALSE)*VLOOKUP($J857,Sterbetafeln!$A$4:$I$124,$D$13,FALSE))))</f>
        <v/>
      </c>
      <c r="M857" s="78">
        <f ca="1">SUM($O$3:$O857)</f>
        <v>0</v>
      </c>
      <c r="N857" s="25" t="str">
        <f t="shared" ca="1" si="811"/>
        <v/>
      </c>
      <c r="O857" s="25" t="str">
        <f t="shared" ca="1" si="812"/>
        <v/>
      </c>
      <c r="P857" s="25" t="str">
        <f t="shared" ca="1" si="813"/>
        <v/>
      </c>
      <c r="Q857" s="7" t="str">
        <f t="shared" ca="1" si="814"/>
        <v/>
      </c>
      <c r="R857" s="25" t="str">
        <f t="shared" ca="1" si="815"/>
        <v/>
      </c>
      <c r="S857" s="25">
        <f ca="1">SUM(R$3:R857)</f>
        <v>0</v>
      </c>
      <c r="T857" s="25" t="str">
        <f t="shared" ca="1" si="816"/>
        <v/>
      </c>
      <c r="U857" s="25" t="str">
        <f t="shared" ca="1" si="797"/>
        <v/>
      </c>
      <c r="V857" s="25" t="str">
        <f t="shared" ca="1" si="817"/>
        <v/>
      </c>
      <c r="W857" s="25" t="str">
        <f t="shared" ca="1" si="798"/>
        <v/>
      </c>
      <c r="X857" s="25" t="str">
        <f t="shared" ca="1" si="818"/>
        <v/>
      </c>
      <c r="Y857" s="25" t="str">
        <f t="shared" ca="1" si="799"/>
        <v/>
      </c>
      <c r="Z857" s="25" t="str">
        <f t="shared" ca="1" si="819"/>
        <v/>
      </c>
      <c r="AA857" s="25" t="str">
        <f t="shared" ca="1" si="820"/>
        <v/>
      </c>
      <c r="AB857" s="25" t="str">
        <f ca="1">IF($H857="","",IF($Q857="x",SUM(U$3:W857)+SUM(Z$3:AA857)-SUM(AB$3:AB856),0))</f>
        <v/>
      </c>
      <c r="AC857" s="25" t="str">
        <f t="shared" ca="1" si="821"/>
        <v/>
      </c>
      <c r="AD857" s="25" t="str">
        <f t="shared" ca="1" si="800"/>
        <v/>
      </c>
      <c r="AE857" s="7"/>
      <c r="AF857" s="25" t="str">
        <f t="shared" ca="1" si="822"/>
        <v/>
      </c>
      <c r="AG857" s="25">
        <f ca="1">SUM(AF$3:AF857)</f>
        <v>0</v>
      </c>
      <c r="AH857" s="25" t="str">
        <f t="shared" ca="1" si="823"/>
        <v/>
      </c>
      <c r="AI857" s="25" t="str">
        <f t="shared" ca="1" si="801"/>
        <v/>
      </c>
      <c r="AJ857" s="25" t="str">
        <f t="shared" ca="1" si="824"/>
        <v/>
      </c>
      <c r="AK857" s="25" t="str">
        <f t="shared" ca="1" si="802"/>
        <v/>
      </c>
      <c r="AL857" s="25" t="str">
        <f t="shared" ca="1" si="825"/>
        <v/>
      </c>
      <c r="AM857" s="25" t="str">
        <f t="shared" ca="1" si="803"/>
        <v/>
      </c>
      <c r="AN857" s="25" t="str">
        <f t="shared" ca="1" si="826"/>
        <v/>
      </c>
      <c r="AO857" s="25" t="str">
        <f t="shared" ca="1" si="827"/>
        <v/>
      </c>
      <c r="AP857" s="25" t="str">
        <f ca="1">IF($H857="","",IF($Q857="x",SUM(AI$3:AK857)+SUM(AN$3:AO857)-SUM(AP$3:AP856),0))</f>
        <v/>
      </c>
      <c r="AQ857" s="25" t="str">
        <f t="shared" ca="1" si="828"/>
        <v/>
      </c>
      <c r="AR857" s="25" t="str">
        <f t="shared" ca="1" si="804"/>
        <v/>
      </c>
      <c r="AS857" s="7"/>
      <c r="AT857" s="25" t="str">
        <f t="shared" ca="1" si="829"/>
        <v/>
      </c>
      <c r="AU857" s="25">
        <f ca="1">SUM(AT$3:AT857)</f>
        <v>0</v>
      </c>
      <c r="AV857" s="25" t="str">
        <f t="shared" ca="1" si="830"/>
        <v/>
      </c>
      <c r="AW857" s="25" t="str">
        <f t="shared" ca="1" si="805"/>
        <v/>
      </c>
      <c r="AX857" s="25" t="str">
        <f t="shared" ca="1" si="831"/>
        <v/>
      </c>
      <c r="AY857" s="25" t="str">
        <f t="shared" ca="1" si="832"/>
        <v/>
      </c>
      <c r="AZ857" s="25" t="str">
        <f t="shared" ca="1" si="833"/>
        <v/>
      </c>
      <c r="BA857" s="25" t="str">
        <f t="shared" ca="1" si="834"/>
        <v/>
      </c>
      <c r="BB857" s="25" t="str">
        <f t="shared" ca="1" si="835"/>
        <v/>
      </c>
      <c r="BC857" s="25" t="str">
        <f t="shared" ca="1" si="836"/>
        <v/>
      </c>
      <c r="BD857" s="25" t="str">
        <f ca="1">IF($H857="","",IF($Q857="x",SUM(AW$3:AY857)+SUM(BB$3:BC857)-SUM(BD$3:BD856),0))</f>
        <v/>
      </c>
      <c r="BE857" s="25" t="str">
        <f t="shared" ca="1" si="837"/>
        <v/>
      </c>
      <c r="BF857" s="25" t="str">
        <f t="shared" ca="1" si="806"/>
        <v/>
      </c>
      <c r="BG857" s="7"/>
      <c r="BI857" s="25" t="str">
        <f t="shared" ca="1" si="838"/>
        <v/>
      </c>
      <c r="BJ857" s="25">
        <f ca="1">SUM(BI$3:BI857)</f>
        <v>0</v>
      </c>
      <c r="BK857" s="25" t="str">
        <f t="shared" ca="1" si="850"/>
        <v/>
      </c>
      <c r="BL857" s="25" t="str">
        <f t="shared" ca="1" si="807"/>
        <v/>
      </c>
      <c r="BM857" s="25" t="str">
        <f t="shared" ca="1" si="839"/>
        <v/>
      </c>
      <c r="BN857" s="25" t="str">
        <f t="shared" ca="1" si="840"/>
        <v/>
      </c>
      <c r="BO857" s="25" t="str">
        <f t="shared" ca="1" si="841"/>
        <v/>
      </c>
      <c r="BP857" s="25" t="str">
        <f t="shared" ca="1" si="842"/>
        <v/>
      </c>
      <c r="BQ857" s="25" t="str">
        <f t="shared" ca="1" si="843"/>
        <v/>
      </c>
      <c r="BR857" s="25" t="str">
        <f t="shared" ca="1" si="844"/>
        <v/>
      </c>
      <c r="BS857" s="25" t="str">
        <f ca="1">IF($H857="","",IF($Q857="x",SUM(BL$3:BN857)+SUM(BQ$3:BR857)-SUM(BS$3:BS856),0))</f>
        <v/>
      </c>
      <c r="BT857" s="25" t="str">
        <f t="shared" ca="1" si="845"/>
        <v/>
      </c>
      <c r="BU857" s="25" t="str">
        <f t="shared" ca="1" si="808"/>
        <v/>
      </c>
      <c r="BV857" s="7"/>
      <c r="BY857" s="7"/>
      <c r="CB857" s="131">
        <f t="shared" si="792"/>
        <v>854</v>
      </c>
      <c r="CC857" s="132" t="str">
        <f t="shared" ca="1" si="846"/>
        <v/>
      </c>
      <c r="CD857" s="133" t="str">
        <f t="shared" ca="1" si="793"/>
        <v/>
      </c>
      <c r="CE857" s="133" t="str">
        <f t="shared" ca="1" si="847"/>
        <v/>
      </c>
      <c r="CF857" s="133" t="str">
        <f t="shared" ca="1" si="794"/>
        <v/>
      </c>
      <c r="CG857" s="133" t="str">
        <f t="shared" ca="1" si="848"/>
        <v/>
      </c>
      <c r="CH857" s="133" t="str">
        <f ca="1">IF($H857="","",IF(MONTH($H857)=MONTH($C$4)-1,MAX(0,(CG857-SUM(N846:N857)+SUM(O846:O857))-(VLOOKUP(CB857-12,$CB$3:$CH856,6,FALSE))),0)*0.25)</f>
        <v/>
      </c>
      <c r="CI857" s="133" t="str">
        <f ca="1">IF($H857="","",CG857-SUM($CH$4:$CH857))</f>
        <v/>
      </c>
      <c r="CK857" s="133" t="str">
        <f ca="1">IF($H857="","",SUM($N$4:$N857)+$CK$3)</f>
        <v/>
      </c>
      <c r="CL857" s="133" t="str">
        <f ca="1">IF($H857="","",SUM($O$4:$O857))</f>
        <v/>
      </c>
      <c r="CM857" s="133" t="str">
        <f t="shared" ca="1" si="851"/>
        <v/>
      </c>
      <c r="CN857" s="133" t="str">
        <f ca="1">IF($H857="","",ROUND(IF(MONTH($H857)=MONTH($C$4)-1,BT857*(1+CC857)-SUM($CM$4:$CM857),0),2))</f>
        <v/>
      </c>
      <c r="CZ857" s="132" t="str">
        <f t="shared" ca="1" si="809"/>
        <v/>
      </c>
    </row>
    <row r="858" spans="6:104" x14ac:dyDescent="0.2">
      <c r="F858" s="3">
        <v>855</v>
      </c>
      <c r="G858" s="3">
        <f t="shared" si="810"/>
        <v>72</v>
      </c>
      <c r="H858" s="8" t="str">
        <f t="shared" ca="1" si="849"/>
        <v/>
      </c>
      <c r="I858" s="6" t="str">
        <f t="shared" ca="1" si="795"/>
        <v/>
      </c>
      <c r="J858" s="6" t="str">
        <f t="shared" ca="1" si="796"/>
        <v/>
      </c>
      <c r="K858" s="7"/>
      <c r="L858" s="6" t="str">
        <f ca="1">IF($H858="","",IF($J858="",VLOOKUP($I858,Sterbetafeln!$A$4:$I$124,$D$10,FALSE),MAX(0.0005,VLOOKUP($I858,Sterbetafeln!$A$4:$I$124,$D$10,FALSE)*VLOOKUP($J858,Sterbetafeln!$A$4:$I$124,$D$13,FALSE))))</f>
        <v/>
      </c>
      <c r="M858" s="78">
        <f ca="1">SUM($O$3:$O858)</f>
        <v>0</v>
      </c>
      <c r="N858" s="25" t="str">
        <f t="shared" ca="1" si="811"/>
        <v/>
      </c>
      <c r="O858" s="25" t="str">
        <f t="shared" ca="1" si="812"/>
        <v/>
      </c>
      <c r="P858" s="25" t="str">
        <f t="shared" ca="1" si="813"/>
        <v/>
      </c>
      <c r="Q858" s="7" t="str">
        <f t="shared" ca="1" si="814"/>
        <v/>
      </c>
      <c r="R858" s="25" t="str">
        <f t="shared" ca="1" si="815"/>
        <v/>
      </c>
      <c r="S858" s="25">
        <f ca="1">SUM(R$3:R858)</f>
        <v>0</v>
      </c>
      <c r="T858" s="25" t="str">
        <f t="shared" ca="1" si="816"/>
        <v/>
      </c>
      <c r="U858" s="25" t="str">
        <f t="shared" ca="1" si="797"/>
        <v/>
      </c>
      <c r="V858" s="25" t="str">
        <f t="shared" ca="1" si="817"/>
        <v/>
      </c>
      <c r="W858" s="25" t="str">
        <f t="shared" ca="1" si="798"/>
        <v/>
      </c>
      <c r="X858" s="25" t="str">
        <f t="shared" ca="1" si="818"/>
        <v/>
      </c>
      <c r="Y858" s="25" t="str">
        <f t="shared" ca="1" si="799"/>
        <v/>
      </c>
      <c r="Z858" s="25" t="str">
        <f t="shared" ca="1" si="819"/>
        <v/>
      </c>
      <c r="AA858" s="25" t="str">
        <f t="shared" ca="1" si="820"/>
        <v/>
      </c>
      <c r="AB858" s="25" t="str">
        <f ca="1">IF($H858="","",IF($Q858="x",SUM(U$3:W858)+SUM(Z$3:AA858)-SUM(AB$3:AB857),0))</f>
        <v/>
      </c>
      <c r="AC858" s="25" t="str">
        <f t="shared" ca="1" si="821"/>
        <v/>
      </c>
      <c r="AD858" s="25" t="str">
        <f t="shared" ca="1" si="800"/>
        <v/>
      </c>
      <c r="AE858" s="7"/>
      <c r="AF858" s="25" t="str">
        <f t="shared" ca="1" si="822"/>
        <v/>
      </c>
      <c r="AG858" s="25">
        <f ca="1">SUM(AF$3:AF858)</f>
        <v>0</v>
      </c>
      <c r="AH858" s="25" t="str">
        <f t="shared" ca="1" si="823"/>
        <v/>
      </c>
      <c r="AI858" s="25" t="str">
        <f t="shared" ca="1" si="801"/>
        <v/>
      </c>
      <c r="AJ858" s="25" t="str">
        <f t="shared" ca="1" si="824"/>
        <v/>
      </c>
      <c r="AK858" s="25" t="str">
        <f t="shared" ca="1" si="802"/>
        <v/>
      </c>
      <c r="AL858" s="25" t="str">
        <f t="shared" ca="1" si="825"/>
        <v/>
      </c>
      <c r="AM858" s="25" t="str">
        <f t="shared" ca="1" si="803"/>
        <v/>
      </c>
      <c r="AN858" s="25" t="str">
        <f t="shared" ca="1" si="826"/>
        <v/>
      </c>
      <c r="AO858" s="25" t="str">
        <f t="shared" ca="1" si="827"/>
        <v/>
      </c>
      <c r="AP858" s="25" t="str">
        <f ca="1">IF($H858="","",IF($Q858="x",SUM(AI$3:AK858)+SUM(AN$3:AO858)-SUM(AP$3:AP857),0))</f>
        <v/>
      </c>
      <c r="AQ858" s="25" t="str">
        <f t="shared" ca="1" si="828"/>
        <v/>
      </c>
      <c r="AR858" s="25" t="str">
        <f t="shared" ca="1" si="804"/>
        <v/>
      </c>
      <c r="AS858" s="7"/>
      <c r="AT858" s="25" t="str">
        <f t="shared" ca="1" si="829"/>
        <v/>
      </c>
      <c r="AU858" s="25">
        <f ca="1">SUM(AT$3:AT858)</f>
        <v>0</v>
      </c>
      <c r="AV858" s="25" t="str">
        <f t="shared" ca="1" si="830"/>
        <v/>
      </c>
      <c r="AW858" s="25" t="str">
        <f t="shared" ca="1" si="805"/>
        <v/>
      </c>
      <c r="AX858" s="25" t="str">
        <f t="shared" ca="1" si="831"/>
        <v/>
      </c>
      <c r="AY858" s="25" t="str">
        <f t="shared" ca="1" si="832"/>
        <v/>
      </c>
      <c r="AZ858" s="25" t="str">
        <f t="shared" ca="1" si="833"/>
        <v/>
      </c>
      <c r="BA858" s="25" t="str">
        <f t="shared" ca="1" si="834"/>
        <v/>
      </c>
      <c r="BB858" s="25" t="str">
        <f t="shared" ca="1" si="835"/>
        <v/>
      </c>
      <c r="BC858" s="25" t="str">
        <f t="shared" ca="1" si="836"/>
        <v/>
      </c>
      <c r="BD858" s="25" t="str">
        <f ca="1">IF($H858="","",IF($Q858="x",SUM(AW$3:AY858)+SUM(BB$3:BC858)-SUM(BD$3:BD857),0))</f>
        <v/>
      </c>
      <c r="BE858" s="25" t="str">
        <f t="shared" ca="1" si="837"/>
        <v/>
      </c>
      <c r="BF858" s="25" t="str">
        <f t="shared" ca="1" si="806"/>
        <v/>
      </c>
      <c r="BG858" s="7"/>
      <c r="BI858" s="25" t="str">
        <f t="shared" ca="1" si="838"/>
        <v/>
      </c>
      <c r="BJ858" s="25">
        <f ca="1">SUM(BI$3:BI858)</f>
        <v>0</v>
      </c>
      <c r="BK858" s="25" t="str">
        <f t="shared" ca="1" si="850"/>
        <v/>
      </c>
      <c r="BL858" s="25" t="str">
        <f t="shared" ca="1" si="807"/>
        <v/>
      </c>
      <c r="BM858" s="25" t="str">
        <f t="shared" ca="1" si="839"/>
        <v/>
      </c>
      <c r="BN858" s="25" t="str">
        <f t="shared" ca="1" si="840"/>
        <v/>
      </c>
      <c r="BO858" s="25" t="str">
        <f t="shared" ca="1" si="841"/>
        <v/>
      </c>
      <c r="BP858" s="25" t="str">
        <f t="shared" ca="1" si="842"/>
        <v/>
      </c>
      <c r="BQ858" s="25" t="str">
        <f t="shared" ca="1" si="843"/>
        <v/>
      </c>
      <c r="BR858" s="25" t="str">
        <f t="shared" ca="1" si="844"/>
        <v/>
      </c>
      <c r="BS858" s="25" t="str">
        <f ca="1">IF($H858="","",IF($Q858="x",SUM(BL$3:BN858)+SUM(BQ$3:BR858)-SUM(BS$3:BS857),0))</f>
        <v/>
      </c>
      <c r="BT858" s="25" t="str">
        <f t="shared" ca="1" si="845"/>
        <v/>
      </c>
      <c r="BU858" s="25" t="str">
        <f t="shared" ca="1" si="808"/>
        <v/>
      </c>
      <c r="BV858" s="7"/>
      <c r="BY858" s="7"/>
      <c r="CB858" s="131">
        <f t="shared" si="792"/>
        <v>855</v>
      </c>
      <c r="CC858" s="132" t="str">
        <f t="shared" ca="1" si="846"/>
        <v/>
      </c>
      <c r="CD858" s="133" t="str">
        <f t="shared" ca="1" si="793"/>
        <v/>
      </c>
      <c r="CE858" s="133" t="str">
        <f t="shared" ca="1" si="847"/>
        <v/>
      </c>
      <c r="CF858" s="133" t="str">
        <f t="shared" ca="1" si="794"/>
        <v/>
      </c>
      <c r="CG858" s="133" t="str">
        <f t="shared" ca="1" si="848"/>
        <v/>
      </c>
      <c r="CH858" s="133" t="str">
        <f ca="1">IF($H858="","",IF(MONTH($H858)=MONTH($C$4)-1,MAX(0,(CG858-SUM(N847:N858)+SUM(O847:O858))-(VLOOKUP(CB858-12,$CB$3:$CH857,6,FALSE))),0)*0.25)</f>
        <v/>
      </c>
      <c r="CI858" s="133" t="str">
        <f ca="1">IF($H858="","",CG858-SUM($CH$4:$CH858))</f>
        <v/>
      </c>
      <c r="CK858" s="133" t="str">
        <f ca="1">IF($H858="","",SUM($N$4:$N858)+$CK$3)</f>
        <v/>
      </c>
      <c r="CL858" s="133" t="str">
        <f ca="1">IF($H858="","",SUM($O$4:$O858))</f>
        <v/>
      </c>
      <c r="CM858" s="133" t="str">
        <f t="shared" ca="1" si="851"/>
        <v/>
      </c>
      <c r="CN858" s="133" t="str">
        <f ca="1">IF($H858="","",ROUND(IF(MONTH($H858)=MONTH($C$4)-1,BT858*(1+CC858)-SUM($CM$4:$CM858),0),2))</f>
        <v/>
      </c>
      <c r="CZ858" s="132" t="str">
        <f t="shared" ca="1" si="809"/>
        <v/>
      </c>
    </row>
    <row r="859" spans="6:104" x14ac:dyDescent="0.2">
      <c r="F859" s="3">
        <v>856</v>
      </c>
      <c r="G859" s="3">
        <f t="shared" si="810"/>
        <v>72</v>
      </c>
      <c r="H859" s="8" t="str">
        <f t="shared" ca="1" si="849"/>
        <v/>
      </c>
      <c r="I859" s="6" t="str">
        <f t="shared" ca="1" si="795"/>
        <v/>
      </c>
      <c r="J859" s="6" t="str">
        <f t="shared" ca="1" si="796"/>
        <v/>
      </c>
      <c r="K859" s="7"/>
      <c r="L859" s="6" t="str">
        <f ca="1">IF($H859="","",IF($J859="",VLOOKUP($I859,Sterbetafeln!$A$4:$I$124,$D$10,FALSE),MAX(0.0005,VLOOKUP($I859,Sterbetafeln!$A$4:$I$124,$D$10,FALSE)*VLOOKUP($J859,Sterbetafeln!$A$4:$I$124,$D$13,FALSE))))</f>
        <v/>
      </c>
      <c r="M859" s="78">
        <f ca="1">SUM($O$3:$O859)</f>
        <v>0</v>
      </c>
      <c r="N859" s="25" t="str">
        <f t="shared" ca="1" si="811"/>
        <v/>
      </c>
      <c r="O859" s="25" t="str">
        <f t="shared" ca="1" si="812"/>
        <v/>
      </c>
      <c r="P859" s="25" t="str">
        <f t="shared" ca="1" si="813"/>
        <v/>
      </c>
      <c r="Q859" s="7" t="str">
        <f t="shared" ca="1" si="814"/>
        <v/>
      </c>
      <c r="R859" s="25" t="str">
        <f t="shared" ca="1" si="815"/>
        <v/>
      </c>
      <c r="S859" s="25">
        <f ca="1">SUM(R$3:R859)</f>
        <v>0</v>
      </c>
      <c r="T859" s="25" t="str">
        <f t="shared" ca="1" si="816"/>
        <v/>
      </c>
      <c r="U859" s="25" t="str">
        <f t="shared" ca="1" si="797"/>
        <v/>
      </c>
      <c r="V859" s="25" t="str">
        <f t="shared" ca="1" si="817"/>
        <v/>
      </c>
      <c r="W859" s="25" t="str">
        <f t="shared" ca="1" si="798"/>
        <v/>
      </c>
      <c r="X859" s="25" t="str">
        <f t="shared" ca="1" si="818"/>
        <v/>
      </c>
      <c r="Y859" s="25" t="str">
        <f t="shared" ca="1" si="799"/>
        <v/>
      </c>
      <c r="Z859" s="25" t="str">
        <f t="shared" ca="1" si="819"/>
        <v/>
      </c>
      <c r="AA859" s="25" t="str">
        <f t="shared" ca="1" si="820"/>
        <v/>
      </c>
      <c r="AB859" s="25" t="str">
        <f ca="1">IF($H859="","",IF($Q859="x",SUM(U$3:W859)+SUM(Z$3:AA859)-SUM(AB$3:AB858),0))</f>
        <v/>
      </c>
      <c r="AC859" s="25" t="str">
        <f t="shared" ca="1" si="821"/>
        <v/>
      </c>
      <c r="AD859" s="25" t="str">
        <f t="shared" ca="1" si="800"/>
        <v/>
      </c>
      <c r="AE859" s="7"/>
      <c r="AF859" s="25" t="str">
        <f t="shared" ca="1" si="822"/>
        <v/>
      </c>
      <c r="AG859" s="25">
        <f ca="1">SUM(AF$3:AF859)</f>
        <v>0</v>
      </c>
      <c r="AH859" s="25" t="str">
        <f t="shared" ca="1" si="823"/>
        <v/>
      </c>
      <c r="AI859" s="25" t="str">
        <f t="shared" ca="1" si="801"/>
        <v/>
      </c>
      <c r="AJ859" s="25" t="str">
        <f t="shared" ca="1" si="824"/>
        <v/>
      </c>
      <c r="AK859" s="25" t="str">
        <f t="shared" ca="1" si="802"/>
        <v/>
      </c>
      <c r="AL859" s="25" t="str">
        <f t="shared" ca="1" si="825"/>
        <v/>
      </c>
      <c r="AM859" s="25" t="str">
        <f t="shared" ca="1" si="803"/>
        <v/>
      </c>
      <c r="AN859" s="25" t="str">
        <f t="shared" ca="1" si="826"/>
        <v/>
      </c>
      <c r="AO859" s="25" t="str">
        <f t="shared" ca="1" si="827"/>
        <v/>
      </c>
      <c r="AP859" s="25" t="str">
        <f ca="1">IF($H859="","",IF($Q859="x",SUM(AI$3:AK859)+SUM(AN$3:AO859)-SUM(AP$3:AP858),0))</f>
        <v/>
      </c>
      <c r="AQ859" s="25" t="str">
        <f t="shared" ca="1" si="828"/>
        <v/>
      </c>
      <c r="AR859" s="25" t="str">
        <f t="shared" ca="1" si="804"/>
        <v/>
      </c>
      <c r="AS859" s="7"/>
      <c r="AT859" s="25" t="str">
        <f t="shared" ca="1" si="829"/>
        <v/>
      </c>
      <c r="AU859" s="25">
        <f ca="1">SUM(AT$3:AT859)</f>
        <v>0</v>
      </c>
      <c r="AV859" s="25" t="str">
        <f t="shared" ca="1" si="830"/>
        <v/>
      </c>
      <c r="AW859" s="25" t="str">
        <f t="shared" ca="1" si="805"/>
        <v/>
      </c>
      <c r="AX859" s="25" t="str">
        <f t="shared" ca="1" si="831"/>
        <v/>
      </c>
      <c r="AY859" s="25" t="str">
        <f t="shared" ca="1" si="832"/>
        <v/>
      </c>
      <c r="AZ859" s="25" t="str">
        <f t="shared" ca="1" si="833"/>
        <v/>
      </c>
      <c r="BA859" s="25" t="str">
        <f t="shared" ca="1" si="834"/>
        <v/>
      </c>
      <c r="BB859" s="25" t="str">
        <f t="shared" ca="1" si="835"/>
        <v/>
      </c>
      <c r="BC859" s="25" t="str">
        <f t="shared" ca="1" si="836"/>
        <v/>
      </c>
      <c r="BD859" s="25" t="str">
        <f ca="1">IF($H859="","",IF($Q859="x",SUM(AW$3:AY859)+SUM(BB$3:BC859)-SUM(BD$3:BD858),0))</f>
        <v/>
      </c>
      <c r="BE859" s="25" t="str">
        <f t="shared" ca="1" si="837"/>
        <v/>
      </c>
      <c r="BF859" s="25" t="str">
        <f t="shared" ca="1" si="806"/>
        <v/>
      </c>
      <c r="BG859" s="7"/>
      <c r="BI859" s="25" t="str">
        <f t="shared" ca="1" si="838"/>
        <v/>
      </c>
      <c r="BJ859" s="25">
        <f ca="1">SUM(BI$3:BI859)</f>
        <v>0</v>
      </c>
      <c r="BK859" s="25" t="str">
        <f t="shared" ca="1" si="850"/>
        <v/>
      </c>
      <c r="BL859" s="25" t="str">
        <f t="shared" ca="1" si="807"/>
        <v/>
      </c>
      <c r="BM859" s="25" t="str">
        <f t="shared" ca="1" si="839"/>
        <v/>
      </c>
      <c r="BN859" s="25" t="str">
        <f t="shared" ca="1" si="840"/>
        <v/>
      </c>
      <c r="BO859" s="25" t="str">
        <f t="shared" ca="1" si="841"/>
        <v/>
      </c>
      <c r="BP859" s="25" t="str">
        <f t="shared" ca="1" si="842"/>
        <v/>
      </c>
      <c r="BQ859" s="25" t="str">
        <f t="shared" ca="1" si="843"/>
        <v/>
      </c>
      <c r="BR859" s="25" t="str">
        <f t="shared" ca="1" si="844"/>
        <v/>
      </c>
      <c r="BS859" s="25" t="str">
        <f ca="1">IF($H859="","",IF($Q859="x",SUM(BL$3:BN859)+SUM(BQ$3:BR859)-SUM(BS$3:BS858),0))</f>
        <v/>
      </c>
      <c r="BT859" s="25" t="str">
        <f t="shared" ca="1" si="845"/>
        <v/>
      </c>
      <c r="BU859" s="25" t="str">
        <f t="shared" ca="1" si="808"/>
        <v/>
      </c>
      <c r="BV859" s="7"/>
      <c r="BY859" s="7"/>
      <c r="CB859" s="131">
        <f t="shared" si="792"/>
        <v>856</v>
      </c>
      <c r="CC859" s="132" t="str">
        <f t="shared" ca="1" si="846"/>
        <v/>
      </c>
      <c r="CD859" s="133" t="str">
        <f t="shared" ca="1" si="793"/>
        <v/>
      </c>
      <c r="CE859" s="133" t="str">
        <f t="shared" ca="1" si="847"/>
        <v/>
      </c>
      <c r="CF859" s="133" t="str">
        <f t="shared" ca="1" si="794"/>
        <v/>
      </c>
      <c r="CG859" s="133" t="str">
        <f t="shared" ca="1" si="848"/>
        <v/>
      </c>
      <c r="CH859" s="133" t="str">
        <f ca="1">IF($H859="","",IF(MONTH($H859)=MONTH($C$4)-1,MAX(0,(CG859-SUM(N848:N859)+SUM(O848:O859))-(VLOOKUP(CB859-12,$CB$3:$CH858,6,FALSE))),0)*0.25)</f>
        <v/>
      </c>
      <c r="CI859" s="133" t="str">
        <f ca="1">IF($H859="","",CG859-SUM($CH$4:$CH859))</f>
        <v/>
      </c>
      <c r="CK859" s="133" t="str">
        <f ca="1">IF($H859="","",SUM($N$4:$N859)+$CK$3)</f>
        <v/>
      </c>
      <c r="CL859" s="133" t="str">
        <f ca="1">IF($H859="","",SUM($O$4:$O859))</f>
        <v/>
      </c>
      <c r="CM859" s="133" t="str">
        <f t="shared" ca="1" si="851"/>
        <v/>
      </c>
      <c r="CN859" s="133" t="str">
        <f ca="1">IF($H859="","",ROUND(IF(MONTH($H859)=MONTH($C$4)-1,BT859*(1+CC859)-SUM($CM$4:$CM859),0),2))</f>
        <v/>
      </c>
      <c r="CZ859" s="132" t="str">
        <f t="shared" ca="1" si="809"/>
        <v/>
      </c>
    </row>
    <row r="860" spans="6:104" x14ac:dyDescent="0.2">
      <c r="F860" s="3">
        <v>857</v>
      </c>
      <c r="G860" s="3">
        <f t="shared" si="810"/>
        <v>72</v>
      </c>
      <c r="H860" s="8" t="str">
        <f t="shared" ca="1" si="849"/>
        <v/>
      </c>
      <c r="I860" s="6" t="str">
        <f t="shared" ca="1" si="795"/>
        <v/>
      </c>
      <c r="J860" s="6" t="str">
        <f t="shared" ca="1" si="796"/>
        <v/>
      </c>
      <c r="K860" s="7"/>
      <c r="L860" s="6" t="str">
        <f ca="1">IF($H860="","",IF($J860="",VLOOKUP($I860,Sterbetafeln!$A$4:$I$124,$D$10,FALSE),MAX(0.0005,VLOOKUP($I860,Sterbetafeln!$A$4:$I$124,$D$10,FALSE)*VLOOKUP($J860,Sterbetafeln!$A$4:$I$124,$D$13,FALSE))))</f>
        <v/>
      </c>
      <c r="M860" s="78">
        <f ca="1">SUM($O$3:$O860)</f>
        <v>0</v>
      </c>
      <c r="N860" s="25" t="str">
        <f t="shared" ca="1" si="811"/>
        <v/>
      </c>
      <c r="O860" s="25" t="str">
        <f t="shared" ca="1" si="812"/>
        <v/>
      </c>
      <c r="P860" s="25" t="str">
        <f t="shared" ca="1" si="813"/>
        <v/>
      </c>
      <c r="Q860" s="7" t="str">
        <f t="shared" ca="1" si="814"/>
        <v/>
      </c>
      <c r="R860" s="25" t="str">
        <f t="shared" ca="1" si="815"/>
        <v/>
      </c>
      <c r="S860" s="25">
        <f ca="1">SUM(R$3:R860)</f>
        <v>0</v>
      </c>
      <c r="T860" s="25" t="str">
        <f t="shared" ca="1" si="816"/>
        <v/>
      </c>
      <c r="U860" s="25" t="str">
        <f t="shared" ca="1" si="797"/>
        <v/>
      </c>
      <c r="V860" s="25" t="str">
        <f t="shared" ca="1" si="817"/>
        <v/>
      </c>
      <c r="W860" s="25" t="str">
        <f t="shared" ca="1" si="798"/>
        <v/>
      </c>
      <c r="X860" s="25" t="str">
        <f t="shared" ca="1" si="818"/>
        <v/>
      </c>
      <c r="Y860" s="25" t="str">
        <f t="shared" ca="1" si="799"/>
        <v/>
      </c>
      <c r="Z860" s="25" t="str">
        <f t="shared" ca="1" si="819"/>
        <v/>
      </c>
      <c r="AA860" s="25" t="str">
        <f t="shared" ca="1" si="820"/>
        <v/>
      </c>
      <c r="AB860" s="25" t="str">
        <f ca="1">IF($H860="","",IF($Q860="x",SUM(U$3:W860)+SUM(Z$3:AA860)-SUM(AB$3:AB859),0))</f>
        <v/>
      </c>
      <c r="AC860" s="25" t="str">
        <f t="shared" ca="1" si="821"/>
        <v/>
      </c>
      <c r="AD860" s="25" t="str">
        <f t="shared" ca="1" si="800"/>
        <v/>
      </c>
      <c r="AE860" s="7"/>
      <c r="AF860" s="25" t="str">
        <f t="shared" ca="1" si="822"/>
        <v/>
      </c>
      <c r="AG860" s="25">
        <f ca="1">SUM(AF$3:AF860)</f>
        <v>0</v>
      </c>
      <c r="AH860" s="25" t="str">
        <f t="shared" ca="1" si="823"/>
        <v/>
      </c>
      <c r="AI860" s="25" t="str">
        <f t="shared" ca="1" si="801"/>
        <v/>
      </c>
      <c r="AJ860" s="25" t="str">
        <f t="shared" ca="1" si="824"/>
        <v/>
      </c>
      <c r="AK860" s="25" t="str">
        <f t="shared" ca="1" si="802"/>
        <v/>
      </c>
      <c r="AL860" s="25" t="str">
        <f t="shared" ca="1" si="825"/>
        <v/>
      </c>
      <c r="AM860" s="25" t="str">
        <f t="shared" ca="1" si="803"/>
        <v/>
      </c>
      <c r="AN860" s="25" t="str">
        <f t="shared" ca="1" si="826"/>
        <v/>
      </c>
      <c r="AO860" s="25" t="str">
        <f t="shared" ca="1" si="827"/>
        <v/>
      </c>
      <c r="AP860" s="25" t="str">
        <f ca="1">IF($H860="","",IF($Q860="x",SUM(AI$3:AK860)+SUM(AN$3:AO860)-SUM(AP$3:AP859),0))</f>
        <v/>
      </c>
      <c r="AQ860" s="25" t="str">
        <f t="shared" ca="1" si="828"/>
        <v/>
      </c>
      <c r="AR860" s="25" t="str">
        <f t="shared" ca="1" si="804"/>
        <v/>
      </c>
      <c r="AS860" s="7"/>
      <c r="AT860" s="25" t="str">
        <f t="shared" ca="1" si="829"/>
        <v/>
      </c>
      <c r="AU860" s="25">
        <f ca="1">SUM(AT$3:AT860)</f>
        <v>0</v>
      </c>
      <c r="AV860" s="25" t="str">
        <f t="shared" ca="1" si="830"/>
        <v/>
      </c>
      <c r="AW860" s="25" t="str">
        <f t="shared" ca="1" si="805"/>
        <v/>
      </c>
      <c r="AX860" s="25" t="str">
        <f t="shared" ca="1" si="831"/>
        <v/>
      </c>
      <c r="AY860" s="25" t="str">
        <f t="shared" ca="1" si="832"/>
        <v/>
      </c>
      <c r="AZ860" s="25" t="str">
        <f t="shared" ca="1" si="833"/>
        <v/>
      </c>
      <c r="BA860" s="25" t="str">
        <f t="shared" ca="1" si="834"/>
        <v/>
      </c>
      <c r="BB860" s="25" t="str">
        <f t="shared" ca="1" si="835"/>
        <v/>
      </c>
      <c r="BC860" s="25" t="str">
        <f t="shared" ca="1" si="836"/>
        <v/>
      </c>
      <c r="BD860" s="25" t="str">
        <f ca="1">IF($H860="","",IF($Q860="x",SUM(AW$3:AY860)+SUM(BB$3:BC860)-SUM(BD$3:BD859),0))</f>
        <v/>
      </c>
      <c r="BE860" s="25" t="str">
        <f t="shared" ca="1" si="837"/>
        <v/>
      </c>
      <c r="BF860" s="25" t="str">
        <f t="shared" ca="1" si="806"/>
        <v/>
      </c>
      <c r="BG860" s="7"/>
      <c r="BI860" s="25" t="str">
        <f t="shared" ca="1" si="838"/>
        <v/>
      </c>
      <c r="BJ860" s="25">
        <f ca="1">SUM(BI$3:BI860)</f>
        <v>0</v>
      </c>
      <c r="BK860" s="25" t="str">
        <f t="shared" ca="1" si="850"/>
        <v/>
      </c>
      <c r="BL860" s="25" t="str">
        <f t="shared" ca="1" si="807"/>
        <v/>
      </c>
      <c r="BM860" s="25" t="str">
        <f t="shared" ca="1" si="839"/>
        <v/>
      </c>
      <c r="BN860" s="25" t="str">
        <f t="shared" ca="1" si="840"/>
        <v/>
      </c>
      <c r="BO860" s="25" t="str">
        <f t="shared" ca="1" si="841"/>
        <v/>
      </c>
      <c r="BP860" s="25" t="str">
        <f t="shared" ca="1" si="842"/>
        <v/>
      </c>
      <c r="BQ860" s="25" t="str">
        <f t="shared" ca="1" si="843"/>
        <v/>
      </c>
      <c r="BR860" s="25" t="str">
        <f t="shared" ca="1" si="844"/>
        <v/>
      </c>
      <c r="BS860" s="25" t="str">
        <f ca="1">IF($H860="","",IF($Q860="x",SUM(BL$3:BN860)+SUM(BQ$3:BR860)-SUM(BS$3:BS859),0))</f>
        <v/>
      </c>
      <c r="BT860" s="25" t="str">
        <f t="shared" ca="1" si="845"/>
        <v/>
      </c>
      <c r="BU860" s="25" t="str">
        <f t="shared" ca="1" si="808"/>
        <v/>
      </c>
      <c r="BV860" s="7"/>
      <c r="BY860" s="7"/>
      <c r="CB860" s="131">
        <f t="shared" si="792"/>
        <v>857</v>
      </c>
      <c r="CC860" s="132" t="str">
        <f t="shared" ca="1" si="846"/>
        <v/>
      </c>
      <c r="CD860" s="133" t="str">
        <f t="shared" ca="1" si="793"/>
        <v/>
      </c>
      <c r="CE860" s="133" t="str">
        <f t="shared" ca="1" si="847"/>
        <v/>
      </c>
      <c r="CF860" s="133" t="str">
        <f t="shared" ca="1" si="794"/>
        <v/>
      </c>
      <c r="CG860" s="133" t="str">
        <f t="shared" ca="1" si="848"/>
        <v/>
      </c>
      <c r="CH860" s="133" t="str">
        <f ca="1">IF($H860="","",IF(MONTH($H860)=MONTH($C$4)-1,MAX(0,(CG860-SUM(N849:N860)+SUM(O849:O860))-(VLOOKUP(CB860-12,$CB$3:$CH859,6,FALSE))),0)*0.25)</f>
        <v/>
      </c>
      <c r="CI860" s="133" t="str">
        <f ca="1">IF($H860="","",CG860-SUM($CH$4:$CH860))</f>
        <v/>
      </c>
      <c r="CK860" s="133" t="str">
        <f ca="1">IF($H860="","",SUM($N$4:$N860)+$CK$3)</f>
        <v/>
      </c>
      <c r="CL860" s="133" t="str">
        <f ca="1">IF($H860="","",SUM($O$4:$O860))</f>
        <v/>
      </c>
      <c r="CM860" s="133" t="str">
        <f t="shared" ca="1" si="851"/>
        <v/>
      </c>
      <c r="CN860" s="133" t="str">
        <f ca="1">IF($H860="","",ROUND(IF(MONTH($H860)=MONTH($C$4)-1,BT860*(1+CC860)-SUM($CM$4:$CM860),0),2))</f>
        <v/>
      </c>
      <c r="CZ860" s="132" t="str">
        <f t="shared" ca="1" si="809"/>
        <v/>
      </c>
    </row>
    <row r="861" spans="6:104" x14ac:dyDescent="0.2">
      <c r="F861" s="3">
        <v>858</v>
      </c>
      <c r="G861" s="3">
        <f t="shared" si="810"/>
        <v>72</v>
      </c>
      <c r="H861" s="8" t="str">
        <f t="shared" ca="1" si="849"/>
        <v/>
      </c>
      <c r="I861" s="6" t="str">
        <f t="shared" ca="1" si="795"/>
        <v/>
      </c>
      <c r="J861" s="6" t="str">
        <f t="shared" ca="1" si="796"/>
        <v/>
      </c>
      <c r="K861" s="7"/>
      <c r="L861" s="6" t="str">
        <f ca="1">IF($H861="","",IF($J861="",VLOOKUP($I861,Sterbetafeln!$A$4:$I$124,$D$10,FALSE),MAX(0.0005,VLOOKUP($I861,Sterbetafeln!$A$4:$I$124,$D$10,FALSE)*VLOOKUP($J861,Sterbetafeln!$A$4:$I$124,$D$13,FALSE))))</f>
        <v/>
      </c>
      <c r="M861" s="78">
        <f ca="1">SUM($O$3:$O861)</f>
        <v>0</v>
      </c>
      <c r="N861" s="25" t="str">
        <f t="shared" ca="1" si="811"/>
        <v/>
      </c>
      <c r="O861" s="25" t="str">
        <f t="shared" ca="1" si="812"/>
        <v/>
      </c>
      <c r="P861" s="25" t="str">
        <f t="shared" ca="1" si="813"/>
        <v/>
      </c>
      <c r="Q861" s="7" t="str">
        <f t="shared" ca="1" si="814"/>
        <v/>
      </c>
      <c r="R861" s="25" t="str">
        <f t="shared" ca="1" si="815"/>
        <v/>
      </c>
      <c r="S861" s="25">
        <f ca="1">SUM(R$3:R861)</f>
        <v>0</v>
      </c>
      <c r="T861" s="25" t="str">
        <f t="shared" ca="1" si="816"/>
        <v/>
      </c>
      <c r="U861" s="25" t="str">
        <f t="shared" ca="1" si="797"/>
        <v/>
      </c>
      <c r="V861" s="25" t="str">
        <f t="shared" ca="1" si="817"/>
        <v/>
      </c>
      <c r="W861" s="25" t="str">
        <f t="shared" ca="1" si="798"/>
        <v/>
      </c>
      <c r="X861" s="25" t="str">
        <f t="shared" ca="1" si="818"/>
        <v/>
      </c>
      <c r="Y861" s="25" t="str">
        <f t="shared" ca="1" si="799"/>
        <v/>
      </c>
      <c r="Z861" s="25" t="str">
        <f t="shared" ca="1" si="819"/>
        <v/>
      </c>
      <c r="AA861" s="25" t="str">
        <f t="shared" ca="1" si="820"/>
        <v/>
      </c>
      <c r="AB861" s="25" t="str">
        <f ca="1">IF($H861="","",IF($Q861="x",SUM(U$3:W861)+SUM(Z$3:AA861)-SUM(AB$3:AB860),0))</f>
        <v/>
      </c>
      <c r="AC861" s="25" t="str">
        <f t="shared" ca="1" si="821"/>
        <v/>
      </c>
      <c r="AD861" s="25" t="str">
        <f t="shared" ca="1" si="800"/>
        <v/>
      </c>
      <c r="AE861" s="7"/>
      <c r="AF861" s="25" t="str">
        <f t="shared" ca="1" si="822"/>
        <v/>
      </c>
      <c r="AG861" s="25">
        <f ca="1">SUM(AF$3:AF861)</f>
        <v>0</v>
      </c>
      <c r="AH861" s="25" t="str">
        <f t="shared" ca="1" si="823"/>
        <v/>
      </c>
      <c r="AI861" s="25" t="str">
        <f t="shared" ca="1" si="801"/>
        <v/>
      </c>
      <c r="AJ861" s="25" t="str">
        <f t="shared" ca="1" si="824"/>
        <v/>
      </c>
      <c r="AK861" s="25" t="str">
        <f t="shared" ca="1" si="802"/>
        <v/>
      </c>
      <c r="AL861" s="25" t="str">
        <f t="shared" ca="1" si="825"/>
        <v/>
      </c>
      <c r="AM861" s="25" t="str">
        <f t="shared" ca="1" si="803"/>
        <v/>
      </c>
      <c r="AN861" s="25" t="str">
        <f t="shared" ca="1" si="826"/>
        <v/>
      </c>
      <c r="AO861" s="25" t="str">
        <f t="shared" ca="1" si="827"/>
        <v/>
      </c>
      <c r="AP861" s="25" t="str">
        <f ca="1">IF($H861="","",IF($Q861="x",SUM(AI$3:AK861)+SUM(AN$3:AO861)-SUM(AP$3:AP860),0))</f>
        <v/>
      </c>
      <c r="AQ861" s="25" t="str">
        <f t="shared" ca="1" si="828"/>
        <v/>
      </c>
      <c r="AR861" s="25" t="str">
        <f t="shared" ca="1" si="804"/>
        <v/>
      </c>
      <c r="AS861" s="7"/>
      <c r="AT861" s="25" t="str">
        <f t="shared" ca="1" si="829"/>
        <v/>
      </c>
      <c r="AU861" s="25">
        <f ca="1">SUM(AT$3:AT861)</f>
        <v>0</v>
      </c>
      <c r="AV861" s="25" t="str">
        <f t="shared" ca="1" si="830"/>
        <v/>
      </c>
      <c r="AW861" s="25" t="str">
        <f t="shared" ca="1" si="805"/>
        <v/>
      </c>
      <c r="AX861" s="25" t="str">
        <f t="shared" ca="1" si="831"/>
        <v/>
      </c>
      <c r="AY861" s="25" t="str">
        <f t="shared" ca="1" si="832"/>
        <v/>
      </c>
      <c r="AZ861" s="25" t="str">
        <f t="shared" ca="1" si="833"/>
        <v/>
      </c>
      <c r="BA861" s="25" t="str">
        <f t="shared" ca="1" si="834"/>
        <v/>
      </c>
      <c r="BB861" s="25" t="str">
        <f t="shared" ca="1" si="835"/>
        <v/>
      </c>
      <c r="BC861" s="25" t="str">
        <f t="shared" ca="1" si="836"/>
        <v/>
      </c>
      <c r="BD861" s="25" t="str">
        <f ca="1">IF($H861="","",IF($Q861="x",SUM(AW$3:AY861)+SUM(BB$3:BC861)-SUM(BD$3:BD860),0))</f>
        <v/>
      </c>
      <c r="BE861" s="25" t="str">
        <f t="shared" ca="1" si="837"/>
        <v/>
      </c>
      <c r="BF861" s="25" t="str">
        <f t="shared" ca="1" si="806"/>
        <v/>
      </c>
      <c r="BG861" s="7"/>
      <c r="BI861" s="25" t="str">
        <f t="shared" ca="1" si="838"/>
        <v/>
      </c>
      <c r="BJ861" s="25">
        <f ca="1">SUM(BI$3:BI861)</f>
        <v>0</v>
      </c>
      <c r="BK861" s="25" t="str">
        <f t="shared" ca="1" si="850"/>
        <v/>
      </c>
      <c r="BL861" s="25" t="str">
        <f t="shared" ca="1" si="807"/>
        <v/>
      </c>
      <c r="BM861" s="25" t="str">
        <f t="shared" ca="1" si="839"/>
        <v/>
      </c>
      <c r="BN861" s="25" t="str">
        <f t="shared" ca="1" si="840"/>
        <v/>
      </c>
      <c r="BO861" s="25" t="str">
        <f t="shared" ca="1" si="841"/>
        <v/>
      </c>
      <c r="BP861" s="25" t="str">
        <f t="shared" ca="1" si="842"/>
        <v/>
      </c>
      <c r="BQ861" s="25" t="str">
        <f t="shared" ca="1" si="843"/>
        <v/>
      </c>
      <c r="BR861" s="25" t="str">
        <f t="shared" ca="1" si="844"/>
        <v/>
      </c>
      <c r="BS861" s="25" t="str">
        <f ca="1">IF($H861="","",IF($Q861="x",SUM(BL$3:BN861)+SUM(BQ$3:BR861)-SUM(BS$3:BS860),0))</f>
        <v/>
      </c>
      <c r="BT861" s="25" t="str">
        <f t="shared" ca="1" si="845"/>
        <v/>
      </c>
      <c r="BU861" s="25" t="str">
        <f t="shared" ca="1" si="808"/>
        <v/>
      </c>
      <c r="BV861" s="7"/>
      <c r="BY861" s="7"/>
      <c r="CB861" s="131">
        <f t="shared" si="792"/>
        <v>858</v>
      </c>
      <c r="CC861" s="132" t="str">
        <f t="shared" ca="1" si="846"/>
        <v/>
      </c>
      <c r="CD861" s="133" t="str">
        <f t="shared" ca="1" si="793"/>
        <v/>
      </c>
      <c r="CE861" s="133" t="str">
        <f t="shared" ca="1" si="847"/>
        <v/>
      </c>
      <c r="CF861" s="133" t="str">
        <f t="shared" ca="1" si="794"/>
        <v/>
      </c>
      <c r="CG861" s="133" t="str">
        <f t="shared" ca="1" si="848"/>
        <v/>
      </c>
      <c r="CH861" s="133" t="str">
        <f ca="1">IF($H861="","",IF(MONTH($H861)=MONTH($C$4)-1,MAX(0,(CG861-SUM(N850:N861)+SUM(O850:O861))-(VLOOKUP(CB861-12,$CB$3:$CH860,6,FALSE))),0)*0.25)</f>
        <v/>
      </c>
      <c r="CI861" s="133" t="str">
        <f ca="1">IF($H861="","",CG861-SUM($CH$4:$CH861))</f>
        <v/>
      </c>
      <c r="CK861" s="133" t="str">
        <f ca="1">IF($H861="","",SUM($N$4:$N861)+$CK$3)</f>
        <v/>
      </c>
      <c r="CL861" s="133" t="str">
        <f ca="1">IF($H861="","",SUM($O$4:$O861))</f>
        <v/>
      </c>
      <c r="CM861" s="133" t="str">
        <f t="shared" ca="1" si="851"/>
        <v/>
      </c>
      <c r="CN861" s="133" t="str">
        <f ca="1">IF($H861="","",ROUND(IF(MONTH($H861)=MONTH($C$4)-1,BT861*(1+CC861)-SUM($CM$4:$CM861),0),2))</f>
        <v/>
      </c>
      <c r="CZ861" s="132" t="str">
        <f t="shared" ca="1" si="809"/>
        <v/>
      </c>
    </row>
    <row r="862" spans="6:104" x14ac:dyDescent="0.2">
      <c r="F862" s="3">
        <v>859</v>
      </c>
      <c r="G862" s="3">
        <f t="shared" si="810"/>
        <v>72</v>
      </c>
      <c r="H862" s="8" t="str">
        <f t="shared" ca="1" si="849"/>
        <v/>
      </c>
      <c r="I862" s="6" t="str">
        <f t="shared" ca="1" si="795"/>
        <v/>
      </c>
      <c r="J862" s="6" t="str">
        <f t="shared" ca="1" si="796"/>
        <v/>
      </c>
      <c r="K862" s="7"/>
      <c r="L862" s="6" t="str">
        <f ca="1">IF($H862="","",IF($J862="",VLOOKUP($I862,Sterbetafeln!$A$4:$I$124,$D$10,FALSE),MAX(0.0005,VLOOKUP($I862,Sterbetafeln!$A$4:$I$124,$D$10,FALSE)*VLOOKUP($J862,Sterbetafeln!$A$4:$I$124,$D$13,FALSE))))</f>
        <v/>
      </c>
      <c r="M862" s="78">
        <f ca="1">SUM($O$3:$O862)</f>
        <v>0</v>
      </c>
      <c r="N862" s="25" t="str">
        <f t="shared" ca="1" si="811"/>
        <v/>
      </c>
      <c r="O862" s="25" t="str">
        <f t="shared" ca="1" si="812"/>
        <v/>
      </c>
      <c r="P862" s="25" t="str">
        <f t="shared" ca="1" si="813"/>
        <v/>
      </c>
      <c r="Q862" s="7" t="str">
        <f t="shared" ca="1" si="814"/>
        <v/>
      </c>
      <c r="R862" s="25" t="str">
        <f t="shared" ca="1" si="815"/>
        <v/>
      </c>
      <c r="S862" s="25">
        <f ca="1">SUM(R$3:R862)</f>
        <v>0</v>
      </c>
      <c r="T862" s="25" t="str">
        <f t="shared" ca="1" si="816"/>
        <v/>
      </c>
      <c r="U862" s="25" t="str">
        <f t="shared" ca="1" si="797"/>
        <v/>
      </c>
      <c r="V862" s="25" t="str">
        <f t="shared" ca="1" si="817"/>
        <v/>
      </c>
      <c r="W862" s="25" t="str">
        <f t="shared" ca="1" si="798"/>
        <v/>
      </c>
      <c r="X862" s="25" t="str">
        <f t="shared" ca="1" si="818"/>
        <v/>
      </c>
      <c r="Y862" s="25" t="str">
        <f t="shared" ca="1" si="799"/>
        <v/>
      </c>
      <c r="Z862" s="25" t="str">
        <f t="shared" ca="1" si="819"/>
        <v/>
      </c>
      <c r="AA862" s="25" t="str">
        <f t="shared" ca="1" si="820"/>
        <v/>
      </c>
      <c r="AB862" s="25" t="str">
        <f ca="1">IF($H862="","",IF($Q862="x",SUM(U$3:W862)+SUM(Z$3:AA862)-SUM(AB$3:AB861),0))</f>
        <v/>
      </c>
      <c r="AC862" s="25" t="str">
        <f t="shared" ca="1" si="821"/>
        <v/>
      </c>
      <c r="AD862" s="25" t="str">
        <f t="shared" ca="1" si="800"/>
        <v/>
      </c>
      <c r="AE862" s="7"/>
      <c r="AF862" s="25" t="str">
        <f t="shared" ca="1" si="822"/>
        <v/>
      </c>
      <c r="AG862" s="25">
        <f ca="1">SUM(AF$3:AF862)</f>
        <v>0</v>
      </c>
      <c r="AH862" s="25" t="str">
        <f t="shared" ca="1" si="823"/>
        <v/>
      </c>
      <c r="AI862" s="25" t="str">
        <f t="shared" ca="1" si="801"/>
        <v/>
      </c>
      <c r="AJ862" s="25" t="str">
        <f t="shared" ca="1" si="824"/>
        <v/>
      </c>
      <c r="AK862" s="25" t="str">
        <f t="shared" ca="1" si="802"/>
        <v/>
      </c>
      <c r="AL862" s="25" t="str">
        <f t="shared" ca="1" si="825"/>
        <v/>
      </c>
      <c r="AM862" s="25" t="str">
        <f t="shared" ca="1" si="803"/>
        <v/>
      </c>
      <c r="AN862" s="25" t="str">
        <f t="shared" ca="1" si="826"/>
        <v/>
      </c>
      <c r="AO862" s="25" t="str">
        <f t="shared" ca="1" si="827"/>
        <v/>
      </c>
      <c r="AP862" s="25" t="str">
        <f ca="1">IF($H862="","",IF($Q862="x",SUM(AI$3:AK862)+SUM(AN$3:AO862)-SUM(AP$3:AP861),0))</f>
        <v/>
      </c>
      <c r="AQ862" s="25" t="str">
        <f t="shared" ca="1" si="828"/>
        <v/>
      </c>
      <c r="AR862" s="25" t="str">
        <f t="shared" ca="1" si="804"/>
        <v/>
      </c>
      <c r="AS862" s="7"/>
      <c r="AT862" s="25" t="str">
        <f t="shared" ca="1" si="829"/>
        <v/>
      </c>
      <c r="AU862" s="25">
        <f ca="1">SUM(AT$3:AT862)</f>
        <v>0</v>
      </c>
      <c r="AV862" s="25" t="str">
        <f t="shared" ca="1" si="830"/>
        <v/>
      </c>
      <c r="AW862" s="25" t="str">
        <f t="shared" ca="1" si="805"/>
        <v/>
      </c>
      <c r="AX862" s="25" t="str">
        <f t="shared" ca="1" si="831"/>
        <v/>
      </c>
      <c r="AY862" s="25" t="str">
        <f t="shared" ca="1" si="832"/>
        <v/>
      </c>
      <c r="AZ862" s="25" t="str">
        <f t="shared" ca="1" si="833"/>
        <v/>
      </c>
      <c r="BA862" s="25" t="str">
        <f t="shared" ca="1" si="834"/>
        <v/>
      </c>
      <c r="BB862" s="25" t="str">
        <f t="shared" ca="1" si="835"/>
        <v/>
      </c>
      <c r="BC862" s="25" t="str">
        <f t="shared" ca="1" si="836"/>
        <v/>
      </c>
      <c r="BD862" s="25" t="str">
        <f ca="1">IF($H862="","",IF($Q862="x",SUM(AW$3:AY862)+SUM(BB$3:BC862)-SUM(BD$3:BD861),0))</f>
        <v/>
      </c>
      <c r="BE862" s="25" t="str">
        <f t="shared" ca="1" si="837"/>
        <v/>
      </c>
      <c r="BF862" s="25" t="str">
        <f t="shared" ca="1" si="806"/>
        <v/>
      </c>
      <c r="BG862" s="7"/>
      <c r="BI862" s="25" t="str">
        <f t="shared" ca="1" si="838"/>
        <v/>
      </c>
      <c r="BJ862" s="25">
        <f ca="1">SUM(BI$3:BI862)</f>
        <v>0</v>
      </c>
      <c r="BK862" s="25" t="str">
        <f t="shared" ca="1" si="850"/>
        <v/>
      </c>
      <c r="BL862" s="25" t="str">
        <f t="shared" ca="1" si="807"/>
        <v/>
      </c>
      <c r="BM862" s="25" t="str">
        <f t="shared" ca="1" si="839"/>
        <v/>
      </c>
      <c r="BN862" s="25" t="str">
        <f t="shared" ca="1" si="840"/>
        <v/>
      </c>
      <c r="BO862" s="25" t="str">
        <f t="shared" ca="1" si="841"/>
        <v/>
      </c>
      <c r="BP862" s="25" t="str">
        <f t="shared" ca="1" si="842"/>
        <v/>
      </c>
      <c r="BQ862" s="25" t="str">
        <f t="shared" ca="1" si="843"/>
        <v/>
      </c>
      <c r="BR862" s="25" t="str">
        <f t="shared" ca="1" si="844"/>
        <v/>
      </c>
      <c r="BS862" s="25" t="str">
        <f ca="1">IF($H862="","",IF($Q862="x",SUM(BL$3:BN862)+SUM(BQ$3:BR862)-SUM(BS$3:BS861),0))</f>
        <v/>
      </c>
      <c r="BT862" s="25" t="str">
        <f t="shared" ca="1" si="845"/>
        <v/>
      </c>
      <c r="BU862" s="25" t="str">
        <f t="shared" ca="1" si="808"/>
        <v/>
      </c>
      <c r="BV862" s="7"/>
      <c r="BY862" s="7"/>
      <c r="CB862" s="131">
        <f t="shared" si="792"/>
        <v>859</v>
      </c>
      <c r="CC862" s="132" t="str">
        <f t="shared" ca="1" si="846"/>
        <v/>
      </c>
      <c r="CD862" s="133" t="str">
        <f t="shared" ca="1" si="793"/>
        <v/>
      </c>
      <c r="CE862" s="133" t="str">
        <f t="shared" ca="1" si="847"/>
        <v/>
      </c>
      <c r="CF862" s="133" t="str">
        <f t="shared" ca="1" si="794"/>
        <v/>
      </c>
      <c r="CG862" s="133" t="str">
        <f t="shared" ca="1" si="848"/>
        <v/>
      </c>
      <c r="CH862" s="133" t="str">
        <f ca="1">IF($H862="","",IF(MONTH($H862)=MONTH($C$4)-1,MAX(0,(CG862-SUM(N851:N862)+SUM(O851:O862))-(VLOOKUP(CB862-12,$CB$3:$CH861,6,FALSE))),0)*0.25)</f>
        <v/>
      </c>
      <c r="CI862" s="133" t="str">
        <f ca="1">IF($H862="","",CG862-SUM($CH$4:$CH862))</f>
        <v/>
      </c>
      <c r="CK862" s="133" t="str">
        <f ca="1">IF($H862="","",SUM($N$4:$N862)+$CK$3)</f>
        <v/>
      </c>
      <c r="CL862" s="133" t="str">
        <f ca="1">IF($H862="","",SUM($O$4:$O862))</f>
        <v/>
      </c>
      <c r="CM862" s="133" t="str">
        <f t="shared" ca="1" si="851"/>
        <v/>
      </c>
      <c r="CN862" s="133" t="str">
        <f ca="1">IF($H862="","",ROUND(IF(MONTH($H862)=MONTH($C$4)-1,BT862*(1+CC862)-SUM($CM$4:$CM862),0),2))</f>
        <v/>
      </c>
      <c r="CZ862" s="132" t="str">
        <f t="shared" ca="1" si="809"/>
        <v/>
      </c>
    </row>
    <row r="863" spans="6:104" x14ac:dyDescent="0.2">
      <c r="F863" s="3">
        <v>860</v>
      </c>
      <c r="G863" s="3">
        <f t="shared" si="810"/>
        <v>72</v>
      </c>
      <c r="H863" s="8" t="str">
        <f t="shared" ca="1" si="849"/>
        <v/>
      </c>
      <c r="I863" s="6" t="str">
        <f t="shared" ca="1" si="795"/>
        <v/>
      </c>
      <c r="J863" s="6" t="str">
        <f t="shared" ca="1" si="796"/>
        <v/>
      </c>
      <c r="K863" s="7"/>
      <c r="L863" s="6" t="str">
        <f ca="1">IF($H863="","",IF($J863="",VLOOKUP($I863,Sterbetafeln!$A$4:$I$124,$D$10,FALSE),MAX(0.0005,VLOOKUP($I863,Sterbetafeln!$A$4:$I$124,$D$10,FALSE)*VLOOKUP($J863,Sterbetafeln!$A$4:$I$124,$D$13,FALSE))))</f>
        <v/>
      </c>
      <c r="M863" s="78">
        <f ca="1">SUM($O$3:$O863)</f>
        <v>0</v>
      </c>
      <c r="N863" s="25" t="str">
        <f t="shared" ca="1" si="811"/>
        <v/>
      </c>
      <c r="O863" s="25" t="str">
        <f t="shared" ca="1" si="812"/>
        <v/>
      </c>
      <c r="P863" s="25" t="str">
        <f t="shared" ca="1" si="813"/>
        <v/>
      </c>
      <c r="Q863" s="7" t="str">
        <f t="shared" ca="1" si="814"/>
        <v/>
      </c>
      <c r="R863" s="25" t="str">
        <f t="shared" ca="1" si="815"/>
        <v/>
      </c>
      <c r="S863" s="25">
        <f ca="1">SUM(R$3:R863)</f>
        <v>0</v>
      </c>
      <c r="T863" s="25" t="str">
        <f t="shared" ca="1" si="816"/>
        <v/>
      </c>
      <c r="U863" s="25" t="str">
        <f t="shared" ca="1" si="797"/>
        <v/>
      </c>
      <c r="V863" s="25" t="str">
        <f t="shared" ca="1" si="817"/>
        <v/>
      </c>
      <c r="W863" s="25" t="str">
        <f t="shared" ca="1" si="798"/>
        <v/>
      </c>
      <c r="X863" s="25" t="str">
        <f t="shared" ca="1" si="818"/>
        <v/>
      </c>
      <c r="Y863" s="25" t="str">
        <f t="shared" ca="1" si="799"/>
        <v/>
      </c>
      <c r="Z863" s="25" t="str">
        <f t="shared" ca="1" si="819"/>
        <v/>
      </c>
      <c r="AA863" s="25" t="str">
        <f t="shared" ca="1" si="820"/>
        <v/>
      </c>
      <c r="AB863" s="25" t="str">
        <f ca="1">IF($H863="","",IF($Q863="x",SUM(U$3:W863)+SUM(Z$3:AA863)-SUM(AB$3:AB862),0))</f>
        <v/>
      </c>
      <c r="AC863" s="25" t="str">
        <f t="shared" ca="1" si="821"/>
        <v/>
      </c>
      <c r="AD863" s="25" t="str">
        <f t="shared" ca="1" si="800"/>
        <v/>
      </c>
      <c r="AE863" s="7"/>
      <c r="AF863" s="25" t="str">
        <f t="shared" ca="1" si="822"/>
        <v/>
      </c>
      <c r="AG863" s="25">
        <f ca="1">SUM(AF$3:AF863)</f>
        <v>0</v>
      </c>
      <c r="AH863" s="25" t="str">
        <f t="shared" ca="1" si="823"/>
        <v/>
      </c>
      <c r="AI863" s="25" t="str">
        <f t="shared" ca="1" si="801"/>
        <v/>
      </c>
      <c r="AJ863" s="25" t="str">
        <f t="shared" ca="1" si="824"/>
        <v/>
      </c>
      <c r="AK863" s="25" t="str">
        <f t="shared" ca="1" si="802"/>
        <v/>
      </c>
      <c r="AL863" s="25" t="str">
        <f t="shared" ca="1" si="825"/>
        <v/>
      </c>
      <c r="AM863" s="25" t="str">
        <f t="shared" ca="1" si="803"/>
        <v/>
      </c>
      <c r="AN863" s="25" t="str">
        <f t="shared" ca="1" si="826"/>
        <v/>
      </c>
      <c r="AO863" s="25" t="str">
        <f t="shared" ca="1" si="827"/>
        <v/>
      </c>
      <c r="AP863" s="25" t="str">
        <f ca="1">IF($H863="","",IF($Q863="x",SUM(AI$3:AK863)+SUM(AN$3:AO863)-SUM(AP$3:AP862),0))</f>
        <v/>
      </c>
      <c r="AQ863" s="25" t="str">
        <f t="shared" ca="1" si="828"/>
        <v/>
      </c>
      <c r="AR863" s="25" t="str">
        <f t="shared" ca="1" si="804"/>
        <v/>
      </c>
      <c r="AS863" s="7"/>
      <c r="AT863" s="25" t="str">
        <f t="shared" ca="1" si="829"/>
        <v/>
      </c>
      <c r="AU863" s="25">
        <f ca="1">SUM(AT$3:AT863)</f>
        <v>0</v>
      </c>
      <c r="AV863" s="25" t="str">
        <f t="shared" ca="1" si="830"/>
        <v/>
      </c>
      <c r="AW863" s="25" t="str">
        <f t="shared" ca="1" si="805"/>
        <v/>
      </c>
      <c r="AX863" s="25" t="str">
        <f t="shared" ca="1" si="831"/>
        <v/>
      </c>
      <c r="AY863" s="25" t="str">
        <f t="shared" ca="1" si="832"/>
        <v/>
      </c>
      <c r="AZ863" s="25" t="str">
        <f t="shared" ca="1" si="833"/>
        <v/>
      </c>
      <c r="BA863" s="25" t="str">
        <f t="shared" ca="1" si="834"/>
        <v/>
      </c>
      <c r="BB863" s="25" t="str">
        <f t="shared" ca="1" si="835"/>
        <v/>
      </c>
      <c r="BC863" s="25" t="str">
        <f t="shared" ca="1" si="836"/>
        <v/>
      </c>
      <c r="BD863" s="25" t="str">
        <f ca="1">IF($H863="","",IF($Q863="x",SUM(AW$3:AY863)+SUM(BB$3:BC863)-SUM(BD$3:BD862),0))</f>
        <v/>
      </c>
      <c r="BE863" s="25" t="str">
        <f t="shared" ca="1" si="837"/>
        <v/>
      </c>
      <c r="BF863" s="25" t="str">
        <f t="shared" ca="1" si="806"/>
        <v/>
      </c>
      <c r="BG863" s="7"/>
      <c r="BI863" s="25" t="str">
        <f t="shared" ca="1" si="838"/>
        <v/>
      </c>
      <c r="BJ863" s="25">
        <f ca="1">SUM(BI$3:BI863)</f>
        <v>0</v>
      </c>
      <c r="BK863" s="25" t="str">
        <f t="shared" ca="1" si="850"/>
        <v/>
      </c>
      <c r="BL863" s="25" t="str">
        <f t="shared" ca="1" si="807"/>
        <v/>
      </c>
      <c r="BM863" s="25" t="str">
        <f t="shared" ca="1" si="839"/>
        <v/>
      </c>
      <c r="BN863" s="25" t="str">
        <f t="shared" ca="1" si="840"/>
        <v/>
      </c>
      <c r="BO863" s="25" t="str">
        <f t="shared" ca="1" si="841"/>
        <v/>
      </c>
      <c r="BP863" s="25" t="str">
        <f t="shared" ca="1" si="842"/>
        <v/>
      </c>
      <c r="BQ863" s="25" t="str">
        <f t="shared" ca="1" si="843"/>
        <v/>
      </c>
      <c r="BR863" s="25" t="str">
        <f t="shared" ca="1" si="844"/>
        <v/>
      </c>
      <c r="BS863" s="25" t="str">
        <f ca="1">IF($H863="","",IF($Q863="x",SUM(BL$3:BN863)+SUM(BQ$3:BR863)-SUM(BS$3:BS862),0))</f>
        <v/>
      </c>
      <c r="BT863" s="25" t="str">
        <f t="shared" ca="1" si="845"/>
        <v/>
      </c>
      <c r="BU863" s="25" t="str">
        <f t="shared" ca="1" si="808"/>
        <v/>
      </c>
      <c r="BV863" s="7"/>
      <c r="BY863" s="7"/>
      <c r="CB863" s="131">
        <f t="shared" si="792"/>
        <v>860</v>
      </c>
      <c r="CC863" s="132" t="str">
        <f t="shared" ca="1" si="846"/>
        <v/>
      </c>
      <c r="CD863" s="133" t="str">
        <f t="shared" ca="1" si="793"/>
        <v/>
      </c>
      <c r="CE863" s="133" t="str">
        <f t="shared" ca="1" si="847"/>
        <v/>
      </c>
      <c r="CF863" s="133" t="str">
        <f t="shared" ca="1" si="794"/>
        <v/>
      </c>
      <c r="CG863" s="133" t="str">
        <f t="shared" ca="1" si="848"/>
        <v/>
      </c>
      <c r="CH863" s="133" t="str">
        <f ca="1">IF($H863="","",IF(MONTH($H863)=MONTH($C$4)-1,MAX(0,(CG863-SUM(N852:N863)+SUM(O852:O863))-(VLOOKUP(CB863-12,$CB$3:$CH862,6,FALSE))),0)*0.25)</f>
        <v/>
      </c>
      <c r="CI863" s="133" t="str">
        <f ca="1">IF($H863="","",CG863-SUM($CH$4:$CH863))</f>
        <v/>
      </c>
      <c r="CK863" s="133" t="str">
        <f ca="1">IF($H863="","",SUM($N$4:$N863)+$CK$3)</f>
        <v/>
      </c>
      <c r="CL863" s="133" t="str">
        <f ca="1">IF($H863="","",SUM($O$4:$O863))</f>
        <v/>
      </c>
      <c r="CM863" s="133" t="str">
        <f t="shared" ca="1" si="851"/>
        <v/>
      </c>
      <c r="CN863" s="133" t="str">
        <f ca="1">IF($H863="","",ROUND(IF(MONTH($H863)=MONTH($C$4)-1,BT863*(1+CC863)-SUM($CM$4:$CM863),0),2))</f>
        <v/>
      </c>
      <c r="CZ863" s="132" t="str">
        <f t="shared" ca="1" si="809"/>
        <v/>
      </c>
    </row>
    <row r="864" spans="6:104" x14ac:dyDescent="0.2">
      <c r="F864" s="3">
        <v>861</v>
      </c>
      <c r="G864" s="3">
        <f t="shared" si="810"/>
        <v>72</v>
      </c>
      <c r="H864" s="8" t="str">
        <f t="shared" ca="1" si="849"/>
        <v/>
      </c>
      <c r="I864" s="6" t="str">
        <f t="shared" ca="1" si="795"/>
        <v/>
      </c>
      <c r="J864" s="6" t="str">
        <f t="shared" ca="1" si="796"/>
        <v/>
      </c>
      <c r="K864" s="7"/>
      <c r="L864" s="6" t="str">
        <f ca="1">IF($H864="","",IF($J864="",VLOOKUP($I864,Sterbetafeln!$A$4:$I$124,$D$10,FALSE),MAX(0.0005,VLOOKUP($I864,Sterbetafeln!$A$4:$I$124,$D$10,FALSE)*VLOOKUP($J864,Sterbetafeln!$A$4:$I$124,$D$13,FALSE))))</f>
        <v/>
      </c>
      <c r="M864" s="78">
        <f ca="1">SUM($O$3:$O864)</f>
        <v>0</v>
      </c>
      <c r="N864" s="25" t="str">
        <f t="shared" ca="1" si="811"/>
        <v/>
      </c>
      <c r="O864" s="25" t="str">
        <f t="shared" ca="1" si="812"/>
        <v/>
      </c>
      <c r="P864" s="25" t="str">
        <f t="shared" ca="1" si="813"/>
        <v/>
      </c>
      <c r="Q864" s="7" t="str">
        <f t="shared" ca="1" si="814"/>
        <v/>
      </c>
      <c r="R864" s="25" t="str">
        <f t="shared" ca="1" si="815"/>
        <v/>
      </c>
      <c r="S864" s="25">
        <f ca="1">SUM(R$3:R864)</f>
        <v>0</v>
      </c>
      <c r="T864" s="25" t="str">
        <f t="shared" ca="1" si="816"/>
        <v/>
      </c>
      <c r="U864" s="25" t="str">
        <f t="shared" ca="1" si="797"/>
        <v/>
      </c>
      <c r="V864" s="25" t="str">
        <f t="shared" ca="1" si="817"/>
        <v/>
      </c>
      <c r="W864" s="25" t="str">
        <f t="shared" ca="1" si="798"/>
        <v/>
      </c>
      <c r="X864" s="25" t="str">
        <f t="shared" ca="1" si="818"/>
        <v/>
      </c>
      <c r="Y864" s="25" t="str">
        <f t="shared" ca="1" si="799"/>
        <v/>
      </c>
      <c r="Z864" s="25" t="str">
        <f t="shared" ca="1" si="819"/>
        <v/>
      </c>
      <c r="AA864" s="25" t="str">
        <f t="shared" ca="1" si="820"/>
        <v/>
      </c>
      <c r="AB864" s="25" t="str">
        <f ca="1">IF($H864="","",IF($Q864="x",SUM(U$3:W864)+SUM(Z$3:AA864)-SUM(AB$3:AB863),0))</f>
        <v/>
      </c>
      <c r="AC864" s="25" t="str">
        <f t="shared" ca="1" si="821"/>
        <v/>
      </c>
      <c r="AD864" s="25" t="str">
        <f t="shared" ca="1" si="800"/>
        <v/>
      </c>
      <c r="AE864" s="7"/>
      <c r="AF864" s="25" t="str">
        <f t="shared" ca="1" si="822"/>
        <v/>
      </c>
      <c r="AG864" s="25">
        <f ca="1">SUM(AF$3:AF864)</f>
        <v>0</v>
      </c>
      <c r="AH864" s="25" t="str">
        <f t="shared" ca="1" si="823"/>
        <v/>
      </c>
      <c r="AI864" s="25" t="str">
        <f t="shared" ca="1" si="801"/>
        <v/>
      </c>
      <c r="AJ864" s="25" t="str">
        <f t="shared" ca="1" si="824"/>
        <v/>
      </c>
      <c r="AK864" s="25" t="str">
        <f t="shared" ca="1" si="802"/>
        <v/>
      </c>
      <c r="AL864" s="25" t="str">
        <f t="shared" ca="1" si="825"/>
        <v/>
      </c>
      <c r="AM864" s="25" t="str">
        <f t="shared" ca="1" si="803"/>
        <v/>
      </c>
      <c r="AN864" s="25" t="str">
        <f t="shared" ca="1" si="826"/>
        <v/>
      </c>
      <c r="AO864" s="25" t="str">
        <f t="shared" ca="1" si="827"/>
        <v/>
      </c>
      <c r="AP864" s="25" t="str">
        <f ca="1">IF($H864="","",IF($Q864="x",SUM(AI$3:AK864)+SUM(AN$3:AO864)-SUM(AP$3:AP863),0))</f>
        <v/>
      </c>
      <c r="AQ864" s="25" t="str">
        <f t="shared" ca="1" si="828"/>
        <v/>
      </c>
      <c r="AR864" s="25" t="str">
        <f t="shared" ca="1" si="804"/>
        <v/>
      </c>
      <c r="AS864" s="7"/>
      <c r="AT864" s="25" t="str">
        <f t="shared" ca="1" si="829"/>
        <v/>
      </c>
      <c r="AU864" s="25">
        <f ca="1">SUM(AT$3:AT864)</f>
        <v>0</v>
      </c>
      <c r="AV864" s="25" t="str">
        <f t="shared" ca="1" si="830"/>
        <v/>
      </c>
      <c r="AW864" s="25" t="str">
        <f t="shared" ca="1" si="805"/>
        <v/>
      </c>
      <c r="AX864" s="25" t="str">
        <f t="shared" ca="1" si="831"/>
        <v/>
      </c>
      <c r="AY864" s="25" t="str">
        <f t="shared" ca="1" si="832"/>
        <v/>
      </c>
      <c r="AZ864" s="25" t="str">
        <f t="shared" ca="1" si="833"/>
        <v/>
      </c>
      <c r="BA864" s="25" t="str">
        <f t="shared" ca="1" si="834"/>
        <v/>
      </c>
      <c r="BB864" s="25" t="str">
        <f t="shared" ca="1" si="835"/>
        <v/>
      </c>
      <c r="BC864" s="25" t="str">
        <f t="shared" ca="1" si="836"/>
        <v/>
      </c>
      <c r="BD864" s="25" t="str">
        <f ca="1">IF($H864="","",IF($Q864="x",SUM(AW$3:AY864)+SUM(BB$3:BC864)-SUM(BD$3:BD863),0))</f>
        <v/>
      </c>
      <c r="BE864" s="25" t="str">
        <f t="shared" ca="1" si="837"/>
        <v/>
      </c>
      <c r="BF864" s="25" t="str">
        <f t="shared" ca="1" si="806"/>
        <v/>
      </c>
      <c r="BG864" s="7"/>
      <c r="BI864" s="25" t="str">
        <f t="shared" ca="1" si="838"/>
        <v/>
      </c>
      <c r="BJ864" s="25">
        <f ca="1">SUM(BI$3:BI864)</f>
        <v>0</v>
      </c>
      <c r="BK864" s="25" t="str">
        <f t="shared" ca="1" si="850"/>
        <v/>
      </c>
      <c r="BL864" s="25" t="str">
        <f t="shared" ca="1" si="807"/>
        <v/>
      </c>
      <c r="BM864" s="25" t="str">
        <f t="shared" ca="1" si="839"/>
        <v/>
      </c>
      <c r="BN864" s="25" t="str">
        <f t="shared" ca="1" si="840"/>
        <v/>
      </c>
      <c r="BO864" s="25" t="str">
        <f t="shared" ca="1" si="841"/>
        <v/>
      </c>
      <c r="BP864" s="25" t="str">
        <f t="shared" ca="1" si="842"/>
        <v/>
      </c>
      <c r="BQ864" s="25" t="str">
        <f t="shared" ca="1" si="843"/>
        <v/>
      </c>
      <c r="BR864" s="25" t="str">
        <f t="shared" ca="1" si="844"/>
        <v/>
      </c>
      <c r="BS864" s="25" t="str">
        <f ca="1">IF($H864="","",IF($Q864="x",SUM(BL$3:BN864)+SUM(BQ$3:BR864)-SUM(BS$3:BS863),0))</f>
        <v/>
      </c>
      <c r="BT864" s="25" t="str">
        <f t="shared" ca="1" si="845"/>
        <v/>
      </c>
      <c r="BU864" s="25" t="str">
        <f t="shared" ca="1" si="808"/>
        <v/>
      </c>
      <c r="BV864" s="7"/>
      <c r="BY864" s="7"/>
      <c r="CB864" s="131">
        <f t="shared" si="792"/>
        <v>861</v>
      </c>
      <c r="CC864" s="132" t="str">
        <f t="shared" ca="1" si="846"/>
        <v/>
      </c>
      <c r="CD864" s="133" t="str">
        <f t="shared" ca="1" si="793"/>
        <v/>
      </c>
      <c r="CE864" s="133" t="str">
        <f t="shared" ca="1" si="847"/>
        <v/>
      </c>
      <c r="CF864" s="133" t="str">
        <f t="shared" ca="1" si="794"/>
        <v/>
      </c>
      <c r="CG864" s="133" t="str">
        <f t="shared" ca="1" si="848"/>
        <v/>
      </c>
      <c r="CH864" s="133" t="str">
        <f ca="1">IF($H864="","",IF(MONTH($H864)=MONTH($C$4)-1,MAX(0,(CG864-SUM(N853:N864)+SUM(O853:O864))-(VLOOKUP(CB864-12,$CB$3:$CH863,6,FALSE))),0)*0.25)</f>
        <v/>
      </c>
      <c r="CI864" s="133" t="str">
        <f ca="1">IF($H864="","",CG864-SUM($CH$4:$CH864))</f>
        <v/>
      </c>
      <c r="CK864" s="133" t="str">
        <f ca="1">IF($H864="","",SUM($N$4:$N864)+$CK$3)</f>
        <v/>
      </c>
      <c r="CL864" s="133" t="str">
        <f ca="1">IF($H864="","",SUM($O$4:$O864))</f>
        <v/>
      </c>
      <c r="CM864" s="133" t="str">
        <f t="shared" ca="1" si="851"/>
        <v/>
      </c>
      <c r="CN864" s="133" t="str">
        <f ca="1">IF($H864="","",ROUND(IF(MONTH($H864)=MONTH($C$4)-1,BT864*(1+CC864)-SUM($CM$4:$CM864),0),2))</f>
        <v/>
      </c>
      <c r="CZ864" s="132" t="str">
        <f t="shared" ca="1" si="809"/>
        <v/>
      </c>
    </row>
    <row r="865" spans="6:104" x14ac:dyDescent="0.2">
      <c r="F865" s="3">
        <v>862</v>
      </c>
      <c r="G865" s="3">
        <f t="shared" si="810"/>
        <v>72</v>
      </c>
      <c r="H865" s="8" t="str">
        <f t="shared" ca="1" si="849"/>
        <v/>
      </c>
      <c r="I865" s="6" t="str">
        <f t="shared" ca="1" si="795"/>
        <v/>
      </c>
      <c r="J865" s="6" t="str">
        <f t="shared" ca="1" si="796"/>
        <v/>
      </c>
      <c r="K865" s="7"/>
      <c r="L865" s="6" t="str">
        <f ca="1">IF($H865="","",IF($J865="",VLOOKUP($I865,Sterbetafeln!$A$4:$I$124,$D$10,FALSE),MAX(0.0005,VLOOKUP($I865,Sterbetafeln!$A$4:$I$124,$D$10,FALSE)*VLOOKUP($J865,Sterbetafeln!$A$4:$I$124,$D$13,FALSE))))</f>
        <v/>
      </c>
      <c r="M865" s="78">
        <f ca="1">SUM($O$3:$O865)</f>
        <v>0</v>
      </c>
      <c r="N865" s="25" t="str">
        <f t="shared" ca="1" si="811"/>
        <v/>
      </c>
      <c r="O865" s="25" t="str">
        <f t="shared" ca="1" si="812"/>
        <v/>
      </c>
      <c r="P865" s="25" t="str">
        <f t="shared" ca="1" si="813"/>
        <v/>
      </c>
      <c r="Q865" s="7" t="str">
        <f t="shared" ca="1" si="814"/>
        <v/>
      </c>
      <c r="R865" s="25" t="str">
        <f t="shared" ca="1" si="815"/>
        <v/>
      </c>
      <c r="S865" s="25">
        <f ca="1">SUM(R$3:R865)</f>
        <v>0</v>
      </c>
      <c r="T865" s="25" t="str">
        <f t="shared" ca="1" si="816"/>
        <v/>
      </c>
      <c r="U865" s="25" t="str">
        <f t="shared" ca="1" si="797"/>
        <v/>
      </c>
      <c r="V865" s="25" t="str">
        <f t="shared" ca="1" si="817"/>
        <v/>
      </c>
      <c r="W865" s="25" t="str">
        <f t="shared" ca="1" si="798"/>
        <v/>
      </c>
      <c r="X865" s="25" t="str">
        <f t="shared" ca="1" si="818"/>
        <v/>
      </c>
      <c r="Y865" s="25" t="str">
        <f t="shared" ca="1" si="799"/>
        <v/>
      </c>
      <c r="Z865" s="25" t="str">
        <f t="shared" ca="1" si="819"/>
        <v/>
      </c>
      <c r="AA865" s="25" t="str">
        <f t="shared" ca="1" si="820"/>
        <v/>
      </c>
      <c r="AB865" s="25" t="str">
        <f ca="1">IF($H865="","",IF($Q865="x",SUM(U$3:W865)+SUM(Z$3:AA865)-SUM(AB$3:AB864),0))</f>
        <v/>
      </c>
      <c r="AC865" s="25" t="str">
        <f t="shared" ca="1" si="821"/>
        <v/>
      </c>
      <c r="AD865" s="25" t="str">
        <f t="shared" ca="1" si="800"/>
        <v/>
      </c>
      <c r="AE865" s="7"/>
      <c r="AF865" s="25" t="str">
        <f t="shared" ca="1" si="822"/>
        <v/>
      </c>
      <c r="AG865" s="25">
        <f ca="1">SUM(AF$3:AF865)</f>
        <v>0</v>
      </c>
      <c r="AH865" s="25" t="str">
        <f t="shared" ca="1" si="823"/>
        <v/>
      </c>
      <c r="AI865" s="25" t="str">
        <f t="shared" ca="1" si="801"/>
        <v/>
      </c>
      <c r="AJ865" s="25" t="str">
        <f t="shared" ca="1" si="824"/>
        <v/>
      </c>
      <c r="AK865" s="25" t="str">
        <f t="shared" ca="1" si="802"/>
        <v/>
      </c>
      <c r="AL865" s="25" t="str">
        <f t="shared" ca="1" si="825"/>
        <v/>
      </c>
      <c r="AM865" s="25" t="str">
        <f t="shared" ca="1" si="803"/>
        <v/>
      </c>
      <c r="AN865" s="25" t="str">
        <f t="shared" ca="1" si="826"/>
        <v/>
      </c>
      <c r="AO865" s="25" t="str">
        <f t="shared" ca="1" si="827"/>
        <v/>
      </c>
      <c r="AP865" s="25" t="str">
        <f ca="1">IF($H865="","",IF($Q865="x",SUM(AI$3:AK865)+SUM(AN$3:AO865)-SUM(AP$3:AP864),0))</f>
        <v/>
      </c>
      <c r="AQ865" s="25" t="str">
        <f t="shared" ca="1" si="828"/>
        <v/>
      </c>
      <c r="AR865" s="25" t="str">
        <f t="shared" ca="1" si="804"/>
        <v/>
      </c>
      <c r="AS865" s="7"/>
      <c r="AT865" s="25" t="str">
        <f t="shared" ca="1" si="829"/>
        <v/>
      </c>
      <c r="AU865" s="25">
        <f ca="1">SUM(AT$3:AT865)</f>
        <v>0</v>
      </c>
      <c r="AV865" s="25" t="str">
        <f t="shared" ca="1" si="830"/>
        <v/>
      </c>
      <c r="AW865" s="25" t="str">
        <f t="shared" ca="1" si="805"/>
        <v/>
      </c>
      <c r="AX865" s="25" t="str">
        <f t="shared" ca="1" si="831"/>
        <v/>
      </c>
      <c r="AY865" s="25" t="str">
        <f t="shared" ca="1" si="832"/>
        <v/>
      </c>
      <c r="AZ865" s="25" t="str">
        <f t="shared" ca="1" si="833"/>
        <v/>
      </c>
      <c r="BA865" s="25" t="str">
        <f t="shared" ca="1" si="834"/>
        <v/>
      </c>
      <c r="BB865" s="25" t="str">
        <f t="shared" ca="1" si="835"/>
        <v/>
      </c>
      <c r="BC865" s="25" t="str">
        <f t="shared" ca="1" si="836"/>
        <v/>
      </c>
      <c r="BD865" s="25" t="str">
        <f ca="1">IF($H865="","",IF($Q865="x",SUM(AW$3:AY865)+SUM(BB$3:BC865)-SUM(BD$3:BD864),0))</f>
        <v/>
      </c>
      <c r="BE865" s="25" t="str">
        <f t="shared" ca="1" si="837"/>
        <v/>
      </c>
      <c r="BF865" s="25" t="str">
        <f t="shared" ca="1" si="806"/>
        <v/>
      </c>
      <c r="BG865" s="7"/>
      <c r="BI865" s="25" t="str">
        <f t="shared" ca="1" si="838"/>
        <v/>
      </c>
      <c r="BJ865" s="25">
        <f ca="1">SUM(BI$3:BI865)</f>
        <v>0</v>
      </c>
      <c r="BK865" s="25" t="str">
        <f t="shared" ca="1" si="850"/>
        <v/>
      </c>
      <c r="BL865" s="25" t="str">
        <f t="shared" ca="1" si="807"/>
        <v/>
      </c>
      <c r="BM865" s="25" t="str">
        <f t="shared" ca="1" si="839"/>
        <v/>
      </c>
      <c r="BN865" s="25" t="str">
        <f t="shared" ca="1" si="840"/>
        <v/>
      </c>
      <c r="BO865" s="25" t="str">
        <f t="shared" ca="1" si="841"/>
        <v/>
      </c>
      <c r="BP865" s="25" t="str">
        <f t="shared" ca="1" si="842"/>
        <v/>
      </c>
      <c r="BQ865" s="25" t="str">
        <f t="shared" ca="1" si="843"/>
        <v/>
      </c>
      <c r="BR865" s="25" t="str">
        <f t="shared" ca="1" si="844"/>
        <v/>
      </c>
      <c r="BS865" s="25" t="str">
        <f ca="1">IF($H865="","",IF($Q865="x",SUM(BL$3:BN865)+SUM(BQ$3:BR865)-SUM(BS$3:BS864),0))</f>
        <v/>
      </c>
      <c r="BT865" s="25" t="str">
        <f t="shared" ca="1" si="845"/>
        <v/>
      </c>
      <c r="BU865" s="25" t="str">
        <f t="shared" ca="1" si="808"/>
        <v/>
      </c>
      <c r="BV865" s="7"/>
      <c r="BY865" s="7"/>
      <c r="CB865" s="131">
        <f t="shared" si="792"/>
        <v>862</v>
      </c>
      <c r="CC865" s="132" t="str">
        <f t="shared" ca="1" si="846"/>
        <v/>
      </c>
      <c r="CD865" s="133" t="str">
        <f t="shared" ca="1" si="793"/>
        <v/>
      </c>
      <c r="CE865" s="133" t="str">
        <f t="shared" ca="1" si="847"/>
        <v/>
      </c>
      <c r="CF865" s="133" t="str">
        <f t="shared" ca="1" si="794"/>
        <v/>
      </c>
      <c r="CG865" s="133" t="str">
        <f t="shared" ca="1" si="848"/>
        <v/>
      </c>
      <c r="CH865" s="133" t="str">
        <f ca="1">IF($H865="","",IF(MONTH($H865)=MONTH($C$4)-1,MAX(0,(CG865-SUM(N854:N865)+SUM(O854:O865))-(VLOOKUP(CB865-12,$CB$3:$CH864,6,FALSE))),0)*0.25)</f>
        <v/>
      </c>
      <c r="CI865" s="133" t="str">
        <f ca="1">IF($H865="","",CG865-SUM($CH$4:$CH865))</f>
        <v/>
      </c>
      <c r="CK865" s="133" t="str">
        <f ca="1">IF($H865="","",SUM($N$4:$N865)+$CK$3)</f>
        <v/>
      </c>
      <c r="CL865" s="133" t="str">
        <f ca="1">IF($H865="","",SUM($O$4:$O865))</f>
        <v/>
      </c>
      <c r="CM865" s="133" t="str">
        <f t="shared" ca="1" si="851"/>
        <v/>
      </c>
      <c r="CN865" s="133" t="str">
        <f ca="1">IF($H865="","",ROUND(IF(MONTH($H865)=MONTH($C$4)-1,BT865*(1+CC865)-SUM($CM$4:$CM865),0),2))</f>
        <v/>
      </c>
      <c r="CZ865" s="132" t="str">
        <f t="shared" ca="1" si="809"/>
        <v/>
      </c>
    </row>
    <row r="866" spans="6:104" x14ac:dyDescent="0.2">
      <c r="F866" s="3">
        <v>863</v>
      </c>
      <c r="G866" s="3">
        <f t="shared" si="810"/>
        <v>72</v>
      </c>
      <c r="H866" s="8" t="str">
        <f t="shared" ca="1" si="849"/>
        <v/>
      </c>
      <c r="I866" s="6" t="str">
        <f t="shared" ca="1" si="795"/>
        <v/>
      </c>
      <c r="J866" s="6" t="str">
        <f t="shared" ca="1" si="796"/>
        <v/>
      </c>
      <c r="K866" s="7"/>
      <c r="L866" s="6" t="str">
        <f ca="1">IF($H866="","",IF($J866="",VLOOKUP($I866,Sterbetafeln!$A$4:$I$124,$D$10,FALSE),MAX(0.0005,VLOOKUP($I866,Sterbetafeln!$A$4:$I$124,$D$10,FALSE)*VLOOKUP($J866,Sterbetafeln!$A$4:$I$124,$D$13,FALSE))))</f>
        <v/>
      </c>
      <c r="M866" s="78">
        <f ca="1">SUM($O$3:$O866)</f>
        <v>0</v>
      </c>
      <c r="N866" s="25" t="str">
        <f t="shared" ca="1" si="811"/>
        <v/>
      </c>
      <c r="O866" s="25" t="str">
        <f t="shared" ca="1" si="812"/>
        <v/>
      </c>
      <c r="P866" s="25" t="str">
        <f t="shared" ca="1" si="813"/>
        <v/>
      </c>
      <c r="Q866" s="7" t="str">
        <f t="shared" ca="1" si="814"/>
        <v/>
      </c>
      <c r="R866" s="25" t="str">
        <f t="shared" ca="1" si="815"/>
        <v/>
      </c>
      <c r="S866" s="25">
        <f ca="1">SUM(R$3:R866)</f>
        <v>0</v>
      </c>
      <c r="T866" s="25" t="str">
        <f t="shared" ca="1" si="816"/>
        <v/>
      </c>
      <c r="U866" s="25" t="str">
        <f t="shared" ca="1" si="797"/>
        <v/>
      </c>
      <c r="V866" s="25" t="str">
        <f t="shared" ca="1" si="817"/>
        <v/>
      </c>
      <c r="W866" s="25" t="str">
        <f t="shared" ca="1" si="798"/>
        <v/>
      </c>
      <c r="X866" s="25" t="str">
        <f t="shared" ca="1" si="818"/>
        <v/>
      </c>
      <c r="Y866" s="25" t="str">
        <f t="shared" ca="1" si="799"/>
        <v/>
      </c>
      <c r="Z866" s="25" t="str">
        <f t="shared" ca="1" si="819"/>
        <v/>
      </c>
      <c r="AA866" s="25" t="str">
        <f t="shared" ca="1" si="820"/>
        <v/>
      </c>
      <c r="AB866" s="25" t="str">
        <f ca="1">IF($H866="","",IF($Q866="x",SUM(U$3:W866)+SUM(Z$3:AA866)-SUM(AB$3:AB865),0))</f>
        <v/>
      </c>
      <c r="AC866" s="25" t="str">
        <f t="shared" ca="1" si="821"/>
        <v/>
      </c>
      <c r="AD866" s="25" t="str">
        <f t="shared" ca="1" si="800"/>
        <v/>
      </c>
      <c r="AE866" s="7"/>
      <c r="AF866" s="25" t="str">
        <f t="shared" ca="1" si="822"/>
        <v/>
      </c>
      <c r="AG866" s="25">
        <f ca="1">SUM(AF$3:AF866)</f>
        <v>0</v>
      </c>
      <c r="AH866" s="25" t="str">
        <f t="shared" ca="1" si="823"/>
        <v/>
      </c>
      <c r="AI866" s="25" t="str">
        <f t="shared" ca="1" si="801"/>
        <v/>
      </c>
      <c r="AJ866" s="25" t="str">
        <f t="shared" ca="1" si="824"/>
        <v/>
      </c>
      <c r="AK866" s="25" t="str">
        <f t="shared" ca="1" si="802"/>
        <v/>
      </c>
      <c r="AL866" s="25" t="str">
        <f t="shared" ca="1" si="825"/>
        <v/>
      </c>
      <c r="AM866" s="25" t="str">
        <f t="shared" ca="1" si="803"/>
        <v/>
      </c>
      <c r="AN866" s="25" t="str">
        <f t="shared" ca="1" si="826"/>
        <v/>
      </c>
      <c r="AO866" s="25" t="str">
        <f t="shared" ca="1" si="827"/>
        <v/>
      </c>
      <c r="AP866" s="25" t="str">
        <f ca="1">IF($H866="","",IF($Q866="x",SUM(AI$3:AK866)+SUM(AN$3:AO866)-SUM(AP$3:AP865),0))</f>
        <v/>
      </c>
      <c r="AQ866" s="25" t="str">
        <f t="shared" ca="1" si="828"/>
        <v/>
      </c>
      <c r="AR866" s="25" t="str">
        <f t="shared" ca="1" si="804"/>
        <v/>
      </c>
      <c r="AS866" s="7"/>
      <c r="AT866" s="25" t="str">
        <f t="shared" ca="1" si="829"/>
        <v/>
      </c>
      <c r="AU866" s="25">
        <f ca="1">SUM(AT$3:AT866)</f>
        <v>0</v>
      </c>
      <c r="AV866" s="25" t="str">
        <f t="shared" ca="1" si="830"/>
        <v/>
      </c>
      <c r="AW866" s="25" t="str">
        <f t="shared" ca="1" si="805"/>
        <v/>
      </c>
      <c r="AX866" s="25" t="str">
        <f t="shared" ca="1" si="831"/>
        <v/>
      </c>
      <c r="AY866" s="25" t="str">
        <f t="shared" ca="1" si="832"/>
        <v/>
      </c>
      <c r="AZ866" s="25" t="str">
        <f t="shared" ca="1" si="833"/>
        <v/>
      </c>
      <c r="BA866" s="25" t="str">
        <f t="shared" ca="1" si="834"/>
        <v/>
      </c>
      <c r="BB866" s="25" t="str">
        <f t="shared" ca="1" si="835"/>
        <v/>
      </c>
      <c r="BC866" s="25" t="str">
        <f t="shared" ca="1" si="836"/>
        <v/>
      </c>
      <c r="BD866" s="25" t="str">
        <f ca="1">IF($H866="","",IF($Q866="x",SUM(AW$3:AY866)+SUM(BB$3:BC866)-SUM(BD$3:BD865),0))</f>
        <v/>
      </c>
      <c r="BE866" s="25" t="str">
        <f t="shared" ca="1" si="837"/>
        <v/>
      </c>
      <c r="BF866" s="25" t="str">
        <f t="shared" ca="1" si="806"/>
        <v/>
      </c>
      <c r="BG866" s="7"/>
      <c r="BI866" s="25" t="str">
        <f t="shared" ca="1" si="838"/>
        <v/>
      </c>
      <c r="BJ866" s="25">
        <f ca="1">SUM(BI$3:BI866)</f>
        <v>0</v>
      </c>
      <c r="BK866" s="25" t="str">
        <f t="shared" ca="1" si="850"/>
        <v/>
      </c>
      <c r="BL866" s="25" t="str">
        <f t="shared" ca="1" si="807"/>
        <v/>
      </c>
      <c r="BM866" s="25" t="str">
        <f t="shared" ca="1" si="839"/>
        <v/>
      </c>
      <c r="BN866" s="25" t="str">
        <f t="shared" ca="1" si="840"/>
        <v/>
      </c>
      <c r="BO866" s="25" t="str">
        <f t="shared" ca="1" si="841"/>
        <v/>
      </c>
      <c r="BP866" s="25" t="str">
        <f t="shared" ca="1" si="842"/>
        <v/>
      </c>
      <c r="BQ866" s="25" t="str">
        <f t="shared" ca="1" si="843"/>
        <v/>
      </c>
      <c r="BR866" s="25" t="str">
        <f t="shared" ca="1" si="844"/>
        <v/>
      </c>
      <c r="BS866" s="25" t="str">
        <f ca="1">IF($H866="","",IF($Q866="x",SUM(BL$3:BN866)+SUM(BQ$3:BR866)-SUM(BS$3:BS865),0))</f>
        <v/>
      </c>
      <c r="BT866" s="25" t="str">
        <f t="shared" ca="1" si="845"/>
        <v/>
      </c>
      <c r="BU866" s="25" t="str">
        <f t="shared" ca="1" si="808"/>
        <v/>
      </c>
      <c r="BV866" s="7"/>
      <c r="BY866" s="7"/>
      <c r="CB866" s="131">
        <f t="shared" si="792"/>
        <v>863</v>
      </c>
      <c r="CC866" s="132" t="str">
        <f t="shared" ca="1" si="846"/>
        <v/>
      </c>
      <c r="CD866" s="133" t="str">
        <f t="shared" ca="1" si="793"/>
        <v/>
      </c>
      <c r="CE866" s="133" t="str">
        <f t="shared" ca="1" si="847"/>
        <v/>
      </c>
      <c r="CF866" s="133" t="str">
        <f t="shared" ca="1" si="794"/>
        <v/>
      </c>
      <c r="CG866" s="133" t="str">
        <f t="shared" ca="1" si="848"/>
        <v/>
      </c>
      <c r="CH866" s="133" t="str">
        <f ca="1">IF($H866="","",IF(MONTH($H866)=MONTH($C$4)-1,MAX(0,(CG866-SUM(N855:N866)+SUM(O855:O866))-(VLOOKUP(CB866-12,$CB$3:$CH865,6,FALSE))),0)*0.25)</f>
        <v/>
      </c>
      <c r="CI866" s="133" t="str">
        <f ca="1">IF($H866="","",CG866-SUM($CH$4:$CH866))</f>
        <v/>
      </c>
      <c r="CK866" s="133" t="str">
        <f ca="1">IF($H866="","",SUM($N$4:$N866)+$CK$3)</f>
        <v/>
      </c>
      <c r="CL866" s="133" t="str">
        <f ca="1">IF($H866="","",SUM($O$4:$O866))</f>
        <v/>
      </c>
      <c r="CM866" s="133" t="str">
        <f t="shared" ca="1" si="851"/>
        <v/>
      </c>
      <c r="CN866" s="133" t="str">
        <f ca="1">IF($H866="","",ROUND(IF(MONTH($H866)=MONTH($C$4)-1,BT866*(1+CC866)-SUM($CM$4:$CM866),0),2))</f>
        <v/>
      </c>
      <c r="CZ866" s="132" t="str">
        <f t="shared" ca="1" si="809"/>
        <v/>
      </c>
    </row>
    <row r="867" spans="6:104" x14ac:dyDescent="0.2">
      <c r="F867" s="3">
        <v>864</v>
      </c>
      <c r="G867" s="3">
        <f t="shared" si="810"/>
        <v>72</v>
      </c>
      <c r="H867" s="8" t="str">
        <f t="shared" ca="1" si="849"/>
        <v/>
      </c>
      <c r="I867" s="6" t="str">
        <f t="shared" ca="1" si="795"/>
        <v/>
      </c>
      <c r="J867" s="6" t="str">
        <f t="shared" ca="1" si="796"/>
        <v/>
      </c>
      <c r="K867" s="7"/>
      <c r="L867" s="6" t="str">
        <f ca="1">IF($H867="","",IF($J867="",VLOOKUP($I867,Sterbetafeln!$A$4:$I$124,$D$10,FALSE),MAX(0.0005,VLOOKUP($I867,Sterbetafeln!$A$4:$I$124,$D$10,FALSE)*VLOOKUP($J867,Sterbetafeln!$A$4:$I$124,$D$13,FALSE))))</f>
        <v/>
      </c>
      <c r="M867" s="78">
        <f ca="1">SUM($O$3:$O867)</f>
        <v>0</v>
      </c>
      <c r="N867" s="25" t="str">
        <f t="shared" ca="1" si="811"/>
        <v/>
      </c>
      <c r="O867" s="25" t="str">
        <f t="shared" ca="1" si="812"/>
        <v/>
      </c>
      <c r="P867" s="25" t="str">
        <f t="shared" ca="1" si="813"/>
        <v/>
      </c>
      <c r="Q867" s="7" t="str">
        <f t="shared" ca="1" si="814"/>
        <v/>
      </c>
      <c r="R867" s="25" t="str">
        <f t="shared" ca="1" si="815"/>
        <v/>
      </c>
      <c r="S867" s="25">
        <f ca="1">SUM(R$3:R867)</f>
        <v>0</v>
      </c>
      <c r="T867" s="25" t="str">
        <f t="shared" ca="1" si="816"/>
        <v/>
      </c>
      <c r="U867" s="25" t="str">
        <f t="shared" ca="1" si="797"/>
        <v/>
      </c>
      <c r="V867" s="25" t="str">
        <f t="shared" ca="1" si="817"/>
        <v/>
      </c>
      <c r="W867" s="25" t="str">
        <f t="shared" ca="1" si="798"/>
        <v/>
      </c>
      <c r="X867" s="25" t="str">
        <f t="shared" ca="1" si="818"/>
        <v/>
      </c>
      <c r="Y867" s="25" t="str">
        <f t="shared" ca="1" si="799"/>
        <v/>
      </c>
      <c r="Z867" s="25" t="str">
        <f t="shared" ca="1" si="819"/>
        <v/>
      </c>
      <c r="AA867" s="25" t="str">
        <f t="shared" ca="1" si="820"/>
        <v/>
      </c>
      <c r="AB867" s="25" t="str">
        <f ca="1">IF($H867="","",IF($Q867="x",SUM(U$3:W867)+SUM(Z$3:AA867)-SUM(AB$3:AB866),0))</f>
        <v/>
      </c>
      <c r="AC867" s="25" t="str">
        <f t="shared" ca="1" si="821"/>
        <v/>
      </c>
      <c r="AD867" s="25" t="str">
        <f t="shared" ca="1" si="800"/>
        <v/>
      </c>
      <c r="AE867" s="7"/>
      <c r="AF867" s="25" t="str">
        <f t="shared" ca="1" si="822"/>
        <v/>
      </c>
      <c r="AG867" s="25">
        <f ca="1">SUM(AF$3:AF867)</f>
        <v>0</v>
      </c>
      <c r="AH867" s="25" t="str">
        <f t="shared" ca="1" si="823"/>
        <v/>
      </c>
      <c r="AI867" s="25" t="str">
        <f t="shared" ca="1" si="801"/>
        <v/>
      </c>
      <c r="AJ867" s="25" t="str">
        <f t="shared" ca="1" si="824"/>
        <v/>
      </c>
      <c r="AK867" s="25" t="str">
        <f t="shared" ca="1" si="802"/>
        <v/>
      </c>
      <c r="AL867" s="25" t="str">
        <f t="shared" ca="1" si="825"/>
        <v/>
      </c>
      <c r="AM867" s="25" t="str">
        <f t="shared" ca="1" si="803"/>
        <v/>
      </c>
      <c r="AN867" s="25" t="str">
        <f t="shared" ca="1" si="826"/>
        <v/>
      </c>
      <c r="AO867" s="25" t="str">
        <f t="shared" ca="1" si="827"/>
        <v/>
      </c>
      <c r="AP867" s="25" t="str">
        <f ca="1">IF($H867="","",IF($Q867="x",SUM(AI$3:AK867)+SUM(AN$3:AO867)-SUM(AP$3:AP866),0))</f>
        <v/>
      </c>
      <c r="AQ867" s="25" t="str">
        <f t="shared" ca="1" si="828"/>
        <v/>
      </c>
      <c r="AR867" s="25" t="str">
        <f t="shared" ca="1" si="804"/>
        <v/>
      </c>
      <c r="AS867" s="7"/>
      <c r="AT867" s="25" t="str">
        <f t="shared" ca="1" si="829"/>
        <v/>
      </c>
      <c r="AU867" s="25">
        <f ca="1">SUM(AT$3:AT867)</f>
        <v>0</v>
      </c>
      <c r="AV867" s="25" t="str">
        <f t="shared" ca="1" si="830"/>
        <v/>
      </c>
      <c r="AW867" s="25" t="str">
        <f t="shared" ca="1" si="805"/>
        <v/>
      </c>
      <c r="AX867" s="25" t="str">
        <f t="shared" ca="1" si="831"/>
        <v/>
      </c>
      <c r="AY867" s="25" t="str">
        <f t="shared" ca="1" si="832"/>
        <v/>
      </c>
      <c r="AZ867" s="25" t="str">
        <f t="shared" ca="1" si="833"/>
        <v/>
      </c>
      <c r="BA867" s="25" t="str">
        <f t="shared" ca="1" si="834"/>
        <v/>
      </c>
      <c r="BB867" s="25" t="str">
        <f t="shared" ca="1" si="835"/>
        <v/>
      </c>
      <c r="BC867" s="25" t="str">
        <f t="shared" ca="1" si="836"/>
        <v/>
      </c>
      <c r="BD867" s="25" t="str">
        <f ca="1">IF($H867="","",IF($Q867="x",SUM(AW$3:AY867)+SUM(BB$3:BC867)-SUM(BD$3:BD866),0))</f>
        <v/>
      </c>
      <c r="BE867" s="25" t="str">
        <f t="shared" ca="1" si="837"/>
        <v/>
      </c>
      <c r="BF867" s="25" t="str">
        <f t="shared" ca="1" si="806"/>
        <v/>
      </c>
      <c r="BG867" s="7"/>
      <c r="BI867" s="25" t="str">
        <f t="shared" ca="1" si="838"/>
        <v/>
      </c>
      <c r="BJ867" s="25">
        <f ca="1">SUM(BI$3:BI867)</f>
        <v>0</v>
      </c>
      <c r="BK867" s="25" t="str">
        <f t="shared" ca="1" si="850"/>
        <v/>
      </c>
      <c r="BL867" s="25" t="str">
        <f t="shared" ca="1" si="807"/>
        <v/>
      </c>
      <c r="BM867" s="25" t="str">
        <f t="shared" ca="1" si="839"/>
        <v/>
      </c>
      <c r="BN867" s="25" t="str">
        <f t="shared" ca="1" si="840"/>
        <v/>
      </c>
      <c r="BO867" s="25" t="str">
        <f t="shared" ca="1" si="841"/>
        <v/>
      </c>
      <c r="BP867" s="25" t="str">
        <f t="shared" ca="1" si="842"/>
        <v/>
      </c>
      <c r="BQ867" s="25" t="str">
        <f t="shared" ca="1" si="843"/>
        <v/>
      </c>
      <c r="BR867" s="25" t="str">
        <f t="shared" ca="1" si="844"/>
        <v/>
      </c>
      <c r="BS867" s="25" t="str">
        <f ca="1">IF($H867="","",IF($Q867="x",SUM(BL$3:BN867)+SUM(BQ$3:BR867)-SUM(BS$3:BS866),0))</f>
        <v/>
      </c>
      <c r="BT867" s="25" t="str">
        <f t="shared" ca="1" si="845"/>
        <v/>
      </c>
      <c r="BU867" s="25" t="str">
        <f t="shared" ca="1" si="808"/>
        <v/>
      </c>
      <c r="BV867" s="7"/>
      <c r="BY867" s="7"/>
      <c r="CB867" s="131">
        <f t="shared" si="792"/>
        <v>864</v>
      </c>
      <c r="CC867" s="132" t="str">
        <f t="shared" ca="1" si="846"/>
        <v/>
      </c>
      <c r="CD867" s="133" t="str">
        <f t="shared" ca="1" si="793"/>
        <v/>
      </c>
      <c r="CE867" s="133" t="str">
        <f t="shared" ca="1" si="847"/>
        <v/>
      </c>
      <c r="CF867" s="133" t="str">
        <f t="shared" ca="1" si="794"/>
        <v/>
      </c>
      <c r="CG867" s="133" t="str">
        <f t="shared" ca="1" si="848"/>
        <v/>
      </c>
      <c r="CH867" s="133" t="str">
        <f ca="1">IF($H867="","",IF(MONTH($H867)=MONTH($C$4)-1,MAX(0,(CG867-SUM(N856:N867)+SUM(O856:O867))-(VLOOKUP(CB867-12,$CB$3:$CH866,6,FALSE))),0)*0.25)</f>
        <v/>
      </c>
      <c r="CI867" s="133" t="str">
        <f ca="1">IF($H867="","",CG867-SUM($CH$4:$CH867))</f>
        <v/>
      </c>
      <c r="CK867" s="133" t="str">
        <f ca="1">IF($H867="","",SUM($N$4:$N867)+$CK$3)</f>
        <v/>
      </c>
      <c r="CL867" s="133" t="str">
        <f ca="1">IF($H867="","",SUM($O$4:$O867))</f>
        <v/>
      </c>
      <c r="CM867" s="133" t="str">
        <f t="shared" ca="1" si="851"/>
        <v/>
      </c>
      <c r="CN867" s="133" t="str">
        <f ca="1">IF($H867="","",ROUND(IF(MONTH($H867)=MONTH($C$4)-1,BT867*(1+CC867)-SUM($CM$4:$CM867),0),2))</f>
        <v/>
      </c>
      <c r="CZ867" s="132" t="str">
        <f t="shared" ca="1" si="809"/>
        <v/>
      </c>
    </row>
    <row r="868" spans="6:104" x14ac:dyDescent="0.2">
      <c r="F868" s="3">
        <v>865</v>
      </c>
      <c r="G868" s="3">
        <f t="shared" si="810"/>
        <v>73</v>
      </c>
      <c r="H868" s="8" t="str">
        <f t="shared" ca="1" si="849"/>
        <v/>
      </c>
      <c r="I868" s="6" t="str">
        <f t="shared" ca="1" si="795"/>
        <v/>
      </c>
      <c r="J868" s="6" t="str">
        <f t="shared" ca="1" si="796"/>
        <v/>
      </c>
      <c r="K868" s="7"/>
      <c r="L868" s="6" t="str">
        <f ca="1">IF($H868="","",IF($J868="",VLOOKUP($I868,Sterbetafeln!$A$4:$I$124,$D$10,FALSE),MAX(0.0005,VLOOKUP($I868,Sterbetafeln!$A$4:$I$124,$D$10,FALSE)*VLOOKUP($J868,Sterbetafeln!$A$4:$I$124,$D$13,FALSE))))</f>
        <v/>
      </c>
      <c r="M868" s="78">
        <f ca="1">SUM($O$3:$O868)</f>
        <v>0</v>
      </c>
      <c r="N868" s="25" t="str">
        <f t="shared" ca="1" si="811"/>
        <v/>
      </c>
      <c r="O868" s="25" t="str">
        <f t="shared" ca="1" si="812"/>
        <v/>
      </c>
      <c r="P868" s="25" t="str">
        <f t="shared" ca="1" si="813"/>
        <v/>
      </c>
      <c r="Q868" s="7" t="str">
        <f t="shared" ca="1" si="814"/>
        <v/>
      </c>
      <c r="R868" s="25" t="str">
        <f t="shared" ca="1" si="815"/>
        <v/>
      </c>
      <c r="S868" s="25">
        <f ca="1">SUM(R$3:R868)</f>
        <v>0</v>
      </c>
      <c r="T868" s="25" t="str">
        <f t="shared" ca="1" si="816"/>
        <v/>
      </c>
      <c r="U868" s="25" t="str">
        <f t="shared" ca="1" si="797"/>
        <v/>
      </c>
      <c r="V868" s="25" t="str">
        <f t="shared" ca="1" si="817"/>
        <v/>
      </c>
      <c r="W868" s="25" t="str">
        <f t="shared" ca="1" si="798"/>
        <v/>
      </c>
      <c r="X868" s="25" t="str">
        <f t="shared" ca="1" si="818"/>
        <v/>
      </c>
      <c r="Y868" s="25" t="str">
        <f t="shared" ca="1" si="799"/>
        <v/>
      </c>
      <c r="Z868" s="25" t="str">
        <f t="shared" ca="1" si="819"/>
        <v/>
      </c>
      <c r="AA868" s="25" t="str">
        <f t="shared" ca="1" si="820"/>
        <v/>
      </c>
      <c r="AB868" s="25" t="str">
        <f ca="1">IF($H868="","",IF($Q868="x",SUM(U$3:W868)+SUM(Z$3:AA868)-SUM(AB$3:AB867),0))</f>
        <v/>
      </c>
      <c r="AC868" s="25" t="str">
        <f t="shared" ca="1" si="821"/>
        <v/>
      </c>
      <c r="AD868" s="25" t="str">
        <f t="shared" ca="1" si="800"/>
        <v/>
      </c>
      <c r="AE868" s="7"/>
      <c r="AF868" s="25" t="str">
        <f t="shared" ca="1" si="822"/>
        <v/>
      </c>
      <c r="AG868" s="25">
        <f ca="1">SUM(AF$3:AF868)</f>
        <v>0</v>
      </c>
      <c r="AH868" s="25" t="str">
        <f t="shared" ca="1" si="823"/>
        <v/>
      </c>
      <c r="AI868" s="25" t="str">
        <f t="shared" ca="1" si="801"/>
        <v/>
      </c>
      <c r="AJ868" s="25" t="str">
        <f t="shared" ca="1" si="824"/>
        <v/>
      </c>
      <c r="AK868" s="25" t="str">
        <f t="shared" ca="1" si="802"/>
        <v/>
      </c>
      <c r="AL868" s="25" t="str">
        <f t="shared" ca="1" si="825"/>
        <v/>
      </c>
      <c r="AM868" s="25" t="str">
        <f t="shared" ca="1" si="803"/>
        <v/>
      </c>
      <c r="AN868" s="25" t="str">
        <f t="shared" ca="1" si="826"/>
        <v/>
      </c>
      <c r="AO868" s="25" t="str">
        <f t="shared" ca="1" si="827"/>
        <v/>
      </c>
      <c r="AP868" s="25" t="str">
        <f ca="1">IF($H868="","",IF($Q868="x",SUM(AI$3:AK868)+SUM(AN$3:AO868)-SUM(AP$3:AP867),0))</f>
        <v/>
      </c>
      <c r="AQ868" s="25" t="str">
        <f t="shared" ca="1" si="828"/>
        <v/>
      </c>
      <c r="AR868" s="25" t="str">
        <f t="shared" ca="1" si="804"/>
        <v/>
      </c>
      <c r="AS868" s="7"/>
      <c r="AT868" s="25" t="str">
        <f t="shared" ca="1" si="829"/>
        <v/>
      </c>
      <c r="AU868" s="25">
        <f ca="1">SUM(AT$3:AT868)</f>
        <v>0</v>
      </c>
      <c r="AV868" s="25" t="str">
        <f t="shared" ca="1" si="830"/>
        <v/>
      </c>
      <c r="AW868" s="25" t="str">
        <f t="shared" ca="1" si="805"/>
        <v/>
      </c>
      <c r="AX868" s="25" t="str">
        <f t="shared" ca="1" si="831"/>
        <v/>
      </c>
      <c r="AY868" s="25" t="str">
        <f t="shared" ca="1" si="832"/>
        <v/>
      </c>
      <c r="AZ868" s="25" t="str">
        <f t="shared" ca="1" si="833"/>
        <v/>
      </c>
      <c r="BA868" s="25" t="str">
        <f t="shared" ca="1" si="834"/>
        <v/>
      </c>
      <c r="BB868" s="25" t="str">
        <f t="shared" ca="1" si="835"/>
        <v/>
      </c>
      <c r="BC868" s="25" t="str">
        <f t="shared" ca="1" si="836"/>
        <v/>
      </c>
      <c r="BD868" s="25" t="str">
        <f ca="1">IF($H868="","",IF($Q868="x",SUM(AW$3:AY868)+SUM(BB$3:BC868)-SUM(BD$3:BD867),0))</f>
        <v/>
      </c>
      <c r="BE868" s="25" t="str">
        <f t="shared" ca="1" si="837"/>
        <v/>
      </c>
      <c r="BF868" s="25" t="str">
        <f t="shared" ca="1" si="806"/>
        <v/>
      </c>
      <c r="BG868" s="7"/>
      <c r="BI868" s="25" t="str">
        <f t="shared" ca="1" si="838"/>
        <v/>
      </c>
      <c r="BJ868" s="25">
        <f ca="1">SUM(BI$3:BI868)</f>
        <v>0</v>
      </c>
      <c r="BK868" s="25" t="str">
        <f t="shared" ca="1" si="850"/>
        <v/>
      </c>
      <c r="BL868" s="25" t="str">
        <f t="shared" ca="1" si="807"/>
        <v/>
      </c>
      <c r="BM868" s="25" t="str">
        <f t="shared" ca="1" si="839"/>
        <v/>
      </c>
      <c r="BN868" s="25" t="str">
        <f t="shared" ca="1" si="840"/>
        <v/>
      </c>
      <c r="BO868" s="25" t="str">
        <f t="shared" ca="1" si="841"/>
        <v/>
      </c>
      <c r="BP868" s="25" t="str">
        <f t="shared" ca="1" si="842"/>
        <v/>
      </c>
      <c r="BQ868" s="25" t="str">
        <f t="shared" ca="1" si="843"/>
        <v/>
      </c>
      <c r="BR868" s="25" t="str">
        <f t="shared" ca="1" si="844"/>
        <v/>
      </c>
      <c r="BS868" s="25" t="str">
        <f ca="1">IF($H868="","",IF($Q868="x",SUM(BL$3:BN868)+SUM(BQ$3:BR868)-SUM(BS$3:BS867),0))</f>
        <v/>
      </c>
      <c r="BT868" s="25" t="str">
        <f t="shared" ca="1" si="845"/>
        <v/>
      </c>
      <c r="BU868" s="25" t="str">
        <f t="shared" ca="1" si="808"/>
        <v/>
      </c>
      <c r="BV868" s="7"/>
      <c r="BY868" s="7"/>
      <c r="CB868" s="131">
        <f t="shared" si="792"/>
        <v>865</v>
      </c>
      <c r="CC868" s="132" t="str">
        <f t="shared" ca="1" si="846"/>
        <v/>
      </c>
      <c r="CD868" s="133" t="str">
        <f t="shared" ca="1" si="793"/>
        <v/>
      </c>
      <c r="CE868" s="133" t="str">
        <f t="shared" ca="1" si="847"/>
        <v/>
      </c>
      <c r="CF868" s="133" t="str">
        <f t="shared" ca="1" si="794"/>
        <v/>
      </c>
      <c r="CG868" s="133" t="str">
        <f t="shared" ca="1" si="848"/>
        <v/>
      </c>
      <c r="CH868" s="133" t="str">
        <f ca="1">IF($H868="","",IF(MONTH($H868)=MONTH($C$4)-1,MAX(0,(CG868-SUM(N857:N868)+SUM(O857:O868))-(VLOOKUP(CB868-12,$CB$3:$CH867,6,FALSE))),0)*0.25)</f>
        <v/>
      </c>
      <c r="CI868" s="133" t="str">
        <f ca="1">IF($H868="","",CG868-SUM($CH$4:$CH868))</f>
        <v/>
      </c>
      <c r="CK868" s="133" t="str">
        <f ca="1">IF($H868="","",SUM($N$4:$N868)+$CK$3)</f>
        <v/>
      </c>
      <c r="CL868" s="133" t="str">
        <f ca="1">IF($H868="","",SUM($O$4:$O868))</f>
        <v/>
      </c>
      <c r="CM868" s="133" t="str">
        <f t="shared" ca="1" si="851"/>
        <v/>
      </c>
      <c r="CN868" s="133" t="str">
        <f ca="1">IF($H868="","",ROUND(IF(MONTH($H868)=MONTH($C$4)-1,BT868*(1+CC868)-SUM($CM$4:$CM868),0),2))</f>
        <v/>
      </c>
      <c r="CZ868" s="132" t="str">
        <f t="shared" ca="1" si="809"/>
        <v/>
      </c>
    </row>
    <row r="869" spans="6:104" x14ac:dyDescent="0.2">
      <c r="F869" s="3">
        <v>866</v>
      </c>
      <c r="G869" s="3">
        <f t="shared" si="810"/>
        <v>73</v>
      </c>
      <c r="H869" s="8" t="str">
        <f t="shared" ca="1" si="849"/>
        <v/>
      </c>
      <c r="I869" s="6" t="str">
        <f t="shared" ca="1" si="795"/>
        <v/>
      </c>
      <c r="J869" s="6" t="str">
        <f t="shared" ca="1" si="796"/>
        <v/>
      </c>
      <c r="K869" s="7"/>
      <c r="L869" s="6" t="str">
        <f ca="1">IF($H869="","",IF($J869="",VLOOKUP($I869,Sterbetafeln!$A$4:$I$124,$D$10,FALSE),MAX(0.0005,VLOOKUP($I869,Sterbetafeln!$A$4:$I$124,$D$10,FALSE)*VLOOKUP($J869,Sterbetafeln!$A$4:$I$124,$D$13,FALSE))))</f>
        <v/>
      </c>
      <c r="M869" s="78">
        <f ca="1">SUM($O$3:$O869)</f>
        <v>0</v>
      </c>
      <c r="N869" s="25" t="str">
        <f t="shared" ca="1" si="811"/>
        <v/>
      </c>
      <c r="O869" s="25" t="str">
        <f t="shared" ca="1" si="812"/>
        <v/>
      </c>
      <c r="P869" s="25" t="str">
        <f t="shared" ca="1" si="813"/>
        <v/>
      </c>
      <c r="Q869" s="7" t="str">
        <f t="shared" ca="1" si="814"/>
        <v/>
      </c>
      <c r="R869" s="25" t="str">
        <f t="shared" ca="1" si="815"/>
        <v/>
      </c>
      <c r="S869" s="25">
        <f ca="1">SUM(R$3:R869)</f>
        <v>0</v>
      </c>
      <c r="T869" s="25" t="str">
        <f t="shared" ca="1" si="816"/>
        <v/>
      </c>
      <c r="U869" s="25" t="str">
        <f t="shared" ca="1" si="797"/>
        <v/>
      </c>
      <c r="V869" s="25" t="str">
        <f t="shared" ca="1" si="817"/>
        <v/>
      </c>
      <c r="W869" s="25" t="str">
        <f t="shared" ca="1" si="798"/>
        <v/>
      </c>
      <c r="X869" s="25" t="str">
        <f t="shared" ca="1" si="818"/>
        <v/>
      </c>
      <c r="Y869" s="25" t="str">
        <f t="shared" ca="1" si="799"/>
        <v/>
      </c>
      <c r="Z869" s="25" t="str">
        <f t="shared" ca="1" si="819"/>
        <v/>
      </c>
      <c r="AA869" s="25" t="str">
        <f t="shared" ca="1" si="820"/>
        <v/>
      </c>
      <c r="AB869" s="25" t="str">
        <f ca="1">IF($H869="","",IF($Q869="x",SUM(U$3:W869)+SUM(Z$3:AA869)-SUM(AB$3:AB868),0))</f>
        <v/>
      </c>
      <c r="AC869" s="25" t="str">
        <f t="shared" ca="1" si="821"/>
        <v/>
      </c>
      <c r="AD869" s="25" t="str">
        <f t="shared" ca="1" si="800"/>
        <v/>
      </c>
      <c r="AE869" s="7"/>
      <c r="AF869" s="25" t="str">
        <f t="shared" ca="1" si="822"/>
        <v/>
      </c>
      <c r="AG869" s="25">
        <f ca="1">SUM(AF$3:AF869)</f>
        <v>0</v>
      </c>
      <c r="AH869" s="25" t="str">
        <f t="shared" ca="1" si="823"/>
        <v/>
      </c>
      <c r="AI869" s="25" t="str">
        <f t="shared" ca="1" si="801"/>
        <v/>
      </c>
      <c r="AJ869" s="25" t="str">
        <f t="shared" ca="1" si="824"/>
        <v/>
      </c>
      <c r="AK869" s="25" t="str">
        <f t="shared" ca="1" si="802"/>
        <v/>
      </c>
      <c r="AL869" s="25" t="str">
        <f t="shared" ca="1" si="825"/>
        <v/>
      </c>
      <c r="AM869" s="25" t="str">
        <f t="shared" ca="1" si="803"/>
        <v/>
      </c>
      <c r="AN869" s="25" t="str">
        <f t="shared" ca="1" si="826"/>
        <v/>
      </c>
      <c r="AO869" s="25" t="str">
        <f t="shared" ca="1" si="827"/>
        <v/>
      </c>
      <c r="AP869" s="25" t="str">
        <f ca="1">IF($H869="","",IF($Q869="x",SUM(AI$3:AK869)+SUM(AN$3:AO869)-SUM(AP$3:AP868),0))</f>
        <v/>
      </c>
      <c r="AQ869" s="25" t="str">
        <f t="shared" ca="1" si="828"/>
        <v/>
      </c>
      <c r="AR869" s="25" t="str">
        <f t="shared" ca="1" si="804"/>
        <v/>
      </c>
      <c r="AS869" s="7"/>
      <c r="AT869" s="25" t="str">
        <f t="shared" ca="1" si="829"/>
        <v/>
      </c>
      <c r="AU869" s="25">
        <f ca="1">SUM(AT$3:AT869)</f>
        <v>0</v>
      </c>
      <c r="AV869" s="25" t="str">
        <f t="shared" ca="1" si="830"/>
        <v/>
      </c>
      <c r="AW869" s="25" t="str">
        <f t="shared" ca="1" si="805"/>
        <v/>
      </c>
      <c r="AX869" s="25" t="str">
        <f t="shared" ca="1" si="831"/>
        <v/>
      </c>
      <c r="AY869" s="25" t="str">
        <f t="shared" ca="1" si="832"/>
        <v/>
      </c>
      <c r="AZ869" s="25" t="str">
        <f t="shared" ca="1" si="833"/>
        <v/>
      </c>
      <c r="BA869" s="25" t="str">
        <f t="shared" ca="1" si="834"/>
        <v/>
      </c>
      <c r="BB869" s="25" t="str">
        <f t="shared" ca="1" si="835"/>
        <v/>
      </c>
      <c r="BC869" s="25" t="str">
        <f t="shared" ca="1" si="836"/>
        <v/>
      </c>
      <c r="BD869" s="25" t="str">
        <f ca="1">IF($H869="","",IF($Q869="x",SUM(AW$3:AY869)+SUM(BB$3:BC869)-SUM(BD$3:BD868),0))</f>
        <v/>
      </c>
      <c r="BE869" s="25" t="str">
        <f t="shared" ca="1" si="837"/>
        <v/>
      </c>
      <c r="BF869" s="25" t="str">
        <f t="shared" ca="1" si="806"/>
        <v/>
      </c>
      <c r="BG869" s="7"/>
      <c r="BI869" s="25" t="str">
        <f t="shared" ca="1" si="838"/>
        <v/>
      </c>
      <c r="BJ869" s="25">
        <f ca="1">SUM(BI$3:BI869)</f>
        <v>0</v>
      </c>
      <c r="BK869" s="25" t="str">
        <f t="shared" ca="1" si="850"/>
        <v/>
      </c>
      <c r="BL869" s="25" t="str">
        <f t="shared" ca="1" si="807"/>
        <v/>
      </c>
      <c r="BM869" s="25" t="str">
        <f t="shared" ca="1" si="839"/>
        <v/>
      </c>
      <c r="BN869" s="25" t="str">
        <f t="shared" ca="1" si="840"/>
        <v/>
      </c>
      <c r="BO869" s="25" t="str">
        <f t="shared" ca="1" si="841"/>
        <v/>
      </c>
      <c r="BP869" s="25" t="str">
        <f t="shared" ca="1" si="842"/>
        <v/>
      </c>
      <c r="BQ869" s="25" t="str">
        <f t="shared" ca="1" si="843"/>
        <v/>
      </c>
      <c r="BR869" s="25" t="str">
        <f t="shared" ca="1" si="844"/>
        <v/>
      </c>
      <c r="BS869" s="25" t="str">
        <f ca="1">IF($H869="","",IF($Q869="x",SUM(BL$3:BN869)+SUM(BQ$3:BR869)-SUM(BS$3:BS868),0))</f>
        <v/>
      </c>
      <c r="BT869" s="25" t="str">
        <f t="shared" ca="1" si="845"/>
        <v/>
      </c>
      <c r="BU869" s="25" t="str">
        <f t="shared" ca="1" si="808"/>
        <v/>
      </c>
      <c r="BV869" s="7"/>
      <c r="BY869" s="7"/>
      <c r="CB869" s="131">
        <f t="shared" si="792"/>
        <v>866</v>
      </c>
      <c r="CC869" s="132" t="str">
        <f t="shared" ca="1" si="846"/>
        <v/>
      </c>
      <c r="CD869" s="133" t="str">
        <f t="shared" ca="1" si="793"/>
        <v/>
      </c>
      <c r="CE869" s="133" t="str">
        <f t="shared" ca="1" si="847"/>
        <v/>
      </c>
      <c r="CF869" s="133" t="str">
        <f t="shared" ca="1" si="794"/>
        <v/>
      </c>
      <c r="CG869" s="133" t="str">
        <f t="shared" ca="1" si="848"/>
        <v/>
      </c>
      <c r="CH869" s="133" t="str">
        <f ca="1">IF($H869="","",IF(MONTH($H869)=MONTH($C$4)-1,MAX(0,(CG869-SUM(N858:N869)+SUM(O858:O869))-(VLOOKUP(CB869-12,$CB$3:$CH868,6,FALSE))),0)*0.25)</f>
        <v/>
      </c>
      <c r="CI869" s="133" t="str">
        <f ca="1">IF($H869="","",CG869-SUM($CH$4:$CH869))</f>
        <v/>
      </c>
      <c r="CK869" s="133" t="str">
        <f ca="1">IF($H869="","",SUM($N$4:$N869)+$CK$3)</f>
        <v/>
      </c>
      <c r="CL869" s="133" t="str">
        <f ca="1">IF($H869="","",SUM($O$4:$O869))</f>
        <v/>
      </c>
      <c r="CM869" s="133" t="str">
        <f t="shared" ca="1" si="851"/>
        <v/>
      </c>
      <c r="CN869" s="133" t="str">
        <f ca="1">IF($H869="","",ROUND(IF(MONTH($H869)=MONTH($C$4)-1,BT869*(1+CC869)-SUM($CM$4:$CM869),0),2))</f>
        <v/>
      </c>
      <c r="CZ869" s="132" t="str">
        <f t="shared" ca="1" si="809"/>
        <v/>
      </c>
    </row>
    <row r="870" spans="6:104" x14ac:dyDescent="0.2">
      <c r="F870" s="3">
        <v>867</v>
      </c>
      <c r="G870" s="3">
        <f t="shared" si="810"/>
        <v>73</v>
      </c>
      <c r="H870" s="8" t="str">
        <f t="shared" ca="1" si="849"/>
        <v/>
      </c>
      <c r="I870" s="6" t="str">
        <f t="shared" ca="1" si="795"/>
        <v/>
      </c>
      <c r="J870" s="6" t="str">
        <f t="shared" ca="1" si="796"/>
        <v/>
      </c>
      <c r="K870" s="7"/>
      <c r="L870" s="6" t="str">
        <f ca="1">IF($H870="","",IF($J870="",VLOOKUP($I870,Sterbetafeln!$A$4:$I$124,$D$10,FALSE),MAX(0.0005,VLOOKUP($I870,Sterbetafeln!$A$4:$I$124,$D$10,FALSE)*VLOOKUP($J870,Sterbetafeln!$A$4:$I$124,$D$13,FALSE))))</f>
        <v/>
      </c>
      <c r="M870" s="78">
        <f ca="1">SUM($O$3:$O870)</f>
        <v>0</v>
      </c>
      <c r="N870" s="25" t="str">
        <f t="shared" ca="1" si="811"/>
        <v/>
      </c>
      <c r="O870" s="25" t="str">
        <f t="shared" ca="1" si="812"/>
        <v/>
      </c>
      <c r="P870" s="25" t="str">
        <f t="shared" ca="1" si="813"/>
        <v/>
      </c>
      <c r="Q870" s="7" t="str">
        <f t="shared" ca="1" si="814"/>
        <v/>
      </c>
      <c r="R870" s="25" t="str">
        <f t="shared" ca="1" si="815"/>
        <v/>
      </c>
      <c r="S870" s="25">
        <f ca="1">SUM(R$3:R870)</f>
        <v>0</v>
      </c>
      <c r="T870" s="25" t="str">
        <f t="shared" ca="1" si="816"/>
        <v/>
      </c>
      <c r="U870" s="25" t="str">
        <f t="shared" ca="1" si="797"/>
        <v/>
      </c>
      <c r="V870" s="25" t="str">
        <f t="shared" ca="1" si="817"/>
        <v/>
      </c>
      <c r="W870" s="25" t="str">
        <f t="shared" ca="1" si="798"/>
        <v/>
      </c>
      <c r="X870" s="25" t="str">
        <f t="shared" ca="1" si="818"/>
        <v/>
      </c>
      <c r="Y870" s="25" t="str">
        <f t="shared" ca="1" si="799"/>
        <v/>
      </c>
      <c r="Z870" s="25" t="str">
        <f t="shared" ca="1" si="819"/>
        <v/>
      </c>
      <c r="AA870" s="25" t="str">
        <f t="shared" ca="1" si="820"/>
        <v/>
      </c>
      <c r="AB870" s="25" t="str">
        <f ca="1">IF($H870="","",IF($Q870="x",SUM(U$3:W870)+SUM(Z$3:AA870)-SUM(AB$3:AB869),0))</f>
        <v/>
      </c>
      <c r="AC870" s="25" t="str">
        <f t="shared" ca="1" si="821"/>
        <v/>
      </c>
      <c r="AD870" s="25" t="str">
        <f t="shared" ca="1" si="800"/>
        <v/>
      </c>
      <c r="AE870" s="7"/>
      <c r="AF870" s="25" t="str">
        <f t="shared" ca="1" si="822"/>
        <v/>
      </c>
      <c r="AG870" s="25">
        <f ca="1">SUM(AF$3:AF870)</f>
        <v>0</v>
      </c>
      <c r="AH870" s="25" t="str">
        <f t="shared" ca="1" si="823"/>
        <v/>
      </c>
      <c r="AI870" s="25" t="str">
        <f t="shared" ca="1" si="801"/>
        <v/>
      </c>
      <c r="AJ870" s="25" t="str">
        <f t="shared" ca="1" si="824"/>
        <v/>
      </c>
      <c r="AK870" s="25" t="str">
        <f t="shared" ca="1" si="802"/>
        <v/>
      </c>
      <c r="AL870" s="25" t="str">
        <f t="shared" ca="1" si="825"/>
        <v/>
      </c>
      <c r="AM870" s="25" t="str">
        <f t="shared" ca="1" si="803"/>
        <v/>
      </c>
      <c r="AN870" s="25" t="str">
        <f t="shared" ca="1" si="826"/>
        <v/>
      </c>
      <c r="AO870" s="25" t="str">
        <f t="shared" ca="1" si="827"/>
        <v/>
      </c>
      <c r="AP870" s="25" t="str">
        <f ca="1">IF($H870="","",IF($Q870="x",SUM(AI$3:AK870)+SUM(AN$3:AO870)-SUM(AP$3:AP869),0))</f>
        <v/>
      </c>
      <c r="AQ870" s="25" t="str">
        <f t="shared" ca="1" si="828"/>
        <v/>
      </c>
      <c r="AR870" s="25" t="str">
        <f t="shared" ca="1" si="804"/>
        <v/>
      </c>
      <c r="AS870" s="7"/>
      <c r="AT870" s="25" t="str">
        <f t="shared" ca="1" si="829"/>
        <v/>
      </c>
      <c r="AU870" s="25">
        <f ca="1">SUM(AT$3:AT870)</f>
        <v>0</v>
      </c>
      <c r="AV870" s="25" t="str">
        <f t="shared" ca="1" si="830"/>
        <v/>
      </c>
      <c r="AW870" s="25" t="str">
        <f t="shared" ca="1" si="805"/>
        <v/>
      </c>
      <c r="AX870" s="25" t="str">
        <f t="shared" ca="1" si="831"/>
        <v/>
      </c>
      <c r="AY870" s="25" t="str">
        <f t="shared" ca="1" si="832"/>
        <v/>
      </c>
      <c r="AZ870" s="25" t="str">
        <f t="shared" ca="1" si="833"/>
        <v/>
      </c>
      <c r="BA870" s="25" t="str">
        <f t="shared" ca="1" si="834"/>
        <v/>
      </c>
      <c r="BB870" s="25" t="str">
        <f t="shared" ca="1" si="835"/>
        <v/>
      </c>
      <c r="BC870" s="25" t="str">
        <f t="shared" ca="1" si="836"/>
        <v/>
      </c>
      <c r="BD870" s="25" t="str">
        <f ca="1">IF($H870="","",IF($Q870="x",SUM(AW$3:AY870)+SUM(BB$3:BC870)-SUM(BD$3:BD869),0))</f>
        <v/>
      </c>
      <c r="BE870" s="25" t="str">
        <f t="shared" ca="1" si="837"/>
        <v/>
      </c>
      <c r="BF870" s="25" t="str">
        <f t="shared" ca="1" si="806"/>
        <v/>
      </c>
      <c r="BG870" s="7"/>
      <c r="BI870" s="25" t="str">
        <f t="shared" ca="1" si="838"/>
        <v/>
      </c>
      <c r="BJ870" s="25">
        <f ca="1">SUM(BI$3:BI870)</f>
        <v>0</v>
      </c>
      <c r="BK870" s="25" t="str">
        <f t="shared" ca="1" si="850"/>
        <v/>
      </c>
      <c r="BL870" s="25" t="str">
        <f t="shared" ca="1" si="807"/>
        <v/>
      </c>
      <c r="BM870" s="25" t="str">
        <f t="shared" ca="1" si="839"/>
        <v/>
      </c>
      <c r="BN870" s="25" t="str">
        <f t="shared" ca="1" si="840"/>
        <v/>
      </c>
      <c r="BO870" s="25" t="str">
        <f t="shared" ca="1" si="841"/>
        <v/>
      </c>
      <c r="BP870" s="25" t="str">
        <f t="shared" ca="1" si="842"/>
        <v/>
      </c>
      <c r="BQ870" s="25" t="str">
        <f t="shared" ca="1" si="843"/>
        <v/>
      </c>
      <c r="BR870" s="25" t="str">
        <f t="shared" ca="1" si="844"/>
        <v/>
      </c>
      <c r="BS870" s="25" t="str">
        <f ca="1">IF($H870="","",IF($Q870="x",SUM(BL$3:BN870)+SUM(BQ$3:BR870)-SUM(BS$3:BS869),0))</f>
        <v/>
      </c>
      <c r="BT870" s="25" t="str">
        <f t="shared" ca="1" si="845"/>
        <v/>
      </c>
      <c r="BU870" s="25" t="str">
        <f t="shared" ca="1" si="808"/>
        <v/>
      </c>
      <c r="BV870" s="7"/>
      <c r="BY870" s="7"/>
      <c r="CB870" s="131">
        <f t="shared" si="792"/>
        <v>867</v>
      </c>
      <c r="CC870" s="132" t="str">
        <f t="shared" ca="1" si="846"/>
        <v/>
      </c>
      <c r="CD870" s="133" t="str">
        <f t="shared" ca="1" si="793"/>
        <v/>
      </c>
      <c r="CE870" s="133" t="str">
        <f t="shared" ca="1" si="847"/>
        <v/>
      </c>
      <c r="CF870" s="133" t="str">
        <f t="shared" ca="1" si="794"/>
        <v/>
      </c>
      <c r="CG870" s="133" t="str">
        <f t="shared" ca="1" si="848"/>
        <v/>
      </c>
      <c r="CH870" s="133" t="str">
        <f ca="1">IF($H870="","",IF(MONTH($H870)=MONTH($C$4)-1,MAX(0,(CG870-SUM(N859:N870)+SUM(O859:O870))-(VLOOKUP(CB870-12,$CB$3:$CH869,6,FALSE))),0)*0.25)</f>
        <v/>
      </c>
      <c r="CI870" s="133" t="str">
        <f ca="1">IF($H870="","",CG870-SUM($CH$4:$CH870))</f>
        <v/>
      </c>
      <c r="CK870" s="133" t="str">
        <f ca="1">IF($H870="","",SUM($N$4:$N870)+$CK$3)</f>
        <v/>
      </c>
      <c r="CL870" s="133" t="str">
        <f ca="1">IF($H870="","",SUM($O$4:$O870))</f>
        <v/>
      </c>
      <c r="CM870" s="133" t="str">
        <f t="shared" ca="1" si="851"/>
        <v/>
      </c>
      <c r="CN870" s="133" t="str">
        <f ca="1">IF($H870="","",ROUND(IF(MONTH($H870)=MONTH($C$4)-1,BT870*(1+CC870)-SUM($CM$4:$CM870),0),2))</f>
        <v/>
      </c>
      <c r="CZ870" s="132" t="str">
        <f t="shared" ca="1" si="809"/>
        <v/>
      </c>
    </row>
    <row r="871" spans="6:104" x14ac:dyDescent="0.2">
      <c r="F871" s="3">
        <v>868</v>
      </c>
      <c r="G871" s="3">
        <f t="shared" si="810"/>
        <v>73</v>
      </c>
      <c r="H871" s="8" t="str">
        <f t="shared" ca="1" si="849"/>
        <v/>
      </c>
      <c r="I871" s="6" t="str">
        <f t="shared" ca="1" si="795"/>
        <v/>
      </c>
      <c r="J871" s="6" t="str">
        <f t="shared" ca="1" si="796"/>
        <v/>
      </c>
      <c r="K871" s="7"/>
      <c r="L871" s="6" t="str">
        <f ca="1">IF($H871="","",IF($J871="",VLOOKUP($I871,Sterbetafeln!$A$4:$I$124,$D$10,FALSE),MAX(0.0005,VLOOKUP($I871,Sterbetafeln!$A$4:$I$124,$D$10,FALSE)*VLOOKUP($J871,Sterbetafeln!$A$4:$I$124,$D$13,FALSE))))</f>
        <v/>
      </c>
      <c r="M871" s="78">
        <f ca="1">SUM($O$3:$O871)</f>
        <v>0</v>
      </c>
      <c r="N871" s="25" t="str">
        <f t="shared" ca="1" si="811"/>
        <v/>
      </c>
      <c r="O871" s="25" t="str">
        <f t="shared" ca="1" si="812"/>
        <v/>
      </c>
      <c r="P871" s="25" t="str">
        <f t="shared" ca="1" si="813"/>
        <v/>
      </c>
      <c r="Q871" s="7" t="str">
        <f t="shared" ca="1" si="814"/>
        <v/>
      </c>
      <c r="R871" s="25" t="str">
        <f t="shared" ca="1" si="815"/>
        <v/>
      </c>
      <c r="S871" s="25">
        <f ca="1">SUM(R$3:R871)</f>
        <v>0</v>
      </c>
      <c r="T871" s="25" t="str">
        <f t="shared" ca="1" si="816"/>
        <v/>
      </c>
      <c r="U871" s="25" t="str">
        <f t="shared" ca="1" si="797"/>
        <v/>
      </c>
      <c r="V871" s="25" t="str">
        <f t="shared" ca="1" si="817"/>
        <v/>
      </c>
      <c r="W871" s="25" t="str">
        <f t="shared" ca="1" si="798"/>
        <v/>
      </c>
      <c r="X871" s="25" t="str">
        <f t="shared" ca="1" si="818"/>
        <v/>
      </c>
      <c r="Y871" s="25" t="str">
        <f t="shared" ca="1" si="799"/>
        <v/>
      </c>
      <c r="Z871" s="25" t="str">
        <f t="shared" ca="1" si="819"/>
        <v/>
      </c>
      <c r="AA871" s="25" t="str">
        <f t="shared" ca="1" si="820"/>
        <v/>
      </c>
      <c r="AB871" s="25" t="str">
        <f ca="1">IF($H871="","",IF($Q871="x",SUM(U$3:W871)+SUM(Z$3:AA871)-SUM(AB$3:AB870),0))</f>
        <v/>
      </c>
      <c r="AC871" s="25" t="str">
        <f t="shared" ca="1" si="821"/>
        <v/>
      </c>
      <c r="AD871" s="25" t="str">
        <f t="shared" ca="1" si="800"/>
        <v/>
      </c>
      <c r="AE871" s="7"/>
      <c r="AF871" s="25" t="str">
        <f t="shared" ca="1" si="822"/>
        <v/>
      </c>
      <c r="AG871" s="25">
        <f ca="1">SUM(AF$3:AF871)</f>
        <v>0</v>
      </c>
      <c r="AH871" s="25" t="str">
        <f t="shared" ca="1" si="823"/>
        <v/>
      </c>
      <c r="AI871" s="25" t="str">
        <f t="shared" ca="1" si="801"/>
        <v/>
      </c>
      <c r="AJ871" s="25" t="str">
        <f t="shared" ca="1" si="824"/>
        <v/>
      </c>
      <c r="AK871" s="25" t="str">
        <f t="shared" ca="1" si="802"/>
        <v/>
      </c>
      <c r="AL871" s="25" t="str">
        <f t="shared" ca="1" si="825"/>
        <v/>
      </c>
      <c r="AM871" s="25" t="str">
        <f t="shared" ca="1" si="803"/>
        <v/>
      </c>
      <c r="AN871" s="25" t="str">
        <f t="shared" ca="1" si="826"/>
        <v/>
      </c>
      <c r="AO871" s="25" t="str">
        <f t="shared" ca="1" si="827"/>
        <v/>
      </c>
      <c r="AP871" s="25" t="str">
        <f ca="1">IF($H871="","",IF($Q871="x",SUM(AI$3:AK871)+SUM(AN$3:AO871)-SUM(AP$3:AP870),0))</f>
        <v/>
      </c>
      <c r="AQ871" s="25" t="str">
        <f t="shared" ca="1" si="828"/>
        <v/>
      </c>
      <c r="AR871" s="25" t="str">
        <f t="shared" ca="1" si="804"/>
        <v/>
      </c>
      <c r="AS871" s="7"/>
      <c r="AT871" s="25" t="str">
        <f t="shared" ca="1" si="829"/>
        <v/>
      </c>
      <c r="AU871" s="25">
        <f ca="1">SUM(AT$3:AT871)</f>
        <v>0</v>
      </c>
      <c r="AV871" s="25" t="str">
        <f t="shared" ca="1" si="830"/>
        <v/>
      </c>
      <c r="AW871" s="25" t="str">
        <f t="shared" ca="1" si="805"/>
        <v/>
      </c>
      <c r="AX871" s="25" t="str">
        <f t="shared" ca="1" si="831"/>
        <v/>
      </c>
      <c r="AY871" s="25" t="str">
        <f t="shared" ca="1" si="832"/>
        <v/>
      </c>
      <c r="AZ871" s="25" t="str">
        <f t="shared" ca="1" si="833"/>
        <v/>
      </c>
      <c r="BA871" s="25" t="str">
        <f t="shared" ca="1" si="834"/>
        <v/>
      </c>
      <c r="BB871" s="25" t="str">
        <f t="shared" ca="1" si="835"/>
        <v/>
      </c>
      <c r="BC871" s="25" t="str">
        <f t="shared" ca="1" si="836"/>
        <v/>
      </c>
      <c r="BD871" s="25" t="str">
        <f ca="1">IF($H871="","",IF($Q871="x",SUM(AW$3:AY871)+SUM(BB$3:BC871)-SUM(BD$3:BD870),0))</f>
        <v/>
      </c>
      <c r="BE871" s="25" t="str">
        <f t="shared" ca="1" si="837"/>
        <v/>
      </c>
      <c r="BF871" s="25" t="str">
        <f t="shared" ca="1" si="806"/>
        <v/>
      </c>
      <c r="BG871" s="7"/>
      <c r="BI871" s="25" t="str">
        <f t="shared" ca="1" si="838"/>
        <v/>
      </c>
      <c r="BJ871" s="25">
        <f ca="1">SUM(BI$3:BI871)</f>
        <v>0</v>
      </c>
      <c r="BK871" s="25" t="str">
        <f t="shared" ca="1" si="850"/>
        <v/>
      </c>
      <c r="BL871" s="25" t="str">
        <f t="shared" ca="1" si="807"/>
        <v/>
      </c>
      <c r="BM871" s="25" t="str">
        <f t="shared" ca="1" si="839"/>
        <v/>
      </c>
      <c r="BN871" s="25" t="str">
        <f t="shared" ca="1" si="840"/>
        <v/>
      </c>
      <c r="BO871" s="25" t="str">
        <f t="shared" ca="1" si="841"/>
        <v/>
      </c>
      <c r="BP871" s="25" t="str">
        <f t="shared" ca="1" si="842"/>
        <v/>
      </c>
      <c r="BQ871" s="25" t="str">
        <f t="shared" ca="1" si="843"/>
        <v/>
      </c>
      <c r="BR871" s="25" t="str">
        <f t="shared" ca="1" si="844"/>
        <v/>
      </c>
      <c r="BS871" s="25" t="str">
        <f ca="1">IF($H871="","",IF($Q871="x",SUM(BL$3:BN871)+SUM(BQ$3:BR871)-SUM(BS$3:BS870),0))</f>
        <v/>
      </c>
      <c r="BT871" s="25" t="str">
        <f t="shared" ca="1" si="845"/>
        <v/>
      </c>
      <c r="BU871" s="25" t="str">
        <f t="shared" ca="1" si="808"/>
        <v/>
      </c>
      <c r="BV871" s="7"/>
      <c r="BY871" s="7"/>
      <c r="CB871" s="131">
        <f t="shared" si="792"/>
        <v>868</v>
      </c>
      <c r="CC871" s="132" t="str">
        <f t="shared" ca="1" si="846"/>
        <v/>
      </c>
      <c r="CD871" s="133" t="str">
        <f t="shared" ca="1" si="793"/>
        <v/>
      </c>
      <c r="CE871" s="133" t="str">
        <f t="shared" ca="1" si="847"/>
        <v/>
      </c>
      <c r="CF871" s="133" t="str">
        <f t="shared" ca="1" si="794"/>
        <v/>
      </c>
      <c r="CG871" s="133" t="str">
        <f t="shared" ca="1" si="848"/>
        <v/>
      </c>
      <c r="CH871" s="133" t="str">
        <f ca="1">IF($H871="","",IF(MONTH($H871)=MONTH($C$4)-1,MAX(0,(CG871-SUM(N860:N871)+SUM(O860:O871))-(VLOOKUP(CB871-12,$CB$3:$CH870,6,FALSE))),0)*0.25)</f>
        <v/>
      </c>
      <c r="CI871" s="133" t="str">
        <f ca="1">IF($H871="","",CG871-SUM($CH$4:$CH871))</f>
        <v/>
      </c>
      <c r="CK871" s="133" t="str">
        <f ca="1">IF($H871="","",SUM($N$4:$N871)+$CK$3)</f>
        <v/>
      </c>
      <c r="CL871" s="133" t="str">
        <f ca="1">IF($H871="","",SUM($O$4:$O871))</f>
        <v/>
      </c>
      <c r="CM871" s="133" t="str">
        <f t="shared" ca="1" si="851"/>
        <v/>
      </c>
      <c r="CN871" s="133" t="str">
        <f ca="1">IF($H871="","",ROUND(IF(MONTH($H871)=MONTH($C$4)-1,BT871*(1+CC871)-SUM($CM$4:$CM871),0),2))</f>
        <v/>
      </c>
      <c r="CZ871" s="132" t="str">
        <f t="shared" ca="1" si="809"/>
        <v/>
      </c>
    </row>
    <row r="872" spans="6:104" x14ac:dyDescent="0.2">
      <c r="F872" s="3">
        <v>869</v>
      </c>
      <c r="G872" s="3">
        <f t="shared" si="810"/>
        <v>73</v>
      </c>
      <c r="H872" s="8" t="str">
        <f t="shared" ca="1" si="849"/>
        <v/>
      </c>
      <c r="I872" s="6" t="str">
        <f t="shared" ca="1" si="795"/>
        <v/>
      </c>
      <c r="J872" s="6" t="str">
        <f t="shared" ca="1" si="796"/>
        <v/>
      </c>
      <c r="K872" s="7"/>
      <c r="L872" s="6" t="str">
        <f ca="1">IF($H872="","",IF($J872="",VLOOKUP($I872,Sterbetafeln!$A$4:$I$124,$D$10,FALSE),MAX(0.0005,VLOOKUP($I872,Sterbetafeln!$A$4:$I$124,$D$10,FALSE)*VLOOKUP($J872,Sterbetafeln!$A$4:$I$124,$D$13,FALSE))))</f>
        <v/>
      </c>
      <c r="M872" s="78">
        <f ca="1">SUM($O$3:$O872)</f>
        <v>0</v>
      </c>
      <c r="N872" s="25" t="str">
        <f t="shared" ca="1" si="811"/>
        <v/>
      </c>
      <c r="O872" s="25" t="str">
        <f t="shared" ca="1" si="812"/>
        <v/>
      </c>
      <c r="P872" s="25" t="str">
        <f t="shared" ca="1" si="813"/>
        <v/>
      </c>
      <c r="Q872" s="7" t="str">
        <f t="shared" ca="1" si="814"/>
        <v/>
      </c>
      <c r="R872" s="25" t="str">
        <f t="shared" ca="1" si="815"/>
        <v/>
      </c>
      <c r="S872" s="25">
        <f ca="1">SUM(R$3:R872)</f>
        <v>0</v>
      </c>
      <c r="T872" s="25" t="str">
        <f t="shared" ca="1" si="816"/>
        <v/>
      </c>
      <c r="U872" s="25" t="str">
        <f t="shared" ca="1" si="797"/>
        <v/>
      </c>
      <c r="V872" s="25" t="str">
        <f t="shared" ca="1" si="817"/>
        <v/>
      </c>
      <c r="W872" s="25" t="str">
        <f t="shared" ca="1" si="798"/>
        <v/>
      </c>
      <c r="X872" s="25" t="str">
        <f t="shared" ca="1" si="818"/>
        <v/>
      </c>
      <c r="Y872" s="25" t="str">
        <f t="shared" ca="1" si="799"/>
        <v/>
      </c>
      <c r="Z872" s="25" t="str">
        <f t="shared" ca="1" si="819"/>
        <v/>
      </c>
      <c r="AA872" s="25" t="str">
        <f t="shared" ca="1" si="820"/>
        <v/>
      </c>
      <c r="AB872" s="25" t="str">
        <f ca="1">IF($H872="","",IF($Q872="x",SUM(U$3:W872)+SUM(Z$3:AA872)-SUM(AB$3:AB871),0))</f>
        <v/>
      </c>
      <c r="AC872" s="25" t="str">
        <f t="shared" ca="1" si="821"/>
        <v/>
      </c>
      <c r="AD872" s="25" t="str">
        <f t="shared" ca="1" si="800"/>
        <v/>
      </c>
      <c r="AE872" s="7"/>
      <c r="AF872" s="25" t="str">
        <f t="shared" ca="1" si="822"/>
        <v/>
      </c>
      <c r="AG872" s="25">
        <f ca="1">SUM(AF$3:AF872)</f>
        <v>0</v>
      </c>
      <c r="AH872" s="25" t="str">
        <f t="shared" ca="1" si="823"/>
        <v/>
      </c>
      <c r="AI872" s="25" t="str">
        <f t="shared" ca="1" si="801"/>
        <v/>
      </c>
      <c r="AJ872" s="25" t="str">
        <f t="shared" ca="1" si="824"/>
        <v/>
      </c>
      <c r="AK872" s="25" t="str">
        <f t="shared" ca="1" si="802"/>
        <v/>
      </c>
      <c r="AL872" s="25" t="str">
        <f t="shared" ca="1" si="825"/>
        <v/>
      </c>
      <c r="AM872" s="25" t="str">
        <f t="shared" ca="1" si="803"/>
        <v/>
      </c>
      <c r="AN872" s="25" t="str">
        <f t="shared" ca="1" si="826"/>
        <v/>
      </c>
      <c r="AO872" s="25" t="str">
        <f t="shared" ca="1" si="827"/>
        <v/>
      </c>
      <c r="AP872" s="25" t="str">
        <f ca="1">IF($H872="","",IF($Q872="x",SUM(AI$3:AK872)+SUM(AN$3:AO872)-SUM(AP$3:AP871),0))</f>
        <v/>
      </c>
      <c r="AQ872" s="25" t="str">
        <f t="shared" ca="1" si="828"/>
        <v/>
      </c>
      <c r="AR872" s="25" t="str">
        <f t="shared" ca="1" si="804"/>
        <v/>
      </c>
      <c r="AS872" s="7"/>
      <c r="AT872" s="25" t="str">
        <f t="shared" ca="1" si="829"/>
        <v/>
      </c>
      <c r="AU872" s="25">
        <f ca="1">SUM(AT$3:AT872)</f>
        <v>0</v>
      </c>
      <c r="AV872" s="25" t="str">
        <f t="shared" ca="1" si="830"/>
        <v/>
      </c>
      <c r="AW872" s="25" t="str">
        <f t="shared" ca="1" si="805"/>
        <v/>
      </c>
      <c r="AX872" s="25" t="str">
        <f t="shared" ca="1" si="831"/>
        <v/>
      </c>
      <c r="AY872" s="25" t="str">
        <f t="shared" ca="1" si="832"/>
        <v/>
      </c>
      <c r="AZ872" s="25" t="str">
        <f t="shared" ca="1" si="833"/>
        <v/>
      </c>
      <c r="BA872" s="25" t="str">
        <f t="shared" ca="1" si="834"/>
        <v/>
      </c>
      <c r="BB872" s="25" t="str">
        <f t="shared" ca="1" si="835"/>
        <v/>
      </c>
      <c r="BC872" s="25" t="str">
        <f t="shared" ca="1" si="836"/>
        <v/>
      </c>
      <c r="BD872" s="25" t="str">
        <f ca="1">IF($H872="","",IF($Q872="x",SUM(AW$3:AY872)+SUM(BB$3:BC872)-SUM(BD$3:BD871),0))</f>
        <v/>
      </c>
      <c r="BE872" s="25" t="str">
        <f t="shared" ca="1" si="837"/>
        <v/>
      </c>
      <c r="BF872" s="25" t="str">
        <f t="shared" ca="1" si="806"/>
        <v/>
      </c>
      <c r="BG872" s="7"/>
      <c r="BI872" s="25" t="str">
        <f t="shared" ca="1" si="838"/>
        <v/>
      </c>
      <c r="BJ872" s="25">
        <f ca="1">SUM(BI$3:BI872)</f>
        <v>0</v>
      </c>
      <c r="BK872" s="25" t="str">
        <f t="shared" ca="1" si="850"/>
        <v/>
      </c>
      <c r="BL872" s="25" t="str">
        <f t="shared" ca="1" si="807"/>
        <v/>
      </c>
      <c r="BM872" s="25" t="str">
        <f t="shared" ca="1" si="839"/>
        <v/>
      </c>
      <c r="BN872" s="25" t="str">
        <f t="shared" ca="1" si="840"/>
        <v/>
      </c>
      <c r="BO872" s="25" t="str">
        <f t="shared" ca="1" si="841"/>
        <v/>
      </c>
      <c r="BP872" s="25" t="str">
        <f t="shared" ca="1" si="842"/>
        <v/>
      </c>
      <c r="BQ872" s="25" t="str">
        <f t="shared" ca="1" si="843"/>
        <v/>
      </c>
      <c r="BR872" s="25" t="str">
        <f t="shared" ca="1" si="844"/>
        <v/>
      </c>
      <c r="BS872" s="25" t="str">
        <f ca="1">IF($H872="","",IF($Q872="x",SUM(BL$3:BN872)+SUM(BQ$3:BR872)-SUM(BS$3:BS871),0))</f>
        <v/>
      </c>
      <c r="BT872" s="25" t="str">
        <f t="shared" ca="1" si="845"/>
        <v/>
      </c>
      <c r="BU872" s="25" t="str">
        <f t="shared" ca="1" si="808"/>
        <v/>
      </c>
      <c r="BV872" s="7"/>
      <c r="BY872" s="7"/>
      <c r="CB872" s="131">
        <f t="shared" si="792"/>
        <v>869</v>
      </c>
      <c r="CC872" s="132" t="str">
        <f t="shared" ca="1" si="846"/>
        <v/>
      </c>
      <c r="CD872" s="133" t="str">
        <f t="shared" ca="1" si="793"/>
        <v/>
      </c>
      <c r="CE872" s="133" t="str">
        <f t="shared" ca="1" si="847"/>
        <v/>
      </c>
      <c r="CF872" s="133" t="str">
        <f t="shared" ca="1" si="794"/>
        <v/>
      </c>
      <c r="CG872" s="133" t="str">
        <f t="shared" ca="1" si="848"/>
        <v/>
      </c>
      <c r="CH872" s="133" t="str">
        <f ca="1">IF($H872="","",IF(MONTH($H872)=MONTH($C$4)-1,MAX(0,(CG872-SUM(N861:N872)+SUM(O861:O872))-(VLOOKUP(CB872-12,$CB$3:$CH871,6,FALSE))),0)*0.25)</f>
        <v/>
      </c>
      <c r="CI872" s="133" t="str">
        <f ca="1">IF($H872="","",CG872-SUM($CH$4:$CH872))</f>
        <v/>
      </c>
      <c r="CK872" s="133" t="str">
        <f ca="1">IF($H872="","",SUM($N$4:$N872)+$CK$3)</f>
        <v/>
      </c>
      <c r="CL872" s="133" t="str">
        <f ca="1">IF($H872="","",SUM($O$4:$O872))</f>
        <v/>
      </c>
      <c r="CM872" s="133" t="str">
        <f t="shared" ca="1" si="851"/>
        <v/>
      </c>
      <c r="CN872" s="133" t="str">
        <f ca="1">IF($H872="","",ROUND(IF(MONTH($H872)=MONTH($C$4)-1,BT872*(1+CC872)-SUM($CM$4:$CM872),0),2))</f>
        <v/>
      </c>
      <c r="CZ872" s="132" t="str">
        <f t="shared" ca="1" si="809"/>
        <v/>
      </c>
    </row>
    <row r="873" spans="6:104" x14ac:dyDescent="0.2">
      <c r="F873" s="3">
        <v>870</v>
      </c>
      <c r="G873" s="3">
        <f t="shared" si="810"/>
        <v>73</v>
      </c>
      <c r="H873" s="8" t="str">
        <f t="shared" ca="1" si="849"/>
        <v/>
      </c>
      <c r="I873" s="6" t="str">
        <f t="shared" ca="1" si="795"/>
        <v/>
      </c>
      <c r="J873" s="6" t="str">
        <f t="shared" ca="1" si="796"/>
        <v/>
      </c>
      <c r="K873" s="7"/>
      <c r="L873" s="6" t="str">
        <f ca="1">IF($H873="","",IF($J873="",VLOOKUP($I873,Sterbetafeln!$A$4:$I$124,$D$10,FALSE),MAX(0.0005,VLOOKUP($I873,Sterbetafeln!$A$4:$I$124,$D$10,FALSE)*VLOOKUP($J873,Sterbetafeln!$A$4:$I$124,$D$13,FALSE))))</f>
        <v/>
      </c>
      <c r="M873" s="78">
        <f ca="1">SUM($O$3:$O873)</f>
        <v>0</v>
      </c>
      <c r="N873" s="25" t="str">
        <f t="shared" ca="1" si="811"/>
        <v/>
      </c>
      <c r="O873" s="25" t="str">
        <f t="shared" ca="1" si="812"/>
        <v/>
      </c>
      <c r="P873" s="25" t="str">
        <f t="shared" ca="1" si="813"/>
        <v/>
      </c>
      <c r="Q873" s="7" t="str">
        <f t="shared" ca="1" si="814"/>
        <v/>
      </c>
      <c r="R873" s="25" t="str">
        <f t="shared" ca="1" si="815"/>
        <v/>
      </c>
      <c r="S873" s="25">
        <f ca="1">SUM(R$3:R873)</f>
        <v>0</v>
      </c>
      <c r="T873" s="25" t="str">
        <f t="shared" ca="1" si="816"/>
        <v/>
      </c>
      <c r="U873" s="25" t="str">
        <f t="shared" ca="1" si="797"/>
        <v/>
      </c>
      <c r="V873" s="25" t="str">
        <f t="shared" ca="1" si="817"/>
        <v/>
      </c>
      <c r="W873" s="25" t="str">
        <f t="shared" ca="1" si="798"/>
        <v/>
      </c>
      <c r="X873" s="25" t="str">
        <f t="shared" ca="1" si="818"/>
        <v/>
      </c>
      <c r="Y873" s="25" t="str">
        <f t="shared" ca="1" si="799"/>
        <v/>
      </c>
      <c r="Z873" s="25" t="str">
        <f t="shared" ca="1" si="819"/>
        <v/>
      </c>
      <c r="AA873" s="25" t="str">
        <f t="shared" ca="1" si="820"/>
        <v/>
      </c>
      <c r="AB873" s="25" t="str">
        <f ca="1">IF($H873="","",IF($Q873="x",SUM(U$3:W873)+SUM(Z$3:AA873)-SUM(AB$3:AB872),0))</f>
        <v/>
      </c>
      <c r="AC873" s="25" t="str">
        <f t="shared" ca="1" si="821"/>
        <v/>
      </c>
      <c r="AD873" s="25" t="str">
        <f t="shared" ca="1" si="800"/>
        <v/>
      </c>
      <c r="AE873" s="7"/>
      <c r="AF873" s="25" t="str">
        <f t="shared" ca="1" si="822"/>
        <v/>
      </c>
      <c r="AG873" s="25">
        <f ca="1">SUM(AF$3:AF873)</f>
        <v>0</v>
      </c>
      <c r="AH873" s="25" t="str">
        <f t="shared" ca="1" si="823"/>
        <v/>
      </c>
      <c r="AI873" s="25" t="str">
        <f t="shared" ca="1" si="801"/>
        <v/>
      </c>
      <c r="AJ873" s="25" t="str">
        <f t="shared" ca="1" si="824"/>
        <v/>
      </c>
      <c r="AK873" s="25" t="str">
        <f t="shared" ca="1" si="802"/>
        <v/>
      </c>
      <c r="AL873" s="25" t="str">
        <f t="shared" ca="1" si="825"/>
        <v/>
      </c>
      <c r="AM873" s="25" t="str">
        <f t="shared" ca="1" si="803"/>
        <v/>
      </c>
      <c r="AN873" s="25" t="str">
        <f t="shared" ca="1" si="826"/>
        <v/>
      </c>
      <c r="AO873" s="25" t="str">
        <f t="shared" ca="1" si="827"/>
        <v/>
      </c>
      <c r="AP873" s="25" t="str">
        <f ca="1">IF($H873="","",IF($Q873="x",SUM(AI$3:AK873)+SUM(AN$3:AO873)-SUM(AP$3:AP872),0))</f>
        <v/>
      </c>
      <c r="AQ873" s="25" t="str">
        <f t="shared" ca="1" si="828"/>
        <v/>
      </c>
      <c r="AR873" s="25" t="str">
        <f t="shared" ca="1" si="804"/>
        <v/>
      </c>
      <c r="AS873" s="7"/>
      <c r="AT873" s="25" t="str">
        <f t="shared" ca="1" si="829"/>
        <v/>
      </c>
      <c r="AU873" s="25">
        <f ca="1">SUM(AT$3:AT873)</f>
        <v>0</v>
      </c>
      <c r="AV873" s="25" t="str">
        <f t="shared" ca="1" si="830"/>
        <v/>
      </c>
      <c r="AW873" s="25" t="str">
        <f t="shared" ca="1" si="805"/>
        <v/>
      </c>
      <c r="AX873" s="25" t="str">
        <f t="shared" ca="1" si="831"/>
        <v/>
      </c>
      <c r="AY873" s="25" t="str">
        <f t="shared" ca="1" si="832"/>
        <v/>
      </c>
      <c r="AZ873" s="25" t="str">
        <f t="shared" ca="1" si="833"/>
        <v/>
      </c>
      <c r="BA873" s="25" t="str">
        <f t="shared" ca="1" si="834"/>
        <v/>
      </c>
      <c r="BB873" s="25" t="str">
        <f t="shared" ca="1" si="835"/>
        <v/>
      </c>
      <c r="BC873" s="25" t="str">
        <f t="shared" ca="1" si="836"/>
        <v/>
      </c>
      <c r="BD873" s="25" t="str">
        <f ca="1">IF($H873="","",IF($Q873="x",SUM(AW$3:AY873)+SUM(BB$3:BC873)-SUM(BD$3:BD872),0))</f>
        <v/>
      </c>
      <c r="BE873" s="25" t="str">
        <f t="shared" ca="1" si="837"/>
        <v/>
      </c>
      <c r="BF873" s="25" t="str">
        <f t="shared" ca="1" si="806"/>
        <v/>
      </c>
      <c r="BG873" s="7"/>
      <c r="BI873" s="25" t="str">
        <f t="shared" ca="1" si="838"/>
        <v/>
      </c>
      <c r="BJ873" s="25">
        <f ca="1">SUM(BI$3:BI873)</f>
        <v>0</v>
      </c>
      <c r="BK873" s="25" t="str">
        <f t="shared" ca="1" si="850"/>
        <v/>
      </c>
      <c r="BL873" s="25" t="str">
        <f t="shared" ca="1" si="807"/>
        <v/>
      </c>
      <c r="BM873" s="25" t="str">
        <f t="shared" ca="1" si="839"/>
        <v/>
      </c>
      <c r="BN873" s="25" t="str">
        <f t="shared" ca="1" si="840"/>
        <v/>
      </c>
      <c r="BO873" s="25" t="str">
        <f t="shared" ca="1" si="841"/>
        <v/>
      </c>
      <c r="BP873" s="25" t="str">
        <f t="shared" ca="1" si="842"/>
        <v/>
      </c>
      <c r="BQ873" s="25" t="str">
        <f t="shared" ca="1" si="843"/>
        <v/>
      </c>
      <c r="BR873" s="25" t="str">
        <f t="shared" ca="1" si="844"/>
        <v/>
      </c>
      <c r="BS873" s="25" t="str">
        <f ca="1">IF($H873="","",IF($Q873="x",SUM(BL$3:BN873)+SUM(BQ$3:BR873)-SUM(BS$3:BS872),0))</f>
        <v/>
      </c>
      <c r="BT873" s="25" t="str">
        <f t="shared" ca="1" si="845"/>
        <v/>
      </c>
      <c r="BU873" s="25" t="str">
        <f t="shared" ca="1" si="808"/>
        <v/>
      </c>
      <c r="BV873" s="7"/>
      <c r="BY873" s="7"/>
      <c r="CB873" s="131">
        <f t="shared" si="792"/>
        <v>870</v>
      </c>
      <c r="CC873" s="132" t="str">
        <f t="shared" ca="1" si="846"/>
        <v/>
      </c>
      <c r="CD873" s="133" t="str">
        <f t="shared" ca="1" si="793"/>
        <v/>
      </c>
      <c r="CE873" s="133" t="str">
        <f t="shared" ca="1" si="847"/>
        <v/>
      </c>
      <c r="CF873" s="133" t="str">
        <f t="shared" ca="1" si="794"/>
        <v/>
      </c>
      <c r="CG873" s="133" t="str">
        <f t="shared" ca="1" si="848"/>
        <v/>
      </c>
      <c r="CH873" s="133" t="str">
        <f ca="1">IF($H873="","",IF(MONTH($H873)=MONTH($C$4)-1,MAX(0,(CG873-SUM(N862:N873)+SUM(O862:O873))-(VLOOKUP(CB873-12,$CB$3:$CH872,6,FALSE))),0)*0.25)</f>
        <v/>
      </c>
      <c r="CI873" s="133" t="str">
        <f ca="1">IF($H873="","",CG873-SUM($CH$4:$CH873))</f>
        <v/>
      </c>
      <c r="CK873" s="133" t="str">
        <f ca="1">IF($H873="","",SUM($N$4:$N873)+$CK$3)</f>
        <v/>
      </c>
      <c r="CL873" s="133" t="str">
        <f ca="1">IF($H873="","",SUM($O$4:$O873))</f>
        <v/>
      </c>
      <c r="CM873" s="133" t="str">
        <f t="shared" ca="1" si="851"/>
        <v/>
      </c>
      <c r="CN873" s="133" t="str">
        <f ca="1">IF($H873="","",ROUND(IF(MONTH($H873)=MONTH($C$4)-1,BT873*(1+CC873)-SUM($CM$4:$CM873),0),2))</f>
        <v/>
      </c>
      <c r="CZ873" s="132" t="str">
        <f t="shared" ca="1" si="809"/>
        <v/>
      </c>
    </row>
    <row r="874" spans="6:104" x14ac:dyDescent="0.2">
      <c r="F874" s="3">
        <v>871</v>
      </c>
      <c r="G874" s="3">
        <f t="shared" si="810"/>
        <v>73</v>
      </c>
      <c r="H874" s="8" t="str">
        <f t="shared" ca="1" si="849"/>
        <v/>
      </c>
      <c r="I874" s="6" t="str">
        <f t="shared" ca="1" si="795"/>
        <v/>
      </c>
      <c r="J874" s="6" t="str">
        <f t="shared" ca="1" si="796"/>
        <v/>
      </c>
      <c r="K874" s="7"/>
      <c r="L874" s="6" t="str">
        <f ca="1">IF($H874="","",IF($J874="",VLOOKUP($I874,Sterbetafeln!$A$4:$I$124,$D$10,FALSE),MAX(0.0005,VLOOKUP($I874,Sterbetafeln!$A$4:$I$124,$D$10,FALSE)*VLOOKUP($J874,Sterbetafeln!$A$4:$I$124,$D$13,FALSE))))</f>
        <v/>
      </c>
      <c r="M874" s="78">
        <f ca="1">SUM($O$3:$O874)</f>
        <v>0</v>
      </c>
      <c r="N874" s="25" t="str">
        <f t="shared" ca="1" si="811"/>
        <v/>
      </c>
      <c r="O874" s="25" t="str">
        <f t="shared" ca="1" si="812"/>
        <v/>
      </c>
      <c r="P874" s="25" t="str">
        <f t="shared" ca="1" si="813"/>
        <v/>
      </c>
      <c r="Q874" s="7" t="str">
        <f t="shared" ca="1" si="814"/>
        <v/>
      </c>
      <c r="R874" s="25" t="str">
        <f t="shared" ca="1" si="815"/>
        <v/>
      </c>
      <c r="S874" s="25">
        <f ca="1">SUM(R$3:R874)</f>
        <v>0</v>
      </c>
      <c r="T874" s="25" t="str">
        <f t="shared" ca="1" si="816"/>
        <v/>
      </c>
      <c r="U874" s="25" t="str">
        <f t="shared" ca="1" si="797"/>
        <v/>
      </c>
      <c r="V874" s="25" t="str">
        <f t="shared" ca="1" si="817"/>
        <v/>
      </c>
      <c r="W874" s="25" t="str">
        <f t="shared" ca="1" si="798"/>
        <v/>
      </c>
      <c r="X874" s="25" t="str">
        <f t="shared" ca="1" si="818"/>
        <v/>
      </c>
      <c r="Y874" s="25" t="str">
        <f t="shared" ca="1" si="799"/>
        <v/>
      </c>
      <c r="Z874" s="25" t="str">
        <f t="shared" ca="1" si="819"/>
        <v/>
      </c>
      <c r="AA874" s="25" t="str">
        <f t="shared" ca="1" si="820"/>
        <v/>
      </c>
      <c r="AB874" s="25" t="str">
        <f ca="1">IF($H874="","",IF($Q874="x",SUM(U$3:W874)+SUM(Z$3:AA874)-SUM(AB$3:AB873),0))</f>
        <v/>
      </c>
      <c r="AC874" s="25" t="str">
        <f t="shared" ca="1" si="821"/>
        <v/>
      </c>
      <c r="AD874" s="25" t="str">
        <f t="shared" ca="1" si="800"/>
        <v/>
      </c>
      <c r="AE874" s="7"/>
      <c r="AF874" s="25" t="str">
        <f t="shared" ca="1" si="822"/>
        <v/>
      </c>
      <c r="AG874" s="25">
        <f ca="1">SUM(AF$3:AF874)</f>
        <v>0</v>
      </c>
      <c r="AH874" s="25" t="str">
        <f t="shared" ca="1" si="823"/>
        <v/>
      </c>
      <c r="AI874" s="25" t="str">
        <f t="shared" ca="1" si="801"/>
        <v/>
      </c>
      <c r="AJ874" s="25" t="str">
        <f t="shared" ca="1" si="824"/>
        <v/>
      </c>
      <c r="AK874" s="25" t="str">
        <f t="shared" ca="1" si="802"/>
        <v/>
      </c>
      <c r="AL874" s="25" t="str">
        <f t="shared" ca="1" si="825"/>
        <v/>
      </c>
      <c r="AM874" s="25" t="str">
        <f t="shared" ca="1" si="803"/>
        <v/>
      </c>
      <c r="AN874" s="25" t="str">
        <f t="shared" ca="1" si="826"/>
        <v/>
      </c>
      <c r="AO874" s="25" t="str">
        <f t="shared" ca="1" si="827"/>
        <v/>
      </c>
      <c r="AP874" s="25" t="str">
        <f ca="1">IF($H874="","",IF($Q874="x",SUM(AI$3:AK874)+SUM(AN$3:AO874)-SUM(AP$3:AP873),0))</f>
        <v/>
      </c>
      <c r="AQ874" s="25" t="str">
        <f t="shared" ca="1" si="828"/>
        <v/>
      </c>
      <c r="AR874" s="25" t="str">
        <f t="shared" ca="1" si="804"/>
        <v/>
      </c>
      <c r="AS874" s="7"/>
      <c r="AT874" s="25" t="str">
        <f t="shared" ca="1" si="829"/>
        <v/>
      </c>
      <c r="AU874" s="25">
        <f ca="1">SUM(AT$3:AT874)</f>
        <v>0</v>
      </c>
      <c r="AV874" s="25" t="str">
        <f t="shared" ca="1" si="830"/>
        <v/>
      </c>
      <c r="AW874" s="25" t="str">
        <f t="shared" ca="1" si="805"/>
        <v/>
      </c>
      <c r="AX874" s="25" t="str">
        <f t="shared" ca="1" si="831"/>
        <v/>
      </c>
      <c r="AY874" s="25" t="str">
        <f t="shared" ca="1" si="832"/>
        <v/>
      </c>
      <c r="AZ874" s="25" t="str">
        <f t="shared" ca="1" si="833"/>
        <v/>
      </c>
      <c r="BA874" s="25" t="str">
        <f t="shared" ca="1" si="834"/>
        <v/>
      </c>
      <c r="BB874" s="25" t="str">
        <f t="shared" ca="1" si="835"/>
        <v/>
      </c>
      <c r="BC874" s="25" t="str">
        <f t="shared" ca="1" si="836"/>
        <v/>
      </c>
      <c r="BD874" s="25" t="str">
        <f ca="1">IF($H874="","",IF($Q874="x",SUM(AW$3:AY874)+SUM(BB$3:BC874)-SUM(BD$3:BD873),0))</f>
        <v/>
      </c>
      <c r="BE874" s="25" t="str">
        <f t="shared" ca="1" si="837"/>
        <v/>
      </c>
      <c r="BF874" s="25" t="str">
        <f t="shared" ca="1" si="806"/>
        <v/>
      </c>
      <c r="BG874" s="7"/>
      <c r="BI874" s="25" t="str">
        <f t="shared" ca="1" si="838"/>
        <v/>
      </c>
      <c r="BJ874" s="25">
        <f ca="1">SUM(BI$3:BI874)</f>
        <v>0</v>
      </c>
      <c r="BK874" s="25" t="str">
        <f t="shared" ca="1" si="850"/>
        <v/>
      </c>
      <c r="BL874" s="25" t="str">
        <f t="shared" ca="1" si="807"/>
        <v/>
      </c>
      <c r="BM874" s="25" t="str">
        <f t="shared" ca="1" si="839"/>
        <v/>
      </c>
      <c r="BN874" s="25" t="str">
        <f t="shared" ca="1" si="840"/>
        <v/>
      </c>
      <c r="BO874" s="25" t="str">
        <f t="shared" ca="1" si="841"/>
        <v/>
      </c>
      <c r="BP874" s="25" t="str">
        <f t="shared" ca="1" si="842"/>
        <v/>
      </c>
      <c r="BQ874" s="25" t="str">
        <f t="shared" ca="1" si="843"/>
        <v/>
      </c>
      <c r="BR874" s="25" t="str">
        <f t="shared" ca="1" si="844"/>
        <v/>
      </c>
      <c r="BS874" s="25" t="str">
        <f ca="1">IF($H874="","",IF($Q874="x",SUM(BL$3:BN874)+SUM(BQ$3:BR874)-SUM(BS$3:BS873),0))</f>
        <v/>
      </c>
      <c r="BT874" s="25" t="str">
        <f t="shared" ca="1" si="845"/>
        <v/>
      </c>
      <c r="BU874" s="25" t="str">
        <f t="shared" ca="1" si="808"/>
        <v/>
      </c>
      <c r="BV874" s="7"/>
      <c r="BY874" s="7"/>
      <c r="CB874" s="131">
        <f t="shared" si="792"/>
        <v>871</v>
      </c>
      <c r="CC874" s="132" t="str">
        <f t="shared" ca="1" si="846"/>
        <v/>
      </c>
      <c r="CD874" s="133" t="str">
        <f t="shared" ca="1" si="793"/>
        <v/>
      </c>
      <c r="CE874" s="133" t="str">
        <f t="shared" ca="1" si="847"/>
        <v/>
      </c>
      <c r="CF874" s="133" t="str">
        <f t="shared" ca="1" si="794"/>
        <v/>
      </c>
      <c r="CG874" s="133" t="str">
        <f t="shared" ca="1" si="848"/>
        <v/>
      </c>
      <c r="CH874" s="133" t="str">
        <f ca="1">IF($H874="","",IF(MONTH($H874)=MONTH($C$4)-1,MAX(0,(CG874-SUM(N863:N874)+SUM(O863:O874))-(VLOOKUP(CB874-12,$CB$3:$CH873,6,FALSE))),0)*0.25)</f>
        <v/>
      </c>
      <c r="CI874" s="133" t="str">
        <f ca="1">IF($H874="","",CG874-SUM($CH$4:$CH874))</f>
        <v/>
      </c>
      <c r="CK874" s="133" t="str">
        <f ca="1">IF($H874="","",SUM($N$4:$N874)+$CK$3)</f>
        <v/>
      </c>
      <c r="CL874" s="133" t="str">
        <f ca="1">IF($H874="","",SUM($O$4:$O874))</f>
        <v/>
      </c>
      <c r="CM874" s="133" t="str">
        <f t="shared" ca="1" si="851"/>
        <v/>
      </c>
      <c r="CN874" s="133" t="str">
        <f ca="1">IF($H874="","",ROUND(IF(MONTH($H874)=MONTH($C$4)-1,BT874*(1+CC874)-SUM($CM$4:$CM874),0),2))</f>
        <v/>
      </c>
      <c r="CZ874" s="132" t="str">
        <f t="shared" ca="1" si="809"/>
        <v/>
      </c>
    </row>
    <row r="875" spans="6:104" x14ac:dyDescent="0.2">
      <c r="F875" s="3">
        <v>872</v>
      </c>
      <c r="G875" s="3">
        <f t="shared" si="810"/>
        <v>73</v>
      </c>
      <c r="H875" s="8" t="str">
        <f t="shared" ca="1" si="849"/>
        <v/>
      </c>
      <c r="I875" s="6" t="str">
        <f t="shared" ca="1" si="795"/>
        <v/>
      </c>
      <c r="J875" s="6" t="str">
        <f t="shared" ca="1" si="796"/>
        <v/>
      </c>
      <c r="K875" s="7"/>
      <c r="L875" s="6" t="str">
        <f ca="1">IF($H875="","",IF($J875="",VLOOKUP($I875,Sterbetafeln!$A$4:$I$124,$D$10,FALSE),MAX(0.0005,VLOOKUP($I875,Sterbetafeln!$A$4:$I$124,$D$10,FALSE)*VLOOKUP($J875,Sterbetafeln!$A$4:$I$124,$D$13,FALSE))))</f>
        <v/>
      </c>
      <c r="M875" s="78">
        <f ca="1">SUM($O$3:$O875)</f>
        <v>0</v>
      </c>
      <c r="N875" s="25" t="str">
        <f t="shared" ca="1" si="811"/>
        <v/>
      </c>
      <c r="O875" s="25" t="str">
        <f t="shared" ca="1" si="812"/>
        <v/>
      </c>
      <c r="P875" s="25" t="str">
        <f t="shared" ca="1" si="813"/>
        <v/>
      </c>
      <c r="Q875" s="7" t="str">
        <f t="shared" ca="1" si="814"/>
        <v/>
      </c>
      <c r="R875" s="25" t="str">
        <f t="shared" ca="1" si="815"/>
        <v/>
      </c>
      <c r="S875" s="25">
        <f ca="1">SUM(R$3:R875)</f>
        <v>0</v>
      </c>
      <c r="T875" s="25" t="str">
        <f t="shared" ca="1" si="816"/>
        <v/>
      </c>
      <c r="U875" s="25" t="str">
        <f t="shared" ca="1" si="797"/>
        <v/>
      </c>
      <c r="V875" s="25" t="str">
        <f t="shared" ca="1" si="817"/>
        <v/>
      </c>
      <c r="W875" s="25" t="str">
        <f t="shared" ca="1" si="798"/>
        <v/>
      </c>
      <c r="X875" s="25" t="str">
        <f t="shared" ca="1" si="818"/>
        <v/>
      </c>
      <c r="Y875" s="25" t="str">
        <f t="shared" ca="1" si="799"/>
        <v/>
      </c>
      <c r="Z875" s="25" t="str">
        <f t="shared" ca="1" si="819"/>
        <v/>
      </c>
      <c r="AA875" s="25" t="str">
        <f t="shared" ca="1" si="820"/>
        <v/>
      </c>
      <c r="AB875" s="25" t="str">
        <f ca="1">IF($H875="","",IF($Q875="x",SUM(U$3:W875)+SUM(Z$3:AA875)-SUM(AB$3:AB874),0))</f>
        <v/>
      </c>
      <c r="AC875" s="25" t="str">
        <f t="shared" ca="1" si="821"/>
        <v/>
      </c>
      <c r="AD875" s="25" t="str">
        <f t="shared" ca="1" si="800"/>
        <v/>
      </c>
      <c r="AE875" s="7"/>
      <c r="AF875" s="25" t="str">
        <f t="shared" ca="1" si="822"/>
        <v/>
      </c>
      <c r="AG875" s="25">
        <f ca="1">SUM(AF$3:AF875)</f>
        <v>0</v>
      </c>
      <c r="AH875" s="25" t="str">
        <f t="shared" ca="1" si="823"/>
        <v/>
      </c>
      <c r="AI875" s="25" t="str">
        <f t="shared" ca="1" si="801"/>
        <v/>
      </c>
      <c r="AJ875" s="25" t="str">
        <f t="shared" ca="1" si="824"/>
        <v/>
      </c>
      <c r="AK875" s="25" t="str">
        <f t="shared" ca="1" si="802"/>
        <v/>
      </c>
      <c r="AL875" s="25" t="str">
        <f t="shared" ca="1" si="825"/>
        <v/>
      </c>
      <c r="AM875" s="25" t="str">
        <f t="shared" ca="1" si="803"/>
        <v/>
      </c>
      <c r="AN875" s="25" t="str">
        <f t="shared" ca="1" si="826"/>
        <v/>
      </c>
      <c r="AO875" s="25" t="str">
        <f t="shared" ca="1" si="827"/>
        <v/>
      </c>
      <c r="AP875" s="25" t="str">
        <f ca="1">IF($H875="","",IF($Q875="x",SUM(AI$3:AK875)+SUM(AN$3:AO875)-SUM(AP$3:AP874),0))</f>
        <v/>
      </c>
      <c r="AQ875" s="25" t="str">
        <f t="shared" ca="1" si="828"/>
        <v/>
      </c>
      <c r="AR875" s="25" t="str">
        <f t="shared" ca="1" si="804"/>
        <v/>
      </c>
      <c r="AS875" s="7"/>
      <c r="AT875" s="25" t="str">
        <f t="shared" ca="1" si="829"/>
        <v/>
      </c>
      <c r="AU875" s="25">
        <f ca="1">SUM(AT$3:AT875)</f>
        <v>0</v>
      </c>
      <c r="AV875" s="25" t="str">
        <f t="shared" ca="1" si="830"/>
        <v/>
      </c>
      <c r="AW875" s="25" t="str">
        <f t="shared" ca="1" si="805"/>
        <v/>
      </c>
      <c r="AX875" s="25" t="str">
        <f t="shared" ca="1" si="831"/>
        <v/>
      </c>
      <c r="AY875" s="25" t="str">
        <f t="shared" ca="1" si="832"/>
        <v/>
      </c>
      <c r="AZ875" s="25" t="str">
        <f t="shared" ca="1" si="833"/>
        <v/>
      </c>
      <c r="BA875" s="25" t="str">
        <f t="shared" ca="1" si="834"/>
        <v/>
      </c>
      <c r="BB875" s="25" t="str">
        <f t="shared" ca="1" si="835"/>
        <v/>
      </c>
      <c r="BC875" s="25" t="str">
        <f t="shared" ca="1" si="836"/>
        <v/>
      </c>
      <c r="BD875" s="25" t="str">
        <f ca="1">IF($H875="","",IF($Q875="x",SUM(AW$3:AY875)+SUM(BB$3:BC875)-SUM(BD$3:BD874),0))</f>
        <v/>
      </c>
      <c r="BE875" s="25" t="str">
        <f t="shared" ca="1" si="837"/>
        <v/>
      </c>
      <c r="BF875" s="25" t="str">
        <f t="shared" ca="1" si="806"/>
        <v/>
      </c>
      <c r="BG875" s="7"/>
      <c r="BI875" s="25" t="str">
        <f t="shared" ca="1" si="838"/>
        <v/>
      </c>
      <c r="BJ875" s="25">
        <f ca="1">SUM(BI$3:BI875)</f>
        <v>0</v>
      </c>
      <c r="BK875" s="25" t="str">
        <f t="shared" ca="1" si="850"/>
        <v/>
      </c>
      <c r="BL875" s="25" t="str">
        <f t="shared" ca="1" si="807"/>
        <v/>
      </c>
      <c r="BM875" s="25" t="str">
        <f t="shared" ca="1" si="839"/>
        <v/>
      </c>
      <c r="BN875" s="25" t="str">
        <f t="shared" ca="1" si="840"/>
        <v/>
      </c>
      <c r="BO875" s="25" t="str">
        <f t="shared" ca="1" si="841"/>
        <v/>
      </c>
      <c r="BP875" s="25" t="str">
        <f t="shared" ca="1" si="842"/>
        <v/>
      </c>
      <c r="BQ875" s="25" t="str">
        <f t="shared" ca="1" si="843"/>
        <v/>
      </c>
      <c r="BR875" s="25" t="str">
        <f t="shared" ca="1" si="844"/>
        <v/>
      </c>
      <c r="BS875" s="25" t="str">
        <f ca="1">IF($H875="","",IF($Q875="x",SUM(BL$3:BN875)+SUM(BQ$3:BR875)-SUM(BS$3:BS874),0))</f>
        <v/>
      </c>
      <c r="BT875" s="25" t="str">
        <f t="shared" ca="1" si="845"/>
        <v/>
      </c>
      <c r="BU875" s="25" t="str">
        <f t="shared" ca="1" si="808"/>
        <v/>
      </c>
      <c r="BV875" s="7"/>
      <c r="BY875" s="7"/>
      <c r="CB875" s="131">
        <f t="shared" si="792"/>
        <v>872</v>
      </c>
      <c r="CC875" s="132" t="str">
        <f t="shared" ca="1" si="846"/>
        <v/>
      </c>
      <c r="CD875" s="133" t="str">
        <f t="shared" ca="1" si="793"/>
        <v/>
      </c>
      <c r="CE875" s="133" t="str">
        <f t="shared" ca="1" si="847"/>
        <v/>
      </c>
      <c r="CF875" s="133" t="str">
        <f t="shared" ca="1" si="794"/>
        <v/>
      </c>
      <c r="CG875" s="133" t="str">
        <f t="shared" ca="1" si="848"/>
        <v/>
      </c>
      <c r="CH875" s="133" t="str">
        <f ca="1">IF($H875="","",IF(MONTH($H875)=MONTH($C$4)-1,MAX(0,(CG875-SUM(N864:N875)+SUM(O864:O875))-(VLOOKUP(CB875-12,$CB$3:$CH874,6,FALSE))),0)*0.25)</f>
        <v/>
      </c>
      <c r="CI875" s="133" t="str">
        <f ca="1">IF($H875="","",CG875-SUM($CH$4:$CH875))</f>
        <v/>
      </c>
      <c r="CK875" s="133" t="str">
        <f ca="1">IF($H875="","",SUM($N$4:$N875)+$CK$3)</f>
        <v/>
      </c>
      <c r="CL875" s="133" t="str">
        <f ca="1">IF($H875="","",SUM($O$4:$O875))</f>
        <v/>
      </c>
      <c r="CM875" s="133" t="str">
        <f t="shared" ca="1" si="851"/>
        <v/>
      </c>
      <c r="CN875" s="133" t="str">
        <f ca="1">IF($H875="","",ROUND(IF(MONTH($H875)=MONTH($C$4)-1,BT875*(1+CC875)-SUM($CM$4:$CM875),0),2))</f>
        <v/>
      </c>
      <c r="CZ875" s="132" t="str">
        <f t="shared" ca="1" si="809"/>
        <v/>
      </c>
    </row>
    <row r="876" spans="6:104" x14ac:dyDescent="0.2">
      <c r="F876" s="3">
        <v>873</v>
      </c>
      <c r="G876" s="3">
        <f t="shared" si="810"/>
        <v>73</v>
      </c>
      <c r="H876" s="8" t="str">
        <f t="shared" ca="1" si="849"/>
        <v/>
      </c>
      <c r="I876" s="6" t="str">
        <f t="shared" ca="1" si="795"/>
        <v/>
      </c>
      <c r="J876" s="6" t="str">
        <f t="shared" ca="1" si="796"/>
        <v/>
      </c>
      <c r="K876" s="7"/>
      <c r="L876" s="6" t="str">
        <f ca="1">IF($H876="","",IF($J876="",VLOOKUP($I876,Sterbetafeln!$A$4:$I$124,$D$10,FALSE),MAX(0.0005,VLOOKUP($I876,Sterbetafeln!$A$4:$I$124,$D$10,FALSE)*VLOOKUP($J876,Sterbetafeln!$A$4:$I$124,$D$13,FALSE))))</f>
        <v/>
      </c>
      <c r="M876" s="78">
        <f ca="1">SUM($O$3:$O876)</f>
        <v>0</v>
      </c>
      <c r="N876" s="25" t="str">
        <f t="shared" ca="1" si="811"/>
        <v/>
      </c>
      <c r="O876" s="25" t="str">
        <f t="shared" ca="1" si="812"/>
        <v/>
      </c>
      <c r="P876" s="25" t="str">
        <f t="shared" ca="1" si="813"/>
        <v/>
      </c>
      <c r="Q876" s="7" t="str">
        <f t="shared" ca="1" si="814"/>
        <v/>
      </c>
      <c r="R876" s="25" t="str">
        <f t="shared" ca="1" si="815"/>
        <v/>
      </c>
      <c r="S876" s="25">
        <f ca="1">SUM(R$3:R876)</f>
        <v>0</v>
      </c>
      <c r="T876" s="25" t="str">
        <f t="shared" ca="1" si="816"/>
        <v/>
      </c>
      <c r="U876" s="25" t="str">
        <f t="shared" ca="1" si="797"/>
        <v/>
      </c>
      <c r="V876" s="25" t="str">
        <f t="shared" ca="1" si="817"/>
        <v/>
      </c>
      <c r="W876" s="25" t="str">
        <f t="shared" ca="1" si="798"/>
        <v/>
      </c>
      <c r="X876" s="25" t="str">
        <f t="shared" ca="1" si="818"/>
        <v/>
      </c>
      <c r="Y876" s="25" t="str">
        <f t="shared" ca="1" si="799"/>
        <v/>
      </c>
      <c r="Z876" s="25" t="str">
        <f t="shared" ca="1" si="819"/>
        <v/>
      </c>
      <c r="AA876" s="25" t="str">
        <f t="shared" ca="1" si="820"/>
        <v/>
      </c>
      <c r="AB876" s="25" t="str">
        <f ca="1">IF($H876="","",IF($Q876="x",SUM(U$3:W876)+SUM(Z$3:AA876)-SUM(AB$3:AB875),0))</f>
        <v/>
      </c>
      <c r="AC876" s="25" t="str">
        <f t="shared" ca="1" si="821"/>
        <v/>
      </c>
      <c r="AD876" s="25" t="str">
        <f t="shared" ca="1" si="800"/>
        <v/>
      </c>
      <c r="AE876" s="7"/>
      <c r="AF876" s="25" t="str">
        <f t="shared" ca="1" si="822"/>
        <v/>
      </c>
      <c r="AG876" s="25">
        <f ca="1">SUM(AF$3:AF876)</f>
        <v>0</v>
      </c>
      <c r="AH876" s="25" t="str">
        <f t="shared" ca="1" si="823"/>
        <v/>
      </c>
      <c r="AI876" s="25" t="str">
        <f t="shared" ca="1" si="801"/>
        <v/>
      </c>
      <c r="AJ876" s="25" t="str">
        <f t="shared" ca="1" si="824"/>
        <v/>
      </c>
      <c r="AK876" s="25" t="str">
        <f t="shared" ca="1" si="802"/>
        <v/>
      </c>
      <c r="AL876" s="25" t="str">
        <f t="shared" ca="1" si="825"/>
        <v/>
      </c>
      <c r="AM876" s="25" t="str">
        <f t="shared" ca="1" si="803"/>
        <v/>
      </c>
      <c r="AN876" s="25" t="str">
        <f t="shared" ca="1" si="826"/>
        <v/>
      </c>
      <c r="AO876" s="25" t="str">
        <f t="shared" ca="1" si="827"/>
        <v/>
      </c>
      <c r="AP876" s="25" t="str">
        <f ca="1">IF($H876="","",IF($Q876="x",SUM(AI$3:AK876)+SUM(AN$3:AO876)-SUM(AP$3:AP875),0))</f>
        <v/>
      </c>
      <c r="AQ876" s="25" t="str">
        <f t="shared" ca="1" si="828"/>
        <v/>
      </c>
      <c r="AR876" s="25" t="str">
        <f t="shared" ca="1" si="804"/>
        <v/>
      </c>
      <c r="AS876" s="7"/>
      <c r="AT876" s="25" t="str">
        <f t="shared" ca="1" si="829"/>
        <v/>
      </c>
      <c r="AU876" s="25">
        <f ca="1">SUM(AT$3:AT876)</f>
        <v>0</v>
      </c>
      <c r="AV876" s="25" t="str">
        <f t="shared" ca="1" si="830"/>
        <v/>
      </c>
      <c r="AW876" s="25" t="str">
        <f t="shared" ca="1" si="805"/>
        <v/>
      </c>
      <c r="AX876" s="25" t="str">
        <f t="shared" ca="1" si="831"/>
        <v/>
      </c>
      <c r="AY876" s="25" t="str">
        <f t="shared" ca="1" si="832"/>
        <v/>
      </c>
      <c r="AZ876" s="25" t="str">
        <f t="shared" ca="1" si="833"/>
        <v/>
      </c>
      <c r="BA876" s="25" t="str">
        <f t="shared" ca="1" si="834"/>
        <v/>
      </c>
      <c r="BB876" s="25" t="str">
        <f t="shared" ca="1" si="835"/>
        <v/>
      </c>
      <c r="BC876" s="25" t="str">
        <f t="shared" ca="1" si="836"/>
        <v/>
      </c>
      <c r="BD876" s="25" t="str">
        <f ca="1">IF($H876="","",IF($Q876="x",SUM(AW$3:AY876)+SUM(BB$3:BC876)-SUM(BD$3:BD875),0))</f>
        <v/>
      </c>
      <c r="BE876" s="25" t="str">
        <f t="shared" ca="1" si="837"/>
        <v/>
      </c>
      <c r="BF876" s="25" t="str">
        <f t="shared" ca="1" si="806"/>
        <v/>
      </c>
      <c r="BG876" s="7"/>
      <c r="BI876" s="25" t="str">
        <f t="shared" ca="1" si="838"/>
        <v/>
      </c>
      <c r="BJ876" s="25">
        <f ca="1">SUM(BI$3:BI876)</f>
        <v>0</v>
      </c>
      <c r="BK876" s="25" t="str">
        <f t="shared" ca="1" si="850"/>
        <v/>
      </c>
      <c r="BL876" s="25" t="str">
        <f t="shared" ca="1" si="807"/>
        <v/>
      </c>
      <c r="BM876" s="25" t="str">
        <f t="shared" ca="1" si="839"/>
        <v/>
      </c>
      <c r="BN876" s="25" t="str">
        <f t="shared" ca="1" si="840"/>
        <v/>
      </c>
      <c r="BO876" s="25" t="str">
        <f t="shared" ca="1" si="841"/>
        <v/>
      </c>
      <c r="BP876" s="25" t="str">
        <f t="shared" ca="1" si="842"/>
        <v/>
      </c>
      <c r="BQ876" s="25" t="str">
        <f t="shared" ca="1" si="843"/>
        <v/>
      </c>
      <c r="BR876" s="25" t="str">
        <f t="shared" ca="1" si="844"/>
        <v/>
      </c>
      <c r="BS876" s="25" t="str">
        <f ca="1">IF($H876="","",IF($Q876="x",SUM(BL$3:BN876)+SUM(BQ$3:BR876)-SUM(BS$3:BS875),0))</f>
        <v/>
      </c>
      <c r="BT876" s="25" t="str">
        <f t="shared" ca="1" si="845"/>
        <v/>
      </c>
      <c r="BU876" s="25" t="str">
        <f t="shared" ca="1" si="808"/>
        <v/>
      </c>
      <c r="BV876" s="7"/>
      <c r="BY876" s="7"/>
      <c r="CB876" s="131">
        <f t="shared" si="792"/>
        <v>873</v>
      </c>
      <c r="CC876" s="132" t="str">
        <f t="shared" ca="1" si="846"/>
        <v/>
      </c>
      <c r="CD876" s="133" t="str">
        <f t="shared" ca="1" si="793"/>
        <v/>
      </c>
      <c r="CE876" s="133" t="str">
        <f t="shared" ca="1" si="847"/>
        <v/>
      </c>
      <c r="CF876" s="133" t="str">
        <f t="shared" ca="1" si="794"/>
        <v/>
      </c>
      <c r="CG876" s="133" t="str">
        <f t="shared" ca="1" si="848"/>
        <v/>
      </c>
      <c r="CH876" s="133" t="str">
        <f ca="1">IF($H876="","",IF(MONTH($H876)=MONTH($C$4)-1,MAX(0,(CG876-SUM(N865:N876)+SUM(O865:O876))-(VLOOKUP(CB876-12,$CB$3:$CH875,6,FALSE))),0)*0.25)</f>
        <v/>
      </c>
      <c r="CI876" s="133" t="str">
        <f ca="1">IF($H876="","",CG876-SUM($CH$4:$CH876))</f>
        <v/>
      </c>
      <c r="CK876" s="133" t="str">
        <f ca="1">IF($H876="","",SUM($N$4:$N876)+$CK$3)</f>
        <v/>
      </c>
      <c r="CL876" s="133" t="str">
        <f ca="1">IF($H876="","",SUM($O$4:$O876))</f>
        <v/>
      </c>
      <c r="CM876" s="133" t="str">
        <f t="shared" ca="1" si="851"/>
        <v/>
      </c>
      <c r="CN876" s="133" t="str">
        <f ca="1">IF($H876="","",ROUND(IF(MONTH($H876)=MONTH($C$4)-1,BT876*(1+CC876)-SUM($CM$4:$CM876),0),2))</f>
        <v/>
      </c>
      <c r="CZ876" s="132" t="str">
        <f t="shared" ca="1" si="809"/>
        <v/>
      </c>
    </row>
    <row r="877" spans="6:104" x14ac:dyDescent="0.2">
      <c r="F877" s="3">
        <v>874</v>
      </c>
      <c r="G877" s="3">
        <f t="shared" si="810"/>
        <v>73</v>
      </c>
      <c r="H877" s="8" t="str">
        <f t="shared" ca="1" si="849"/>
        <v/>
      </c>
      <c r="I877" s="6" t="str">
        <f t="shared" ca="1" si="795"/>
        <v/>
      </c>
      <c r="J877" s="6" t="str">
        <f t="shared" ca="1" si="796"/>
        <v/>
      </c>
      <c r="K877" s="7"/>
      <c r="L877" s="6" t="str">
        <f ca="1">IF($H877="","",IF($J877="",VLOOKUP($I877,Sterbetafeln!$A$4:$I$124,$D$10,FALSE),MAX(0.0005,VLOOKUP($I877,Sterbetafeln!$A$4:$I$124,$D$10,FALSE)*VLOOKUP($J877,Sterbetafeln!$A$4:$I$124,$D$13,FALSE))))</f>
        <v/>
      </c>
      <c r="M877" s="78">
        <f ca="1">SUM($O$3:$O877)</f>
        <v>0</v>
      </c>
      <c r="N877" s="25" t="str">
        <f t="shared" ca="1" si="811"/>
        <v/>
      </c>
      <c r="O877" s="25" t="str">
        <f t="shared" ca="1" si="812"/>
        <v/>
      </c>
      <c r="P877" s="25" t="str">
        <f t="shared" ca="1" si="813"/>
        <v/>
      </c>
      <c r="Q877" s="7" t="str">
        <f t="shared" ca="1" si="814"/>
        <v/>
      </c>
      <c r="R877" s="25" t="str">
        <f t="shared" ca="1" si="815"/>
        <v/>
      </c>
      <c r="S877" s="25">
        <f ca="1">SUM(R$3:R877)</f>
        <v>0</v>
      </c>
      <c r="T877" s="25" t="str">
        <f t="shared" ca="1" si="816"/>
        <v/>
      </c>
      <c r="U877" s="25" t="str">
        <f t="shared" ca="1" si="797"/>
        <v/>
      </c>
      <c r="V877" s="25" t="str">
        <f t="shared" ca="1" si="817"/>
        <v/>
      </c>
      <c r="W877" s="25" t="str">
        <f t="shared" ca="1" si="798"/>
        <v/>
      </c>
      <c r="X877" s="25" t="str">
        <f t="shared" ca="1" si="818"/>
        <v/>
      </c>
      <c r="Y877" s="25" t="str">
        <f t="shared" ca="1" si="799"/>
        <v/>
      </c>
      <c r="Z877" s="25" t="str">
        <f t="shared" ca="1" si="819"/>
        <v/>
      </c>
      <c r="AA877" s="25" t="str">
        <f t="shared" ca="1" si="820"/>
        <v/>
      </c>
      <c r="AB877" s="25" t="str">
        <f ca="1">IF($H877="","",IF($Q877="x",SUM(U$3:W877)+SUM(Z$3:AA877)-SUM(AB$3:AB876),0))</f>
        <v/>
      </c>
      <c r="AC877" s="25" t="str">
        <f t="shared" ca="1" si="821"/>
        <v/>
      </c>
      <c r="AD877" s="25" t="str">
        <f t="shared" ca="1" si="800"/>
        <v/>
      </c>
      <c r="AE877" s="7"/>
      <c r="AF877" s="25" t="str">
        <f t="shared" ca="1" si="822"/>
        <v/>
      </c>
      <c r="AG877" s="25">
        <f ca="1">SUM(AF$3:AF877)</f>
        <v>0</v>
      </c>
      <c r="AH877" s="25" t="str">
        <f t="shared" ca="1" si="823"/>
        <v/>
      </c>
      <c r="AI877" s="25" t="str">
        <f t="shared" ca="1" si="801"/>
        <v/>
      </c>
      <c r="AJ877" s="25" t="str">
        <f t="shared" ca="1" si="824"/>
        <v/>
      </c>
      <c r="AK877" s="25" t="str">
        <f t="shared" ca="1" si="802"/>
        <v/>
      </c>
      <c r="AL877" s="25" t="str">
        <f t="shared" ca="1" si="825"/>
        <v/>
      </c>
      <c r="AM877" s="25" t="str">
        <f t="shared" ca="1" si="803"/>
        <v/>
      </c>
      <c r="AN877" s="25" t="str">
        <f t="shared" ca="1" si="826"/>
        <v/>
      </c>
      <c r="AO877" s="25" t="str">
        <f t="shared" ca="1" si="827"/>
        <v/>
      </c>
      <c r="AP877" s="25" t="str">
        <f ca="1">IF($H877="","",IF($Q877="x",SUM(AI$3:AK877)+SUM(AN$3:AO877)-SUM(AP$3:AP876),0))</f>
        <v/>
      </c>
      <c r="AQ877" s="25" t="str">
        <f t="shared" ca="1" si="828"/>
        <v/>
      </c>
      <c r="AR877" s="25" t="str">
        <f t="shared" ca="1" si="804"/>
        <v/>
      </c>
      <c r="AS877" s="7"/>
      <c r="AT877" s="25" t="str">
        <f t="shared" ca="1" si="829"/>
        <v/>
      </c>
      <c r="AU877" s="25">
        <f ca="1">SUM(AT$3:AT877)</f>
        <v>0</v>
      </c>
      <c r="AV877" s="25" t="str">
        <f t="shared" ca="1" si="830"/>
        <v/>
      </c>
      <c r="AW877" s="25" t="str">
        <f t="shared" ca="1" si="805"/>
        <v/>
      </c>
      <c r="AX877" s="25" t="str">
        <f t="shared" ca="1" si="831"/>
        <v/>
      </c>
      <c r="AY877" s="25" t="str">
        <f t="shared" ca="1" si="832"/>
        <v/>
      </c>
      <c r="AZ877" s="25" t="str">
        <f t="shared" ca="1" si="833"/>
        <v/>
      </c>
      <c r="BA877" s="25" t="str">
        <f t="shared" ca="1" si="834"/>
        <v/>
      </c>
      <c r="BB877" s="25" t="str">
        <f t="shared" ca="1" si="835"/>
        <v/>
      </c>
      <c r="BC877" s="25" t="str">
        <f t="shared" ca="1" si="836"/>
        <v/>
      </c>
      <c r="BD877" s="25" t="str">
        <f ca="1">IF($H877="","",IF($Q877="x",SUM(AW$3:AY877)+SUM(BB$3:BC877)-SUM(BD$3:BD876),0))</f>
        <v/>
      </c>
      <c r="BE877" s="25" t="str">
        <f t="shared" ca="1" si="837"/>
        <v/>
      </c>
      <c r="BF877" s="25" t="str">
        <f t="shared" ca="1" si="806"/>
        <v/>
      </c>
      <c r="BG877" s="7"/>
      <c r="BI877" s="25" t="str">
        <f t="shared" ca="1" si="838"/>
        <v/>
      </c>
      <c r="BJ877" s="25">
        <f ca="1">SUM(BI$3:BI877)</f>
        <v>0</v>
      </c>
      <c r="BK877" s="25" t="str">
        <f t="shared" ca="1" si="850"/>
        <v/>
      </c>
      <c r="BL877" s="25" t="str">
        <f t="shared" ca="1" si="807"/>
        <v/>
      </c>
      <c r="BM877" s="25" t="str">
        <f t="shared" ca="1" si="839"/>
        <v/>
      </c>
      <c r="BN877" s="25" t="str">
        <f t="shared" ca="1" si="840"/>
        <v/>
      </c>
      <c r="BO877" s="25" t="str">
        <f t="shared" ca="1" si="841"/>
        <v/>
      </c>
      <c r="BP877" s="25" t="str">
        <f t="shared" ca="1" si="842"/>
        <v/>
      </c>
      <c r="BQ877" s="25" t="str">
        <f t="shared" ca="1" si="843"/>
        <v/>
      </c>
      <c r="BR877" s="25" t="str">
        <f t="shared" ca="1" si="844"/>
        <v/>
      </c>
      <c r="BS877" s="25" t="str">
        <f ca="1">IF($H877="","",IF($Q877="x",SUM(BL$3:BN877)+SUM(BQ$3:BR877)-SUM(BS$3:BS876),0))</f>
        <v/>
      </c>
      <c r="BT877" s="25" t="str">
        <f t="shared" ca="1" si="845"/>
        <v/>
      </c>
      <c r="BU877" s="25" t="str">
        <f t="shared" ca="1" si="808"/>
        <v/>
      </c>
      <c r="BV877" s="7"/>
      <c r="BY877" s="7"/>
      <c r="CB877" s="131">
        <f t="shared" si="792"/>
        <v>874</v>
      </c>
      <c r="CC877" s="132" t="str">
        <f t="shared" ca="1" si="846"/>
        <v/>
      </c>
      <c r="CD877" s="133" t="str">
        <f t="shared" ca="1" si="793"/>
        <v/>
      </c>
      <c r="CE877" s="133" t="str">
        <f t="shared" ca="1" si="847"/>
        <v/>
      </c>
      <c r="CF877" s="133" t="str">
        <f t="shared" ca="1" si="794"/>
        <v/>
      </c>
      <c r="CG877" s="133" t="str">
        <f t="shared" ca="1" si="848"/>
        <v/>
      </c>
      <c r="CH877" s="133" t="str">
        <f ca="1">IF($H877="","",IF(MONTH($H877)=MONTH($C$4)-1,MAX(0,(CG877-SUM(N866:N877)+SUM(O866:O877))-(VLOOKUP(CB877-12,$CB$3:$CH876,6,FALSE))),0)*0.25)</f>
        <v/>
      </c>
      <c r="CI877" s="133" t="str">
        <f ca="1">IF($H877="","",CG877-SUM($CH$4:$CH877))</f>
        <v/>
      </c>
      <c r="CK877" s="133" t="str">
        <f ca="1">IF($H877="","",SUM($N$4:$N877)+$CK$3)</f>
        <v/>
      </c>
      <c r="CL877" s="133" t="str">
        <f ca="1">IF($H877="","",SUM($O$4:$O877))</f>
        <v/>
      </c>
      <c r="CM877" s="133" t="str">
        <f t="shared" ca="1" si="851"/>
        <v/>
      </c>
      <c r="CN877" s="133" t="str">
        <f ca="1">IF($H877="","",ROUND(IF(MONTH($H877)=MONTH($C$4)-1,BT877*(1+CC877)-SUM($CM$4:$CM877),0),2))</f>
        <v/>
      </c>
      <c r="CZ877" s="132" t="str">
        <f t="shared" ca="1" si="809"/>
        <v/>
      </c>
    </row>
    <row r="878" spans="6:104" x14ac:dyDescent="0.2">
      <c r="F878" s="3">
        <v>875</v>
      </c>
      <c r="G878" s="3">
        <f t="shared" si="810"/>
        <v>73</v>
      </c>
      <c r="H878" s="8" t="str">
        <f t="shared" ca="1" si="849"/>
        <v/>
      </c>
      <c r="I878" s="6" t="str">
        <f t="shared" ca="1" si="795"/>
        <v/>
      </c>
      <c r="J878" s="6" t="str">
        <f t="shared" ca="1" si="796"/>
        <v/>
      </c>
      <c r="K878" s="7"/>
      <c r="L878" s="6" t="str">
        <f ca="1">IF($H878="","",IF($J878="",VLOOKUP($I878,Sterbetafeln!$A$4:$I$124,$D$10,FALSE),MAX(0.0005,VLOOKUP($I878,Sterbetafeln!$A$4:$I$124,$D$10,FALSE)*VLOOKUP($J878,Sterbetafeln!$A$4:$I$124,$D$13,FALSE))))</f>
        <v/>
      </c>
      <c r="M878" s="78">
        <f ca="1">SUM($O$3:$O878)</f>
        <v>0</v>
      </c>
      <c r="N878" s="25" t="str">
        <f t="shared" ca="1" si="811"/>
        <v/>
      </c>
      <c r="O878" s="25" t="str">
        <f t="shared" ca="1" si="812"/>
        <v/>
      </c>
      <c r="P878" s="25" t="str">
        <f t="shared" ca="1" si="813"/>
        <v/>
      </c>
      <c r="Q878" s="7" t="str">
        <f t="shared" ca="1" si="814"/>
        <v/>
      </c>
      <c r="R878" s="25" t="str">
        <f t="shared" ca="1" si="815"/>
        <v/>
      </c>
      <c r="S878" s="25">
        <f ca="1">SUM(R$3:R878)</f>
        <v>0</v>
      </c>
      <c r="T878" s="25" t="str">
        <f t="shared" ca="1" si="816"/>
        <v/>
      </c>
      <c r="U878" s="25" t="str">
        <f t="shared" ca="1" si="797"/>
        <v/>
      </c>
      <c r="V878" s="25" t="str">
        <f t="shared" ca="1" si="817"/>
        <v/>
      </c>
      <c r="W878" s="25" t="str">
        <f t="shared" ca="1" si="798"/>
        <v/>
      </c>
      <c r="X878" s="25" t="str">
        <f t="shared" ca="1" si="818"/>
        <v/>
      </c>
      <c r="Y878" s="25" t="str">
        <f t="shared" ca="1" si="799"/>
        <v/>
      </c>
      <c r="Z878" s="25" t="str">
        <f t="shared" ca="1" si="819"/>
        <v/>
      </c>
      <c r="AA878" s="25" t="str">
        <f t="shared" ca="1" si="820"/>
        <v/>
      </c>
      <c r="AB878" s="25" t="str">
        <f ca="1">IF($H878="","",IF($Q878="x",SUM(U$3:W878)+SUM(Z$3:AA878)-SUM(AB$3:AB877),0))</f>
        <v/>
      </c>
      <c r="AC878" s="25" t="str">
        <f t="shared" ca="1" si="821"/>
        <v/>
      </c>
      <c r="AD878" s="25" t="str">
        <f t="shared" ca="1" si="800"/>
        <v/>
      </c>
      <c r="AE878" s="7"/>
      <c r="AF878" s="25" t="str">
        <f t="shared" ca="1" si="822"/>
        <v/>
      </c>
      <c r="AG878" s="25">
        <f ca="1">SUM(AF$3:AF878)</f>
        <v>0</v>
      </c>
      <c r="AH878" s="25" t="str">
        <f t="shared" ca="1" si="823"/>
        <v/>
      </c>
      <c r="AI878" s="25" t="str">
        <f t="shared" ca="1" si="801"/>
        <v/>
      </c>
      <c r="AJ878" s="25" t="str">
        <f t="shared" ca="1" si="824"/>
        <v/>
      </c>
      <c r="AK878" s="25" t="str">
        <f t="shared" ca="1" si="802"/>
        <v/>
      </c>
      <c r="AL878" s="25" t="str">
        <f t="shared" ca="1" si="825"/>
        <v/>
      </c>
      <c r="AM878" s="25" t="str">
        <f t="shared" ca="1" si="803"/>
        <v/>
      </c>
      <c r="AN878" s="25" t="str">
        <f t="shared" ca="1" si="826"/>
        <v/>
      </c>
      <c r="AO878" s="25" t="str">
        <f t="shared" ca="1" si="827"/>
        <v/>
      </c>
      <c r="AP878" s="25" t="str">
        <f ca="1">IF($H878="","",IF($Q878="x",SUM(AI$3:AK878)+SUM(AN$3:AO878)-SUM(AP$3:AP877),0))</f>
        <v/>
      </c>
      <c r="AQ878" s="25" t="str">
        <f t="shared" ca="1" si="828"/>
        <v/>
      </c>
      <c r="AR878" s="25" t="str">
        <f t="shared" ca="1" si="804"/>
        <v/>
      </c>
      <c r="AS878" s="7"/>
      <c r="AT878" s="25" t="str">
        <f t="shared" ca="1" si="829"/>
        <v/>
      </c>
      <c r="AU878" s="25">
        <f ca="1">SUM(AT$3:AT878)</f>
        <v>0</v>
      </c>
      <c r="AV878" s="25" t="str">
        <f t="shared" ca="1" si="830"/>
        <v/>
      </c>
      <c r="AW878" s="25" t="str">
        <f t="shared" ca="1" si="805"/>
        <v/>
      </c>
      <c r="AX878" s="25" t="str">
        <f t="shared" ca="1" si="831"/>
        <v/>
      </c>
      <c r="AY878" s="25" t="str">
        <f t="shared" ca="1" si="832"/>
        <v/>
      </c>
      <c r="AZ878" s="25" t="str">
        <f t="shared" ca="1" si="833"/>
        <v/>
      </c>
      <c r="BA878" s="25" t="str">
        <f t="shared" ca="1" si="834"/>
        <v/>
      </c>
      <c r="BB878" s="25" t="str">
        <f t="shared" ca="1" si="835"/>
        <v/>
      </c>
      <c r="BC878" s="25" t="str">
        <f t="shared" ca="1" si="836"/>
        <v/>
      </c>
      <c r="BD878" s="25" t="str">
        <f ca="1">IF($H878="","",IF($Q878="x",SUM(AW$3:AY878)+SUM(BB$3:BC878)-SUM(BD$3:BD877),0))</f>
        <v/>
      </c>
      <c r="BE878" s="25" t="str">
        <f t="shared" ca="1" si="837"/>
        <v/>
      </c>
      <c r="BF878" s="25" t="str">
        <f t="shared" ca="1" si="806"/>
        <v/>
      </c>
      <c r="BG878" s="7"/>
      <c r="BI878" s="25" t="str">
        <f t="shared" ca="1" si="838"/>
        <v/>
      </c>
      <c r="BJ878" s="25">
        <f ca="1">SUM(BI$3:BI878)</f>
        <v>0</v>
      </c>
      <c r="BK878" s="25" t="str">
        <f t="shared" ca="1" si="850"/>
        <v/>
      </c>
      <c r="BL878" s="25" t="str">
        <f t="shared" ca="1" si="807"/>
        <v/>
      </c>
      <c r="BM878" s="25" t="str">
        <f t="shared" ca="1" si="839"/>
        <v/>
      </c>
      <c r="BN878" s="25" t="str">
        <f t="shared" ca="1" si="840"/>
        <v/>
      </c>
      <c r="BO878" s="25" t="str">
        <f t="shared" ca="1" si="841"/>
        <v/>
      </c>
      <c r="BP878" s="25" t="str">
        <f t="shared" ca="1" si="842"/>
        <v/>
      </c>
      <c r="BQ878" s="25" t="str">
        <f t="shared" ca="1" si="843"/>
        <v/>
      </c>
      <c r="BR878" s="25" t="str">
        <f t="shared" ca="1" si="844"/>
        <v/>
      </c>
      <c r="BS878" s="25" t="str">
        <f ca="1">IF($H878="","",IF($Q878="x",SUM(BL$3:BN878)+SUM(BQ$3:BR878)-SUM(BS$3:BS877),0))</f>
        <v/>
      </c>
      <c r="BT878" s="25" t="str">
        <f t="shared" ca="1" si="845"/>
        <v/>
      </c>
      <c r="BU878" s="25" t="str">
        <f t="shared" ca="1" si="808"/>
        <v/>
      </c>
      <c r="BV878" s="7"/>
      <c r="BY878" s="7"/>
      <c r="CB878" s="131">
        <f t="shared" si="792"/>
        <v>875</v>
      </c>
      <c r="CC878" s="132" t="str">
        <f t="shared" ca="1" si="846"/>
        <v/>
      </c>
      <c r="CD878" s="133" t="str">
        <f t="shared" ca="1" si="793"/>
        <v/>
      </c>
      <c r="CE878" s="133" t="str">
        <f t="shared" ca="1" si="847"/>
        <v/>
      </c>
      <c r="CF878" s="133" t="str">
        <f t="shared" ca="1" si="794"/>
        <v/>
      </c>
      <c r="CG878" s="133" t="str">
        <f t="shared" ca="1" si="848"/>
        <v/>
      </c>
      <c r="CH878" s="133" t="str">
        <f ca="1">IF($H878="","",IF(MONTH($H878)=MONTH($C$4)-1,MAX(0,(CG878-SUM(N867:N878)+SUM(O867:O878))-(VLOOKUP(CB878-12,$CB$3:$CH877,6,FALSE))),0)*0.25)</f>
        <v/>
      </c>
      <c r="CI878" s="133" t="str">
        <f ca="1">IF($H878="","",CG878-SUM($CH$4:$CH878))</f>
        <v/>
      </c>
      <c r="CK878" s="133" t="str">
        <f ca="1">IF($H878="","",SUM($N$4:$N878)+$CK$3)</f>
        <v/>
      </c>
      <c r="CL878" s="133" t="str">
        <f ca="1">IF($H878="","",SUM($O$4:$O878))</f>
        <v/>
      </c>
      <c r="CM878" s="133" t="str">
        <f t="shared" ca="1" si="851"/>
        <v/>
      </c>
      <c r="CN878" s="133" t="str">
        <f ca="1">IF($H878="","",ROUND(IF(MONTH($H878)=MONTH($C$4)-1,BT878*(1+CC878)-SUM($CM$4:$CM878),0),2))</f>
        <v/>
      </c>
      <c r="CZ878" s="132" t="str">
        <f t="shared" ca="1" si="809"/>
        <v/>
      </c>
    </row>
    <row r="879" spans="6:104" x14ac:dyDescent="0.2">
      <c r="F879" s="3">
        <v>876</v>
      </c>
      <c r="G879" s="3">
        <f t="shared" si="810"/>
        <v>73</v>
      </c>
      <c r="H879" s="8" t="str">
        <f t="shared" ca="1" si="849"/>
        <v/>
      </c>
      <c r="I879" s="6" t="str">
        <f t="shared" ca="1" si="795"/>
        <v/>
      </c>
      <c r="J879" s="6" t="str">
        <f t="shared" ca="1" si="796"/>
        <v/>
      </c>
      <c r="K879" s="7"/>
      <c r="L879" s="6" t="str">
        <f ca="1">IF($H879="","",IF($J879="",VLOOKUP($I879,Sterbetafeln!$A$4:$I$124,$D$10,FALSE),MAX(0.0005,VLOOKUP($I879,Sterbetafeln!$A$4:$I$124,$D$10,FALSE)*VLOOKUP($J879,Sterbetafeln!$A$4:$I$124,$D$13,FALSE))))</f>
        <v/>
      </c>
      <c r="M879" s="78">
        <f ca="1">SUM($O$3:$O879)</f>
        <v>0</v>
      </c>
      <c r="N879" s="25" t="str">
        <f t="shared" ca="1" si="811"/>
        <v/>
      </c>
      <c r="O879" s="25" t="str">
        <f t="shared" ca="1" si="812"/>
        <v/>
      </c>
      <c r="P879" s="25" t="str">
        <f t="shared" ca="1" si="813"/>
        <v/>
      </c>
      <c r="Q879" s="7" t="str">
        <f t="shared" ca="1" si="814"/>
        <v/>
      </c>
      <c r="R879" s="25" t="str">
        <f t="shared" ca="1" si="815"/>
        <v/>
      </c>
      <c r="S879" s="25">
        <f ca="1">SUM(R$3:R879)</f>
        <v>0</v>
      </c>
      <c r="T879" s="25" t="str">
        <f t="shared" ca="1" si="816"/>
        <v/>
      </c>
      <c r="U879" s="25" t="str">
        <f t="shared" ca="1" si="797"/>
        <v/>
      </c>
      <c r="V879" s="25" t="str">
        <f t="shared" ca="1" si="817"/>
        <v/>
      </c>
      <c r="W879" s="25" t="str">
        <f t="shared" ca="1" si="798"/>
        <v/>
      </c>
      <c r="X879" s="25" t="str">
        <f t="shared" ca="1" si="818"/>
        <v/>
      </c>
      <c r="Y879" s="25" t="str">
        <f t="shared" ca="1" si="799"/>
        <v/>
      </c>
      <c r="Z879" s="25" t="str">
        <f t="shared" ca="1" si="819"/>
        <v/>
      </c>
      <c r="AA879" s="25" t="str">
        <f t="shared" ca="1" si="820"/>
        <v/>
      </c>
      <c r="AB879" s="25" t="str">
        <f ca="1">IF($H879="","",IF($Q879="x",SUM(U$3:W879)+SUM(Z$3:AA879)-SUM(AB$3:AB878),0))</f>
        <v/>
      </c>
      <c r="AC879" s="25" t="str">
        <f t="shared" ca="1" si="821"/>
        <v/>
      </c>
      <c r="AD879" s="25" t="str">
        <f t="shared" ca="1" si="800"/>
        <v/>
      </c>
      <c r="AE879" s="7"/>
      <c r="AF879" s="25" t="str">
        <f t="shared" ca="1" si="822"/>
        <v/>
      </c>
      <c r="AG879" s="25">
        <f ca="1">SUM(AF$3:AF879)</f>
        <v>0</v>
      </c>
      <c r="AH879" s="25" t="str">
        <f t="shared" ca="1" si="823"/>
        <v/>
      </c>
      <c r="AI879" s="25" t="str">
        <f t="shared" ca="1" si="801"/>
        <v/>
      </c>
      <c r="AJ879" s="25" t="str">
        <f t="shared" ca="1" si="824"/>
        <v/>
      </c>
      <c r="AK879" s="25" t="str">
        <f t="shared" ca="1" si="802"/>
        <v/>
      </c>
      <c r="AL879" s="25" t="str">
        <f t="shared" ca="1" si="825"/>
        <v/>
      </c>
      <c r="AM879" s="25" t="str">
        <f t="shared" ca="1" si="803"/>
        <v/>
      </c>
      <c r="AN879" s="25" t="str">
        <f t="shared" ca="1" si="826"/>
        <v/>
      </c>
      <c r="AO879" s="25" t="str">
        <f t="shared" ca="1" si="827"/>
        <v/>
      </c>
      <c r="AP879" s="25" t="str">
        <f ca="1">IF($H879="","",IF($Q879="x",SUM(AI$3:AK879)+SUM(AN$3:AO879)-SUM(AP$3:AP878),0))</f>
        <v/>
      </c>
      <c r="AQ879" s="25" t="str">
        <f t="shared" ca="1" si="828"/>
        <v/>
      </c>
      <c r="AR879" s="25" t="str">
        <f t="shared" ca="1" si="804"/>
        <v/>
      </c>
      <c r="AS879" s="7"/>
      <c r="AT879" s="25" t="str">
        <f t="shared" ca="1" si="829"/>
        <v/>
      </c>
      <c r="AU879" s="25">
        <f ca="1">SUM(AT$3:AT879)</f>
        <v>0</v>
      </c>
      <c r="AV879" s="25" t="str">
        <f t="shared" ca="1" si="830"/>
        <v/>
      </c>
      <c r="AW879" s="25" t="str">
        <f t="shared" ca="1" si="805"/>
        <v/>
      </c>
      <c r="AX879" s="25" t="str">
        <f t="shared" ca="1" si="831"/>
        <v/>
      </c>
      <c r="AY879" s="25" t="str">
        <f t="shared" ca="1" si="832"/>
        <v/>
      </c>
      <c r="AZ879" s="25" t="str">
        <f t="shared" ca="1" si="833"/>
        <v/>
      </c>
      <c r="BA879" s="25" t="str">
        <f t="shared" ca="1" si="834"/>
        <v/>
      </c>
      <c r="BB879" s="25" t="str">
        <f t="shared" ca="1" si="835"/>
        <v/>
      </c>
      <c r="BC879" s="25" t="str">
        <f t="shared" ca="1" si="836"/>
        <v/>
      </c>
      <c r="BD879" s="25" t="str">
        <f ca="1">IF($H879="","",IF($Q879="x",SUM(AW$3:AY879)+SUM(BB$3:BC879)-SUM(BD$3:BD878),0))</f>
        <v/>
      </c>
      <c r="BE879" s="25" t="str">
        <f t="shared" ca="1" si="837"/>
        <v/>
      </c>
      <c r="BF879" s="25" t="str">
        <f t="shared" ca="1" si="806"/>
        <v/>
      </c>
      <c r="BG879" s="7"/>
      <c r="BI879" s="25" t="str">
        <f t="shared" ca="1" si="838"/>
        <v/>
      </c>
      <c r="BJ879" s="25">
        <f ca="1">SUM(BI$3:BI879)</f>
        <v>0</v>
      </c>
      <c r="BK879" s="25" t="str">
        <f t="shared" ca="1" si="850"/>
        <v/>
      </c>
      <c r="BL879" s="25" t="str">
        <f t="shared" ca="1" si="807"/>
        <v/>
      </c>
      <c r="BM879" s="25" t="str">
        <f t="shared" ca="1" si="839"/>
        <v/>
      </c>
      <c r="BN879" s="25" t="str">
        <f t="shared" ca="1" si="840"/>
        <v/>
      </c>
      <c r="BO879" s="25" t="str">
        <f t="shared" ca="1" si="841"/>
        <v/>
      </c>
      <c r="BP879" s="25" t="str">
        <f t="shared" ca="1" si="842"/>
        <v/>
      </c>
      <c r="BQ879" s="25" t="str">
        <f t="shared" ca="1" si="843"/>
        <v/>
      </c>
      <c r="BR879" s="25" t="str">
        <f t="shared" ca="1" si="844"/>
        <v/>
      </c>
      <c r="BS879" s="25" t="str">
        <f ca="1">IF($H879="","",IF($Q879="x",SUM(BL$3:BN879)+SUM(BQ$3:BR879)-SUM(BS$3:BS878),0))</f>
        <v/>
      </c>
      <c r="BT879" s="25" t="str">
        <f t="shared" ca="1" si="845"/>
        <v/>
      </c>
      <c r="BU879" s="25" t="str">
        <f t="shared" ca="1" si="808"/>
        <v/>
      </c>
      <c r="BV879" s="7"/>
      <c r="BY879" s="7"/>
      <c r="CB879" s="131">
        <f t="shared" si="792"/>
        <v>876</v>
      </c>
      <c r="CC879" s="132" t="str">
        <f t="shared" ca="1" si="846"/>
        <v/>
      </c>
      <c r="CD879" s="133" t="str">
        <f t="shared" ca="1" si="793"/>
        <v/>
      </c>
      <c r="CE879" s="133" t="str">
        <f t="shared" ca="1" si="847"/>
        <v/>
      </c>
      <c r="CF879" s="133" t="str">
        <f t="shared" ca="1" si="794"/>
        <v/>
      </c>
      <c r="CG879" s="133" t="str">
        <f t="shared" ca="1" si="848"/>
        <v/>
      </c>
      <c r="CH879" s="133" t="str">
        <f ca="1">IF($H879="","",IF(MONTH($H879)=MONTH($C$4)-1,MAX(0,(CG879-SUM(N868:N879)+SUM(O868:O879))-(VLOOKUP(CB879-12,$CB$3:$CH878,6,FALSE))),0)*0.25)</f>
        <v/>
      </c>
      <c r="CI879" s="133" t="str">
        <f ca="1">IF($H879="","",CG879-SUM($CH$4:$CH879))</f>
        <v/>
      </c>
      <c r="CK879" s="133" t="str">
        <f ca="1">IF($H879="","",SUM($N$4:$N879)+$CK$3)</f>
        <v/>
      </c>
      <c r="CL879" s="133" t="str">
        <f ca="1">IF($H879="","",SUM($O$4:$O879))</f>
        <v/>
      </c>
      <c r="CM879" s="133" t="str">
        <f t="shared" ca="1" si="851"/>
        <v/>
      </c>
      <c r="CN879" s="133" t="str">
        <f ca="1">IF($H879="","",ROUND(IF(MONTH($H879)=MONTH($C$4)-1,BT879*(1+CC879)-SUM($CM$4:$CM879),0),2))</f>
        <v/>
      </c>
      <c r="CZ879" s="132" t="str">
        <f t="shared" ca="1" si="809"/>
        <v/>
      </c>
    </row>
    <row r="880" spans="6:104" x14ac:dyDescent="0.2">
      <c r="F880" s="3">
        <v>877</v>
      </c>
      <c r="G880" s="3">
        <f t="shared" si="810"/>
        <v>74</v>
      </c>
      <c r="H880" s="8" t="str">
        <f t="shared" ca="1" si="849"/>
        <v/>
      </c>
      <c r="I880" s="6" t="str">
        <f t="shared" ca="1" si="795"/>
        <v/>
      </c>
      <c r="J880" s="6" t="str">
        <f t="shared" ca="1" si="796"/>
        <v/>
      </c>
      <c r="K880" s="7"/>
      <c r="L880" s="6" t="str">
        <f ca="1">IF($H880="","",IF($J880="",VLOOKUP($I880,Sterbetafeln!$A$4:$I$124,$D$10,FALSE),MAX(0.0005,VLOOKUP($I880,Sterbetafeln!$A$4:$I$124,$D$10,FALSE)*VLOOKUP($J880,Sterbetafeln!$A$4:$I$124,$D$13,FALSE))))</f>
        <v/>
      </c>
      <c r="M880" s="78">
        <f ca="1">SUM($O$3:$O880)</f>
        <v>0</v>
      </c>
      <c r="N880" s="25" t="str">
        <f t="shared" ca="1" si="811"/>
        <v/>
      </c>
      <c r="O880" s="25" t="str">
        <f t="shared" ca="1" si="812"/>
        <v/>
      </c>
      <c r="P880" s="25" t="str">
        <f t="shared" ca="1" si="813"/>
        <v/>
      </c>
      <c r="Q880" s="7" t="str">
        <f t="shared" ca="1" si="814"/>
        <v/>
      </c>
      <c r="R880" s="25" t="str">
        <f t="shared" ca="1" si="815"/>
        <v/>
      </c>
      <c r="S880" s="25">
        <f ca="1">SUM(R$3:R880)</f>
        <v>0</v>
      </c>
      <c r="T880" s="25" t="str">
        <f t="shared" ca="1" si="816"/>
        <v/>
      </c>
      <c r="U880" s="25" t="str">
        <f t="shared" ca="1" si="797"/>
        <v/>
      </c>
      <c r="V880" s="25" t="str">
        <f t="shared" ca="1" si="817"/>
        <v/>
      </c>
      <c r="W880" s="25" t="str">
        <f t="shared" ca="1" si="798"/>
        <v/>
      </c>
      <c r="X880" s="25" t="str">
        <f t="shared" ca="1" si="818"/>
        <v/>
      </c>
      <c r="Y880" s="25" t="str">
        <f t="shared" ca="1" si="799"/>
        <v/>
      </c>
      <c r="Z880" s="25" t="str">
        <f t="shared" ca="1" si="819"/>
        <v/>
      </c>
      <c r="AA880" s="25" t="str">
        <f t="shared" ca="1" si="820"/>
        <v/>
      </c>
      <c r="AB880" s="25" t="str">
        <f ca="1">IF($H880="","",IF($Q880="x",SUM(U$3:W880)+SUM(Z$3:AA880)-SUM(AB$3:AB879),0))</f>
        <v/>
      </c>
      <c r="AC880" s="25" t="str">
        <f t="shared" ca="1" si="821"/>
        <v/>
      </c>
      <c r="AD880" s="25" t="str">
        <f t="shared" ca="1" si="800"/>
        <v/>
      </c>
      <c r="AE880" s="7"/>
      <c r="AF880" s="25" t="str">
        <f t="shared" ca="1" si="822"/>
        <v/>
      </c>
      <c r="AG880" s="25">
        <f ca="1">SUM(AF$3:AF880)</f>
        <v>0</v>
      </c>
      <c r="AH880" s="25" t="str">
        <f t="shared" ca="1" si="823"/>
        <v/>
      </c>
      <c r="AI880" s="25" t="str">
        <f t="shared" ca="1" si="801"/>
        <v/>
      </c>
      <c r="AJ880" s="25" t="str">
        <f t="shared" ca="1" si="824"/>
        <v/>
      </c>
      <c r="AK880" s="25" t="str">
        <f t="shared" ca="1" si="802"/>
        <v/>
      </c>
      <c r="AL880" s="25" t="str">
        <f t="shared" ca="1" si="825"/>
        <v/>
      </c>
      <c r="AM880" s="25" t="str">
        <f t="shared" ca="1" si="803"/>
        <v/>
      </c>
      <c r="AN880" s="25" t="str">
        <f t="shared" ca="1" si="826"/>
        <v/>
      </c>
      <c r="AO880" s="25" t="str">
        <f t="shared" ca="1" si="827"/>
        <v/>
      </c>
      <c r="AP880" s="25" t="str">
        <f ca="1">IF($H880="","",IF($Q880="x",SUM(AI$3:AK880)+SUM(AN$3:AO880)-SUM(AP$3:AP879),0))</f>
        <v/>
      </c>
      <c r="AQ880" s="25" t="str">
        <f t="shared" ca="1" si="828"/>
        <v/>
      </c>
      <c r="AR880" s="25" t="str">
        <f t="shared" ca="1" si="804"/>
        <v/>
      </c>
      <c r="AS880" s="7"/>
      <c r="AT880" s="25" t="str">
        <f t="shared" ca="1" si="829"/>
        <v/>
      </c>
      <c r="AU880" s="25">
        <f ca="1">SUM(AT$3:AT880)</f>
        <v>0</v>
      </c>
      <c r="AV880" s="25" t="str">
        <f t="shared" ca="1" si="830"/>
        <v/>
      </c>
      <c r="AW880" s="25" t="str">
        <f t="shared" ca="1" si="805"/>
        <v/>
      </c>
      <c r="AX880" s="25" t="str">
        <f t="shared" ca="1" si="831"/>
        <v/>
      </c>
      <c r="AY880" s="25" t="str">
        <f t="shared" ca="1" si="832"/>
        <v/>
      </c>
      <c r="AZ880" s="25" t="str">
        <f t="shared" ca="1" si="833"/>
        <v/>
      </c>
      <c r="BA880" s="25" t="str">
        <f t="shared" ca="1" si="834"/>
        <v/>
      </c>
      <c r="BB880" s="25" t="str">
        <f t="shared" ca="1" si="835"/>
        <v/>
      </c>
      <c r="BC880" s="25" t="str">
        <f t="shared" ca="1" si="836"/>
        <v/>
      </c>
      <c r="BD880" s="25" t="str">
        <f ca="1">IF($H880="","",IF($Q880="x",SUM(AW$3:AY880)+SUM(BB$3:BC880)-SUM(BD$3:BD879),0))</f>
        <v/>
      </c>
      <c r="BE880" s="25" t="str">
        <f t="shared" ca="1" si="837"/>
        <v/>
      </c>
      <c r="BF880" s="25" t="str">
        <f t="shared" ca="1" si="806"/>
        <v/>
      </c>
      <c r="BG880" s="7"/>
      <c r="BI880" s="25" t="str">
        <f t="shared" ca="1" si="838"/>
        <v/>
      </c>
      <c r="BJ880" s="25">
        <f ca="1">SUM(BI$3:BI880)</f>
        <v>0</v>
      </c>
      <c r="BK880" s="25" t="str">
        <f t="shared" ca="1" si="850"/>
        <v/>
      </c>
      <c r="BL880" s="25" t="str">
        <f t="shared" ca="1" si="807"/>
        <v/>
      </c>
      <c r="BM880" s="25" t="str">
        <f t="shared" ca="1" si="839"/>
        <v/>
      </c>
      <c r="BN880" s="25" t="str">
        <f t="shared" ca="1" si="840"/>
        <v/>
      </c>
      <c r="BO880" s="25" t="str">
        <f t="shared" ca="1" si="841"/>
        <v/>
      </c>
      <c r="BP880" s="25" t="str">
        <f t="shared" ca="1" si="842"/>
        <v/>
      </c>
      <c r="BQ880" s="25" t="str">
        <f t="shared" ca="1" si="843"/>
        <v/>
      </c>
      <c r="BR880" s="25" t="str">
        <f t="shared" ca="1" si="844"/>
        <v/>
      </c>
      <c r="BS880" s="25" t="str">
        <f ca="1">IF($H880="","",IF($Q880="x",SUM(BL$3:BN880)+SUM(BQ$3:BR880)-SUM(BS$3:BS879),0))</f>
        <v/>
      </c>
      <c r="BT880" s="25" t="str">
        <f t="shared" ca="1" si="845"/>
        <v/>
      </c>
      <c r="BU880" s="25" t="str">
        <f t="shared" ca="1" si="808"/>
        <v/>
      </c>
      <c r="BV880" s="7"/>
      <c r="BY880" s="7"/>
      <c r="CB880" s="131">
        <f t="shared" si="792"/>
        <v>877</v>
      </c>
      <c r="CC880" s="132" t="str">
        <f t="shared" ca="1" si="846"/>
        <v/>
      </c>
      <c r="CD880" s="133" t="str">
        <f t="shared" ca="1" si="793"/>
        <v/>
      </c>
      <c r="CE880" s="133" t="str">
        <f t="shared" ca="1" si="847"/>
        <v/>
      </c>
      <c r="CF880" s="133" t="str">
        <f t="shared" ca="1" si="794"/>
        <v/>
      </c>
      <c r="CG880" s="133" t="str">
        <f t="shared" ca="1" si="848"/>
        <v/>
      </c>
      <c r="CH880" s="133" t="str">
        <f ca="1">IF($H880="","",IF(MONTH($H880)=MONTH($C$4)-1,MAX(0,(CG880-SUM(N869:N880)+SUM(O869:O880))-(VLOOKUP(CB880-12,$CB$3:$CH879,6,FALSE))),0)*0.25)</f>
        <v/>
      </c>
      <c r="CI880" s="133" t="str">
        <f ca="1">IF($H880="","",CG880-SUM($CH$4:$CH880))</f>
        <v/>
      </c>
      <c r="CK880" s="133" t="str">
        <f ca="1">IF($H880="","",SUM($N$4:$N880)+$CK$3)</f>
        <v/>
      </c>
      <c r="CL880" s="133" t="str">
        <f ca="1">IF($H880="","",SUM($O$4:$O880))</f>
        <v/>
      </c>
      <c r="CM880" s="133" t="str">
        <f t="shared" ca="1" si="851"/>
        <v/>
      </c>
      <c r="CN880" s="133" t="str">
        <f ca="1">IF($H880="","",ROUND(IF(MONTH($H880)=MONTH($C$4)-1,BT880*(1+CC880)-SUM($CM$4:$CM880),0),2))</f>
        <v/>
      </c>
      <c r="CZ880" s="132" t="str">
        <f t="shared" ca="1" si="809"/>
        <v/>
      </c>
    </row>
    <row r="881" spans="6:104" x14ac:dyDescent="0.2">
      <c r="F881" s="3">
        <v>878</v>
      </c>
      <c r="G881" s="3">
        <f t="shared" si="810"/>
        <v>74</v>
      </c>
      <c r="H881" s="8" t="str">
        <f t="shared" ca="1" si="849"/>
        <v/>
      </c>
      <c r="I881" s="6" t="str">
        <f t="shared" ca="1" si="795"/>
        <v/>
      </c>
      <c r="J881" s="6" t="str">
        <f t="shared" ca="1" si="796"/>
        <v/>
      </c>
      <c r="K881" s="7"/>
      <c r="L881" s="6" t="str">
        <f ca="1">IF($H881="","",IF($J881="",VLOOKUP($I881,Sterbetafeln!$A$4:$I$124,$D$10,FALSE),MAX(0.0005,VLOOKUP($I881,Sterbetafeln!$A$4:$I$124,$D$10,FALSE)*VLOOKUP($J881,Sterbetafeln!$A$4:$I$124,$D$13,FALSE))))</f>
        <v/>
      </c>
      <c r="M881" s="78">
        <f ca="1">SUM($O$3:$O881)</f>
        <v>0</v>
      </c>
      <c r="N881" s="25" t="str">
        <f t="shared" ca="1" si="811"/>
        <v/>
      </c>
      <c r="O881" s="25" t="str">
        <f t="shared" ca="1" si="812"/>
        <v/>
      </c>
      <c r="P881" s="25" t="str">
        <f t="shared" ca="1" si="813"/>
        <v/>
      </c>
      <c r="Q881" s="7" t="str">
        <f t="shared" ca="1" si="814"/>
        <v/>
      </c>
      <c r="R881" s="25" t="str">
        <f t="shared" ca="1" si="815"/>
        <v/>
      </c>
      <c r="S881" s="25">
        <f ca="1">SUM(R$3:R881)</f>
        <v>0</v>
      </c>
      <c r="T881" s="25" t="str">
        <f t="shared" ca="1" si="816"/>
        <v/>
      </c>
      <c r="U881" s="25" t="str">
        <f t="shared" ca="1" si="797"/>
        <v/>
      </c>
      <c r="V881" s="25" t="str">
        <f t="shared" ca="1" si="817"/>
        <v/>
      </c>
      <c r="W881" s="25" t="str">
        <f t="shared" ca="1" si="798"/>
        <v/>
      </c>
      <c r="X881" s="25" t="str">
        <f t="shared" ca="1" si="818"/>
        <v/>
      </c>
      <c r="Y881" s="25" t="str">
        <f t="shared" ca="1" si="799"/>
        <v/>
      </c>
      <c r="Z881" s="25" t="str">
        <f t="shared" ca="1" si="819"/>
        <v/>
      </c>
      <c r="AA881" s="25" t="str">
        <f t="shared" ca="1" si="820"/>
        <v/>
      </c>
      <c r="AB881" s="25" t="str">
        <f ca="1">IF($H881="","",IF($Q881="x",SUM(U$3:W881)+SUM(Z$3:AA881)-SUM(AB$3:AB880),0))</f>
        <v/>
      </c>
      <c r="AC881" s="25" t="str">
        <f t="shared" ca="1" si="821"/>
        <v/>
      </c>
      <c r="AD881" s="25" t="str">
        <f t="shared" ca="1" si="800"/>
        <v/>
      </c>
      <c r="AE881" s="7"/>
      <c r="AF881" s="25" t="str">
        <f t="shared" ca="1" si="822"/>
        <v/>
      </c>
      <c r="AG881" s="25">
        <f ca="1">SUM(AF$3:AF881)</f>
        <v>0</v>
      </c>
      <c r="AH881" s="25" t="str">
        <f t="shared" ca="1" si="823"/>
        <v/>
      </c>
      <c r="AI881" s="25" t="str">
        <f t="shared" ca="1" si="801"/>
        <v/>
      </c>
      <c r="AJ881" s="25" t="str">
        <f t="shared" ca="1" si="824"/>
        <v/>
      </c>
      <c r="AK881" s="25" t="str">
        <f t="shared" ca="1" si="802"/>
        <v/>
      </c>
      <c r="AL881" s="25" t="str">
        <f t="shared" ca="1" si="825"/>
        <v/>
      </c>
      <c r="AM881" s="25" t="str">
        <f t="shared" ca="1" si="803"/>
        <v/>
      </c>
      <c r="AN881" s="25" t="str">
        <f t="shared" ca="1" si="826"/>
        <v/>
      </c>
      <c r="AO881" s="25" t="str">
        <f t="shared" ca="1" si="827"/>
        <v/>
      </c>
      <c r="AP881" s="25" t="str">
        <f ca="1">IF($H881="","",IF($Q881="x",SUM(AI$3:AK881)+SUM(AN$3:AO881)-SUM(AP$3:AP880),0))</f>
        <v/>
      </c>
      <c r="AQ881" s="25" t="str">
        <f t="shared" ca="1" si="828"/>
        <v/>
      </c>
      <c r="AR881" s="25" t="str">
        <f t="shared" ca="1" si="804"/>
        <v/>
      </c>
      <c r="AS881" s="7"/>
      <c r="AT881" s="25" t="str">
        <f t="shared" ca="1" si="829"/>
        <v/>
      </c>
      <c r="AU881" s="25">
        <f ca="1">SUM(AT$3:AT881)</f>
        <v>0</v>
      </c>
      <c r="AV881" s="25" t="str">
        <f t="shared" ca="1" si="830"/>
        <v/>
      </c>
      <c r="AW881" s="25" t="str">
        <f t="shared" ca="1" si="805"/>
        <v/>
      </c>
      <c r="AX881" s="25" t="str">
        <f t="shared" ca="1" si="831"/>
        <v/>
      </c>
      <c r="AY881" s="25" t="str">
        <f t="shared" ca="1" si="832"/>
        <v/>
      </c>
      <c r="AZ881" s="25" t="str">
        <f t="shared" ca="1" si="833"/>
        <v/>
      </c>
      <c r="BA881" s="25" t="str">
        <f t="shared" ca="1" si="834"/>
        <v/>
      </c>
      <c r="BB881" s="25" t="str">
        <f t="shared" ca="1" si="835"/>
        <v/>
      </c>
      <c r="BC881" s="25" t="str">
        <f t="shared" ca="1" si="836"/>
        <v/>
      </c>
      <c r="BD881" s="25" t="str">
        <f ca="1">IF($H881="","",IF($Q881="x",SUM(AW$3:AY881)+SUM(BB$3:BC881)-SUM(BD$3:BD880),0))</f>
        <v/>
      </c>
      <c r="BE881" s="25" t="str">
        <f t="shared" ca="1" si="837"/>
        <v/>
      </c>
      <c r="BF881" s="25" t="str">
        <f t="shared" ca="1" si="806"/>
        <v/>
      </c>
      <c r="BG881" s="7"/>
      <c r="BI881" s="25" t="str">
        <f t="shared" ca="1" si="838"/>
        <v/>
      </c>
      <c r="BJ881" s="25">
        <f ca="1">SUM(BI$3:BI881)</f>
        <v>0</v>
      </c>
      <c r="BK881" s="25" t="str">
        <f t="shared" ca="1" si="850"/>
        <v/>
      </c>
      <c r="BL881" s="25" t="str">
        <f t="shared" ca="1" si="807"/>
        <v/>
      </c>
      <c r="BM881" s="25" t="str">
        <f t="shared" ca="1" si="839"/>
        <v/>
      </c>
      <c r="BN881" s="25" t="str">
        <f t="shared" ca="1" si="840"/>
        <v/>
      </c>
      <c r="BO881" s="25" t="str">
        <f t="shared" ca="1" si="841"/>
        <v/>
      </c>
      <c r="BP881" s="25" t="str">
        <f t="shared" ca="1" si="842"/>
        <v/>
      </c>
      <c r="BQ881" s="25" t="str">
        <f t="shared" ca="1" si="843"/>
        <v/>
      </c>
      <c r="BR881" s="25" t="str">
        <f t="shared" ca="1" si="844"/>
        <v/>
      </c>
      <c r="BS881" s="25" t="str">
        <f ca="1">IF($H881="","",IF($Q881="x",SUM(BL$3:BN881)+SUM(BQ$3:BR881)-SUM(BS$3:BS880),0))</f>
        <v/>
      </c>
      <c r="BT881" s="25" t="str">
        <f t="shared" ca="1" si="845"/>
        <v/>
      </c>
      <c r="BU881" s="25" t="str">
        <f t="shared" ca="1" si="808"/>
        <v/>
      </c>
      <c r="BV881" s="7"/>
      <c r="BY881" s="7"/>
      <c r="CB881" s="131">
        <f t="shared" si="792"/>
        <v>878</v>
      </c>
      <c r="CC881" s="132" t="str">
        <f t="shared" ca="1" si="846"/>
        <v/>
      </c>
      <c r="CD881" s="133" t="str">
        <f t="shared" ca="1" si="793"/>
        <v/>
      </c>
      <c r="CE881" s="133" t="str">
        <f t="shared" ca="1" si="847"/>
        <v/>
      </c>
      <c r="CF881" s="133" t="str">
        <f t="shared" ca="1" si="794"/>
        <v/>
      </c>
      <c r="CG881" s="133" t="str">
        <f t="shared" ca="1" si="848"/>
        <v/>
      </c>
      <c r="CH881" s="133" t="str">
        <f ca="1">IF($H881="","",IF(MONTH($H881)=MONTH($C$4)-1,MAX(0,(CG881-SUM(N870:N881)+SUM(O870:O881))-(VLOOKUP(CB881-12,$CB$3:$CH880,6,FALSE))),0)*0.25)</f>
        <v/>
      </c>
      <c r="CI881" s="133" t="str">
        <f ca="1">IF($H881="","",CG881-SUM($CH$4:$CH881))</f>
        <v/>
      </c>
      <c r="CK881" s="133" t="str">
        <f ca="1">IF($H881="","",SUM($N$4:$N881)+$CK$3)</f>
        <v/>
      </c>
      <c r="CL881" s="133" t="str">
        <f ca="1">IF($H881="","",SUM($O$4:$O881))</f>
        <v/>
      </c>
      <c r="CM881" s="133" t="str">
        <f t="shared" ca="1" si="851"/>
        <v/>
      </c>
      <c r="CN881" s="133" t="str">
        <f ca="1">IF($H881="","",ROUND(IF(MONTH($H881)=MONTH($C$4)-1,BT881*(1+CC881)-SUM($CM$4:$CM881),0),2))</f>
        <v/>
      </c>
      <c r="CZ881" s="132" t="str">
        <f t="shared" ca="1" si="809"/>
        <v/>
      </c>
    </row>
    <row r="882" spans="6:104" x14ac:dyDescent="0.2">
      <c r="F882" s="3">
        <v>879</v>
      </c>
      <c r="G882" s="3">
        <f t="shared" si="810"/>
        <v>74</v>
      </c>
      <c r="H882" s="8" t="str">
        <f t="shared" ca="1" si="849"/>
        <v/>
      </c>
      <c r="I882" s="6" t="str">
        <f t="shared" ca="1" si="795"/>
        <v/>
      </c>
      <c r="J882" s="6" t="str">
        <f t="shared" ca="1" si="796"/>
        <v/>
      </c>
      <c r="K882" s="7"/>
      <c r="L882" s="6" t="str">
        <f ca="1">IF($H882="","",IF($J882="",VLOOKUP($I882,Sterbetafeln!$A$4:$I$124,$D$10,FALSE),MAX(0.0005,VLOOKUP($I882,Sterbetafeln!$A$4:$I$124,$D$10,FALSE)*VLOOKUP($J882,Sterbetafeln!$A$4:$I$124,$D$13,FALSE))))</f>
        <v/>
      </c>
      <c r="M882" s="78">
        <f ca="1">SUM($O$3:$O882)</f>
        <v>0</v>
      </c>
      <c r="N882" s="25" t="str">
        <f t="shared" ca="1" si="811"/>
        <v/>
      </c>
      <c r="O882" s="25" t="str">
        <f t="shared" ca="1" si="812"/>
        <v/>
      </c>
      <c r="P882" s="25" t="str">
        <f t="shared" ca="1" si="813"/>
        <v/>
      </c>
      <c r="Q882" s="7" t="str">
        <f t="shared" ca="1" si="814"/>
        <v/>
      </c>
      <c r="R882" s="25" t="str">
        <f t="shared" ca="1" si="815"/>
        <v/>
      </c>
      <c r="S882" s="25">
        <f ca="1">SUM(R$3:R882)</f>
        <v>0</v>
      </c>
      <c r="T882" s="25" t="str">
        <f t="shared" ca="1" si="816"/>
        <v/>
      </c>
      <c r="U882" s="25" t="str">
        <f t="shared" ca="1" si="797"/>
        <v/>
      </c>
      <c r="V882" s="25" t="str">
        <f t="shared" ca="1" si="817"/>
        <v/>
      </c>
      <c r="W882" s="25" t="str">
        <f t="shared" ca="1" si="798"/>
        <v/>
      </c>
      <c r="X882" s="25" t="str">
        <f t="shared" ca="1" si="818"/>
        <v/>
      </c>
      <c r="Y882" s="25" t="str">
        <f t="shared" ca="1" si="799"/>
        <v/>
      </c>
      <c r="Z882" s="25" t="str">
        <f t="shared" ca="1" si="819"/>
        <v/>
      </c>
      <c r="AA882" s="25" t="str">
        <f t="shared" ca="1" si="820"/>
        <v/>
      </c>
      <c r="AB882" s="25" t="str">
        <f ca="1">IF($H882="","",IF($Q882="x",SUM(U$3:W882)+SUM(Z$3:AA882)-SUM(AB$3:AB881),0))</f>
        <v/>
      </c>
      <c r="AC882" s="25" t="str">
        <f t="shared" ca="1" si="821"/>
        <v/>
      </c>
      <c r="AD882" s="25" t="str">
        <f t="shared" ca="1" si="800"/>
        <v/>
      </c>
      <c r="AE882" s="7"/>
      <c r="AF882" s="25" t="str">
        <f t="shared" ca="1" si="822"/>
        <v/>
      </c>
      <c r="AG882" s="25">
        <f ca="1">SUM(AF$3:AF882)</f>
        <v>0</v>
      </c>
      <c r="AH882" s="25" t="str">
        <f t="shared" ca="1" si="823"/>
        <v/>
      </c>
      <c r="AI882" s="25" t="str">
        <f t="shared" ca="1" si="801"/>
        <v/>
      </c>
      <c r="AJ882" s="25" t="str">
        <f t="shared" ca="1" si="824"/>
        <v/>
      </c>
      <c r="AK882" s="25" t="str">
        <f t="shared" ca="1" si="802"/>
        <v/>
      </c>
      <c r="AL882" s="25" t="str">
        <f t="shared" ca="1" si="825"/>
        <v/>
      </c>
      <c r="AM882" s="25" t="str">
        <f t="shared" ca="1" si="803"/>
        <v/>
      </c>
      <c r="AN882" s="25" t="str">
        <f t="shared" ca="1" si="826"/>
        <v/>
      </c>
      <c r="AO882" s="25" t="str">
        <f t="shared" ca="1" si="827"/>
        <v/>
      </c>
      <c r="AP882" s="25" t="str">
        <f ca="1">IF($H882="","",IF($Q882="x",SUM(AI$3:AK882)+SUM(AN$3:AO882)-SUM(AP$3:AP881),0))</f>
        <v/>
      </c>
      <c r="AQ882" s="25" t="str">
        <f t="shared" ca="1" si="828"/>
        <v/>
      </c>
      <c r="AR882" s="25" t="str">
        <f t="shared" ca="1" si="804"/>
        <v/>
      </c>
      <c r="AS882" s="7"/>
      <c r="AT882" s="25" t="str">
        <f t="shared" ca="1" si="829"/>
        <v/>
      </c>
      <c r="AU882" s="25">
        <f ca="1">SUM(AT$3:AT882)</f>
        <v>0</v>
      </c>
      <c r="AV882" s="25" t="str">
        <f t="shared" ca="1" si="830"/>
        <v/>
      </c>
      <c r="AW882" s="25" t="str">
        <f t="shared" ca="1" si="805"/>
        <v/>
      </c>
      <c r="AX882" s="25" t="str">
        <f t="shared" ca="1" si="831"/>
        <v/>
      </c>
      <c r="AY882" s="25" t="str">
        <f t="shared" ca="1" si="832"/>
        <v/>
      </c>
      <c r="AZ882" s="25" t="str">
        <f t="shared" ca="1" si="833"/>
        <v/>
      </c>
      <c r="BA882" s="25" t="str">
        <f t="shared" ca="1" si="834"/>
        <v/>
      </c>
      <c r="BB882" s="25" t="str">
        <f t="shared" ca="1" si="835"/>
        <v/>
      </c>
      <c r="BC882" s="25" t="str">
        <f t="shared" ca="1" si="836"/>
        <v/>
      </c>
      <c r="BD882" s="25" t="str">
        <f ca="1">IF($H882="","",IF($Q882="x",SUM(AW$3:AY882)+SUM(BB$3:BC882)-SUM(BD$3:BD881),0))</f>
        <v/>
      </c>
      <c r="BE882" s="25" t="str">
        <f t="shared" ca="1" si="837"/>
        <v/>
      </c>
      <c r="BF882" s="25" t="str">
        <f t="shared" ca="1" si="806"/>
        <v/>
      </c>
      <c r="BG882" s="7"/>
      <c r="BI882" s="25" t="str">
        <f t="shared" ca="1" si="838"/>
        <v/>
      </c>
      <c r="BJ882" s="25">
        <f ca="1">SUM(BI$3:BI882)</f>
        <v>0</v>
      </c>
      <c r="BK882" s="25" t="str">
        <f t="shared" ca="1" si="850"/>
        <v/>
      </c>
      <c r="BL882" s="25" t="str">
        <f t="shared" ca="1" si="807"/>
        <v/>
      </c>
      <c r="BM882" s="25" t="str">
        <f t="shared" ca="1" si="839"/>
        <v/>
      </c>
      <c r="BN882" s="25" t="str">
        <f t="shared" ca="1" si="840"/>
        <v/>
      </c>
      <c r="BO882" s="25" t="str">
        <f t="shared" ca="1" si="841"/>
        <v/>
      </c>
      <c r="BP882" s="25" t="str">
        <f t="shared" ca="1" si="842"/>
        <v/>
      </c>
      <c r="BQ882" s="25" t="str">
        <f t="shared" ca="1" si="843"/>
        <v/>
      </c>
      <c r="BR882" s="25" t="str">
        <f t="shared" ca="1" si="844"/>
        <v/>
      </c>
      <c r="BS882" s="25" t="str">
        <f ca="1">IF($H882="","",IF($Q882="x",SUM(BL$3:BN882)+SUM(BQ$3:BR882)-SUM(BS$3:BS881),0))</f>
        <v/>
      </c>
      <c r="BT882" s="25" t="str">
        <f t="shared" ca="1" si="845"/>
        <v/>
      </c>
      <c r="BU882" s="25" t="str">
        <f t="shared" ca="1" si="808"/>
        <v/>
      </c>
      <c r="BV882" s="7"/>
      <c r="BY882" s="7"/>
      <c r="CB882" s="131">
        <f t="shared" si="792"/>
        <v>879</v>
      </c>
      <c r="CC882" s="132" t="str">
        <f t="shared" ca="1" si="846"/>
        <v/>
      </c>
      <c r="CD882" s="133" t="str">
        <f t="shared" ca="1" si="793"/>
        <v/>
      </c>
      <c r="CE882" s="133" t="str">
        <f t="shared" ca="1" si="847"/>
        <v/>
      </c>
      <c r="CF882" s="133" t="str">
        <f t="shared" ca="1" si="794"/>
        <v/>
      </c>
      <c r="CG882" s="133" t="str">
        <f t="shared" ca="1" si="848"/>
        <v/>
      </c>
      <c r="CH882" s="133" t="str">
        <f ca="1">IF($H882="","",IF(MONTH($H882)=MONTH($C$4)-1,MAX(0,(CG882-SUM(N871:N882)+SUM(O871:O882))-(VLOOKUP(CB882-12,$CB$3:$CH881,6,FALSE))),0)*0.25)</f>
        <v/>
      </c>
      <c r="CI882" s="133" t="str">
        <f ca="1">IF($H882="","",CG882-SUM($CH$4:$CH882))</f>
        <v/>
      </c>
      <c r="CK882" s="133" t="str">
        <f ca="1">IF($H882="","",SUM($N$4:$N882)+$CK$3)</f>
        <v/>
      </c>
      <c r="CL882" s="133" t="str">
        <f ca="1">IF($H882="","",SUM($O$4:$O882))</f>
        <v/>
      </c>
      <c r="CM882" s="133" t="str">
        <f t="shared" ca="1" si="851"/>
        <v/>
      </c>
      <c r="CN882" s="133" t="str">
        <f ca="1">IF($H882="","",ROUND(IF(MONTH($H882)=MONTH($C$4)-1,BT882*(1+CC882)-SUM($CM$4:$CM882),0),2))</f>
        <v/>
      </c>
      <c r="CZ882" s="132" t="str">
        <f t="shared" ca="1" si="809"/>
        <v/>
      </c>
    </row>
    <row r="883" spans="6:104" x14ac:dyDescent="0.2">
      <c r="F883" s="3">
        <v>880</v>
      </c>
      <c r="G883" s="3">
        <f t="shared" si="810"/>
        <v>74</v>
      </c>
      <c r="H883" s="8" t="str">
        <f t="shared" ca="1" si="849"/>
        <v/>
      </c>
      <c r="I883" s="6" t="str">
        <f t="shared" ca="1" si="795"/>
        <v/>
      </c>
      <c r="J883" s="6" t="str">
        <f t="shared" ca="1" si="796"/>
        <v/>
      </c>
      <c r="K883" s="7"/>
      <c r="L883" s="6" t="str">
        <f ca="1">IF($H883="","",IF($J883="",VLOOKUP($I883,Sterbetafeln!$A$4:$I$124,$D$10,FALSE),MAX(0.0005,VLOOKUP($I883,Sterbetafeln!$A$4:$I$124,$D$10,FALSE)*VLOOKUP($J883,Sterbetafeln!$A$4:$I$124,$D$13,FALSE))))</f>
        <v/>
      </c>
      <c r="M883" s="78">
        <f ca="1">SUM($O$3:$O883)</f>
        <v>0</v>
      </c>
      <c r="N883" s="25" t="str">
        <f t="shared" ca="1" si="811"/>
        <v/>
      </c>
      <c r="O883" s="25" t="str">
        <f t="shared" ca="1" si="812"/>
        <v/>
      </c>
      <c r="P883" s="25" t="str">
        <f t="shared" ca="1" si="813"/>
        <v/>
      </c>
      <c r="Q883" s="7" t="str">
        <f t="shared" ca="1" si="814"/>
        <v/>
      </c>
      <c r="R883" s="25" t="str">
        <f t="shared" ca="1" si="815"/>
        <v/>
      </c>
      <c r="S883" s="25">
        <f ca="1">SUM(R$3:R883)</f>
        <v>0</v>
      </c>
      <c r="T883" s="25" t="str">
        <f t="shared" ca="1" si="816"/>
        <v/>
      </c>
      <c r="U883" s="25" t="str">
        <f t="shared" ca="1" si="797"/>
        <v/>
      </c>
      <c r="V883" s="25" t="str">
        <f t="shared" ca="1" si="817"/>
        <v/>
      </c>
      <c r="W883" s="25" t="str">
        <f t="shared" ca="1" si="798"/>
        <v/>
      </c>
      <c r="X883" s="25" t="str">
        <f t="shared" ca="1" si="818"/>
        <v/>
      </c>
      <c r="Y883" s="25" t="str">
        <f t="shared" ca="1" si="799"/>
        <v/>
      </c>
      <c r="Z883" s="25" t="str">
        <f t="shared" ca="1" si="819"/>
        <v/>
      </c>
      <c r="AA883" s="25" t="str">
        <f t="shared" ca="1" si="820"/>
        <v/>
      </c>
      <c r="AB883" s="25" t="str">
        <f ca="1">IF($H883="","",IF($Q883="x",SUM(U$3:W883)+SUM(Z$3:AA883)-SUM(AB$3:AB882),0))</f>
        <v/>
      </c>
      <c r="AC883" s="25" t="str">
        <f t="shared" ca="1" si="821"/>
        <v/>
      </c>
      <c r="AD883" s="25" t="str">
        <f t="shared" ca="1" si="800"/>
        <v/>
      </c>
      <c r="AE883" s="7"/>
      <c r="AF883" s="25" t="str">
        <f t="shared" ca="1" si="822"/>
        <v/>
      </c>
      <c r="AG883" s="25">
        <f ca="1">SUM(AF$3:AF883)</f>
        <v>0</v>
      </c>
      <c r="AH883" s="25" t="str">
        <f t="shared" ca="1" si="823"/>
        <v/>
      </c>
      <c r="AI883" s="25" t="str">
        <f t="shared" ca="1" si="801"/>
        <v/>
      </c>
      <c r="AJ883" s="25" t="str">
        <f t="shared" ca="1" si="824"/>
        <v/>
      </c>
      <c r="AK883" s="25" t="str">
        <f t="shared" ca="1" si="802"/>
        <v/>
      </c>
      <c r="AL883" s="25" t="str">
        <f t="shared" ca="1" si="825"/>
        <v/>
      </c>
      <c r="AM883" s="25" t="str">
        <f t="shared" ca="1" si="803"/>
        <v/>
      </c>
      <c r="AN883" s="25" t="str">
        <f t="shared" ca="1" si="826"/>
        <v/>
      </c>
      <c r="AO883" s="25" t="str">
        <f t="shared" ca="1" si="827"/>
        <v/>
      </c>
      <c r="AP883" s="25" t="str">
        <f ca="1">IF($H883="","",IF($Q883="x",SUM(AI$3:AK883)+SUM(AN$3:AO883)-SUM(AP$3:AP882),0))</f>
        <v/>
      </c>
      <c r="AQ883" s="25" t="str">
        <f t="shared" ca="1" si="828"/>
        <v/>
      </c>
      <c r="AR883" s="25" t="str">
        <f t="shared" ca="1" si="804"/>
        <v/>
      </c>
      <c r="AS883" s="7"/>
      <c r="AT883" s="25" t="str">
        <f t="shared" ca="1" si="829"/>
        <v/>
      </c>
      <c r="AU883" s="25">
        <f ca="1">SUM(AT$3:AT883)</f>
        <v>0</v>
      </c>
      <c r="AV883" s="25" t="str">
        <f t="shared" ca="1" si="830"/>
        <v/>
      </c>
      <c r="AW883" s="25" t="str">
        <f t="shared" ca="1" si="805"/>
        <v/>
      </c>
      <c r="AX883" s="25" t="str">
        <f t="shared" ca="1" si="831"/>
        <v/>
      </c>
      <c r="AY883" s="25" t="str">
        <f t="shared" ca="1" si="832"/>
        <v/>
      </c>
      <c r="AZ883" s="25" t="str">
        <f t="shared" ca="1" si="833"/>
        <v/>
      </c>
      <c r="BA883" s="25" t="str">
        <f t="shared" ca="1" si="834"/>
        <v/>
      </c>
      <c r="BB883" s="25" t="str">
        <f t="shared" ca="1" si="835"/>
        <v/>
      </c>
      <c r="BC883" s="25" t="str">
        <f t="shared" ca="1" si="836"/>
        <v/>
      </c>
      <c r="BD883" s="25" t="str">
        <f ca="1">IF($H883="","",IF($Q883="x",SUM(AW$3:AY883)+SUM(BB$3:BC883)-SUM(BD$3:BD882),0))</f>
        <v/>
      </c>
      <c r="BE883" s="25" t="str">
        <f t="shared" ca="1" si="837"/>
        <v/>
      </c>
      <c r="BF883" s="25" t="str">
        <f t="shared" ca="1" si="806"/>
        <v/>
      </c>
      <c r="BG883" s="7"/>
      <c r="BI883" s="25" t="str">
        <f t="shared" ca="1" si="838"/>
        <v/>
      </c>
      <c r="BJ883" s="25">
        <f ca="1">SUM(BI$3:BI883)</f>
        <v>0</v>
      </c>
      <c r="BK883" s="25" t="str">
        <f t="shared" ca="1" si="850"/>
        <v/>
      </c>
      <c r="BL883" s="25" t="str">
        <f t="shared" ca="1" si="807"/>
        <v/>
      </c>
      <c r="BM883" s="25" t="str">
        <f t="shared" ca="1" si="839"/>
        <v/>
      </c>
      <c r="BN883" s="25" t="str">
        <f t="shared" ca="1" si="840"/>
        <v/>
      </c>
      <c r="BO883" s="25" t="str">
        <f t="shared" ca="1" si="841"/>
        <v/>
      </c>
      <c r="BP883" s="25" t="str">
        <f t="shared" ca="1" si="842"/>
        <v/>
      </c>
      <c r="BQ883" s="25" t="str">
        <f t="shared" ca="1" si="843"/>
        <v/>
      </c>
      <c r="BR883" s="25" t="str">
        <f t="shared" ca="1" si="844"/>
        <v/>
      </c>
      <c r="BS883" s="25" t="str">
        <f ca="1">IF($H883="","",IF($Q883="x",SUM(BL$3:BN883)+SUM(BQ$3:BR883)-SUM(BS$3:BS882),0))</f>
        <v/>
      </c>
      <c r="BT883" s="25" t="str">
        <f t="shared" ca="1" si="845"/>
        <v/>
      </c>
      <c r="BU883" s="25" t="str">
        <f t="shared" ca="1" si="808"/>
        <v/>
      </c>
      <c r="BV883" s="7"/>
      <c r="BY883" s="7"/>
      <c r="CB883" s="131">
        <f t="shared" si="792"/>
        <v>880</v>
      </c>
      <c r="CC883" s="132" t="str">
        <f t="shared" ca="1" si="846"/>
        <v/>
      </c>
      <c r="CD883" s="133" t="str">
        <f t="shared" ca="1" si="793"/>
        <v/>
      </c>
      <c r="CE883" s="133" t="str">
        <f t="shared" ca="1" si="847"/>
        <v/>
      </c>
      <c r="CF883" s="133" t="str">
        <f t="shared" ca="1" si="794"/>
        <v/>
      </c>
      <c r="CG883" s="133" t="str">
        <f t="shared" ca="1" si="848"/>
        <v/>
      </c>
      <c r="CH883" s="133" t="str">
        <f ca="1">IF($H883="","",IF(MONTH($H883)=MONTH($C$4)-1,MAX(0,(CG883-SUM(N872:N883)+SUM(O872:O883))-(VLOOKUP(CB883-12,$CB$3:$CH882,6,FALSE))),0)*0.25)</f>
        <v/>
      </c>
      <c r="CI883" s="133" t="str">
        <f ca="1">IF($H883="","",CG883-SUM($CH$4:$CH883))</f>
        <v/>
      </c>
      <c r="CK883" s="133" t="str">
        <f ca="1">IF($H883="","",SUM($N$4:$N883)+$CK$3)</f>
        <v/>
      </c>
      <c r="CL883" s="133" t="str">
        <f ca="1">IF($H883="","",SUM($O$4:$O883))</f>
        <v/>
      </c>
      <c r="CM883" s="133" t="str">
        <f t="shared" ca="1" si="851"/>
        <v/>
      </c>
      <c r="CN883" s="133" t="str">
        <f ca="1">IF($H883="","",ROUND(IF(MONTH($H883)=MONTH($C$4)-1,BT883*(1+CC883)-SUM($CM$4:$CM883),0),2))</f>
        <v/>
      </c>
      <c r="CZ883" s="132" t="str">
        <f t="shared" ca="1" si="809"/>
        <v/>
      </c>
    </row>
    <row r="884" spans="6:104" x14ac:dyDescent="0.2">
      <c r="F884" s="3">
        <v>881</v>
      </c>
      <c r="G884" s="3">
        <f t="shared" si="810"/>
        <v>74</v>
      </c>
      <c r="H884" s="8" t="str">
        <f t="shared" ca="1" si="849"/>
        <v/>
      </c>
      <c r="I884" s="6" t="str">
        <f t="shared" ca="1" si="795"/>
        <v/>
      </c>
      <c r="J884" s="6" t="str">
        <f t="shared" ca="1" si="796"/>
        <v/>
      </c>
      <c r="K884" s="7"/>
      <c r="L884" s="6" t="str">
        <f ca="1">IF($H884="","",IF($J884="",VLOOKUP($I884,Sterbetafeln!$A$4:$I$124,$D$10,FALSE),MAX(0.0005,VLOOKUP($I884,Sterbetafeln!$A$4:$I$124,$D$10,FALSE)*VLOOKUP($J884,Sterbetafeln!$A$4:$I$124,$D$13,FALSE))))</f>
        <v/>
      </c>
      <c r="M884" s="78">
        <f ca="1">SUM($O$3:$O884)</f>
        <v>0</v>
      </c>
      <c r="N884" s="25" t="str">
        <f t="shared" ca="1" si="811"/>
        <v/>
      </c>
      <c r="O884" s="25" t="str">
        <f t="shared" ca="1" si="812"/>
        <v/>
      </c>
      <c r="P884" s="25" t="str">
        <f t="shared" ca="1" si="813"/>
        <v/>
      </c>
      <c r="Q884" s="7" t="str">
        <f t="shared" ca="1" si="814"/>
        <v/>
      </c>
      <c r="R884" s="25" t="str">
        <f t="shared" ca="1" si="815"/>
        <v/>
      </c>
      <c r="S884" s="25">
        <f ca="1">SUM(R$3:R884)</f>
        <v>0</v>
      </c>
      <c r="T884" s="25" t="str">
        <f t="shared" ca="1" si="816"/>
        <v/>
      </c>
      <c r="U884" s="25" t="str">
        <f t="shared" ca="1" si="797"/>
        <v/>
      </c>
      <c r="V884" s="25" t="str">
        <f t="shared" ca="1" si="817"/>
        <v/>
      </c>
      <c r="W884" s="25" t="str">
        <f t="shared" ca="1" si="798"/>
        <v/>
      </c>
      <c r="X884" s="25" t="str">
        <f t="shared" ca="1" si="818"/>
        <v/>
      </c>
      <c r="Y884" s="25" t="str">
        <f t="shared" ca="1" si="799"/>
        <v/>
      </c>
      <c r="Z884" s="25" t="str">
        <f t="shared" ca="1" si="819"/>
        <v/>
      </c>
      <c r="AA884" s="25" t="str">
        <f t="shared" ca="1" si="820"/>
        <v/>
      </c>
      <c r="AB884" s="25" t="str">
        <f ca="1">IF($H884="","",IF($Q884="x",SUM(U$3:W884)+SUM(Z$3:AA884)-SUM(AB$3:AB883),0))</f>
        <v/>
      </c>
      <c r="AC884" s="25" t="str">
        <f t="shared" ca="1" si="821"/>
        <v/>
      </c>
      <c r="AD884" s="25" t="str">
        <f t="shared" ca="1" si="800"/>
        <v/>
      </c>
      <c r="AE884" s="7"/>
      <c r="AF884" s="25" t="str">
        <f t="shared" ca="1" si="822"/>
        <v/>
      </c>
      <c r="AG884" s="25">
        <f ca="1">SUM(AF$3:AF884)</f>
        <v>0</v>
      </c>
      <c r="AH884" s="25" t="str">
        <f t="shared" ca="1" si="823"/>
        <v/>
      </c>
      <c r="AI884" s="25" t="str">
        <f t="shared" ca="1" si="801"/>
        <v/>
      </c>
      <c r="AJ884" s="25" t="str">
        <f t="shared" ca="1" si="824"/>
        <v/>
      </c>
      <c r="AK884" s="25" t="str">
        <f t="shared" ca="1" si="802"/>
        <v/>
      </c>
      <c r="AL884" s="25" t="str">
        <f t="shared" ca="1" si="825"/>
        <v/>
      </c>
      <c r="AM884" s="25" t="str">
        <f t="shared" ca="1" si="803"/>
        <v/>
      </c>
      <c r="AN884" s="25" t="str">
        <f t="shared" ca="1" si="826"/>
        <v/>
      </c>
      <c r="AO884" s="25" t="str">
        <f t="shared" ca="1" si="827"/>
        <v/>
      </c>
      <c r="AP884" s="25" t="str">
        <f ca="1">IF($H884="","",IF($Q884="x",SUM(AI$3:AK884)+SUM(AN$3:AO884)-SUM(AP$3:AP883),0))</f>
        <v/>
      </c>
      <c r="AQ884" s="25" t="str">
        <f t="shared" ca="1" si="828"/>
        <v/>
      </c>
      <c r="AR884" s="25" t="str">
        <f t="shared" ca="1" si="804"/>
        <v/>
      </c>
      <c r="AS884" s="7"/>
      <c r="AT884" s="25" t="str">
        <f t="shared" ca="1" si="829"/>
        <v/>
      </c>
      <c r="AU884" s="25">
        <f ca="1">SUM(AT$3:AT884)</f>
        <v>0</v>
      </c>
      <c r="AV884" s="25" t="str">
        <f t="shared" ca="1" si="830"/>
        <v/>
      </c>
      <c r="AW884" s="25" t="str">
        <f t="shared" ca="1" si="805"/>
        <v/>
      </c>
      <c r="AX884" s="25" t="str">
        <f t="shared" ca="1" si="831"/>
        <v/>
      </c>
      <c r="AY884" s="25" t="str">
        <f t="shared" ca="1" si="832"/>
        <v/>
      </c>
      <c r="AZ884" s="25" t="str">
        <f t="shared" ca="1" si="833"/>
        <v/>
      </c>
      <c r="BA884" s="25" t="str">
        <f t="shared" ca="1" si="834"/>
        <v/>
      </c>
      <c r="BB884" s="25" t="str">
        <f t="shared" ca="1" si="835"/>
        <v/>
      </c>
      <c r="BC884" s="25" t="str">
        <f t="shared" ca="1" si="836"/>
        <v/>
      </c>
      <c r="BD884" s="25" t="str">
        <f ca="1">IF($H884="","",IF($Q884="x",SUM(AW$3:AY884)+SUM(BB$3:BC884)-SUM(BD$3:BD883),0))</f>
        <v/>
      </c>
      <c r="BE884" s="25" t="str">
        <f t="shared" ca="1" si="837"/>
        <v/>
      </c>
      <c r="BF884" s="25" t="str">
        <f t="shared" ca="1" si="806"/>
        <v/>
      </c>
      <c r="BG884" s="7"/>
      <c r="BI884" s="25" t="str">
        <f t="shared" ca="1" si="838"/>
        <v/>
      </c>
      <c r="BJ884" s="25">
        <f ca="1">SUM(BI$3:BI884)</f>
        <v>0</v>
      </c>
      <c r="BK884" s="25" t="str">
        <f t="shared" ca="1" si="850"/>
        <v/>
      </c>
      <c r="BL884" s="25" t="str">
        <f t="shared" ca="1" si="807"/>
        <v/>
      </c>
      <c r="BM884" s="25" t="str">
        <f t="shared" ca="1" si="839"/>
        <v/>
      </c>
      <c r="BN884" s="25" t="str">
        <f t="shared" ca="1" si="840"/>
        <v/>
      </c>
      <c r="BO884" s="25" t="str">
        <f t="shared" ca="1" si="841"/>
        <v/>
      </c>
      <c r="BP884" s="25" t="str">
        <f t="shared" ca="1" si="842"/>
        <v/>
      </c>
      <c r="BQ884" s="25" t="str">
        <f t="shared" ca="1" si="843"/>
        <v/>
      </c>
      <c r="BR884" s="25" t="str">
        <f t="shared" ca="1" si="844"/>
        <v/>
      </c>
      <c r="BS884" s="25" t="str">
        <f ca="1">IF($H884="","",IF($Q884="x",SUM(BL$3:BN884)+SUM(BQ$3:BR884)-SUM(BS$3:BS883),0))</f>
        <v/>
      </c>
      <c r="BT884" s="25" t="str">
        <f t="shared" ca="1" si="845"/>
        <v/>
      </c>
      <c r="BU884" s="25" t="str">
        <f t="shared" ca="1" si="808"/>
        <v/>
      </c>
      <c r="BV884" s="7"/>
      <c r="BY884" s="7"/>
      <c r="CB884" s="131">
        <f t="shared" si="792"/>
        <v>881</v>
      </c>
      <c r="CC884" s="132" t="str">
        <f t="shared" ca="1" si="846"/>
        <v/>
      </c>
      <c r="CD884" s="133" t="str">
        <f t="shared" ca="1" si="793"/>
        <v/>
      </c>
      <c r="CE884" s="133" t="str">
        <f t="shared" ca="1" si="847"/>
        <v/>
      </c>
      <c r="CF884" s="133" t="str">
        <f t="shared" ca="1" si="794"/>
        <v/>
      </c>
      <c r="CG884" s="133" t="str">
        <f t="shared" ca="1" si="848"/>
        <v/>
      </c>
      <c r="CH884" s="133" t="str">
        <f ca="1">IF($H884="","",IF(MONTH($H884)=MONTH($C$4)-1,MAX(0,(CG884-SUM(N873:N884)+SUM(O873:O884))-(VLOOKUP(CB884-12,$CB$3:$CH883,6,FALSE))),0)*0.25)</f>
        <v/>
      </c>
      <c r="CI884" s="133" t="str">
        <f ca="1">IF($H884="","",CG884-SUM($CH$4:$CH884))</f>
        <v/>
      </c>
      <c r="CK884" s="133" t="str">
        <f ca="1">IF($H884="","",SUM($N$4:$N884)+$CK$3)</f>
        <v/>
      </c>
      <c r="CL884" s="133" t="str">
        <f ca="1">IF($H884="","",SUM($O$4:$O884))</f>
        <v/>
      </c>
      <c r="CM884" s="133" t="str">
        <f t="shared" ca="1" si="851"/>
        <v/>
      </c>
      <c r="CN884" s="133" t="str">
        <f ca="1">IF($H884="","",ROUND(IF(MONTH($H884)=MONTH($C$4)-1,BT884*(1+CC884)-SUM($CM$4:$CM884),0),2))</f>
        <v/>
      </c>
      <c r="CZ884" s="132" t="str">
        <f t="shared" ca="1" si="809"/>
        <v/>
      </c>
    </row>
    <row r="885" spans="6:104" x14ac:dyDescent="0.2">
      <c r="F885" s="3">
        <v>882</v>
      </c>
      <c r="G885" s="3">
        <f t="shared" si="810"/>
        <v>74</v>
      </c>
      <c r="H885" s="8" t="str">
        <f t="shared" ca="1" si="849"/>
        <v/>
      </c>
      <c r="I885" s="6" t="str">
        <f t="shared" ca="1" si="795"/>
        <v/>
      </c>
      <c r="J885" s="6" t="str">
        <f t="shared" ca="1" si="796"/>
        <v/>
      </c>
      <c r="K885" s="7"/>
      <c r="L885" s="6" t="str">
        <f ca="1">IF($H885="","",IF($J885="",VLOOKUP($I885,Sterbetafeln!$A$4:$I$124,$D$10,FALSE),MAX(0.0005,VLOOKUP($I885,Sterbetafeln!$A$4:$I$124,$D$10,FALSE)*VLOOKUP($J885,Sterbetafeln!$A$4:$I$124,$D$13,FALSE))))</f>
        <v/>
      </c>
      <c r="M885" s="78">
        <f ca="1">SUM($O$3:$O885)</f>
        <v>0</v>
      </c>
      <c r="N885" s="25" t="str">
        <f t="shared" ca="1" si="811"/>
        <v/>
      </c>
      <c r="O885" s="25" t="str">
        <f t="shared" ca="1" si="812"/>
        <v/>
      </c>
      <c r="P885" s="25" t="str">
        <f t="shared" ca="1" si="813"/>
        <v/>
      </c>
      <c r="Q885" s="7" t="str">
        <f t="shared" ca="1" si="814"/>
        <v/>
      </c>
      <c r="R885" s="25" t="str">
        <f t="shared" ca="1" si="815"/>
        <v/>
      </c>
      <c r="S885" s="25">
        <f ca="1">SUM(R$3:R885)</f>
        <v>0</v>
      </c>
      <c r="T885" s="25" t="str">
        <f t="shared" ca="1" si="816"/>
        <v/>
      </c>
      <c r="U885" s="25" t="str">
        <f t="shared" ca="1" si="797"/>
        <v/>
      </c>
      <c r="V885" s="25" t="str">
        <f t="shared" ca="1" si="817"/>
        <v/>
      </c>
      <c r="W885" s="25" t="str">
        <f t="shared" ca="1" si="798"/>
        <v/>
      </c>
      <c r="X885" s="25" t="str">
        <f t="shared" ca="1" si="818"/>
        <v/>
      </c>
      <c r="Y885" s="25" t="str">
        <f t="shared" ca="1" si="799"/>
        <v/>
      </c>
      <c r="Z885" s="25" t="str">
        <f t="shared" ca="1" si="819"/>
        <v/>
      </c>
      <c r="AA885" s="25" t="str">
        <f t="shared" ca="1" si="820"/>
        <v/>
      </c>
      <c r="AB885" s="25" t="str">
        <f ca="1">IF($H885="","",IF($Q885="x",SUM(U$3:W885)+SUM(Z$3:AA885)-SUM(AB$3:AB884),0))</f>
        <v/>
      </c>
      <c r="AC885" s="25" t="str">
        <f t="shared" ca="1" si="821"/>
        <v/>
      </c>
      <c r="AD885" s="25" t="str">
        <f t="shared" ca="1" si="800"/>
        <v/>
      </c>
      <c r="AE885" s="7"/>
      <c r="AF885" s="25" t="str">
        <f t="shared" ca="1" si="822"/>
        <v/>
      </c>
      <c r="AG885" s="25">
        <f ca="1">SUM(AF$3:AF885)</f>
        <v>0</v>
      </c>
      <c r="AH885" s="25" t="str">
        <f t="shared" ca="1" si="823"/>
        <v/>
      </c>
      <c r="AI885" s="25" t="str">
        <f t="shared" ca="1" si="801"/>
        <v/>
      </c>
      <c r="AJ885" s="25" t="str">
        <f t="shared" ca="1" si="824"/>
        <v/>
      </c>
      <c r="AK885" s="25" t="str">
        <f t="shared" ca="1" si="802"/>
        <v/>
      </c>
      <c r="AL885" s="25" t="str">
        <f t="shared" ca="1" si="825"/>
        <v/>
      </c>
      <c r="AM885" s="25" t="str">
        <f t="shared" ca="1" si="803"/>
        <v/>
      </c>
      <c r="AN885" s="25" t="str">
        <f t="shared" ca="1" si="826"/>
        <v/>
      </c>
      <c r="AO885" s="25" t="str">
        <f t="shared" ca="1" si="827"/>
        <v/>
      </c>
      <c r="AP885" s="25" t="str">
        <f ca="1">IF($H885="","",IF($Q885="x",SUM(AI$3:AK885)+SUM(AN$3:AO885)-SUM(AP$3:AP884),0))</f>
        <v/>
      </c>
      <c r="AQ885" s="25" t="str">
        <f t="shared" ca="1" si="828"/>
        <v/>
      </c>
      <c r="AR885" s="25" t="str">
        <f t="shared" ca="1" si="804"/>
        <v/>
      </c>
      <c r="AS885" s="7"/>
      <c r="AT885" s="25" t="str">
        <f t="shared" ca="1" si="829"/>
        <v/>
      </c>
      <c r="AU885" s="25">
        <f ca="1">SUM(AT$3:AT885)</f>
        <v>0</v>
      </c>
      <c r="AV885" s="25" t="str">
        <f t="shared" ca="1" si="830"/>
        <v/>
      </c>
      <c r="AW885" s="25" t="str">
        <f t="shared" ca="1" si="805"/>
        <v/>
      </c>
      <c r="AX885" s="25" t="str">
        <f t="shared" ca="1" si="831"/>
        <v/>
      </c>
      <c r="AY885" s="25" t="str">
        <f t="shared" ca="1" si="832"/>
        <v/>
      </c>
      <c r="AZ885" s="25" t="str">
        <f t="shared" ca="1" si="833"/>
        <v/>
      </c>
      <c r="BA885" s="25" t="str">
        <f t="shared" ca="1" si="834"/>
        <v/>
      </c>
      <c r="BB885" s="25" t="str">
        <f t="shared" ca="1" si="835"/>
        <v/>
      </c>
      <c r="BC885" s="25" t="str">
        <f t="shared" ca="1" si="836"/>
        <v/>
      </c>
      <c r="BD885" s="25" t="str">
        <f ca="1">IF($H885="","",IF($Q885="x",SUM(AW$3:AY885)+SUM(BB$3:BC885)-SUM(BD$3:BD884),0))</f>
        <v/>
      </c>
      <c r="BE885" s="25" t="str">
        <f t="shared" ca="1" si="837"/>
        <v/>
      </c>
      <c r="BF885" s="25" t="str">
        <f t="shared" ca="1" si="806"/>
        <v/>
      </c>
      <c r="BG885" s="7"/>
      <c r="BI885" s="25" t="str">
        <f t="shared" ca="1" si="838"/>
        <v/>
      </c>
      <c r="BJ885" s="25">
        <f ca="1">SUM(BI$3:BI885)</f>
        <v>0</v>
      </c>
      <c r="BK885" s="25" t="str">
        <f t="shared" ca="1" si="850"/>
        <v/>
      </c>
      <c r="BL885" s="25" t="str">
        <f t="shared" ca="1" si="807"/>
        <v/>
      </c>
      <c r="BM885" s="25" t="str">
        <f t="shared" ca="1" si="839"/>
        <v/>
      </c>
      <c r="BN885" s="25" t="str">
        <f t="shared" ca="1" si="840"/>
        <v/>
      </c>
      <c r="BO885" s="25" t="str">
        <f t="shared" ca="1" si="841"/>
        <v/>
      </c>
      <c r="BP885" s="25" t="str">
        <f t="shared" ca="1" si="842"/>
        <v/>
      </c>
      <c r="BQ885" s="25" t="str">
        <f t="shared" ca="1" si="843"/>
        <v/>
      </c>
      <c r="BR885" s="25" t="str">
        <f t="shared" ca="1" si="844"/>
        <v/>
      </c>
      <c r="BS885" s="25" t="str">
        <f ca="1">IF($H885="","",IF($Q885="x",SUM(BL$3:BN885)+SUM(BQ$3:BR885)-SUM(BS$3:BS884),0))</f>
        <v/>
      </c>
      <c r="BT885" s="25" t="str">
        <f t="shared" ca="1" si="845"/>
        <v/>
      </c>
      <c r="BU885" s="25" t="str">
        <f t="shared" ca="1" si="808"/>
        <v/>
      </c>
      <c r="BV885" s="7"/>
      <c r="BY885" s="7"/>
      <c r="CB885" s="131">
        <f t="shared" si="792"/>
        <v>882</v>
      </c>
      <c r="CC885" s="132" t="str">
        <f t="shared" ca="1" si="846"/>
        <v/>
      </c>
      <c r="CD885" s="133" t="str">
        <f t="shared" ca="1" si="793"/>
        <v/>
      </c>
      <c r="CE885" s="133" t="str">
        <f t="shared" ca="1" si="847"/>
        <v/>
      </c>
      <c r="CF885" s="133" t="str">
        <f t="shared" ca="1" si="794"/>
        <v/>
      </c>
      <c r="CG885" s="133" t="str">
        <f t="shared" ca="1" si="848"/>
        <v/>
      </c>
      <c r="CH885" s="133" t="str">
        <f ca="1">IF($H885="","",IF(MONTH($H885)=MONTH($C$4)-1,MAX(0,(CG885-SUM(N874:N885)+SUM(O874:O885))-(VLOOKUP(CB885-12,$CB$3:$CH884,6,FALSE))),0)*0.25)</f>
        <v/>
      </c>
      <c r="CI885" s="133" t="str">
        <f ca="1">IF($H885="","",CG885-SUM($CH$4:$CH885))</f>
        <v/>
      </c>
      <c r="CK885" s="133" t="str">
        <f ca="1">IF($H885="","",SUM($N$4:$N885)+$CK$3)</f>
        <v/>
      </c>
      <c r="CL885" s="133" t="str">
        <f ca="1">IF($H885="","",SUM($O$4:$O885))</f>
        <v/>
      </c>
      <c r="CM885" s="133" t="str">
        <f t="shared" ca="1" si="851"/>
        <v/>
      </c>
      <c r="CN885" s="133" t="str">
        <f ca="1">IF($H885="","",ROUND(IF(MONTH($H885)=MONTH($C$4)-1,BT885*(1+CC885)-SUM($CM$4:$CM885),0),2))</f>
        <v/>
      </c>
      <c r="CZ885" s="132" t="str">
        <f t="shared" ca="1" si="809"/>
        <v/>
      </c>
    </row>
    <row r="886" spans="6:104" x14ac:dyDescent="0.2">
      <c r="F886" s="3">
        <v>883</v>
      </c>
      <c r="G886" s="3">
        <f t="shared" si="810"/>
        <v>74</v>
      </c>
      <c r="H886" s="8" t="str">
        <f t="shared" ca="1" si="849"/>
        <v/>
      </c>
      <c r="I886" s="6" t="str">
        <f t="shared" ca="1" si="795"/>
        <v/>
      </c>
      <c r="J886" s="6" t="str">
        <f t="shared" ca="1" si="796"/>
        <v/>
      </c>
      <c r="K886" s="7"/>
      <c r="L886" s="6" t="str">
        <f ca="1">IF($H886="","",IF($J886="",VLOOKUP($I886,Sterbetafeln!$A$4:$I$124,$D$10,FALSE),MAX(0.0005,VLOOKUP($I886,Sterbetafeln!$A$4:$I$124,$D$10,FALSE)*VLOOKUP($J886,Sterbetafeln!$A$4:$I$124,$D$13,FALSE))))</f>
        <v/>
      </c>
      <c r="M886" s="78">
        <f ca="1">SUM($O$3:$O886)</f>
        <v>0</v>
      </c>
      <c r="N886" s="25" t="str">
        <f t="shared" ca="1" si="811"/>
        <v/>
      </c>
      <c r="O886" s="25" t="str">
        <f t="shared" ca="1" si="812"/>
        <v/>
      </c>
      <c r="P886" s="25" t="str">
        <f t="shared" ca="1" si="813"/>
        <v/>
      </c>
      <c r="Q886" s="7" t="str">
        <f t="shared" ca="1" si="814"/>
        <v/>
      </c>
      <c r="R886" s="25" t="str">
        <f t="shared" ca="1" si="815"/>
        <v/>
      </c>
      <c r="S886" s="25">
        <f ca="1">SUM(R$3:R886)</f>
        <v>0</v>
      </c>
      <c r="T886" s="25" t="str">
        <f t="shared" ca="1" si="816"/>
        <v/>
      </c>
      <c r="U886" s="25" t="str">
        <f t="shared" ca="1" si="797"/>
        <v/>
      </c>
      <c r="V886" s="25" t="str">
        <f t="shared" ca="1" si="817"/>
        <v/>
      </c>
      <c r="W886" s="25" t="str">
        <f t="shared" ca="1" si="798"/>
        <v/>
      </c>
      <c r="X886" s="25" t="str">
        <f t="shared" ca="1" si="818"/>
        <v/>
      </c>
      <c r="Y886" s="25" t="str">
        <f t="shared" ca="1" si="799"/>
        <v/>
      </c>
      <c r="Z886" s="25" t="str">
        <f t="shared" ca="1" si="819"/>
        <v/>
      </c>
      <c r="AA886" s="25" t="str">
        <f t="shared" ca="1" si="820"/>
        <v/>
      </c>
      <c r="AB886" s="25" t="str">
        <f ca="1">IF($H886="","",IF($Q886="x",SUM(U$3:W886)+SUM(Z$3:AA886)-SUM(AB$3:AB885),0))</f>
        <v/>
      </c>
      <c r="AC886" s="25" t="str">
        <f t="shared" ca="1" si="821"/>
        <v/>
      </c>
      <c r="AD886" s="25" t="str">
        <f t="shared" ca="1" si="800"/>
        <v/>
      </c>
      <c r="AE886" s="7"/>
      <c r="AF886" s="25" t="str">
        <f t="shared" ca="1" si="822"/>
        <v/>
      </c>
      <c r="AG886" s="25">
        <f ca="1">SUM(AF$3:AF886)</f>
        <v>0</v>
      </c>
      <c r="AH886" s="25" t="str">
        <f t="shared" ca="1" si="823"/>
        <v/>
      </c>
      <c r="AI886" s="25" t="str">
        <f t="shared" ca="1" si="801"/>
        <v/>
      </c>
      <c r="AJ886" s="25" t="str">
        <f t="shared" ca="1" si="824"/>
        <v/>
      </c>
      <c r="AK886" s="25" t="str">
        <f t="shared" ca="1" si="802"/>
        <v/>
      </c>
      <c r="AL886" s="25" t="str">
        <f t="shared" ca="1" si="825"/>
        <v/>
      </c>
      <c r="AM886" s="25" t="str">
        <f t="shared" ca="1" si="803"/>
        <v/>
      </c>
      <c r="AN886" s="25" t="str">
        <f t="shared" ca="1" si="826"/>
        <v/>
      </c>
      <c r="AO886" s="25" t="str">
        <f t="shared" ca="1" si="827"/>
        <v/>
      </c>
      <c r="AP886" s="25" t="str">
        <f ca="1">IF($H886="","",IF($Q886="x",SUM(AI$3:AK886)+SUM(AN$3:AO886)-SUM(AP$3:AP885),0))</f>
        <v/>
      </c>
      <c r="AQ886" s="25" t="str">
        <f t="shared" ca="1" si="828"/>
        <v/>
      </c>
      <c r="AR886" s="25" t="str">
        <f t="shared" ca="1" si="804"/>
        <v/>
      </c>
      <c r="AS886" s="7"/>
      <c r="AT886" s="25" t="str">
        <f t="shared" ca="1" si="829"/>
        <v/>
      </c>
      <c r="AU886" s="25">
        <f ca="1">SUM(AT$3:AT886)</f>
        <v>0</v>
      </c>
      <c r="AV886" s="25" t="str">
        <f t="shared" ca="1" si="830"/>
        <v/>
      </c>
      <c r="AW886" s="25" t="str">
        <f t="shared" ca="1" si="805"/>
        <v/>
      </c>
      <c r="AX886" s="25" t="str">
        <f t="shared" ca="1" si="831"/>
        <v/>
      </c>
      <c r="AY886" s="25" t="str">
        <f t="shared" ca="1" si="832"/>
        <v/>
      </c>
      <c r="AZ886" s="25" t="str">
        <f t="shared" ca="1" si="833"/>
        <v/>
      </c>
      <c r="BA886" s="25" t="str">
        <f t="shared" ca="1" si="834"/>
        <v/>
      </c>
      <c r="BB886" s="25" t="str">
        <f t="shared" ca="1" si="835"/>
        <v/>
      </c>
      <c r="BC886" s="25" t="str">
        <f t="shared" ca="1" si="836"/>
        <v/>
      </c>
      <c r="BD886" s="25" t="str">
        <f ca="1">IF($H886="","",IF($Q886="x",SUM(AW$3:AY886)+SUM(BB$3:BC886)-SUM(BD$3:BD885),0))</f>
        <v/>
      </c>
      <c r="BE886" s="25" t="str">
        <f t="shared" ca="1" si="837"/>
        <v/>
      </c>
      <c r="BF886" s="25" t="str">
        <f t="shared" ca="1" si="806"/>
        <v/>
      </c>
      <c r="BG886" s="7"/>
      <c r="BI886" s="25" t="str">
        <f t="shared" ca="1" si="838"/>
        <v/>
      </c>
      <c r="BJ886" s="25">
        <f ca="1">SUM(BI$3:BI886)</f>
        <v>0</v>
      </c>
      <c r="BK886" s="25" t="str">
        <f t="shared" ca="1" si="850"/>
        <v/>
      </c>
      <c r="BL886" s="25" t="str">
        <f t="shared" ca="1" si="807"/>
        <v/>
      </c>
      <c r="BM886" s="25" t="str">
        <f t="shared" ca="1" si="839"/>
        <v/>
      </c>
      <c r="BN886" s="25" t="str">
        <f t="shared" ca="1" si="840"/>
        <v/>
      </c>
      <c r="BO886" s="25" t="str">
        <f t="shared" ca="1" si="841"/>
        <v/>
      </c>
      <c r="BP886" s="25" t="str">
        <f t="shared" ca="1" si="842"/>
        <v/>
      </c>
      <c r="BQ886" s="25" t="str">
        <f t="shared" ca="1" si="843"/>
        <v/>
      </c>
      <c r="BR886" s="25" t="str">
        <f t="shared" ca="1" si="844"/>
        <v/>
      </c>
      <c r="BS886" s="25" t="str">
        <f ca="1">IF($H886="","",IF($Q886="x",SUM(BL$3:BN886)+SUM(BQ$3:BR886)-SUM(BS$3:BS885),0))</f>
        <v/>
      </c>
      <c r="BT886" s="25" t="str">
        <f t="shared" ca="1" si="845"/>
        <v/>
      </c>
      <c r="BU886" s="25" t="str">
        <f t="shared" ca="1" si="808"/>
        <v/>
      </c>
      <c r="BV886" s="7"/>
      <c r="BY886" s="7"/>
      <c r="CB886" s="131">
        <f t="shared" si="792"/>
        <v>883</v>
      </c>
      <c r="CC886" s="132" t="str">
        <f t="shared" ca="1" si="846"/>
        <v/>
      </c>
      <c r="CD886" s="133" t="str">
        <f t="shared" ca="1" si="793"/>
        <v/>
      </c>
      <c r="CE886" s="133" t="str">
        <f t="shared" ca="1" si="847"/>
        <v/>
      </c>
      <c r="CF886" s="133" t="str">
        <f t="shared" ca="1" si="794"/>
        <v/>
      </c>
      <c r="CG886" s="133" t="str">
        <f t="shared" ca="1" si="848"/>
        <v/>
      </c>
      <c r="CH886" s="133" t="str">
        <f ca="1">IF($H886="","",IF(MONTH($H886)=MONTH($C$4)-1,MAX(0,(CG886-SUM(N875:N886)+SUM(O875:O886))-(VLOOKUP(CB886-12,$CB$3:$CH885,6,FALSE))),0)*0.25)</f>
        <v/>
      </c>
      <c r="CI886" s="133" t="str">
        <f ca="1">IF($H886="","",CG886-SUM($CH$4:$CH886))</f>
        <v/>
      </c>
      <c r="CK886" s="133" t="str">
        <f ca="1">IF($H886="","",SUM($N$4:$N886)+$CK$3)</f>
        <v/>
      </c>
      <c r="CL886" s="133" t="str">
        <f ca="1">IF($H886="","",SUM($O$4:$O886))</f>
        <v/>
      </c>
      <c r="CM886" s="133" t="str">
        <f t="shared" ca="1" si="851"/>
        <v/>
      </c>
      <c r="CN886" s="133" t="str">
        <f ca="1">IF($H886="","",ROUND(IF(MONTH($H886)=MONTH($C$4)-1,BT886*(1+CC886)-SUM($CM$4:$CM886),0),2))</f>
        <v/>
      </c>
      <c r="CZ886" s="132" t="str">
        <f t="shared" ca="1" si="809"/>
        <v/>
      </c>
    </row>
    <row r="887" spans="6:104" x14ac:dyDescent="0.2">
      <c r="F887" s="3">
        <v>884</v>
      </c>
      <c r="G887" s="3">
        <f t="shared" si="810"/>
        <v>74</v>
      </c>
      <c r="H887" s="8" t="str">
        <f t="shared" ca="1" si="849"/>
        <v/>
      </c>
      <c r="I887" s="6" t="str">
        <f t="shared" ca="1" si="795"/>
        <v/>
      </c>
      <c r="J887" s="6" t="str">
        <f t="shared" ca="1" si="796"/>
        <v/>
      </c>
      <c r="K887" s="7"/>
      <c r="L887" s="6" t="str">
        <f ca="1">IF($H887="","",IF($J887="",VLOOKUP($I887,Sterbetafeln!$A$4:$I$124,$D$10,FALSE),MAX(0.0005,VLOOKUP($I887,Sterbetafeln!$A$4:$I$124,$D$10,FALSE)*VLOOKUP($J887,Sterbetafeln!$A$4:$I$124,$D$13,FALSE))))</f>
        <v/>
      </c>
      <c r="M887" s="78">
        <f ca="1">SUM($O$3:$O887)</f>
        <v>0</v>
      </c>
      <c r="N887" s="25" t="str">
        <f t="shared" ca="1" si="811"/>
        <v/>
      </c>
      <c r="O887" s="25" t="str">
        <f t="shared" ca="1" si="812"/>
        <v/>
      </c>
      <c r="P887" s="25" t="str">
        <f t="shared" ca="1" si="813"/>
        <v/>
      </c>
      <c r="Q887" s="7" t="str">
        <f t="shared" ca="1" si="814"/>
        <v/>
      </c>
      <c r="R887" s="25" t="str">
        <f t="shared" ca="1" si="815"/>
        <v/>
      </c>
      <c r="S887" s="25">
        <f ca="1">SUM(R$3:R887)</f>
        <v>0</v>
      </c>
      <c r="T887" s="25" t="str">
        <f t="shared" ca="1" si="816"/>
        <v/>
      </c>
      <c r="U887" s="25" t="str">
        <f t="shared" ca="1" si="797"/>
        <v/>
      </c>
      <c r="V887" s="25" t="str">
        <f t="shared" ca="1" si="817"/>
        <v/>
      </c>
      <c r="W887" s="25" t="str">
        <f t="shared" ca="1" si="798"/>
        <v/>
      </c>
      <c r="X887" s="25" t="str">
        <f t="shared" ca="1" si="818"/>
        <v/>
      </c>
      <c r="Y887" s="25" t="str">
        <f t="shared" ca="1" si="799"/>
        <v/>
      </c>
      <c r="Z887" s="25" t="str">
        <f t="shared" ca="1" si="819"/>
        <v/>
      </c>
      <c r="AA887" s="25" t="str">
        <f t="shared" ca="1" si="820"/>
        <v/>
      </c>
      <c r="AB887" s="25" t="str">
        <f ca="1">IF($H887="","",IF($Q887="x",SUM(U$3:W887)+SUM(Z$3:AA887)-SUM(AB$3:AB886),0))</f>
        <v/>
      </c>
      <c r="AC887" s="25" t="str">
        <f t="shared" ca="1" si="821"/>
        <v/>
      </c>
      <c r="AD887" s="25" t="str">
        <f t="shared" ca="1" si="800"/>
        <v/>
      </c>
      <c r="AE887" s="7"/>
      <c r="AF887" s="25" t="str">
        <f t="shared" ca="1" si="822"/>
        <v/>
      </c>
      <c r="AG887" s="25">
        <f ca="1">SUM(AF$3:AF887)</f>
        <v>0</v>
      </c>
      <c r="AH887" s="25" t="str">
        <f t="shared" ca="1" si="823"/>
        <v/>
      </c>
      <c r="AI887" s="25" t="str">
        <f t="shared" ca="1" si="801"/>
        <v/>
      </c>
      <c r="AJ887" s="25" t="str">
        <f t="shared" ca="1" si="824"/>
        <v/>
      </c>
      <c r="AK887" s="25" t="str">
        <f t="shared" ca="1" si="802"/>
        <v/>
      </c>
      <c r="AL887" s="25" t="str">
        <f t="shared" ca="1" si="825"/>
        <v/>
      </c>
      <c r="AM887" s="25" t="str">
        <f t="shared" ca="1" si="803"/>
        <v/>
      </c>
      <c r="AN887" s="25" t="str">
        <f t="shared" ca="1" si="826"/>
        <v/>
      </c>
      <c r="AO887" s="25" t="str">
        <f t="shared" ca="1" si="827"/>
        <v/>
      </c>
      <c r="AP887" s="25" t="str">
        <f ca="1">IF($H887="","",IF($Q887="x",SUM(AI$3:AK887)+SUM(AN$3:AO887)-SUM(AP$3:AP886),0))</f>
        <v/>
      </c>
      <c r="AQ887" s="25" t="str">
        <f t="shared" ca="1" si="828"/>
        <v/>
      </c>
      <c r="AR887" s="25" t="str">
        <f t="shared" ca="1" si="804"/>
        <v/>
      </c>
      <c r="AS887" s="7"/>
      <c r="AT887" s="25" t="str">
        <f t="shared" ca="1" si="829"/>
        <v/>
      </c>
      <c r="AU887" s="25">
        <f ca="1">SUM(AT$3:AT887)</f>
        <v>0</v>
      </c>
      <c r="AV887" s="25" t="str">
        <f t="shared" ca="1" si="830"/>
        <v/>
      </c>
      <c r="AW887" s="25" t="str">
        <f t="shared" ca="1" si="805"/>
        <v/>
      </c>
      <c r="AX887" s="25" t="str">
        <f t="shared" ca="1" si="831"/>
        <v/>
      </c>
      <c r="AY887" s="25" t="str">
        <f t="shared" ca="1" si="832"/>
        <v/>
      </c>
      <c r="AZ887" s="25" t="str">
        <f t="shared" ca="1" si="833"/>
        <v/>
      </c>
      <c r="BA887" s="25" t="str">
        <f t="shared" ca="1" si="834"/>
        <v/>
      </c>
      <c r="BB887" s="25" t="str">
        <f t="shared" ca="1" si="835"/>
        <v/>
      </c>
      <c r="BC887" s="25" t="str">
        <f t="shared" ca="1" si="836"/>
        <v/>
      </c>
      <c r="BD887" s="25" t="str">
        <f ca="1">IF($H887="","",IF($Q887="x",SUM(AW$3:AY887)+SUM(BB$3:BC887)-SUM(BD$3:BD886),0))</f>
        <v/>
      </c>
      <c r="BE887" s="25" t="str">
        <f t="shared" ca="1" si="837"/>
        <v/>
      </c>
      <c r="BF887" s="25" t="str">
        <f t="shared" ca="1" si="806"/>
        <v/>
      </c>
      <c r="BG887" s="7"/>
      <c r="BI887" s="25" t="str">
        <f t="shared" ca="1" si="838"/>
        <v/>
      </c>
      <c r="BJ887" s="25">
        <f ca="1">SUM(BI$3:BI887)</f>
        <v>0</v>
      </c>
      <c r="BK887" s="25" t="str">
        <f t="shared" ca="1" si="850"/>
        <v/>
      </c>
      <c r="BL887" s="25" t="str">
        <f t="shared" ca="1" si="807"/>
        <v/>
      </c>
      <c r="BM887" s="25" t="str">
        <f t="shared" ca="1" si="839"/>
        <v/>
      </c>
      <c r="BN887" s="25" t="str">
        <f t="shared" ca="1" si="840"/>
        <v/>
      </c>
      <c r="BO887" s="25" t="str">
        <f t="shared" ca="1" si="841"/>
        <v/>
      </c>
      <c r="BP887" s="25" t="str">
        <f t="shared" ca="1" si="842"/>
        <v/>
      </c>
      <c r="BQ887" s="25" t="str">
        <f t="shared" ca="1" si="843"/>
        <v/>
      </c>
      <c r="BR887" s="25" t="str">
        <f t="shared" ca="1" si="844"/>
        <v/>
      </c>
      <c r="BS887" s="25" t="str">
        <f ca="1">IF($H887="","",IF($Q887="x",SUM(BL$3:BN887)+SUM(BQ$3:BR887)-SUM(BS$3:BS886),0))</f>
        <v/>
      </c>
      <c r="BT887" s="25" t="str">
        <f t="shared" ca="1" si="845"/>
        <v/>
      </c>
      <c r="BU887" s="25" t="str">
        <f t="shared" ca="1" si="808"/>
        <v/>
      </c>
      <c r="BV887" s="7"/>
      <c r="BY887" s="7"/>
      <c r="CB887" s="131">
        <f t="shared" si="792"/>
        <v>884</v>
      </c>
      <c r="CC887" s="132" t="str">
        <f t="shared" ca="1" si="846"/>
        <v/>
      </c>
      <c r="CD887" s="133" t="str">
        <f t="shared" ca="1" si="793"/>
        <v/>
      </c>
      <c r="CE887" s="133" t="str">
        <f t="shared" ca="1" si="847"/>
        <v/>
      </c>
      <c r="CF887" s="133" t="str">
        <f t="shared" ca="1" si="794"/>
        <v/>
      </c>
      <c r="CG887" s="133" t="str">
        <f t="shared" ca="1" si="848"/>
        <v/>
      </c>
      <c r="CH887" s="133" t="str">
        <f ca="1">IF($H887="","",IF(MONTH($H887)=MONTH($C$4)-1,MAX(0,(CG887-SUM(N876:N887)+SUM(O876:O887))-(VLOOKUP(CB887-12,$CB$3:$CH886,6,FALSE))),0)*0.25)</f>
        <v/>
      </c>
      <c r="CI887" s="133" t="str">
        <f ca="1">IF($H887="","",CG887-SUM($CH$4:$CH887))</f>
        <v/>
      </c>
      <c r="CK887" s="133" t="str">
        <f ca="1">IF($H887="","",SUM($N$4:$N887)+$CK$3)</f>
        <v/>
      </c>
      <c r="CL887" s="133" t="str">
        <f ca="1">IF($H887="","",SUM($O$4:$O887))</f>
        <v/>
      </c>
      <c r="CM887" s="133" t="str">
        <f t="shared" ca="1" si="851"/>
        <v/>
      </c>
      <c r="CN887" s="133" t="str">
        <f ca="1">IF($H887="","",ROUND(IF(MONTH($H887)=MONTH($C$4)-1,BT887*(1+CC887)-SUM($CM$4:$CM887),0),2))</f>
        <v/>
      </c>
      <c r="CZ887" s="132" t="str">
        <f t="shared" ca="1" si="809"/>
        <v/>
      </c>
    </row>
    <row r="888" spans="6:104" x14ac:dyDescent="0.2">
      <c r="F888" s="3">
        <v>885</v>
      </c>
      <c r="G888" s="3">
        <f t="shared" si="810"/>
        <v>74</v>
      </c>
      <c r="H888" s="8" t="str">
        <f t="shared" ca="1" si="849"/>
        <v/>
      </c>
      <c r="I888" s="6" t="str">
        <f t="shared" ca="1" si="795"/>
        <v/>
      </c>
      <c r="J888" s="6" t="str">
        <f t="shared" ca="1" si="796"/>
        <v/>
      </c>
      <c r="K888" s="7"/>
      <c r="L888" s="6" t="str">
        <f ca="1">IF($H888="","",IF($J888="",VLOOKUP($I888,Sterbetafeln!$A$4:$I$124,$D$10,FALSE),MAX(0.0005,VLOOKUP($I888,Sterbetafeln!$A$4:$I$124,$D$10,FALSE)*VLOOKUP($J888,Sterbetafeln!$A$4:$I$124,$D$13,FALSE))))</f>
        <v/>
      </c>
      <c r="M888" s="78">
        <f ca="1">SUM($O$3:$O888)</f>
        <v>0</v>
      </c>
      <c r="N888" s="25" t="str">
        <f t="shared" ca="1" si="811"/>
        <v/>
      </c>
      <c r="O888" s="25" t="str">
        <f t="shared" ca="1" si="812"/>
        <v/>
      </c>
      <c r="P888" s="25" t="str">
        <f t="shared" ca="1" si="813"/>
        <v/>
      </c>
      <c r="Q888" s="7" t="str">
        <f t="shared" ca="1" si="814"/>
        <v/>
      </c>
      <c r="R888" s="25" t="str">
        <f t="shared" ca="1" si="815"/>
        <v/>
      </c>
      <c r="S888" s="25">
        <f ca="1">SUM(R$3:R888)</f>
        <v>0</v>
      </c>
      <c r="T888" s="25" t="str">
        <f t="shared" ca="1" si="816"/>
        <v/>
      </c>
      <c r="U888" s="25" t="str">
        <f t="shared" ca="1" si="797"/>
        <v/>
      </c>
      <c r="V888" s="25" t="str">
        <f t="shared" ca="1" si="817"/>
        <v/>
      </c>
      <c r="W888" s="25" t="str">
        <f t="shared" ca="1" si="798"/>
        <v/>
      </c>
      <c r="X888" s="25" t="str">
        <f t="shared" ca="1" si="818"/>
        <v/>
      </c>
      <c r="Y888" s="25" t="str">
        <f t="shared" ca="1" si="799"/>
        <v/>
      </c>
      <c r="Z888" s="25" t="str">
        <f t="shared" ca="1" si="819"/>
        <v/>
      </c>
      <c r="AA888" s="25" t="str">
        <f t="shared" ca="1" si="820"/>
        <v/>
      </c>
      <c r="AB888" s="25" t="str">
        <f ca="1">IF($H888="","",IF($Q888="x",SUM(U$3:W888)+SUM(Z$3:AA888)-SUM(AB$3:AB887),0))</f>
        <v/>
      </c>
      <c r="AC888" s="25" t="str">
        <f t="shared" ca="1" si="821"/>
        <v/>
      </c>
      <c r="AD888" s="25" t="str">
        <f t="shared" ca="1" si="800"/>
        <v/>
      </c>
      <c r="AE888" s="7"/>
      <c r="AF888" s="25" t="str">
        <f t="shared" ca="1" si="822"/>
        <v/>
      </c>
      <c r="AG888" s="25">
        <f ca="1">SUM(AF$3:AF888)</f>
        <v>0</v>
      </c>
      <c r="AH888" s="25" t="str">
        <f t="shared" ca="1" si="823"/>
        <v/>
      </c>
      <c r="AI888" s="25" t="str">
        <f t="shared" ca="1" si="801"/>
        <v/>
      </c>
      <c r="AJ888" s="25" t="str">
        <f t="shared" ca="1" si="824"/>
        <v/>
      </c>
      <c r="AK888" s="25" t="str">
        <f t="shared" ca="1" si="802"/>
        <v/>
      </c>
      <c r="AL888" s="25" t="str">
        <f t="shared" ca="1" si="825"/>
        <v/>
      </c>
      <c r="AM888" s="25" t="str">
        <f t="shared" ca="1" si="803"/>
        <v/>
      </c>
      <c r="AN888" s="25" t="str">
        <f t="shared" ca="1" si="826"/>
        <v/>
      </c>
      <c r="AO888" s="25" t="str">
        <f t="shared" ca="1" si="827"/>
        <v/>
      </c>
      <c r="AP888" s="25" t="str">
        <f ca="1">IF($H888="","",IF($Q888="x",SUM(AI$3:AK888)+SUM(AN$3:AO888)-SUM(AP$3:AP887),0))</f>
        <v/>
      </c>
      <c r="AQ888" s="25" t="str">
        <f t="shared" ca="1" si="828"/>
        <v/>
      </c>
      <c r="AR888" s="25" t="str">
        <f t="shared" ca="1" si="804"/>
        <v/>
      </c>
      <c r="AS888" s="7"/>
      <c r="AT888" s="25" t="str">
        <f t="shared" ca="1" si="829"/>
        <v/>
      </c>
      <c r="AU888" s="25">
        <f ca="1">SUM(AT$3:AT888)</f>
        <v>0</v>
      </c>
      <c r="AV888" s="25" t="str">
        <f t="shared" ca="1" si="830"/>
        <v/>
      </c>
      <c r="AW888" s="25" t="str">
        <f t="shared" ca="1" si="805"/>
        <v/>
      </c>
      <c r="AX888" s="25" t="str">
        <f t="shared" ca="1" si="831"/>
        <v/>
      </c>
      <c r="AY888" s="25" t="str">
        <f t="shared" ca="1" si="832"/>
        <v/>
      </c>
      <c r="AZ888" s="25" t="str">
        <f t="shared" ca="1" si="833"/>
        <v/>
      </c>
      <c r="BA888" s="25" t="str">
        <f t="shared" ca="1" si="834"/>
        <v/>
      </c>
      <c r="BB888" s="25" t="str">
        <f t="shared" ca="1" si="835"/>
        <v/>
      </c>
      <c r="BC888" s="25" t="str">
        <f t="shared" ca="1" si="836"/>
        <v/>
      </c>
      <c r="BD888" s="25" t="str">
        <f ca="1">IF($H888="","",IF($Q888="x",SUM(AW$3:AY888)+SUM(BB$3:BC888)-SUM(BD$3:BD887),0))</f>
        <v/>
      </c>
      <c r="BE888" s="25" t="str">
        <f t="shared" ca="1" si="837"/>
        <v/>
      </c>
      <c r="BF888" s="25" t="str">
        <f t="shared" ca="1" si="806"/>
        <v/>
      </c>
      <c r="BG888" s="7"/>
      <c r="BI888" s="25" t="str">
        <f t="shared" ca="1" si="838"/>
        <v/>
      </c>
      <c r="BJ888" s="25">
        <f ca="1">SUM(BI$3:BI888)</f>
        <v>0</v>
      </c>
      <c r="BK888" s="25" t="str">
        <f t="shared" ca="1" si="850"/>
        <v/>
      </c>
      <c r="BL888" s="25" t="str">
        <f t="shared" ca="1" si="807"/>
        <v/>
      </c>
      <c r="BM888" s="25" t="str">
        <f t="shared" ca="1" si="839"/>
        <v/>
      </c>
      <c r="BN888" s="25" t="str">
        <f t="shared" ca="1" si="840"/>
        <v/>
      </c>
      <c r="BO888" s="25" t="str">
        <f t="shared" ca="1" si="841"/>
        <v/>
      </c>
      <c r="BP888" s="25" t="str">
        <f t="shared" ca="1" si="842"/>
        <v/>
      </c>
      <c r="BQ888" s="25" t="str">
        <f t="shared" ca="1" si="843"/>
        <v/>
      </c>
      <c r="BR888" s="25" t="str">
        <f t="shared" ca="1" si="844"/>
        <v/>
      </c>
      <c r="BS888" s="25" t="str">
        <f ca="1">IF($H888="","",IF($Q888="x",SUM(BL$3:BN888)+SUM(BQ$3:BR888)-SUM(BS$3:BS887),0))</f>
        <v/>
      </c>
      <c r="BT888" s="25" t="str">
        <f t="shared" ca="1" si="845"/>
        <v/>
      </c>
      <c r="BU888" s="25" t="str">
        <f t="shared" ca="1" si="808"/>
        <v/>
      </c>
      <c r="BV888" s="7"/>
      <c r="BY888" s="7"/>
      <c r="CB888" s="131">
        <f t="shared" si="792"/>
        <v>885</v>
      </c>
      <c r="CC888" s="132" t="str">
        <f t="shared" ca="1" si="846"/>
        <v/>
      </c>
      <c r="CD888" s="133" t="str">
        <f t="shared" ca="1" si="793"/>
        <v/>
      </c>
      <c r="CE888" s="133" t="str">
        <f t="shared" ca="1" si="847"/>
        <v/>
      </c>
      <c r="CF888" s="133" t="str">
        <f t="shared" ca="1" si="794"/>
        <v/>
      </c>
      <c r="CG888" s="133" t="str">
        <f t="shared" ca="1" si="848"/>
        <v/>
      </c>
      <c r="CH888" s="133" t="str">
        <f ca="1">IF($H888="","",IF(MONTH($H888)=MONTH($C$4)-1,MAX(0,(CG888-SUM(N877:N888)+SUM(O877:O888))-(VLOOKUP(CB888-12,$CB$3:$CH887,6,FALSE))),0)*0.25)</f>
        <v/>
      </c>
      <c r="CI888" s="133" t="str">
        <f ca="1">IF($H888="","",CG888-SUM($CH$4:$CH888))</f>
        <v/>
      </c>
      <c r="CK888" s="133" t="str">
        <f ca="1">IF($H888="","",SUM($N$4:$N888)+$CK$3)</f>
        <v/>
      </c>
      <c r="CL888" s="133" t="str">
        <f ca="1">IF($H888="","",SUM($O$4:$O888))</f>
        <v/>
      </c>
      <c r="CM888" s="133" t="str">
        <f t="shared" ca="1" si="851"/>
        <v/>
      </c>
      <c r="CN888" s="133" t="str">
        <f ca="1">IF($H888="","",ROUND(IF(MONTH($H888)=MONTH($C$4)-1,BT888*(1+CC888)-SUM($CM$4:$CM888),0),2))</f>
        <v/>
      </c>
      <c r="CZ888" s="132" t="str">
        <f t="shared" ca="1" si="809"/>
        <v/>
      </c>
    </row>
    <row r="889" spans="6:104" x14ac:dyDescent="0.2">
      <c r="F889" s="3">
        <v>886</v>
      </c>
      <c r="G889" s="3">
        <f t="shared" si="810"/>
        <v>74</v>
      </c>
      <c r="H889" s="8" t="str">
        <f t="shared" ca="1" si="849"/>
        <v/>
      </c>
      <c r="I889" s="6" t="str">
        <f t="shared" ca="1" si="795"/>
        <v/>
      </c>
      <c r="J889" s="6" t="str">
        <f t="shared" ca="1" si="796"/>
        <v/>
      </c>
      <c r="K889" s="7"/>
      <c r="L889" s="6" t="str">
        <f ca="1">IF($H889="","",IF($J889="",VLOOKUP($I889,Sterbetafeln!$A$4:$I$124,$D$10,FALSE),MAX(0.0005,VLOOKUP($I889,Sterbetafeln!$A$4:$I$124,$D$10,FALSE)*VLOOKUP($J889,Sterbetafeln!$A$4:$I$124,$D$13,FALSE))))</f>
        <v/>
      </c>
      <c r="M889" s="78">
        <f ca="1">SUM($O$3:$O889)</f>
        <v>0</v>
      </c>
      <c r="N889" s="25" t="str">
        <f t="shared" ca="1" si="811"/>
        <v/>
      </c>
      <c r="O889" s="25" t="str">
        <f t="shared" ca="1" si="812"/>
        <v/>
      </c>
      <c r="P889" s="25" t="str">
        <f t="shared" ca="1" si="813"/>
        <v/>
      </c>
      <c r="Q889" s="7" t="str">
        <f t="shared" ca="1" si="814"/>
        <v/>
      </c>
      <c r="R889" s="25" t="str">
        <f t="shared" ca="1" si="815"/>
        <v/>
      </c>
      <c r="S889" s="25">
        <f ca="1">SUM(R$3:R889)</f>
        <v>0</v>
      </c>
      <c r="T889" s="25" t="str">
        <f t="shared" ca="1" si="816"/>
        <v/>
      </c>
      <c r="U889" s="25" t="str">
        <f t="shared" ca="1" si="797"/>
        <v/>
      </c>
      <c r="V889" s="25" t="str">
        <f t="shared" ca="1" si="817"/>
        <v/>
      </c>
      <c r="W889" s="25" t="str">
        <f t="shared" ca="1" si="798"/>
        <v/>
      </c>
      <c r="X889" s="25" t="str">
        <f t="shared" ca="1" si="818"/>
        <v/>
      </c>
      <c r="Y889" s="25" t="str">
        <f t="shared" ca="1" si="799"/>
        <v/>
      </c>
      <c r="Z889" s="25" t="str">
        <f t="shared" ca="1" si="819"/>
        <v/>
      </c>
      <c r="AA889" s="25" t="str">
        <f t="shared" ca="1" si="820"/>
        <v/>
      </c>
      <c r="AB889" s="25" t="str">
        <f ca="1">IF($H889="","",IF($Q889="x",SUM(U$3:W889)+SUM(Z$3:AA889)-SUM(AB$3:AB888),0))</f>
        <v/>
      </c>
      <c r="AC889" s="25" t="str">
        <f t="shared" ca="1" si="821"/>
        <v/>
      </c>
      <c r="AD889" s="25" t="str">
        <f t="shared" ca="1" si="800"/>
        <v/>
      </c>
      <c r="AE889" s="7"/>
      <c r="AF889" s="25" t="str">
        <f t="shared" ca="1" si="822"/>
        <v/>
      </c>
      <c r="AG889" s="25">
        <f ca="1">SUM(AF$3:AF889)</f>
        <v>0</v>
      </c>
      <c r="AH889" s="25" t="str">
        <f t="shared" ca="1" si="823"/>
        <v/>
      </c>
      <c r="AI889" s="25" t="str">
        <f t="shared" ca="1" si="801"/>
        <v/>
      </c>
      <c r="AJ889" s="25" t="str">
        <f t="shared" ca="1" si="824"/>
        <v/>
      </c>
      <c r="AK889" s="25" t="str">
        <f t="shared" ca="1" si="802"/>
        <v/>
      </c>
      <c r="AL889" s="25" t="str">
        <f t="shared" ca="1" si="825"/>
        <v/>
      </c>
      <c r="AM889" s="25" t="str">
        <f t="shared" ca="1" si="803"/>
        <v/>
      </c>
      <c r="AN889" s="25" t="str">
        <f t="shared" ca="1" si="826"/>
        <v/>
      </c>
      <c r="AO889" s="25" t="str">
        <f t="shared" ca="1" si="827"/>
        <v/>
      </c>
      <c r="AP889" s="25" t="str">
        <f ca="1">IF($H889="","",IF($Q889="x",SUM(AI$3:AK889)+SUM(AN$3:AO889)-SUM(AP$3:AP888),0))</f>
        <v/>
      </c>
      <c r="AQ889" s="25" t="str">
        <f t="shared" ca="1" si="828"/>
        <v/>
      </c>
      <c r="AR889" s="25" t="str">
        <f t="shared" ca="1" si="804"/>
        <v/>
      </c>
      <c r="AS889" s="7"/>
      <c r="AT889" s="25" t="str">
        <f t="shared" ca="1" si="829"/>
        <v/>
      </c>
      <c r="AU889" s="25">
        <f ca="1">SUM(AT$3:AT889)</f>
        <v>0</v>
      </c>
      <c r="AV889" s="25" t="str">
        <f t="shared" ca="1" si="830"/>
        <v/>
      </c>
      <c r="AW889" s="25" t="str">
        <f t="shared" ca="1" si="805"/>
        <v/>
      </c>
      <c r="AX889" s="25" t="str">
        <f t="shared" ca="1" si="831"/>
        <v/>
      </c>
      <c r="AY889" s="25" t="str">
        <f t="shared" ca="1" si="832"/>
        <v/>
      </c>
      <c r="AZ889" s="25" t="str">
        <f t="shared" ca="1" si="833"/>
        <v/>
      </c>
      <c r="BA889" s="25" t="str">
        <f t="shared" ca="1" si="834"/>
        <v/>
      </c>
      <c r="BB889" s="25" t="str">
        <f t="shared" ca="1" si="835"/>
        <v/>
      </c>
      <c r="BC889" s="25" t="str">
        <f t="shared" ca="1" si="836"/>
        <v/>
      </c>
      <c r="BD889" s="25" t="str">
        <f ca="1">IF($H889="","",IF($Q889="x",SUM(AW$3:AY889)+SUM(BB$3:BC889)-SUM(BD$3:BD888),0))</f>
        <v/>
      </c>
      <c r="BE889" s="25" t="str">
        <f t="shared" ca="1" si="837"/>
        <v/>
      </c>
      <c r="BF889" s="25" t="str">
        <f t="shared" ca="1" si="806"/>
        <v/>
      </c>
      <c r="BG889" s="7"/>
      <c r="BI889" s="25" t="str">
        <f t="shared" ca="1" si="838"/>
        <v/>
      </c>
      <c r="BJ889" s="25">
        <f ca="1">SUM(BI$3:BI889)</f>
        <v>0</v>
      </c>
      <c r="BK889" s="25" t="str">
        <f t="shared" ca="1" si="850"/>
        <v/>
      </c>
      <c r="BL889" s="25" t="str">
        <f t="shared" ca="1" si="807"/>
        <v/>
      </c>
      <c r="BM889" s="25" t="str">
        <f t="shared" ca="1" si="839"/>
        <v/>
      </c>
      <c r="BN889" s="25" t="str">
        <f t="shared" ca="1" si="840"/>
        <v/>
      </c>
      <c r="BO889" s="25" t="str">
        <f t="shared" ca="1" si="841"/>
        <v/>
      </c>
      <c r="BP889" s="25" t="str">
        <f t="shared" ca="1" si="842"/>
        <v/>
      </c>
      <c r="BQ889" s="25" t="str">
        <f t="shared" ca="1" si="843"/>
        <v/>
      </c>
      <c r="BR889" s="25" t="str">
        <f t="shared" ca="1" si="844"/>
        <v/>
      </c>
      <c r="BS889" s="25" t="str">
        <f ca="1">IF($H889="","",IF($Q889="x",SUM(BL$3:BN889)+SUM(BQ$3:BR889)-SUM(BS$3:BS888),0))</f>
        <v/>
      </c>
      <c r="BT889" s="25" t="str">
        <f t="shared" ca="1" si="845"/>
        <v/>
      </c>
      <c r="BU889" s="25" t="str">
        <f t="shared" ca="1" si="808"/>
        <v/>
      </c>
      <c r="BV889" s="7"/>
      <c r="BY889" s="7"/>
      <c r="CB889" s="131">
        <f t="shared" si="792"/>
        <v>886</v>
      </c>
      <c r="CC889" s="132" t="str">
        <f t="shared" ca="1" si="846"/>
        <v/>
      </c>
      <c r="CD889" s="133" t="str">
        <f t="shared" ca="1" si="793"/>
        <v/>
      </c>
      <c r="CE889" s="133" t="str">
        <f t="shared" ca="1" si="847"/>
        <v/>
      </c>
      <c r="CF889" s="133" t="str">
        <f t="shared" ca="1" si="794"/>
        <v/>
      </c>
      <c r="CG889" s="133" t="str">
        <f t="shared" ca="1" si="848"/>
        <v/>
      </c>
      <c r="CH889" s="133" t="str">
        <f ca="1">IF($H889="","",IF(MONTH($H889)=MONTH($C$4)-1,MAX(0,(CG889-SUM(N878:N889)+SUM(O878:O889))-(VLOOKUP(CB889-12,$CB$3:$CH888,6,FALSE))),0)*0.25)</f>
        <v/>
      </c>
      <c r="CI889" s="133" t="str">
        <f ca="1">IF($H889="","",CG889-SUM($CH$4:$CH889))</f>
        <v/>
      </c>
      <c r="CK889" s="133" t="str">
        <f ca="1">IF($H889="","",SUM($N$4:$N889)+$CK$3)</f>
        <v/>
      </c>
      <c r="CL889" s="133" t="str">
        <f ca="1">IF($H889="","",SUM($O$4:$O889))</f>
        <v/>
      </c>
      <c r="CM889" s="133" t="str">
        <f t="shared" ca="1" si="851"/>
        <v/>
      </c>
      <c r="CN889" s="133" t="str">
        <f ca="1">IF($H889="","",ROUND(IF(MONTH($H889)=MONTH($C$4)-1,BT889*(1+CC889)-SUM($CM$4:$CM889),0),2))</f>
        <v/>
      </c>
      <c r="CZ889" s="132" t="str">
        <f t="shared" ca="1" si="809"/>
        <v/>
      </c>
    </row>
    <row r="890" spans="6:104" x14ac:dyDescent="0.2">
      <c r="F890" s="3">
        <v>887</v>
      </c>
      <c r="G890" s="3">
        <f t="shared" si="810"/>
        <v>74</v>
      </c>
      <c r="H890" s="8" t="str">
        <f t="shared" ca="1" si="849"/>
        <v/>
      </c>
      <c r="I890" s="6" t="str">
        <f t="shared" ca="1" si="795"/>
        <v/>
      </c>
      <c r="J890" s="6" t="str">
        <f t="shared" ca="1" si="796"/>
        <v/>
      </c>
      <c r="K890" s="7"/>
      <c r="L890" s="6" t="str">
        <f ca="1">IF($H890="","",IF($J890="",VLOOKUP($I890,Sterbetafeln!$A$4:$I$124,$D$10,FALSE),MAX(0.0005,VLOOKUP($I890,Sterbetafeln!$A$4:$I$124,$D$10,FALSE)*VLOOKUP($J890,Sterbetafeln!$A$4:$I$124,$D$13,FALSE))))</f>
        <v/>
      </c>
      <c r="M890" s="78">
        <f ca="1">SUM($O$3:$O890)</f>
        <v>0</v>
      </c>
      <c r="N890" s="25" t="str">
        <f t="shared" ca="1" si="811"/>
        <v/>
      </c>
      <c r="O890" s="25" t="str">
        <f t="shared" ca="1" si="812"/>
        <v/>
      </c>
      <c r="P890" s="25" t="str">
        <f t="shared" ca="1" si="813"/>
        <v/>
      </c>
      <c r="Q890" s="7" t="str">
        <f t="shared" ca="1" si="814"/>
        <v/>
      </c>
      <c r="R890" s="25" t="str">
        <f t="shared" ca="1" si="815"/>
        <v/>
      </c>
      <c r="S890" s="25">
        <f ca="1">SUM(R$3:R890)</f>
        <v>0</v>
      </c>
      <c r="T890" s="25" t="str">
        <f t="shared" ca="1" si="816"/>
        <v/>
      </c>
      <c r="U890" s="25" t="str">
        <f t="shared" ca="1" si="797"/>
        <v/>
      </c>
      <c r="V890" s="25" t="str">
        <f t="shared" ca="1" si="817"/>
        <v/>
      </c>
      <c r="W890" s="25" t="str">
        <f t="shared" ca="1" si="798"/>
        <v/>
      </c>
      <c r="X890" s="25" t="str">
        <f t="shared" ca="1" si="818"/>
        <v/>
      </c>
      <c r="Y890" s="25" t="str">
        <f t="shared" ca="1" si="799"/>
        <v/>
      </c>
      <c r="Z890" s="25" t="str">
        <f t="shared" ca="1" si="819"/>
        <v/>
      </c>
      <c r="AA890" s="25" t="str">
        <f t="shared" ca="1" si="820"/>
        <v/>
      </c>
      <c r="AB890" s="25" t="str">
        <f ca="1">IF($H890="","",IF($Q890="x",SUM(U$3:W890)+SUM(Z$3:AA890)-SUM(AB$3:AB889),0))</f>
        <v/>
      </c>
      <c r="AC890" s="25" t="str">
        <f t="shared" ca="1" si="821"/>
        <v/>
      </c>
      <c r="AD890" s="25" t="str">
        <f t="shared" ca="1" si="800"/>
        <v/>
      </c>
      <c r="AE890" s="7"/>
      <c r="AF890" s="25" t="str">
        <f t="shared" ca="1" si="822"/>
        <v/>
      </c>
      <c r="AG890" s="25">
        <f ca="1">SUM(AF$3:AF890)</f>
        <v>0</v>
      </c>
      <c r="AH890" s="25" t="str">
        <f t="shared" ca="1" si="823"/>
        <v/>
      </c>
      <c r="AI890" s="25" t="str">
        <f t="shared" ca="1" si="801"/>
        <v/>
      </c>
      <c r="AJ890" s="25" t="str">
        <f t="shared" ca="1" si="824"/>
        <v/>
      </c>
      <c r="AK890" s="25" t="str">
        <f t="shared" ca="1" si="802"/>
        <v/>
      </c>
      <c r="AL890" s="25" t="str">
        <f t="shared" ca="1" si="825"/>
        <v/>
      </c>
      <c r="AM890" s="25" t="str">
        <f t="shared" ca="1" si="803"/>
        <v/>
      </c>
      <c r="AN890" s="25" t="str">
        <f t="shared" ca="1" si="826"/>
        <v/>
      </c>
      <c r="AO890" s="25" t="str">
        <f t="shared" ca="1" si="827"/>
        <v/>
      </c>
      <c r="AP890" s="25" t="str">
        <f ca="1">IF($H890="","",IF($Q890="x",SUM(AI$3:AK890)+SUM(AN$3:AO890)-SUM(AP$3:AP889),0))</f>
        <v/>
      </c>
      <c r="AQ890" s="25" t="str">
        <f t="shared" ca="1" si="828"/>
        <v/>
      </c>
      <c r="AR890" s="25" t="str">
        <f t="shared" ca="1" si="804"/>
        <v/>
      </c>
      <c r="AS890" s="7"/>
      <c r="AT890" s="25" t="str">
        <f t="shared" ca="1" si="829"/>
        <v/>
      </c>
      <c r="AU890" s="25">
        <f ca="1">SUM(AT$3:AT890)</f>
        <v>0</v>
      </c>
      <c r="AV890" s="25" t="str">
        <f t="shared" ca="1" si="830"/>
        <v/>
      </c>
      <c r="AW890" s="25" t="str">
        <f t="shared" ca="1" si="805"/>
        <v/>
      </c>
      <c r="AX890" s="25" t="str">
        <f t="shared" ca="1" si="831"/>
        <v/>
      </c>
      <c r="AY890" s="25" t="str">
        <f t="shared" ca="1" si="832"/>
        <v/>
      </c>
      <c r="AZ890" s="25" t="str">
        <f t="shared" ca="1" si="833"/>
        <v/>
      </c>
      <c r="BA890" s="25" t="str">
        <f t="shared" ca="1" si="834"/>
        <v/>
      </c>
      <c r="BB890" s="25" t="str">
        <f t="shared" ca="1" si="835"/>
        <v/>
      </c>
      <c r="BC890" s="25" t="str">
        <f t="shared" ca="1" si="836"/>
        <v/>
      </c>
      <c r="BD890" s="25" t="str">
        <f ca="1">IF($H890="","",IF($Q890="x",SUM(AW$3:AY890)+SUM(BB$3:BC890)-SUM(BD$3:BD889),0))</f>
        <v/>
      </c>
      <c r="BE890" s="25" t="str">
        <f t="shared" ca="1" si="837"/>
        <v/>
      </c>
      <c r="BF890" s="25" t="str">
        <f t="shared" ca="1" si="806"/>
        <v/>
      </c>
      <c r="BG890" s="7"/>
      <c r="BI890" s="25" t="str">
        <f t="shared" ca="1" si="838"/>
        <v/>
      </c>
      <c r="BJ890" s="25">
        <f ca="1">SUM(BI$3:BI890)</f>
        <v>0</v>
      </c>
      <c r="BK890" s="25" t="str">
        <f t="shared" ca="1" si="850"/>
        <v/>
      </c>
      <c r="BL890" s="25" t="str">
        <f t="shared" ca="1" si="807"/>
        <v/>
      </c>
      <c r="BM890" s="25" t="str">
        <f t="shared" ca="1" si="839"/>
        <v/>
      </c>
      <c r="BN890" s="25" t="str">
        <f t="shared" ca="1" si="840"/>
        <v/>
      </c>
      <c r="BO890" s="25" t="str">
        <f t="shared" ca="1" si="841"/>
        <v/>
      </c>
      <c r="BP890" s="25" t="str">
        <f t="shared" ca="1" si="842"/>
        <v/>
      </c>
      <c r="BQ890" s="25" t="str">
        <f t="shared" ca="1" si="843"/>
        <v/>
      </c>
      <c r="BR890" s="25" t="str">
        <f t="shared" ca="1" si="844"/>
        <v/>
      </c>
      <c r="BS890" s="25" t="str">
        <f ca="1">IF($H890="","",IF($Q890="x",SUM(BL$3:BN890)+SUM(BQ$3:BR890)-SUM(BS$3:BS889),0))</f>
        <v/>
      </c>
      <c r="BT890" s="25" t="str">
        <f t="shared" ca="1" si="845"/>
        <v/>
      </c>
      <c r="BU890" s="25" t="str">
        <f t="shared" ca="1" si="808"/>
        <v/>
      </c>
      <c r="BV890" s="7"/>
      <c r="BY890" s="7"/>
      <c r="CB890" s="131">
        <f t="shared" si="792"/>
        <v>887</v>
      </c>
      <c r="CC890" s="132" t="str">
        <f t="shared" ca="1" si="846"/>
        <v/>
      </c>
      <c r="CD890" s="133" t="str">
        <f t="shared" ca="1" si="793"/>
        <v/>
      </c>
      <c r="CE890" s="133" t="str">
        <f t="shared" ca="1" si="847"/>
        <v/>
      </c>
      <c r="CF890" s="133" t="str">
        <f t="shared" ca="1" si="794"/>
        <v/>
      </c>
      <c r="CG890" s="133" t="str">
        <f t="shared" ca="1" si="848"/>
        <v/>
      </c>
      <c r="CH890" s="133" t="str">
        <f ca="1">IF($H890="","",IF(MONTH($H890)=MONTH($C$4)-1,MAX(0,(CG890-SUM(N879:N890)+SUM(O879:O890))-(VLOOKUP(CB890-12,$CB$3:$CH889,6,FALSE))),0)*0.25)</f>
        <v/>
      </c>
      <c r="CI890" s="133" t="str">
        <f ca="1">IF($H890="","",CG890-SUM($CH$4:$CH890))</f>
        <v/>
      </c>
      <c r="CK890" s="133" t="str">
        <f ca="1">IF($H890="","",SUM($N$4:$N890)+$CK$3)</f>
        <v/>
      </c>
      <c r="CL890" s="133" t="str">
        <f ca="1">IF($H890="","",SUM($O$4:$O890))</f>
        <v/>
      </c>
      <c r="CM890" s="133" t="str">
        <f t="shared" ca="1" si="851"/>
        <v/>
      </c>
      <c r="CN890" s="133" t="str">
        <f ca="1">IF($H890="","",ROUND(IF(MONTH($H890)=MONTH($C$4)-1,BT890*(1+CC890)-SUM($CM$4:$CM890),0),2))</f>
        <v/>
      </c>
      <c r="CZ890" s="132" t="str">
        <f t="shared" ca="1" si="809"/>
        <v/>
      </c>
    </row>
    <row r="891" spans="6:104" x14ac:dyDescent="0.2">
      <c r="F891" s="3">
        <v>888</v>
      </c>
      <c r="G891" s="3">
        <f t="shared" si="810"/>
        <v>74</v>
      </c>
      <c r="H891" s="8" t="str">
        <f t="shared" ca="1" si="849"/>
        <v/>
      </c>
      <c r="I891" s="6" t="str">
        <f t="shared" ca="1" si="795"/>
        <v/>
      </c>
      <c r="J891" s="6" t="str">
        <f t="shared" ca="1" si="796"/>
        <v/>
      </c>
      <c r="K891" s="7"/>
      <c r="L891" s="6" t="str">
        <f ca="1">IF($H891="","",IF($J891="",VLOOKUP($I891,Sterbetafeln!$A$4:$I$124,$D$10,FALSE),MAX(0.0005,VLOOKUP($I891,Sterbetafeln!$A$4:$I$124,$D$10,FALSE)*VLOOKUP($J891,Sterbetafeln!$A$4:$I$124,$D$13,FALSE))))</f>
        <v/>
      </c>
      <c r="M891" s="78">
        <f ca="1">SUM($O$3:$O891)</f>
        <v>0</v>
      </c>
      <c r="N891" s="25" t="str">
        <f t="shared" ca="1" si="811"/>
        <v/>
      </c>
      <c r="O891" s="25" t="str">
        <f t="shared" ca="1" si="812"/>
        <v/>
      </c>
      <c r="P891" s="25" t="str">
        <f t="shared" ca="1" si="813"/>
        <v/>
      </c>
      <c r="Q891" s="7" t="str">
        <f t="shared" ca="1" si="814"/>
        <v/>
      </c>
      <c r="R891" s="25" t="str">
        <f t="shared" ca="1" si="815"/>
        <v/>
      </c>
      <c r="S891" s="25">
        <f ca="1">SUM(R$3:R891)</f>
        <v>0</v>
      </c>
      <c r="T891" s="25" t="str">
        <f t="shared" ca="1" si="816"/>
        <v/>
      </c>
      <c r="U891" s="25" t="str">
        <f t="shared" ca="1" si="797"/>
        <v/>
      </c>
      <c r="V891" s="25" t="str">
        <f t="shared" ca="1" si="817"/>
        <v/>
      </c>
      <c r="W891" s="25" t="str">
        <f t="shared" ca="1" si="798"/>
        <v/>
      </c>
      <c r="X891" s="25" t="str">
        <f t="shared" ca="1" si="818"/>
        <v/>
      </c>
      <c r="Y891" s="25" t="str">
        <f t="shared" ca="1" si="799"/>
        <v/>
      </c>
      <c r="Z891" s="25" t="str">
        <f t="shared" ca="1" si="819"/>
        <v/>
      </c>
      <c r="AA891" s="25" t="str">
        <f t="shared" ca="1" si="820"/>
        <v/>
      </c>
      <c r="AB891" s="25" t="str">
        <f ca="1">IF($H891="","",IF($Q891="x",SUM(U$3:W891)+SUM(Z$3:AA891)-SUM(AB$3:AB890),0))</f>
        <v/>
      </c>
      <c r="AC891" s="25" t="str">
        <f t="shared" ca="1" si="821"/>
        <v/>
      </c>
      <c r="AD891" s="25" t="str">
        <f t="shared" ca="1" si="800"/>
        <v/>
      </c>
      <c r="AE891" s="7"/>
      <c r="AF891" s="25" t="str">
        <f t="shared" ca="1" si="822"/>
        <v/>
      </c>
      <c r="AG891" s="25">
        <f ca="1">SUM(AF$3:AF891)</f>
        <v>0</v>
      </c>
      <c r="AH891" s="25" t="str">
        <f t="shared" ca="1" si="823"/>
        <v/>
      </c>
      <c r="AI891" s="25" t="str">
        <f t="shared" ca="1" si="801"/>
        <v/>
      </c>
      <c r="AJ891" s="25" t="str">
        <f t="shared" ca="1" si="824"/>
        <v/>
      </c>
      <c r="AK891" s="25" t="str">
        <f t="shared" ca="1" si="802"/>
        <v/>
      </c>
      <c r="AL891" s="25" t="str">
        <f t="shared" ca="1" si="825"/>
        <v/>
      </c>
      <c r="AM891" s="25" t="str">
        <f t="shared" ca="1" si="803"/>
        <v/>
      </c>
      <c r="AN891" s="25" t="str">
        <f t="shared" ca="1" si="826"/>
        <v/>
      </c>
      <c r="AO891" s="25" t="str">
        <f t="shared" ca="1" si="827"/>
        <v/>
      </c>
      <c r="AP891" s="25" t="str">
        <f ca="1">IF($H891="","",IF($Q891="x",SUM(AI$3:AK891)+SUM(AN$3:AO891)-SUM(AP$3:AP890),0))</f>
        <v/>
      </c>
      <c r="AQ891" s="25" t="str">
        <f t="shared" ca="1" si="828"/>
        <v/>
      </c>
      <c r="AR891" s="25" t="str">
        <f t="shared" ca="1" si="804"/>
        <v/>
      </c>
      <c r="AS891" s="7"/>
      <c r="AT891" s="25" t="str">
        <f t="shared" ca="1" si="829"/>
        <v/>
      </c>
      <c r="AU891" s="25">
        <f ca="1">SUM(AT$3:AT891)</f>
        <v>0</v>
      </c>
      <c r="AV891" s="25" t="str">
        <f t="shared" ca="1" si="830"/>
        <v/>
      </c>
      <c r="AW891" s="25" t="str">
        <f t="shared" ca="1" si="805"/>
        <v/>
      </c>
      <c r="AX891" s="25" t="str">
        <f t="shared" ca="1" si="831"/>
        <v/>
      </c>
      <c r="AY891" s="25" t="str">
        <f t="shared" ca="1" si="832"/>
        <v/>
      </c>
      <c r="AZ891" s="25" t="str">
        <f t="shared" ca="1" si="833"/>
        <v/>
      </c>
      <c r="BA891" s="25" t="str">
        <f t="shared" ca="1" si="834"/>
        <v/>
      </c>
      <c r="BB891" s="25" t="str">
        <f t="shared" ca="1" si="835"/>
        <v/>
      </c>
      <c r="BC891" s="25" t="str">
        <f t="shared" ca="1" si="836"/>
        <v/>
      </c>
      <c r="BD891" s="25" t="str">
        <f ca="1">IF($H891="","",IF($Q891="x",SUM(AW$3:AY891)+SUM(BB$3:BC891)-SUM(BD$3:BD890),0))</f>
        <v/>
      </c>
      <c r="BE891" s="25" t="str">
        <f t="shared" ca="1" si="837"/>
        <v/>
      </c>
      <c r="BF891" s="25" t="str">
        <f t="shared" ca="1" si="806"/>
        <v/>
      </c>
      <c r="BG891" s="7"/>
      <c r="BI891" s="25" t="str">
        <f t="shared" ca="1" si="838"/>
        <v/>
      </c>
      <c r="BJ891" s="25">
        <f ca="1">SUM(BI$3:BI891)</f>
        <v>0</v>
      </c>
      <c r="BK891" s="25" t="str">
        <f t="shared" ca="1" si="850"/>
        <v/>
      </c>
      <c r="BL891" s="25" t="str">
        <f t="shared" ca="1" si="807"/>
        <v/>
      </c>
      <c r="BM891" s="25" t="str">
        <f t="shared" ca="1" si="839"/>
        <v/>
      </c>
      <c r="BN891" s="25" t="str">
        <f t="shared" ca="1" si="840"/>
        <v/>
      </c>
      <c r="BO891" s="25" t="str">
        <f t="shared" ca="1" si="841"/>
        <v/>
      </c>
      <c r="BP891" s="25" t="str">
        <f t="shared" ca="1" si="842"/>
        <v/>
      </c>
      <c r="BQ891" s="25" t="str">
        <f t="shared" ca="1" si="843"/>
        <v/>
      </c>
      <c r="BR891" s="25" t="str">
        <f t="shared" ca="1" si="844"/>
        <v/>
      </c>
      <c r="BS891" s="25" t="str">
        <f ca="1">IF($H891="","",IF($Q891="x",SUM(BL$3:BN891)+SUM(BQ$3:BR891)-SUM(BS$3:BS890),0))</f>
        <v/>
      </c>
      <c r="BT891" s="25" t="str">
        <f t="shared" ca="1" si="845"/>
        <v/>
      </c>
      <c r="BU891" s="25" t="str">
        <f t="shared" ca="1" si="808"/>
        <v/>
      </c>
      <c r="BV891" s="7"/>
      <c r="BY891" s="7"/>
      <c r="CB891" s="131">
        <f t="shared" si="792"/>
        <v>888</v>
      </c>
      <c r="CC891" s="132" t="str">
        <f t="shared" ca="1" si="846"/>
        <v/>
      </c>
      <c r="CD891" s="133" t="str">
        <f t="shared" ca="1" si="793"/>
        <v/>
      </c>
      <c r="CE891" s="133" t="str">
        <f t="shared" ca="1" si="847"/>
        <v/>
      </c>
      <c r="CF891" s="133" t="str">
        <f t="shared" ca="1" si="794"/>
        <v/>
      </c>
      <c r="CG891" s="133" t="str">
        <f t="shared" ca="1" si="848"/>
        <v/>
      </c>
      <c r="CH891" s="133" t="str">
        <f ca="1">IF($H891="","",IF(MONTH($H891)=MONTH($C$4)-1,MAX(0,(CG891-SUM(N880:N891)+SUM(O880:O891))-(VLOOKUP(CB891-12,$CB$3:$CH890,6,FALSE))),0)*0.25)</f>
        <v/>
      </c>
      <c r="CI891" s="133" t="str">
        <f ca="1">IF($H891="","",CG891-SUM($CH$4:$CH891))</f>
        <v/>
      </c>
      <c r="CK891" s="133" t="str">
        <f ca="1">IF($H891="","",SUM($N$4:$N891)+$CK$3)</f>
        <v/>
      </c>
      <c r="CL891" s="133" t="str">
        <f ca="1">IF($H891="","",SUM($O$4:$O891))</f>
        <v/>
      </c>
      <c r="CM891" s="133" t="str">
        <f t="shared" ca="1" si="851"/>
        <v/>
      </c>
      <c r="CN891" s="133" t="str">
        <f ca="1">IF($H891="","",ROUND(IF(MONTH($H891)=MONTH($C$4)-1,BT891*(1+CC891)-SUM($CM$4:$CM891),0),2))</f>
        <v/>
      </c>
      <c r="CZ891" s="132" t="str">
        <f t="shared" ca="1" si="809"/>
        <v/>
      </c>
    </row>
    <row r="892" spans="6:104" x14ac:dyDescent="0.2">
      <c r="F892" s="3">
        <v>889</v>
      </c>
      <c r="G892" s="3">
        <f t="shared" si="810"/>
        <v>75</v>
      </c>
      <c r="H892" s="8" t="str">
        <f t="shared" ca="1" si="849"/>
        <v/>
      </c>
      <c r="I892" s="6" t="str">
        <f t="shared" ca="1" si="795"/>
        <v/>
      </c>
      <c r="J892" s="6" t="str">
        <f t="shared" ca="1" si="796"/>
        <v/>
      </c>
      <c r="K892" s="7"/>
      <c r="L892" s="6" t="str">
        <f ca="1">IF($H892="","",IF($J892="",VLOOKUP($I892,Sterbetafeln!$A$4:$I$124,$D$10,FALSE),MAX(0.0005,VLOOKUP($I892,Sterbetafeln!$A$4:$I$124,$D$10,FALSE)*VLOOKUP($J892,Sterbetafeln!$A$4:$I$124,$D$13,FALSE))))</f>
        <v/>
      </c>
      <c r="M892" s="78">
        <f ca="1">SUM($O$3:$O892)</f>
        <v>0</v>
      </c>
      <c r="N892" s="25" t="str">
        <f t="shared" ca="1" si="811"/>
        <v/>
      </c>
      <c r="O892" s="25" t="str">
        <f t="shared" ca="1" si="812"/>
        <v/>
      </c>
      <c r="P892" s="25" t="str">
        <f t="shared" ca="1" si="813"/>
        <v/>
      </c>
      <c r="Q892" s="7" t="str">
        <f t="shared" ca="1" si="814"/>
        <v/>
      </c>
      <c r="R892" s="25" t="str">
        <f t="shared" ca="1" si="815"/>
        <v/>
      </c>
      <c r="S892" s="25">
        <f ca="1">SUM(R$3:R892)</f>
        <v>0</v>
      </c>
      <c r="T892" s="25" t="str">
        <f t="shared" ca="1" si="816"/>
        <v/>
      </c>
      <c r="U892" s="25" t="str">
        <f t="shared" ca="1" si="797"/>
        <v/>
      </c>
      <c r="V892" s="25" t="str">
        <f t="shared" ca="1" si="817"/>
        <v/>
      </c>
      <c r="W892" s="25" t="str">
        <f t="shared" ca="1" si="798"/>
        <v/>
      </c>
      <c r="X892" s="25" t="str">
        <f t="shared" ca="1" si="818"/>
        <v/>
      </c>
      <c r="Y892" s="25" t="str">
        <f t="shared" ca="1" si="799"/>
        <v/>
      </c>
      <c r="Z892" s="25" t="str">
        <f t="shared" ca="1" si="819"/>
        <v/>
      </c>
      <c r="AA892" s="25" t="str">
        <f t="shared" ca="1" si="820"/>
        <v/>
      </c>
      <c r="AB892" s="25" t="str">
        <f ca="1">IF($H892="","",IF($Q892="x",SUM(U$3:W892)+SUM(Z$3:AA892)-SUM(AB$3:AB891),0))</f>
        <v/>
      </c>
      <c r="AC892" s="25" t="str">
        <f t="shared" ca="1" si="821"/>
        <v/>
      </c>
      <c r="AD892" s="25" t="str">
        <f t="shared" ca="1" si="800"/>
        <v/>
      </c>
      <c r="AE892" s="7"/>
      <c r="AF892" s="25" t="str">
        <f t="shared" ca="1" si="822"/>
        <v/>
      </c>
      <c r="AG892" s="25">
        <f ca="1">SUM(AF$3:AF892)</f>
        <v>0</v>
      </c>
      <c r="AH892" s="25" t="str">
        <f t="shared" ca="1" si="823"/>
        <v/>
      </c>
      <c r="AI892" s="25" t="str">
        <f t="shared" ca="1" si="801"/>
        <v/>
      </c>
      <c r="AJ892" s="25" t="str">
        <f t="shared" ca="1" si="824"/>
        <v/>
      </c>
      <c r="AK892" s="25" t="str">
        <f t="shared" ca="1" si="802"/>
        <v/>
      </c>
      <c r="AL892" s="25" t="str">
        <f t="shared" ca="1" si="825"/>
        <v/>
      </c>
      <c r="AM892" s="25" t="str">
        <f t="shared" ca="1" si="803"/>
        <v/>
      </c>
      <c r="AN892" s="25" t="str">
        <f t="shared" ca="1" si="826"/>
        <v/>
      </c>
      <c r="AO892" s="25" t="str">
        <f t="shared" ca="1" si="827"/>
        <v/>
      </c>
      <c r="AP892" s="25" t="str">
        <f ca="1">IF($H892="","",IF($Q892="x",SUM(AI$3:AK892)+SUM(AN$3:AO892)-SUM(AP$3:AP891),0))</f>
        <v/>
      </c>
      <c r="AQ892" s="25" t="str">
        <f t="shared" ca="1" si="828"/>
        <v/>
      </c>
      <c r="AR892" s="25" t="str">
        <f t="shared" ca="1" si="804"/>
        <v/>
      </c>
      <c r="AS892" s="7"/>
      <c r="AT892" s="25" t="str">
        <f t="shared" ca="1" si="829"/>
        <v/>
      </c>
      <c r="AU892" s="25">
        <f ca="1">SUM(AT$3:AT892)</f>
        <v>0</v>
      </c>
      <c r="AV892" s="25" t="str">
        <f t="shared" ca="1" si="830"/>
        <v/>
      </c>
      <c r="AW892" s="25" t="str">
        <f t="shared" ca="1" si="805"/>
        <v/>
      </c>
      <c r="AX892" s="25" t="str">
        <f t="shared" ca="1" si="831"/>
        <v/>
      </c>
      <c r="AY892" s="25" t="str">
        <f t="shared" ca="1" si="832"/>
        <v/>
      </c>
      <c r="AZ892" s="25" t="str">
        <f t="shared" ca="1" si="833"/>
        <v/>
      </c>
      <c r="BA892" s="25" t="str">
        <f t="shared" ca="1" si="834"/>
        <v/>
      </c>
      <c r="BB892" s="25" t="str">
        <f t="shared" ca="1" si="835"/>
        <v/>
      </c>
      <c r="BC892" s="25" t="str">
        <f t="shared" ca="1" si="836"/>
        <v/>
      </c>
      <c r="BD892" s="25" t="str">
        <f ca="1">IF($H892="","",IF($Q892="x",SUM(AW$3:AY892)+SUM(BB$3:BC892)-SUM(BD$3:BD891),0))</f>
        <v/>
      </c>
      <c r="BE892" s="25" t="str">
        <f t="shared" ca="1" si="837"/>
        <v/>
      </c>
      <c r="BF892" s="25" t="str">
        <f t="shared" ca="1" si="806"/>
        <v/>
      </c>
      <c r="BG892" s="7"/>
      <c r="BI892" s="25" t="str">
        <f t="shared" ca="1" si="838"/>
        <v/>
      </c>
      <c r="BJ892" s="25">
        <f ca="1">SUM(BI$3:BI892)</f>
        <v>0</v>
      </c>
      <c r="BK892" s="25" t="str">
        <f t="shared" ca="1" si="850"/>
        <v/>
      </c>
      <c r="BL892" s="25" t="str">
        <f t="shared" ca="1" si="807"/>
        <v/>
      </c>
      <c r="BM892" s="25" t="str">
        <f t="shared" ca="1" si="839"/>
        <v/>
      </c>
      <c r="BN892" s="25" t="str">
        <f t="shared" ca="1" si="840"/>
        <v/>
      </c>
      <c r="BO892" s="25" t="str">
        <f t="shared" ca="1" si="841"/>
        <v/>
      </c>
      <c r="BP892" s="25" t="str">
        <f t="shared" ca="1" si="842"/>
        <v/>
      </c>
      <c r="BQ892" s="25" t="str">
        <f t="shared" ca="1" si="843"/>
        <v/>
      </c>
      <c r="BR892" s="25" t="str">
        <f t="shared" ca="1" si="844"/>
        <v/>
      </c>
      <c r="BS892" s="25" t="str">
        <f ca="1">IF($H892="","",IF($Q892="x",SUM(BL$3:BN892)+SUM(BQ$3:BR892)-SUM(BS$3:BS891),0))</f>
        <v/>
      </c>
      <c r="BT892" s="25" t="str">
        <f t="shared" ca="1" si="845"/>
        <v/>
      </c>
      <c r="BU892" s="25" t="str">
        <f t="shared" ca="1" si="808"/>
        <v/>
      </c>
      <c r="BV892" s="7"/>
      <c r="BY892" s="7"/>
      <c r="CB892" s="131">
        <f t="shared" si="792"/>
        <v>889</v>
      </c>
      <c r="CC892" s="132" t="str">
        <f t="shared" ca="1" si="846"/>
        <v/>
      </c>
      <c r="CD892" s="133" t="str">
        <f t="shared" ca="1" si="793"/>
        <v/>
      </c>
      <c r="CE892" s="133" t="str">
        <f t="shared" ca="1" si="847"/>
        <v/>
      </c>
      <c r="CF892" s="133" t="str">
        <f t="shared" ca="1" si="794"/>
        <v/>
      </c>
      <c r="CG892" s="133" t="str">
        <f t="shared" ca="1" si="848"/>
        <v/>
      </c>
      <c r="CH892" s="133" t="str">
        <f ca="1">IF($H892="","",IF(MONTH($H892)=MONTH($C$4)-1,MAX(0,(CG892-SUM(N881:N892)+SUM(O881:O892))-(VLOOKUP(CB892-12,$CB$3:$CH891,6,FALSE))),0)*0.25)</f>
        <v/>
      </c>
      <c r="CI892" s="133" t="str">
        <f ca="1">IF($H892="","",CG892-SUM($CH$4:$CH892))</f>
        <v/>
      </c>
      <c r="CK892" s="133" t="str">
        <f ca="1">IF($H892="","",SUM($N$4:$N892)+$CK$3)</f>
        <v/>
      </c>
      <c r="CL892" s="133" t="str">
        <f ca="1">IF($H892="","",SUM($O$4:$O892))</f>
        <v/>
      </c>
      <c r="CM892" s="133" t="str">
        <f t="shared" ca="1" si="851"/>
        <v/>
      </c>
      <c r="CN892" s="133" t="str">
        <f ca="1">IF($H892="","",ROUND(IF(MONTH($H892)=MONTH($C$4)-1,BT892*(1+CC892)-SUM($CM$4:$CM892),0),2))</f>
        <v/>
      </c>
      <c r="CZ892" s="132" t="str">
        <f t="shared" ca="1" si="809"/>
        <v/>
      </c>
    </row>
    <row r="893" spans="6:104" x14ac:dyDescent="0.2">
      <c r="F893" s="3">
        <v>890</v>
      </c>
      <c r="G893" s="3">
        <f t="shared" si="810"/>
        <v>75</v>
      </c>
      <c r="H893" s="8" t="str">
        <f t="shared" ca="1" si="849"/>
        <v/>
      </c>
      <c r="I893" s="6" t="str">
        <f t="shared" ca="1" si="795"/>
        <v/>
      </c>
      <c r="J893" s="6" t="str">
        <f t="shared" ca="1" si="796"/>
        <v/>
      </c>
      <c r="K893" s="7"/>
      <c r="L893" s="6" t="str">
        <f ca="1">IF($H893="","",IF($J893="",VLOOKUP($I893,Sterbetafeln!$A$4:$I$124,$D$10,FALSE),MAX(0.0005,VLOOKUP($I893,Sterbetafeln!$A$4:$I$124,$D$10,FALSE)*VLOOKUP($J893,Sterbetafeln!$A$4:$I$124,$D$13,FALSE))))</f>
        <v/>
      </c>
      <c r="M893" s="78">
        <f ca="1">SUM($O$3:$O893)</f>
        <v>0</v>
      </c>
      <c r="N893" s="25" t="str">
        <f t="shared" ca="1" si="811"/>
        <v/>
      </c>
      <c r="O893" s="25" t="str">
        <f t="shared" ca="1" si="812"/>
        <v/>
      </c>
      <c r="P893" s="25" t="str">
        <f t="shared" ca="1" si="813"/>
        <v/>
      </c>
      <c r="Q893" s="7" t="str">
        <f t="shared" ca="1" si="814"/>
        <v/>
      </c>
      <c r="R893" s="25" t="str">
        <f t="shared" ca="1" si="815"/>
        <v/>
      </c>
      <c r="S893" s="25">
        <f ca="1">SUM(R$3:R893)</f>
        <v>0</v>
      </c>
      <c r="T893" s="25" t="str">
        <f t="shared" ca="1" si="816"/>
        <v/>
      </c>
      <c r="U893" s="25" t="str">
        <f t="shared" ca="1" si="797"/>
        <v/>
      </c>
      <c r="V893" s="25" t="str">
        <f t="shared" ca="1" si="817"/>
        <v/>
      </c>
      <c r="W893" s="25" t="str">
        <f t="shared" ca="1" si="798"/>
        <v/>
      </c>
      <c r="X893" s="25" t="str">
        <f t="shared" ca="1" si="818"/>
        <v/>
      </c>
      <c r="Y893" s="25" t="str">
        <f t="shared" ca="1" si="799"/>
        <v/>
      </c>
      <c r="Z893" s="25" t="str">
        <f t="shared" ca="1" si="819"/>
        <v/>
      </c>
      <c r="AA893" s="25" t="str">
        <f t="shared" ca="1" si="820"/>
        <v/>
      </c>
      <c r="AB893" s="25" t="str">
        <f ca="1">IF($H893="","",IF($Q893="x",SUM(U$3:W893)+SUM(Z$3:AA893)-SUM(AB$3:AB892),0))</f>
        <v/>
      </c>
      <c r="AC893" s="25" t="str">
        <f t="shared" ca="1" si="821"/>
        <v/>
      </c>
      <c r="AD893" s="25" t="str">
        <f t="shared" ca="1" si="800"/>
        <v/>
      </c>
      <c r="AE893" s="7"/>
      <c r="AF893" s="25" t="str">
        <f t="shared" ca="1" si="822"/>
        <v/>
      </c>
      <c r="AG893" s="25">
        <f ca="1">SUM(AF$3:AF893)</f>
        <v>0</v>
      </c>
      <c r="AH893" s="25" t="str">
        <f t="shared" ca="1" si="823"/>
        <v/>
      </c>
      <c r="AI893" s="25" t="str">
        <f t="shared" ca="1" si="801"/>
        <v/>
      </c>
      <c r="AJ893" s="25" t="str">
        <f t="shared" ca="1" si="824"/>
        <v/>
      </c>
      <c r="AK893" s="25" t="str">
        <f t="shared" ca="1" si="802"/>
        <v/>
      </c>
      <c r="AL893" s="25" t="str">
        <f t="shared" ca="1" si="825"/>
        <v/>
      </c>
      <c r="AM893" s="25" t="str">
        <f t="shared" ca="1" si="803"/>
        <v/>
      </c>
      <c r="AN893" s="25" t="str">
        <f t="shared" ca="1" si="826"/>
        <v/>
      </c>
      <c r="AO893" s="25" t="str">
        <f t="shared" ca="1" si="827"/>
        <v/>
      </c>
      <c r="AP893" s="25" t="str">
        <f ca="1">IF($H893="","",IF($Q893="x",SUM(AI$3:AK893)+SUM(AN$3:AO893)-SUM(AP$3:AP892),0))</f>
        <v/>
      </c>
      <c r="AQ893" s="25" t="str">
        <f t="shared" ca="1" si="828"/>
        <v/>
      </c>
      <c r="AR893" s="25" t="str">
        <f t="shared" ca="1" si="804"/>
        <v/>
      </c>
      <c r="AS893" s="7"/>
      <c r="AT893" s="25" t="str">
        <f t="shared" ca="1" si="829"/>
        <v/>
      </c>
      <c r="AU893" s="25">
        <f ca="1">SUM(AT$3:AT893)</f>
        <v>0</v>
      </c>
      <c r="AV893" s="25" t="str">
        <f t="shared" ca="1" si="830"/>
        <v/>
      </c>
      <c r="AW893" s="25" t="str">
        <f t="shared" ca="1" si="805"/>
        <v/>
      </c>
      <c r="AX893" s="25" t="str">
        <f t="shared" ca="1" si="831"/>
        <v/>
      </c>
      <c r="AY893" s="25" t="str">
        <f t="shared" ca="1" si="832"/>
        <v/>
      </c>
      <c r="AZ893" s="25" t="str">
        <f t="shared" ca="1" si="833"/>
        <v/>
      </c>
      <c r="BA893" s="25" t="str">
        <f t="shared" ca="1" si="834"/>
        <v/>
      </c>
      <c r="BB893" s="25" t="str">
        <f t="shared" ca="1" si="835"/>
        <v/>
      </c>
      <c r="BC893" s="25" t="str">
        <f t="shared" ca="1" si="836"/>
        <v/>
      </c>
      <c r="BD893" s="25" t="str">
        <f ca="1">IF($H893="","",IF($Q893="x",SUM(AW$3:AY893)+SUM(BB$3:BC893)-SUM(BD$3:BD892),0))</f>
        <v/>
      </c>
      <c r="BE893" s="25" t="str">
        <f t="shared" ca="1" si="837"/>
        <v/>
      </c>
      <c r="BF893" s="25" t="str">
        <f t="shared" ca="1" si="806"/>
        <v/>
      </c>
      <c r="BG893" s="7"/>
      <c r="BI893" s="25" t="str">
        <f t="shared" ca="1" si="838"/>
        <v/>
      </c>
      <c r="BJ893" s="25">
        <f ca="1">SUM(BI$3:BI893)</f>
        <v>0</v>
      </c>
      <c r="BK893" s="25" t="str">
        <f t="shared" ca="1" si="850"/>
        <v/>
      </c>
      <c r="BL893" s="25" t="str">
        <f t="shared" ca="1" si="807"/>
        <v/>
      </c>
      <c r="BM893" s="25" t="str">
        <f t="shared" ca="1" si="839"/>
        <v/>
      </c>
      <c r="BN893" s="25" t="str">
        <f t="shared" ca="1" si="840"/>
        <v/>
      </c>
      <c r="BO893" s="25" t="str">
        <f t="shared" ca="1" si="841"/>
        <v/>
      </c>
      <c r="BP893" s="25" t="str">
        <f t="shared" ca="1" si="842"/>
        <v/>
      </c>
      <c r="BQ893" s="25" t="str">
        <f t="shared" ca="1" si="843"/>
        <v/>
      </c>
      <c r="BR893" s="25" t="str">
        <f t="shared" ca="1" si="844"/>
        <v/>
      </c>
      <c r="BS893" s="25" t="str">
        <f ca="1">IF($H893="","",IF($Q893="x",SUM(BL$3:BN893)+SUM(BQ$3:BR893)-SUM(BS$3:BS892),0))</f>
        <v/>
      </c>
      <c r="BT893" s="25" t="str">
        <f t="shared" ca="1" si="845"/>
        <v/>
      </c>
      <c r="BU893" s="25" t="str">
        <f t="shared" ca="1" si="808"/>
        <v/>
      </c>
      <c r="BV893" s="7"/>
      <c r="BY893" s="7"/>
      <c r="CB893" s="131">
        <f t="shared" si="792"/>
        <v>890</v>
      </c>
      <c r="CC893" s="132" t="str">
        <f t="shared" ca="1" si="846"/>
        <v/>
      </c>
      <c r="CD893" s="133" t="str">
        <f t="shared" ca="1" si="793"/>
        <v/>
      </c>
      <c r="CE893" s="133" t="str">
        <f t="shared" ca="1" si="847"/>
        <v/>
      </c>
      <c r="CF893" s="133" t="str">
        <f t="shared" ca="1" si="794"/>
        <v/>
      </c>
      <c r="CG893" s="133" t="str">
        <f t="shared" ca="1" si="848"/>
        <v/>
      </c>
      <c r="CH893" s="133" t="str">
        <f ca="1">IF($H893="","",IF(MONTH($H893)=MONTH($C$4)-1,MAX(0,(CG893-SUM(N882:N893)+SUM(O882:O893))-(VLOOKUP(CB893-12,$CB$3:$CH892,6,FALSE))),0)*0.25)</f>
        <v/>
      </c>
      <c r="CI893" s="133" t="str">
        <f ca="1">IF($H893="","",CG893-SUM($CH$4:$CH893))</f>
        <v/>
      </c>
      <c r="CK893" s="133" t="str">
        <f ca="1">IF($H893="","",SUM($N$4:$N893)+$CK$3)</f>
        <v/>
      </c>
      <c r="CL893" s="133" t="str">
        <f ca="1">IF($H893="","",SUM($O$4:$O893))</f>
        <v/>
      </c>
      <c r="CM893" s="133" t="str">
        <f t="shared" ca="1" si="851"/>
        <v/>
      </c>
      <c r="CN893" s="133" t="str">
        <f ca="1">IF($H893="","",ROUND(IF(MONTH($H893)=MONTH($C$4)-1,BT893*(1+CC893)-SUM($CM$4:$CM893),0),2))</f>
        <v/>
      </c>
      <c r="CZ893" s="132" t="str">
        <f t="shared" ca="1" si="809"/>
        <v/>
      </c>
    </row>
    <row r="894" spans="6:104" x14ac:dyDescent="0.2">
      <c r="F894" s="3">
        <v>891</v>
      </c>
      <c r="G894" s="3">
        <f t="shared" si="810"/>
        <v>75</v>
      </c>
      <c r="H894" s="8" t="str">
        <f t="shared" ca="1" si="849"/>
        <v/>
      </c>
      <c r="I894" s="6" t="str">
        <f t="shared" ca="1" si="795"/>
        <v/>
      </c>
      <c r="J894" s="6" t="str">
        <f t="shared" ca="1" si="796"/>
        <v/>
      </c>
      <c r="K894" s="7"/>
      <c r="L894" s="6" t="str">
        <f ca="1">IF($H894="","",IF($J894="",VLOOKUP($I894,Sterbetafeln!$A$4:$I$124,$D$10,FALSE),MAX(0.0005,VLOOKUP($I894,Sterbetafeln!$A$4:$I$124,$D$10,FALSE)*VLOOKUP($J894,Sterbetafeln!$A$4:$I$124,$D$13,FALSE))))</f>
        <v/>
      </c>
      <c r="M894" s="78">
        <f ca="1">SUM($O$3:$O894)</f>
        <v>0</v>
      </c>
      <c r="N894" s="25" t="str">
        <f t="shared" ca="1" si="811"/>
        <v/>
      </c>
      <c r="O894" s="25" t="str">
        <f t="shared" ca="1" si="812"/>
        <v/>
      </c>
      <c r="P894" s="25" t="str">
        <f t="shared" ca="1" si="813"/>
        <v/>
      </c>
      <c r="Q894" s="7" t="str">
        <f t="shared" ca="1" si="814"/>
        <v/>
      </c>
      <c r="R894" s="25" t="str">
        <f t="shared" ca="1" si="815"/>
        <v/>
      </c>
      <c r="S894" s="25">
        <f ca="1">SUM(R$3:R894)</f>
        <v>0</v>
      </c>
      <c r="T894" s="25" t="str">
        <f t="shared" ca="1" si="816"/>
        <v/>
      </c>
      <c r="U894" s="25" t="str">
        <f t="shared" ca="1" si="797"/>
        <v/>
      </c>
      <c r="V894" s="25" t="str">
        <f t="shared" ca="1" si="817"/>
        <v/>
      </c>
      <c r="W894" s="25" t="str">
        <f t="shared" ca="1" si="798"/>
        <v/>
      </c>
      <c r="X894" s="25" t="str">
        <f t="shared" ca="1" si="818"/>
        <v/>
      </c>
      <c r="Y894" s="25" t="str">
        <f t="shared" ca="1" si="799"/>
        <v/>
      </c>
      <c r="Z894" s="25" t="str">
        <f t="shared" ca="1" si="819"/>
        <v/>
      </c>
      <c r="AA894" s="25" t="str">
        <f t="shared" ca="1" si="820"/>
        <v/>
      </c>
      <c r="AB894" s="25" t="str">
        <f ca="1">IF($H894="","",IF($Q894="x",SUM(U$3:W894)+SUM(Z$3:AA894)-SUM(AB$3:AB893),0))</f>
        <v/>
      </c>
      <c r="AC894" s="25" t="str">
        <f t="shared" ca="1" si="821"/>
        <v/>
      </c>
      <c r="AD894" s="25" t="str">
        <f t="shared" ca="1" si="800"/>
        <v/>
      </c>
      <c r="AE894" s="7"/>
      <c r="AF894" s="25" t="str">
        <f t="shared" ca="1" si="822"/>
        <v/>
      </c>
      <c r="AG894" s="25">
        <f ca="1">SUM(AF$3:AF894)</f>
        <v>0</v>
      </c>
      <c r="AH894" s="25" t="str">
        <f t="shared" ca="1" si="823"/>
        <v/>
      </c>
      <c r="AI894" s="25" t="str">
        <f t="shared" ca="1" si="801"/>
        <v/>
      </c>
      <c r="AJ894" s="25" t="str">
        <f t="shared" ca="1" si="824"/>
        <v/>
      </c>
      <c r="AK894" s="25" t="str">
        <f t="shared" ca="1" si="802"/>
        <v/>
      </c>
      <c r="AL894" s="25" t="str">
        <f t="shared" ca="1" si="825"/>
        <v/>
      </c>
      <c r="AM894" s="25" t="str">
        <f t="shared" ca="1" si="803"/>
        <v/>
      </c>
      <c r="AN894" s="25" t="str">
        <f t="shared" ca="1" si="826"/>
        <v/>
      </c>
      <c r="AO894" s="25" t="str">
        <f t="shared" ca="1" si="827"/>
        <v/>
      </c>
      <c r="AP894" s="25" t="str">
        <f ca="1">IF($H894="","",IF($Q894="x",SUM(AI$3:AK894)+SUM(AN$3:AO894)-SUM(AP$3:AP893),0))</f>
        <v/>
      </c>
      <c r="AQ894" s="25" t="str">
        <f t="shared" ca="1" si="828"/>
        <v/>
      </c>
      <c r="AR894" s="25" t="str">
        <f t="shared" ca="1" si="804"/>
        <v/>
      </c>
      <c r="AS894" s="7"/>
      <c r="AT894" s="25" t="str">
        <f t="shared" ca="1" si="829"/>
        <v/>
      </c>
      <c r="AU894" s="25">
        <f ca="1">SUM(AT$3:AT894)</f>
        <v>0</v>
      </c>
      <c r="AV894" s="25" t="str">
        <f t="shared" ca="1" si="830"/>
        <v/>
      </c>
      <c r="AW894" s="25" t="str">
        <f t="shared" ca="1" si="805"/>
        <v/>
      </c>
      <c r="AX894" s="25" t="str">
        <f t="shared" ca="1" si="831"/>
        <v/>
      </c>
      <c r="AY894" s="25" t="str">
        <f t="shared" ca="1" si="832"/>
        <v/>
      </c>
      <c r="AZ894" s="25" t="str">
        <f t="shared" ca="1" si="833"/>
        <v/>
      </c>
      <c r="BA894" s="25" t="str">
        <f t="shared" ca="1" si="834"/>
        <v/>
      </c>
      <c r="BB894" s="25" t="str">
        <f t="shared" ca="1" si="835"/>
        <v/>
      </c>
      <c r="BC894" s="25" t="str">
        <f t="shared" ca="1" si="836"/>
        <v/>
      </c>
      <c r="BD894" s="25" t="str">
        <f ca="1">IF($H894="","",IF($Q894="x",SUM(AW$3:AY894)+SUM(BB$3:BC894)-SUM(BD$3:BD893),0))</f>
        <v/>
      </c>
      <c r="BE894" s="25" t="str">
        <f t="shared" ca="1" si="837"/>
        <v/>
      </c>
      <c r="BF894" s="25" t="str">
        <f t="shared" ca="1" si="806"/>
        <v/>
      </c>
      <c r="BG894" s="7"/>
      <c r="BI894" s="25" t="str">
        <f t="shared" ca="1" si="838"/>
        <v/>
      </c>
      <c r="BJ894" s="25">
        <f ca="1">SUM(BI$3:BI894)</f>
        <v>0</v>
      </c>
      <c r="BK894" s="25" t="str">
        <f t="shared" ca="1" si="850"/>
        <v/>
      </c>
      <c r="BL894" s="25" t="str">
        <f t="shared" ca="1" si="807"/>
        <v/>
      </c>
      <c r="BM894" s="25" t="str">
        <f t="shared" ca="1" si="839"/>
        <v/>
      </c>
      <c r="BN894" s="25" t="str">
        <f t="shared" ca="1" si="840"/>
        <v/>
      </c>
      <c r="BO894" s="25" t="str">
        <f t="shared" ca="1" si="841"/>
        <v/>
      </c>
      <c r="BP894" s="25" t="str">
        <f t="shared" ca="1" si="842"/>
        <v/>
      </c>
      <c r="BQ894" s="25" t="str">
        <f t="shared" ca="1" si="843"/>
        <v/>
      </c>
      <c r="BR894" s="25" t="str">
        <f t="shared" ca="1" si="844"/>
        <v/>
      </c>
      <c r="BS894" s="25" t="str">
        <f ca="1">IF($H894="","",IF($Q894="x",SUM(BL$3:BN894)+SUM(BQ$3:BR894)-SUM(BS$3:BS893),0))</f>
        <v/>
      </c>
      <c r="BT894" s="25" t="str">
        <f t="shared" ca="1" si="845"/>
        <v/>
      </c>
      <c r="BU894" s="25" t="str">
        <f t="shared" ca="1" si="808"/>
        <v/>
      </c>
      <c r="BV894" s="7"/>
      <c r="BY894" s="7"/>
      <c r="CB894" s="131">
        <f t="shared" si="792"/>
        <v>891</v>
      </c>
      <c r="CC894" s="132" t="str">
        <f t="shared" ca="1" si="846"/>
        <v/>
      </c>
      <c r="CD894" s="133" t="str">
        <f t="shared" ca="1" si="793"/>
        <v/>
      </c>
      <c r="CE894" s="133" t="str">
        <f t="shared" ca="1" si="847"/>
        <v/>
      </c>
      <c r="CF894" s="133" t="str">
        <f t="shared" ca="1" si="794"/>
        <v/>
      </c>
      <c r="CG894" s="133" t="str">
        <f t="shared" ca="1" si="848"/>
        <v/>
      </c>
      <c r="CH894" s="133" t="str">
        <f ca="1">IF($H894="","",IF(MONTH($H894)=MONTH($C$4)-1,MAX(0,(CG894-SUM(N883:N894)+SUM(O883:O894))-(VLOOKUP(CB894-12,$CB$3:$CH893,6,FALSE))),0)*0.25)</f>
        <v/>
      </c>
      <c r="CI894" s="133" t="str">
        <f ca="1">IF($H894="","",CG894-SUM($CH$4:$CH894))</f>
        <v/>
      </c>
      <c r="CK894" s="133" t="str">
        <f ca="1">IF($H894="","",SUM($N$4:$N894)+$CK$3)</f>
        <v/>
      </c>
      <c r="CL894" s="133" t="str">
        <f ca="1">IF($H894="","",SUM($O$4:$O894))</f>
        <v/>
      </c>
      <c r="CM894" s="133" t="str">
        <f t="shared" ca="1" si="851"/>
        <v/>
      </c>
      <c r="CN894" s="133" t="str">
        <f ca="1">IF($H894="","",ROUND(IF(MONTH($H894)=MONTH($C$4)-1,BT894*(1+CC894)-SUM($CM$4:$CM894),0),2))</f>
        <v/>
      </c>
      <c r="CZ894" s="132" t="str">
        <f t="shared" ca="1" si="809"/>
        <v/>
      </c>
    </row>
    <row r="895" spans="6:104" x14ac:dyDescent="0.2">
      <c r="F895" s="3">
        <v>892</v>
      </c>
      <c r="G895" s="3">
        <f t="shared" si="810"/>
        <v>75</v>
      </c>
      <c r="H895" s="8" t="str">
        <f t="shared" ca="1" si="849"/>
        <v/>
      </c>
      <c r="I895" s="6" t="str">
        <f t="shared" ca="1" si="795"/>
        <v/>
      </c>
      <c r="J895" s="6" t="str">
        <f t="shared" ca="1" si="796"/>
        <v/>
      </c>
      <c r="K895" s="7"/>
      <c r="L895" s="6" t="str">
        <f ca="1">IF($H895="","",IF($J895="",VLOOKUP($I895,Sterbetafeln!$A$4:$I$124,$D$10,FALSE),MAX(0.0005,VLOOKUP($I895,Sterbetafeln!$A$4:$I$124,$D$10,FALSE)*VLOOKUP($J895,Sterbetafeln!$A$4:$I$124,$D$13,FALSE))))</f>
        <v/>
      </c>
      <c r="M895" s="78">
        <f ca="1">SUM($O$3:$O895)</f>
        <v>0</v>
      </c>
      <c r="N895" s="25" t="str">
        <f t="shared" ca="1" si="811"/>
        <v/>
      </c>
      <c r="O895" s="25" t="str">
        <f t="shared" ca="1" si="812"/>
        <v/>
      </c>
      <c r="P895" s="25" t="str">
        <f t="shared" ca="1" si="813"/>
        <v/>
      </c>
      <c r="Q895" s="7" t="str">
        <f t="shared" ca="1" si="814"/>
        <v/>
      </c>
      <c r="R895" s="25" t="str">
        <f t="shared" ca="1" si="815"/>
        <v/>
      </c>
      <c r="S895" s="25">
        <f ca="1">SUM(R$3:R895)</f>
        <v>0</v>
      </c>
      <c r="T895" s="25" t="str">
        <f t="shared" ca="1" si="816"/>
        <v/>
      </c>
      <c r="U895" s="25" t="str">
        <f t="shared" ca="1" si="797"/>
        <v/>
      </c>
      <c r="V895" s="25" t="str">
        <f t="shared" ca="1" si="817"/>
        <v/>
      </c>
      <c r="W895" s="25" t="str">
        <f t="shared" ca="1" si="798"/>
        <v/>
      </c>
      <c r="X895" s="25" t="str">
        <f t="shared" ca="1" si="818"/>
        <v/>
      </c>
      <c r="Y895" s="25" t="str">
        <f t="shared" ca="1" si="799"/>
        <v/>
      </c>
      <c r="Z895" s="25" t="str">
        <f t="shared" ca="1" si="819"/>
        <v/>
      </c>
      <c r="AA895" s="25" t="str">
        <f t="shared" ca="1" si="820"/>
        <v/>
      </c>
      <c r="AB895" s="25" t="str">
        <f ca="1">IF($H895="","",IF($Q895="x",SUM(U$3:W895)+SUM(Z$3:AA895)-SUM(AB$3:AB894),0))</f>
        <v/>
      </c>
      <c r="AC895" s="25" t="str">
        <f t="shared" ca="1" si="821"/>
        <v/>
      </c>
      <c r="AD895" s="25" t="str">
        <f t="shared" ca="1" si="800"/>
        <v/>
      </c>
      <c r="AE895" s="7"/>
      <c r="AF895" s="25" t="str">
        <f t="shared" ca="1" si="822"/>
        <v/>
      </c>
      <c r="AG895" s="25">
        <f ca="1">SUM(AF$3:AF895)</f>
        <v>0</v>
      </c>
      <c r="AH895" s="25" t="str">
        <f t="shared" ca="1" si="823"/>
        <v/>
      </c>
      <c r="AI895" s="25" t="str">
        <f t="shared" ca="1" si="801"/>
        <v/>
      </c>
      <c r="AJ895" s="25" t="str">
        <f t="shared" ca="1" si="824"/>
        <v/>
      </c>
      <c r="AK895" s="25" t="str">
        <f t="shared" ca="1" si="802"/>
        <v/>
      </c>
      <c r="AL895" s="25" t="str">
        <f t="shared" ca="1" si="825"/>
        <v/>
      </c>
      <c r="AM895" s="25" t="str">
        <f t="shared" ca="1" si="803"/>
        <v/>
      </c>
      <c r="AN895" s="25" t="str">
        <f t="shared" ca="1" si="826"/>
        <v/>
      </c>
      <c r="AO895" s="25" t="str">
        <f t="shared" ca="1" si="827"/>
        <v/>
      </c>
      <c r="AP895" s="25" t="str">
        <f ca="1">IF($H895="","",IF($Q895="x",SUM(AI$3:AK895)+SUM(AN$3:AO895)-SUM(AP$3:AP894),0))</f>
        <v/>
      </c>
      <c r="AQ895" s="25" t="str">
        <f t="shared" ca="1" si="828"/>
        <v/>
      </c>
      <c r="AR895" s="25" t="str">
        <f t="shared" ca="1" si="804"/>
        <v/>
      </c>
      <c r="AS895" s="7"/>
      <c r="AT895" s="25" t="str">
        <f t="shared" ca="1" si="829"/>
        <v/>
      </c>
      <c r="AU895" s="25">
        <f ca="1">SUM(AT$3:AT895)</f>
        <v>0</v>
      </c>
      <c r="AV895" s="25" t="str">
        <f t="shared" ca="1" si="830"/>
        <v/>
      </c>
      <c r="AW895" s="25" t="str">
        <f t="shared" ca="1" si="805"/>
        <v/>
      </c>
      <c r="AX895" s="25" t="str">
        <f t="shared" ca="1" si="831"/>
        <v/>
      </c>
      <c r="AY895" s="25" t="str">
        <f t="shared" ca="1" si="832"/>
        <v/>
      </c>
      <c r="AZ895" s="25" t="str">
        <f t="shared" ca="1" si="833"/>
        <v/>
      </c>
      <c r="BA895" s="25" t="str">
        <f t="shared" ca="1" si="834"/>
        <v/>
      </c>
      <c r="BB895" s="25" t="str">
        <f t="shared" ca="1" si="835"/>
        <v/>
      </c>
      <c r="BC895" s="25" t="str">
        <f t="shared" ca="1" si="836"/>
        <v/>
      </c>
      <c r="BD895" s="25" t="str">
        <f ca="1">IF($H895="","",IF($Q895="x",SUM(AW$3:AY895)+SUM(BB$3:BC895)-SUM(BD$3:BD894),0))</f>
        <v/>
      </c>
      <c r="BE895" s="25" t="str">
        <f t="shared" ca="1" si="837"/>
        <v/>
      </c>
      <c r="BF895" s="25" t="str">
        <f t="shared" ca="1" si="806"/>
        <v/>
      </c>
      <c r="BG895" s="7"/>
      <c r="BI895" s="25" t="str">
        <f t="shared" ca="1" si="838"/>
        <v/>
      </c>
      <c r="BJ895" s="25">
        <f ca="1">SUM(BI$3:BI895)</f>
        <v>0</v>
      </c>
      <c r="BK895" s="25" t="str">
        <f t="shared" ca="1" si="850"/>
        <v/>
      </c>
      <c r="BL895" s="25" t="str">
        <f t="shared" ca="1" si="807"/>
        <v/>
      </c>
      <c r="BM895" s="25" t="str">
        <f t="shared" ca="1" si="839"/>
        <v/>
      </c>
      <c r="BN895" s="25" t="str">
        <f t="shared" ca="1" si="840"/>
        <v/>
      </c>
      <c r="BO895" s="25" t="str">
        <f t="shared" ca="1" si="841"/>
        <v/>
      </c>
      <c r="BP895" s="25" t="str">
        <f t="shared" ca="1" si="842"/>
        <v/>
      </c>
      <c r="BQ895" s="25" t="str">
        <f t="shared" ca="1" si="843"/>
        <v/>
      </c>
      <c r="BR895" s="25" t="str">
        <f t="shared" ca="1" si="844"/>
        <v/>
      </c>
      <c r="BS895" s="25" t="str">
        <f ca="1">IF($H895="","",IF($Q895="x",SUM(BL$3:BN895)+SUM(BQ$3:BR895)-SUM(BS$3:BS894),0))</f>
        <v/>
      </c>
      <c r="BT895" s="25" t="str">
        <f t="shared" ca="1" si="845"/>
        <v/>
      </c>
      <c r="BU895" s="25" t="str">
        <f t="shared" ca="1" si="808"/>
        <v/>
      </c>
      <c r="BV895" s="7"/>
      <c r="BY895" s="7"/>
      <c r="CB895" s="131">
        <f t="shared" si="792"/>
        <v>892</v>
      </c>
      <c r="CC895" s="132" t="str">
        <f t="shared" ca="1" si="846"/>
        <v/>
      </c>
      <c r="CD895" s="133" t="str">
        <f t="shared" ca="1" si="793"/>
        <v/>
      </c>
      <c r="CE895" s="133" t="str">
        <f t="shared" ca="1" si="847"/>
        <v/>
      </c>
      <c r="CF895" s="133" t="str">
        <f t="shared" ca="1" si="794"/>
        <v/>
      </c>
      <c r="CG895" s="133" t="str">
        <f t="shared" ca="1" si="848"/>
        <v/>
      </c>
      <c r="CH895" s="133" t="str">
        <f ca="1">IF($H895="","",IF(MONTH($H895)=MONTH($C$4)-1,MAX(0,(CG895-SUM(N884:N895)+SUM(O884:O895))-(VLOOKUP(CB895-12,$CB$3:$CH894,6,FALSE))),0)*0.25)</f>
        <v/>
      </c>
      <c r="CI895" s="133" t="str">
        <f ca="1">IF($H895="","",CG895-SUM($CH$4:$CH895))</f>
        <v/>
      </c>
      <c r="CK895" s="133" t="str">
        <f ca="1">IF($H895="","",SUM($N$4:$N895)+$CK$3)</f>
        <v/>
      </c>
      <c r="CL895" s="133" t="str">
        <f ca="1">IF($H895="","",SUM($O$4:$O895))</f>
        <v/>
      </c>
      <c r="CM895" s="133" t="str">
        <f t="shared" ca="1" si="851"/>
        <v/>
      </c>
      <c r="CN895" s="133" t="str">
        <f ca="1">IF($H895="","",ROUND(IF(MONTH($H895)=MONTH($C$4)-1,BT895*(1+CC895)-SUM($CM$4:$CM895),0),2))</f>
        <v/>
      </c>
      <c r="CZ895" s="132" t="str">
        <f t="shared" ca="1" si="809"/>
        <v/>
      </c>
    </row>
    <row r="896" spans="6:104" x14ac:dyDescent="0.2">
      <c r="F896" s="3">
        <v>893</v>
      </c>
      <c r="G896" s="3">
        <f t="shared" si="810"/>
        <v>75</v>
      </c>
      <c r="H896" s="8" t="str">
        <f t="shared" ca="1" si="849"/>
        <v/>
      </c>
      <c r="I896" s="6" t="str">
        <f t="shared" ca="1" si="795"/>
        <v/>
      </c>
      <c r="J896" s="6" t="str">
        <f t="shared" ca="1" si="796"/>
        <v/>
      </c>
      <c r="K896" s="7"/>
      <c r="L896" s="6" t="str">
        <f ca="1">IF($H896="","",IF($J896="",VLOOKUP($I896,Sterbetafeln!$A$4:$I$124,$D$10,FALSE),MAX(0.0005,VLOOKUP($I896,Sterbetafeln!$A$4:$I$124,$D$10,FALSE)*VLOOKUP($J896,Sterbetafeln!$A$4:$I$124,$D$13,FALSE))))</f>
        <v/>
      </c>
      <c r="M896" s="78">
        <f ca="1">SUM($O$3:$O896)</f>
        <v>0</v>
      </c>
      <c r="N896" s="25" t="str">
        <f t="shared" ca="1" si="811"/>
        <v/>
      </c>
      <c r="O896" s="25" t="str">
        <f t="shared" ca="1" si="812"/>
        <v/>
      </c>
      <c r="P896" s="25" t="str">
        <f t="shared" ca="1" si="813"/>
        <v/>
      </c>
      <c r="Q896" s="7" t="str">
        <f t="shared" ca="1" si="814"/>
        <v/>
      </c>
      <c r="R896" s="25" t="str">
        <f t="shared" ca="1" si="815"/>
        <v/>
      </c>
      <c r="S896" s="25">
        <f ca="1">SUM(R$3:R896)</f>
        <v>0</v>
      </c>
      <c r="T896" s="25" t="str">
        <f t="shared" ca="1" si="816"/>
        <v/>
      </c>
      <c r="U896" s="25" t="str">
        <f t="shared" ca="1" si="797"/>
        <v/>
      </c>
      <c r="V896" s="25" t="str">
        <f t="shared" ca="1" si="817"/>
        <v/>
      </c>
      <c r="W896" s="25" t="str">
        <f t="shared" ca="1" si="798"/>
        <v/>
      </c>
      <c r="X896" s="25" t="str">
        <f t="shared" ca="1" si="818"/>
        <v/>
      </c>
      <c r="Y896" s="25" t="str">
        <f t="shared" ca="1" si="799"/>
        <v/>
      </c>
      <c r="Z896" s="25" t="str">
        <f t="shared" ca="1" si="819"/>
        <v/>
      </c>
      <c r="AA896" s="25" t="str">
        <f t="shared" ca="1" si="820"/>
        <v/>
      </c>
      <c r="AB896" s="25" t="str">
        <f ca="1">IF($H896="","",IF($Q896="x",SUM(U$3:W896)+SUM(Z$3:AA896)-SUM(AB$3:AB895),0))</f>
        <v/>
      </c>
      <c r="AC896" s="25" t="str">
        <f t="shared" ca="1" si="821"/>
        <v/>
      </c>
      <c r="AD896" s="25" t="str">
        <f t="shared" ca="1" si="800"/>
        <v/>
      </c>
      <c r="AE896" s="7"/>
      <c r="AF896" s="25" t="str">
        <f t="shared" ca="1" si="822"/>
        <v/>
      </c>
      <c r="AG896" s="25">
        <f ca="1">SUM(AF$3:AF896)</f>
        <v>0</v>
      </c>
      <c r="AH896" s="25" t="str">
        <f t="shared" ca="1" si="823"/>
        <v/>
      </c>
      <c r="AI896" s="25" t="str">
        <f t="shared" ca="1" si="801"/>
        <v/>
      </c>
      <c r="AJ896" s="25" t="str">
        <f t="shared" ca="1" si="824"/>
        <v/>
      </c>
      <c r="AK896" s="25" t="str">
        <f t="shared" ca="1" si="802"/>
        <v/>
      </c>
      <c r="AL896" s="25" t="str">
        <f t="shared" ca="1" si="825"/>
        <v/>
      </c>
      <c r="AM896" s="25" t="str">
        <f t="shared" ca="1" si="803"/>
        <v/>
      </c>
      <c r="AN896" s="25" t="str">
        <f t="shared" ca="1" si="826"/>
        <v/>
      </c>
      <c r="AO896" s="25" t="str">
        <f t="shared" ca="1" si="827"/>
        <v/>
      </c>
      <c r="AP896" s="25" t="str">
        <f ca="1">IF($H896="","",IF($Q896="x",SUM(AI$3:AK896)+SUM(AN$3:AO896)-SUM(AP$3:AP895),0))</f>
        <v/>
      </c>
      <c r="AQ896" s="25" t="str">
        <f t="shared" ca="1" si="828"/>
        <v/>
      </c>
      <c r="AR896" s="25" t="str">
        <f t="shared" ca="1" si="804"/>
        <v/>
      </c>
      <c r="AS896" s="7"/>
      <c r="AT896" s="25" t="str">
        <f t="shared" ca="1" si="829"/>
        <v/>
      </c>
      <c r="AU896" s="25">
        <f ca="1">SUM(AT$3:AT896)</f>
        <v>0</v>
      </c>
      <c r="AV896" s="25" t="str">
        <f t="shared" ca="1" si="830"/>
        <v/>
      </c>
      <c r="AW896" s="25" t="str">
        <f t="shared" ca="1" si="805"/>
        <v/>
      </c>
      <c r="AX896" s="25" t="str">
        <f t="shared" ca="1" si="831"/>
        <v/>
      </c>
      <c r="AY896" s="25" t="str">
        <f t="shared" ca="1" si="832"/>
        <v/>
      </c>
      <c r="AZ896" s="25" t="str">
        <f t="shared" ca="1" si="833"/>
        <v/>
      </c>
      <c r="BA896" s="25" t="str">
        <f t="shared" ca="1" si="834"/>
        <v/>
      </c>
      <c r="BB896" s="25" t="str">
        <f t="shared" ca="1" si="835"/>
        <v/>
      </c>
      <c r="BC896" s="25" t="str">
        <f t="shared" ca="1" si="836"/>
        <v/>
      </c>
      <c r="BD896" s="25" t="str">
        <f ca="1">IF($H896="","",IF($Q896="x",SUM(AW$3:AY896)+SUM(BB$3:BC896)-SUM(BD$3:BD895),0))</f>
        <v/>
      </c>
      <c r="BE896" s="25" t="str">
        <f t="shared" ca="1" si="837"/>
        <v/>
      </c>
      <c r="BF896" s="25" t="str">
        <f t="shared" ca="1" si="806"/>
        <v/>
      </c>
      <c r="BG896" s="7"/>
      <c r="BI896" s="25" t="str">
        <f t="shared" ca="1" si="838"/>
        <v/>
      </c>
      <c r="BJ896" s="25">
        <f ca="1">SUM(BI$3:BI896)</f>
        <v>0</v>
      </c>
      <c r="BK896" s="25" t="str">
        <f t="shared" ca="1" si="850"/>
        <v/>
      </c>
      <c r="BL896" s="25" t="str">
        <f t="shared" ca="1" si="807"/>
        <v/>
      </c>
      <c r="BM896" s="25" t="str">
        <f t="shared" ca="1" si="839"/>
        <v/>
      </c>
      <c r="BN896" s="25" t="str">
        <f t="shared" ca="1" si="840"/>
        <v/>
      </c>
      <c r="BO896" s="25" t="str">
        <f t="shared" ca="1" si="841"/>
        <v/>
      </c>
      <c r="BP896" s="25" t="str">
        <f t="shared" ca="1" si="842"/>
        <v/>
      </c>
      <c r="BQ896" s="25" t="str">
        <f t="shared" ca="1" si="843"/>
        <v/>
      </c>
      <c r="BR896" s="25" t="str">
        <f t="shared" ca="1" si="844"/>
        <v/>
      </c>
      <c r="BS896" s="25" t="str">
        <f ca="1">IF($H896="","",IF($Q896="x",SUM(BL$3:BN896)+SUM(BQ$3:BR896)-SUM(BS$3:BS895),0))</f>
        <v/>
      </c>
      <c r="BT896" s="25" t="str">
        <f t="shared" ca="1" si="845"/>
        <v/>
      </c>
      <c r="BU896" s="25" t="str">
        <f t="shared" ca="1" si="808"/>
        <v/>
      </c>
      <c r="BV896" s="7"/>
      <c r="BY896" s="7"/>
      <c r="CB896" s="131">
        <f t="shared" si="792"/>
        <v>893</v>
      </c>
      <c r="CC896" s="132" t="str">
        <f t="shared" ca="1" si="846"/>
        <v/>
      </c>
      <c r="CD896" s="133" t="str">
        <f t="shared" ca="1" si="793"/>
        <v/>
      </c>
      <c r="CE896" s="133" t="str">
        <f t="shared" ca="1" si="847"/>
        <v/>
      </c>
      <c r="CF896" s="133" t="str">
        <f t="shared" ca="1" si="794"/>
        <v/>
      </c>
      <c r="CG896" s="133" t="str">
        <f t="shared" ca="1" si="848"/>
        <v/>
      </c>
      <c r="CH896" s="133" t="str">
        <f ca="1">IF($H896="","",IF(MONTH($H896)=MONTH($C$4)-1,MAX(0,(CG896-SUM(N885:N896)+SUM(O885:O896))-(VLOOKUP(CB896-12,$CB$3:$CH895,6,FALSE))),0)*0.25)</f>
        <v/>
      </c>
      <c r="CI896" s="133" t="str">
        <f ca="1">IF($H896="","",CG896-SUM($CH$4:$CH896))</f>
        <v/>
      </c>
      <c r="CK896" s="133" t="str">
        <f ca="1">IF($H896="","",SUM($N$4:$N896)+$CK$3)</f>
        <v/>
      </c>
      <c r="CL896" s="133" t="str">
        <f ca="1">IF($H896="","",SUM($O$4:$O896))</f>
        <v/>
      </c>
      <c r="CM896" s="133" t="str">
        <f t="shared" ca="1" si="851"/>
        <v/>
      </c>
      <c r="CN896" s="133" t="str">
        <f ca="1">IF($H896="","",ROUND(IF(MONTH($H896)=MONTH($C$4)-1,BT896*(1+CC896)-SUM($CM$4:$CM896),0),2))</f>
        <v/>
      </c>
      <c r="CZ896" s="132" t="str">
        <f t="shared" ca="1" si="809"/>
        <v/>
      </c>
    </row>
    <row r="897" spans="6:104" x14ac:dyDescent="0.2">
      <c r="F897" s="3">
        <v>894</v>
      </c>
      <c r="G897" s="3">
        <f t="shared" si="810"/>
        <v>75</v>
      </c>
      <c r="H897" s="8" t="str">
        <f t="shared" ca="1" si="849"/>
        <v/>
      </c>
      <c r="I897" s="6" t="str">
        <f t="shared" ca="1" si="795"/>
        <v/>
      </c>
      <c r="J897" s="6" t="str">
        <f t="shared" ca="1" si="796"/>
        <v/>
      </c>
      <c r="K897" s="7"/>
      <c r="L897" s="6" t="str">
        <f ca="1">IF($H897="","",IF($J897="",VLOOKUP($I897,Sterbetafeln!$A$4:$I$124,$D$10,FALSE),MAX(0.0005,VLOOKUP($I897,Sterbetafeln!$A$4:$I$124,$D$10,FALSE)*VLOOKUP($J897,Sterbetafeln!$A$4:$I$124,$D$13,FALSE))))</f>
        <v/>
      </c>
      <c r="M897" s="78">
        <f ca="1">SUM($O$3:$O897)</f>
        <v>0</v>
      </c>
      <c r="N897" s="25" t="str">
        <f t="shared" ca="1" si="811"/>
        <v/>
      </c>
      <c r="O897" s="25" t="str">
        <f t="shared" ca="1" si="812"/>
        <v/>
      </c>
      <c r="P897" s="25" t="str">
        <f t="shared" ca="1" si="813"/>
        <v/>
      </c>
      <c r="Q897" s="7" t="str">
        <f t="shared" ca="1" si="814"/>
        <v/>
      </c>
      <c r="R897" s="25" t="str">
        <f t="shared" ca="1" si="815"/>
        <v/>
      </c>
      <c r="S897" s="25">
        <f ca="1">SUM(R$3:R897)</f>
        <v>0</v>
      </c>
      <c r="T897" s="25" t="str">
        <f t="shared" ca="1" si="816"/>
        <v/>
      </c>
      <c r="U897" s="25" t="str">
        <f t="shared" ca="1" si="797"/>
        <v/>
      </c>
      <c r="V897" s="25" t="str">
        <f t="shared" ca="1" si="817"/>
        <v/>
      </c>
      <c r="W897" s="25" t="str">
        <f t="shared" ca="1" si="798"/>
        <v/>
      </c>
      <c r="X897" s="25" t="str">
        <f t="shared" ca="1" si="818"/>
        <v/>
      </c>
      <c r="Y897" s="25" t="str">
        <f t="shared" ca="1" si="799"/>
        <v/>
      </c>
      <c r="Z897" s="25" t="str">
        <f t="shared" ca="1" si="819"/>
        <v/>
      </c>
      <c r="AA897" s="25" t="str">
        <f t="shared" ca="1" si="820"/>
        <v/>
      </c>
      <c r="AB897" s="25" t="str">
        <f ca="1">IF($H897="","",IF($Q897="x",SUM(U$3:W897)+SUM(Z$3:AA897)-SUM(AB$3:AB896),0))</f>
        <v/>
      </c>
      <c r="AC897" s="25" t="str">
        <f t="shared" ca="1" si="821"/>
        <v/>
      </c>
      <c r="AD897" s="25" t="str">
        <f t="shared" ca="1" si="800"/>
        <v/>
      </c>
      <c r="AE897" s="7"/>
      <c r="AF897" s="25" t="str">
        <f t="shared" ca="1" si="822"/>
        <v/>
      </c>
      <c r="AG897" s="25">
        <f ca="1">SUM(AF$3:AF897)</f>
        <v>0</v>
      </c>
      <c r="AH897" s="25" t="str">
        <f t="shared" ca="1" si="823"/>
        <v/>
      </c>
      <c r="AI897" s="25" t="str">
        <f t="shared" ca="1" si="801"/>
        <v/>
      </c>
      <c r="AJ897" s="25" t="str">
        <f t="shared" ca="1" si="824"/>
        <v/>
      </c>
      <c r="AK897" s="25" t="str">
        <f t="shared" ca="1" si="802"/>
        <v/>
      </c>
      <c r="AL897" s="25" t="str">
        <f t="shared" ca="1" si="825"/>
        <v/>
      </c>
      <c r="AM897" s="25" t="str">
        <f t="shared" ca="1" si="803"/>
        <v/>
      </c>
      <c r="AN897" s="25" t="str">
        <f t="shared" ca="1" si="826"/>
        <v/>
      </c>
      <c r="AO897" s="25" t="str">
        <f t="shared" ca="1" si="827"/>
        <v/>
      </c>
      <c r="AP897" s="25" t="str">
        <f ca="1">IF($H897="","",IF($Q897="x",SUM(AI$3:AK897)+SUM(AN$3:AO897)-SUM(AP$3:AP896),0))</f>
        <v/>
      </c>
      <c r="AQ897" s="25" t="str">
        <f t="shared" ca="1" si="828"/>
        <v/>
      </c>
      <c r="AR897" s="25" t="str">
        <f t="shared" ca="1" si="804"/>
        <v/>
      </c>
      <c r="AS897" s="7"/>
      <c r="AT897" s="25" t="str">
        <f t="shared" ca="1" si="829"/>
        <v/>
      </c>
      <c r="AU897" s="25">
        <f ca="1">SUM(AT$3:AT897)</f>
        <v>0</v>
      </c>
      <c r="AV897" s="25" t="str">
        <f t="shared" ca="1" si="830"/>
        <v/>
      </c>
      <c r="AW897" s="25" t="str">
        <f t="shared" ca="1" si="805"/>
        <v/>
      </c>
      <c r="AX897" s="25" t="str">
        <f t="shared" ca="1" si="831"/>
        <v/>
      </c>
      <c r="AY897" s="25" t="str">
        <f t="shared" ca="1" si="832"/>
        <v/>
      </c>
      <c r="AZ897" s="25" t="str">
        <f t="shared" ca="1" si="833"/>
        <v/>
      </c>
      <c r="BA897" s="25" t="str">
        <f t="shared" ca="1" si="834"/>
        <v/>
      </c>
      <c r="BB897" s="25" t="str">
        <f t="shared" ca="1" si="835"/>
        <v/>
      </c>
      <c r="BC897" s="25" t="str">
        <f t="shared" ca="1" si="836"/>
        <v/>
      </c>
      <c r="BD897" s="25" t="str">
        <f ca="1">IF($H897="","",IF($Q897="x",SUM(AW$3:AY897)+SUM(BB$3:BC897)-SUM(BD$3:BD896),0))</f>
        <v/>
      </c>
      <c r="BE897" s="25" t="str">
        <f t="shared" ca="1" si="837"/>
        <v/>
      </c>
      <c r="BF897" s="25" t="str">
        <f t="shared" ca="1" si="806"/>
        <v/>
      </c>
      <c r="BG897" s="7"/>
      <c r="BI897" s="25" t="str">
        <f t="shared" ca="1" si="838"/>
        <v/>
      </c>
      <c r="BJ897" s="25">
        <f ca="1">SUM(BI$3:BI897)</f>
        <v>0</v>
      </c>
      <c r="BK897" s="25" t="str">
        <f t="shared" ca="1" si="850"/>
        <v/>
      </c>
      <c r="BL897" s="25" t="str">
        <f t="shared" ca="1" si="807"/>
        <v/>
      </c>
      <c r="BM897" s="25" t="str">
        <f t="shared" ca="1" si="839"/>
        <v/>
      </c>
      <c r="BN897" s="25" t="str">
        <f t="shared" ca="1" si="840"/>
        <v/>
      </c>
      <c r="BO897" s="25" t="str">
        <f t="shared" ca="1" si="841"/>
        <v/>
      </c>
      <c r="BP897" s="25" t="str">
        <f t="shared" ca="1" si="842"/>
        <v/>
      </c>
      <c r="BQ897" s="25" t="str">
        <f t="shared" ca="1" si="843"/>
        <v/>
      </c>
      <c r="BR897" s="25" t="str">
        <f t="shared" ca="1" si="844"/>
        <v/>
      </c>
      <c r="BS897" s="25" t="str">
        <f ca="1">IF($H897="","",IF($Q897="x",SUM(BL$3:BN897)+SUM(BQ$3:BR897)-SUM(BS$3:BS896),0))</f>
        <v/>
      </c>
      <c r="BT897" s="25" t="str">
        <f t="shared" ca="1" si="845"/>
        <v/>
      </c>
      <c r="BU897" s="25" t="str">
        <f t="shared" ca="1" si="808"/>
        <v/>
      </c>
      <c r="BV897" s="7"/>
      <c r="BY897" s="7"/>
      <c r="CB897" s="131">
        <f t="shared" si="792"/>
        <v>894</v>
      </c>
      <c r="CC897" s="132" t="str">
        <f t="shared" ca="1" si="846"/>
        <v/>
      </c>
      <c r="CD897" s="133" t="str">
        <f t="shared" ca="1" si="793"/>
        <v/>
      </c>
      <c r="CE897" s="133" t="str">
        <f t="shared" ca="1" si="847"/>
        <v/>
      </c>
      <c r="CF897" s="133" t="str">
        <f t="shared" ca="1" si="794"/>
        <v/>
      </c>
      <c r="CG897" s="133" t="str">
        <f t="shared" ca="1" si="848"/>
        <v/>
      </c>
      <c r="CH897" s="133" t="str">
        <f ca="1">IF($H897="","",IF(MONTH($H897)=MONTH($C$4)-1,MAX(0,(CG897-SUM(N886:N897)+SUM(O886:O897))-(VLOOKUP(CB897-12,$CB$3:$CH896,6,FALSE))),0)*0.25)</f>
        <v/>
      </c>
      <c r="CI897" s="133" t="str">
        <f ca="1">IF($H897="","",CG897-SUM($CH$4:$CH897))</f>
        <v/>
      </c>
      <c r="CK897" s="133" t="str">
        <f ca="1">IF($H897="","",SUM($N$4:$N897)+$CK$3)</f>
        <v/>
      </c>
      <c r="CL897" s="133" t="str">
        <f ca="1">IF($H897="","",SUM($O$4:$O897))</f>
        <v/>
      </c>
      <c r="CM897" s="133" t="str">
        <f t="shared" ca="1" si="851"/>
        <v/>
      </c>
      <c r="CN897" s="133" t="str">
        <f ca="1">IF($H897="","",ROUND(IF(MONTH($H897)=MONTH($C$4)-1,BT897*(1+CC897)-SUM($CM$4:$CM897),0),2))</f>
        <v/>
      </c>
      <c r="CZ897" s="132" t="str">
        <f t="shared" ca="1" si="809"/>
        <v/>
      </c>
    </row>
    <row r="898" spans="6:104" x14ac:dyDescent="0.2">
      <c r="F898" s="3">
        <v>895</v>
      </c>
      <c r="G898" s="3">
        <f t="shared" si="810"/>
        <v>75</v>
      </c>
      <c r="H898" s="8" t="str">
        <f t="shared" ca="1" si="849"/>
        <v/>
      </c>
      <c r="I898" s="6" t="str">
        <f t="shared" ca="1" si="795"/>
        <v/>
      </c>
      <c r="J898" s="6" t="str">
        <f t="shared" ca="1" si="796"/>
        <v/>
      </c>
      <c r="K898" s="7"/>
      <c r="L898" s="6" t="str">
        <f ca="1">IF($H898="","",IF($J898="",VLOOKUP($I898,Sterbetafeln!$A$4:$I$124,$D$10,FALSE),MAX(0.0005,VLOOKUP($I898,Sterbetafeln!$A$4:$I$124,$D$10,FALSE)*VLOOKUP($J898,Sterbetafeln!$A$4:$I$124,$D$13,FALSE))))</f>
        <v/>
      </c>
      <c r="M898" s="78">
        <f ca="1">SUM($O$3:$O898)</f>
        <v>0</v>
      </c>
      <c r="N898" s="25" t="str">
        <f t="shared" ca="1" si="811"/>
        <v/>
      </c>
      <c r="O898" s="25" t="str">
        <f t="shared" ca="1" si="812"/>
        <v/>
      </c>
      <c r="P898" s="25" t="str">
        <f t="shared" ca="1" si="813"/>
        <v/>
      </c>
      <c r="Q898" s="7" t="str">
        <f t="shared" ca="1" si="814"/>
        <v/>
      </c>
      <c r="R898" s="25" t="str">
        <f t="shared" ca="1" si="815"/>
        <v/>
      </c>
      <c r="S898" s="25">
        <f ca="1">SUM(R$3:R898)</f>
        <v>0</v>
      </c>
      <c r="T898" s="25" t="str">
        <f t="shared" ca="1" si="816"/>
        <v/>
      </c>
      <c r="U898" s="25" t="str">
        <f t="shared" ca="1" si="797"/>
        <v/>
      </c>
      <c r="V898" s="25" t="str">
        <f t="shared" ca="1" si="817"/>
        <v/>
      </c>
      <c r="W898" s="25" t="str">
        <f t="shared" ca="1" si="798"/>
        <v/>
      </c>
      <c r="X898" s="25" t="str">
        <f t="shared" ca="1" si="818"/>
        <v/>
      </c>
      <c r="Y898" s="25" t="str">
        <f t="shared" ca="1" si="799"/>
        <v/>
      </c>
      <c r="Z898" s="25" t="str">
        <f t="shared" ca="1" si="819"/>
        <v/>
      </c>
      <c r="AA898" s="25" t="str">
        <f t="shared" ca="1" si="820"/>
        <v/>
      </c>
      <c r="AB898" s="25" t="str">
        <f ca="1">IF($H898="","",IF($Q898="x",SUM(U$3:W898)+SUM(Z$3:AA898)-SUM(AB$3:AB897),0))</f>
        <v/>
      </c>
      <c r="AC898" s="25" t="str">
        <f t="shared" ca="1" si="821"/>
        <v/>
      </c>
      <c r="AD898" s="25" t="str">
        <f t="shared" ca="1" si="800"/>
        <v/>
      </c>
      <c r="AE898" s="7"/>
      <c r="AF898" s="25" t="str">
        <f t="shared" ca="1" si="822"/>
        <v/>
      </c>
      <c r="AG898" s="25">
        <f ca="1">SUM(AF$3:AF898)</f>
        <v>0</v>
      </c>
      <c r="AH898" s="25" t="str">
        <f t="shared" ca="1" si="823"/>
        <v/>
      </c>
      <c r="AI898" s="25" t="str">
        <f t="shared" ca="1" si="801"/>
        <v/>
      </c>
      <c r="AJ898" s="25" t="str">
        <f t="shared" ca="1" si="824"/>
        <v/>
      </c>
      <c r="AK898" s="25" t="str">
        <f t="shared" ca="1" si="802"/>
        <v/>
      </c>
      <c r="AL898" s="25" t="str">
        <f t="shared" ca="1" si="825"/>
        <v/>
      </c>
      <c r="AM898" s="25" t="str">
        <f t="shared" ca="1" si="803"/>
        <v/>
      </c>
      <c r="AN898" s="25" t="str">
        <f t="shared" ca="1" si="826"/>
        <v/>
      </c>
      <c r="AO898" s="25" t="str">
        <f t="shared" ca="1" si="827"/>
        <v/>
      </c>
      <c r="AP898" s="25" t="str">
        <f ca="1">IF($H898="","",IF($Q898="x",SUM(AI$3:AK898)+SUM(AN$3:AO898)-SUM(AP$3:AP897),0))</f>
        <v/>
      </c>
      <c r="AQ898" s="25" t="str">
        <f t="shared" ca="1" si="828"/>
        <v/>
      </c>
      <c r="AR898" s="25" t="str">
        <f t="shared" ca="1" si="804"/>
        <v/>
      </c>
      <c r="AS898" s="7"/>
      <c r="AT898" s="25" t="str">
        <f t="shared" ca="1" si="829"/>
        <v/>
      </c>
      <c r="AU898" s="25">
        <f ca="1">SUM(AT$3:AT898)</f>
        <v>0</v>
      </c>
      <c r="AV898" s="25" t="str">
        <f t="shared" ca="1" si="830"/>
        <v/>
      </c>
      <c r="AW898" s="25" t="str">
        <f t="shared" ca="1" si="805"/>
        <v/>
      </c>
      <c r="AX898" s="25" t="str">
        <f t="shared" ca="1" si="831"/>
        <v/>
      </c>
      <c r="AY898" s="25" t="str">
        <f t="shared" ca="1" si="832"/>
        <v/>
      </c>
      <c r="AZ898" s="25" t="str">
        <f t="shared" ca="1" si="833"/>
        <v/>
      </c>
      <c r="BA898" s="25" t="str">
        <f t="shared" ca="1" si="834"/>
        <v/>
      </c>
      <c r="BB898" s="25" t="str">
        <f t="shared" ca="1" si="835"/>
        <v/>
      </c>
      <c r="BC898" s="25" t="str">
        <f t="shared" ca="1" si="836"/>
        <v/>
      </c>
      <c r="BD898" s="25" t="str">
        <f ca="1">IF($H898="","",IF($Q898="x",SUM(AW$3:AY898)+SUM(BB$3:BC898)-SUM(BD$3:BD897),0))</f>
        <v/>
      </c>
      <c r="BE898" s="25" t="str">
        <f t="shared" ca="1" si="837"/>
        <v/>
      </c>
      <c r="BF898" s="25" t="str">
        <f t="shared" ca="1" si="806"/>
        <v/>
      </c>
      <c r="BG898" s="7"/>
      <c r="BI898" s="25" t="str">
        <f t="shared" ca="1" si="838"/>
        <v/>
      </c>
      <c r="BJ898" s="25">
        <f ca="1">SUM(BI$3:BI898)</f>
        <v>0</v>
      </c>
      <c r="BK898" s="25" t="str">
        <f t="shared" ca="1" si="850"/>
        <v/>
      </c>
      <c r="BL898" s="25" t="str">
        <f t="shared" ca="1" si="807"/>
        <v/>
      </c>
      <c r="BM898" s="25" t="str">
        <f t="shared" ca="1" si="839"/>
        <v/>
      </c>
      <c r="BN898" s="25" t="str">
        <f t="shared" ca="1" si="840"/>
        <v/>
      </c>
      <c r="BO898" s="25" t="str">
        <f t="shared" ca="1" si="841"/>
        <v/>
      </c>
      <c r="BP898" s="25" t="str">
        <f t="shared" ca="1" si="842"/>
        <v/>
      </c>
      <c r="BQ898" s="25" t="str">
        <f t="shared" ca="1" si="843"/>
        <v/>
      </c>
      <c r="BR898" s="25" t="str">
        <f t="shared" ca="1" si="844"/>
        <v/>
      </c>
      <c r="BS898" s="25" t="str">
        <f ca="1">IF($H898="","",IF($Q898="x",SUM(BL$3:BN898)+SUM(BQ$3:BR898)-SUM(BS$3:BS897),0))</f>
        <v/>
      </c>
      <c r="BT898" s="25" t="str">
        <f t="shared" ca="1" si="845"/>
        <v/>
      </c>
      <c r="BU898" s="25" t="str">
        <f t="shared" ca="1" si="808"/>
        <v/>
      </c>
      <c r="BV898" s="7"/>
      <c r="BY898" s="7"/>
      <c r="CB898" s="131">
        <f t="shared" ref="CB898:CB961" si="852">F898</f>
        <v>895</v>
      </c>
      <c r="CC898" s="132" t="str">
        <f t="shared" ca="1" si="846"/>
        <v/>
      </c>
      <c r="CD898" s="133" t="str">
        <f t="shared" ref="CD898:CD961" ca="1" si="853">IF($H898="","",MAX(0,(CF897+($N898-$O898)*0.95)*((1+$C$37)^(1/12))))</f>
        <v/>
      </c>
      <c r="CE898" s="133" t="str">
        <f t="shared" ca="1" si="847"/>
        <v/>
      </c>
      <c r="CF898" s="133" t="str">
        <f t="shared" ref="CF898:CF961" ca="1" si="854">IF($H898="","",ROUND(CD898-CE898,2))</f>
        <v/>
      </c>
      <c r="CG898" s="133" t="str">
        <f t="shared" ca="1" si="848"/>
        <v/>
      </c>
      <c r="CH898" s="133" t="str">
        <f ca="1">IF($H898="","",IF(MONTH($H898)=MONTH($C$4)-1,MAX(0,(CG898-SUM(N887:N898)+SUM(O887:O898))-(VLOOKUP(CB898-12,$CB$3:$CH897,6,FALSE))),0)*0.25)</f>
        <v/>
      </c>
      <c r="CI898" s="133" t="str">
        <f ca="1">IF($H898="","",CG898-SUM($CH$4:$CH898))</f>
        <v/>
      </c>
      <c r="CK898" s="133" t="str">
        <f ca="1">IF($H898="","",SUM($N$4:$N898)+$CK$3)</f>
        <v/>
      </c>
      <c r="CL898" s="133" t="str">
        <f ca="1">IF($H898="","",SUM($O$4:$O898))</f>
        <v/>
      </c>
      <c r="CM898" s="133" t="str">
        <f t="shared" ca="1" si="851"/>
        <v/>
      </c>
      <c r="CN898" s="133" t="str">
        <f ca="1">IF($H898="","",ROUND(IF(MONTH($H898)=MONTH($C$4)-1,BT898*(1+CC898)-SUM($CM$4:$CM898),0),2))</f>
        <v/>
      </c>
      <c r="CZ898" s="132" t="str">
        <f t="shared" ca="1" si="809"/>
        <v/>
      </c>
    </row>
    <row r="899" spans="6:104" x14ac:dyDescent="0.2">
      <c r="F899" s="3">
        <v>896</v>
      </c>
      <c r="G899" s="3">
        <f t="shared" si="810"/>
        <v>75</v>
      </c>
      <c r="H899" s="8" t="str">
        <f t="shared" ca="1" si="849"/>
        <v/>
      </c>
      <c r="I899" s="6" t="str">
        <f t="shared" ref="I899:I962" ca="1" si="855">IF($H899="","",ROUND(DAYS360($C$10,$H899)/360,0))</f>
        <v/>
      </c>
      <c r="J899" s="6" t="str">
        <f t="shared" ca="1" si="796"/>
        <v/>
      </c>
      <c r="K899" s="7"/>
      <c r="L899" s="6" t="str">
        <f ca="1">IF($H899="","",IF($J899="",VLOOKUP($I899,Sterbetafeln!$A$4:$I$124,$D$10,FALSE),MAX(0.0005,VLOOKUP($I899,Sterbetafeln!$A$4:$I$124,$D$10,FALSE)*VLOOKUP($J899,Sterbetafeln!$A$4:$I$124,$D$13,FALSE))))</f>
        <v/>
      </c>
      <c r="M899" s="78">
        <f ca="1">SUM($O$3:$O899)</f>
        <v>0</v>
      </c>
      <c r="N899" s="25" t="str">
        <f t="shared" ca="1" si="811"/>
        <v/>
      </c>
      <c r="O899" s="25" t="str">
        <f t="shared" ca="1" si="812"/>
        <v/>
      </c>
      <c r="P899" s="25" t="str">
        <f t="shared" ca="1" si="813"/>
        <v/>
      </c>
      <c r="Q899" s="7" t="str">
        <f t="shared" ca="1" si="814"/>
        <v/>
      </c>
      <c r="R899" s="25" t="str">
        <f t="shared" ca="1" si="815"/>
        <v/>
      </c>
      <c r="S899" s="25">
        <f ca="1">SUM(R$3:R899)</f>
        <v>0</v>
      </c>
      <c r="T899" s="25" t="str">
        <f t="shared" ca="1" si="816"/>
        <v/>
      </c>
      <c r="U899" s="25" t="str">
        <f t="shared" ca="1" si="797"/>
        <v/>
      </c>
      <c r="V899" s="25" t="str">
        <f t="shared" ca="1" si="817"/>
        <v/>
      </c>
      <c r="W899" s="25" t="str">
        <f t="shared" ca="1" si="798"/>
        <v/>
      </c>
      <c r="X899" s="25" t="str">
        <f t="shared" ca="1" si="818"/>
        <v/>
      </c>
      <c r="Y899" s="25" t="str">
        <f t="shared" ca="1" si="799"/>
        <v/>
      </c>
      <c r="Z899" s="25" t="str">
        <f t="shared" ca="1" si="819"/>
        <v/>
      </c>
      <c r="AA899" s="25" t="str">
        <f t="shared" ca="1" si="820"/>
        <v/>
      </c>
      <c r="AB899" s="25" t="str">
        <f ca="1">IF($H899="","",IF($Q899="x",SUM(U$3:W899)+SUM(Z$3:AA899)-SUM(AB$3:AB898),0))</f>
        <v/>
      </c>
      <c r="AC899" s="25" t="str">
        <f t="shared" ca="1" si="821"/>
        <v/>
      </c>
      <c r="AD899" s="25" t="str">
        <f t="shared" ca="1" si="800"/>
        <v/>
      </c>
      <c r="AE899" s="7"/>
      <c r="AF899" s="25" t="str">
        <f t="shared" ca="1" si="822"/>
        <v/>
      </c>
      <c r="AG899" s="25">
        <f ca="1">SUM(AF$3:AF899)</f>
        <v>0</v>
      </c>
      <c r="AH899" s="25" t="str">
        <f t="shared" ca="1" si="823"/>
        <v/>
      </c>
      <c r="AI899" s="25" t="str">
        <f t="shared" ca="1" si="801"/>
        <v/>
      </c>
      <c r="AJ899" s="25" t="str">
        <f t="shared" ca="1" si="824"/>
        <v/>
      </c>
      <c r="AK899" s="25" t="str">
        <f t="shared" ca="1" si="802"/>
        <v/>
      </c>
      <c r="AL899" s="25" t="str">
        <f t="shared" ca="1" si="825"/>
        <v/>
      </c>
      <c r="AM899" s="25" t="str">
        <f t="shared" ca="1" si="803"/>
        <v/>
      </c>
      <c r="AN899" s="25" t="str">
        <f t="shared" ca="1" si="826"/>
        <v/>
      </c>
      <c r="AO899" s="25" t="str">
        <f t="shared" ca="1" si="827"/>
        <v/>
      </c>
      <c r="AP899" s="25" t="str">
        <f ca="1">IF($H899="","",IF($Q899="x",SUM(AI$3:AK899)+SUM(AN$3:AO899)-SUM(AP$3:AP898),0))</f>
        <v/>
      </c>
      <c r="AQ899" s="25" t="str">
        <f t="shared" ca="1" si="828"/>
        <v/>
      </c>
      <c r="AR899" s="25" t="str">
        <f t="shared" ca="1" si="804"/>
        <v/>
      </c>
      <c r="AS899" s="7"/>
      <c r="AT899" s="25" t="str">
        <f t="shared" ca="1" si="829"/>
        <v/>
      </c>
      <c r="AU899" s="25">
        <f ca="1">SUM(AT$3:AT899)</f>
        <v>0</v>
      </c>
      <c r="AV899" s="25" t="str">
        <f t="shared" ca="1" si="830"/>
        <v/>
      </c>
      <c r="AW899" s="25" t="str">
        <f t="shared" ca="1" si="805"/>
        <v/>
      </c>
      <c r="AX899" s="25" t="str">
        <f t="shared" ca="1" si="831"/>
        <v/>
      </c>
      <c r="AY899" s="25" t="str">
        <f t="shared" ca="1" si="832"/>
        <v/>
      </c>
      <c r="AZ899" s="25" t="str">
        <f t="shared" ca="1" si="833"/>
        <v/>
      </c>
      <c r="BA899" s="25" t="str">
        <f t="shared" ca="1" si="834"/>
        <v/>
      </c>
      <c r="BB899" s="25" t="str">
        <f t="shared" ca="1" si="835"/>
        <v/>
      </c>
      <c r="BC899" s="25" t="str">
        <f t="shared" ca="1" si="836"/>
        <v/>
      </c>
      <c r="BD899" s="25" t="str">
        <f ca="1">IF($H899="","",IF($Q899="x",SUM(AW$3:AY899)+SUM(BB$3:BC899)-SUM(BD$3:BD898),0))</f>
        <v/>
      </c>
      <c r="BE899" s="25" t="str">
        <f t="shared" ca="1" si="837"/>
        <v/>
      </c>
      <c r="BF899" s="25" t="str">
        <f t="shared" ca="1" si="806"/>
        <v/>
      </c>
      <c r="BG899" s="7"/>
      <c r="BI899" s="25" t="str">
        <f t="shared" ca="1" si="838"/>
        <v/>
      </c>
      <c r="BJ899" s="25">
        <f ca="1">SUM(BI$3:BI899)</f>
        <v>0</v>
      </c>
      <c r="BK899" s="25" t="str">
        <f t="shared" ca="1" si="850"/>
        <v/>
      </c>
      <c r="BL899" s="25" t="str">
        <f t="shared" ca="1" si="807"/>
        <v/>
      </c>
      <c r="BM899" s="25" t="str">
        <f t="shared" ca="1" si="839"/>
        <v/>
      </c>
      <c r="BN899" s="25" t="str">
        <f t="shared" ca="1" si="840"/>
        <v/>
      </c>
      <c r="BO899" s="25" t="str">
        <f t="shared" ca="1" si="841"/>
        <v/>
      </c>
      <c r="BP899" s="25" t="str">
        <f t="shared" ca="1" si="842"/>
        <v/>
      </c>
      <c r="BQ899" s="25" t="str">
        <f t="shared" ca="1" si="843"/>
        <v/>
      </c>
      <c r="BR899" s="25" t="str">
        <f t="shared" ca="1" si="844"/>
        <v/>
      </c>
      <c r="BS899" s="25" t="str">
        <f ca="1">IF($H899="","",IF($Q899="x",SUM(BL$3:BN899)+SUM(BQ$3:BR899)-SUM(BS$3:BS898),0))</f>
        <v/>
      </c>
      <c r="BT899" s="25" t="str">
        <f t="shared" ca="1" si="845"/>
        <v/>
      </c>
      <c r="BU899" s="25" t="str">
        <f t="shared" ca="1" si="808"/>
        <v/>
      </c>
      <c r="BV899" s="7"/>
      <c r="BY899" s="7"/>
      <c r="CB899" s="131">
        <f t="shared" si="852"/>
        <v>896</v>
      </c>
      <c r="CC899" s="132" t="str">
        <f t="shared" ca="1" si="846"/>
        <v/>
      </c>
      <c r="CD899" s="133" t="str">
        <f t="shared" ca="1" si="853"/>
        <v/>
      </c>
      <c r="CE899" s="133" t="str">
        <f t="shared" ca="1" si="847"/>
        <v/>
      </c>
      <c r="CF899" s="133" t="str">
        <f t="shared" ca="1" si="854"/>
        <v/>
      </c>
      <c r="CG899" s="133" t="str">
        <f t="shared" ca="1" si="848"/>
        <v/>
      </c>
      <c r="CH899" s="133" t="str">
        <f ca="1">IF($H899="","",IF(MONTH($H899)=MONTH($C$4)-1,MAX(0,(CG899-SUM(N888:N899)+SUM(O888:O899))-(VLOOKUP(CB899-12,$CB$3:$CH898,6,FALSE))),0)*0.25)</f>
        <v/>
      </c>
      <c r="CI899" s="133" t="str">
        <f ca="1">IF($H899="","",CG899-SUM($CH$4:$CH899))</f>
        <v/>
      </c>
      <c r="CK899" s="133" t="str">
        <f ca="1">IF($H899="","",SUM($N$4:$N899)+$CK$3)</f>
        <v/>
      </c>
      <c r="CL899" s="133" t="str">
        <f ca="1">IF($H899="","",SUM($O$4:$O899))</f>
        <v/>
      </c>
      <c r="CM899" s="133" t="str">
        <f t="shared" ca="1" si="851"/>
        <v/>
      </c>
      <c r="CN899" s="133" t="str">
        <f ca="1">IF($H899="","",ROUND(IF(MONTH($H899)=MONTH($C$4)-1,BT899*(1+CC899)-SUM($CM$4:$CM899),0),2))</f>
        <v/>
      </c>
      <c r="CZ899" s="132" t="str">
        <f t="shared" ca="1" si="809"/>
        <v/>
      </c>
    </row>
    <row r="900" spans="6:104" x14ac:dyDescent="0.2">
      <c r="F900" s="3">
        <v>897</v>
      </c>
      <c r="G900" s="3">
        <f t="shared" si="810"/>
        <v>75</v>
      </c>
      <c r="H900" s="8" t="str">
        <f t="shared" ca="1" si="849"/>
        <v/>
      </c>
      <c r="I900" s="6" t="str">
        <f t="shared" ca="1" si="855"/>
        <v/>
      </c>
      <c r="J900" s="6" t="str">
        <f t="shared" ref="J900:J963" ca="1" si="856">IF($H900="","",IF(OR($C$13="",$C$14=""),"",ROUND(DAYS360($C$13,$H900)/360,0)))</f>
        <v/>
      </c>
      <c r="K900" s="7"/>
      <c r="L900" s="6" t="str">
        <f ca="1">IF($H900="","",IF($J900="",VLOOKUP($I900,Sterbetafeln!$A$4:$I$124,$D$10,FALSE),MAX(0.0005,VLOOKUP($I900,Sterbetafeln!$A$4:$I$124,$D$10,FALSE)*VLOOKUP($J900,Sterbetafeln!$A$4:$I$124,$D$13,FALSE))))</f>
        <v/>
      </c>
      <c r="M900" s="78">
        <f ca="1">SUM($O$3:$O900)</f>
        <v>0</v>
      </c>
      <c r="N900" s="25" t="str">
        <f t="shared" ca="1" si="811"/>
        <v/>
      </c>
      <c r="O900" s="25" t="str">
        <f t="shared" ca="1" si="812"/>
        <v/>
      </c>
      <c r="P900" s="25" t="str">
        <f t="shared" ca="1" si="813"/>
        <v/>
      </c>
      <c r="Q900" s="7" t="str">
        <f t="shared" ca="1" si="814"/>
        <v/>
      </c>
      <c r="R900" s="25" t="str">
        <f t="shared" ca="1" si="815"/>
        <v/>
      </c>
      <c r="S900" s="25">
        <f ca="1">SUM(R$3:R900)</f>
        <v>0</v>
      </c>
      <c r="T900" s="25" t="str">
        <f t="shared" ca="1" si="816"/>
        <v/>
      </c>
      <c r="U900" s="25" t="str">
        <f t="shared" ref="U900:U963" ca="1" si="857">IF($H900="","",ROUND(MAX(T900*$C$25,$C$26)/12,2))</f>
        <v/>
      </c>
      <c r="V900" s="25" t="str">
        <f t="shared" ca="1" si="817"/>
        <v/>
      </c>
      <c r="W900" s="25" t="str">
        <f t="shared" ref="W900:W963" ca="1" si="858">IF($H900="","",ROUND((T900*$C$28)/12,2))</f>
        <v/>
      </c>
      <c r="X900" s="25" t="str">
        <f t="shared" ca="1" si="818"/>
        <v/>
      </c>
      <c r="Y900" s="25" t="str">
        <f t="shared" ref="Y900:Y963" ca="1" si="859">IF($H900="","",ROUND(X900-T900,2))</f>
        <v/>
      </c>
      <c r="Z900" s="25" t="str">
        <f t="shared" ca="1" si="819"/>
        <v/>
      </c>
      <c r="AA900" s="25" t="str">
        <f t="shared" ca="1" si="820"/>
        <v/>
      </c>
      <c r="AB900" s="25" t="str">
        <f ca="1">IF($H900="","",IF($Q900="x",SUM(U$3:W900)+SUM(Z$3:AA900)-SUM(AB$3:AB899),0))</f>
        <v/>
      </c>
      <c r="AC900" s="25" t="str">
        <f t="shared" ca="1" si="821"/>
        <v/>
      </c>
      <c r="AD900" s="25" t="str">
        <f t="shared" ref="AD900:AD963" ca="1" si="860">IF($H900="","",ROUND(MAX(0,AC900-$C$31+$BW900)*$C$86,2))</f>
        <v/>
      </c>
      <c r="AE900" s="7"/>
      <c r="AF900" s="25" t="str">
        <f t="shared" ca="1" si="822"/>
        <v/>
      </c>
      <c r="AG900" s="25">
        <f ca="1">SUM(AF$3:AF900)</f>
        <v>0</v>
      </c>
      <c r="AH900" s="25" t="str">
        <f t="shared" ca="1" si="823"/>
        <v/>
      </c>
      <c r="AI900" s="25" t="str">
        <f t="shared" ref="AI900:AI963" ca="1" si="861">IF($H900="","",ROUND(MAX(AH900*$C$25,$C$26)/12,2))</f>
        <v/>
      </c>
      <c r="AJ900" s="25" t="str">
        <f t="shared" ca="1" si="824"/>
        <v/>
      </c>
      <c r="AK900" s="25" t="str">
        <f t="shared" ref="AK900:AK963" ca="1" si="862">IF($H900="","",ROUND((AH900*$C$28)/12,2))</f>
        <v/>
      </c>
      <c r="AL900" s="25" t="str">
        <f t="shared" ca="1" si="825"/>
        <v/>
      </c>
      <c r="AM900" s="25" t="str">
        <f t="shared" ref="AM900:AM963" ca="1" si="863">IF($H900="","",ROUND(AL900-AH900,2))</f>
        <v/>
      </c>
      <c r="AN900" s="25" t="str">
        <f t="shared" ca="1" si="826"/>
        <v/>
      </c>
      <c r="AO900" s="25" t="str">
        <f t="shared" ca="1" si="827"/>
        <v/>
      </c>
      <c r="AP900" s="25" t="str">
        <f ca="1">IF($H900="","",IF($Q900="x",SUM(AI$3:AK900)+SUM(AN$3:AO900)-SUM(AP$3:AP899),0))</f>
        <v/>
      </c>
      <c r="AQ900" s="25" t="str">
        <f t="shared" ca="1" si="828"/>
        <v/>
      </c>
      <c r="AR900" s="25" t="str">
        <f t="shared" ref="AR900:AR963" ca="1" si="864">IF($H900="","",ROUND(MAX(0,AQ900-$C$31+$BW900)*$C$86,2))</f>
        <v/>
      </c>
      <c r="AS900" s="7"/>
      <c r="AT900" s="25" t="str">
        <f t="shared" ca="1" si="829"/>
        <v/>
      </c>
      <c r="AU900" s="25">
        <f ca="1">SUM(AT$3:AT900)</f>
        <v>0</v>
      </c>
      <c r="AV900" s="25" t="str">
        <f t="shared" ca="1" si="830"/>
        <v/>
      </c>
      <c r="AW900" s="25" t="str">
        <f t="shared" ref="AW900:AW963" ca="1" si="865">IF($H900="","",ROUND(MAX(AV900*$C$25,$C$26)/12,2))</f>
        <v/>
      </c>
      <c r="AX900" s="25" t="str">
        <f t="shared" ca="1" si="831"/>
        <v/>
      </c>
      <c r="AY900" s="25" t="str">
        <f t="shared" ca="1" si="832"/>
        <v/>
      </c>
      <c r="AZ900" s="25" t="str">
        <f t="shared" ca="1" si="833"/>
        <v/>
      </c>
      <c r="BA900" s="25" t="str">
        <f t="shared" ca="1" si="834"/>
        <v/>
      </c>
      <c r="BB900" s="25" t="str">
        <f t="shared" ca="1" si="835"/>
        <v/>
      </c>
      <c r="BC900" s="25" t="str">
        <f t="shared" ca="1" si="836"/>
        <v/>
      </c>
      <c r="BD900" s="25" t="str">
        <f ca="1">IF($H900="","",IF($Q900="x",SUM(AW$3:AY900)+SUM(BB$3:BC900)-SUM(BD$3:BD899),0))</f>
        <v/>
      </c>
      <c r="BE900" s="25" t="str">
        <f t="shared" ca="1" si="837"/>
        <v/>
      </c>
      <c r="BF900" s="25" t="str">
        <f t="shared" ref="BF900:BF963" ca="1" si="866">IF($H900="","",ROUND(MAX(0,BE900-$C$31+$BW900)*$C$86,2))</f>
        <v/>
      </c>
      <c r="BG900" s="7"/>
      <c r="BI900" s="25" t="str">
        <f t="shared" ca="1" si="838"/>
        <v/>
      </c>
      <c r="BJ900" s="25">
        <f ca="1">SUM(BI$3:BI900)</f>
        <v>0</v>
      </c>
      <c r="BK900" s="25" t="str">
        <f t="shared" ca="1" si="850"/>
        <v/>
      </c>
      <c r="BL900" s="25" t="str">
        <f t="shared" ref="BL900:BL963" ca="1" si="867">IF($H900="","",ROUND(MAX(BK900*$C$25,$C$26)/12,2))</f>
        <v/>
      </c>
      <c r="BM900" s="25" t="str">
        <f t="shared" ca="1" si="839"/>
        <v/>
      </c>
      <c r="BN900" s="25" t="str">
        <f t="shared" ca="1" si="840"/>
        <v/>
      </c>
      <c r="BO900" s="25" t="str">
        <f t="shared" ca="1" si="841"/>
        <v/>
      </c>
      <c r="BP900" s="25" t="str">
        <f t="shared" ca="1" si="842"/>
        <v/>
      </c>
      <c r="BQ900" s="25" t="str">
        <f t="shared" ca="1" si="843"/>
        <v/>
      </c>
      <c r="BR900" s="25" t="str">
        <f t="shared" ca="1" si="844"/>
        <v/>
      </c>
      <c r="BS900" s="25" t="str">
        <f ca="1">IF($H900="","",IF($Q900="x",SUM(BL$3:BN900)+SUM(BQ$3:BR900)-SUM(BS$3:BS899),0))</f>
        <v/>
      </c>
      <c r="BT900" s="25" t="str">
        <f t="shared" ca="1" si="845"/>
        <v/>
      </c>
      <c r="BU900" s="25" t="str">
        <f t="shared" ref="BU900:BU963" ca="1" si="868">IF($H900="","",ROUND(MAX(0,BT900-$C$31+$BW900)*$C$86,2))</f>
        <v/>
      </c>
      <c r="BV900" s="7"/>
      <c r="BY900" s="7"/>
      <c r="CB900" s="131">
        <f t="shared" si="852"/>
        <v>897</v>
      </c>
      <c r="CC900" s="132" t="str">
        <f t="shared" ca="1" si="846"/>
        <v/>
      </c>
      <c r="CD900" s="133" t="str">
        <f t="shared" ca="1" si="853"/>
        <v/>
      </c>
      <c r="CE900" s="133" t="str">
        <f t="shared" ca="1" si="847"/>
        <v/>
      </c>
      <c r="CF900" s="133" t="str">
        <f t="shared" ca="1" si="854"/>
        <v/>
      </c>
      <c r="CG900" s="133" t="str">
        <f t="shared" ca="1" si="848"/>
        <v/>
      </c>
      <c r="CH900" s="133" t="str">
        <f ca="1">IF($H900="","",IF(MONTH($H900)=MONTH($C$4)-1,MAX(0,(CG900-SUM(N889:N900)+SUM(O889:O900))-(VLOOKUP(CB900-12,$CB$3:$CH899,6,FALSE))),0)*0.25)</f>
        <v/>
      </c>
      <c r="CI900" s="133" t="str">
        <f ca="1">IF($H900="","",CG900-SUM($CH$4:$CH900))</f>
        <v/>
      </c>
      <c r="CK900" s="133" t="str">
        <f ca="1">IF($H900="","",SUM($N$4:$N900)+$CK$3)</f>
        <v/>
      </c>
      <c r="CL900" s="133" t="str">
        <f ca="1">IF($H900="","",SUM($O$4:$O900))</f>
        <v/>
      </c>
      <c r="CM900" s="133" t="str">
        <f t="shared" ca="1" si="851"/>
        <v/>
      </c>
      <c r="CN900" s="133" t="str">
        <f ca="1">IF($H900="","",ROUND(IF(MONTH($H900)=MONTH($C$4)-1,BT900*(1+CC900)-SUM($CM$4:$CM900),0),2))</f>
        <v/>
      </c>
      <c r="CZ900" s="132" t="str">
        <f t="shared" ref="CZ900:CZ963" ca="1" si="869">IF($H900="","",IF($C$30="FLEX",IF($G901&gt;5,ROUND(((($C$5-$G901+1)/($C$5-5)*($C$29-1))+1),4),1),ROUND($C$29,4)))</f>
        <v/>
      </c>
    </row>
    <row r="901" spans="6:104" x14ac:dyDescent="0.2">
      <c r="F901" s="3">
        <v>898</v>
      </c>
      <c r="G901" s="3">
        <f t="shared" ref="G901:G964" si="870">ROUNDDOWN((F901-1)/12+1,0)</f>
        <v>75</v>
      </c>
      <c r="H901" s="8" t="str">
        <f t="shared" ca="1" si="849"/>
        <v/>
      </c>
      <c r="I901" s="6" t="str">
        <f t="shared" ca="1" si="855"/>
        <v/>
      </c>
      <c r="J901" s="6" t="str">
        <f t="shared" ca="1" si="856"/>
        <v/>
      </c>
      <c r="K901" s="7"/>
      <c r="L901" s="6" t="str">
        <f ca="1">IF($H901="","",IF($J901="",VLOOKUP($I901,Sterbetafeln!$A$4:$I$124,$D$10,FALSE),MAX(0.0005,VLOOKUP($I901,Sterbetafeln!$A$4:$I$124,$D$10,FALSE)*VLOOKUP($J901,Sterbetafeln!$A$4:$I$124,$D$13,FALSE))))</f>
        <v/>
      </c>
      <c r="M901" s="78">
        <f ca="1">SUM($O$3:$O901)</f>
        <v>0</v>
      </c>
      <c r="N901" s="25" t="str">
        <f t="shared" ref="N901:N964" ca="1" si="871">IF($H901="","",IF($C$59-1=$H900,$C$60,0)+IF($C$66-1=$H900,$C$67,0)+IF($C$73-1=$H900,$C$74,0))</f>
        <v/>
      </c>
      <c r="O901" s="25" t="str">
        <f t="shared" ref="O901:O964" ca="1" si="872">IF($H901="","",IF($C$53-1=$H900,$C$54,0)+IF($C$55-1=$H900,$C$56,0)+IF($C$57-1=$H900,$C$58,0)+IF(AND($H901&gt;$C$50,$H900&lt;$C$51,MOD($F901,$D$49)=0),$C$48,0))</f>
        <v/>
      </c>
      <c r="P901" s="25" t="str">
        <f t="shared" ref="P901:P964" ca="1" si="873">IF($H901="","",IF($C$59-1=$H900,$C$60-$C$65,0)+IF($C$66-1=$H900,$C$67-$C$72,0)+IF($C$73-1=$H900,$C$74-$C$79,0)+IF($O901&gt;0,$C$32,0))</f>
        <v/>
      </c>
      <c r="Q901" s="7" t="str">
        <f t="shared" ref="Q901:Q964" ca="1" si="874">IF($H901="","",IF($H902="","x",IF(MONTH($H901)=3,"x",IF(MONTH($H901)=6,"x",IF(MONTH($H901)=9,"x",IF(MONTH($H901)=12,"x",""))))))</f>
        <v/>
      </c>
      <c r="R901" s="25" t="str">
        <f t="shared" ref="R901:R964" ca="1" si="875">IF($H901="","",IF(MIN($O901+$P901,AC900+$N901)&gt;=$O901+$P901,$O901,AC900))</f>
        <v/>
      </c>
      <c r="S901" s="25">
        <f ca="1">SUM(R$3:R901)</f>
        <v>0</v>
      </c>
      <c r="T901" s="25" t="str">
        <f t="shared" ref="T901:T964" ca="1" si="876">IF($H901="","",MAX(0,(AC900+$N901-$O901-$P901)*((1+$C$34)^(1/12))))</f>
        <v/>
      </c>
      <c r="U901" s="25" t="str">
        <f t="shared" ca="1" si="857"/>
        <v/>
      </c>
      <c r="V901" s="25" t="str">
        <f t="shared" ref="V901:V964" ca="1" si="877">IF($H901="","",ROUND($C$27/12,2))</f>
        <v/>
      </c>
      <c r="W901" s="25" t="str">
        <f t="shared" ca="1" si="858"/>
        <v/>
      </c>
      <c r="X901" s="25" t="str">
        <f t="shared" ref="X901:X964" ca="1" si="878">IF($H901="","",MAX($C$29,T901))</f>
        <v/>
      </c>
      <c r="Y901" s="25" t="str">
        <f t="shared" ca="1" si="859"/>
        <v/>
      </c>
      <c r="Z901" s="25" t="str">
        <f t="shared" ref="Z901:Z964" ca="1" si="879">IF($H901="","",ROUND((Y901*$L901)/12,2))</f>
        <v/>
      </c>
      <c r="AA901" s="25" t="str">
        <f t="shared" ref="AA901:AA964" ca="1" si="880">IF($H901="","",ROUND(IF($N901&gt;0,MIN($C$82,MAX($N901*$C$83,$C$81)),0)+IF($O901&gt;0,MIN($C$82,MAX($O901*$C$83,$C$81)),0)+(T901*$C$84)/12,2))</f>
        <v/>
      </c>
      <c r="AB901" s="25" t="str">
        <f ca="1">IF($H901="","",IF($Q901="x",SUM(U$3:W901)+SUM(Z$3:AA901)-SUM(AB$3:AB900),0))</f>
        <v/>
      </c>
      <c r="AC901" s="25" t="str">
        <f t="shared" ref="AC901:AC964" ca="1" si="881">IF($H901="","",MAX(0,ROUND(T901-AB901,2)))</f>
        <v/>
      </c>
      <c r="AD901" s="25" t="str">
        <f t="shared" ca="1" si="860"/>
        <v/>
      </c>
      <c r="AE901" s="7"/>
      <c r="AF901" s="25" t="str">
        <f t="shared" ref="AF901:AF964" ca="1" si="882">IF($H901="","",IF(MIN($O901+$P901,AQ900+$N901)&gt;=$O901+$P901,$O901,AQ900))</f>
        <v/>
      </c>
      <c r="AG901" s="25">
        <f ca="1">SUM(AF$3:AF901)</f>
        <v>0</v>
      </c>
      <c r="AH901" s="25" t="str">
        <f t="shared" ref="AH901:AH964" ca="1" si="883">IF($H901="","",MAX(0,(AQ900+$N901-$O901-$P901)*((1+$C$35)^(1/12))))</f>
        <v/>
      </c>
      <c r="AI901" s="25" t="str">
        <f t="shared" ca="1" si="861"/>
        <v/>
      </c>
      <c r="AJ901" s="25" t="str">
        <f t="shared" ref="AJ901:AJ964" ca="1" si="884">IF($H901="","",ROUND($C$27/12,2))</f>
        <v/>
      </c>
      <c r="AK901" s="25" t="str">
        <f t="shared" ca="1" si="862"/>
        <v/>
      </c>
      <c r="AL901" s="25" t="str">
        <f t="shared" ref="AL901:AL964" ca="1" si="885">IF($H901="","",MAX($C$29,AH901))</f>
        <v/>
      </c>
      <c r="AM901" s="25" t="str">
        <f t="shared" ca="1" si="863"/>
        <v/>
      </c>
      <c r="AN901" s="25" t="str">
        <f t="shared" ref="AN901:AN964" ca="1" si="886">IF($H901="","",ROUND((AM901*$L901)/12,2))</f>
        <v/>
      </c>
      <c r="AO901" s="25" t="str">
        <f t="shared" ref="AO901:AO964" ca="1" si="887">IF($H901="","",ROUND(IF($N901&gt;0,MIN($C$82,MAX($N901*$C$83,$C$81)),0)+IF($O901&gt;0,MIN($C$82,MAX($O901*$C$83,$C$81)),0)+(AH901*$C$84)/12,2))</f>
        <v/>
      </c>
      <c r="AP901" s="25" t="str">
        <f ca="1">IF($H901="","",IF($Q901="x",SUM(AI$3:AK901)+SUM(AN$3:AO901)-SUM(AP$3:AP900),0))</f>
        <v/>
      </c>
      <c r="AQ901" s="25" t="str">
        <f t="shared" ref="AQ901:AQ964" ca="1" si="888">IF($H901="","",MAX(0,ROUND(AH901-AP901,2)))</f>
        <v/>
      </c>
      <c r="AR901" s="25" t="str">
        <f t="shared" ca="1" si="864"/>
        <v/>
      </c>
      <c r="AS901" s="7"/>
      <c r="AT901" s="25" t="str">
        <f t="shared" ref="AT901:AT964" ca="1" si="889">IF($H901="","",IF(MIN($O901+$P901,BE900+$N901)&gt;=$O901+$P901,$O901,BE900))</f>
        <v/>
      </c>
      <c r="AU901" s="25">
        <f ca="1">SUM(AT$3:AT901)</f>
        <v>0</v>
      </c>
      <c r="AV901" s="25" t="str">
        <f t="shared" ref="AV901:AV964" ca="1" si="890">IF($H901="","",MAX(0,(BE900+$N901-$O901-$P901)*((1+$C$36)^(1/12))))</f>
        <v/>
      </c>
      <c r="AW901" s="25" t="str">
        <f t="shared" ca="1" si="865"/>
        <v/>
      </c>
      <c r="AX901" s="25" t="str">
        <f t="shared" ref="AX901:AX964" ca="1" si="891">IF($H901="","",ROUND($C$27/12,2))</f>
        <v/>
      </c>
      <c r="AY901" s="25" t="str">
        <f t="shared" ref="AY901:AY964" ca="1" si="892">IF($H901="","",ROUND((AV901*$C$28)/12,2))</f>
        <v/>
      </c>
      <c r="AZ901" s="25" t="str">
        <f t="shared" ref="AZ901:AZ964" ca="1" si="893">IF($H901="","",MAX($C$29,AV901))</f>
        <v/>
      </c>
      <c r="BA901" s="25" t="str">
        <f t="shared" ref="BA901:BA964" ca="1" si="894">IF($H901="","",ROUND(AZ901-AV901,2))</f>
        <v/>
      </c>
      <c r="BB901" s="25" t="str">
        <f t="shared" ref="BB901:BB964" ca="1" si="895">IF($H901="","",ROUND((BA901*$L901)/12,2))</f>
        <v/>
      </c>
      <c r="BC901" s="25" t="str">
        <f t="shared" ref="BC901:BC964" ca="1" si="896">IF($H901="","",ROUND(IF($N901&gt;0,MIN($C$82,MAX($N901*$C$83,$C$81)),0)+IF($O901&gt;0,MIN($C$82,MAX($O901*$C$83,$C$81)),0)+(AV901*$C$84)/12,2))</f>
        <v/>
      </c>
      <c r="BD901" s="25" t="str">
        <f ca="1">IF($H901="","",IF($Q901="x",SUM(AW$3:AY901)+SUM(BB$3:BC901)-SUM(BD$3:BD900),0))</f>
        <v/>
      </c>
      <c r="BE901" s="25" t="str">
        <f t="shared" ref="BE901:BE964" ca="1" si="897">IF($H901="","",MAX(0,ROUND(AV901-BD901,2)))</f>
        <v/>
      </c>
      <c r="BF901" s="25" t="str">
        <f t="shared" ca="1" si="866"/>
        <v/>
      </c>
      <c r="BG901" s="7"/>
      <c r="BI901" s="25" t="str">
        <f t="shared" ref="BI901:BI964" ca="1" si="898">IF($H901="","",IF(MIN($O901+$P901,BT900+$N901)&gt;=$O901+$P901,$O901,BT900))</f>
        <v/>
      </c>
      <c r="BJ901" s="25">
        <f ca="1">SUM(BI$3:BI901)</f>
        <v>0</v>
      </c>
      <c r="BK901" s="25" t="str">
        <f t="shared" ca="1" si="850"/>
        <v/>
      </c>
      <c r="BL901" s="25" t="str">
        <f t="shared" ca="1" si="867"/>
        <v/>
      </c>
      <c r="BM901" s="25" t="str">
        <f t="shared" ref="BM901:BM964" ca="1" si="899">IF($H901="","",ROUND($C$27/12,2))</f>
        <v/>
      </c>
      <c r="BN901" s="25" t="str">
        <f t="shared" ref="BN901:BN964" ca="1" si="900">IF($H901="","",ROUND((BK901*$C$28)/12,2))</f>
        <v/>
      </c>
      <c r="BO901" s="25" t="str">
        <f t="shared" ref="BO901:BO964" ca="1" si="901">IF($H901="","",MAX($C$29,BK901))</f>
        <v/>
      </c>
      <c r="BP901" s="25" t="str">
        <f t="shared" ref="BP901:BP964" ca="1" si="902">IF($H901="","",ROUND(BO901-BK901,2))</f>
        <v/>
      </c>
      <c r="BQ901" s="25" t="str">
        <f t="shared" ref="BQ901:BQ964" ca="1" si="903">IF($H901="","",ROUND((BP901*$L901)/12,2))</f>
        <v/>
      </c>
      <c r="BR901" s="25" t="str">
        <f t="shared" ref="BR901:BR964" ca="1" si="904">IF($H901="","",ROUND(IF($N901&gt;0,MIN($C$82,MAX($N901*$C$83,$C$81)),0)+IF($O901&gt;0,MIN($C$82,MAX($O901*$C$83,$C$81)),0)+(BK901*$C$84)/12,2))</f>
        <v/>
      </c>
      <c r="BS901" s="25" t="str">
        <f ca="1">IF($H901="","",IF($Q901="x",SUM(BL$3:BN901)+SUM(BQ$3:BR901)-SUM(BS$3:BS900),0))</f>
        <v/>
      </c>
      <c r="BT901" s="25" t="str">
        <f t="shared" ref="BT901:BT964" ca="1" si="905">IF($H901="","",MAX(0,ROUND(BK901-BS901,2)))</f>
        <v/>
      </c>
      <c r="BU901" s="25" t="str">
        <f t="shared" ca="1" si="868"/>
        <v/>
      </c>
      <c r="BV901" s="7"/>
      <c r="BY901" s="7"/>
      <c r="CB901" s="131">
        <f t="shared" si="852"/>
        <v>898</v>
      </c>
      <c r="CC901" s="132" t="str">
        <f t="shared" ref="CC901:CC964" ca="1" si="906">IF($H901="","",IF(MONTH($H901)=MONTH($C$4)-1,IF(RAND()&gt;0.5,1,-1)*RAND()/$CO$5,0))</f>
        <v/>
      </c>
      <c r="CD901" s="133" t="str">
        <f t="shared" ca="1" si="853"/>
        <v/>
      </c>
      <c r="CE901" s="133" t="str">
        <f t="shared" ref="CE901:CE964" ca="1" si="907">IF($H901="","",ROUND((((CF900+CD901)/2)*0.005)/12,2))</f>
        <v/>
      </c>
      <c r="CF901" s="133" t="str">
        <f t="shared" ca="1" si="854"/>
        <v/>
      </c>
      <c r="CG901" s="133" t="str">
        <f t="shared" ref="CG901:CG964" ca="1" si="908">IF($H901="","",IF(MONTH($H901)=MONTH($C$4)-1,CF901*(1+CC901),0))</f>
        <v/>
      </c>
      <c r="CH901" s="133" t="str">
        <f ca="1">IF($H901="","",IF(MONTH($H901)=MONTH($C$4)-1,MAX(0,(CG901-SUM(N890:N901)+SUM(O890:O901))-(VLOOKUP(CB901-12,$CB$3:$CH900,6,FALSE))),0)*0.25)</f>
        <v/>
      </c>
      <c r="CI901" s="133" t="str">
        <f ca="1">IF($H901="","",CG901-SUM($CH$4:$CH901))</f>
        <v/>
      </c>
      <c r="CK901" s="133" t="str">
        <f ca="1">IF($H901="","",SUM($N$4:$N901)+$CK$3)</f>
        <v/>
      </c>
      <c r="CL901" s="133" t="str">
        <f ca="1">IF($H901="","",SUM($O$4:$O901))</f>
        <v/>
      </c>
      <c r="CM901" s="133" t="str">
        <f t="shared" ca="1" si="851"/>
        <v/>
      </c>
      <c r="CN901" s="133" t="str">
        <f ca="1">IF($H901="","",ROUND(IF(MONTH($H901)=MONTH($C$4)-1,BT901*(1+CC901)-SUM($CM$4:$CM901),0),2))</f>
        <v/>
      </c>
      <c r="CZ901" s="132" t="str">
        <f t="shared" ca="1" si="869"/>
        <v/>
      </c>
    </row>
    <row r="902" spans="6:104" x14ac:dyDescent="0.2">
      <c r="F902" s="3">
        <v>899</v>
      </c>
      <c r="G902" s="3">
        <f t="shared" si="870"/>
        <v>75</v>
      </c>
      <c r="H902" s="8" t="str">
        <f t="shared" ref="H902:H965" ca="1" si="909">IF(OR($G902&gt;$C$5,$H901=""),"",DATE(YEAR($H$4),MONTH($H$4)+$F902,1)-1)</f>
        <v/>
      </c>
      <c r="I902" s="6" t="str">
        <f t="shared" ca="1" si="855"/>
        <v/>
      </c>
      <c r="J902" s="6" t="str">
        <f t="shared" ca="1" si="856"/>
        <v/>
      </c>
      <c r="K902" s="7"/>
      <c r="L902" s="6" t="str">
        <f ca="1">IF($H902="","",IF($J902="",VLOOKUP($I902,Sterbetafeln!$A$4:$I$124,$D$10,FALSE),MAX(0.0005,VLOOKUP($I902,Sterbetafeln!$A$4:$I$124,$D$10,FALSE)*VLOOKUP($J902,Sterbetafeln!$A$4:$I$124,$D$13,FALSE))))</f>
        <v/>
      </c>
      <c r="M902" s="78">
        <f ca="1">SUM($O$3:$O902)</f>
        <v>0</v>
      </c>
      <c r="N902" s="25" t="str">
        <f t="shared" ca="1" si="871"/>
        <v/>
      </c>
      <c r="O902" s="25" t="str">
        <f t="shared" ca="1" si="872"/>
        <v/>
      </c>
      <c r="P902" s="25" t="str">
        <f t="shared" ca="1" si="873"/>
        <v/>
      </c>
      <c r="Q902" s="7" t="str">
        <f t="shared" ca="1" si="874"/>
        <v/>
      </c>
      <c r="R902" s="25" t="str">
        <f t="shared" ca="1" si="875"/>
        <v/>
      </c>
      <c r="S902" s="25">
        <f ca="1">SUM(R$3:R902)</f>
        <v>0</v>
      </c>
      <c r="T902" s="25" t="str">
        <f t="shared" ca="1" si="876"/>
        <v/>
      </c>
      <c r="U902" s="25" t="str">
        <f t="shared" ca="1" si="857"/>
        <v/>
      </c>
      <c r="V902" s="25" t="str">
        <f t="shared" ca="1" si="877"/>
        <v/>
      </c>
      <c r="W902" s="25" t="str">
        <f t="shared" ca="1" si="858"/>
        <v/>
      </c>
      <c r="X902" s="25" t="str">
        <f t="shared" ca="1" si="878"/>
        <v/>
      </c>
      <c r="Y902" s="25" t="str">
        <f t="shared" ca="1" si="859"/>
        <v/>
      </c>
      <c r="Z902" s="25" t="str">
        <f t="shared" ca="1" si="879"/>
        <v/>
      </c>
      <c r="AA902" s="25" t="str">
        <f t="shared" ca="1" si="880"/>
        <v/>
      </c>
      <c r="AB902" s="25" t="str">
        <f ca="1">IF($H902="","",IF($Q902="x",SUM(U$3:W902)+SUM(Z$3:AA902)-SUM(AB$3:AB901),0))</f>
        <v/>
      </c>
      <c r="AC902" s="25" t="str">
        <f t="shared" ca="1" si="881"/>
        <v/>
      </c>
      <c r="AD902" s="25" t="str">
        <f t="shared" ca="1" si="860"/>
        <v/>
      </c>
      <c r="AE902" s="7"/>
      <c r="AF902" s="25" t="str">
        <f t="shared" ca="1" si="882"/>
        <v/>
      </c>
      <c r="AG902" s="25">
        <f ca="1">SUM(AF$3:AF902)</f>
        <v>0</v>
      </c>
      <c r="AH902" s="25" t="str">
        <f t="shared" ca="1" si="883"/>
        <v/>
      </c>
      <c r="AI902" s="25" t="str">
        <f t="shared" ca="1" si="861"/>
        <v/>
      </c>
      <c r="AJ902" s="25" t="str">
        <f t="shared" ca="1" si="884"/>
        <v/>
      </c>
      <c r="AK902" s="25" t="str">
        <f t="shared" ca="1" si="862"/>
        <v/>
      </c>
      <c r="AL902" s="25" t="str">
        <f t="shared" ca="1" si="885"/>
        <v/>
      </c>
      <c r="AM902" s="25" t="str">
        <f t="shared" ca="1" si="863"/>
        <v/>
      </c>
      <c r="AN902" s="25" t="str">
        <f t="shared" ca="1" si="886"/>
        <v/>
      </c>
      <c r="AO902" s="25" t="str">
        <f t="shared" ca="1" si="887"/>
        <v/>
      </c>
      <c r="AP902" s="25" t="str">
        <f ca="1">IF($H902="","",IF($Q902="x",SUM(AI$3:AK902)+SUM(AN$3:AO902)-SUM(AP$3:AP901),0))</f>
        <v/>
      </c>
      <c r="AQ902" s="25" t="str">
        <f t="shared" ca="1" si="888"/>
        <v/>
      </c>
      <c r="AR902" s="25" t="str">
        <f t="shared" ca="1" si="864"/>
        <v/>
      </c>
      <c r="AS902" s="7"/>
      <c r="AT902" s="25" t="str">
        <f t="shared" ca="1" si="889"/>
        <v/>
      </c>
      <c r="AU902" s="25">
        <f ca="1">SUM(AT$3:AT902)</f>
        <v>0</v>
      </c>
      <c r="AV902" s="25" t="str">
        <f t="shared" ca="1" si="890"/>
        <v/>
      </c>
      <c r="AW902" s="25" t="str">
        <f t="shared" ca="1" si="865"/>
        <v/>
      </c>
      <c r="AX902" s="25" t="str">
        <f t="shared" ca="1" si="891"/>
        <v/>
      </c>
      <c r="AY902" s="25" t="str">
        <f t="shared" ca="1" si="892"/>
        <v/>
      </c>
      <c r="AZ902" s="25" t="str">
        <f t="shared" ca="1" si="893"/>
        <v/>
      </c>
      <c r="BA902" s="25" t="str">
        <f t="shared" ca="1" si="894"/>
        <v/>
      </c>
      <c r="BB902" s="25" t="str">
        <f t="shared" ca="1" si="895"/>
        <v/>
      </c>
      <c r="BC902" s="25" t="str">
        <f t="shared" ca="1" si="896"/>
        <v/>
      </c>
      <c r="BD902" s="25" t="str">
        <f ca="1">IF($H902="","",IF($Q902="x",SUM(AW$3:AY902)+SUM(BB$3:BC902)-SUM(BD$3:BD901),0))</f>
        <v/>
      </c>
      <c r="BE902" s="25" t="str">
        <f t="shared" ca="1" si="897"/>
        <v/>
      </c>
      <c r="BF902" s="25" t="str">
        <f t="shared" ca="1" si="866"/>
        <v/>
      </c>
      <c r="BG902" s="7"/>
      <c r="BI902" s="25" t="str">
        <f t="shared" ca="1" si="898"/>
        <v/>
      </c>
      <c r="BJ902" s="25">
        <f ca="1">SUM(BI$3:BI902)</f>
        <v>0</v>
      </c>
      <c r="BK902" s="25" t="str">
        <f t="shared" ref="BK902:BK965" ca="1" si="910">IF($H902="","",MAX(0,(BT901+$N902-$O902-$P902)*((1+$C$37)^(1/12))))</f>
        <v/>
      </c>
      <c r="BL902" s="25" t="str">
        <f t="shared" ca="1" si="867"/>
        <v/>
      </c>
      <c r="BM902" s="25" t="str">
        <f t="shared" ca="1" si="899"/>
        <v/>
      </c>
      <c r="BN902" s="25" t="str">
        <f t="shared" ca="1" si="900"/>
        <v/>
      </c>
      <c r="BO902" s="25" t="str">
        <f t="shared" ca="1" si="901"/>
        <v/>
      </c>
      <c r="BP902" s="25" t="str">
        <f t="shared" ca="1" si="902"/>
        <v/>
      </c>
      <c r="BQ902" s="25" t="str">
        <f t="shared" ca="1" si="903"/>
        <v/>
      </c>
      <c r="BR902" s="25" t="str">
        <f t="shared" ca="1" si="904"/>
        <v/>
      </c>
      <c r="BS902" s="25" t="str">
        <f ca="1">IF($H902="","",IF($Q902="x",SUM(BL$3:BN902)+SUM(BQ$3:BR902)-SUM(BS$3:BS901),0))</f>
        <v/>
      </c>
      <c r="BT902" s="25" t="str">
        <f t="shared" ca="1" si="905"/>
        <v/>
      </c>
      <c r="BU902" s="25" t="str">
        <f t="shared" ca="1" si="868"/>
        <v/>
      </c>
      <c r="BV902" s="7"/>
      <c r="BY902" s="7"/>
      <c r="CB902" s="131">
        <f t="shared" si="852"/>
        <v>899</v>
      </c>
      <c r="CC902" s="132" t="str">
        <f t="shared" ca="1" si="906"/>
        <v/>
      </c>
      <c r="CD902" s="133" t="str">
        <f t="shared" ca="1" si="853"/>
        <v/>
      </c>
      <c r="CE902" s="133" t="str">
        <f t="shared" ca="1" si="907"/>
        <v/>
      </c>
      <c r="CF902" s="133" t="str">
        <f t="shared" ca="1" si="854"/>
        <v/>
      </c>
      <c r="CG902" s="133" t="str">
        <f t="shared" ca="1" si="908"/>
        <v/>
      </c>
      <c r="CH902" s="133" t="str">
        <f ca="1">IF($H902="","",IF(MONTH($H902)=MONTH($C$4)-1,MAX(0,(CG902-SUM(N891:N902)+SUM(O891:O902))-(VLOOKUP(CB902-12,$CB$3:$CH901,6,FALSE))),0)*0.25)</f>
        <v/>
      </c>
      <c r="CI902" s="133" t="str">
        <f ca="1">IF($H902="","",CG902-SUM($CH$4:$CH902))</f>
        <v/>
      </c>
      <c r="CK902" s="133" t="str">
        <f ca="1">IF($H902="","",SUM($N$4:$N902)+$CK$3)</f>
        <v/>
      </c>
      <c r="CL902" s="133" t="str">
        <f ca="1">IF($H902="","",SUM($O$4:$O902))</f>
        <v/>
      </c>
      <c r="CM902" s="133" t="str">
        <f t="shared" ca="1" si="851"/>
        <v/>
      </c>
      <c r="CN902" s="133" t="str">
        <f ca="1">IF($H902="","",ROUND(IF(MONTH($H902)=MONTH($C$4)-1,BT902*(1+CC902)-SUM($CM$4:$CM902),0),2))</f>
        <v/>
      </c>
      <c r="CZ902" s="132" t="str">
        <f t="shared" ca="1" si="869"/>
        <v/>
      </c>
    </row>
    <row r="903" spans="6:104" x14ac:dyDescent="0.2">
      <c r="F903" s="3">
        <v>900</v>
      </c>
      <c r="G903" s="3">
        <f t="shared" si="870"/>
        <v>75</v>
      </c>
      <c r="H903" s="8" t="str">
        <f t="shared" ca="1" si="909"/>
        <v/>
      </c>
      <c r="I903" s="6" t="str">
        <f t="shared" ca="1" si="855"/>
        <v/>
      </c>
      <c r="J903" s="6" t="str">
        <f t="shared" ca="1" si="856"/>
        <v/>
      </c>
      <c r="K903" s="7"/>
      <c r="L903" s="6" t="str">
        <f ca="1">IF($H903="","",IF($J903="",VLOOKUP($I903,Sterbetafeln!$A$4:$I$124,$D$10,FALSE),MAX(0.0005,VLOOKUP($I903,Sterbetafeln!$A$4:$I$124,$D$10,FALSE)*VLOOKUP($J903,Sterbetafeln!$A$4:$I$124,$D$13,FALSE))))</f>
        <v/>
      </c>
      <c r="M903" s="78">
        <f ca="1">SUM($O$3:$O903)</f>
        <v>0</v>
      </c>
      <c r="N903" s="25" t="str">
        <f t="shared" ca="1" si="871"/>
        <v/>
      </c>
      <c r="O903" s="25" t="str">
        <f t="shared" ca="1" si="872"/>
        <v/>
      </c>
      <c r="P903" s="25" t="str">
        <f t="shared" ca="1" si="873"/>
        <v/>
      </c>
      <c r="Q903" s="7" t="str">
        <f t="shared" ca="1" si="874"/>
        <v/>
      </c>
      <c r="R903" s="25" t="str">
        <f t="shared" ca="1" si="875"/>
        <v/>
      </c>
      <c r="S903" s="25">
        <f ca="1">SUM(R$3:R903)</f>
        <v>0</v>
      </c>
      <c r="T903" s="25" t="str">
        <f t="shared" ca="1" si="876"/>
        <v/>
      </c>
      <c r="U903" s="25" t="str">
        <f t="shared" ca="1" si="857"/>
        <v/>
      </c>
      <c r="V903" s="25" t="str">
        <f t="shared" ca="1" si="877"/>
        <v/>
      </c>
      <c r="W903" s="25" t="str">
        <f t="shared" ca="1" si="858"/>
        <v/>
      </c>
      <c r="X903" s="25" t="str">
        <f t="shared" ca="1" si="878"/>
        <v/>
      </c>
      <c r="Y903" s="25" t="str">
        <f t="shared" ca="1" si="859"/>
        <v/>
      </c>
      <c r="Z903" s="25" t="str">
        <f t="shared" ca="1" si="879"/>
        <v/>
      </c>
      <c r="AA903" s="25" t="str">
        <f t="shared" ca="1" si="880"/>
        <v/>
      </c>
      <c r="AB903" s="25" t="str">
        <f ca="1">IF($H903="","",IF($Q903="x",SUM(U$3:W903)+SUM(Z$3:AA903)-SUM(AB$3:AB902),0))</f>
        <v/>
      </c>
      <c r="AC903" s="25" t="str">
        <f t="shared" ca="1" si="881"/>
        <v/>
      </c>
      <c r="AD903" s="25" t="str">
        <f t="shared" ca="1" si="860"/>
        <v/>
      </c>
      <c r="AE903" s="7"/>
      <c r="AF903" s="25" t="str">
        <f t="shared" ca="1" si="882"/>
        <v/>
      </c>
      <c r="AG903" s="25">
        <f ca="1">SUM(AF$3:AF903)</f>
        <v>0</v>
      </c>
      <c r="AH903" s="25" t="str">
        <f t="shared" ca="1" si="883"/>
        <v/>
      </c>
      <c r="AI903" s="25" t="str">
        <f t="shared" ca="1" si="861"/>
        <v/>
      </c>
      <c r="AJ903" s="25" t="str">
        <f t="shared" ca="1" si="884"/>
        <v/>
      </c>
      <c r="AK903" s="25" t="str">
        <f t="shared" ca="1" si="862"/>
        <v/>
      </c>
      <c r="AL903" s="25" t="str">
        <f t="shared" ca="1" si="885"/>
        <v/>
      </c>
      <c r="AM903" s="25" t="str">
        <f t="shared" ca="1" si="863"/>
        <v/>
      </c>
      <c r="AN903" s="25" t="str">
        <f t="shared" ca="1" si="886"/>
        <v/>
      </c>
      <c r="AO903" s="25" t="str">
        <f t="shared" ca="1" si="887"/>
        <v/>
      </c>
      <c r="AP903" s="25" t="str">
        <f ca="1">IF($H903="","",IF($Q903="x",SUM(AI$3:AK903)+SUM(AN$3:AO903)-SUM(AP$3:AP902),0))</f>
        <v/>
      </c>
      <c r="AQ903" s="25" t="str">
        <f t="shared" ca="1" si="888"/>
        <v/>
      </c>
      <c r="AR903" s="25" t="str">
        <f t="shared" ca="1" si="864"/>
        <v/>
      </c>
      <c r="AS903" s="7"/>
      <c r="AT903" s="25" t="str">
        <f t="shared" ca="1" si="889"/>
        <v/>
      </c>
      <c r="AU903" s="25">
        <f ca="1">SUM(AT$3:AT903)</f>
        <v>0</v>
      </c>
      <c r="AV903" s="25" t="str">
        <f t="shared" ca="1" si="890"/>
        <v/>
      </c>
      <c r="AW903" s="25" t="str">
        <f t="shared" ca="1" si="865"/>
        <v/>
      </c>
      <c r="AX903" s="25" t="str">
        <f t="shared" ca="1" si="891"/>
        <v/>
      </c>
      <c r="AY903" s="25" t="str">
        <f t="shared" ca="1" si="892"/>
        <v/>
      </c>
      <c r="AZ903" s="25" t="str">
        <f t="shared" ca="1" si="893"/>
        <v/>
      </c>
      <c r="BA903" s="25" t="str">
        <f t="shared" ca="1" si="894"/>
        <v/>
      </c>
      <c r="BB903" s="25" t="str">
        <f t="shared" ca="1" si="895"/>
        <v/>
      </c>
      <c r="BC903" s="25" t="str">
        <f t="shared" ca="1" si="896"/>
        <v/>
      </c>
      <c r="BD903" s="25" t="str">
        <f ca="1">IF($H903="","",IF($Q903="x",SUM(AW$3:AY903)+SUM(BB$3:BC903)-SUM(BD$3:BD902),0))</f>
        <v/>
      </c>
      <c r="BE903" s="25" t="str">
        <f t="shared" ca="1" si="897"/>
        <v/>
      </c>
      <c r="BF903" s="25" t="str">
        <f t="shared" ca="1" si="866"/>
        <v/>
      </c>
      <c r="BG903" s="7"/>
      <c r="BI903" s="25" t="str">
        <f t="shared" ca="1" si="898"/>
        <v/>
      </c>
      <c r="BJ903" s="25">
        <f ca="1">SUM(BI$3:BI903)</f>
        <v>0</v>
      </c>
      <c r="BK903" s="25" t="str">
        <f t="shared" ca="1" si="910"/>
        <v/>
      </c>
      <c r="BL903" s="25" t="str">
        <f t="shared" ca="1" si="867"/>
        <v/>
      </c>
      <c r="BM903" s="25" t="str">
        <f t="shared" ca="1" si="899"/>
        <v/>
      </c>
      <c r="BN903" s="25" t="str">
        <f t="shared" ca="1" si="900"/>
        <v/>
      </c>
      <c r="BO903" s="25" t="str">
        <f t="shared" ca="1" si="901"/>
        <v/>
      </c>
      <c r="BP903" s="25" t="str">
        <f t="shared" ca="1" si="902"/>
        <v/>
      </c>
      <c r="BQ903" s="25" t="str">
        <f t="shared" ca="1" si="903"/>
        <v/>
      </c>
      <c r="BR903" s="25" t="str">
        <f t="shared" ca="1" si="904"/>
        <v/>
      </c>
      <c r="BS903" s="25" t="str">
        <f ca="1">IF($H903="","",IF($Q903="x",SUM(BL$3:BN903)+SUM(BQ$3:BR903)-SUM(BS$3:BS902),0))</f>
        <v/>
      </c>
      <c r="BT903" s="25" t="str">
        <f t="shared" ca="1" si="905"/>
        <v/>
      </c>
      <c r="BU903" s="25" t="str">
        <f t="shared" ca="1" si="868"/>
        <v/>
      </c>
      <c r="BV903" s="7"/>
      <c r="BY903" s="7"/>
      <c r="CB903" s="131">
        <f t="shared" si="852"/>
        <v>900</v>
      </c>
      <c r="CC903" s="132" t="str">
        <f t="shared" ca="1" si="906"/>
        <v/>
      </c>
      <c r="CD903" s="133" t="str">
        <f t="shared" ca="1" si="853"/>
        <v/>
      </c>
      <c r="CE903" s="133" t="str">
        <f t="shared" ca="1" si="907"/>
        <v/>
      </c>
      <c r="CF903" s="133" t="str">
        <f t="shared" ca="1" si="854"/>
        <v/>
      </c>
      <c r="CG903" s="133" t="str">
        <f t="shared" ca="1" si="908"/>
        <v/>
      </c>
      <c r="CH903" s="133" t="str">
        <f ca="1">IF($H903="","",IF(MONTH($H903)=MONTH($C$4)-1,MAX(0,(CG903-SUM(N892:N903)+SUM(O892:O903))-(VLOOKUP(CB903-12,$CB$3:$CH902,6,FALSE))),0)*0.25)</f>
        <v/>
      </c>
      <c r="CI903" s="133" t="str">
        <f ca="1">IF($H903="","",CG903-SUM($CH$4:$CH903))</f>
        <v/>
      </c>
      <c r="CK903" s="133" t="str">
        <f ca="1">IF($H903="","",SUM($N$4:$N903)+$CK$3)</f>
        <v/>
      </c>
      <c r="CL903" s="133" t="str">
        <f ca="1">IF($H903="","",SUM($O$4:$O903))</f>
        <v/>
      </c>
      <c r="CM903" s="133" t="str">
        <f t="shared" ca="1" si="851"/>
        <v/>
      </c>
      <c r="CN903" s="133" t="str">
        <f ca="1">IF($H903="","",ROUND(IF(MONTH($H903)=MONTH($C$4)-1,BT903*(1+CC903)-SUM($CM$4:$CM903),0),2))</f>
        <v/>
      </c>
      <c r="CZ903" s="132" t="str">
        <f t="shared" ca="1" si="869"/>
        <v/>
      </c>
    </row>
    <row r="904" spans="6:104" x14ac:dyDescent="0.2">
      <c r="F904" s="3">
        <v>901</v>
      </c>
      <c r="G904" s="3">
        <f t="shared" si="870"/>
        <v>76</v>
      </c>
      <c r="H904" s="8" t="str">
        <f t="shared" ca="1" si="909"/>
        <v/>
      </c>
      <c r="I904" s="6" t="str">
        <f t="shared" ca="1" si="855"/>
        <v/>
      </c>
      <c r="J904" s="6" t="str">
        <f t="shared" ca="1" si="856"/>
        <v/>
      </c>
      <c r="K904" s="7"/>
      <c r="L904" s="6" t="str">
        <f ca="1">IF($H904="","",IF($J904="",VLOOKUP($I904,Sterbetafeln!$A$4:$I$124,$D$10,FALSE),MAX(0.0005,VLOOKUP($I904,Sterbetafeln!$A$4:$I$124,$D$10,FALSE)*VLOOKUP($J904,Sterbetafeln!$A$4:$I$124,$D$13,FALSE))))</f>
        <v/>
      </c>
      <c r="M904" s="78">
        <f ca="1">SUM($O$3:$O904)</f>
        <v>0</v>
      </c>
      <c r="N904" s="25" t="str">
        <f t="shared" ca="1" si="871"/>
        <v/>
      </c>
      <c r="O904" s="25" t="str">
        <f t="shared" ca="1" si="872"/>
        <v/>
      </c>
      <c r="P904" s="25" t="str">
        <f t="shared" ca="1" si="873"/>
        <v/>
      </c>
      <c r="Q904" s="7" t="str">
        <f t="shared" ca="1" si="874"/>
        <v/>
      </c>
      <c r="R904" s="25" t="str">
        <f t="shared" ca="1" si="875"/>
        <v/>
      </c>
      <c r="S904" s="25">
        <f ca="1">SUM(R$3:R904)</f>
        <v>0</v>
      </c>
      <c r="T904" s="25" t="str">
        <f t="shared" ca="1" si="876"/>
        <v/>
      </c>
      <c r="U904" s="25" t="str">
        <f t="shared" ca="1" si="857"/>
        <v/>
      </c>
      <c r="V904" s="25" t="str">
        <f t="shared" ca="1" si="877"/>
        <v/>
      </c>
      <c r="W904" s="25" t="str">
        <f t="shared" ca="1" si="858"/>
        <v/>
      </c>
      <c r="X904" s="25" t="str">
        <f t="shared" ca="1" si="878"/>
        <v/>
      </c>
      <c r="Y904" s="25" t="str">
        <f t="shared" ca="1" si="859"/>
        <v/>
      </c>
      <c r="Z904" s="25" t="str">
        <f t="shared" ca="1" si="879"/>
        <v/>
      </c>
      <c r="AA904" s="25" t="str">
        <f t="shared" ca="1" si="880"/>
        <v/>
      </c>
      <c r="AB904" s="25" t="str">
        <f ca="1">IF($H904="","",IF($Q904="x",SUM(U$3:W904)+SUM(Z$3:AA904)-SUM(AB$3:AB903),0))</f>
        <v/>
      </c>
      <c r="AC904" s="25" t="str">
        <f t="shared" ca="1" si="881"/>
        <v/>
      </c>
      <c r="AD904" s="25" t="str">
        <f t="shared" ca="1" si="860"/>
        <v/>
      </c>
      <c r="AE904" s="7"/>
      <c r="AF904" s="25" t="str">
        <f t="shared" ca="1" si="882"/>
        <v/>
      </c>
      <c r="AG904" s="25">
        <f ca="1">SUM(AF$3:AF904)</f>
        <v>0</v>
      </c>
      <c r="AH904" s="25" t="str">
        <f t="shared" ca="1" si="883"/>
        <v/>
      </c>
      <c r="AI904" s="25" t="str">
        <f t="shared" ca="1" si="861"/>
        <v/>
      </c>
      <c r="AJ904" s="25" t="str">
        <f t="shared" ca="1" si="884"/>
        <v/>
      </c>
      <c r="AK904" s="25" t="str">
        <f t="shared" ca="1" si="862"/>
        <v/>
      </c>
      <c r="AL904" s="25" t="str">
        <f t="shared" ca="1" si="885"/>
        <v/>
      </c>
      <c r="AM904" s="25" t="str">
        <f t="shared" ca="1" si="863"/>
        <v/>
      </c>
      <c r="AN904" s="25" t="str">
        <f t="shared" ca="1" si="886"/>
        <v/>
      </c>
      <c r="AO904" s="25" t="str">
        <f t="shared" ca="1" si="887"/>
        <v/>
      </c>
      <c r="AP904" s="25" t="str">
        <f ca="1">IF($H904="","",IF($Q904="x",SUM(AI$3:AK904)+SUM(AN$3:AO904)-SUM(AP$3:AP903),0))</f>
        <v/>
      </c>
      <c r="AQ904" s="25" t="str">
        <f t="shared" ca="1" si="888"/>
        <v/>
      </c>
      <c r="AR904" s="25" t="str">
        <f t="shared" ca="1" si="864"/>
        <v/>
      </c>
      <c r="AS904" s="7"/>
      <c r="AT904" s="25" t="str">
        <f t="shared" ca="1" si="889"/>
        <v/>
      </c>
      <c r="AU904" s="25">
        <f ca="1">SUM(AT$3:AT904)</f>
        <v>0</v>
      </c>
      <c r="AV904" s="25" t="str">
        <f t="shared" ca="1" si="890"/>
        <v/>
      </c>
      <c r="AW904" s="25" t="str">
        <f t="shared" ca="1" si="865"/>
        <v/>
      </c>
      <c r="AX904" s="25" t="str">
        <f t="shared" ca="1" si="891"/>
        <v/>
      </c>
      <c r="AY904" s="25" t="str">
        <f t="shared" ca="1" si="892"/>
        <v/>
      </c>
      <c r="AZ904" s="25" t="str">
        <f t="shared" ca="1" si="893"/>
        <v/>
      </c>
      <c r="BA904" s="25" t="str">
        <f t="shared" ca="1" si="894"/>
        <v/>
      </c>
      <c r="BB904" s="25" t="str">
        <f t="shared" ca="1" si="895"/>
        <v/>
      </c>
      <c r="BC904" s="25" t="str">
        <f t="shared" ca="1" si="896"/>
        <v/>
      </c>
      <c r="BD904" s="25" t="str">
        <f ca="1">IF($H904="","",IF($Q904="x",SUM(AW$3:AY904)+SUM(BB$3:BC904)-SUM(BD$3:BD903),0))</f>
        <v/>
      </c>
      <c r="BE904" s="25" t="str">
        <f t="shared" ca="1" si="897"/>
        <v/>
      </c>
      <c r="BF904" s="25" t="str">
        <f t="shared" ca="1" si="866"/>
        <v/>
      </c>
      <c r="BG904" s="7"/>
      <c r="BI904" s="25" t="str">
        <f t="shared" ca="1" si="898"/>
        <v/>
      </c>
      <c r="BJ904" s="25">
        <f ca="1">SUM(BI$3:BI904)</f>
        <v>0</v>
      </c>
      <c r="BK904" s="25" t="str">
        <f t="shared" ca="1" si="910"/>
        <v/>
      </c>
      <c r="BL904" s="25" t="str">
        <f t="shared" ca="1" si="867"/>
        <v/>
      </c>
      <c r="BM904" s="25" t="str">
        <f t="shared" ca="1" si="899"/>
        <v/>
      </c>
      <c r="BN904" s="25" t="str">
        <f t="shared" ca="1" si="900"/>
        <v/>
      </c>
      <c r="BO904" s="25" t="str">
        <f t="shared" ca="1" si="901"/>
        <v/>
      </c>
      <c r="BP904" s="25" t="str">
        <f t="shared" ca="1" si="902"/>
        <v/>
      </c>
      <c r="BQ904" s="25" t="str">
        <f t="shared" ca="1" si="903"/>
        <v/>
      </c>
      <c r="BR904" s="25" t="str">
        <f t="shared" ca="1" si="904"/>
        <v/>
      </c>
      <c r="BS904" s="25" t="str">
        <f ca="1">IF($H904="","",IF($Q904="x",SUM(BL$3:BN904)+SUM(BQ$3:BR904)-SUM(BS$3:BS903),0))</f>
        <v/>
      </c>
      <c r="BT904" s="25" t="str">
        <f t="shared" ca="1" si="905"/>
        <v/>
      </c>
      <c r="BU904" s="25" t="str">
        <f t="shared" ca="1" si="868"/>
        <v/>
      </c>
      <c r="BV904" s="7"/>
      <c r="BY904" s="7"/>
      <c r="CB904" s="131">
        <f t="shared" si="852"/>
        <v>901</v>
      </c>
      <c r="CC904" s="132" t="str">
        <f t="shared" ca="1" si="906"/>
        <v/>
      </c>
      <c r="CD904" s="133" t="str">
        <f t="shared" ca="1" si="853"/>
        <v/>
      </c>
      <c r="CE904" s="133" t="str">
        <f t="shared" ca="1" si="907"/>
        <v/>
      </c>
      <c r="CF904" s="133" t="str">
        <f t="shared" ca="1" si="854"/>
        <v/>
      </c>
      <c r="CG904" s="133" t="str">
        <f t="shared" ca="1" si="908"/>
        <v/>
      </c>
      <c r="CH904" s="133" t="str">
        <f ca="1">IF($H904="","",IF(MONTH($H904)=MONTH($C$4)-1,MAX(0,(CG904-SUM(N893:N904)+SUM(O893:O904))-(VLOOKUP(CB904-12,$CB$3:$CH903,6,FALSE))),0)*0.25)</f>
        <v/>
      </c>
      <c r="CI904" s="133" t="str">
        <f ca="1">IF($H904="","",CG904-SUM($CH$4:$CH904))</f>
        <v/>
      </c>
      <c r="CK904" s="133" t="str">
        <f ca="1">IF($H904="","",SUM($N$4:$N904)+$CK$3)</f>
        <v/>
      </c>
      <c r="CL904" s="133" t="str">
        <f ca="1">IF($H904="","",SUM($O$4:$O904))</f>
        <v/>
      </c>
      <c r="CM904" s="133" t="str">
        <f t="shared" ca="1" si="851"/>
        <v/>
      </c>
      <c r="CN904" s="133" t="str">
        <f ca="1">IF($H904="","",ROUND(IF(MONTH($H904)=MONTH($C$4)-1,BT904*(1+CC904)-SUM($CM$4:$CM904),0),2))</f>
        <v/>
      </c>
      <c r="CZ904" s="132" t="str">
        <f t="shared" ca="1" si="869"/>
        <v/>
      </c>
    </row>
    <row r="905" spans="6:104" x14ac:dyDescent="0.2">
      <c r="F905" s="3">
        <v>902</v>
      </c>
      <c r="G905" s="3">
        <f t="shared" si="870"/>
        <v>76</v>
      </c>
      <c r="H905" s="8" t="str">
        <f t="shared" ca="1" si="909"/>
        <v/>
      </c>
      <c r="I905" s="6" t="str">
        <f t="shared" ca="1" si="855"/>
        <v/>
      </c>
      <c r="J905" s="6" t="str">
        <f t="shared" ca="1" si="856"/>
        <v/>
      </c>
      <c r="K905" s="7"/>
      <c r="L905" s="6" t="str">
        <f ca="1">IF($H905="","",IF($J905="",VLOOKUP($I905,Sterbetafeln!$A$4:$I$124,$D$10,FALSE),MAX(0.0005,VLOOKUP($I905,Sterbetafeln!$A$4:$I$124,$D$10,FALSE)*VLOOKUP($J905,Sterbetafeln!$A$4:$I$124,$D$13,FALSE))))</f>
        <v/>
      </c>
      <c r="M905" s="78">
        <f ca="1">SUM($O$3:$O905)</f>
        <v>0</v>
      </c>
      <c r="N905" s="25" t="str">
        <f t="shared" ca="1" si="871"/>
        <v/>
      </c>
      <c r="O905" s="25" t="str">
        <f t="shared" ca="1" si="872"/>
        <v/>
      </c>
      <c r="P905" s="25" t="str">
        <f t="shared" ca="1" si="873"/>
        <v/>
      </c>
      <c r="Q905" s="7" t="str">
        <f t="shared" ca="1" si="874"/>
        <v/>
      </c>
      <c r="R905" s="25" t="str">
        <f t="shared" ca="1" si="875"/>
        <v/>
      </c>
      <c r="S905" s="25">
        <f ca="1">SUM(R$3:R905)</f>
        <v>0</v>
      </c>
      <c r="T905" s="25" t="str">
        <f t="shared" ca="1" si="876"/>
        <v/>
      </c>
      <c r="U905" s="25" t="str">
        <f t="shared" ca="1" si="857"/>
        <v/>
      </c>
      <c r="V905" s="25" t="str">
        <f t="shared" ca="1" si="877"/>
        <v/>
      </c>
      <c r="W905" s="25" t="str">
        <f t="shared" ca="1" si="858"/>
        <v/>
      </c>
      <c r="X905" s="25" t="str">
        <f t="shared" ca="1" si="878"/>
        <v/>
      </c>
      <c r="Y905" s="25" t="str">
        <f t="shared" ca="1" si="859"/>
        <v/>
      </c>
      <c r="Z905" s="25" t="str">
        <f t="shared" ca="1" si="879"/>
        <v/>
      </c>
      <c r="AA905" s="25" t="str">
        <f t="shared" ca="1" si="880"/>
        <v/>
      </c>
      <c r="AB905" s="25" t="str">
        <f ca="1">IF($H905="","",IF($Q905="x",SUM(U$3:W905)+SUM(Z$3:AA905)-SUM(AB$3:AB904),0))</f>
        <v/>
      </c>
      <c r="AC905" s="25" t="str">
        <f t="shared" ca="1" si="881"/>
        <v/>
      </c>
      <c r="AD905" s="25" t="str">
        <f t="shared" ca="1" si="860"/>
        <v/>
      </c>
      <c r="AE905" s="7"/>
      <c r="AF905" s="25" t="str">
        <f t="shared" ca="1" si="882"/>
        <v/>
      </c>
      <c r="AG905" s="25">
        <f ca="1">SUM(AF$3:AF905)</f>
        <v>0</v>
      </c>
      <c r="AH905" s="25" t="str">
        <f t="shared" ca="1" si="883"/>
        <v/>
      </c>
      <c r="AI905" s="25" t="str">
        <f t="shared" ca="1" si="861"/>
        <v/>
      </c>
      <c r="AJ905" s="25" t="str">
        <f t="shared" ca="1" si="884"/>
        <v/>
      </c>
      <c r="AK905" s="25" t="str">
        <f t="shared" ca="1" si="862"/>
        <v/>
      </c>
      <c r="AL905" s="25" t="str">
        <f t="shared" ca="1" si="885"/>
        <v/>
      </c>
      <c r="AM905" s="25" t="str">
        <f t="shared" ca="1" si="863"/>
        <v/>
      </c>
      <c r="AN905" s="25" t="str">
        <f t="shared" ca="1" si="886"/>
        <v/>
      </c>
      <c r="AO905" s="25" t="str">
        <f t="shared" ca="1" si="887"/>
        <v/>
      </c>
      <c r="AP905" s="25" t="str">
        <f ca="1">IF($H905="","",IF($Q905="x",SUM(AI$3:AK905)+SUM(AN$3:AO905)-SUM(AP$3:AP904),0))</f>
        <v/>
      </c>
      <c r="AQ905" s="25" t="str">
        <f t="shared" ca="1" si="888"/>
        <v/>
      </c>
      <c r="AR905" s="25" t="str">
        <f t="shared" ca="1" si="864"/>
        <v/>
      </c>
      <c r="AS905" s="7"/>
      <c r="AT905" s="25" t="str">
        <f t="shared" ca="1" si="889"/>
        <v/>
      </c>
      <c r="AU905" s="25">
        <f ca="1">SUM(AT$3:AT905)</f>
        <v>0</v>
      </c>
      <c r="AV905" s="25" t="str">
        <f t="shared" ca="1" si="890"/>
        <v/>
      </c>
      <c r="AW905" s="25" t="str">
        <f t="shared" ca="1" si="865"/>
        <v/>
      </c>
      <c r="AX905" s="25" t="str">
        <f t="shared" ca="1" si="891"/>
        <v/>
      </c>
      <c r="AY905" s="25" t="str">
        <f t="shared" ca="1" si="892"/>
        <v/>
      </c>
      <c r="AZ905" s="25" t="str">
        <f t="shared" ca="1" si="893"/>
        <v/>
      </c>
      <c r="BA905" s="25" t="str">
        <f t="shared" ca="1" si="894"/>
        <v/>
      </c>
      <c r="BB905" s="25" t="str">
        <f t="shared" ca="1" si="895"/>
        <v/>
      </c>
      <c r="BC905" s="25" t="str">
        <f t="shared" ca="1" si="896"/>
        <v/>
      </c>
      <c r="BD905" s="25" t="str">
        <f ca="1">IF($H905="","",IF($Q905="x",SUM(AW$3:AY905)+SUM(BB$3:BC905)-SUM(BD$3:BD904),0))</f>
        <v/>
      </c>
      <c r="BE905" s="25" t="str">
        <f t="shared" ca="1" si="897"/>
        <v/>
      </c>
      <c r="BF905" s="25" t="str">
        <f t="shared" ca="1" si="866"/>
        <v/>
      </c>
      <c r="BG905" s="7"/>
      <c r="BI905" s="25" t="str">
        <f t="shared" ca="1" si="898"/>
        <v/>
      </c>
      <c r="BJ905" s="25">
        <f ca="1">SUM(BI$3:BI905)</f>
        <v>0</v>
      </c>
      <c r="BK905" s="25" t="str">
        <f t="shared" ca="1" si="910"/>
        <v/>
      </c>
      <c r="BL905" s="25" t="str">
        <f t="shared" ca="1" si="867"/>
        <v/>
      </c>
      <c r="BM905" s="25" t="str">
        <f t="shared" ca="1" si="899"/>
        <v/>
      </c>
      <c r="BN905" s="25" t="str">
        <f t="shared" ca="1" si="900"/>
        <v/>
      </c>
      <c r="BO905" s="25" t="str">
        <f t="shared" ca="1" si="901"/>
        <v/>
      </c>
      <c r="BP905" s="25" t="str">
        <f t="shared" ca="1" si="902"/>
        <v/>
      </c>
      <c r="BQ905" s="25" t="str">
        <f t="shared" ca="1" si="903"/>
        <v/>
      </c>
      <c r="BR905" s="25" t="str">
        <f t="shared" ca="1" si="904"/>
        <v/>
      </c>
      <c r="BS905" s="25" t="str">
        <f ca="1">IF($H905="","",IF($Q905="x",SUM(BL$3:BN905)+SUM(BQ$3:BR905)-SUM(BS$3:BS904),0))</f>
        <v/>
      </c>
      <c r="BT905" s="25" t="str">
        <f t="shared" ca="1" si="905"/>
        <v/>
      </c>
      <c r="BU905" s="25" t="str">
        <f t="shared" ca="1" si="868"/>
        <v/>
      </c>
      <c r="BV905" s="7"/>
      <c r="BY905" s="7"/>
      <c r="CB905" s="131">
        <f t="shared" si="852"/>
        <v>902</v>
      </c>
      <c r="CC905" s="132" t="str">
        <f t="shared" ca="1" si="906"/>
        <v/>
      </c>
      <c r="CD905" s="133" t="str">
        <f t="shared" ca="1" si="853"/>
        <v/>
      </c>
      <c r="CE905" s="133" t="str">
        <f t="shared" ca="1" si="907"/>
        <v/>
      </c>
      <c r="CF905" s="133" t="str">
        <f t="shared" ca="1" si="854"/>
        <v/>
      </c>
      <c r="CG905" s="133" t="str">
        <f t="shared" ca="1" si="908"/>
        <v/>
      </c>
      <c r="CH905" s="133" t="str">
        <f ca="1">IF($H905="","",IF(MONTH($H905)=MONTH($C$4)-1,MAX(0,(CG905-SUM(N894:N905)+SUM(O894:O905))-(VLOOKUP(CB905-12,$CB$3:$CH904,6,FALSE))),0)*0.25)</f>
        <v/>
      </c>
      <c r="CI905" s="133" t="str">
        <f ca="1">IF($H905="","",CG905-SUM($CH$4:$CH905))</f>
        <v/>
      </c>
      <c r="CK905" s="133" t="str">
        <f ca="1">IF($H905="","",SUM($N$4:$N905)+$CK$3)</f>
        <v/>
      </c>
      <c r="CL905" s="133" t="str">
        <f ca="1">IF($H905="","",SUM($O$4:$O905))</f>
        <v/>
      </c>
      <c r="CM905" s="133" t="str">
        <f t="shared" ca="1" si="851"/>
        <v/>
      </c>
      <c r="CN905" s="133" t="str">
        <f ca="1">IF($H905="","",ROUND(IF(MONTH($H905)=MONTH($C$4)-1,BT905*(1+CC905)-SUM($CM$4:$CM905),0),2))</f>
        <v/>
      </c>
      <c r="CZ905" s="132" t="str">
        <f t="shared" ca="1" si="869"/>
        <v/>
      </c>
    </row>
    <row r="906" spans="6:104" x14ac:dyDescent="0.2">
      <c r="F906" s="3">
        <v>903</v>
      </c>
      <c r="G906" s="3">
        <f t="shared" si="870"/>
        <v>76</v>
      </c>
      <c r="H906" s="8" t="str">
        <f t="shared" ca="1" si="909"/>
        <v/>
      </c>
      <c r="I906" s="6" t="str">
        <f t="shared" ca="1" si="855"/>
        <v/>
      </c>
      <c r="J906" s="6" t="str">
        <f t="shared" ca="1" si="856"/>
        <v/>
      </c>
      <c r="K906" s="7"/>
      <c r="L906" s="6" t="str">
        <f ca="1">IF($H906="","",IF($J906="",VLOOKUP($I906,Sterbetafeln!$A$4:$I$124,$D$10,FALSE),MAX(0.0005,VLOOKUP($I906,Sterbetafeln!$A$4:$I$124,$D$10,FALSE)*VLOOKUP($J906,Sterbetafeln!$A$4:$I$124,$D$13,FALSE))))</f>
        <v/>
      </c>
      <c r="M906" s="78">
        <f ca="1">SUM($O$3:$O906)</f>
        <v>0</v>
      </c>
      <c r="N906" s="25" t="str">
        <f t="shared" ca="1" si="871"/>
        <v/>
      </c>
      <c r="O906" s="25" t="str">
        <f t="shared" ca="1" si="872"/>
        <v/>
      </c>
      <c r="P906" s="25" t="str">
        <f t="shared" ca="1" si="873"/>
        <v/>
      </c>
      <c r="Q906" s="7" t="str">
        <f t="shared" ca="1" si="874"/>
        <v/>
      </c>
      <c r="R906" s="25" t="str">
        <f t="shared" ca="1" si="875"/>
        <v/>
      </c>
      <c r="S906" s="25">
        <f ca="1">SUM(R$3:R906)</f>
        <v>0</v>
      </c>
      <c r="T906" s="25" t="str">
        <f t="shared" ca="1" si="876"/>
        <v/>
      </c>
      <c r="U906" s="25" t="str">
        <f t="shared" ca="1" si="857"/>
        <v/>
      </c>
      <c r="V906" s="25" t="str">
        <f t="shared" ca="1" si="877"/>
        <v/>
      </c>
      <c r="W906" s="25" t="str">
        <f t="shared" ca="1" si="858"/>
        <v/>
      </c>
      <c r="X906" s="25" t="str">
        <f t="shared" ca="1" si="878"/>
        <v/>
      </c>
      <c r="Y906" s="25" t="str">
        <f t="shared" ca="1" si="859"/>
        <v/>
      </c>
      <c r="Z906" s="25" t="str">
        <f t="shared" ca="1" si="879"/>
        <v/>
      </c>
      <c r="AA906" s="25" t="str">
        <f t="shared" ca="1" si="880"/>
        <v/>
      </c>
      <c r="AB906" s="25" t="str">
        <f ca="1">IF($H906="","",IF($Q906="x",SUM(U$3:W906)+SUM(Z$3:AA906)-SUM(AB$3:AB905),0))</f>
        <v/>
      </c>
      <c r="AC906" s="25" t="str">
        <f t="shared" ca="1" si="881"/>
        <v/>
      </c>
      <c r="AD906" s="25" t="str">
        <f t="shared" ca="1" si="860"/>
        <v/>
      </c>
      <c r="AE906" s="7"/>
      <c r="AF906" s="25" t="str">
        <f t="shared" ca="1" si="882"/>
        <v/>
      </c>
      <c r="AG906" s="25">
        <f ca="1">SUM(AF$3:AF906)</f>
        <v>0</v>
      </c>
      <c r="AH906" s="25" t="str">
        <f t="shared" ca="1" si="883"/>
        <v/>
      </c>
      <c r="AI906" s="25" t="str">
        <f t="shared" ca="1" si="861"/>
        <v/>
      </c>
      <c r="AJ906" s="25" t="str">
        <f t="shared" ca="1" si="884"/>
        <v/>
      </c>
      <c r="AK906" s="25" t="str">
        <f t="shared" ca="1" si="862"/>
        <v/>
      </c>
      <c r="AL906" s="25" t="str">
        <f t="shared" ca="1" si="885"/>
        <v/>
      </c>
      <c r="AM906" s="25" t="str">
        <f t="shared" ca="1" si="863"/>
        <v/>
      </c>
      <c r="AN906" s="25" t="str">
        <f t="shared" ca="1" si="886"/>
        <v/>
      </c>
      <c r="AO906" s="25" t="str">
        <f t="shared" ca="1" si="887"/>
        <v/>
      </c>
      <c r="AP906" s="25" t="str">
        <f ca="1">IF($H906="","",IF($Q906="x",SUM(AI$3:AK906)+SUM(AN$3:AO906)-SUM(AP$3:AP905),0))</f>
        <v/>
      </c>
      <c r="AQ906" s="25" t="str">
        <f t="shared" ca="1" si="888"/>
        <v/>
      </c>
      <c r="AR906" s="25" t="str">
        <f t="shared" ca="1" si="864"/>
        <v/>
      </c>
      <c r="AS906" s="7"/>
      <c r="AT906" s="25" t="str">
        <f t="shared" ca="1" si="889"/>
        <v/>
      </c>
      <c r="AU906" s="25">
        <f ca="1">SUM(AT$3:AT906)</f>
        <v>0</v>
      </c>
      <c r="AV906" s="25" t="str">
        <f t="shared" ca="1" si="890"/>
        <v/>
      </c>
      <c r="AW906" s="25" t="str">
        <f t="shared" ca="1" si="865"/>
        <v/>
      </c>
      <c r="AX906" s="25" t="str">
        <f t="shared" ca="1" si="891"/>
        <v/>
      </c>
      <c r="AY906" s="25" t="str">
        <f t="shared" ca="1" si="892"/>
        <v/>
      </c>
      <c r="AZ906" s="25" t="str">
        <f t="shared" ca="1" si="893"/>
        <v/>
      </c>
      <c r="BA906" s="25" t="str">
        <f t="shared" ca="1" si="894"/>
        <v/>
      </c>
      <c r="BB906" s="25" t="str">
        <f t="shared" ca="1" si="895"/>
        <v/>
      </c>
      <c r="BC906" s="25" t="str">
        <f t="shared" ca="1" si="896"/>
        <v/>
      </c>
      <c r="BD906" s="25" t="str">
        <f ca="1">IF($H906="","",IF($Q906="x",SUM(AW$3:AY906)+SUM(BB$3:BC906)-SUM(BD$3:BD905),0))</f>
        <v/>
      </c>
      <c r="BE906" s="25" t="str">
        <f t="shared" ca="1" si="897"/>
        <v/>
      </c>
      <c r="BF906" s="25" t="str">
        <f t="shared" ca="1" si="866"/>
        <v/>
      </c>
      <c r="BG906" s="7"/>
      <c r="BI906" s="25" t="str">
        <f t="shared" ca="1" si="898"/>
        <v/>
      </c>
      <c r="BJ906" s="25">
        <f ca="1">SUM(BI$3:BI906)</f>
        <v>0</v>
      </c>
      <c r="BK906" s="25" t="str">
        <f t="shared" ca="1" si="910"/>
        <v/>
      </c>
      <c r="BL906" s="25" t="str">
        <f t="shared" ca="1" si="867"/>
        <v/>
      </c>
      <c r="BM906" s="25" t="str">
        <f t="shared" ca="1" si="899"/>
        <v/>
      </c>
      <c r="BN906" s="25" t="str">
        <f t="shared" ca="1" si="900"/>
        <v/>
      </c>
      <c r="BO906" s="25" t="str">
        <f t="shared" ca="1" si="901"/>
        <v/>
      </c>
      <c r="BP906" s="25" t="str">
        <f t="shared" ca="1" si="902"/>
        <v/>
      </c>
      <c r="BQ906" s="25" t="str">
        <f t="shared" ca="1" si="903"/>
        <v/>
      </c>
      <c r="BR906" s="25" t="str">
        <f t="shared" ca="1" si="904"/>
        <v/>
      </c>
      <c r="BS906" s="25" t="str">
        <f ca="1">IF($H906="","",IF($Q906="x",SUM(BL$3:BN906)+SUM(BQ$3:BR906)-SUM(BS$3:BS905),0))</f>
        <v/>
      </c>
      <c r="BT906" s="25" t="str">
        <f t="shared" ca="1" si="905"/>
        <v/>
      </c>
      <c r="BU906" s="25" t="str">
        <f t="shared" ca="1" si="868"/>
        <v/>
      </c>
      <c r="BV906" s="7"/>
      <c r="BY906" s="7"/>
      <c r="CB906" s="131">
        <f t="shared" si="852"/>
        <v>903</v>
      </c>
      <c r="CC906" s="132" t="str">
        <f t="shared" ca="1" si="906"/>
        <v/>
      </c>
      <c r="CD906" s="133" t="str">
        <f t="shared" ca="1" si="853"/>
        <v/>
      </c>
      <c r="CE906" s="133" t="str">
        <f t="shared" ca="1" si="907"/>
        <v/>
      </c>
      <c r="CF906" s="133" t="str">
        <f t="shared" ca="1" si="854"/>
        <v/>
      </c>
      <c r="CG906" s="133" t="str">
        <f t="shared" ca="1" si="908"/>
        <v/>
      </c>
      <c r="CH906" s="133" t="str">
        <f ca="1">IF($H906="","",IF(MONTH($H906)=MONTH($C$4)-1,MAX(0,(CG906-SUM(N895:N906)+SUM(O895:O906))-(VLOOKUP(CB906-12,$CB$3:$CH905,6,FALSE))),0)*0.25)</f>
        <v/>
      </c>
      <c r="CI906" s="133" t="str">
        <f ca="1">IF($H906="","",CG906-SUM($CH$4:$CH906))</f>
        <v/>
      </c>
      <c r="CK906" s="133" t="str">
        <f ca="1">IF($H906="","",SUM($N$4:$N906)+$CK$3)</f>
        <v/>
      </c>
      <c r="CL906" s="133" t="str">
        <f ca="1">IF($H906="","",SUM($O$4:$O906))</f>
        <v/>
      </c>
      <c r="CM906" s="133" t="str">
        <f t="shared" ca="1" si="851"/>
        <v/>
      </c>
      <c r="CN906" s="133" t="str">
        <f ca="1">IF($H906="","",ROUND(IF(MONTH($H906)=MONTH($C$4)-1,BT906*(1+CC906)-SUM($CM$4:$CM906),0),2))</f>
        <v/>
      </c>
      <c r="CZ906" s="132" t="str">
        <f t="shared" ca="1" si="869"/>
        <v/>
      </c>
    </row>
    <row r="907" spans="6:104" x14ac:dyDescent="0.2">
      <c r="F907" s="3">
        <v>904</v>
      </c>
      <c r="G907" s="3">
        <f t="shared" si="870"/>
        <v>76</v>
      </c>
      <c r="H907" s="8" t="str">
        <f t="shared" ca="1" si="909"/>
        <v/>
      </c>
      <c r="I907" s="6" t="str">
        <f t="shared" ca="1" si="855"/>
        <v/>
      </c>
      <c r="J907" s="6" t="str">
        <f t="shared" ca="1" si="856"/>
        <v/>
      </c>
      <c r="K907" s="7"/>
      <c r="L907" s="6" t="str">
        <f ca="1">IF($H907="","",IF($J907="",VLOOKUP($I907,Sterbetafeln!$A$4:$I$124,$D$10,FALSE),MAX(0.0005,VLOOKUP($I907,Sterbetafeln!$A$4:$I$124,$D$10,FALSE)*VLOOKUP($J907,Sterbetafeln!$A$4:$I$124,$D$13,FALSE))))</f>
        <v/>
      </c>
      <c r="M907" s="78">
        <f ca="1">SUM($O$3:$O907)</f>
        <v>0</v>
      </c>
      <c r="N907" s="25" t="str">
        <f t="shared" ca="1" si="871"/>
        <v/>
      </c>
      <c r="O907" s="25" t="str">
        <f t="shared" ca="1" si="872"/>
        <v/>
      </c>
      <c r="P907" s="25" t="str">
        <f t="shared" ca="1" si="873"/>
        <v/>
      </c>
      <c r="Q907" s="7" t="str">
        <f t="shared" ca="1" si="874"/>
        <v/>
      </c>
      <c r="R907" s="25" t="str">
        <f t="shared" ca="1" si="875"/>
        <v/>
      </c>
      <c r="S907" s="25">
        <f ca="1">SUM(R$3:R907)</f>
        <v>0</v>
      </c>
      <c r="T907" s="25" t="str">
        <f t="shared" ca="1" si="876"/>
        <v/>
      </c>
      <c r="U907" s="25" t="str">
        <f t="shared" ca="1" si="857"/>
        <v/>
      </c>
      <c r="V907" s="25" t="str">
        <f t="shared" ca="1" si="877"/>
        <v/>
      </c>
      <c r="W907" s="25" t="str">
        <f t="shared" ca="1" si="858"/>
        <v/>
      </c>
      <c r="X907" s="25" t="str">
        <f t="shared" ca="1" si="878"/>
        <v/>
      </c>
      <c r="Y907" s="25" t="str">
        <f t="shared" ca="1" si="859"/>
        <v/>
      </c>
      <c r="Z907" s="25" t="str">
        <f t="shared" ca="1" si="879"/>
        <v/>
      </c>
      <c r="AA907" s="25" t="str">
        <f t="shared" ca="1" si="880"/>
        <v/>
      </c>
      <c r="AB907" s="25" t="str">
        <f ca="1">IF($H907="","",IF($Q907="x",SUM(U$3:W907)+SUM(Z$3:AA907)-SUM(AB$3:AB906),0))</f>
        <v/>
      </c>
      <c r="AC907" s="25" t="str">
        <f t="shared" ca="1" si="881"/>
        <v/>
      </c>
      <c r="AD907" s="25" t="str">
        <f t="shared" ca="1" si="860"/>
        <v/>
      </c>
      <c r="AE907" s="7"/>
      <c r="AF907" s="25" t="str">
        <f t="shared" ca="1" si="882"/>
        <v/>
      </c>
      <c r="AG907" s="25">
        <f ca="1">SUM(AF$3:AF907)</f>
        <v>0</v>
      </c>
      <c r="AH907" s="25" t="str">
        <f t="shared" ca="1" si="883"/>
        <v/>
      </c>
      <c r="AI907" s="25" t="str">
        <f t="shared" ca="1" si="861"/>
        <v/>
      </c>
      <c r="AJ907" s="25" t="str">
        <f t="shared" ca="1" si="884"/>
        <v/>
      </c>
      <c r="AK907" s="25" t="str">
        <f t="shared" ca="1" si="862"/>
        <v/>
      </c>
      <c r="AL907" s="25" t="str">
        <f t="shared" ca="1" si="885"/>
        <v/>
      </c>
      <c r="AM907" s="25" t="str">
        <f t="shared" ca="1" si="863"/>
        <v/>
      </c>
      <c r="AN907" s="25" t="str">
        <f t="shared" ca="1" si="886"/>
        <v/>
      </c>
      <c r="AO907" s="25" t="str">
        <f t="shared" ca="1" si="887"/>
        <v/>
      </c>
      <c r="AP907" s="25" t="str">
        <f ca="1">IF($H907="","",IF($Q907="x",SUM(AI$3:AK907)+SUM(AN$3:AO907)-SUM(AP$3:AP906),0))</f>
        <v/>
      </c>
      <c r="AQ907" s="25" t="str">
        <f t="shared" ca="1" si="888"/>
        <v/>
      </c>
      <c r="AR907" s="25" t="str">
        <f t="shared" ca="1" si="864"/>
        <v/>
      </c>
      <c r="AS907" s="7"/>
      <c r="AT907" s="25" t="str">
        <f t="shared" ca="1" si="889"/>
        <v/>
      </c>
      <c r="AU907" s="25">
        <f ca="1">SUM(AT$3:AT907)</f>
        <v>0</v>
      </c>
      <c r="AV907" s="25" t="str">
        <f t="shared" ca="1" si="890"/>
        <v/>
      </c>
      <c r="AW907" s="25" t="str">
        <f t="shared" ca="1" si="865"/>
        <v/>
      </c>
      <c r="AX907" s="25" t="str">
        <f t="shared" ca="1" si="891"/>
        <v/>
      </c>
      <c r="AY907" s="25" t="str">
        <f t="shared" ca="1" si="892"/>
        <v/>
      </c>
      <c r="AZ907" s="25" t="str">
        <f t="shared" ca="1" si="893"/>
        <v/>
      </c>
      <c r="BA907" s="25" t="str">
        <f t="shared" ca="1" si="894"/>
        <v/>
      </c>
      <c r="BB907" s="25" t="str">
        <f t="shared" ca="1" si="895"/>
        <v/>
      </c>
      <c r="BC907" s="25" t="str">
        <f t="shared" ca="1" si="896"/>
        <v/>
      </c>
      <c r="BD907" s="25" t="str">
        <f ca="1">IF($H907="","",IF($Q907="x",SUM(AW$3:AY907)+SUM(BB$3:BC907)-SUM(BD$3:BD906),0))</f>
        <v/>
      </c>
      <c r="BE907" s="25" t="str">
        <f t="shared" ca="1" si="897"/>
        <v/>
      </c>
      <c r="BF907" s="25" t="str">
        <f t="shared" ca="1" si="866"/>
        <v/>
      </c>
      <c r="BG907" s="7"/>
      <c r="BI907" s="25" t="str">
        <f t="shared" ca="1" si="898"/>
        <v/>
      </c>
      <c r="BJ907" s="25">
        <f ca="1">SUM(BI$3:BI907)</f>
        <v>0</v>
      </c>
      <c r="BK907" s="25" t="str">
        <f t="shared" ca="1" si="910"/>
        <v/>
      </c>
      <c r="BL907" s="25" t="str">
        <f t="shared" ca="1" si="867"/>
        <v/>
      </c>
      <c r="BM907" s="25" t="str">
        <f t="shared" ca="1" si="899"/>
        <v/>
      </c>
      <c r="BN907" s="25" t="str">
        <f t="shared" ca="1" si="900"/>
        <v/>
      </c>
      <c r="BO907" s="25" t="str">
        <f t="shared" ca="1" si="901"/>
        <v/>
      </c>
      <c r="BP907" s="25" t="str">
        <f t="shared" ca="1" si="902"/>
        <v/>
      </c>
      <c r="BQ907" s="25" t="str">
        <f t="shared" ca="1" si="903"/>
        <v/>
      </c>
      <c r="BR907" s="25" t="str">
        <f t="shared" ca="1" si="904"/>
        <v/>
      </c>
      <c r="BS907" s="25" t="str">
        <f ca="1">IF($H907="","",IF($Q907="x",SUM(BL$3:BN907)+SUM(BQ$3:BR907)-SUM(BS$3:BS906),0))</f>
        <v/>
      </c>
      <c r="BT907" s="25" t="str">
        <f t="shared" ca="1" si="905"/>
        <v/>
      </c>
      <c r="BU907" s="25" t="str">
        <f t="shared" ca="1" si="868"/>
        <v/>
      </c>
      <c r="BV907" s="7"/>
      <c r="BY907" s="7"/>
      <c r="CB907" s="131">
        <f t="shared" si="852"/>
        <v>904</v>
      </c>
      <c r="CC907" s="132" t="str">
        <f t="shared" ca="1" si="906"/>
        <v/>
      </c>
      <c r="CD907" s="133" t="str">
        <f t="shared" ca="1" si="853"/>
        <v/>
      </c>
      <c r="CE907" s="133" t="str">
        <f t="shared" ca="1" si="907"/>
        <v/>
      </c>
      <c r="CF907" s="133" t="str">
        <f t="shared" ca="1" si="854"/>
        <v/>
      </c>
      <c r="CG907" s="133" t="str">
        <f t="shared" ca="1" si="908"/>
        <v/>
      </c>
      <c r="CH907" s="133" t="str">
        <f ca="1">IF($H907="","",IF(MONTH($H907)=MONTH($C$4)-1,MAX(0,(CG907-SUM(N896:N907)+SUM(O896:O907))-(VLOOKUP(CB907-12,$CB$3:$CH906,6,FALSE))),0)*0.25)</f>
        <v/>
      </c>
      <c r="CI907" s="133" t="str">
        <f ca="1">IF($H907="","",CG907-SUM($CH$4:$CH907))</f>
        <v/>
      </c>
      <c r="CK907" s="133" t="str">
        <f ca="1">IF($H907="","",SUM($N$4:$N907)+$CK$3)</f>
        <v/>
      </c>
      <c r="CL907" s="133" t="str">
        <f ca="1">IF($H907="","",SUM($O$4:$O907))</f>
        <v/>
      </c>
      <c r="CM907" s="133" t="str">
        <f t="shared" ca="1" si="851"/>
        <v/>
      </c>
      <c r="CN907" s="133" t="str">
        <f ca="1">IF($H907="","",ROUND(IF(MONTH($H907)=MONTH($C$4)-1,BT907*(1+CC907)-SUM($CM$4:$CM907),0),2))</f>
        <v/>
      </c>
      <c r="CZ907" s="132" t="str">
        <f t="shared" ca="1" si="869"/>
        <v/>
      </c>
    </row>
    <row r="908" spans="6:104" x14ac:dyDescent="0.2">
      <c r="F908" s="3">
        <v>905</v>
      </c>
      <c r="G908" s="3">
        <f t="shared" si="870"/>
        <v>76</v>
      </c>
      <c r="H908" s="8" t="str">
        <f t="shared" ca="1" si="909"/>
        <v/>
      </c>
      <c r="I908" s="6" t="str">
        <f t="shared" ca="1" si="855"/>
        <v/>
      </c>
      <c r="J908" s="6" t="str">
        <f t="shared" ca="1" si="856"/>
        <v/>
      </c>
      <c r="K908" s="7"/>
      <c r="L908" s="6" t="str">
        <f ca="1">IF($H908="","",IF($J908="",VLOOKUP($I908,Sterbetafeln!$A$4:$I$124,$D$10,FALSE),MAX(0.0005,VLOOKUP($I908,Sterbetafeln!$A$4:$I$124,$D$10,FALSE)*VLOOKUP($J908,Sterbetafeln!$A$4:$I$124,$D$13,FALSE))))</f>
        <v/>
      </c>
      <c r="M908" s="78">
        <f ca="1">SUM($O$3:$O908)</f>
        <v>0</v>
      </c>
      <c r="N908" s="25" t="str">
        <f t="shared" ca="1" si="871"/>
        <v/>
      </c>
      <c r="O908" s="25" t="str">
        <f t="shared" ca="1" si="872"/>
        <v/>
      </c>
      <c r="P908" s="25" t="str">
        <f t="shared" ca="1" si="873"/>
        <v/>
      </c>
      <c r="Q908" s="7" t="str">
        <f t="shared" ca="1" si="874"/>
        <v/>
      </c>
      <c r="R908" s="25" t="str">
        <f t="shared" ca="1" si="875"/>
        <v/>
      </c>
      <c r="S908" s="25">
        <f ca="1">SUM(R$3:R908)</f>
        <v>0</v>
      </c>
      <c r="T908" s="25" t="str">
        <f t="shared" ca="1" si="876"/>
        <v/>
      </c>
      <c r="U908" s="25" t="str">
        <f t="shared" ca="1" si="857"/>
        <v/>
      </c>
      <c r="V908" s="25" t="str">
        <f t="shared" ca="1" si="877"/>
        <v/>
      </c>
      <c r="W908" s="25" t="str">
        <f t="shared" ca="1" si="858"/>
        <v/>
      </c>
      <c r="X908" s="25" t="str">
        <f t="shared" ca="1" si="878"/>
        <v/>
      </c>
      <c r="Y908" s="25" t="str">
        <f t="shared" ca="1" si="859"/>
        <v/>
      </c>
      <c r="Z908" s="25" t="str">
        <f t="shared" ca="1" si="879"/>
        <v/>
      </c>
      <c r="AA908" s="25" t="str">
        <f t="shared" ca="1" si="880"/>
        <v/>
      </c>
      <c r="AB908" s="25" t="str">
        <f ca="1">IF($H908="","",IF($Q908="x",SUM(U$3:W908)+SUM(Z$3:AA908)-SUM(AB$3:AB907),0))</f>
        <v/>
      </c>
      <c r="AC908" s="25" t="str">
        <f t="shared" ca="1" si="881"/>
        <v/>
      </c>
      <c r="AD908" s="25" t="str">
        <f t="shared" ca="1" si="860"/>
        <v/>
      </c>
      <c r="AE908" s="7"/>
      <c r="AF908" s="25" t="str">
        <f t="shared" ca="1" si="882"/>
        <v/>
      </c>
      <c r="AG908" s="25">
        <f ca="1">SUM(AF$3:AF908)</f>
        <v>0</v>
      </c>
      <c r="AH908" s="25" t="str">
        <f t="shared" ca="1" si="883"/>
        <v/>
      </c>
      <c r="AI908" s="25" t="str">
        <f t="shared" ca="1" si="861"/>
        <v/>
      </c>
      <c r="AJ908" s="25" t="str">
        <f t="shared" ca="1" si="884"/>
        <v/>
      </c>
      <c r="AK908" s="25" t="str">
        <f t="shared" ca="1" si="862"/>
        <v/>
      </c>
      <c r="AL908" s="25" t="str">
        <f t="shared" ca="1" si="885"/>
        <v/>
      </c>
      <c r="AM908" s="25" t="str">
        <f t="shared" ca="1" si="863"/>
        <v/>
      </c>
      <c r="AN908" s="25" t="str">
        <f t="shared" ca="1" si="886"/>
        <v/>
      </c>
      <c r="AO908" s="25" t="str">
        <f t="shared" ca="1" si="887"/>
        <v/>
      </c>
      <c r="AP908" s="25" t="str">
        <f ca="1">IF($H908="","",IF($Q908="x",SUM(AI$3:AK908)+SUM(AN$3:AO908)-SUM(AP$3:AP907),0))</f>
        <v/>
      </c>
      <c r="AQ908" s="25" t="str">
        <f t="shared" ca="1" si="888"/>
        <v/>
      </c>
      <c r="AR908" s="25" t="str">
        <f t="shared" ca="1" si="864"/>
        <v/>
      </c>
      <c r="AS908" s="7"/>
      <c r="AT908" s="25" t="str">
        <f t="shared" ca="1" si="889"/>
        <v/>
      </c>
      <c r="AU908" s="25">
        <f ca="1">SUM(AT$3:AT908)</f>
        <v>0</v>
      </c>
      <c r="AV908" s="25" t="str">
        <f t="shared" ca="1" si="890"/>
        <v/>
      </c>
      <c r="AW908" s="25" t="str">
        <f t="shared" ca="1" si="865"/>
        <v/>
      </c>
      <c r="AX908" s="25" t="str">
        <f t="shared" ca="1" si="891"/>
        <v/>
      </c>
      <c r="AY908" s="25" t="str">
        <f t="shared" ca="1" si="892"/>
        <v/>
      </c>
      <c r="AZ908" s="25" t="str">
        <f t="shared" ca="1" si="893"/>
        <v/>
      </c>
      <c r="BA908" s="25" t="str">
        <f t="shared" ca="1" si="894"/>
        <v/>
      </c>
      <c r="BB908" s="25" t="str">
        <f t="shared" ca="1" si="895"/>
        <v/>
      </c>
      <c r="BC908" s="25" t="str">
        <f t="shared" ca="1" si="896"/>
        <v/>
      </c>
      <c r="BD908" s="25" t="str">
        <f ca="1">IF($H908="","",IF($Q908="x",SUM(AW$3:AY908)+SUM(BB$3:BC908)-SUM(BD$3:BD907),0))</f>
        <v/>
      </c>
      <c r="BE908" s="25" t="str">
        <f t="shared" ca="1" si="897"/>
        <v/>
      </c>
      <c r="BF908" s="25" t="str">
        <f t="shared" ca="1" si="866"/>
        <v/>
      </c>
      <c r="BG908" s="7"/>
      <c r="BI908" s="25" t="str">
        <f t="shared" ca="1" si="898"/>
        <v/>
      </c>
      <c r="BJ908" s="25">
        <f ca="1">SUM(BI$3:BI908)</f>
        <v>0</v>
      </c>
      <c r="BK908" s="25" t="str">
        <f t="shared" ca="1" si="910"/>
        <v/>
      </c>
      <c r="BL908" s="25" t="str">
        <f t="shared" ca="1" si="867"/>
        <v/>
      </c>
      <c r="BM908" s="25" t="str">
        <f t="shared" ca="1" si="899"/>
        <v/>
      </c>
      <c r="BN908" s="25" t="str">
        <f t="shared" ca="1" si="900"/>
        <v/>
      </c>
      <c r="BO908" s="25" t="str">
        <f t="shared" ca="1" si="901"/>
        <v/>
      </c>
      <c r="BP908" s="25" t="str">
        <f t="shared" ca="1" si="902"/>
        <v/>
      </c>
      <c r="BQ908" s="25" t="str">
        <f t="shared" ca="1" si="903"/>
        <v/>
      </c>
      <c r="BR908" s="25" t="str">
        <f t="shared" ca="1" si="904"/>
        <v/>
      </c>
      <c r="BS908" s="25" t="str">
        <f ca="1">IF($H908="","",IF($Q908="x",SUM(BL$3:BN908)+SUM(BQ$3:BR908)-SUM(BS$3:BS907),0))</f>
        <v/>
      </c>
      <c r="BT908" s="25" t="str">
        <f t="shared" ca="1" si="905"/>
        <v/>
      </c>
      <c r="BU908" s="25" t="str">
        <f t="shared" ca="1" si="868"/>
        <v/>
      </c>
      <c r="BV908" s="7"/>
      <c r="BY908" s="7"/>
      <c r="CB908" s="131">
        <f t="shared" si="852"/>
        <v>905</v>
      </c>
      <c r="CC908" s="132" t="str">
        <f t="shared" ca="1" si="906"/>
        <v/>
      </c>
      <c r="CD908" s="133" t="str">
        <f t="shared" ca="1" si="853"/>
        <v/>
      </c>
      <c r="CE908" s="133" t="str">
        <f t="shared" ca="1" si="907"/>
        <v/>
      </c>
      <c r="CF908" s="133" t="str">
        <f t="shared" ca="1" si="854"/>
        <v/>
      </c>
      <c r="CG908" s="133" t="str">
        <f t="shared" ca="1" si="908"/>
        <v/>
      </c>
      <c r="CH908" s="133" t="str">
        <f ca="1">IF($H908="","",IF(MONTH($H908)=MONTH($C$4)-1,MAX(0,(CG908-SUM(N897:N908)+SUM(O897:O908))-(VLOOKUP(CB908-12,$CB$3:$CH907,6,FALSE))),0)*0.25)</f>
        <v/>
      </c>
      <c r="CI908" s="133" t="str">
        <f ca="1">IF($H908="","",CG908-SUM($CH$4:$CH908))</f>
        <v/>
      </c>
      <c r="CK908" s="133" t="str">
        <f ca="1">IF($H908="","",SUM($N$4:$N908)+$CK$3)</f>
        <v/>
      </c>
      <c r="CL908" s="133" t="str">
        <f ca="1">IF($H908="","",SUM($O$4:$O908))</f>
        <v/>
      </c>
      <c r="CM908" s="133" t="str">
        <f t="shared" ca="1" si="851"/>
        <v/>
      </c>
      <c r="CN908" s="133" t="str">
        <f ca="1">IF($H908="","",ROUND(IF(MONTH($H908)=MONTH($C$4)-1,BT908*(1+CC908)-SUM($CM$4:$CM908),0),2))</f>
        <v/>
      </c>
      <c r="CZ908" s="132" t="str">
        <f t="shared" ca="1" si="869"/>
        <v/>
      </c>
    </row>
    <row r="909" spans="6:104" x14ac:dyDescent="0.2">
      <c r="F909" s="3">
        <v>906</v>
      </c>
      <c r="G909" s="3">
        <f t="shared" si="870"/>
        <v>76</v>
      </c>
      <c r="H909" s="8" t="str">
        <f t="shared" ca="1" si="909"/>
        <v/>
      </c>
      <c r="I909" s="6" t="str">
        <f t="shared" ca="1" si="855"/>
        <v/>
      </c>
      <c r="J909" s="6" t="str">
        <f t="shared" ca="1" si="856"/>
        <v/>
      </c>
      <c r="K909" s="7"/>
      <c r="L909" s="6" t="str">
        <f ca="1">IF($H909="","",IF($J909="",VLOOKUP($I909,Sterbetafeln!$A$4:$I$124,$D$10,FALSE),MAX(0.0005,VLOOKUP($I909,Sterbetafeln!$A$4:$I$124,$D$10,FALSE)*VLOOKUP($J909,Sterbetafeln!$A$4:$I$124,$D$13,FALSE))))</f>
        <v/>
      </c>
      <c r="M909" s="78">
        <f ca="1">SUM($O$3:$O909)</f>
        <v>0</v>
      </c>
      <c r="N909" s="25" t="str">
        <f t="shared" ca="1" si="871"/>
        <v/>
      </c>
      <c r="O909" s="25" t="str">
        <f t="shared" ca="1" si="872"/>
        <v/>
      </c>
      <c r="P909" s="25" t="str">
        <f t="shared" ca="1" si="873"/>
        <v/>
      </c>
      <c r="Q909" s="7" t="str">
        <f t="shared" ca="1" si="874"/>
        <v/>
      </c>
      <c r="R909" s="25" t="str">
        <f t="shared" ca="1" si="875"/>
        <v/>
      </c>
      <c r="S909" s="25">
        <f ca="1">SUM(R$3:R909)</f>
        <v>0</v>
      </c>
      <c r="T909" s="25" t="str">
        <f t="shared" ca="1" si="876"/>
        <v/>
      </c>
      <c r="U909" s="25" t="str">
        <f t="shared" ca="1" si="857"/>
        <v/>
      </c>
      <c r="V909" s="25" t="str">
        <f t="shared" ca="1" si="877"/>
        <v/>
      </c>
      <c r="W909" s="25" t="str">
        <f t="shared" ca="1" si="858"/>
        <v/>
      </c>
      <c r="X909" s="25" t="str">
        <f t="shared" ca="1" si="878"/>
        <v/>
      </c>
      <c r="Y909" s="25" t="str">
        <f t="shared" ca="1" si="859"/>
        <v/>
      </c>
      <c r="Z909" s="25" t="str">
        <f t="shared" ca="1" si="879"/>
        <v/>
      </c>
      <c r="AA909" s="25" t="str">
        <f t="shared" ca="1" si="880"/>
        <v/>
      </c>
      <c r="AB909" s="25" t="str">
        <f ca="1">IF($H909="","",IF($Q909="x",SUM(U$3:W909)+SUM(Z$3:AA909)-SUM(AB$3:AB908),0))</f>
        <v/>
      </c>
      <c r="AC909" s="25" t="str">
        <f t="shared" ca="1" si="881"/>
        <v/>
      </c>
      <c r="AD909" s="25" t="str">
        <f t="shared" ca="1" si="860"/>
        <v/>
      </c>
      <c r="AE909" s="7"/>
      <c r="AF909" s="25" t="str">
        <f t="shared" ca="1" si="882"/>
        <v/>
      </c>
      <c r="AG909" s="25">
        <f ca="1">SUM(AF$3:AF909)</f>
        <v>0</v>
      </c>
      <c r="AH909" s="25" t="str">
        <f t="shared" ca="1" si="883"/>
        <v/>
      </c>
      <c r="AI909" s="25" t="str">
        <f t="shared" ca="1" si="861"/>
        <v/>
      </c>
      <c r="AJ909" s="25" t="str">
        <f t="shared" ca="1" si="884"/>
        <v/>
      </c>
      <c r="AK909" s="25" t="str">
        <f t="shared" ca="1" si="862"/>
        <v/>
      </c>
      <c r="AL909" s="25" t="str">
        <f t="shared" ca="1" si="885"/>
        <v/>
      </c>
      <c r="AM909" s="25" t="str">
        <f t="shared" ca="1" si="863"/>
        <v/>
      </c>
      <c r="AN909" s="25" t="str">
        <f t="shared" ca="1" si="886"/>
        <v/>
      </c>
      <c r="AO909" s="25" t="str">
        <f t="shared" ca="1" si="887"/>
        <v/>
      </c>
      <c r="AP909" s="25" t="str">
        <f ca="1">IF($H909="","",IF($Q909="x",SUM(AI$3:AK909)+SUM(AN$3:AO909)-SUM(AP$3:AP908),0))</f>
        <v/>
      </c>
      <c r="AQ909" s="25" t="str">
        <f t="shared" ca="1" si="888"/>
        <v/>
      </c>
      <c r="AR909" s="25" t="str">
        <f t="shared" ca="1" si="864"/>
        <v/>
      </c>
      <c r="AS909" s="7"/>
      <c r="AT909" s="25" t="str">
        <f t="shared" ca="1" si="889"/>
        <v/>
      </c>
      <c r="AU909" s="25">
        <f ca="1">SUM(AT$3:AT909)</f>
        <v>0</v>
      </c>
      <c r="AV909" s="25" t="str">
        <f t="shared" ca="1" si="890"/>
        <v/>
      </c>
      <c r="AW909" s="25" t="str">
        <f t="shared" ca="1" si="865"/>
        <v/>
      </c>
      <c r="AX909" s="25" t="str">
        <f t="shared" ca="1" si="891"/>
        <v/>
      </c>
      <c r="AY909" s="25" t="str">
        <f t="shared" ca="1" si="892"/>
        <v/>
      </c>
      <c r="AZ909" s="25" t="str">
        <f t="shared" ca="1" si="893"/>
        <v/>
      </c>
      <c r="BA909" s="25" t="str">
        <f t="shared" ca="1" si="894"/>
        <v/>
      </c>
      <c r="BB909" s="25" t="str">
        <f t="shared" ca="1" si="895"/>
        <v/>
      </c>
      <c r="BC909" s="25" t="str">
        <f t="shared" ca="1" si="896"/>
        <v/>
      </c>
      <c r="BD909" s="25" t="str">
        <f ca="1">IF($H909="","",IF($Q909="x",SUM(AW$3:AY909)+SUM(BB$3:BC909)-SUM(BD$3:BD908),0))</f>
        <v/>
      </c>
      <c r="BE909" s="25" t="str">
        <f t="shared" ca="1" si="897"/>
        <v/>
      </c>
      <c r="BF909" s="25" t="str">
        <f t="shared" ca="1" si="866"/>
        <v/>
      </c>
      <c r="BG909" s="7"/>
      <c r="BI909" s="25" t="str">
        <f t="shared" ca="1" si="898"/>
        <v/>
      </c>
      <c r="BJ909" s="25">
        <f ca="1">SUM(BI$3:BI909)</f>
        <v>0</v>
      </c>
      <c r="BK909" s="25" t="str">
        <f t="shared" ca="1" si="910"/>
        <v/>
      </c>
      <c r="BL909" s="25" t="str">
        <f t="shared" ca="1" si="867"/>
        <v/>
      </c>
      <c r="BM909" s="25" t="str">
        <f t="shared" ca="1" si="899"/>
        <v/>
      </c>
      <c r="BN909" s="25" t="str">
        <f t="shared" ca="1" si="900"/>
        <v/>
      </c>
      <c r="BO909" s="25" t="str">
        <f t="shared" ca="1" si="901"/>
        <v/>
      </c>
      <c r="BP909" s="25" t="str">
        <f t="shared" ca="1" si="902"/>
        <v/>
      </c>
      <c r="BQ909" s="25" t="str">
        <f t="shared" ca="1" si="903"/>
        <v/>
      </c>
      <c r="BR909" s="25" t="str">
        <f t="shared" ca="1" si="904"/>
        <v/>
      </c>
      <c r="BS909" s="25" t="str">
        <f ca="1">IF($H909="","",IF($Q909="x",SUM(BL$3:BN909)+SUM(BQ$3:BR909)-SUM(BS$3:BS908),0))</f>
        <v/>
      </c>
      <c r="BT909" s="25" t="str">
        <f t="shared" ca="1" si="905"/>
        <v/>
      </c>
      <c r="BU909" s="25" t="str">
        <f t="shared" ca="1" si="868"/>
        <v/>
      </c>
      <c r="BV909" s="7"/>
      <c r="BY909" s="7"/>
      <c r="CB909" s="131">
        <f t="shared" si="852"/>
        <v>906</v>
      </c>
      <c r="CC909" s="132" t="str">
        <f t="shared" ca="1" si="906"/>
        <v/>
      </c>
      <c r="CD909" s="133" t="str">
        <f t="shared" ca="1" si="853"/>
        <v/>
      </c>
      <c r="CE909" s="133" t="str">
        <f t="shared" ca="1" si="907"/>
        <v/>
      </c>
      <c r="CF909" s="133" t="str">
        <f t="shared" ca="1" si="854"/>
        <v/>
      </c>
      <c r="CG909" s="133" t="str">
        <f t="shared" ca="1" si="908"/>
        <v/>
      </c>
      <c r="CH909" s="133" t="str">
        <f ca="1">IF($H909="","",IF(MONTH($H909)=MONTH($C$4)-1,MAX(0,(CG909-SUM(N898:N909)+SUM(O898:O909))-(VLOOKUP(CB909-12,$CB$3:$CH908,6,FALSE))),0)*0.25)</f>
        <v/>
      </c>
      <c r="CI909" s="133" t="str">
        <f ca="1">IF($H909="","",CG909-SUM($CH$4:$CH909))</f>
        <v/>
      </c>
      <c r="CK909" s="133" t="str">
        <f ca="1">IF($H909="","",SUM($N$4:$N909)+$CK$3)</f>
        <v/>
      </c>
      <c r="CL909" s="133" t="str">
        <f ca="1">IF($H909="","",SUM($O$4:$O909))</f>
        <v/>
      </c>
      <c r="CM909" s="133" t="str">
        <f t="shared" ca="1" si="851"/>
        <v/>
      </c>
      <c r="CN909" s="133" t="str">
        <f ca="1">IF($H909="","",ROUND(IF(MONTH($H909)=MONTH($C$4)-1,BT909*(1+CC909)-SUM($CM$4:$CM909),0),2))</f>
        <v/>
      </c>
      <c r="CZ909" s="132" t="str">
        <f t="shared" ca="1" si="869"/>
        <v/>
      </c>
    </row>
    <row r="910" spans="6:104" x14ac:dyDescent="0.2">
      <c r="F910" s="3">
        <v>907</v>
      </c>
      <c r="G910" s="3">
        <f t="shared" si="870"/>
        <v>76</v>
      </c>
      <c r="H910" s="8" t="str">
        <f t="shared" ca="1" si="909"/>
        <v/>
      </c>
      <c r="I910" s="6" t="str">
        <f t="shared" ca="1" si="855"/>
        <v/>
      </c>
      <c r="J910" s="6" t="str">
        <f t="shared" ca="1" si="856"/>
        <v/>
      </c>
      <c r="K910" s="7"/>
      <c r="L910" s="6" t="str">
        <f ca="1">IF($H910="","",IF($J910="",VLOOKUP($I910,Sterbetafeln!$A$4:$I$124,$D$10,FALSE),MAX(0.0005,VLOOKUP($I910,Sterbetafeln!$A$4:$I$124,$D$10,FALSE)*VLOOKUP($J910,Sterbetafeln!$A$4:$I$124,$D$13,FALSE))))</f>
        <v/>
      </c>
      <c r="M910" s="78">
        <f ca="1">SUM($O$3:$O910)</f>
        <v>0</v>
      </c>
      <c r="N910" s="25" t="str">
        <f t="shared" ca="1" si="871"/>
        <v/>
      </c>
      <c r="O910" s="25" t="str">
        <f t="shared" ca="1" si="872"/>
        <v/>
      </c>
      <c r="P910" s="25" t="str">
        <f t="shared" ca="1" si="873"/>
        <v/>
      </c>
      <c r="Q910" s="7" t="str">
        <f t="shared" ca="1" si="874"/>
        <v/>
      </c>
      <c r="R910" s="25" t="str">
        <f t="shared" ca="1" si="875"/>
        <v/>
      </c>
      <c r="S910" s="25">
        <f ca="1">SUM(R$3:R910)</f>
        <v>0</v>
      </c>
      <c r="T910" s="25" t="str">
        <f t="shared" ca="1" si="876"/>
        <v/>
      </c>
      <c r="U910" s="25" t="str">
        <f t="shared" ca="1" si="857"/>
        <v/>
      </c>
      <c r="V910" s="25" t="str">
        <f t="shared" ca="1" si="877"/>
        <v/>
      </c>
      <c r="W910" s="25" t="str">
        <f t="shared" ca="1" si="858"/>
        <v/>
      </c>
      <c r="X910" s="25" t="str">
        <f t="shared" ca="1" si="878"/>
        <v/>
      </c>
      <c r="Y910" s="25" t="str">
        <f t="shared" ca="1" si="859"/>
        <v/>
      </c>
      <c r="Z910" s="25" t="str">
        <f t="shared" ca="1" si="879"/>
        <v/>
      </c>
      <c r="AA910" s="25" t="str">
        <f t="shared" ca="1" si="880"/>
        <v/>
      </c>
      <c r="AB910" s="25" t="str">
        <f ca="1">IF($H910="","",IF($Q910="x",SUM(U$3:W910)+SUM(Z$3:AA910)-SUM(AB$3:AB909),0))</f>
        <v/>
      </c>
      <c r="AC910" s="25" t="str">
        <f t="shared" ca="1" si="881"/>
        <v/>
      </c>
      <c r="AD910" s="25" t="str">
        <f t="shared" ca="1" si="860"/>
        <v/>
      </c>
      <c r="AE910" s="7"/>
      <c r="AF910" s="25" t="str">
        <f t="shared" ca="1" si="882"/>
        <v/>
      </c>
      <c r="AG910" s="25">
        <f ca="1">SUM(AF$3:AF910)</f>
        <v>0</v>
      </c>
      <c r="AH910" s="25" t="str">
        <f t="shared" ca="1" si="883"/>
        <v/>
      </c>
      <c r="AI910" s="25" t="str">
        <f t="shared" ca="1" si="861"/>
        <v/>
      </c>
      <c r="AJ910" s="25" t="str">
        <f t="shared" ca="1" si="884"/>
        <v/>
      </c>
      <c r="AK910" s="25" t="str">
        <f t="shared" ca="1" si="862"/>
        <v/>
      </c>
      <c r="AL910" s="25" t="str">
        <f t="shared" ca="1" si="885"/>
        <v/>
      </c>
      <c r="AM910" s="25" t="str">
        <f t="shared" ca="1" si="863"/>
        <v/>
      </c>
      <c r="AN910" s="25" t="str">
        <f t="shared" ca="1" si="886"/>
        <v/>
      </c>
      <c r="AO910" s="25" t="str">
        <f t="shared" ca="1" si="887"/>
        <v/>
      </c>
      <c r="AP910" s="25" t="str">
        <f ca="1">IF($H910="","",IF($Q910="x",SUM(AI$3:AK910)+SUM(AN$3:AO910)-SUM(AP$3:AP909),0))</f>
        <v/>
      </c>
      <c r="AQ910" s="25" t="str">
        <f t="shared" ca="1" si="888"/>
        <v/>
      </c>
      <c r="AR910" s="25" t="str">
        <f t="shared" ca="1" si="864"/>
        <v/>
      </c>
      <c r="AS910" s="7"/>
      <c r="AT910" s="25" t="str">
        <f t="shared" ca="1" si="889"/>
        <v/>
      </c>
      <c r="AU910" s="25">
        <f ca="1">SUM(AT$3:AT910)</f>
        <v>0</v>
      </c>
      <c r="AV910" s="25" t="str">
        <f t="shared" ca="1" si="890"/>
        <v/>
      </c>
      <c r="AW910" s="25" t="str">
        <f t="shared" ca="1" si="865"/>
        <v/>
      </c>
      <c r="AX910" s="25" t="str">
        <f t="shared" ca="1" si="891"/>
        <v/>
      </c>
      <c r="AY910" s="25" t="str">
        <f t="shared" ca="1" si="892"/>
        <v/>
      </c>
      <c r="AZ910" s="25" t="str">
        <f t="shared" ca="1" si="893"/>
        <v/>
      </c>
      <c r="BA910" s="25" t="str">
        <f t="shared" ca="1" si="894"/>
        <v/>
      </c>
      <c r="BB910" s="25" t="str">
        <f t="shared" ca="1" si="895"/>
        <v/>
      </c>
      <c r="BC910" s="25" t="str">
        <f t="shared" ca="1" si="896"/>
        <v/>
      </c>
      <c r="BD910" s="25" t="str">
        <f ca="1">IF($H910="","",IF($Q910="x",SUM(AW$3:AY910)+SUM(BB$3:BC910)-SUM(BD$3:BD909),0))</f>
        <v/>
      </c>
      <c r="BE910" s="25" t="str">
        <f t="shared" ca="1" si="897"/>
        <v/>
      </c>
      <c r="BF910" s="25" t="str">
        <f t="shared" ca="1" si="866"/>
        <v/>
      </c>
      <c r="BG910" s="7"/>
      <c r="BI910" s="25" t="str">
        <f t="shared" ca="1" si="898"/>
        <v/>
      </c>
      <c r="BJ910" s="25">
        <f ca="1">SUM(BI$3:BI910)</f>
        <v>0</v>
      </c>
      <c r="BK910" s="25" t="str">
        <f t="shared" ca="1" si="910"/>
        <v/>
      </c>
      <c r="BL910" s="25" t="str">
        <f t="shared" ca="1" si="867"/>
        <v/>
      </c>
      <c r="BM910" s="25" t="str">
        <f t="shared" ca="1" si="899"/>
        <v/>
      </c>
      <c r="BN910" s="25" t="str">
        <f t="shared" ca="1" si="900"/>
        <v/>
      </c>
      <c r="BO910" s="25" t="str">
        <f t="shared" ca="1" si="901"/>
        <v/>
      </c>
      <c r="BP910" s="25" t="str">
        <f t="shared" ca="1" si="902"/>
        <v/>
      </c>
      <c r="BQ910" s="25" t="str">
        <f t="shared" ca="1" si="903"/>
        <v/>
      </c>
      <c r="BR910" s="25" t="str">
        <f t="shared" ca="1" si="904"/>
        <v/>
      </c>
      <c r="BS910" s="25" t="str">
        <f ca="1">IF($H910="","",IF($Q910="x",SUM(BL$3:BN910)+SUM(BQ$3:BR910)-SUM(BS$3:BS909),0))</f>
        <v/>
      </c>
      <c r="BT910" s="25" t="str">
        <f t="shared" ca="1" si="905"/>
        <v/>
      </c>
      <c r="BU910" s="25" t="str">
        <f t="shared" ca="1" si="868"/>
        <v/>
      </c>
      <c r="BV910" s="7"/>
      <c r="BY910" s="7"/>
      <c r="CB910" s="131">
        <f t="shared" si="852"/>
        <v>907</v>
      </c>
      <c r="CC910" s="132" t="str">
        <f t="shared" ca="1" si="906"/>
        <v/>
      </c>
      <c r="CD910" s="133" t="str">
        <f t="shared" ca="1" si="853"/>
        <v/>
      </c>
      <c r="CE910" s="133" t="str">
        <f t="shared" ca="1" si="907"/>
        <v/>
      </c>
      <c r="CF910" s="133" t="str">
        <f t="shared" ca="1" si="854"/>
        <v/>
      </c>
      <c r="CG910" s="133" t="str">
        <f t="shared" ca="1" si="908"/>
        <v/>
      </c>
      <c r="CH910" s="133" t="str">
        <f ca="1">IF($H910="","",IF(MONTH($H910)=MONTH($C$4)-1,MAX(0,(CG910-SUM(N899:N910)+SUM(O899:O910))-(VLOOKUP(CB910-12,$CB$3:$CH909,6,FALSE))),0)*0.25)</f>
        <v/>
      </c>
      <c r="CI910" s="133" t="str">
        <f ca="1">IF($H910="","",CG910-SUM($CH$4:$CH910))</f>
        <v/>
      </c>
      <c r="CK910" s="133" t="str">
        <f ca="1">IF($H910="","",SUM($N$4:$N910)+$CK$3)</f>
        <v/>
      </c>
      <c r="CL910" s="133" t="str">
        <f ca="1">IF($H910="","",SUM($O$4:$O910))</f>
        <v/>
      </c>
      <c r="CM910" s="133" t="str">
        <f t="shared" ca="1" si="851"/>
        <v/>
      </c>
      <c r="CN910" s="133" t="str">
        <f ca="1">IF($H910="","",ROUND(IF(MONTH($H910)=MONTH($C$4)-1,BT910*(1+CC910)-SUM($CM$4:$CM910),0),2))</f>
        <v/>
      </c>
      <c r="CZ910" s="132" t="str">
        <f t="shared" ca="1" si="869"/>
        <v/>
      </c>
    </row>
    <row r="911" spans="6:104" x14ac:dyDescent="0.2">
      <c r="F911" s="3">
        <v>908</v>
      </c>
      <c r="G911" s="3">
        <f t="shared" si="870"/>
        <v>76</v>
      </c>
      <c r="H911" s="8" t="str">
        <f t="shared" ca="1" si="909"/>
        <v/>
      </c>
      <c r="I911" s="6" t="str">
        <f t="shared" ca="1" si="855"/>
        <v/>
      </c>
      <c r="J911" s="6" t="str">
        <f t="shared" ca="1" si="856"/>
        <v/>
      </c>
      <c r="K911" s="7"/>
      <c r="L911" s="6" t="str">
        <f ca="1">IF($H911="","",IF($J911="",VLOOKUP($I911,Sterbetafeln!$A$4:$I$124,$D$10,FALSE),MAX(0.0005,VLOOKUP($I911,Sterbetafeln!$A$4:$I$124,$D$10,FALSE)*VLOOKUP($J911,Sterbetafeln!$A$4:$I$124,$D$13,FALSE))))</f>
        <v/>
      </c>
      <c r="M911" s="78">
        <f ca="1">SUM($O$3:$O911)</f>
        <v>0</v>
      </c>
      <c r="N911" s="25" t="str">
        <f t="shared" ca="1" si="871"/>
        <v/>
      </c>
      <c r="O911" s="25" t="str">
        <f t="shared" ca="1" si="872"/>
        <v/>
      </c>
      <c r="P911" s="25" t="str">
        <f t="shared" ca="1" si="873"/>
        <v/>
      </c>
      <c r="Q911" s="7" t="str">
        <f t="shared" ca="1" si="874"/>
        <v/>
      </c>
      <c r="R911" s="25" t="str">
        <f t="shared" ca="1" si="875"/>
        <v/>
      </c>
      <c r="S911" s="25">
        <f ca="1">SUM(R$3:R911)</f>
        <v>0</v>
      </c>
      <c r="T911" s="25" t="str">
        <f t="shared" ca="1" si="876"/>
        <v/>
      </c>
      <c r="U911" s="25" t="str">
        <f t="shared" ca="1" si="857"/>
        <v/>
      </c>
      <c r="V911" s="25" t="str">
        <f t="shared" ca="1" si="877"/>
        <v/>
      </c>
      <c r="W911" s="25" t="str">
        <f t="shared" ca="1" si="858"/>
        <v/>
      </c>
      <c r="X911" s="25" t="str">
        <f t="shared" ca="1" si="878"/>
        <v/>
      </c>
      <c r="Y911" s="25" t="str">
        <f t="shared" ca="1" si="859"/>
        <v/>
      </c>
      <c r="Z911" s="25" t="str">
        <f t="shared" ca="1" si="879"/>
        <v/>
      </c>
      <c r="AA911" s="25" t="str">
        <f t="shared" ca="1" si="880"/>
        <v/>
      </c>
      <c r="AB911" s="25" t="str">
        <f ca="1">IF($H911="","",IF($Q911="x",SUM(U$3:W911)+SUM(Z$3:AA911)-SUM(AB$3:AB910),0))</f>
        <v/>
      </c>
      <c r="AC911" s="25" t="str">
        <f t="shared" ca="1" si="881"/>
        <v/>
      </c>
      <c r="AD911" s="25" t="str">
        <f t="shared" ca="1" si="860"/>
        <v/>
      </c>
      <c r="AE911" s="7"/>
      <c r="AF911" s="25" t="str">
        <f t="shared" ca="1" si="882"/>
        <v/>
      </c>
      <c r="AG911" s="25">
        <f ca="1">SUM(AF$3:AF911)</f>
        <v>0</v>
      </c>
      <c r="AH911" s="25" t="str">
        <f t="shared" ca="1" si="883"/>
        <v/>
      </c>
      <c r="AI911" s="25" t="str">
        <f t="shared" ca="1" si="861"/>
        <v/>
      </c>
      <c r="AJ911" s="25" t="str">
        <f t="shared" ca="1" si="884"/>
        <v/>
      </c>
      <c r="AK911" s="25" t="str">
        <f t="shared" ca="1" si="862"/>
        <v/>
      </c>
      <c r="AL911" s="25" t="str">
        <f t="shared" ca="1" si="885"/>
        <v/>
      </c>
      <c r="AM911" s="25" t="str">
        <f t="shared" ca="1" si="863"/>
        <v/>
      </c>
      <c r="AN911" s="25" t="str">
        <f t="shared" ca="1" si="886"/>
        <v/>
      </c>
      <c r="AO911" s="25" t="str">
        <f t="shared" ca="1" si="887"/>
        <v/>
      </c>
      <c r="AP911" s="25" t="str">
        <f ca="1">IF($H911="","",IF($Q911="x",SUM(AI$3:AK911)+SUM(AN$3:AO911)-SUM(AP$3:AP910),0))</f>
        <v/>
      </c>
      <c r="AQ911" s="25" t="str">
        <f t="shared" ca="1" si="888"/>
        <v/>
      </c>
      <c r="AR911" s="25" t="str">
        <f t="shared" ca="1" si="864"/>
        <v/>
      </c>
      <c r="AS911" s="7"/>
      <c r="AT911" s="25" t="str">
        <f t="shared" ca="1" si="889"/>
        <v/>
      </c>
      <c r="AU911" s="25">
        <f ca="1">SUM(AT$3:AT911)</f>
        <v>0</v>
      </c>
      <c r="AV911" s="25" t="str">
        <f t="shared" ca="1" si="890"/>
        <v/>
      </c>
      <c r="AW911" s="25" t="str">
        <f t="shared" ca="1" si="865"/>
        <v/>
      </c>
      <c r="AX911" s="25" t="str">
        <f t="shared" ca="1" si="891"/>
        <v/>
      </c>
      <c r="AY911" s="25" t="str">
        <f t="shared" ca="1" si="892"/>
        <v/>
      </c>
      <c r="AZ911" s="25" t="str">
        <f t="shared" ca="1" si="893"/>
        <v/>
      </c>
      <c r="BA911" s="25" t="str">
        <f t="shared" ca="1" si="894"/>
        <v/>
      </c>
      <c r="BB911" s="25" t="str">
        <f t="shared" ca="1" si="895"/>
        <v/>
      </c>
      <c r="BC911" s="25" t="str">
        <f t="shared" ca="1" si="896"/>
        <v/>
      </c>
      <c r="BD911" s="25" t="str">
        <f ca="1">IF($H911="","",IF($Q911="x",SUM(AW$3:AY911)+SUM(BB$3:BC911)-SUM(BD$3:BD910),0))</f>
        <v/>
      </c>
      <c r="BE911" s="25" t="str">
        <f t="shared" ca="1" si="897"/>
        <v/>
      </c>
      <c r="BF911" s="25" t="str">
        <f t="shared" ca="1" si="866"/>
        <v/>
      </c>
      <c r="BG911" s="7"/>
      <c r="BI911" s="25" t="str">
        <f t="shared" ca="1" si="898"/>
        <v/>
      </c>
      <c r="BJ911" s="25">
        <f ca="1">SUM(BI$3:BI911)</f>
        <v>0</v>
      </c>
      <c r="BK911" s="25" t="str">
        <f t="shared" ca="1" si="910"/>
        <v/>
      </c>
      <c r="BL911" s="25" t="str">
        <f t="shared" ca="1" si="867"/>
        <v/>
      </c>
      <c r="BM911" s="25" t="str">
        <f t="shared" ca="1" si="899"/>
        <v/>
      </c>
      <c r="BN911" s="25" t="str">
        <f t="shared" ca="1" si="900"/>
        <v/>
      </c>
      <c r="BO911" s="25" t="str">
        <f t="shared" ca="1" si="901"/>
        <v/>
      </c>
      <c r="BP911" s="25" t="str">
        <f t="shared" ca="1" si="902"/>
        <v/>
      </c>
      <c r="BQ911" s="25" t="str">
        <f t="shared" ca="1" si="903"/>
        <v/>
      </c>
      <c r="BR911" s="25" t="str">
        <f t="shared" ca="1" si="904"/>
        <v/>
      </c>
      <c r="BS911" s="25" t="str">
        <f ca="1">IF($H911="","",IF($Q911="x",SUM(BL$3:BN911)+SUM(BQ$3:BR911)-SUM(BS$3:BS910),0))</f>
        <v/>
      </c>
      <c r="BT911" s="25" t="str">
        <f t="shared" ca="1" si="905"/>
        <v/>
      </c>
      <c r="BU911" s="25" t="str">
        <f t="shared" ca="1" si="868"/>
        <v/>
      </c>
      <c r="BV911" s="7"/>
      <c r="BY911" s="7"/>
      <c r="CB911" s="131">
        <f t="shared" si="852"/>
        <v>908</v>
      </c>
      <c r="CC911" s="132" t="str">
        <f t="shared" ca="1" si="906"/>
        <v/>
      </c>
      <c r="CD911" s="133" t="str">
        <f t="shared" ca="1" si="853"/>
        <v/>
      </c>
      <c r="CE911" s="133" t="str">
        <f t="shared" ca="1" si="907"/>
        <v/>
      </c>
      <c r="CF911" s="133" t="str">
        <f t="shared" ca="1" si="854"/>
        <v/>
      </c>
      <c r="CG911" s="133" t="str">
        <f t="shared" ca="1" si="908"/>
        <v/>
      </c>
      <c r="CH911" s="133" t="str">
        <f ca="1">IF($H911="","",IF(MONTH($H911)=MONTH($C$4)-1,MAX(0,(CG911-SUM(N900:N911)+SUM(O900:O911))-(VLOOKUP(CB911-12,$CB$3:$CH910,6,FALSE))),0)*0.25)</f>
        <v/>
      </c>
      <c r="CI911" s="133" t="str">
        <f ca="1">IF($H911="","",CG911-SUM($CH$4:$CH911))</f>
        <v/>
      </c>
      <c r="CK911" s="133" t="str">
        <f ca="1">IF($H911="","",SUM($N$4:$N911)+$CK$3)</f>
        <v/>
      </c>
      <c r="CL911" s="133" t="str">
        <f ca="1">IF($H911="","",SUM($O$4:$O911))</f>
        <v/>
      </c>
      <c r="CM911" s="133" t="str">
        <f t="shared" ref="CM911:CM974" ca="1" si="911">IF($H911="","",ROUND(MAX(0,((BT911-CK911+CL911)/BT911)*$BI911*0.25),2))</f>
        <v/>
      </c>
      <c r="CN911" s="133" t="str">
        <f ca="1">IF($H911="","",ROUND(IF(MONTH($H911)=MONTH($C$4)-1,BT911*(1+CC911)-SUM($CM$4:$CM911),0),2))</f>
        <v/>
      </c>
      <c r="CZ911" s="132" t="str">
        <f t="shared" ca="1" si="869"/>
        <v/>
      </c>
    </row>
    <row r="912" spans="6:104" x14ac:dyDescent="0.2">
      <c r="F912" s="3">
        <v>909</v>
      </c>
      <c r="G912" s="3">
        <f t="shared" si="870"/>
        <v>76</v>
      </c>
      <c r="H912" s="8" t="str">
        <f t="shared" ca="1" si="909"/>
        <v/>
      </c>
      <c r="I912" s="6" t="str">
        <f t="shared" ca="1" si="855"/>
        <v/>
      </c>
      <c r="J912" s="6" t="str">
        <f t="shared" ca="1" si="856"/>
        <v/>
      </c>
      <c r="K912" s="7"/>
      <c r="L912" s="6" t="str">
        <f ca="1">IF($H912="","",IF($J912="",VLOOKUP($I912,Sterbetafeln!$A$4:$I$124,$D$10,FALSE),MAX(0.0005,VLOOKUP($I912,Sterbetafeln!$A$4:$I$124,$D$10,FALSE)*VLOOKUP($J912,Sterbetafeln!$A$4:$I$124,$D$13,FALSE))))</f>
        <v/>
      </c>
      <c r="M912" s="78">
        <f ca="1">SUM($O$3:$O912)</f>
        <v>0</v>
      </c>
      <c r="N912" s="25" t="str">
        <f t="shared" ca="1" si="871"/>
        <v/>
      </c>
      <c r="O912" s="25" t="str">
        <f t="shared" ca="1" si="872"/>
        <v/>
      </c>
      <c r="P912" s="25" t="str">
        <f t="shared" ca="1" si="873"/>
        <v/>
      </c>
      <c r="Q912" s="7" t="str">
        <f t="shared" ca="1" si="874"/>
        <v/>
      </c>
      <c r="R912" s="25" t="str">
        <f t="shared" ca="1" si="875"/>
        <v/>
      </c>
      <c r="S912" s="25">
        <f ca="1">SUM(R$3:R912)</f>
        <v>0</v>
      </c>
      <c r="T912" s="25" t="str">
        <f t="shared" ca="1" si="876"/>
        <v/>
      </c>
      <c r="U912" s="25" t="str">
        <f t="shared" ca="1" si="857"/>
        <v/>
      </c>
      <c r="V912" s="25" t="str">
        <f t="shared" ca="1" si="877"/>
        <v/>
      </c>
      <c r="W912" s="25" t="str">
        <f t="shared" ca="1" si="858"/>
        <v/>
      </c>
      <c r="X912" s="25" t="str">
        <f t="shared" ca="1" si="878"/>
        <v/>
      </c>
      <c r="Y912" s="25" t="str">
        <f t="shared" ca="1" si="859"/>
        <v/>
      </c>
      <c r="Z912" s="25" t="str">
        <f t="shared" ca="1" si="879"/>
        <v/>
      </c>
      <c r="AA912" s="25" t="str">
        <f t="shared" ca="1" si="880"/>
        <v/>
      </c>
      <c r="AB912" s="25" t="str">
        <f ca="1">IF($H912="","",IF($Q912="x",SUM(U$3:W912)+SUM(Z$3:AA912)-SUM(AB$3:AB911),0))</f>
        <v/>
      </c>
      <c r="AC912" s="25" t="str">
        <f t="shared" ca="1" si="881"/>
        <v/>
      </c>
      <c r="AD912" s="25" t="str">
        <f t="shared" ca="1" si="860"/>
        <v/>
      </c>
      <c r="AE912" s="7"/>
      <c r="AF912" s="25" t="str">
        <f t="shared" ca="1" si="882"/>
        <v/>
      </c>
      <c r="AG912" s="25">
        <f ca="1">SUM(AF$3:AF912)</f>
        <v>0</v>
      </c>
      <c r="AH912" s="25" t="str">
        <f t="shared" ca="1" si="883"/>
        <v/>
      </c>
      <c r="AI912" s="25" t="str">
        <f t="shared" ca="1" si="861"/>
        <v/>
      </c>
      <c r="AJ912" s="25" t="str">
        <f t="shared" ca="1" si="884"/>
        <v/>
      </c>
      <c r="AK912" s="25" t="str">
        <f t="shared" ca="1" si="862"/>
        <v/>
      </c>
      <c r="AL912" s="25" t="str">
        <f t="shared" ca="1" si="885"/>
        <v/>
      </c>
      <c r="AM912" s="25" t="str">
        <f t="shared" ca="1" si="863"/>
        <v/>
      </c>
      <c r="AN912" s="25" t="str">
        <f t="shared" ca="1" si="886"/>
        <v/>
      </c>
      <c r="AO912" s="25" t="str">
        <f t="shared" ca="1" si="887"/>
        <v/>
      </c>
      <c r="AP912" s="25" t="str">
        <f ca="1">IF($H912="","",IF($Q912="x",SUM(AI$3:AK912)+SUM(AN$3:AO912)-SUM(AP$3:AP911),0))</f>
        <v/>
      </c>
      <c r="AQ912" s="25" t="str">
        <f t="shared" ca="1" si="888"/>
        <v/>
      </c>
      <c r="AR912" s="25" t="str">
        <f t="shared" ca="1" si="864"/>
        <v/>
      </c>
      <c r="AS912" s="7"/>
      <c r="AT912" s="25" t="str">
        <f t="shared" ca="1" si="889"/>
        <v/>
      </c>
      <c r="AU912" s="25">
        <f ca="1">SUM(AT$3:AT912)</f>
        <v>0</v>
      </c>
      <c r="AV912" s="25" t="str">
        <f t="shared" ca="1" si="890"/>
        <v/>
      </c>
      <c r="AW912" s="25" t="str">
        <f t="shared" ca="1" si="865"/>
        <v/>
      </c>
      <c r="AX912" s="25" t="str">
        <f t="shared" ca="1" si="891"/>
        <v/>
      </c>
      <c r="AY912" s="25" t="str">
        <f t="shared" ca="1" si="892"/>
        <v/>
      </c>
      <c r="AZ912" s="25" t="str">
        <f t="shared" ca="1" si="893"/>
        <v/>
      </c>
      <c r="BA912" s="25" t="str">
        <f t="shared" ca="1" si="894"/>
        <v/>
      </c>
      <c r="BB912" s="25" t="str">
        <f t="shared" ca="1" si="895"/>
        <v/>
      </c>
      <c r="BC912" s="25" t="str">
        <f t="shared" ca="1" si="896"/>
        <v/>
      </c>
      <c r="BD912" s="25" t="str">
        <f ca="1">IF($H912="","",IF($Q912="x",SUM(AW$3:AY912)+SUM(BB$3:BC912)-SUM(BD$3:BD911),0))</f>
        <v/>
      </c>
      <c r="BE912" s="25" t="str">
        <f t="shared" ca="1" si="897"/>
        <v/>
      </c>
      <c r="BF912" s="25" t="str">
        <f t="shared" ca="1" si="866"/>
        <v/>
      </c>
      <c r="BG912" s="7"/>
      <c r="BI912" s="25" t="str">
        <f t="shared" ca="1" si="898"/>
        <v/>
      </c>
      <c r="BJ912" s="25">
        <f ca="1">SUM(BI$3:BI912)</f>
        <v>0</v>
      </c>
      <c r="BK912" s="25" t="str">
        <f t="shared" ca="1" si="910"/>
        <v/>
      </c>
      <c r="BL912" s="25" t="str">
        <f t="shared" ca="1" si="867"/>
        <v/>
      </c>
      <c r="BM912" s="25" t="str">
        <f t="shared" ca="1" si="899"/>
        <v/>
      </c>
      <c r="BN912" s="25" t="str">
        <f t="shared" ca="1" si="900"/>
        <v/>
      </c>
      <c r="BO912" s="25" t="str">
        <f t="shared" ca="1" si="901"/>
        <v/>
      </c>
      <c r="BP912" s="25" t="str">
        <f t="shared" ca="1" si="902"/>
        <v/>
      </c>
      <c r="BQ912" s="25" t="str">
        <f t="shared" ca="1" si="903"/>
        <v/>
      </c>
      <c r="BR912" s="25" t="str">
        <f t="shared" ca="1" si="904"/>
        <v/>
      </c>
      <c r="BS912" s="25" t="str">
        <f ca="1">IF($H912="","",IF($Q912="x",SUM(BL$3:BN912)+SUM(BQ$3:BR912)-SUM(BS$3:BS911),0))</f>
        <v/>
      </c>
      <c r="BT912" s="25" t="str">
        <f t="shared" ca="1" si="905"/>
        <v/>
      </c>
      <c r="BU912" s="25" t="str">
        <f t="shared" ca="1" si="868"/>
        <v/>
      </c>
      <c r="BV912" s="7"/>
      <c r="BY912" s="7"/>
      <c r="CB912" s="131">
        <f t="shared" si="852"/>
        <v>909</v>
      </c>
      <c r="CC912" s="132" t="str">
        <f t="shared" ca="1" si="906"/>
        <v/>
      </c>
      <c r="CD912" s="133" t="str">
        <f t="shared" ca="1" si="853"/>
        <v/>
      </c>
      <c r="CE912" s="133" t="str">
        <f t="shared" ca="1" si="907"/>
        <v/>
      </c>
      <c r="CF912" s="133" t="str">
        <f t="shared" ca="1" si="854"/>
        <v/>
      </c>
      <c r="CG912" s="133" t="str">
        <f t="shared" ca="1" si="908"/>
        <v/>
      </c>
      <c r="CH912" s="133" t="str">
        <f ca="1">IF($H912="","",IF(MONTH($H912)=MONTH($C$4)-1,MAX(0,(CG912-SUM(N901:N912)+SUM(O901:O912))-(VLOOKUP(CB912-12,$CB$3:$CH911,6,FALSE))),0)*0.25)</f>
        <v/>
      </c>
      <c r="CI912" s="133" t="str">
        <f ca="1">IF($H912="","",CG912-SUM($CH$4:$CH912))</f>
        <v/>
      </c>
      <c r="CK912" s="133" t="str">
        <f ca="1">IF($H912="","",SUM($N$4:$N912)+$CK$3)</f>
        <v/>
      </c>
      <c r="CL912" s="133" t="str">
        <f ca="1">IF($H912="","",SUM($O$4:$O912))</f>
        <v/>
      </c>
      <c r="CM912" s="133" t="str">
        <f t="shared" ca="1" si="911"/>
        <v/>
      </c>
      <c r="CN912" s="133" t="str">
        <f ca="1">IF($H912="","",ROUND(IF(MONTH($H912)=MONTH($C$4)-1,BT912*(1+CC912)-SUM($CM$4:$CM912),0),2))</f>
        <v/>
      </c>
      <c r="CZ912" s="132" t="str">
        <f t="shared" ca="1" si="869"/>
        <v/>
      </c>
    </row>
    <row r="913" spans="6:104" x14ac:dyDescent="0.2">
      <c r="F913" s="3">
        <v>910</v>
      </c>
      <c r="G913" s="3">
        <f t="shared" si="870"/>
        <v>76</v>
      </c>
      <c r="H913" s="8" t="str">
        <f t="shared" ca="1" si="909"/>
        <v/>
      </c>
      <c r="I913" s="6" t="str">
        <f t="shared" ca="1" si="855"/>
        <v/>
      </c>
      <c r="J913" s="6" t="str">
        <f t="shared" ca="1" si="856"/>
        <v/>
      </c>
      <c r="K913" s="7"/>
      <c r="L913" s="6" t="str">
        <f ca="1">IF($H913="","",IF($J913="",VLOOKUP($I913,Sterbetafeln!$A$4:$I$124,$D$10,FALSE),MAX(0.0005,VLOOKUP($I913,Sterbetafeln!$A$4:$I$124,$D$10,FALSE)*VLOOKUP($J913,Sterbetafeln!$A$4:$I$124,$D$13,FALSE))))</f>
        <v/>
      </c>
      <c r="M913" s="78">
        <f ca="1">SUM($O$3:$O913)</f>
        <v>0</v>
      </c>
      <c r="N913" s="25" t="str">
        <f t="shared" ca="1" si="871"/>
        <v/>
      </c>
      <c r="O913" s="25" t="str">
        <f t="shared" ca="1" si="872"/>
        <v/>
      </c>
      <c r="P913" s="25" t="str">
        <f t="shared" ca="1" si="873"/>
        <v/>
      </c>
      <c r="Q913" s="7" t="str">
        <f t="shared" ca="1" si="874"/>
        <v/>
      </c>
      <c r="R913" s="25" t="str">
        <f t="shared" ca="1" si="875"/>
        <v/>
      </c>
      <c r="S913" s="25">
        <f ca="1">SUM(R$3:R913)</f>
        <v>0</v>
      </c>
      <c r="T913" s="25" t="str">
        <f t="shared" ca="1" si="876"/>
        <v/>
      </c>
      <c r="U913" s="25" t="str">
        <f t="shared" ca="1" si="857"/>
        <v/>
      </c>
      <c r="V913" s="25" t="str">
        <f t="shared" ca="1" si="877"/>
        <v/>
      </c>
      <c r="W913" s="25" t="str">
        <f t="shared" ca="1" si="858"/>
        <v/>
      </c>
      <c r="X913" s="25" t="str">
        <f t="shared" ca="1" si="878"/>
        <v/>
      </c>
      <c r="Y913" s="25" t="str">
        <f t="shared" ca="1" si="859"/>
        <v/>
      </c>
      <c r="Z913" s="25" t="str">
        <f t="shared" ca="1" si="879"/>
        <v/>
      </c>
      <c r="AA913" s="25" t="str">
        <f t="shared" ca="1" si="880"/>
        <v/>
      </c>
      <c r="AB913" s="25" t="str">
        <f ca="1">IF($H913="","",IF($Q913="x",SUM(U$3:W913)+SUM(Z$3:AA913)-SUM(AB$3:AB912),0))</f>
        <v/>
      </c>
      <c r="AC913" s="25" t="str">
        <f t="shared" ca="1" si="881"/>
        <v/>
      </c>
      <c r="AD913" s="25" t="str">
        <f t="shared" ca="1" si="860"/>
        <v/>
      </c>
      <c r="AE913" s="7"/>
      <c r="AF913" s="25" t="str">
        <f t="shared" ca="1" si="882"/>
        <v/>
      </c>
      <c r="AG913" s="25">
        <f ca="1">SUM(AF$3:AF913)</f>
        <v>0</v>
      </c>
      <c r="AH913" s="25" t="str">
        <f t="shared" ca="1" si="883"/>
        <v/>
      </c>
      <c r="AI913" s="25" t="str">
        <f t="shared" ca="1" si="861"/>
        <v/>
      </c>
      <c r="AJ913" s="25" t="str">
        <f t="shared" ca="1" si="884"/>
        <v/>
      </c>
      <c r="AK913" s="25" t="str">
        <f t="shared" ca="1" si="862"/>
        <v/>
      </c>
      <c r="AL913" s="25" t="str">
        <f t="shared" ca="1" si="885"/>
        <v/>
      </c>
      <c r="AM913" s="25" t="str">
        <f t="shared" ca="1" si="863"/>
        <v/>
      </c>
      <c r="AN913" s="25" t="str">
        <f t="shared" ca="1" si="886"/>
        <v/>
      </c>
      <c r="AO913" s="25" t="str">
        <f t="shared" ca="1" si="887"/>
        <v/>
      </c>
      <c r="AP913" s="25" t="str">
        <f ca="1">IF($H913="","",IF($Q913="x",SUM(AI$3:AK913)+SUM(AN$3:AO913)-SUM(AP$3:AP912),0))</f>
        <v/>
      </c>
      <c r="AQ913" s="25" t="str">
        <f t="shared" ca="1" si="888"/>
        <v/>
      </c>
      <c r="AR913" s="25" t="str">
        <f t="shared" ca="1" si="864"/>
        <v/>
      </c>
      <c r="AS913" s="7"/>
      <c r="AT913" s="25" t="str">
        <f t="shared" ca="1" si="889"/>
        <v/>
      </c>
      <c r="AU913" s="25">
        <f ca="1">SUM(AT$3:AT913)</f>
        <v>0</v>
      </c>
      <c r="AV913" s="25" t="str">
        <f t="shared" ca="1" si="890"/>
        <v/>
      </c>
      <c r="AW913" s="25" t="str">
        <f t="shared" ca="1" si="865"/>
        <v/>
      </c>
      <c r="AX913" s="25" t="str">
        <f t="shared" ca="1" si="891"/>
        <v/>
      </c>
      <c r="AY913" s="25" t="str">
        <f t="shared" ca="1" si="892"/>
        <v/>
      </c>
      <c r="AZ913" s="25" t="str">
        <f t="shared" ca="1" si="893"/>
        <v/>
      </c>
      <c r="BA913" s="25" t="str">
        <f t="shared" ca="1" si="894"/>
        <v/>
      </c>
      <c r="BB913" s="25" t="str">
        <f t="shared" ca="1" si="895"/>
        <v/>
      </c>
      <c r="BC913" s="25" t="str">
        <f t="shared" ca="1" si="896"/>
        <v/>
      </c>
      <c r="BD913" s="25" t="str">
        <f ca="1">IF($H913="","",IF($Q913="x",SUM(AW$3:AY913)+SUM(BB$3:BC913)-SUM(BD$3:BD912),0))</f>
        <v/>
      </c>
      <c r="BE913" s="25" t="str">
        <f t="shared" ca="1" si="897"/>
        <v/>
      </c>
      <c r="BF913" s="25" t="str">
        <f t="shared" ca="1" si="866"/>
        <v/>
      </c>
      <c r="BG913" s="7"/>
      <c r="BI913" s="25" t="str">
        <f t="shared" ca="1" si="898"/>
        <v/>
      </c>
      <c r="BJ913" s="25">
        <f ca="1">SUM(BI$3:BI913)</f>
        <v>0</v>
      </c>
      <c r="BK913" s="25" t="str">
        <f t="shared" ca="1" si="910"/>
        <v/>
      </c>
      <c r="BL913" s="25" t="str">
        <f t="shared" ca="1" si="867"/>
        <v/>
      </c>
      <c r="BM913" s="25" t="str">
        <f t="shared" ca="1" si="899"/>
        <v/>
      </c>
      <c r="BN913" s="25" t="str">
        <f t="shared" ca="1" si="900"/>
        <v/>
      </c>
      <c r="BO913" s="25" t="str">
        <f t="shared" ca="1" si="901"/>
        <v/>
      </c>
      <c r="BP913" s="25" t="str">
        <f t="shared" ca="1" si="902"/>
        <v/>
      </c>
      <c r="BQ913" s="25" t="str">
        <f t="shared" ca="1" si="903"/>
        <v/>
      </c>
      <c r="BR913" s="25" t="str">
        <f t="shared" ca="1" si="904"/>
        <v/>
      </c>
      <c r="BS913" s="25" t="str">
        <f ca="1">IF($H913="","",IF($Q913="x",SUM(BL$3:BN913)+SUM(BQ$3:BR913)-SUM(BS$3:BS912),0))</f>
        <v/>
      </c>
      <c r="BT913" s="25" t="str">
        <f t="shared" ca="1" si="905"/>
        <v/>
      </c>
      <c r="BU913" s="25" t="str">
        <f t="shared" ca="1" si="868"/>
        <v/>
      </c>
      <c r="BV913" s="7"/>
      <c r="BY913" s="7"/>
      <c r="CB913" s="131">
        <f t="shared" si="852"/>
        <v>910</v>
      </c>
      <c r="CC913" s="132" t="str">
        <f t="shared" ca="1" si="906"/>
        <v/>
      </c>
      <c r="CD913" s="133" t="str">
        <f t="shared" ca="1" si="853"/>
        <v/>
      </c>
      <c r="CE913" s="133" t="str">
        <f t="shared" ca="1" si="907"/>
        <v/>
      </c>
      <c r="CF913" s="133" t="str">
        <f t="shared" ca="1" si="854"/>
        <v/>
      </c>
      <c r="CG913" s="133" t="str">
        <f t="shared" ca="1" si="908"/>
        <v/>
      </c>
      <c r="CH913" s="133" t="str">
        <f ca="1">IF($H913="","",IF(MONTH($H913)=MONTH($C$4)-1,MAX(0,(CG913-SUM(N902:N913)+SUM(O902:O913))-(VLOOKUP(CB913-12,$CB$3:$CH912,6,FALSE))),0)*0.25)</f>
        <v/>
      </c>
      <c r="CI913" s="133" t="str">
        <f ca="1">IF($H913="","",CG913-SUM($CH$4:$CH913))</f>
        <v/>
      </c>
      <c r="CK913" s="133" t="str">
        <f ca="1">IF($H913="","",SUM($N$4:$N913)+$CK$3)</f>
        <v/>
      </c>
      <c r="CL913" s="133" t="str">
        <f ca="1">IF($H913="","",SUM($O$4:$O913))</f>
        <v/>
      </c>
      <c r="CM913" s="133" t="str">
        <f t="shared" ca="1" si="911"/>
        <v/>
      </c>
      <c r="CN913" s="133" t="str">
        <f ca="1">IF($H913="","",ROUND(IF(MONTH($H913)=MONTH($C$4)-1,BT913*(1+CC913)-SUM($CM$4:$CM913),0),2))</f>
        <v/>
      </c>
      <c r="CZ913" s="132" t="str">
        <f t="shared" ca="1" si="869"/>
        <v/>
      </c>
    </row>
    <row r="914" spans="6:104" x14ac:dyDescent="0.2">
      <c r="F914" s="3">
        <v>911</v>
      </c>
      <c r="G914" s="3">
        <f t="shared" si="870"/>
        <v>76</v>
      </c>
      <c r="H914" s="8" t="str">
        <f t="shared" ca="1" si="909"/>
        <v/>
      </c>
      <c r="I914" s="6" t="str">
        <f t="shared" ca="1" si="855"/>
        <v/>
      </c>
      <c r="J914" s="6" t="str">
        <f t="shared" ca="1" si="856"/>
        <v/>
      </c>
      <c r="K914" s="7"/>
      <c r="L914" s="6" t="str">
        <f ca="1">IF($H914="","",IF($J914="",VLOOKUP($I914,Sterbetafeln!$A$4:$I$124,$D$10,FALSE),MAX(0.0005,VLOOKUP($I914,Sterbetafeln!$A$4:$I$124,$D$10,FALSE)*VLOOKUP($J914,Sterbetafeln!$A$4:$I$124,$D$13,FALSE))))</f>
        <v/>
      </c>
      <c r="M914" s="78">
        <f ca="1">SUM($O$3:$O914)</f>
        <v>0</v>
      </c>
      <c r="N914" s="25" t="str">
        <f t="shared" ca="1" si="871"/>
        <v/>
      </c>
      <c r="O914" s="25" t="str">
        <f t="shared" ca="1" si="872"/>
        <v/>
      </c>
      <c r="P914" s="25" t="str">
        <f t="shared" ca="1" si="873"/>
        <v/>
      </c>
      <c r="Q914" s="7" t="str">
        <f t="shared" ca="1" si="874"/>
        <v/>
      </c>
      <c r="R914" s="25" t="str">
        <f t="shared" ca="1" si="875"/>
        <v/>
      </c>
      <c r="S914" s="25">
        <f ca="1">SUM(R$3:R914)</f>
        <v>0</v>
      </c>
      <c r="T914" s="25" t="str">
        <f t="shared" ca="1" si="876"/>
        <v/>
      </c>
      <c r="U914" s="25" t="str">
        <f t="shared" ca="1" si="857"/>
        <v/>
      </c>
      <c r="V914" s="25" t="str">
        <f t="shared" ca="1" si="877"/>
        <v/>
      </c>
      <c r="W914" s="25" t="str">
        <f t="shared" ca="1" si="858"/>
        <v/>
      </c>
      <c r="X914" s="25" t="str">
        <f t="shared" ca="1" si="878"/>
        <v/>
      </c>
      <c r="Y914" s="25" t="str">
        <f t="shared" ca="1" si="859"/>
        <v/>
      </c>
      <c r="Z914" s="25" t="str">
        <f t="shared" ca="1" si="879"/>
        <v/>
      </c>
      <c r="AA914" s="25" t="str">
        <f t="shared" ca="1" si="880"/>
        <v/>
      </c>
      <c r="AB914" s="25" t="str">
        <f ca="1">IF($H914="","",IF($Q914="x",SUM(U$3:W914)+SUM(Z$3:AA914)-SUM(AB$3:AB913),0))</f>
        <v/>
      </c>
      <c r="AC914" s="25" t="str">
        <f t="shared" ca="1" si="881"/>
        <v/>
      </c>
      <c r="AD914" s="25" t="str">
        <f t="shared" ca="1" si="860"/>
        <v/>
      </c>
      <c r="AE914" s="7"/>
      <c r="AF914" s="25" t="str">
        <f t="shared" ca="1" si="882"/>
        <v/>
      </c>
      <c r="AG914" s="25">
        <f ca="1">SUM(AF$3:AF914)</f>
        <v>0</v>
      </c>
      <c r="AH914" s="25" t="str">
        <f t="shared" ca="1" si="883"/>
        <v/>
      </c>
      <c r="AI914" s="25" t="str">
        <f t="shared" ca="1" si="861"/>
        <v/>
      </c>
      <c r="AJ914" s="25" t="str">
        <f t="shared" ca="1" si="884"/>
        <v/>
      </c>
      <c r="AK914" s="25" t="str">
        <f t="shared" ca="1" si="862"/>
        <v/>
      </c>
      <c r="AL914" s="25" t="str">
        <f t="shared" ca="1" si="885"/>
        <v/>
      </c>
      <c r="AM914" s="25" t="str">
        <f t="shared" ca="1" si="863"/>
        <v/>
      </c>
      <c r="AN914" s="25" t="str">
        <f t="shared" ca="1" si="886"/>
        <v/>
      </c>
      <c r="AO914" s="25" t="str">
        <f t="shared" ca="1" si="887"/>
        <v/>
      </c>
      <c r="AP914" s="25" t="str">
        <f ca="1">IF($H914="","",IF($Q914="x",SUM(AI$3:AK914)+SUM(AN$3:AO914)-SUM(AP$3:AP913),0))</f>
        <v/>
      </c>
      <c r="AQ914" s="25" t="str">
        <f t="shared" ca="1" si="888"/>
        <v/>
      </c>
      <c r="AR914" s="25" t="str">
        <f t="shared" ca="1" si="864"/>
        <v/>
      </c>
      <c r="AS914" s="7"/>
      <c r="AT914" s="25" t="str">
        <f t="shared" ca="1" si="889"/>
        <v/>
      </c>
      <c r="AU914" s="25">
        <f ca="1">SUM(AT$3:AT914)</f>
        <v>0</v>
      </c>
      <c r="AV914" s="25" t="str">
        <f t="shared" ca="1" si="890"/>
        <v/>
      </c>
      <c r="AW914" s="25" t="str">
        <f t="shared" ca="1" si="865"/>
        <v/>
      </c>
      <c r="AX914" s="25" t="str">
        <f t="shared" ca="1" si="891"/>
        <v/>
      </c>
      <c r="AY914" s="25" t="str">
        <f t="shared" ca="1" si="892"/>
        <v/>
      </c>
      <c r="AZ914" s="25" t="str">
        <f t="shared" ca="1" si="893"/>
        <v/>
      </c>
      <c r="BA914" s="25" t="str">
        <f t="shared" ca="1" si="894"/>
        <v/>
      </c>
      <c r="BB914" s="25" t="str">
        <f t="shared" ca="1" si="895"/>
        <v/>
      </c>
      <c r="BC914" s="25" t="str">
        <f t="shared" ca="1" si="896"/>
        <v/>
      </c>
      <c r="BD914" s="25" t="str">
        <f ca="1">IF($H914="","",IF($Q914="x",SUM(AW$3:AY914)+SUM(BB$3:BC914)-SUM(BD$3:BD913),0))</f>
        <v/>
      </c>
      <c r="BE914" s="25" t="str">
        <f t="shared" ca="1" si="897"/>
        <v/>
      </c>
      <c r="BF914" s="25" t="str">
        <f t="shared" ca="1" si="866"/>
        <v/>
      </c>
      <c r="BG914" s="7"/>
      <c r="BI914" s="25" t="str">
        <f t="shared" ca="1" si="898"/>
        <v/>
      </c>
      <c r="BJ914" s="25">
        <f ca="1">SUM(BI$3:BI914)</f>
        <v>0</v>
      </c>
      <c r="BK914" s="25" t="str">
        <f t="shared" ca="1" si="910"/>
        <v/>
      </c>
      <c r="BL914" s="25" t="str">
        <f t="shared" ca="1" si="867"/>
        <v/>
      </c>
      <c r="BM914" s="25" t="str">
        <f t="shared" ca="1" si="899"/>
        <v/>
      </c>
      <c r="BN914" s="25" t="str">
        <f t="shared" ca="1" si="900"/>
        <v/>
      </c>
      <c r="BO914" s="25" t="str">
        <f t="shared" ca="1" si="901"/>
        <v/>
      </c>
      <c r="BP914" s="25" t="str">
        <f t="shared" ca="1" si="902"/>
        <v/>
      </c>
      <c r="BQ914" s="25" t="str">
        <f t="shared" ca="1" si="903"/>
        <v/>
      </c>
      <c r="BR914" s="25" t="str">
        <f t="shared" ca="1" si="904"/>
        <v/>
      </c>
      <c r="BS914" s="25" t="str">
        <f ca="1">IF($H914="","",IF($Q914="x",SUM(BL$3:BN914)+SUM(BQ$3:BR914)-SUM(BS$3:BS913),0))</f>
        <v/>
      </c>
      <c r="BT914" s="25" t="str">
        <f t="shared" ca="1" si="905"/>
        <v/>
      </c>
      <c r="BU914" s="25" t="str">
        <f t="shared" ca="1" si="868"/>
        <v/>
      </c>
      <c r="BV914" s="7"/>
      <c r="BY914" s="7"/>
      <c r="CB914" s="131">
        <f t="shared" si="852"/>
        <v>911</v>
      </c>
      <c r="CC914" s="132" t="str">
        <f t="shared" ca="1" si="906"/>
        <v/>
      </c>
      <c r="CD914" s="133" t="str">
        <f t="shared" ca="1" si="853"/>
        <v/>
      </c>
      <c r="CE914" s="133" t="str">
        <f t="shared" ca="1" si="907"/>
        <v/>
      </c>
      <c r="CF914" s="133" t="str">
        <f t="shared" ca="1" si="854"/>
        <v/>
      </c>
      <c r="CG914" s="133" t="str">
        <f t="shared" ca="1" si="908"/>
        <v/>
      </c>
      <c r="CH914" s="133" t="str">
        <f ca="1">IF($H914="","",IF(MONTH($H914)=MONTH($C$4)-1,MAX(0,(CG914-SUM(N903:N914)+SUM(O903:O914))-(VLOOKUP(CB914-12,$CB$3:$CH913,6,FALSE))),0)*0.25)</f>
        <v/>
      </c>
      <c r="CI914" s="133" t="str">
        <f ca="1">IF($H914="","",CG914-SUM($CH$4:$CH914))</f>
        <v/>
      </c>
      <c r="CK914" s="133" t="str">
        <f ca="1">IF($H914="","",SUM($N$4:$N914)+$CK$3)</f>
        <v/>
      </c>
      <c r="CL914" s="133" t="str">
        <f ca="1">IF($H914="","",SUM($O$4:$O914))</f>
        <v/>
      </c>
      <c r="CM914" s="133" t="str">
        <f t="shared" ca="1" si="911"/>
        <v/>
      </c>
      <c r="CN914" s="133" t="str">
        <f ca="1">IF($H914="","",ROUND(IF(MONTH($H914)=MONTH($C$4)-1,BT914*(1+CC914)-SUM($CM$4:$CM914),0),2))</f>
        <v/>
      </c>
      <c r="CZ914" s="132" t="str">
        <f t="shared" ca="1" si="869"/>
        <v/>
      </c>
    </row>
    <row r="915" spans="6:104" x14ac:dyDescent="0.2">
      <c r="F915" s="3">
        <v>912</v>
      </c>
      <c r="G915" s="3">
        <f t="shared" si="870"/>
        <v>76</v>
      </c>
      <c r="H915" s="8" t="str">
        <f t="shared" ca="1" si="909"/>
        <v/>
      </c>
      <c r="I915" s="6" t="str">
        <f t="shared" ca="1" si="855"/>
        <v/>
      </c>
      <c r="J915" s="6" t="str">
        <f t="shared" ca="1" si="856"/>
        <v/>
      </c>
      <c r="K915" s="7"/>
      <c r="L915" s="6" t="str">
        <f ca="1">IF($H915="","",IF($J915="",VLOOKUP($I915,Sterbetafeln!$A$4:$I$124,$D$10,FALSE),MAX(0.0005,VLOOKUP($I915,Sterbetafeln!$A$4:$I$124,$D$10,FALSE)*VLOOKUP($J915,Sterbetafeln!$A$4:$I$124,$D$13,FALSE))))</f>
        <v/>
      </c>
      <c r="M915" s="78">
        <f ca="1">SUM($O$3:$O915)</f>
        <v>0</v>
      </c>
      <c r="N915" s="25" t="str">
        <f t="shared" ca="1" si="871"/>
        <v/>
      </c>
      <c r="O915" s="25" t="str">
        <f t="shared" ca="1" si="872"/>
        <v/>
      </c>
      <c r="P915" s="25" t="str">
        <f t="shared" ca="1" si="873"/>
        <v/>
      </c>
      <c r="Q915" s="7" t="str">
        <f t="shared" ca="1" si="874"/>
        <v/>
      </c>
      <c r="R915" s="25" t="str">
        <f t="shared" ca="1" si="875"/>
        <v/>
      </c>
      <c r="S915" s="25">
        <f ca="1">SUM(R$3:R915)</f>
        <v>0</v>
      </c>
      <c r="T915" s="25" t="str">
        <f t="shared" ca="1" si="876"/>
        <v/>
      </c>
      <c r="U915" s="25" t="str">
        <f t="shared" ca="1" si="857"/>
        <v/>
      </c>
      <c r="V915" s="25" t="str">
        <f t="shared" ca="1" si="877"/>
        <v/>
      </c>
      <c r="W915" s="25" t="str">
        <f t="shared" ca="1" si="858"/>
        <v/>
      </c>
      <c r="X915" s="25" t="str">
        <f t="shared" ca="1" si="878"/>
        <v/>
      </c>
      <c r="Y915" s="25" t="str">
        <f t="shared" ca="1" si="859"/>
        <v/>
      </c>
      <c r="Z915" s="25" t="str">
        <f t="shared" ca="1" si="879"/>
        <v/>
      </c>
      <c r="AA915" s="25" t="str">
        <f t="shared" ca="1" si="880"/>
        <v/>
      </c>
      <c r="AB915" s="25" t="str">
        <f ca="1">IF($H915="","",IF($Q915="x",SUM(U$3:W915)+SUM(Z$3:AA915)-SUM(AB$3:AB914),0))</f>
        <v/>
      </c>
      <c r="AC915" s="25" t="str">
        <f t="shared" ca="1" si="881"/>
        <v/>
      </c>
      <c r="AD915" s="25" t="str">
        <f t="shared" ca="1" si="860"/>
        <v/>
      </c>
      <c r="AE915" s="7"/>
      <c r="AF915" s="25" t="str">
        <f t="shared" ca="1" si="882"/>
        <v/>
      </c>
      <c r="AG915" s="25">
        <f ca="1">SUM(AF$3:AF915)</f>
        <v>0</v>
      </c>
      <c r="AH915" s="25" t="str">
        <f t="shared" ca="1" si="883"/>
        <v/>
      </c>
      <c r="AI915" s="25" t="str">
        <f t="shared" ca="1" si="861"/>
        <v/>
      </c>
      <c r="AJ915" s="25" t="str">
        <f t="shared" ca="1" si="884"/>
        <v/>
      </c>
      <c r="AK915" s="25" t="str">
        <f t="shared" ca="1" si="862"/>
        <v/>
      </c>
      <c r="AL915" s="25" t="str">
        <f t="shared" ca="1" si="885"/>
        <v/>
      </c>
      <c r="AM915" s="25" t="str">
        <f t="shared" ca="1" si="863"/>
        <v/>
      </c>
      <c r="AN915" s="25" t="str">
        <f t="shared" ca="1" si="886"/>
        <v/>
      </c>
      <c r="AO915" s="25" t="str">
        <f t="shared" ca="1" si="887"/>
        <v/>
      </c>
      <c r="AP915" s="25" t="str">
        <f ca="1">IF($H915="","",IF($Q915="x",SUM(AI$3:AK915)+SUM(AN$3:AO915)-SUM(AP$3:AP914),0))</f>
        <v/>
      </c>
      <c r="AQ915" s="25" t="str">
        <f t="shared" ca="1" si="888"/>
        <v/>
      </c>
      <c r="AR915" s="25" t="str">
        <f t="shared" ca="1" si="864"/>
        <v/>
      </c>
      <c r="AS915" s="7"/>
      <c r="AT915" s="25" t="str">
        <f t="shared" ca="1" si="889"/>
        <v/>
      </c>
      <c r="AU915" s="25">
        <f ca="1">SUM(AT$3:AT915)</f>
        <v>0</v>
      </c>
      <c r="AV915" s="25" t="str">
        <f t="shared" ca="1" si="890"/>
        <v/>
      </c>
      <c r="AW915" s="25" t="str">
        <f t="shared" ca="1" si="865"/>
        <v/>
      </c>
      <c r="AX915" s="25" t="str">
        <f t="shared" ca="1" si="891"/>
        <v/>
      </c>
      <c r="AY915" s="25" t="str">
        <f t="shared" ca="1" si="892"/>
        <v/>
      </c>
      <c r="AZ915" s="25" t="str">
        <f t="shared" ca="1" si="893"/>
        <v/>
      </c>
      <c r="BA915" s="25" t="str">
        <f t="shared" ca="1" si="894"/>
        <v/>
      </c>
      <c r="BB915" s="25" t="str">
        <f t="shared" ca="1" si="895"/>
        <v/>
      </c>
      <c r="BC915" s="25" t="str">
        <f t="shared" ca="1" si="896"/>
        <v/>
      </c>
      <c r="BD915" s="25" t="str">
        <f ca="1">IF($H915="","",IF($Q915="x",SUM(AW$3:AY915)+SUM(BB$3:BC915)-SUM(BD$3:BD914),0))</f>
        <v/>
      </c>
      <c r="BE915" s="25" t="str">
        <f t="shared" ca="1" si="897"/>
        <v/>
      </c>
      <c r="BF915" s="25" t="str">
        <f t="shared" ca="1" si="866"/>
        <v/>
      </c>
      <c r="BG915" s="7"/>
      <c r="BI915" s="25" t="str">
        <f t="shared" ca="1" si="898"/>
        <v/>
      </c>
      <c r="BJ915" s="25">
        <f ca="1">SUM(BI$3:BI915)</f>
        <v>0</v>
      </c>
      <c r="BK915" s="25" t="str">
        <f t="shared" ca="1" si="910"/>
        <v/>
      </c>
      <c r="BL915" s="25" t="str">
        <f t="shared" ca="1" si="867"/>
        <v/>
      </c>
      <c r="BM915" s="25" t="str">
        <f t="shared" ca="1" si="899"/>
        <v/>
      </c>
      <c r="BN915" s="25" t="str">
        <f t="shared" ca="1" si="900"/>
        <v/>
      </c>
      <c r="BO915" s="25" t="str">
        <f t="shared" ca="1" si="901"/>
        <v/>
      </c>
      <c r="BP915" s="25" t="str">
        <f t="shared" ca="1" si="902"/>
        <v/>
      </c>
      <c r="BQ915" s="25" t="str">
        <f t="shared" ca="1" si="903"/>
        <v/>
      </c>
      <c r="BR915" s="25" t="str">
        <f t="shared" ca="1" si="904"/>
        <v/>
      </c>
      <c r="BS915" s="25" t="str">
        <f ca="1">IF($H915="","",IF($Q915="x",SUM(BL$3:BN915)+SUM(BQ$3:BR915)-SUM(BS$3:BS914),0))</f>
        <v/>
      </c>
      <c r="BT915" s="25" t="str">
        <f t="shared" ca="1" si="905"/>
        <v/>
      </c>
      <c r="BU915" s="25" t="str">
        <f t="shared" ca="1" si="868"/>
        <v/>
      </c>
      <c r="BV915" s="7"/>
      <c r="BY915" s="7"/>
      <c r="CB915" s="131">
        <f t="shared" si="852"/>
        <v>912</v>
      </c>
      <c r="CC915" s="132" t="str">
        <f t="shared" ca="1" si="906"/>
        <v/>
      </c>
      <c r="CD915" s="133" t="str">
        <f t="shared" ca="1" si="853"/>
        <v/>
      </c>
      <c r="CE915" s="133" t="str">
        <f t="shared" ca="1" si="907"/>
        <v/>
      </c>
      <c r="CF915" s="133" t="str">
        <f t="shared" ca="1" si="854"/>
        <v/>
      </c>
      <c r="CG915" s="133" t="str">
        <f t="shared" ca="1" si="908"/>
        <v/>
      </c>
      <c r="CH915" s="133" t="str">
        <f ca="1">IF($H915="","",IF(MONTH($H915)=MONTH($C$4)-1,MAX(0,(CG915-SUM(N904:N915)+SUM(O904:O915))-(VLOOKUP(CB915-12,$CB$3:$CH914,6,FALSE))),0)*0.25)</f>
        <v/>
      </c>
      <c r="CI915" s="133" t="str">
        <f ca="1">IF($H915="","",CG915-SUM($CH$4:$CH915))</f>
        <v/>
      </c>
      <c r="CK915" s="133" t="str">
        <f ca="1">IF($H915="","",SUM($N$4:$N915)+$CK$3)</f>
        <v/>
      </c>
      <c r="CL915" s="133" t="str">
        <f ca="1">IF($H915="","",SUM($O$4:$O915))</f>
        <v/>
      </c>
      <c r="CM915" s="133" t="str">
        <f t="shared" ca="1" si="911"/>
        <v/>
      </c>
      <c r="CN915" s="133" t="str">
        <f ca="1">IF($H915="","",ROUND(IF(MONTH($H915)=MONTH($C$4)-1,BT915*(1+CC915)-SUM($CM$4:$CM915),0),2))</f>
        <v/>
      </c>
      <c r="CZ915" s="132" t="str">
        <f t="shared" ca="1" si="869"/>
        <v/>
      </c>
    </row>
    <row r="916" spans="6:104" x14ac:dyDescent="0.2">
      <c r="F916" s="3">
        <v>913</v>
      </c>
      <c r="G916" s="3">
        <f t="shared" si="870"/>
        <v>77</v>
      </c>
      <c r="H916" s="8" t="str">
        <f t="shared" ca="1" si="909"/>
        <v/>
      </c>
      <c r="I916" s="6" t="str">
        <f t="shared" ca="1" si="855"/>
        <v/>
      </c>
      <c r="J916" s="6" t="str">
        <f t="shared" ca="1" si="856"/>
        <v/>
      </c>
      <c r="K916" s="7"/>
      <c r="L916" s="6" t="str">
        <f ca="1">IF($H916="","",IF($J916="",VLOOKUP($I916,Sterbetafeln!$A$4:$I$124,$D$10,FALSE),MAX(0.0005,VLOOKUP($I916,Sterbetafeln!$A$4:$I$124,$D$10,FALSE)*VLOOKUP($J916,Sterbetafeln!$A$4:$I$124,$D$13,FALSE))))</f>
        <v/>
      </c>
      <c r="M916" s="78">
        <f ca="1">SUM($O$3:$O916)</f>
        <v>0</v>
      </c>
      <c r="N916" s="25" t="str">
        <f t="shared" ca="1" si="871"/>
        <v/>
      </c>
      <c r="O916" s="25" t="str">
        <f t="shared" ca="1" si="872"/>
        <v/>
      </c>
      <c r="P916" s="25" t="str">
        <f t="shared" ca="1" si="873"/>
        <v/>
      </c>
      <c r="Q916" s="7" t="str">
        <f t="shared" ca="1" si="874"/>
        <v/>
      </c>
      <c r="R916" s="25" t="str">
        <f t="shared" ca="1" si="875"/>
        <v/>
      </c>
      <c r="S916" s="25">
        <f ca="1">SUM(R$3:R916)</f>
        <v>0</v>
      </c>
      <c r="T916" s="25" t="str">
        <f t="shared" ca="1" si="876"/>
        <v/>
      </c>
      <c r="U916" s="25" t="str">
        <f t="shared" ca="1" si="857"/>
        <v/>
      </c>
      <c r="V916" s="25" t="str">
        <f t="shared" ca="1" si="877"/>
        <v/>
      </c>
      <c r="W916" s="25" t="str">
        <f t="shared" ca="1" si="858"/>
        <v/>
      </c>
      <c r="X916" s="25" t="str">
        <f t="shared" ca="1" si="878"/>
        <v/>
      </c>
      <c r="Y916" s="25" t="str">
        <f t="shared" ca="1" si="859"/>
        <v/>
      </c>
      <c r="Z916" s="25" t="str">
        <f t="shared" ca="1" si="879"/>
        <v/>
      </c>
      <c r="AA916" s="25" t="str">
        <f t="shared" ca="1" si="880"/>
        <v/>
      </c>
      <c r="AB916" s="25" t="str">
        <f ca="1">IF($H916="","",IF($Q916="x",SUM(U$3:W916)+SUM(Z$3:AA916)-SUM(AB$3:AB915),0))</f>
        <v/>
      </c>
      <c r="AC916" s="25" t="str">
        <f t="shared" ca="1" si="881"/>
        <v/>
      </c>
      <c r="AD916" s="25" t="str">
        <f t="shared" ca="1" si="860"/>
        <v/>
      </c>
      <c r="AE916" s="7"/>
      <c r="AF916" s="25" t="str">
        <f t="shared" ca="1" si="882"/>
        <v/>
      </c>
      <c r="AG916" s="25">
        <f ca="1">SUM(AF$3:AF916)</f>
        <v>0</v>
      </c>
      <c r="AH916" s="25" t="str">
        <f t="shared" ca="1" si="883"/>
        <v/>
      </c>
      <c r="AI916" s="25" t="str">
        <f t="shared" ca="1" si="861"/>
        <v/>
      </c>
      <c r="AJ916" s="25" t="str">
        <f t="shared" ca="1" si="884"/>
        <v/>
      </c>
      <c r="AK916" s="25" t="str">
        <f t="shared" ca="1" si="862"/>
        <v/>
      </c>
      <c r="AL916" s="25" t="str">
        <f t="shared" ca="1" si="885"/>
        <v/>
      </c>
      <c r="AM916" s="25" t="str">
        <f t="shared" ca="1" si="863"/>
        <v/>
      </c>
      <c r="AN916" s="25" t="str">
        <f t="shared" ca="1" si="886"/>
        <v/>
      </c>
      <c r="AO916" s="25" t="str">
        <f t="shared" ca="1" si="887"/>
        <v/>
      </c>
      <c r="AP916" s="25" t="str">
        <f ca="1">IF($H916="","",IF($Q916="x",SUM(AI$3:AK916)+SUM(AN$3:AO916)-SUM(AP$3:AP915),0))</f>
        <v/>
      </c>
      <c r="AQ916" s="25" t="str">
        <f t="shared" ca="1" si="888"/>
        <v/>
      </c>
      <c r="AR916" s="25" t="str">
        <f t="shared" ca="1" si="864"/>
        <v/>
      </c>
      <c r="AS916" s="7"/>
      <c r="AT916" s="25" t="str">
        <f t="shared" ca="1" si="889"/>
        <v/>
      </c>
      <c r="AU916" s="25">
        <f ca="1">SUM(AT$3:AT916)</f>
        <v>0</v>
      </c>
      <c r="AV916" s="25" t="str">
        <f t="shared" ca="1" si="890"/>
        <v/>
      </c>
      <c r="AW916" s="25" t="str">
        <f t="shared" ca="1" si="865"/>
        <v/>
      </c>
      <c r="AX916" s="25" t="str">
        <f t="shared" ca="1" si="891"/>
        <v/>
      </c>
      <c r="AY916" s="25" t="str">
        <f t="shared" ca="1" si="892"/>
        <v/>
      </c>
      <c r="AZ916" s="25" t="str">
        <f t="shared" ca="1" si="893"/>
        <v/>
      </c>
      <c r="BA916" s="25" t="str">
        <f t="shared" ca="1" si="894"/>
        <v/>
      </c>
      <c r="BB916" s="25" t="str">
        <f t="shared" ca="1" si="895"/>
        <v/>
      </c>
      <c r="BC916" s="25" t="str">
        <f t="shared" ca="1" si="896"/>
        <v/>
      </c>
      <c r="BD916" s="25" t="str">
        <f ca="1">IF($H916="","",IF($Q916="x",SUM(AW$3:AY916)+SUM(BB$3:BC916)-SUM(BD$3:BD915),0))</f>
        <v/>
      </c>
      <c r="BE916" s="25" t="str">
        <f t="shared" ca="1" si="897"/>
        <v/>
      </c>
      <c r="BF916" s="25" t="str">
        <f t="shared" ca="1" si="866"/>
        <v/>
      </c>
      <c r="BG916" s="7"/>
      <c r="BI916" s="25" t="str">
        <f t="shared" ca="1" si="898"/>
        <v/>
      </c>
      <c r="BJ916" s="25">
        <f ca="1">SUM(BI$3:BI916)</f>
        <v>0</v>
      </c>
      <c r="BK916" s="25" t="str">
        <f t="shared" ca="1" si="910"/>
        <v/>
      </c>
      <c r="BL916" s="25" t="str">
        <f t="shared" ca="1" si="867"/>
        <v/>
      </c>
      <c r="BM916" s="25" t="str">
        <f t="shared" ca="1" si="899"/>
        <v/>
      </c>
      <c r="BN916" s="25" t="str">
        <f t="shared" ca="1" si="900"/>
        <v/>
      </c>
      <c r="BO916" s="25" t="str">
        <f t="shared" ca="1" si="901"/>
        <v/>
      </c>
      <c r="BP916" s="25" t="str">
        <f t="shared" ca="1" si="902"/>
        <v/>
      </c>
      <c r="BQ916" s="25" t="str">
        <f t="shared" ca="1" si="903"/>
        <v/>
      </c>
      <c r="BR916" s="25" t="str">
        <f t="shared" ca="1" si="904"/>
        <v/>
      </c>
      <c r="BS916" s="25" t="str">
        <f ca="1">IF($H916="","",IF($Q916="x",SUM(BL$3:BN916)+SUM(BQ$3:BR916)-SUM(BS$3:BS915),0))</f>
        <v/>
      </c>
      <c r="BT916" s="25" t="str">
        <f t="shared" ca="1" si="905"/>
        <v/>
      </c>
      <c r="BU916" s="25" t="str">
        <f t="shared" ca="1" si="868"/>
        <v/>
      </c>
      <c r="BV916" s="7"/>
      <c r="BY916" s="7"/>
      <c r="CB916" s="131">
        <f t="shared" si="852"/>
        <v>913</v>
      </c>
      <c r="CC916" s="132" t="str">
        <f t="shared" ca="1" si="906"/>
        <v/>
      </c>
      <c r="CD916" s="133" t="str">
        <f t="shared" ca="1" si="853"/>
        <v/>
      </c>
      <c r="CE916" s="133" t="str">
        <f t="shared" ca="1" si="907"/>
        <v/>
      </c>
      <c r="CF916" s="133" t="str">
        <f t="shared" ca="1" si="854"/>
        <v/>
      </c>
      <c r="CG916" s="133" t="str">
        <f t="shared" ca="1" si="908"/>
        <v/>
      </c>
      <c r="CH916" s="133" t="str">
        <f ca="1">IF($H916="","",IF(MONTH($H916)=MONTH($C$4)-1,MAX(0,(CG916-SUM(N905:N916)+SUM(O905:O916))-(VLOOKUP(CB916-12,$CB$3:$CH915,6,FALSE))),0)*0.25)</f>
        <v/>
      </c>
      <c r="CI916" s="133" t="str">
        <f ca="1">IF($H916="","",CG916-SUM($CH$4:$CH916))</f>
        <v/>
      </c>
      <c r="CK916" s="133" t="str">
        <f ca="1">IF($H916="","",SUM($N$4:$N916)+$CK$3)</f>
        <v/>
      </c>
      <c r="CL916" s="133" t="str">
        <f ca="1">IF($H916="","",SUM($O$4:$O916))</f>
        <v/>
      </c>
      <c r="CM916" s="133" t="str">
        <f t="shared" ca="1" si="911"/>
        <v/>
      </c>
      <c r="CN916" s="133" t="str">
        <f ca="1">IF($H916="","",ROUND(IF(MONTH($H916)=MONTH($C$4)-1,BT916*(1+CC916)-SUM($CM$4:$CM916),0),2))</f>
        <v/>
      </c>
      <c r="CZ916" s="132" t="str">
        <f t="shared" ca="1" si="869"/>
        <v/>
      </c>
    </row>
    <row r="917" spans="6:104" x14ac:dyDescent="0.2">
      <c r="F917" s="3">
        <v>914</v>
      </c>
      <c r="G917" s="3">
        <f t="shared" si="870"/>
        <v>77</v>
      </c>
      <c r="H917" s="8" t="str">
        <f t="shared" ca="1" si="909"/>
        <v/>
      </c>
      <c r="I917" s="6" t="str">
        <f t="shared" ca="1" si="855"/>
        <v/>
      </c>
      <c r="J917" s="6" t="str">
        <f t="shared" ca="1" si="856"/>
        <v/>
      </c>
      <c r="K917" s="7"/>
      <c r="L917" s="6" t="str">
        <f ca="1">IF($H917="","",IF($J917="",VLOOKUP($I917,Sterbetafeln!$A$4:$I$124,$D$10,FALSE),MAX(0.0005,VLOOKUP($I917,Sterbetafeln!$A$4:$I$124,$D$10,FALSE)*VLOOKUP($J917,Sterbetafeln!$A$4:$I$124,$D$13,FALSE))))</f>
        <v/>
      </c>
      <c r="M917" s="78">
        <f ca="1">SUM($O$3:$O917)</f>
        <v>0</v>
      </c>
      <c r="N917" s="25" t="str">
        <f t="shared" ca="1" si="871"/>
        <v/>
      </c>
      <c r="O917" s="25" t="str">
        <f t="shared" ca="1" si="872"/>
        <v/>
      </c>
      <c r="P917" s="25" t="str">
        <f t="shared" ca="1" si="873"/>
        <v/>
      </c>
      <c r="Q917" s="7" t="str">
        <f t="shared" ca="1" si="874"/>
        <v/>
      </c>
      <c r="R917" s="25" t="str">
        <f t="shared" ca="1" si="875"/>
        <v/>
      </c>
      <c r="S917" s="25">
        <f ca="1">SUM(R$3:R917)</f>
        <v>0</v>
      </c>
      <c r="T917" s="25" t="str">
        <f t="shared" ca="1" si="876"/>
        <v/>
      </c>
      <c r="U917" s="25" t="str">
        <f t="shared" ca="1" si="857"/>
        <v/>
      </c>
      <c r="V917" s="25" t="str">
        <f t="shared" ca="1" si="877"/>
        <v/>
      </c>
      <c r="W917" s="25" t="str">
        <f t="shared" ca="1" si="858"/>
        <v/>
      </c>
      <c r="X917" s="25" t="str">
        <f t="shared" ca="1" si="878"/>
        <v/>
      </c>
      <c r="Y917" s="25" t="str">
        <f t="shared" ca="1" si="859"/>
        <v/>
      </c>
      <c r="Z917" s="25" t="str">
        <f t="shared" ca="1" si="879"/>
        <v/>
      </c>
      <c r="AA917" s="25" t="str">
        <f t="shared" ca="1" si="880"/>
        <v/>
      </c>
      <c r="AB917" s="25" t="str">
        <f ca="1">IF($H917="","",IF($Q917="x",SUM(U$3:W917)+SUM(Z$3:AA917)-SUM(AB$3:AB916),0))</f>
        <v/>
      </c>
      <c r="AC917" s="25" t="str">
        <f t="shared" ca="1" si="881"/>
        <v/>
      </c>
      <c r="AD917" s="25" t="str">
        <f t="shared" ca="1" si="860"/>
        <v/>
      </c>
      <c r="AE917" s="7"/>
      <c r="AF917" s="25" t="str">
        <f t="shared" ca="1" si="882"/>
        <v/>
      </c>
      <c r="AG917" s="25">
        <f ca="1">SUM(AF$3:AF917)</f>
        <v>0</v>
      </c>
      <c r="AH917" s="25" t="str">
        <f t="shared" ca="1" si="883"/>
        <v/>
      </c>
      <c r="AI917" s="25" t="str">
        <f t="shared" ca="1" si="861"/>
        <v/>
      </c>
      <c r="AJ917" s="25" t="str">
        <f t="shared" ca="1" si="884"/>
        <v/>
      </c>
      <c r="AK917" s="25" t="str">
        <f t="shared" ca="1" si="862"/>
        <v/>
      </c>
      <c r="AL917" s="25" t="str">
        <f t="shared" ca="1" si="885"/>
        <v/>
      </c>
      <c r="AM917" s="25" t="str">
        <f t="shared" ca="1" si="863"/>
        <v/>
      </c>
      <c r="AN917" s="25" t="str">
        <f t="shared" ca="1" si="886"/>
        <v/>
      </c>
      <c r="AO917" s="25" t="str">
        <f t="shared" ca="1" si="887"/>
        <v/>
      </c>
      <c r="AP917" s="25" t="str">
        <f ca="1">IF($H917="","",IF($Q917="x",SUM(AI$3:AK917)+SUM(AN$3:AO917)-SUM(AP$3:AP916),0))</f>
        <v/>
      </c>
      <c r="AQ917" s="25" t="str">
        <f t="shared" ca="1" si="888"/>
        <v/>
      </c>
      <c r="AR917" s="25" t="str">
        <f t="shared" ca="1" si="864"/>
        <v/>
      </c>
      <c r="AS917" s="7"/>
      <c r="AT917" s="25" t="str">
        <f t="shared" ca="1" si="889"/>
        <v/>
      </c>
      <c r="AU917" s="25">
        <f ca="1">SUM(AT$3:AT917)</f>
        <v>0</v>
      </c>
      <c r="AV917" s="25" t="str">
        <f t="shared" ca="1" si="890"/>
        <v/>
      </c>
      <c r="AW917" s="25" t="str">
        <f t="shared" ca="1" si="865"/>
        <v/>
      </c>
      <c r="AX917" s="25" t="str">
        <f t="shared" ca="1" si="891"/>
        <v/>
      </c>
      <c r="AY917" s="25" t="str">
        <f t="shared" ca="1" si="892"/>
        <v/>
      </c>
      <c r="AZ917" s="25" t="str">
        <f t="shared" ca="1" si="893"/>
        <v/>
      </c>
      <c r="BA917" s="25" t="str">
        <f t="shared" ca="1" si="894"/>
        <v/>
      </c>
      <c r="BB917" s="25" t="str">
        <f t="shared" ca="1" si="895"/>
        <v/>
      </c>
      <c r="BC917" s="25" t="str">
        <f t="shared" ca="1" si="896"/>
        <v/>
      </c>
      <c r="BD917" s="25" t="str">
        <f ca="1">IF($H917="","",IF($Q917="x",SUM(AW$3:AY917)+SUM(BB$3:BC917)-SUM(BD$3:BD916),0))</f>
        <v/>
      </c>
      <c r="BE917" s="25" t="str">
        <f t="shared" ca="1" si="897"/>
        <v/>
      </c>
      <c r="BF917" s="25" t="str">
        <f t="shared" ca="1" si="866"/>
        <v/>
      </c>
      <c r="BG917" s="7"/>
      <c r="BI917" s="25" t="str">
        <f t="shared" ca="1" si="898"/>
        <v/>
      </c>
      <c r="BJ917" s="25">
        <f ca="1">SUM(BI$3:BI917)</f>
        <v>0</v>
      </c>
      <c r="BK917" s="25" t="str">
        <f t="shared" ca="1" si="910"/>
        <v/>
      </c>
      <c r="BL917" s="25" t="str">
        <f t="shared" ca="1" si="867"/>
        <v/>
      </c>
      <c r="BM917" s="25" t="str">
        <f t="shared" ca="1" si="899"/>
        <v/>
      </c>
      <c r="BN917" s="25" t="str">
        <f t="shared" ca="1" si="900"/>
        <v/>
      </c>
      <c r="BO917" s="25" t="str">
        <f t="shared" ca="1" si="901"/>
        <v/>
      </c>
      <c r="BP917" s="25" t="str">
        <f t="shared" ca="1" si="902"/>
        <v/>
      </c>
      <c r="BQ917" s="25" t="str">
        <f t="shared" ca="1" si="903"/>
        <v/>
      </c>
      <c r="BR917" s="25" t="str">
        <f t="shared" ca="1" si="904"/>
        <v/>
      </c>
      <c r="BS917" s="25" t="str">
        <f ca="1">IF($H917="","",IF($Q917="x",SUM(BL$3:BN917)+SUM(BQ$3:BR917)-SUM(BS$3:BS916),0))</f>
        <v/>
      </c>
      <c r="BT917" s="25" t="str">
        <f t="shared" ca="1" si="905"/>
        <v/>
      </c>
      <c r="BU917" s="25" t="str">
        <f t="shared" ca="1" si="868"/>
        <v/>
      </c>
      <c r="BV917" s="7"/>
      <c r="BY917" s="7"/>
      <c r="CB917" s="131">
        <f t="shared" si="852"/>
        <v>914</v>
      </c>
      <c r="CC917" s="132" t="str">
        <f t="shared" ca="1" si="906"/>
        <v/>
      </c>
      <c r="CD917" s="133" t="str">
        <f t="shared" ca="1" si="853"/>
        <v/>
      </c>
      <c r="CE917" s="133" t="str">
        <f t="shared" ca="1" si="907"/>
        <v/>
      </c>
      <c r="CF917" s="133" t="str">
        <f t="shared" ca="1" si="854"/>
        <v/>
      </c>
      <c r="CG917" s="133" t="str">
        <f t="shared" ca="1" si="908"/>
        <v/>
      </c>
      <c r="CH917" s="133" t="str">
        <f ca="1">IF($H917="","",IF(MONTH($H917)=MONTH($C$4)-1,MAX(0,(CG917-SUM(N906:N917)+SUM(O906:O917))-(VLOOKUP(CB917-12,$CB$3:$CH916,6,FALSE))),0)*0.25)</f>
        <v/>
      </c>
      <c r="CI917" s="133" t="str">
        <f ca="1">IF($H917="","",CG917-SUM($CH$4:$CH917))</f>
        <v/>
      </c>
      <c r="CK917" s="133" t="str">
        <f ca="1">IF($H917="","",SUM($N$4:$N917)+$CK$3)</f>
        <v/>
      </c>
      <c r="CL917" s="133" t="str">
        <f ca="1">IF($H917="","",SUM($O$4:$O917))</f>
        <v/>
      </c>
      <c r="CM917" s="133" t="str">
        <f t="shared" ca="1" si="911"/>
        <v/>
      </c>
      <c r="CN917" s="133" t="str">
        <f ca="1">IF($H917="","",ROUND(IF(MONTH($H917)=MONTH($C$4)-1,BT917*(1+CC917)-SUM($CM$4:$CM917),0),2))</f>
        <v/>
      </c>
      <c r="CZ917" s="132" t="str">
        <f t="shared" ca="1" si="869"/>
        <v/>
      </c>
    </row>
    <row r="918" spans="6:104" x14ac:dyDescent="0.2">
      <c r="F918" s="3">
        <v>915</v>
      </c>
      <c r="G918" s="3">
        <f t="shared" si="870"/>
        <v>77</v>
      </c>
      <c r="H918" s="8" t="str">
        <f t="shared" ca="1" si="909"/>
        <v/>
      </c>
      <c r="I918" s="6" t="str">
        <f t="shared" ca="1" si="855"/>
        <v/>
      </c>
      <c r="J918" s="6" t="str">
        <f t="shared" ca="1" si="856"/>
        <v/>
      </c>
      <c r="K918" s="7"/>
      <c r="L918" s="6" t="str">
        <f ca="1">IF($H918="","",IF($J918="",VLOOKUP($I918,Sterbetafeln!$A$4:$I$124,$D$10,FALSE),MAX(0.0005,VLOOKUP($I918,Sterbetafeln!$A$4:$I$124,$D$10,FALSE)*VLOOKUP($J918,Sterbetafeln!$A$4:$I$124,$D$13,FALSE))))</f>
        <v/>
      </c>
      <c r="M918" s="78">
        <f ca="1">SUM($O$3:$O918)</f>
        <v>0</v>
      </c>
      <c r="N918" s="25" t="str">
        <f t="shared" ca="1" si="871"/>
        <v/>
      </c>
      <c r="O918" s="25" t="str">
        <f t="shared" ca="1" si="872"/>
        <v/>
      </c>
      <c r="P918" s="25" t="str">
        <f t="shared" ca="1" si="873"/>
        <v/>
      </c>
      <c r="Q918" s="7" t="str">
        <f t="shared" ca="1" si="874"/>
        <v/>
      </c>
      <c r="R918" s="25" t="str">
        <f t="shared" ca="1" si="875"/>
        <v/>
      </c>
      <c r="S918" s="25">
        <f ca="1">SUM(R$3:R918)</f>
        <v>0</v>
      </c>
      <c r="T918" s="25" t="str">
        <f t="shared" ca="1" si="876"/>
        <v/>
      </c>
      <c r="U918" s="25" t="str">
        <f t="shared" ca="1" si="857"/>
        <v/>
      </c>
      <c r="V918" s="25" t="str">
        <f t="shared" ca="1" si="877"/>
        <v/>
      </c>
      <c r="W918" s="25" t="str">
        <f t="shared" ca="1" si="858"/>
        <v/>
      </c>
      <c r="X918" s="25" t="str">
        <f t="shared" ca="1" si="878"/>
        <v/>
      </c>
      <c r="Y918" s="25" t="str">
        <f t="shared" ca="1" si="859"/>
        <v/>
      </c>
      <c r="Z918" s="25" t="str">
        <f t="shared" ca="1" si="879"/>
        <v/>
      </c>
      <c r="AA918" s="25" t="str">
        <f t="shared" ca="1" si="880"/>
        <v/>
      </c>
      <c r="AB918" s="25" t="str">
        <f ca="1">IF($H918="","",IF($Q918="x",SUM(U$3:W918)+SUM(Z$3:AA918)-SUM(AB$3:AB917),0))</f>
        <v/>
      </c>
      <c r="AC918" s="25" t="str">
        <f t="shared" ca="1" si="881"/>
        <v/>
      </c>
      <c r="AD918" s="25" t="str">
        <f t="shared" ca="1" si="860"/>
        <v/>
      </c>
      <c r="AE918" s="7"/>
      <c r="AF918" s="25" t="str">
        <f t="shared" ca="1" si="882"/>
        <v/>
      </c>
      <c r="AG918" s="25">
        <f ca="1">SUM(AF$3:AF918)</f>
        <v>0</v>
      </c>
      <c r="AH918" s="25" t="str">
        <f t="shared" ca="1" si="883"/>
        <v/>
      </c>
      <c r="AI918" s="25" t="str">
        <f t="shared" ca="1" si="861"/>
        <v/>
      </c>
      <c r="AJ918" s="25" t="str">
        <f t="shared" ca="1" si="884"/>
        <v/>
      </c>
      <c r="AK918" s="25" t="str">
        <f t="shared" ca="1" si="862"/>
        <v/>
      </c>
      <c r="AL918" s="25" t="str">
        <f t="shared" ca="1" si="885"/>
        <v/>
      </c>
      <c r="AM918" s="25" t="str">
        <f t="shared" ca="1" si="863"/>
        <v/>
      </c>
      <c r="AN918" s="25" t="str">
        <f t="shared" ca="1" si="886"/>
        <v/>
      </c>
      <c r="AO918" s="25" t="str">
        <f t="shared" ca="1" si="887"/>
        <v/>
      </c>
      <c r="AP918" s="25" t="str">
        <f ca="1">IF($H918="","",IF($Q918="x",SUM(AI$3:AK918)+SUM(AN$3:AO918)-SUM(AP$3:AP917),0))</f>
        <v/>
      </c>
      <c r="AQ918" s="25" t="str">
        <f t="shared" ca="1" si="888"/>
        <v/>
      </c>
      <c r="AR918" s="25" t="str">
        <f t="shared" ca="1" si="864"/>
        <v/>
      </c>
      <c r="AS918" s="7"/>
      <c r="AT918" s="25" t="str">
        <f t="shared" ca="1" si="889"/>
        <v/>
      </c>
      <c r="AU918" s="25">
        <f ca="1">SUM(AT$3:AT918)</f>
        <v>0</v>
      </c>
      <c r="AV918" s="25" t="str">
        <f t="shared" ca="1" si="890"/>
        <v/>
      </c>
      <c r="AW918" s="25" t="str">
        <f t="shared" ca="1" si="865"/>
        <v/>
      </c>
      <c r="AX918" s="25" t="str">
        <f t="shared" ca="1" si="891"/>
        <v/>
      </c>
      <c r="AY918" s="25" t="str">
        <f t="shared" ca="1" si="892"/>
        <v/>
      </c>
      <c r="AZ918" s="25" t="str">
        <f t="shared" ca="1" si="893"/>
        <v/>
      </c>
      <c r="BA918" s="25" t="str">
        <f t="shared" ca="1" si="894"/>
        <v/>
      </c>
      <c r="BB918" s="25" t="str">
        <f t="shared" ca="1" si="895"/>
        <v/>
      </c>
      <c r="BC918" s="25" t="str">
        <f t="shared" ca="1" si="896"/>
        <v/>
      </c>
      <c r="BD918" s="25" t="str">
        <f ca="1">IF($H918="","",IF($Q918="x",SUM(AW$3:AY918)+SUM(BB$3:BC918)-SUM(BD$3:BD917),0))</f>
        <v/>
      </c>
      <c r="BE918" s="25" t="str">
        <f t="shared" ca="1" si="897"/>
        <v/>
      </c>
      <c r="BF918" s="25" t="str">
        <f t="shared" ca="1" si="866"/>
        <v/>
      </c>
      <c r="BG918" s="7"/>
      <c r="BI918" s="25" t="str">
        <f t="shared" ca="1" si="898"/>
        <v/>
      </c>
      <c r="BJ918" s="25">
        <f ca="1">SUM(BI$3:BI918)</f>
        <v>0</v>
      </c>
      <c r="BK918" s="25" t="str">
        <f t="shared" ca="1" si="910"/>
        <v/>
      </c>
      <c r="BL918" s="25" t="str">
        <f t="shared" ca="1" si="867"/>
        <v/>
      </c>
      <c r="BM918" s="25" t="str">
        <f t="shared" ca="1" si="899"/>
        <v/>
      </c>
      <c r="BN918" s="25" t="str">
        <f t="shared" ca="1" si="900"/>
        <v/>
      </c>
      <c r="BO918" s="25" t="str">
        <f t="shared" ca="1" si="901"/>
        <v/>
      </c>
      <c r="BP918" s="25" t="str">
        <f t="shared" ca="1" si="902"/>
        <v/>
      </c>
      <c r="BQ918" s="25" t="str">
        <f t="shared" ca="1" si="903"/>
        <v/>
      </c>
      <c r="BR918" s="25" t="str">
        <f t="shared" ca="1" si="904"/>
        <v/>
      </c>
      <c r="BS918" s="25" t="str">
        <f ca="1">IF($H918="","",IF($Q918="x",SUM(BL$3:BN918)+SUM(BQ$3:BR918)-SUM(BS$3:BS917),0))</f>
        <v/>
      </c>
      <c r="BT918" s="25" t="str">
        <f t="shared" ca="1" si="905"/>
        <v/>
      </c>
      <c r="BU918" s="25" t="str">
        <f t="shared" ca="1" si="868"/>
        <v/>
      </c>
      <c r="BV918" s="7"/>
      <c r="BY918" s="7"/>
      <c r="CB918" s="131">
        <f t="shared" si="852"/>
        <v>915</v>
      </c>
      <c r="CC918" s="132" t="str">
        <f t="shared" ca="1" si="906"/>
        <v/>
      </c>
      <c r="CD918" s="133" t="str">
        <f t="shared" ca="1" si="853"/>
        <v/>
      </c>
      <c r="CE918" s="133" t="str">
        <f t="shared" ca="1" si="907"/>
        <v/>
      </c>
      <c r="CF918" s="133" t="str">
        <f t="shared" ca="1" si="854"/>
        <v/>
      </c>
      <c r="CG918" s="133" t="str">
        <f t="shared" ca="1" si="908"/>
        <v/>
      </c>
      <c r="CH918" s="133" t="str">
        <f ca="1">IF($H918="","",IF(MONTH($H918)=MONTH($C$4)-1,MAX(0,(CG918-SUM(N907:N918)+SUM(O907:O918))-(VLOOKUP(CB918-12,$CB$3:$CH917,6,FALSE))),0)*0.25)</f>
        <v/>
      </c>
      <c r="CI918" s="133" t="str">
        <f ca="1">IF($H918="","",CG918-SUM($CH$4:$CH918))</f>
        <v/>
      </c>
      <c r="CK918" s="133" t="str">
        <f ca="1">IF($H918="","",SUM($N$4:$N918)+$CK$3)</f>
        <v/>
      </c>
      <c r="CL918" s="133" t="str">
        <f ca="1">IF($H918="","",SUM($O$4:$O918))</f>
        <v/>
      </c>
      <c r="CM918" s="133" t="str">
        <f t="shared" ca="1" si="911"/>
        <v/>
      </c>
      <c r="CN918" s="133" t="str">
        <f ca="1">IF($H918="","",ROUND(IF(MONTH($H918)=MONTH($C$4)-1,BT918*(1+CC918)-SUM($CM$4:$CM918),0),2))</f>
        <v/>
      </c>
      <c r="CZ918" s="132" t="str">
        <f t="shared" ca="1" si="869"/>
        <v/>
      </c>
    </row>
    <row r="919" spans="6:104" x14ac:dyDescent="0.2">
      <c r="F919" s="3">
        <v>916</v>
      </c>
      <c r="G919" s="3">
        <f t="shared" si="870"/>
        <v>77</v>
      </c>
      <c r="H919" s="8" t="str">
        <f t="shared" ca="1" si="909"/>
        <v/>
      </c>
      <c r="I919" s="6" t="str">
        <f t="shared" ca="1" si="855"/>
        <v/>
      </c>
      <c r="J919" s="6" t="str">
        <f t="shared" ca="1" si="856"/>
        <v/>
      </c>
      <c r="K919" s="7"/>
      <c r="L919" s="6" t="str">
        <f ca="1">IF($H919="","",IF($J919="",VLOOKUP($I919,Sterbetafeln!$A$4:$I$124,$D$10,FALSE),MAX(0.0005,VLOOKUP($I919,Sterbetafeln!$A$4:$I$124,$D$10,FALSE)*VLOOKUP($J919,Sterbetafeln!$A$4:$I$124,$D$13,FALSE))))</f>
        <v/>
      </c>
      <c r="M919" s="78">
        <f ca="1">SUM($O$3:$O919)</f>
        <v>0</v>
      </c>
      <c r="N919" s="25" t="str">
        <f t="shared" ca="1" si="871"/>
        <v/>
      </c>
      <c r="O919" s="25" t="str">
        <f t="shared" ca="1" si="872"/>
        <v/>
      </c>
      <c r="P919" s="25" t="str">
        <f t="shared" ca="1" si="873"/>
        <v/>
      </c>
      <c r="Q919" s="7" t="str">
        <f t="shared" ca="1" si="874"/>
        <v/>
      </c>
      <c r="R919" s="25" t="str">
        <f t="shared" ca="1" si="875"/>
        <v/>
      </c>
      <c r="S919" s="25">
        <f ca="1">SUM(R$3:R919)</f>
        <v>0</v>
      </c>
      <c r="T919" s="25" t="str">
        <f t="shared" ca="1" si="876"/>
        <v/>
      </c>
      <c r="U919" s="25" t="str">
        <f t="shared" ca="1" si="857"/>
        <v/>
      </c>
      <c r="V919" s="25" t="str">
        <f t="shared" ca="1" si="877"/>
        <v/>
      </c>
      <c r="W919" s="25" t="str">
        <f t="shared" ca="1" si="858"/>
        <v/>
      </c>
      <c r="X919" s="25" t="str">
        <f t="shared" ca="1" si="878"/>
        <v/>
      </c>
      <c r="Y919" s="25" t="str">
        <f t="shared" ca="1" si="859"/>
        <v/>
      </c>
      <c r="Z919" s="25" t="str">
        <f t="shared" ca="1" si="879"/>
        <v/>
      </c>
      <c r="AA919" s="25" t="str">
        <f t="shared" ca="1" si="880"/>
        <v/>
      </c>
      <c r="AB919" s="25" t="str">
        <f ca="1">IF($H919="","",IF($Q919="x",SUM(U$3:W919)+SUM(Z$3:AA919)-SUM(AB$3:AB918),0))</f>
        <v/>
      </c>
      <c r="AC919" s="25" t="str">
        <f t="shared" ca="1" si="881"/>
        <v/>
      </c>
      <c r="AD919" s="25" t="str">
        <f t="shared" ca="1" si="860"/>
        <v/>
      </c>
      <c r="AE919" s="7"/>
      <c r="AF919" s="25" t="str">
        <f t="shared" ca="1" si="882"/>
        <v/>
      </c>
      <c r="AG919" s="25">
        <f ca="1">SUM(AF$3:AF919)</f>
        <v>0</v>
      </c>
      <c r="AH919" s="25" t="str">
        <f t="shared" ca="1" si="883"/>
        <v/>
      </c>
      <c r="AI919" s="25" t="str">
        <f t="shared" ca="1" si="861"/>
        <v/>
      </c>
      <c r="AJ919" s="25" t="str">
        <f t="shared" ca="1" si="884"/>
        <v/>
      </c>
      <c r="AK919" s="25" t="str">
        <f t="shared" ca="1" si="862"/>
        <v/>
      </c>
      <c r="AL919" s="25" t="str">
        <f t="shared" ca="1" si="885"/>
        <v/>
      </c>
      <c r="AM919" s="25" t="str">
        <f t="shared" ca="1" si="863"/>
        <v/>
      </c>
      <c r="AN919" s="25" t="str">
        <f t="shared" ca="1" si="886"/>
        <v/>
      </c>
      <c r="AO919" s="25" t="str">
        <f t="shared" ca="1" si="887"/>
        <v/>
      </c>
      <c r="AP919" s="25" t="str">
        <f ca="1">IF($H919="","",IF($Q919="x",SUM(AI$3:AK919)+SUM(AN$3:AO919)-SUM(AP$3:AP918),0))</f>
        <v/>
      </c>
      <c r="AQ919" s="25" t="str">
        <f t="shared" ca="1" si="888"/>
        <v/>
      </c>
      <c r="AR919" s="25" t="str">
        <f t="shared" ca="1" si="864"/>
        <v/>
      </c>
      <c r="AS919" s="7"/>
      <c r="AT919" s="25" t="str">
        <f t="shared" ca="1" si="889"/>
        <v/>
      </c>
      <c r="AU919" s="25">
        <f ca="1">SUM(AT$3:AT919)</f>
        <v>0</v>
      </c>
      <c r="AV919" s="25" t="str">
        <f t="shared" ca="1" si="890"/>
        <v/>
      </c>
      <c r="AW919" s="25" t="str">
        <f t="shared" ca="1" si="865"/>
        <v/>
      </c>
      <c r="AX919" s="25" t="str">
        <f t="shared" ca="1" si="891"/>
        <v/>
      </c>
      <c r="AY919" s="25" t="str">
        <f t="shared" ca="1" si="892"/>
        <v/>
      </c>
      <c r="AZ919" s="25" t="str">
        <f t="shared" ca="1" si="893"/>
        <v/>
      </c>
      <c r="BA919" s="25" t="str">
        <f t="shared" ca="1" si="894"/>
        <v/>
      </c>
      <c r="BB919" s="25" t="str">
        <f t="shared" ca="1" si="895"/>
        <v/>
      </c>
      <c r="BC919" s="25" t="str">
        <f t="shared" ca="1" si="896"/>
        <v/>
      </c>
      <c r="BD919" s="25" t="str">
        <f ca="1">IF($H919="","",IF($Q919="x",SUM(AW$3:AY919)+SUM(BB$3:BC919)-SUM(BD$3:BD918),0))</f>
        <v/>
      </c>
      <c r="BE919" s="25" t="str">
        <f t="shared" ca="1" si="897"/>
        <v/>
      </c>
      <c r="BF919" s="25" t="str">
        <f t="shared" ca="1" si="866"/>
        <v/>
      </c>
      <c r="BG919" s="7"/>
      <c r="BI919" s="25" t="str">
        <f t="shared" ca="1" si="898"/>
        <v/>
      </c>
      <c r="BJ919" s="25">
        <f ca="1">SUM(BI$3:BI919)</f>
        <v>0</v>
      </c>
      <c r="BK919" s="25" t="str">
        <f t="shared" ca="1" si="910"/>
        <v/>
      </c>
      <c r="BL919" s="25" t="str">
        <f t="shared" ca="1" si="867"/>
        <v/>
      </c>
      <c r="BM919" s="25" t="str">
        <f t="shared" ca="1" si="899"/>
        <v/>
      </c>
      <c r="BN919" s="25" t="str">
        <f t="shared" ca="1" si="900"/>
        <v/>
      </c>
      <c r="BO919" s="25" t="str">
        <f t="shared" ca="1" si="901"/>
        <v/>
      </c>
      <c r="BP919" s="25" t="str">
        <f t="shared" ca="1" si="902"/>
        <v/>
      </c>
      <c r="BQ919" s="25" t="str">
        <f t="shared" ca="1" si="903"/>
        <v/>
      </c>
      <c r="BR919" s="25" t="str">
        <f t="shared" ca="1" si="904"/>
        <v/>
      </c>
      <c r="BS919" s="25" t="str">
        <f ca="1">IF($H919="","",IF($Q919="x",SUM(BL$3:BN919)+SUM(BQ$3:BR919)-SUM(BS$3:BS918),0))</f>
        <v/>
      </c>
      <c r="BT919" s="25" t="str">
        <f t="shared" ca="1" si="905"/>
        <v/>
      </c>
      <c r="BU919" s="25" t="str">
        <f t="shared" ca="1" si="868"/>
        <v/>
      </c>
      <c r="BV919" s="7"/>
      <c r="BY919" s="7"/>
      <c r="CB919" s="131">
        <f t="shared" si="852"/>
        <v>916</v>
      </c>
      <c r="CC919" s="132" t="str">
        <f t="shared" ca="1" si="906"/>
        <v/>
      </c>
      <c r="CD919" s="133" t="str">
        <f t="shared" ca="1" si="853"/>
        <v/>
      </c>
      <c r="CE919" s="133" t="str">
        <f t="shared" ca="1" si="907"/>
        <v/>
      </c>
      <c r="CF919" s="133" t="str">
        <f t="shared" ca="1" si="854"/>
        <v/>
      </c>
      <c r="CG919" s="133" t="str">
        <f t="shared" ca="1" si="908"/>
        <v/>
      </c>
      <c r="CH919" s="133" t="str">
        <f ca="1">IF($H919="","",IF(MONTH($H919)=MONTH($C$4)-1,MAX(0,(CG919-SUM(N908:N919)+SUM(O908:O919))-(VLOOKUP(CB919-12,$CB$3:$CH918,6,FALSE))),0)*0.25)</f>
        <v/>
      </c>
      <c r="CI919" s="133" t="str">
        <f ca="1">IF($H919="","",CG919-SUM($CH$4:$CH919))</f>
        <v/>
      </c>
      <c r="CK919" s="133" t="str">
        <f ca="1">IF($H919="","",SUM($N$4:$N919)+$CK$3)</f>
        <v/>
      </c>
      <c r="CL919" s="133" t="str">
        <f ca="1">IF($H919="","",SUM($O$4:$O919))</f>
        <v/>
      </c>
      <c r="CM919" s="133" t="str">
        <f t="shared" ca="1" si="911"/>
        <v/>
      </c>
      <c r="CN919" s="133" t="str">
        <f ca="1">IF($H919="","",ROUND(IF(MONTH($H919)=MONTH($C$4)-1,BT919*(1+CC919)-SUM($CM$4:$CM919),0),2))</f>
        <v/>
      </c>
      <c r="CZ919" s="132" t="str">
        <f t="shared" ca="1" si="869"/>
        <v/>
      </c>
    </row>
    <row r="920" spans="6:104" x14ac:dyDescent="0.2">
      <c r="F920" s="3">
        <v>917</v>
      </c>
      <c r="G920" s="3">
        <f t="shared" si="870"/>
        <v>77</v>
      </c>
      <c r="H920" s="8" t="str">
        <f t="shared" ca="1" si="909"/>
        <v/>
      </c>
      <c r="I920" s="6" t="str">
        <f t="shared" ca="1" si="855"/>
        <v/>
      </c>
      <c r="J920" s="6" t="str">
        <f t="shared" ca="1" si="856"/>
        <v/>
      </c>
      <c r="K920" s="7"/>
      <c r="L920" s="6" t="str">
        <f ca="1">IF($H920="","",IF($J920="",VLOOKUP($I920,Sterbetafeln!$A$4:$I$124,$D$10,FALSE),MAX(0.0005,VLOOKUP($I920,Sterbetafeln!$A$4:$I$124,$D$10,FALSE)*VLOOKUP($J920,Sterbetafeln!$A$4:$I$124,$D$13,FALSE))))</f>
        <v/>
      </c>
      <c r="M920" s="78">
        <f ca="1">SUM($O$3:$O920)</f>
        <v>0</v>
      </c>
      <c r="N920" s="25" t="str">
        <f t="shared" ca="1" si="871"/>
        <v/>
      </c>
      <c r="O920" s="25" t="str">
        <f t="shared" ca="1" si="872"/>
        <v/>
      </c>
      <c r="P920" s="25" t="str">
        <f t="shared" ca="1" si="873"/>
        <v/>
      </c>
      <c r="Q920" s="7" t="str">
        <f t="shared" ca="1" si="874"/>
        <v/>
      </c>
      <c r="R920" s="25" t="str">
        <f t="shared" ca="1" si="875"/>
        <v/>
      </c>
      <c r="S920" s="25">
        <f ca="1">SUM(R$3:R920)</f>
        <v>0</v>
      </c>
      <c r="T920" s="25" t="str">
        <f t="shared" ca="1" si="876"/>
        <v/>
      </c>
      <c r="U920" s="25" t="str">
        <f t="shared" ca="1" si="857"/>
        <v/>
      </c>
      <c r="V920" s="25" t="str">
        <f t="shared" ca="1" si="877"/>
        <v/>
      </c>
      <c r="W920" s="25" t="str">
        <f t="shared" ca="1" si="858"/>
        <v/>
      </c>
      <c r="X920" s="25" t="str">
        <f t="shared" ca="1" si="878"/>
        <v/>
      </c>
      <c r="Y920" s="25" t="str">
        <f t="shared" ca="1" si="859"/>
        <v/>
      </c>
      <c r="Z920" s="25" t="str">
        <f t="shared" ca="1" si="879"/>
        <v/>
      </c>
      <c r="AA920" s="25" t="str">
        <f t="shared" ca="1" si="880"/>
        <v/>
      </c>
      <c r="AB920" s="25" t="str">
        <f ca="1">IF($H920="","",IF($Q920="x",SUM(U$3:W920)+SUM(Z$3:AA920)-SUM(AB$3:AB919),0))</f>
        <v/>
      </c>
      <c r="AC920" s="25" t="str">
        <f t="shared" ca="1" si="881"/>
        <v/>
      </c>
      <c r="AD920" s="25" t="str">
        <f t="shared" ca="1" si="860"/>
        <v/>
      </c>
      <c r="AE920" s="7"/>
      <c r="AF920" s="25" t="str">
        <f t="shared" ca="1" si="882"/>
        <v/>
      </c>
      <c r="AG920" s="25">
        <f ca="1">SUM(AF$3:AF920)</f>
        <v>0</v>
      </c>
      <c r="AH920" s="25" t="str">
        <f t="shared" ca="1" si="883"/>
        <v/>
      </c>
      <c r="AI920" s="25" t="str">
        <f t="shared" ca="1" si="861"/>
        <v/>
      </c>
      <c r="AJ920" s="25" t="str">
        <f t="shared" ca="1" si="884"/>
        <v/>
      </c>
      <c r="AK920" s="25" t="str">
        <f t="shared" ca="1" si="862"/>
        <v/>
      </c>
      <c r="AL920" s="25" t="str">
        <f t="shared" ca="1" si="885"/>
        <v/>
      </c>
      <c r="AM920" s="25" t="str">
        <f t="shared" ca="1" si="863"/>
        <v/>
      </c>
      <c r="AN920" s="25" t="str">
        <f t="shared" ca="1" si="886"/>
        <v/>
      </c>
      <c r="AO920" s="25" t="str">
        <f t="shared" ca="1" si="887"/>
        <v/>
      </c>
      <c r="AP920" s="25" t="str">
        <f ca="1">IF($H920="","",IF($Q920="x",SUM(AI$3:AK920)+SUM(AN$3:AO920)-SUM(AP$3:AP919),0))</f>
        <v/>
      </c>
      <c r="AQ920" s="25" t="str">
        <f t="shared" ca="1" si="888"/>
        <v/>
      </c>
      <c r="AR920" s="25" t="str">
        <f t="shared" ca="1" si="864"/>
        <v/>
      </c>
      <c r="AS920" s="7"/>
      <c r="AT920" s="25" t="str">
        <f t="shared" ca="1" si="889"/>
        <v/>
      </c>
      <c r="AU920" s="25">
        <f ca="1">SUM(AT$3:AT920)</f>
        <v>0</v>
      </c>
      <c r="AV920" s="25" t="str">
        <f t="shared" ca="1" si="890"/>
        <v/>
      </c>
      <c r="AW920" s="25" t="str">
        <f t="shared" ca="1" si="865"/>
        <v/>
      </c>
      <c r="AX920" s="25" t="str">
        <f t="shared" ca="1" si="891"/>
        <v/>
      </c>
      <c r="AY920" s="25" t="str">
        <f t="shared" ca="1" si="892"/>
        <v/>
      </c>
      <c r="AZ920" s="25" t="str">
        <f t="shared" ca="1" si="893"/>
        <v/>
      </c>
      <c r="BA920" s="25" t="str">
        <f t="shared" ca="1" si="894"/>
        <v/>
      </c>
      <c r="BB920" s="25" t="str">
        <f t="shared" ca="1" si="895"/>
        <v/>
      </c>
      <c r="BC920" s="25" t="str">
        <f t="shared" ca="1" si="896"/>
        <v/>
      </c>
      <c r="BD920" s="25" t="str">
        <f ca="1">IF($H920="","",IF($Q920="x",SUM(AW$3:AY920)+SUM(BB$3:BC920)-SUM(BD$3:BD919),0))</f>
        <v/>
      </c>
      <c r="BE920" s="25" t="str">
        <f t="shared" ca="1" si="897"/>
        <v/>
      </c>
      <c r="BF920" s="25" t="str">
        <f t="shared" ca="1" si="866"/>
        <v/>
      </c>
      <c r="BG920" s="7"/>
      <c r="BI920" s="25" t="str">
        <f t="shared" ca="1" si="898"/>
        <v/>
      </c>
      <c r="BJ920" s="25">
        <f ca="1">SUM(BI$3:BI920)</f>
        <v>0</v>
      </c>
      <c r="BK920" s="25" t="str">
        <f t="shared" ca="1" si="910"/>
        <v/>
      </c>
      <c r="BL920" s="25" t="str">
        <f t="shared" ca="1" si="867"/>
        <v/>
      </c>
      <c r="BM920" s="25" t="str">
        <f t="shared" ca="1" si="899"/>
        <v/>
      </c>
      <c r="BN920" s="25" t="str">
        <f t="shared" ca="1" si="900"/>
        <v/>
      </c>
      <c r="BO920" s="25" t="str">
        <f t="shared" ca="1" si="901"/>
        <v/>
      </c>
      <c r="BP920" s="25" t="str">
        <f t="shared" ca="1" si="902"/>
        <v/>
      </c>
      <c r="BQ920" s="25" t="str">
        <f t="shared" ca="1" si="903"/>
        <v/>
      </c>
      <c r="BR920" s="25" t="str">
        <f t="shared" ca="1" si="904"/>
        <v/>
      </c>
      <c r="BS920" s="25" t="str">
        <f ca="1">IF($H920="","",IF($Q920="x",SUM(BL$3:BN920)+SUM(BQ$3:BR920)-SUM(BS$3:BS919),0))</f>
        <v/>
      </c>
      <c r="BT920" s="25" t="str">
        <f t="shared" ca="1" si="905"/>
        <v/>
      </c>
      <c r="BU920" s="25" t="str">
        <f t="shared" ca="1" si="868"/>
        <v/>
      </c>
      <c r="BV920" s="7"/>
      <c r="BY920" s="7"/>
      <c r="CB920" s="131">
        <f t="shared" si="852"/>
        <v>917</v>
      </c>
      <c r="CC920" s="132" t="str">
        <f t="shared" ca="1" si="906"/>
        <v/>
      </c>
      <c r="CD920" s="133" t="str">
        <f t="shared" ca="1" si="853"/>
        <v/>
      </c>
      <c r="CE920" s="133" t="str">
        <f t="shared" ca="1" si="907"/>
        <v/>
      </c>
      <c r="CF920" s="133" t="str">
        <f t="shared" ca="1" si="854"/>
        <v/>
      </c>
      <c r="CG920" s="133" t="str">
        <f t="shared" ca="1" si="908"/>
        <v/>
      </c>
      <c r="CH920" s="133" t="str">
        <f ca="1">IF($H920="","",IF(MONTH($H920)=MONTH($C$4)-1,MAX(0,(CG920-SUM(N909:N920)+SUM(O909:O920))-(VLOOKUP(CB920-12,$CB$3:$CH919,6,FALSE))),0)*0.25)</f>
        <v/>
      </c>
      <c r="CI920" s="133" t="str">
        <f ca="1">IF($H920="","",CG920-SUM($CH$4:$CH920))</f>
        <v/>
      </c>
      <c r="CK920" s="133" t="str">
        <f ca="1">IF($H920="","",SUM($N$4:$N920)+$CK$3)</f>
        <v/>
      </c>
      <c r="CL920" s="133" t="str">
        <f ca="1">IF($H920="","",SUM($O$4:$O920))</f>
        <v/>
      </c>
      <c r="CM920" s="133" t="str">
        <f t="shared" ca="1" si="911"/>
        <v/>
      </c>
      <c r="CN920" s="133" t="str">
        <f ca="1">IF($H920="","",ROUND(IF(MONTH($H920)=MONTH($C$4)-1,BT920*(1+CC920)-SUM($CM$4:$CM920),0),2))</f>
        <v/>
      </c>
      <c r="CZ920" s="132" t="str">
        <f t="shared" ca="1" si="869"/>
        <v/>
      </c>
    </row>
    <row r="921" spans="6:104" x14ac:dyDescent="0.2">
      <c r="F921" s="3">
        <v>918</v>
      </c>
      <c r="G921" s="3">
        <f t="shared" si="870"/>
        <v>77</v>
      </c>
      <c r="H921" s="8" t="str">
        <f t="shared" ca="1" si="909"/>
        <v/>
      </c>
      <c r="I921" s="6" t="str">
        <f t="shared" ca="1" si="855"/>
        <v/>
      </c>
      <c r="J921" s="6" t="str">
        <f t="shared" ca="1" si="856"/>
        <v/>
      </c>
      <c r="K921" s="7"/>
      <c r="L921" s="6" t="str">
        <f ca="1">IF($H921="","",IF($J921="",VLOOKUP($I921,Sterbetafeln!$A$4:$I$124,$D$10,FALSE),MAX(0.0005,VLOOKUP($I921,Sterbetafeln!$A$4:$I$124,$D$10,FALSE)*VLOOKUP($J921,Sterbetafeln!$A$4:$I$124,$D$13,FALSE))))</f>
        <v/>
      </c>
      <c r="M921" s="78">
        <f ca="1">SUM($O$3:$O921)</f>
        <v>0</v>
      </c>
      <c r="N921" s="25" t="str">
        <f t="shared" ca="1" si="871"/>
        <v/>
      </c>
      <c r="O921" s="25" t="str">
        <f t="shared" ca="1" si="872"/>
        <v/>
      </c>
      <c r="P921" s="25" t="str">
        <f t="shared" ca="1" si="873"/>
        <v/>
      </c>
      <c r="Q921" s="7" t="str">
        <f t="shared" ca="1" si="874"/>
        <v/>
      </c>
      <c r="R921" s="25" t="str">
        <f t="shared" ca="1" si="875"/>
        <v/>
      </c>
      <c r="S921" s="25">
        <f ca="1">SUM(R$3:R921)</f>
        <v>0</v>
      </c>
      <c r="T921" s="25" t="str">
        <f t="shared" ca="1" si="876"/>
        <v/>
      </c>
      <c r="U921" s="25" t="str">
        <f t="shared" ca="1" si="857"/>
        <v/>
      </c>
      <c r="V921" s="25" t="str">
        <f t="shared" ca="1" si="877"/>
        <v/>
      </c>
      <c r="W921" s="25" t="str">
        <f t="shared" ca="1" si="858"/>
        <v/>
      </c>
      <c r="X921" s="25" t="str">
        <f t="shared" ca="1" si="878"/>
        <v/>
      </c>
      <c r="Y921" s="25" t="str">
        <f t="shared" ca="1" si="859"/>
        <v/>
      </c>
      <c r="Z921" s="25" t="str">
        <f t="shared" ca="1" si="879"/>
        <v/>
      </c>
      <c r="AA921" s="25" t="str">
        <f t="shared" ca="1" si="880"/>
        <v/>
      </c>
      <c r="AB921" s="25" t="str">
        <f ca="1">IF($H921="","",IF($Q921="x",SUM(U$3:W921)+SUM(Z$3:AA921)-SUM(AB$3:AB920),0))</f>
        <v/>
      </c>
      <c r="AC921" s="25" t="str">
        <f t="shared" ca="1" si="881"/>
        <v/>
      </c>
      <c r="AD921" s="25" t="str">
        <f t="shared" ca="1" si="860"/>
        <v/>
      </c>
      <c r="AE921" s="7"/>
      <c r="AF921" s="25" t="str">
        <f t="shared" ca="1" si="882"/>
        <v/>
      </c>
      <c r="AG921" s="25">
        <f ca="1">SUM(AF$3:AF921)</f>
        <v>0</v>
      </c>
      <c r="AH921" s="25" t="str">
        <f t="shared" ca="1" si="883"/>
        <v/>
      </c>
      <c r="AI921" s="25" t="str">
        <f t="shared" ca="1" si="861"/>
        <v/>
      </c>
      <c r="AJ921" s="25" t="str">
        <f t="shared" ca="1" si="884"/>
        <v/>
      </c>
      <c r="AK921" s="25" t="str">
        <f t="shared" ca="1" si="862"/>
        <v/>
      </c>
      <c r="AL921" s="25" t="str">
        <f t="shared" ca="1" si="885"/>
        <v/>
      </c>
      <c r="AM921" s="25" t="str">
        <f t="shared" ca="1" si="863"/>
        <v/>
      </c>
      <c r="AN921" s="25" t="str">
        <f t="shared" ca="1" si="886"/>
        <v/>
      </c>
      <c r="AO921" s="25" t="str">
        <f t="shared" ca="1" si="887"/>
        <v/>
      </c>
      <c r="AP921" s="25" t="str">
        <f ca="1">IF($H921="","",IF($Q921="x",SUM(AI$3:AK921)+SUM(AN$3:AO921)-SUM(AP$3:AP920),0))</f>
        <v/>
      </c>
      <c r="AQ921" s="25" t="str">
        <f t="shared" ca="1" si="888"/>
        <v/>
      </c>
      <c r="AR921" s="25" t="str">
        <f t="shared" ca="1" si="864"/>
        <v/>
      </c>
      <c r="AS921" s="7"/>
      <c r="AT921" s="25" t="str">
        <f t="shared" ca="1" si="889"/>
        <v/>
      </c>
      <c r="AU921" s="25">
        <f ca="1">SUM(AT$3:AT921)</f>
        <v>0</v>
      </c>
      <c r="AV921" s="25" t="str">
        <f t="shared" ca="1" si="890"/>
        <v/>
      </c>
      <c r="AW921" s="25" t="str">
        <f t="shared" ca="1" si="865"/>
        <v/>
      </c>
      <c r="AX921" s="25" t="str">
        <f t="shared" ca="1" si="891"/>
        <v/>
      </c>
      <c r="AY921" s="25" t="str">
        <f t="shared" ca="1" si="892"/>
        <v/>
      </c>
      <c r="AZ921" s="25" t="str">
        <f t="shared" ca="1" si="893"/>
        <v/>
      </c>
      <c r="BA921" s="25" t="str">
        <f t="shared" ca="1" si="894"/>
        <v/>
      </c>
      <c r="BB921" s="25" t="str">
        <f t="shared" ca="1" si="895"/>
        <v/>
      </c>
      <c r="BC921" s="25" t="str">
        <f t="shared" ca="1" si="896"/>
        <v/>
      </c>
      <c r="BD921" s="25" t="str">
        <f ca="1">IF($H921="","",IF($Q921="x",SUM(AW$3:AY921)+SUM(BB$3:BC921)-SUM(BD$3:BD920),0))</f>
        <v/>
      </c>
      <c r="BE921" s="25" t="str">
        <f t="shared" ca="1" si="897"/>
        <v/>
      </c>
      <c r="BF921" s="25" t="str">
        <f t="shared" ca="1" si="866"/>
        <v/>
      </c>
      <c r="BG921" s="7"/>
      <c r="BI921" s="25" t="str">
        <f t="shared" ca="1" si="898"/>
        <v/>
      </c>
      <c r="BJ921" s="25">
        <f ca="1">SUM(BI$3:BI921)</f>
        <v>0</v>
      </c>
      <c r="BK921" s="25" t="str">
        <f t="shared" ca="1" si="910"/>
        <v/>
      </c>
      <c r="BL921" s="25" t="str">
        <f t="shared" ca="1" si="867"/>
        <v/>
      </c>
      <c r="BM921" s="25" t="str">
        <f t="shared" ca="1" si="899"/>
        <v/>
      </c>
      <c r="BN921" s="25" t="str">
        <f t="shared" ca="1" si="900"/>
        <v/>
      </c>
      <c r="BO921" s="25" t="str">
        <f t="shared" ca="1" si="901"/>
        <v/>
      </c>
      <c r="BP921" s="25" t="str">
        <f t="shared" ca="1" si="902"/>
        <v/>
      </c>
      <c r="BQ921" s="25" t="str">
        <f t="shared" ca="1" si="903"/>
        <v/>
      </c>
      <c r="BR921" s="25" t="str">
        <f t="shared" ca="1" si="904"/>
        <v/>
      </c>
      <c r="BS921" s="25" t="str">
        <f ca="1">IF($H921="","",IF($Q921="x",SUM(BL$3:BN921)+SUM(BQ$3:BR921)-SUM(BS$3:BS920),0))</f>
        <v/>
      </c>
      <c r="BT921" s="25" t="str">
        <f t="shared" ca="1" si="905"/>
        <v/>
      </c>
      <c r="BU921" s="25" t="str">
        <f t="shared" ca="1" si="868"/>
        <v/>
      </c>
      <c r="BV921" s="7"/>
      <c r="BY921" s="7"/>
      <c r="CB921" s="131">
        <f t="shared" si="852"/>
        <v>918</v>
      </c>
      <c r="CC921" s="132" t="str">
        <f t="shared" ca="1" si="906"/>
        <v/>
      </c>
      <c r="CD921" s="133" t="str">
        <f t="shared" ca="1" si="853"/>
        <v/>
      </c>
      <c r="CE921" s="133" t="str">
        <f t="shared" ca="1" si="907"/>
        <v/>
      </c>
      <c r="CF921" s="133" t="str">
        <f t="shared" ca="1" si="854"/>
        <v/>
      </c>
      <c r="CG921" s="133" t="str">
        <f t="shared" ca="1" si="908"/>
        <v/>
      </c>
      <c r="CH921" s="133" t="str">
        <f ca="1">IF($H921="","",IF(MONTH($H921)=MONTH($C$4)-1,MAX(0,(CG921-SUM(N910:N921)+SUM(O910:O921))-(VLOOKUP(CB921-12,$CB$3:$CH920,6,FALSE))),0)*0.25)</f>
        <v/>
      </c>
      <c r="CI921" s="133" t="str">
        <f ca="1">IF($H921="","",CG921-SUM($CH$4:$CH921))</f>
        <v/>
      </c>
      <c r="CK921" s="133" t="str">
        <f ca="1">IF($H921="","",SUM($N$4:$N921)+$CK$3)</f>
        <v/>
      </c>
      <c r="CL921" s="133" t="str">
        <f ca="1">IF($H921="","",SUM($O$4:$O921))</f>
        <v/>
      </c>
      <c r="CM921" s="133" t="str">
        <f t="shared" ca="1" si="911"/>
        <v/>
      </c>
      <c r="CN921" s="133" t="str">
        <f ca="1">IF($H921="","",ROUND(IF(MONTH($H921)=MONTH($C$4)-1,BT921*(1+CC921)-SUM($CM$4:$CM921),0),2))</f>
        <v/>
      </c>
      <c r="CZ921" s="132" t="str">
        <f t="shared" ca="1" si="869"/>
        <v/>
      </c>
    </row>
    <row r="922" spans="6:104" x14ac:dyDescent="0.2">
      <c r="F922" s="3">
        <v>919</v>
      </c>
      <c r="G922" s="3">
        <f t="shared" si="870"/>
        <v>77</v>
      </c>
      <c r="H922" s="8" t="str">
        <f t="shared" ca="1" si="909"/>
        <v/>
      </c>
      <c r="I922" s="6" t="str">
        <f t="shared" ca="1" si="855"/>
        <v/>
      </c>
      <c r="J922" s="6" t="str">
        <f t="shared" ca="1" si="856"/>
        <v/>
      </c>
      <c r="K922" s="7"/>
      <c r="L922" s="6" t="str">
        <f ca="1">IF($H922="","",IF($J922="",VLOOKUP($I922,Sterbetafeln!$A$4:$I$124,$D$10,FALSE),MAX(0.0005,VLOOKUP($I922,Sterbetafeln!$A$4:$I$124,$D$10,FALSE)*VLOOKUP($J922,Sterbetafeln!$A$4:$I$124,$D$13,FALSE))))</f>
        <v/>
      </c>
      <c r="M922" s="78">
        <f ca="1">SUM($O$3:$O922)</f>
        <v>0</v>
      </c>
      <c r="N922" s="25" t="str">
        <f t="shared" ca="1" si="871"/>
        <v/>
      </c>
      <c r="O922" s="25" t="str">
        <f t="shared" ca="1" si="872"/>
        <v/>
      </c>
      <c r="P922" s="25" t="str">
        <f t="shared" ca="1" si="873"/>
        <v/>
      </c>
      <c r="Q922" s="7" t="str">
        <f t="shared" ca="1" si="874"/>
        <v/>
      </c>
      <c r="R922" s="25" t="str">
        <f t="shared" ca="1" si="875"/>
        <v/>
      </c>
      <c r="S922" s="25">
        <f ca="1">SUM(R$3:R922)</f>
        <v>0</v>
      </c>
      <c r="T922" s="25" t="str">
        <f t="shared" ca="1" si="876"/>
        <v/>
      </c>
      <c r="U922" s="25" t="str">
        <f t="shared" ca="1" si="857"/>
        <v/>
      </c>
      <c r="V922" s="25" t="str">
        <f t="shared" ca="1" si="877"/>
        <v/>
      </c>
      <c r="W922" s="25" t="str">
        <f t="shared" ca="1" si="858"/>
        <v/>
      </c>
      <c r="X922" s="25" t="str">
        <f t="shared" ca="1" si="878"/>
        <v/>
      </c>
      <c r="Y922" s="25" t="str">
        <f t="shared" ca="1" si="859"/>
        <v/>
      </c>
      <c r="Z922" s="25" t="str">
        <f t="shared" ca="1" si="879"/>
        <v/>
      </c>
      <c r="AA922" s="25" t="str">
        <f t="shared" ca="1" si="880"/>
        <v/>
      </c>
      <c r="AB922" s="25" t="str">
        <f ca="1">IF($H922="","",IF($Q922="x",SUM(U$3:W922)+SUM(Z$3:AA922)-SUM(AB$3:AB921),0))</f>
        <v/>
      </c>
      <c r="AC922" s="25" t="str">
        <f t="shared" ca="1" si="881"/>
        <v/>
      </c>
      <c r="AD922" s="25" t="str">
        <f t="shared" ca="1" si="860"/>
        <v/>
      </c>
      <c r="AE922" s="7"/>
      <c r="AF922" s="25" t="str">
        <f t="shared" ca="1" si="882"/>
        <v/>
      </c>
      <c r="AG922" s="25">
        <f ca="1">SUM(AF$3:AF922)</f>
        <v>0</v>
      </c>
      <c r="AH922" s="25" t="str">
        <f t="shared" ca="1" si="883"/>
        <v/>
      </c>
      <c r="AI922" s="25" t="str">
        <f t="shared" ca="1" si="861"/>
        <v/>
      </c>
      <c r="AJ922" s="25" t="str">
        <f t="shared" ca="1" si="884"/>
        <v/>
      </c>
      <c r="AK922" s="25" t="str">
        <f t="shared" ca="1" si="862"/>
        <v/>
      </c>
      <c r="AL922" s="25" t="str">
        <f t="shared" ca="1" si="885"/>
        <v/>
      </c>
      <c r="AM922" s="25" t="str">
        <f t="shared" ca="1" si="863"/>
        <v/>
      </c>
      <c r="AN922" s="25" t="str">
        <f t="shared" ca="1" si="886"/>
        <v/>
      </c>
      <c r="AO922" s="25" t="str">
        <f t="shared" ca="1" si="887"/>
        <v/>
      </c>
      <c r="AP922" s="25" t="str">
        <f ca="1">IF($H922="","",IF($Q922="x",SUM(AI$3:AK922)+SUM(AN$3:AO922)-SUM(AP$3:AP921),0))</f>
        <v/>
      </c>
      <c r="AQ922" s="25" t="str">
        <f t="shared" ca="1" si="888"/>
        <v/>
      </c>
      <c r="AR922" s="25" t="str">
        <f t="shared" ca="1" si="864"/>
        <v/>
      </c>
      <c r="AS922" s="7"/>
      <c r="AT922" s="25" t="str">
        <f t="shared" ca="1" si="889"/>
        <v/>
      </c>
      <c r="AU922" s="25">
        <f ca="1">SUM(AT$3:AT922)</f>
        <v>0</v>
      </c>
      <c r="AV922" s="25" t="str">
        <f t="shared" ca="1" si="890"/>
        <v/>
      </c>
      <c r="AW922" s="25" t="str">
        <f t="shared" ca="1" si="865"/>
        <v/>
      </c>
      <c r="AX922" s="25" t="str">
        <f t="shared" ca="1" si="891"/>
        <v/>
      </c>
      <c r="AY922" s="25" t="str">
        <f t="shared" ca="1" si="892"/>
        <v/>
      </c>
      <c r="AZ922" s="25" t="str">
        <f t="shared" ca="1" si="893"/>
        <v/>
      </c>
      <c r="BA922" s="25" t="str">
        <f t="shared" ca="1" si="894"/>
        <v/>
      </c>
      <c r="BB922" s="25" t="str">
        <f t="shared" ca="1" si="895"/>
        <v/>
      </c>
      <c r="BC922" s="25" t="str">
        <f t="shared" ca="1" si="896"/>
        <v/>
      </c>
      <c r="BD922" s="25" t="str">
        <f ca="1">IF($H922="","",IF($Q922="x",SUM(AW$3:AY922)+SUM(BB$3:BC922)-SUM(BD$3:BD921),0))</f>
        <v/>
      </c>
      <c r="BE922" s="25" t="str">
        <f t="shared" ca="1" si="897"/>
        <v/>
      </c>
      <c r="BF922" s="25" t="str">
        <f t="shared" ca="1" si="866"/>
        <v/>
      </c>
      <c r="BG922" s="7"/>
      <c r="BI922" s="25" t="str">
        <f t="shared" ca="1" si="898"/>
        <v/>
      </c>
      <c r="BJ922" s="25">
        <f ca="1">SUM(BI$3:BI922)</f>
        <v>0</v>
      </c>
      <c r="BK922" s="25" t="str">
        <f t="shared" ca="1" si="910"/>
        <v/>
      </c>
      <c r="BL922" s="25" t="str">
        <f t="shared" ca="1" si="867"/>
        <v/>
      </c>
      <c r="BM922" s="25" t="str">
        <f t="shared" ca="1" si="899"/>
        <v/>
      </c>
      <c r="BN922" s="25" t="str">
        <f t="shared" ca="1" si="900"/>
        <v/>
      </c>
      <c r="BO922" s="25" t="str">
        <f t="shared" ca="1" si="901"/>
        <v/>
      </c>
      <c r="BP922" s="25" t="str">
        <f t="shared" ca="1" si="902"/>
        <v/>
      </c>
      <c r="BQ922" s="25" t="str">
        <f t="shared" ca="1" si="903"/>
        <v/>
      </c>
      <c r="BR922" s="25" t="str">
        <f t="shared" ca="1" si="904"/>
        <v/>
      </c>
      <c r="BS922" s="25" t="str">
        <f ca="1">IF($H922="","",IF($Q922="x",SUM(BL$3:BN922)+SUM(BQ$3:BR922)-SUM(BS$3:BS921),0))</f>
        <v/>
      </c>
      <c r="BT922" s="25" t="str">
        <f t="shared" ca="1" si="905"/>
        <v/>
      </c>
      <c r="BU922" s="25" t="str">
        <f t="shared" ca="1" si="868"/>
        <v/>
      </c>
      <c r="BV922" s="7"/>
      <c r="BY922" s="7"/>
      <c r="CB922" s="131">
        <f t="shared" si="852"/>
        <v>919</v>
      </c>
      <c r="CC922" s="132" t="str">
        <f t="shared" ca="1" si="906"/>
        <v/>
      </c>
      <c r="CD922" s="133" t="str">
        <f t="shared" ca="1" si="853"/>
        <v/>
      </c>
      <c r="CE922" s="133" t="str">
        <f t="shared" ca="1" si="907"/>
        <v/>
      </c>
      <c r="CF922" s="133" t="str">
        <f t="shared" ca="1" si="854"/>
        <v/>
      </c>
      <c r="CG922" s="133" t="str">
        <f t="shared" ca="1" si="908"/>
        <v/>
      </c>
      <c r="CH922" s="133" t="str">
        <f ca="1">IF($H922="","",IF(MONTH($H922)=MONTH($C$4)-1,MAX(0,(CG922-SUM(N911:N922)+SUM(O911:O922))-(VLOOKUP(CB922-12,$CB$3:$CH921,6,FALSE))),0)*0.25)</f>
        <v/>
      </c>
      <c r="CI922" s="133" t="str">
        <f ca="1">IF($H922="","",CG922-SUM($CH$4:$CH922))</f>
        <v/>
      </c>
      <c r="CK922" s="133" t="str">
        <f ca="1">IF($H922="","",SUM($N$4:$N922)+$CK$3)</f>
        <v/>
      </c>
      <c r="CL922" s="133" t="str">
        <f ca="1">IF($H922="","",SUM($O$4:$O922))</f>
        <v/>
      </c>
      <c r="CM922" s="133" t="str">
        <f t="shared" ca="1" si="911"/>
        <v/>
      </c>
      <c r="CN922" s="133" t="str">
        <f ca="1">IF($H922="","",ROUND(IF(MONTH($H922)=MONTH($C$4)-1,BT922*(1+CC922)-SUM($CM$4:$CM922),0),2))</f>
        <v/>
      </c>
      <c r="CZ922" s="132" t="str">
        <f t="shared" ca="1" si="869"/>
        <v/>
      </c>
    </row>
    <row r="923" spans="6:104" x14ac:dyDescent="0.2">
      <c r="F923" s="3">
        <v>920</v>
      </c>
      <c r="G923" s="3">
        <f t="shared" si="870"/>
        <v>77</v>
      </c>
      <c r="H923" s="8" t="str">
        <f t="shared" ca="1" si="909"/>
        <v/>
      </c>
      <c r="I923" s="6" t="str">
        <f t="shared" ca="1" si="855"/>
        <v/>
      </c>
      <c r="J923" s="6" t="str">
        <f t="shared" ca="1" si="856"/>
        <v/>
      </c>
      <c r="K923" s="7"/>
      <c r="L923" s="6" t="str">
        <f ca="1">IF($H923="","",IF($J923="",VLOOKUP($I923,Sterbetafeln!$A$4:$I$124,$D$10,FALSE),MAX(0.0005,VLOOKUP($I923,Sterbetafeln!$A$4:$I$124,$D$10,FALSE)*VLOOKUP($J923,Sterbetafeln!$A$4:$I$124,$D$13,FALSE))))</f>
        <v/>
      </c>
      <c r="M923" s="78">
        <f ca="1">SUM($O$3:$O923)</f>
        <v>0</v>
      </c>
      <c r="N923" s="25" t="str">
        <f t="shared" ca="1" si="871"/>
        <v/>
      </c>
      <c r="O923" s="25" t="str">
        <f t="shared" ca="1" si="872"/>
        <v/>
      </c>
      <c r="P923" s="25" t="str">
        <f t="shared" ca="1" si="873"/>
        <v/>
      </c>
      <c r="Q923" s="7" t="str">
        <f t="shared" ca="1" si="874"/>
        <v/>
      </c>
      <c r="R923" s="25" t="str">
        <f t="shared" ca="1" si="875"/>
        <v/>
      </c>
      <c r="S923" s="25">
        <f ca="1">SUM(R$3:R923)</f>
        <v>0</v>
      </c>
      <c r="T923" s="25" t="str">
        <f t="shared" ca="1" si="876"/>
        <v/>
      </c>
      <c r="U923" s="25" t="str">
        <f t="shared" ca="1" si="857"/>
        <v/>
      </c>
      <c r="V923" s="25" t="str">
        <f t="shared" ca="1" si="877"/>
        <v/>
      </c>
      <c r="W923" s="25" t="str">
        <f t="shared" ca="1" si="858"/>
        <v/>
      </c>
      <c r="X923" s="25" t="str">
        <f t="shared" ca="1" si="878"/>
        <v/>
      </c>
      <c r="Y923" s="25" t="str">
        <f t="shared" ca="1" si="859"/>
        <v/>
      </c>
      <c r="Z923" s="25" t="str">
        <f t="shared" ca="1" si="879"/>
        <v/>
      </c>
      <c r="AA923" s="25" t="str">
        <f t="shared" ca="1" si="880"/>
        <v/>
      </c>
      <c r="AB923" s="25" t="str">
        <f ca="1">IF($H923="","",IF($Q923="x",SUM(U$3:W923)+SUM(Z$3:AA923)-SUM(AB$3:AB922),0))</f>
        <v/>
      </c>
      <c r="AC923" s="25" t="str">
        <f t="shared" ca="1" si="881"/>
        <v/>
      </c>
      <c r="AD923" s="25" t="str">
        <f t="shared" ca="1" si="860"/>
        <v/>
      </c>
      <c r="AE923" s="7"/>
      <c r="AF923" s="25" t="str">
        <f t="shared" ca="1" si="882"/>
        <v/>
      </c>
      <c r="AG923" s="25">
        <f ca="1">SUM(AF$3:AF923)</f>
        <v>0</v>
      </c>
      <c r="AH923" s="25" t="str">
        <f t="shared" ca="1" si="883"/>
        <v/>
      </c>
      <c r="AI923" s="25" t="str">
        <f t="shared" ca="1" si="861"/>
        <v/>
      </c>
      <c r="AJ923" s="25" t="str">
        <f t="shared" ca="1" si="884"/>
        <v/>
      </c>
      <c r="AK923" s="25" t="str">
        <f t="shared" ca="1" si="862"/>
        <v/>
      </c>
      <c r="AL923" s="25" t="str">
        <f t="shared" ca="1" si="885"/>
        <v/>
      </c>
      <c r="AM923" s="25" t="str">
        <f t="shared" ca="1" si="863"/>
        <v/>
      </c>
      <c r="AN923" s="25" t="str">
        <f t="shared" ca="1" si="886"/>
        <v/>
      </c>
      <c r="AO923" s="25" t="str">
        <f t="shared" ca="1" si="887"/>
        <v/>
      </c>
      <c r="AP923" s="25" t="str">
        <f ca="1">IF($H923="","",IF($Q923="x",SUM(AI$3:AK923)+SUM(AN$3:AO923)-SUM(AP$3:AP922),0))</f>
        <v/>
      </c>
      <c r="AQ923" s="25" t="str">
        <f t="shared" ca="1" si="888"/>
        <v/>
      </c>
      <c r="AR923" s="25" t="str">
        <f t="shared" ca="1" si="864"/>
        <v/>
      </c>
      <c r="AS923" s="7"/>
      <c r="AT923" s="25" t="str">
        <f t="shared" ca="1" si="889"/>
        <v/>
      </c>
      <c r="AU923" s="25">
        <f ca="1">SUM(AT$3:AT923)</f>
        <v>0</v>
      </c>
      <c r="AV923" s="25" t="str">
        <f t="shared" ca="1" si="890"/>
        <v/>
      </c>
      <c r="AW923" s="25" t="str">
        <f t="shared" ca="1" si="865"/>
        <v/>
      </c>
      <c r="AX923" s="25" t="str">
        <f t="shared" ca="1" si="891"/>
        <v/>
      </c>
      <c r="AY923" s="25" t="str">
        <f t="shared" ca="1" si="892"/>
        <v/>
      </c>
      <c r="AZ923" s="25" t="str">
        <f t="shared" ca="1" si="893"/>
        <v/>
      </c>
      <c r="BA923" s="25" t="str">
        <f t="shared" ca="1" si="894"/>
        <v/>
      </c>
      <c r="BB923" s="25" t="str">
        <f t="shared" ca="1" si="895"/>
        <v/>
      </c>
      <c r="BC923" s="25" t="str">
        <f t="shared" ca="1" si="896"/>
        <v/>
      </c>
      <c r="BD923" s="25" t="str">
        <f ca="1">IF($H923="","",IF($Q923="x",SUM(AW$3:AY923)+SUM(BB$3:BC923)-SUM(BD$3:BD922),0))</f>
        <v/>
      </c>
      <c r="BE923" s="25" t="str">
        <f t="shared" ca="1" si="897"/>
        <v/>
      </c>
      <c r="BF923" s="25" t="str">
        <f t="shared" ca="1" si="866"/>
        <v/>
      </c>
      <c r="BG923" s="7"/>
      <c r="BI923" s="25" t="str">
        <f t="shared" ca="1" si="898"/>
        <v/>
      </c>
      <c r="BJ923" s="25">
        <f ca="1">SUM(BI$3:BI923)</f>
        <v>0</v>
      </c>
      <c r="BK923" s="25" t="str">
        <f t="shared" ca="1" si="910"/>
        <v/>
      </c>
      <c r="BL923" s="25" t="str">
        <f t="shared" ca="1" si="867"/>
        <v/>
      </c>
      <c r="BM923" s="25" t="str">
        <f t="shared" ca="1" si="899"/>
        <v/>
      </c>
      <c r="BN923" s="25" t="str">
        <f t="shared" ca="1" si="900"/>
        <v/>
      </c>
      <c r="BO923" s="25" t="str">
        <f t="shared" ca="1" si="901"/>
        <v/>
      </c>
      <c r="BP923" s="25" t="str">
        <f t="shared" ca="1" si="902"/>
        <v/>
      </c>
      <c r="BQ923" s="25" t="str">
        <f t="shared" ca="1" si="903"/>
        <v/>
      </c>
      <c r="BR923" s="25" t="str">
        <f t="shared" ca="1" si="904"/>
        <v/>
      </c>
      <c r="BS923" s="25" t="str">
        <f ca="1">IF($H923="","",IF($Q923="x",SUM(BL$3:BN923)+SUM(BQ$3:BR923)-SUM(BS$3:BS922),0))</f>
        <v/>
      </c>
      <c r="BT923" s="25" t="str">
        <f t="shared" ca="1" si="905"/>
        <v/>
      </c>
      <c r="BU923" s="25" t="str">
        <f t="shared" ca="1" si="868"/>
        <v/>
      </c>
      <c r="BV923" s="7"/>
      <c r="BY923" s="7"/>
      <c r="CB923" s="131">
        <f t="shared" si="852"/>
        <v>920</v>
      </c>
      <c r="CC923" s="132" t="str">
        <f t="shared" ca="1" si="906"/>
        <v/>
      </c>
      <c r="CD923" s="133" t="str">
        <f t="shared" ca="1" si="853"/>
        <v/>
      </c>
      <c r="CE923" s="133" t="str">
        <f t="shared" ca="1" si="907"/>
        <v/>
      </c>
      <c r="CF923" s="133" t="str">
        <f t="shared" ca="1" si="854"/>
        <v/>
      </c>
      <c r="CG923" s="133" t="str">
        <f t="shared" ca="1" si="908"/>
        <v/>
      </c>
      <c r="CH923" s="133" t="str">
        <f ca="1">IF($H923="","",IF(MONTH($H923)=MONTH($C$4)-1,MAX(0,(CG923-SUM(N912:N923)+SUM(O912:O923))-(VLOOKUP(CB923-12,$CB$3:$CH922,6,FALSE))),0)*0.25)</f>
        <v/>
      </c>
      <c r="CI923" s="133" t="str">
        <f ca="1">IF($H923="","",CG923-SUM($CH$4:$CH923))</f>
        <v/>
      </c>
      <c r="CK923" s="133" t="str">
        <f ca="1">IF($H923="","",SUM($N$4:$N923)+$CK$3)</f>
        <v/>
      </c>
      <c r="CL923" s="133" t="str">
        <f ca="1">IF($H923="","",SUM($O$4:$O923))</f>
        <v/>
      </c>
      <c r="CM923" s="133" t="str">
        <f t="shared" ca="1" si="911"/>
        <v/>
      </c>
      <c r="CN923" s="133" t="str">
        <f ca="1">IF($H923="","",ROUND(IF(MONTH($H923)=MONTH($C$4)-1,BT923*(1+CC923)-SUM($CM$4:$CM923),0),2))</f>
        <v/>
      </c>
      <c r="CZ923" s="132" t="str">
        <f t="shared" ca="1" si="869"/>
        <v/>
      </c>
    </row>
    <row r="924" spans="6:104" x14ac:dyDescent="0.2">
      <c r="F924" s="3">
        <v>921</v>
      </c>
      <c r="G924" s="3">
        <f t="shared" si="870"/>
        <v>77</v>
      </c>
      <c r="H924" s="8" t="str">
        <f t="shared" ca="1" si="909"/>
        <v/>
      </c>
      <c r="I924" s="6" t="str">
        <f t="shared" ca="1" si="855"/>
        <v/>
      </c>
      <c r="J924" s="6" t="str">
        <f t="shared" ca="1" si="856"/>
        <v/>
      </c>
      <c r="K924" s="7"/>
      <c r="L924" s="6" t="str">
        <f ca="1">IF($H924="","",IF($J924="",VLOOKUP($I924,Sterbetafeln!$A$4:$I$124,$D$10,FALSE),MAX(0.0005,VLOOKUP($I924,Sterbetafeln!$A$4:$I$124,$D$10,FALSE)*VLOOKUP($J924,Sterbetafeln!$A$4:$I$124,$D$13,FALSE))))</f>
        <v/>
      </c>
      <c r="M924" s="78">
        <f ca="1">SUM($O$3:$O924)</f>
        <v>0</v>
      </c>
      <c r="N924" s="25" t="str">
        <f t="shared" ca="1" si="871"/>
        <v/>
      </c>
      <c r="O924" s="25" t="str">
        <f t="shared" ca="1" si="872"/>
        <v/>
      </c>
      <c r="P924" s="25" t="str">
        <f t="shared" ca="1" si="873"/>
        <v/>
      </c>
      <c r="Q924" s="7" t="str">
        <f t="shared" ca="1" si="874"/>
        <v/>
      </c>
      <c r="R924" s="25" t="str">
        <f t="shared" ca="1" si="875"/>
        <v/>
      </c>
      <c r="S924" s="25">
        <f ca="1">SUM(R$3:R924)</f>
        <v>0</v>
      </c>
      <c r="T924" s="25" t="str">
        <f t="shared" ca="1" si="876"/>
        <v/>
      </c>
      <c r="U924" s="25" t="str">
        <f t="shared" ca="1" si="857"/>
        <v/>
      </c>
      <c r="V924" s="25" t="str">
        <f t="shared" ca="1" si="877"/>
        <v/>
      </c>
      <c r="W924" s="25" t="str">
        <f t="shared" ca="1" si="858"/>
        <v/>
      </c>
      <c r="X924" s="25" t="str">
        <f t="shared" ca="1" si="878"/>
        <v/>
      </c>
      <c r="Y924" s="25" t="str">
        <f t="shared" ca="1" si="859"/>
        <v/>
      </c>
      <c r="Z924" s="25" t="str">
        <f t="shared" ca="1" si="879"/>
        <v/>
      </c>
      <c r="AA924" s="25" t="str">
        <f t="shared" ca="1" si="880"/>
        <v/>
      </c>
      <c r="AB924" s="25" t="str">
        <f ca="1">IF($H924="","",IF($Q924="x",SUM(U$3:W924)+SUM(Z$3:AA924)-SUM(AB$3:AB923),0))</f>
        <v/>
      </c>
      <c r="AC924" s="25" t="str">
        <f t="shared" ca="1" si="881"/>
        <v/>
      </c>
      <c r="AD924" s="25" t="str">
        <f t="shared" ca="1" si="860"/>
        <v/>
      </c>
      <c r="AE924" s="7"/>
      <c r="AF924" s="25" t="str">
        <f t="shared" ca="1" si="882"/>
        <v/>
      </c>
      <c r="AG924" s="25">
        <f ca="1">SUM(AF$3:AF924)</f>
        <v>0</v>
      </c>
      <c r="AH924" s="25" t="str">
        <f t="shared" ca="1" si="883"/>
        <v/>
      </c>
      <c r="AI924" s="25" t="str">
        <f t="shared" ca="1" si="861"/>
        <v/>
      </c>
      <c r="AJ924" s="25" t="str">
        <f t="shared" ca="1" si="884"/>
        <v/>
      </c>
      <c r="AK924" s="25" t="str">
        <f t="shared" ca="1" si="862"/>
        <v/>
      </c>
      <c r="AL924" s="25" t="str">
        <f t="shared" ca="1" si="885"/>
        <v/>
      </c>
      <c r="AM924" s="25" t="str">
        <f t="shared" ca="1" si="863"/>
        <v/>
      </c>
      <c r="AN924" s="25" t="str">
        <f t="shared" ca="1" si="886"/>
        <v/>
      </c>
      <c r="AO924" s="25" t="str">
        <f t="shared" ca="1" si="887"/>
        <v/>
      </c>
      <c r="AP924" s="25" t="str">
        <f ca="1">IF($H924="","",IF($Q924="x",SUM(AI$3:AK924)+SUM(AN$3:AO924)-SUM(AP$3:AP923),0))</f>
        <v/>
      </c>
      <c r="AQ924" s="25" t="str">
        <f t="shared" ca="1" si="888"/>
        <v/>
      </c>
      <c r="AR924" s="25" t="str">
        <f t="shared" ca="1" si="864"/>
        <v/>
      </c>
      <c r="AS924" s="7"/>
      <c r="AT924" s="25" t="str">
        <f t="shared" ca="1" si="889"/>
        <v/>
      </c>
      <c r="AU924" s="25">
        <f ca="1">SUM(AT$3:AT924)</f>
        <v>0</v>
      </c>
      <c r="AV924" s="25" t="str">
        <f t="shared" ca="1" si="890"/>
        <v/>
      </c>
      <c r="AW924" s="25" t="str">
        <f t="shared" ca="1" si="865"/>
        <v/>
      </c>
      <c r="AX924" s="25" t="str">
        <f t="shared" ca="1" si="891"/>
        <v/>
      </c>
      <c r="AY924" s="25" t="str">
        <f t="shared" ca="1" si="892"/>
        <v/>
      </c>
      <c r="AZ924" s="25" t="str">
        <f t="shared" ca="1" si="893"/>
        <v/>
      </c>
      <c r="BA924" s="25" t="str">
        <f t="shared" ca="1" si="894"/>
        <v/>
      </c>
      <c r="BB924" s="25" t="str">
        <f t="shared" ca="1" si="895"/>
        <v/>
      </c>
      <c r="BC924" s="25" t="str">
        <f t="shared" ca="1" si="896"/>
        <v/>
      </c>
      <c r="BD924" s="25" t="str">
        <f ca="1">IF($H924="","",IF($Q924="x",SUM(AW$3:AY924)+SUM(BB$3:BC924)-SUM(BD$3:BD923),0))</f>
        <v/>
      </c>
      <c r="BE924" s="25" t="str">
        <f t="shared" ca="1" si="897"/>
        <v/>
      </c>
      <c r="BF924" s="25" t="str">
        <f t="shared" ca="1" si="866"/>
        <v/>
      </c>
      <c r="BG924" s="7"/>
      <c r="BI924" s="25" t="str">
        <f t="shared" ca="1" si="898"/>
        <v/>
      </c>
      <c r="BJ924" s="25">
        <f ca="1">SUM(BI$3:BI924)</f>
        <v>0</v>
      </c>
      <c r="BK924" s="25" t="str">
        <f t="shared" ca="1" si="910"/>
        <v/>
      </c>
      <c r="BL924" s="25" t="str">
        <f t="shared" ca="1" si="867"/>
        <v/>
      </c>
      <c r="BM924" s="25" t="str">
        <f t="shared" ca="1" si="899"/>
        <v/>
      </c>
      <c r="BN924" s="25" t="str">
        <f t="shared" ca="1" si="900"/>
        <v/>
      </c>
      <c r="BO924" s="25" t="str">
        <f t="shared" ca="1" si="901"/>
        <v/>
      </c>
      <c r="BP924" s="25" t="str">
        <f t="shared" ca="1" si="902"/>
        <v/>
      </c>
      <c r="BQ924" s="25" t="str">
        <f t="shared" ca="1" si="903"/>
        <v/>
      </c>
      <c r="BR924" s="25" t="str">
        <f t="shared" ca="1" si="904"/>
        <v/>
      </c>
      <c r="BS924" s="25" t="str">
        <f ca="1">IF($H924="","",IF($Q924="x",SUM(BL$3:BN924)+SUM(BQ$3:BR924)-SUM(BS$3:BS923),0))</f>
        <v/>
      </c>
      <c r="BT924" s="25" t="str">
        <f t="shared" ca="1" si="905"/>
        <v/>
      </c>
      <c r="BU924" s="25" t="str">
        <f t="shared" ca="1" si="868"/>
        <v/>
      </c>
      <c r="BV924" s="7"/>
      <c r="BY924" s="7"/>
      <c r="CB924" s="131">
        <f t="shared" si="852"/>
        <v>921</v>
      </c>
      <c r="CC924" s="132" t="str">
        <f t="shared" ca="1" si="906"/>
        <v/>
      </c>
      <c r="CD924" s="133" t="str">
        <f t="shared" ca="1" si="853"/>
        <v/>
      </c>
      <c r="CE924" s="133" t="str">
        <f t="shared" ca="1" si="907"/>
        <v/>
      </c>
      <c r="CF924" s="133" t="str">
        <f t="shared" ca="1" si="854"/>
        <v/>
      </c>
      <c r="CG924" s="133" t="str">
        <f t="shared" ca="1" si="908"/>
        <v/>
      </c>
      <c r="CH924" s="133" t="str">
        <f ca="1">IF($H924="","",IF(MONTH($H924)=MONTH($C$4)-1,MAX(0,(CG924-SUM(N913:N924)+SUM(O913:O924))-(VLOOKUP(CB924-12,$CB$3:$CH923,6,FALSE))),0)*0.25)</f>
        <v/>
      </c>
      <c r="CI924" s="133" t="str">
        <f ca="1">IF($H924="","",CG924-SUM($CH$4:$CH924))</f>
        <v/>
      </c>
      <c r="CK924" s="133" t="str">
        <f ca="1">IF($H924="","",SUM($N$4:$N924)+$CK$3)</f>
        <v/>
      </c>
      <c r="CL924" s="133" t="str">
        <f ca="1">IF($H924="","",SUM($O$4:$O924))</f>
        <v/>
      </c>
      <c r="CM924" s="133" t="str">
        <f t="shared" ca="1" si="911"/>
        <v/>
      </c>
      <c r="CN924" s="133" t="str">
        <f ca="1">IF($H924="","",ROUND(IF(MONTH($H924)=MONTH($C$4)-1,BT924*(1+CC924)-SUM($CM$4:$CM924),0),2))</f>
        <v/>
      </c>
      <c r="CZ924" s="132" t="str">
        <f t="shared" ca="1" si="869"/>
        <v/>
      </c>
    </row>
    <row r="925" spans="6:104" x14ac:dyDescent="0.2">
      <c r="F925" s="3">
        <v>922</v>
      </c>
      <c r="G925" s="3">
        <f t="shared" si="870"/>
        <v>77</v>
      </c>
      <c r="H925" s="8" t="str">
        <f t="shared" ca="1" si="909"/>
        <v/>
      </c>
      <c r="I925" s="6" t="str">
        <f t="shared" ca="1" si="855"/>
        <v/>
      </c>
      <c r="J925" s="6" t="str">
        <f t="shared" ca="1" si="856"/>
        <v/>
      </c>
      <c r="K925" s="7"/>
      <c r="L925" s="6" t="str">
        <f ca="1">IF($H925="","",IF($J925="",VLOOKUP($I925,Sterbetafeln!$A$4:$I$124,$D$10,FALSE),MAX(0.0005,VLOOKUP($I925,Sterbetafeln!$A$4:$I$124,$D$10,FALSE)*VLOOKUP($J925,Sterbetafeln!$A$4:$I$124,$D$13,FALSE))))</f>
        <v/>
      </c>
      <c r="M925" s="78">
        <f ca="1">SUM($O$3:$O925)</f>
        <v>0</v>
      </c>
      <c r="N925" s="25" t="str">
        <f t="shared" ca="1" si="871"/>
        <v/>
      </c>
      <c r="O925" s="25" t="str">
        <f t="shared" ca="1" si="872"/>
        <v/>
      </c>
      <c r="P925" s="25" t="str">
        <f t="shared" ca="1" si="873"/>
        <v/>
      </c>
      <c r="Q925" s="7" t="str">
        <f t="shared" ca="1" si="874"/>
        <v/>
      </c>
      <c r="R925" s="25" t="str">
        <f t="shared" ca="1" si="875"/>
        <v/>
      </c>
      <c r="S925" s="25">
        <f ca="1">SUM(R$3:R925)</f>
        <v>0</v>
      </c>
      <c r="T925" s="25" t="str">
        <f t="shared" ca="1" si="876"/>
        <v/>
      </c>
      <c r="U925" s="25" t="str">
        <f t="shared" ca="1" si="857"/>
        <v/>
      </c>
      <c r="V925" s="25" t="str">
        <f t="shared" ca="1" si="877"/>
        <v/>
      </c>
      <c r="W925" s="25" t="str">
        <f t="shared" ca="1" si="858"/>
        <v/>
      </c>
      <c r="X925" s="25" t="str">
        <f t="shared" ca="1" si="878"/>
        <v/>
      </c>
      <c r="Y925" s="25" t="str">
        <f t="shared" ca="1" si="859"/>
        <v/>
      </c>
      <c r="Z925" s="25" t="str">
        <f t="shared" ca="1" si="879"/>
        <v/>
      </c>
      <c r="AA925" s="25" t="str">
        <f t="shared" ca="1" si="880"/>
        <v/>
      </c>
      <c r="AB925" s="25" t="str">
        <f ca="1">IF($H925="","",IF($Q925="x",SUM(U$3:W925)+SUM(Z$3:AA925)-SUM(AB$3:AB924),0))</f>
        <v/>
      </c>
      <c r="AC925" s="25" t="str">
        <f t="shared" ca="1" si="881"/>
        <v/>
      </c>
      <c r="AD925" s="25" t="str">
        <f t="shared" ca="1" si="860"/>
        <v/>
      </c>
      <c r="AE925" s="7"/>
      <c r="AF925" s="25" t="str">
        <f t="shared" ca="1" si="882"/>
        <v/>
      </c>
      <c r="AG925" s="25">
        <f ca="1">SUM(AF$3:AF925)</f>
        <v>0</v>
      </c>
      <c r="AH925" s="25" t="str">
        <f t="shared" ca="1" si="883"/>
        <v/>
      </c>
      <c r="AI925" s="25" t="str">
        <f t="shared" ca="1" si="861"/>
        <v/>
      </c>
      <c r="AJ925" s="25" t="str">
        <f t="shared" ca="1" si="884"/>
        <v/>
      </c>
      <c r="AK925" s="25" t="str">
        <f t="shared" ca="1" si="862"/>
        <v/>
      </c>
      <c r="AL925" s="25" t="str">
        <f t="shared" ca="1" si="885"/>
        <v/>
      </c>
      <c r="AM925" s="25" t="str">
        <f t="shared" ca="1" si="863"/>
        <v/>
      </c>
      <c r="AN925" s="25" t="str">
        <f t="shared" ca="1" si="886"/>
        <v/>
      </c>
      <c r="AO925" s="25" t="str">
        <f t="shared" ca="1" si="887"/>
        <v/>
      </c>
      <c r="AP925" s="25" t="str">
        <f ca="1">IF($H925="","",IF($Q925="x",SUM(AI$3:AK925)+SUM(AN$3:AO925)-SUM(AP$3:AP924),0))</f>
        <v/>
      </c>
      <c r="AQ925" s="25" t="str">
        <f t="shared" ca="1" si="888"/>
        <v/>
      </c>
      <c r="AR925" s="25" t="str">
        <f t="shared" ca="1" si="864"/>
        <v/>
      </c>
      <c r="AS925" s="7"/>
      <c r="AT925" s="25" t="str">
        <f t="shared" ca="1" si="889"/>
        <v/>
      </c>
      <c r="AU925" s="25">
        <f ca="1">SUM(AT$3:AT925)</f>
        <v>0</v>
      </c>
      <c r="AV925" s="25" t="str">
        <f t="shared" ca="1" si="890"/>
        <v/>
      </c>
      <c r="AW925" s="25" t="str">
        <f t="shared" ca="1" si="865"/>
        <v/>
      </c>
      <c r="AX925" s="25" t="str">
        <f t="shared" ca="1" si="891"/>
        <v/>
      </c>
      <c r="AY925" s="25" t="str">
        <f t="shared" ca="1" si="892"/>
        <v/>
      </c>
      <c r="AZ925" s="25" t="str">
        <f t="shared" ca="1" si="893"/>
        <v/>
      </c>
      <c r="BA925" s="25" t="str">
        <f t="shared" ca="1" si="894"/>
        <v/>
      </c>
      <c r="BB925" s="25" t="str">
        <f t="shared" ca="1" si="895"/>
        <v/>
      </c>
      <c r="BC925" s="25" t="str">
        <f t="shared" ca="1" si="896"/>
        <v/>
      </c>
      <c r="BD925" s="25" t="str">
        <f ca="1">IF($H925="","",IF($Q925="x",SUM(AW$3:AY925)+SUM(BB$3:BC925)-SUM(BD$3:BD924),0))</f>
        <v/>
      </c>
      <c r="BE925" s="25" t="str">
        <f t="shared" ca="1" si="897"/>
        <v/>
      </c>
      <c r="BF925" s="25" t="str">
        <f t="shared" ca="1" si="866"/>
        <v/>
      </c>
      <c r="BG925" s="7"/>
      <c r="BI925" s="25" t="str">
        <f t="shared" ca="1" si="898"/>
        <v/>
      </c>
      <c r="BJ925" s="25">
        <f ca="1">SUM(BI$3:BI925)</f>
        <v>0</v>
      </c>
      <c r="BK925" s="25" t="str">
        <f t="shared" ca="1" si="910"/>
        <v/>
      </c>
      <c r="BL925" s="25" t="str">
        <f t="shared" ca="1" si="867"/>
        <v/>
      </c>
      <c r="BM925" s="25" t="str">
        <f t="shared" ca="1" si="899"/>
        <v/>
      </c>
      <c r="BN925" s="25" t="str">
        <f t="shared" ca="1" si="900"/>
        <v/>
      </c>
      <c r="BO925" s="25" t="str">
        <f t="shared" ca="1" si="901"/>
        <v/>
      </c>
      <c r="BP925" s="25" t="str">
        <f t="shared" ca="1" si="902"/>
        <v/>
      </c>
      <c r="BQ925" s="25" t="str">
        <f t="shared" ca="1" si="903"/>
        <v/>
      </c>
      <c r="BR925" s="25" t="str">
        <f t="shared" ca="1" si="904"/>
        <v/>
      </c>
      <c r="BS925" s="25" t="str">
        <f ca="1">IF($H925="","",IF($Q925="x",SUM(BL$3:BN925)+SUM(BQ$3:BR925)-SUM(BS$3:BS924),0))</f>
        <v/>
      </c>
      <c r="BT925" s="25" t="str">
        <f t="shared" ca="1" si="905"/>
        <v/>
      </c>
      <c r="BU925" s="25" t="str">
        <f t="shared" ca="1" si="868"/>
        <v/>
      </c>
      <c r="BV925" s="7"/>
      <c r="BY925" s="7"/>
      <c r="CB925" s="131">
        <f t="shared" si="852"/>
        <v>922</v>
      </c>
      <c r="CC925" s="132" t="str">
        <f t="shared" ca="1" si="906"/>
        <v/>
      </c>
      <c r="CD925" s="133" t="str">
        <f t="shared" ca="1" si="853"/>
        <v/>
      </c>
      <c r="CE925" s="133" t="str">
        <f t="shared" ca="1" si="907"/>
        <v/>
      </c>
      <c r="CF925" s="133" t="str">
        <f t="shared" ca="1" si="854"/>
        <v/>
      </c>
      <c r="CG925" s="133" t="str">
        <f t="shared" ca="1" si="908"/>
        <v/>
      </c>
      <c r="CH925" s="133" t="str">
        <f ca="1">IF($H925="","",IF(MONTH($H925)=MONTH($C$4)-1,MAX(0,(CG925-SUM(N914:N925)+SUM(O914:O925))-(VLOOKUP(CB925-12,$CB$3:$CH924,6,FALSE))),0)*0.25)</f>
        <v/>
      </c>
      <c r="CI925" s="133" t="str">
        <f ca="1">IF($H925="","",CG925-SUM($CH$4:$CH925))</f>
        <v/>
      </c>
      <c r="CK925" s="133" t="str">
        <f ca="1">IF($H925="","",SUM($N$4:$N925)+$CK$3)</f>
        <v/>
      </c>
      <c r="CL925" s="133" t="str">
        <f ca="1">IF($H925="","",SUM($O$4:$O925))</f>
        <v/>
      </c>
      <c r="CM925" s="133" t="str">
        <f t="shared" ca="1" si="911"/>
        <v/>
      </c>
      <c r="CN925" s="133" t="str">
        <f ca="1">IF($H925="","",ROUND(IF(MONTH($H925)=MONTH($C$4)-1,BT925*(1+CC925)-SUM($CM$4:$CM925),0),2))</f>
        <v/>
      </c>
      <c r="CZ925" s="132" t="str">
        <f t="shared" ca="1" si="869"/>
        <v/>
      </c>
    </row>
    <row r="926" spans="6:104" x14ac:dyDescent="0.2">
      <c r="F926" s="3">
        <v>923</v>
      </c>
      <c r="G926" s="3">
        <f t="shared" si="870"/>
        <v>77</v>
      </c>
      <c r="H926" s="8" t="str">
        <f t="shared" ca="1" si="909"/>
        <v/>
      </c>
      <c r="I926" s="6" t="str">
        <f t="shared" ca="1" si="855"/>
        <v/>
      </c>
      <c r="J926" s="6" t="str">
        <f t="shared" ca="1" si="856"/>
        <v/>
      </c>
      <c r="K926" s="7"/>
      <c r="L926" s="6" t="str">
        <f ca="1">IF($H926="","",IF($J926="",VLOOKUP($I926,Sterbetafeln!$A$4:$I$124,$D$10,FALSE),MAX(0.0005,VLOOKUP($I926,Sterbetafeln!$A$4:$I$124,$D$10,FALSE)*VLOOKUP($J926,Sterbetafeln!$A$4:$I$124,$D$13,FALSE))))</f>
        <v/>
      </c>
      <c r="M926" s="78">
        <f ca="1">SUM($O$3:$O926)</f>
        <v>0</v>
      </c>
      <c r="N926" s="25" t="str">
        <f t="shared" ca="1" si="871"/>
        <v/>
      </c>
      <c r="O926" s="25" t="str">
        <f t="shared" ca="1" si="872"/>
        <v/>
      </c>
      <c r="P926" s="25" t="str">
        <f t="shared" ca="1" si="873"/>
        <v/>
      </c>
      <c r="Q926" s="7" t="str">
        <f t="shared" ca="1" si="874"/>
        <v/>
      </c>
      <c r="R926" s="25" t="str">
        <f t="shared" ca="1" si="875"/>
        <v/>
      </c>
      <c r="S926" s="25">
        <f ca="1">SUM(R$3:R926)</f>
        <v>0</v>
      </c>
      <c r="T926" s="25" t="str">
        <f t="shared" ca="1" si="876"/>
        <v/>
      </c>
      <c r="U926" s="25" t="str">
        <f t="shared" ca="1" si="857"/>
        <v/>
      </c>
      <c r="V926" s="25" t="str">
        <f t="shared" ca="1" si="877"/>
        <v/>
      </c>
      <c r="W926" s="25" t="str">
        <f t="shared" ca="1" si="858"/>
        <v/>
      </c>
      <c r="X926" s="25" t="str">
        <f t="shared" ca="1" si="878"/>
        <v/>
      </c>
      <c r="Y926" s="25" t="str">
        <f t="shared" ca="1" si="859"/>
        <v/>
      </c>
      <c r="Z926" s="25" t="str">
        <f t="shared" ca="1" si="879"/>
        <v/>
      </c>
      <c r="AA926" s="25" t="str">
        <f t="shared" ca="1" si="880"/>
        <v/>
      </c>
      <c r="AB926" s="25" t="str">
        <f ca="1">IF($H926="","",IF($Q926="x",SUM(U$3:W926)+SUM(Z$3:AA926)-SUM(AB$3:AB925),0))</f>
        <v/>
      </c>
      <c r="AC926" s="25" t="str">
        <f t="shared" ca="1" si="881"/>
        <v/>
      </c>
      <c r="AD926" s="25" t="str">
        <f t="shared" ca="1" si="860"/>
        <v/>
      </c>
      <c r="AE926" s="7"/>
      <c r="AF926" s="25" t="str">
        <f t="shared" ca="1" si="882"/>
        <v/>
      </c>
      <c r="AG926" s="25">
        <f ca="1">SUM(AF$3:AF926)</f>
        <v>0</v>
      </c>
      <c r="AH926" s="25" t="str">
        <f t="shared" ca="1" si="883"/>
        <v/>
      </c>
      <c r="AI926" s="25" t="str">
        <f t="shared" ca="1" si="861"/>
        <v/>
      </c>
      <c r="AJ926" s="25" t="str">
        <f t="shared" ca="1" si="884"/>
        <v/>
      </c>
      <c r="AK926" s="25" t="str">
        <f t="shared" ca="1" si="862"/>
        <v/>
      </c>
      <c r="AL926" s="25" t="str">
        <f t="shared" ca="1" si="885"/>
        <v/>
      </c>
      <c r="AM926" s="25" t="str">
        <f t="shared" ca="1" si="863"/>
        <v/>
      </c>
      <c r="AN926" s="25" t="str">
        <f t="shared" ca="1" si="886"/>
        <v/>
      </c>
      <c r="AO926" s="25" t="str">
        <f t="shared" ca="1" si="887"/>
        <v/>
      </c>
      <c r="AP926" s="25" t="str">
        <f ca="1">IF($H926="","",IF($Q926="x",SUM(AI$3:AK926)+SUM(AN$3:AO926)-SUM(AP$3:AP925),0))</f>
        <v/>
      </c>
      <c r="AQ926" s="25" t="str">
        <f t="shared" ca="1" si="888"/>
        <v/>
      </c>
      <c r="AR926" s="25" t="str">
        <f t="shared" ca="1" si="864"/>
        <v/>
      </c>
      <c r="AS926" s="7"/>
      <c r="AT926" s="25" t="str">
        <f t="shared" ca="1" si="889"/>
        <v/>
      </c>
      <c r="AU926" s="25">
        <f ca="1">SUM(AT$3:AT926)</f>
        <v>0</v>
      </c>
      <c r="AV926" s="25" t="str">
        <f t="shared" ca="1" si="890"/>
        <v/>
      </c>
      <c r="AW926" s="25" t="str">
        <f t="shared" ca="1" si="865"/>
        <v/>
      </c>
      <c r="AX926" s="25" t="str">
        <f t="shared" ca="1" si="891"/>
        <v/>
      </c>
      <c r="AY926" s="25" t="str">
        <f t="shared" ca="1" si="892"/>
        <v/>
      </c>
      <c r="AZ926" s="25" t="str">
        <f t="shared" ca="1" si="893"/>
        <v/>
      </c>
      <c r="BA926" s="25" t="str">
        <f t="shared" ca="1" si="894"/>
        <v/>
      </c>
      <c r="BB926" s="25" t="str">
        <f t="shared" ca="1" si="895"/>
        <v/>
      </c>
      <c r="BC926" s="25" t="str">
        <f t="shared" ca="1" si="896"/>
        <v/>
      </c>
      <c r="BD926" s="25" t="str">
        <f ca="1">IF($H926="","",IF($Q926="x",SUM(AW$3:AY926)+SUM(BB$3:BC926)-SUM(BD$3:BD925),0))</f>
        <v/>
      </c>
      <c r="BE926" s="25" t="str">
        <f t="shared" ca="1" si="897"/>
        <v/>
      </c>
      <c r="BF926" s="25" t="str">
        <f t="shared" ca="1" si="866"/>
        <v/>
      </c>
      <c r="BG926" s="7"/>
      <c r="BI926" s="25" t="str">
        <f t="shared" ca="1" si="898"/>
        <v/>
      </c>
      <c r="BJ926" s="25">
        <f ca="1">SUM(BI$3:BI926)</f>
        <v>0</v>
      </c>
      <c r="BK926" s="25" t="str">
        <f t="shared" ca="1" si="910"/>
        <v/>
      </c>
      <c r="BL926" s="25" t="str">
        <f t="shared" ca="1" si="867"/>
        <v/>
      </c>
      <c r="BM926" s="25" t="str">
        <f t="shared" ca="1" si="899"/>
        <v/>
      </c>
      <c r="BN926" s="25" t="str">
        <f t="shared" ca="1" si="900"/>
        <v/>
      </c>
      <c r="BO926" s="25" t="str">
        <f t="shared" ca="1" si="901"/>
        <v/>
      </c>
      <c r="BP926" s="25" t="str">
        <f t="shared" ca="1" si="902"/>
        <v/>
      </c>
      <c r="BQ926" s="25" t="str">
        <f t="shared" ca="1" si="903"/>
        <v/>
      </c>
      <c r="BR926" s="25" t="str">
        <f t="shared" ca="1" si="904"/>
        <v/>
      </c>
      <c r="BS926" s="25" t="str">
        <f ca="1">IF($H926="","",IF($Q926="x",SUM(BL$3:BN926)+SUM(BQ$3:BR926)-SUM(BS$3:BS925),0))</f>
        <v/>
      </c>
      <c r="BT926" s="25" t="str">
        <f t="shared" ca="1" si="905"/>
        <v/>
      </c>
      <c r="BU926" s="25" t="str">
        <f t="shared" ca="1" si="868"/>
        <v/>
      </c>
      <c r="BV926" s="7"/>
      <c r="BY926" s="7"/>
      <c r="CB926" s="131">
        <f t="shared" si="852"/>
        <v>923</v>
      </c>
      <c r="CC926" s="132" t="str">
        <f t="shared" ca="1" si="906"/>
        <v/>
      </c>
      <c r="CD926" s="133" t="str">
        <f t="shared" ca="1" si="853"/>
        <v/>
      </c>
      <c r="CE926" s="133" t="str">
        <f t="shared" ca="1" si="907"/>
        <v/>
      </c>
      <c r="CF926" s="133" t="str">
        <f t="shared" ca="1" si="854"/>
        <v/>
      </c>
      <c r="CG926" s="133" t="str">
        <f t="shared" ca="1" si="908"/>
        <v/>
      </c>
      <c r="CH926" s="133" t="str">
        <f ca="1">IF($H926="","",IF(MONTH($H926)=MONTH($C$4)-1,MAX(0,(CG926-SUM(N915:N926)+SUM(O915:O926))-(VLOOKUP(CB926-12,$CB$3:$CH925,6,FALSE))),0)*0.25)</f>
        <v/>
      </c>
      <c r="CI926" s="133" t="str">
        <f ca="1">IF($H926="","",CG926-SUM($CH$4:$CH926))</f>
        <v/>
      </c>
      <c r="CK926" s="133" t="str">
        <f ca="1">IF($H926="","",SUM($N$4:$N926)+$CK$3)</f>
        <v/>
      </c>
      <c r="CL926" s="133" t="str">
        <f ca="1">IF($H926="","",SUM($O$4:$O926))</f>
        <v/>
      </c>
      <c r="CM926" s="133" t="str">
        <f t="shared" ca="1" si="911"/>
        <v/>
      </c>
      <c r="CN926" s="133" t="str">
        <f ca="1">IF($H926="","",ROUND(IF(MONTH($H926)=MONTH($C$4)-1,BT926*(1+CC926)-SUM($CM$4:$CM926),0),2))</f>
        <v/>
      </c>
      <c r="CZ926" s="132" t="str">
        <f t="shared" ca="1" si="869"/>
        <v/>
      </c>
    </row>
    <row r="927" spans="6:104" x14ac:dyDescent="0.2">
      <c r="F927" s="3">
        <v>924</v>
      </c>
      <c r="G927" s="3">
        <f t="shared" si="870"/>
        <v>77</v>
      </c>
      <c r="H927" s="8" t="str">
        <f t="shared" ca="1" si="909"/>
        <v/>
      </c>
      <c r="I927" s="6" t="str">
        <f t="shared" ca="1" si="855"/>
        <v/>
      </c>
      <c r="J927" s="6" t="str">
        <f t="shared" ca="1" si="856"/>
        <v/>
      </c>
      <c r="K927" s="7"/>
      <c r="L927" s="6" t="str">
        <f ca="1">IF($H927="","",IF($J927="",VLOOKUP($I927,Sterbetafeln!$A$4:$I$124,$D$10,FALSE),MAX(0.0005,VLOOKUP($I927,Sterbetafeln!$A$4:$I$124,$D$10,FALSE)*VLOOKUP($J927,Sterbetafeln!$A$4:$I$124,$D$13,FALSE))))</f>
        <v/>
      </c>
      <c r="M927" s="78">
        <f ca="1">SUM($O$3:$O927)</f>
        <v>0</v>
      </c>
      <c r="N927" s="25" t="str">
        <f t="shared" ca="1" si="871"/>
        <v/>
      </c>
      <c r="O927" s="25" t="str">
        <f t="shared" ca="1" si="872"/>
        <v/>
      </c>
      <c r="P927" s="25" t="str">
        <f t="shared" ca="1" si="873"/>
        <v/>
      </c>
      <c r="Q927" s="7" t="str">
        <f t="shared" ca="1" si="874"/>
        <v/>
      </c>
      <c r="R927" s="25" t="str">
        <f t="shared" ca="1" si="875"/>
        <v/>
      </c>
      <c r="S927" s="25">
        <f ca="1">SUM(R$3:R927)</f>
        <v>0</v>
      </c>
      <c r="T927" s="25" t="str">
        <f t="shared" ca="1" si="876"/>
        <v/>
      </c>
      <c r="U927" s="25" t="str">
        <f t="shared" ca="1" si="857"/>
        <v/>
      </c>
      <c r="V927" s="25" t="str">
        <f t="shared" ca="1" si="877"/>
        <v/>
      </c>
      <c r="W927" s="25" t="str">
        <f t="shared" ca="1" si="858"/>
        <v/>
      </c>
      <c r="X927" s="25" t="str">
        <f t="shared" ca="1" si="878"/>
        <v/>
      </c>
      <c r="Y927" s="25" t="str">
        <f t="shared" ca="1" si="859"/>
        <v/>
      </c>
      <c r="Z927" s="25" t="str">
        <f t="shared" ca="1" si="879"/>
        <v/>
      </c>
      <c r="AA927" s="25" t="str">
        <f t="shared" ca="1" si="880"/>
        <v/>
      </c>
      <c r="AB927" s="25" t="str">
        <f ca="1">IF($H927="","",IF($Q927="x",SUM(U$3:W927)+SUM(Z$3:AA927)-SUM(AB$3:AB926),0))</f>
        <v/>
      </c>
      <c r="AC927" s="25" t="str">
        <f t="shared" ca="1" si="881"/>
        <v/>
      </c>
      <c r="AD927" s="25" t="str">
        <f t="shared" ca="1" si="860"/>
        <v/>
      </c>
      <c r="AE927" s="7"/>
      <c r="AF927" s="25" t="str">
        <f t="shared" ca="1" si="882"/>
        <v/>
      </c>
      <c r="AG927" s="25">
        <f ca="1">SUM(AF$3:AF927)</f>
        <v>0</v>
      </c>
      <c r="AH927" s="25" t="str">
        <f t="shared" ca="1" si="883"/>
        <v/>
      </c>
      <c r="AI927" s="25" t="str">
        <f t="shared" ca="1" si="861"/>
        <v/>
      </c>
      <c r="AJ927" s="25" t="str">
        <f t="shared" ca="1" si="884"/>
        <v/>
      </c>
      <c r="AK927" s="25" t="str">
        <f t="shared" ca="1" si="862"/>
        <v/>
      </c>
      <c r="AL927" s="25" t="str">
        <f t="shared" ca="1" si="885"/>
        <v/>
      </c>
      <c r="AM927" s="25" t="str">
        <f t="shared" ca="1" si="863"/>
        <v/>
      </c>
      <c r="AN927" s="25" t="str">
        <f t="shared" ca="1" si="886"/>
        <v/>
      </c>
      <c r="AO927" s="25" t="str">
        <f t="shared" ca="1" si="887"/>
        <v/>
      </c>
      <c r="AP927" s="25" t="str">
        <f ca="1">IF($H927="","",IF($Q927="x",SUM(AI$3:AK927)+SUM(AN$3:AO927)-SUM(AP$3:AP926),0))</f>
        <v/>
      </c>
      <c r="AQ927" s="25" t="str">
        <f t="shared" ca="1" si="888"/>
        <v/>
      </c>
      <c r="AR927" s="25" t="str">
        <f t="shared" ca="1" si="864"/>
        <v/>
      </c>
      <c r="AS927" s="7"/>
      <c r="AT927" s="25" t="str">
        <f t="shared" ca="1" si="889"/>
        <v/>
      </c>
      <c r="AU927" s="25">
        <f ca="1">SUM(AT$3:AT927)</f>
        <v>0</v>
      </c>
      <c r="AV927" s="25" t="str">
        <f t="shared" ca="1" si="890"/>
        <v/>
      </c>
      <c r="AW927" s="25" t="str">
        <f t="shared" ca="1" si="865"/>
        <v/>
      </c>
      <c r="AX927" s="25" t="str">
        <f t="shared" ca="1" si="891"/>
        <v/>
      </c>
      <c r="AY927" s="25" t="str">
        <f t="shared" ca="1" si="892"/>
        <v/>
      </c>
      <c r="AZ927" s="25" t="str">
        <f t="shared" ca="1" si="893"/>
        <v/>
      </c>
      <c r="BA927" s="25" t="str">
        <f t="shared" ca="1" si="894"/>
        <v/>
      </c>
      <c r="BB927" s="25" t="str">
        <f t="shared" ca="1" si="895"/>
        <v/>
      </c>
      <c r="BC927" s="25" t="str">
        <f t="shared" ca="1" si="896"/>
        <v/>
      </c>
      <c r="BD927" s="25" t="str">
        <f ca="1">IF($H927="","",IF($Q927="x",SUM(AW$3:AY927)+SUM(BB$3:BC927)-SUM(BD$3:BD926),0))</f>
        <v/>
      </c>
      <c r="BE927" s="25" t="str">
        <f t="shared" ca="1" si="897"/>
        <v/>
      </c>
      <c r="BF927" s="25" t="str">
        <f t="shared" ca="1" si="866"/>
        <v/>
      </c>
      <c r="BG927" s="7"/>
      <c r="BI927" s="25" t="str">
        <f t="shared" ca="1" si="898"/>
        <v/>
      </c>
      <c r="BJ927" s="25">
        <f ca="1">SUM(BI$3:BI927)</f>
        <v>0</v>
      </c>
      <c r="BK927" s="25" t="str">
        <f t="shared" ca="1" si="910"/>
        <v/>
      </c>
      <c r="BL927" s="25" t="str">
        <f t="shared" ca="1" si="867"/>
        <v/>
      </c>
      <c r="BM927" s="25" t="str">
        <f t="shared" ca="1" si="899"/>
        <v/>
      </c>
      <c r="BN927" s="25" t="str">
        <f t="shared" ca="1" si="900"/>
        <v/>
      </c>
      <c r="BO927" s="25" t="str">
        <f t="shared" ca="1" si="901"/>
        <v/>
      </c>
      <c r="BP927" s="25" t="str">
        <f t="shared" ca="1" si="902"/>
        <v/>
      </c>
      <c r="BQ927" s="25" t="str">
        <f t="shared" ca="1" si="903"/>
        <v/>
      </c>
      <c r="BR927" s="25" t="str">
        <f t="shared" ca="1" si="904"/>
        <v/>
      </c>
      <c r="BS927" s="25" t="str">
        <f ca="1">IF($H927="","",IF($Q927="x",SUM(BL$3:BN927)+SUM(BQ$3:BR927)-SUM(BS$3:BS926),0))</f>
        <v/>
      </c>
      <c r="BT927" s="25" t="str">
        <f t="shared" ca="1" si="905"/>
        <v/>
      </c>
      <c r="BU927" s="25" t="str">
        <f t="shared" ca="1" si="868"/>
        <v/>
      </c>
      <c r="BV927" s="7"/>
      <c r="BY927" s="7"/>
      <c r="CB927" s="131">
        <f t="shared" si="852"/>
        <v>924</v>
      </c>
      <c r="CC927" s="132" t="str">
        <f t="shared" ca="1" si="906"/>
        <v/>
      </c>
      <c r="CD927" s="133" t="str">
        <f t="shared" ca="1" si="853"/>
        <v/>
      </c>
      <c r="CE927" s="133" t="str">
        <f t="shared" ca="1" si="907"/>
        <v/>
      </c>
      <c r="CF927" s="133" t="str">
        <f t="shared" ca="1" si="854"/>
        <v/>
      </c>
      <c r="CG927" s="133" t="str">
        <f t="shared" ca="1" si="908"/>
        <v/>
      </c>
      <c r="CH927" s="133" t="str">
        <f ca="1">IF($H927="","",IF(MONTH($H927)=MONTH($C$4)-1,MAX(0,(CG927-SUM(N916:N927)+SUM(O916:O927))-(VLOOKUP(CB927-12,$CB$3:$CH926,6,FALSE))),0)*0.25)</f>
        <v/>
      </c>
      <c r="CI927" s="133" t="str">
        <f ca="1">IF($H927="","",CG927-SUM($CH$4:$CH927))</f>
        <v/>
      </c>
      <c r="CK927" s="133" t="str">
        <f ca="1">IF($H927="","",SUM($N$4:$N927)+$CK$3)</f>
        <v/>
      </c>
      <c r="CL927" s="133" t="str">
        <f ca="1">IF($H927="","",SUM($O$4:$O927))</f>
        <v/>
      </c>
      <c r="CM927" s="133" t="str">
        <f t="shared" ca="1" si="911"/>
        <v/>
      </c>
      <c r="CN927" s="133" t="str">
        <f ca="1">IF($H927="","",ROUND(IF(MONTH($H927)=MONTH($C$4)-1,BT927*(1+CC927)-SUM($CM$4:$CM927),0),2))</f>
        <v/>
      </c>
      <c r="CZ927" s="132" t="str">
        <f t="shared" ca="1" si="869"/>
        <v/>
      </c>
    </row>
    <row r="928" spans="6:104" x14ac:dyDescent="0.2">
      <c r="F928" s="3">
        <v>925</v>
      </c>
      <c r="G928" s="3">
        <f t="shared" si="870"/>
        <v>78</v>
      </c>
      <c r="H928" s="8" t="str">
        <f t="shared" ca="1" si="909"/>
        <v/>
      </c>
      <c r="I928" s="6" t="str">
        <f t="shared" ca="1" si="855"/>
        <v/>
      </c>
      <c r="J928" s="6" t="str">
        <f t="shared" ca="1" si="856"/>
        <v/>
      </c>
      <c r="K928" s="7"/>
      <c r="L928" s="6" t="str">
        <f ca="1">IF($H928="","",IF($J928="",VLOOKUP($I928,Sterbetafeln!$A$4:$I$124,$D$10,FALSE),MAX(0.0005,VLOOKUP($I928,Sterbetafeln!$A$4:$I$124,$D$10,FALSE)*VLOOKUP($J928,Sterbetafeln!$A$4:$I$124,$D$13,FALSE))))</f>
        <v/>
      </c>
      <c r="M928" s="78">
        <f ca="1">SUM($O$3:$O928)</f>
        <v>0</v>
      </c>
      <c r="N928" s="25" t="str">
        <f t="shared" ca="1" si="871"/>
        <v/>
      </c>
      <c r="O928" s="25" t="str">
        <f t="shared" ca="1" si="872"/>
        <v/>
      </c>
      <c r="P928" s="25" t="str">
        <f t="shared" ca="1" si="873"/>
        <v/>
      </c>
      <c r="Q928" s="7" t="str">
        <f t="shared" ca="1" si="874"/>
        <v/>
      </c>
      <c r="R928" s="25" t="str">
        <f t="shared" ca="1" si="875"/>
        <v/>
      </c>
      <c r="S928" s="25">
        <f ca="1">SUM(R$3:R928)</f>
        <v>0</v>
      </c>
      <c r="T928" s="25" t="str">
        <f t="shared" ca="1" si="876"/>
        <v/>
      </c>
      <c r="U928" s="25" t="str">
        <f t="shared" ca="1" si="857"/>
        <v/>
      </c>
      <c r="V928" s="25" t="str">
        <f t="shared" ca="1" si="877"/>
        <v/>
      </c>
      <c r="W928" s="25" t="str">
        <f t="shared" ca="1" si="858"/>
        <v/>
      </c>
      <c r="X928" s="25" t="str">
        <f t="shared" ca="1" si="878"/>
        <v/>
      </c>
      <c r="Y928" s="25" t="str">
        <f t="shared" ca="1" si="859"/>
        <v/>
      </c>
      <c r="Z928" s="25" t="str">
        <f t="shared" ca="1" si="879"/>
        <v/>
      </c>
      <c r="AA928" s="25" t="str">
        <f t="shared" ca="1" si="880"/>
        <v/>
      </c>
      <c r="AB928" s="25" t="str">
        <f ca="1">IF($H928="","",IF($Q928="x",SUM(U$3:W928)+SUM(Z$3:AA928)-SUM(AB$3:AB927),0))</f>
        <v/>
      </c>
      <c r="AC928" s="25" t="str">
        <f t="shared" ca="1" si="881"/>
        <v/>
      </c>
      <c r="AD928" s="25" t="str">
        <f t="shared" ca="1" si="860"/>
        <v/>
      </c>
      <c r="AE928" s="7"/>
      <c r="AF928" s="25" t="str">
        <f t="shared" ca="1" si="882"/>
        <v/>
      </c>
      <c r="AG928" s="25">
        <f ca="1">SUM(AF$3:AF928)</f>
        <v>0</v>
      </c>
      <c r="AH928" s="25" t="str">
        <f t="shared" ca="1" si="883"/>
        <v/>
      </c>
      <c r="AI928" s="25" t="str">
        <f t="shared" ca="1" si="861"/>
        <v/>
      </c>
      <c r="AJ928" s="25" t="str">
        <f t="shared" ca="1" si="884"/>
        <v/>
      </c>
      <c r="AK928" s="25" t="str">
        <f t="shared" ca="1" si="862"/>
        <v/>
      </c>
      <c r="AL928" s="25" t="str">
        <f t="shared" ca="1" si="885"/>
        <v/>
      </c>
      <c r="AM928" s="25" t="str">
        <f t="shared" ca="1" si="863"/>
        <v/>
      </c>
      <c r="AN928" s="25" t="str">
        <f t="shared" ca="1" si="886"/>
        <v/>
      </c>
      <c r="AO928" s="25" t="str">
        <f t="shared" ca="1" si="887"/>
        <v/>
      </c>
      <c r="AP928" s="25" t="str">
        <f ca="1">IF($H928="","",IF($Q928="x",SUM(AI$3:AK928)+SUM(AN$3:AO928)-SUM(AP$3:AP927),0))</f>
        <v/>
      </c>
      <c r="AQ928" s="25" t="str">
        <f t="shared" ca="1" si="888"/>
        <v/>
      </c>
      <c r="AR928" s="25" t="str">
        <f t="shared" ca="1" si="864"/>
        <v/>
      </c>
      <c r="AS928" s="7"/>
      <c r="AT928" s="25" t="str">
        <f t="shared" ca="1" si="889"/>
        <v/>
      </c>
      <c r="AU928" s="25">
        <f ca="1">SUM(AT$3:AT928)</f>
        <v>0</v>
      </c>
      <c r="AV928" s="25" t="str">
        <f t="shared" ca="1" si="890"/>
        <v/>
      </c>
      <c r="AW928" s="25" t="str">
        <f t="shared" ca="1" si="865"/>
        <v/>
      </c>
      <c r="AX928" s="25" t="str">
        <f t="shared" ca="1" si="891"/>
        <v/>
      </c>
      <c r="AY928" s="25" t="str">
        <f t="shared" ca="1" si="892"/>
        <v/>
      </c>
      <c r="AZ928" s="25" t="str">
        <f t="shared" ca="1" si="893"/>
        <v/>
      </c>
      <c r="BA928" s="25" t="str">
        <f t="shared" ca="1" si="894"/>
        <v/>
      </c>
      <c r="BB928" s="25" t="str">
        <f t="shared" ca="1" si="895"/>
        <v/>
      </c>
      <c r="BC928" s="25" t="str">
        <f t="shared" ca="1" si="896"/>
        <v/>
      </c>
      <c r="BD928" s="25" t="str">
        <f ca="1">IF($H928="","",IF($Q928="x",SUM(AW$3:AY928)+SUM(BB$3:BC928)-SUM(BD$3:BD927),0))</f>
        <v/>
      </c>
      <c r="BE928" s="25" t="str">
        <f t="shared" ca="1" si="897"/>
        <v/>
      </c>
      <c r="BF928" s="25" t="str">
        <f t="shared" ca="1" si="866"/>
        <v/>
      </c>
      <c r="BG928" s="7"/>
      <c r="BI928" s="25" t="str">
        <f t="shared" ca="1" si="898"/>
        <v/>
      </c>
      <c r="BJ928" s="25">
        <f ca="1">SUM(BI$3:BI928)</f>
        <v>0</v>
      </c>
      <c r="BK928" s="25" t="str">
        <f t="shared" ca="1" si="910"/>
        <v/>
      </c>
      <c r="BL928" s="25" t="str">
        <f t="shared" ca="1" si="867"/>
        <v/>
      </c>
      <c r="BM928" s="25" t="str">
        <f t="shared" ca="1" si="899"/>
        <v/>
      </c>
      <c r="BN928" s="25" t="str">
        <f t="shared" ca="1" si="900"/>
        <v/>
      </c>
      <c r="BO928" s="25" t="str">
        <f t="shared" ca="1" si="901"/>
        <v/>
      </c>
      <c r="BP928" s="25" t="str">
        <f t="shared" ca="1" si="902"/>
        <v/>
      </c>
      <c r="BQ928" s="25" t="str">
        <f t="shared" ca="1" si="903"/>
        <v/>
      </c>
      <c r="BR928" s="25" t="str">
        <f t="shared" ca="1" si="904"/>
        <v/>
      </c>
      <c r="BS928" s="25" t="str">
        <f ca="1">IF($H928="","",IF($Q928="x",SUM(BL$3:BN928)+SUM(BQ$3:BR928)-SUM(BS$3:BS927),0))</f>
        <v/>
      </c>
      <c r="BT928" s="25" t="str">
        <f t="shared" ca="1" si="905"/>
        <v/>
      </c>
      <c r="BU928" s="25" t="str">
        <f t="shared" ca="1" si="868"/>
        <v/>
      </c>
      <c r="BV928" s="7"/>
      <c r="BY928" s="7"/>
      <c r="CB928" s="131">
        <f t="shared" si="852"/>
        <v>925</v>
      </c>
      <c r="CC928" s="132" t="str">
        <f t="shared" ca="1" si="906"/>
        <v/>
      </c>
      <c r="CD928" s="133" t="str">
        <f t="shared" ca="1" si="853"/>
        <v/>
      </c>
      <c r="CE928" s="133" t="str">
        <f t="shared" ca="1" si="907"/>
        <v/>
      </c>
      <c r="CF928" s="133" t="str">
        <f t="shared" ca="1" si="854"/>
        <v/>
      </c>
      <c r="CG928" s="133" t="str">
        <f t="shared" ca="1" si="908"/>
        <v/>
      </c>
      <c r="CH928" s="133" t="str">
        <f ca="1">IF($H928="","",IF(MONTH($H928)=MONTH($C$4)-1,MAX(0,(CG928-SUM(N917:N928)+SUM(O917:O928))-(VLOOKUP(CB928-12,$CB$3:$CH927,6,FALSE))),0)*0.25)</f>
        <v/>
      </c>
      <c r="CI928" s="133" t="str">
        <f ca="1">IF($H928="","",CG928-SUM($CH$4:$CH928))</f>
        <v/>
      </c>
      <c r="CK928" s="133" t="str">
        <f ca="1">IF($H928="","",SUM($N$4:$N928)+$CK$3)</f>
        <v/>
      </c>
      <c r="CL928" s="133" t="str">
        <f ca="1">IF($H928="","",SUM($O$4:$O928))</f>
        <v/>
      </c>
      <c r="CM928" s="133" t="str">
        <f t="shared" ca="1" si="911"/>
        <v/>
      </c>
      <c r="CN928" s="133" t="str">
        <f ca="1">IF($H928="","",ROUND(IF(MONTH($H928)=MONTH($C$4)-1,BT928*(1+CC928)-SUM($CM$4:$CM928),0),2))</f>
        <v/>
      </c>
      <c r="CZ928" s="132" t="str">
        <f t="shared" ca="1" si="869"/>
        <v/>
      </c>
    </row>
    <row r="929" spans="6:104" x14ac:dyDescent="0.2">
      <c r="F929" s="3">
        <v>926</v>
      </c>
      <c r="G929" s="3">
        <f t="shared" si="870"/>
        <v>78</v>
      </c>
      <c r="H929" s="8" t="str">
        <f t="shared" ca="1" si="909"/>
        <v/>
      </c>
      <c r="I929" s="6" t="str">
        <f t="shared" ca="1" si="855"/>
        <v/>
      </c>
      <c r="J929" s="6" t="str">
        <f t="shared" ca="1" si="856"/>
        <v/>
      </c>
      <c r="K929" s="7"/>
      <c r="L929" s="6" t="str">
        <f ca="1">IF($H929="","",IF($J929="",VLOOKUP($I929,Sterbetafeln!$A$4:$I$124,$D$10,FALSE),MAX(0.0005,VLOOKUP($I929,Sterbetafeln!$A$4:$I$124,$D$10,FALSE)*VLOOKUP($J929,Sterbetafeln!$A$4:$I$124,$D$13,FALSE))))</f>
        <v/>
      </c>
      <c r="M929" s="78">
        <f ca="1">SUM($O$3:$O929)</f>
        <v>0</v>
      </c>
      <c r="N929" s="25" t="str">
        <f t="shared" ca="1" si="871"/>
        <v/>
      </c>
      <c r="O929" s="25" t="str">
        <f t="shared" ca="1" si="872"/>
        <v/>
      </c>
      <c r="P929" s="25" t="str">
        <f t="shared" ca="1" si="873"/>
        <v/>
      </c>
      <c r="Q929" s="7" t="str">
        <f t="shared" ca="1" si="874"/>
        <v/>
      </c>
      <c r="R929" s="25" t="str">
        <f t="shared" ca="1" si="875"/>
        <v/>
      </c>
      <c r="S929" s="25">
        <f ca="1">SUM(R$3:R929)</f>
        <v>0</v>
      </c>
      <c r="T929" s="25" t="str">
        <f t="shared" ca="1" si="876"/>
        <v/>
      </c>
      <c r="U929" s="25" t="str">
        <f t="shared" ca="1" si="857"/>
        <v/>
      </c>
      <c r="V929" s="25" t="str">
        <f t="shared" ca="1" si="877"/>
        <v/>
      </c>
      <c r="W929" s="25" t="str">
        <f t="shared" ca="1" si="858"/>
        <v/>
      </c>
      <c r="X929" s="25" t="str">
        <f t="shared" ca="1" si="878"/>
        <v/>
      </c>
      <c r="Y929" s="25" t="str">
        <f t="shared" ca="1" si="859"/>
        <v/>
      </c>
      <c r="Z929" s="25" t="str">
        <f t="shared" ca="1" si="879"/>
        <v/>
      </c>
      <c r="AA929" s="25" t="str">
        <f t="shared" ca="1" si="880"/>
        <v/>
      </c>
      <c r="AB929" s="25" t="str">
        <f ca="1">IF($H929="","",IF($Q929="x",SUM(U$3:W929)+SUM(Z$3:AA929)-SUM(AB$3:AB928),0))</f>
        <v/>
      </c>
      <c r="AC929" s="25" t="str">
        <f t="shared" ca="1" si="881"/>
        <v/>
      </c>
      <c r="AD929" s="25" t="str">
        <f t="shared" ca="1" si="860"/>
        <v/>
      </c>
      <c r="AE929" s="7"/>
      <c r="AF929" s="25" t="str">
        <f t="shared" ca="1" si="882"/>
        <v/>
      </c>
      <c r="AG929" s="25">
        <f ca="1">SUM(AF$3:AF929)</f>
        <v>0</v>
      </c>
      <c r="AH929" s="25" t="str">
        <f t="shared" ca="1" si="883"/>
        <v/>
      </c>
      <c r="AI929" s="25" t="str">
        <f t="shared" ca="1" si="861"/>
        <v/>
      </c>
      <c r="AJ929" s="25" t="str">
        <f t="shared" ca="1" si="884"/>
        <v/>
      </c>
      <c r="AK929" s="25" t="str">
        <f t="shared" ca="1" si="862"/>
        <v/>
      </c>
      <c r="AL929" s="25" t="str">
        <f t="shared" ca="1" si="885"/>
        <v/>
      </c>
      <c r="AM929" s="25" t="str">
        <f t="shared" ca="1" si="863"/>
        <v/>
      </c>
      <c r="AN929" s="25" t="str">
        <f t="shared" ca="1" si="886"/>
        <v/>
      </c>
      <c r="AO929" s="25" t="str">
        <f t="shared" ca="1" si="887"/>
        <v/>
      </c>
      <c r="AP929" s="25" t="str">
        <f ca="1">IF($H929="","",IF($Q929="x",SUM(AI$3:AK929)+SUM(AN$3:AO929)-SUM(AP$3:AP928),0))</f>
        <v/>
      </c>
      <c r="AQ929" s="25" t="str">
        <f t="shared" ca="1" si="888"/>
        <v/>
      </c>
      <c r="AR929" s="25" t="str">
        <f t="shared" ca="1" si="864"/>
        <v/>
      </c>
      <c r="AS929" s="7"/>
      <c r="AT929" s="25" t="str">
        <f t="shared" ca="1" si="889"/>
        <v/>
      </c>
      <c r="AU929" s="25">
        <f ca="1">SUM(AT$3:AT929)</f>
        <v>0</v>
      </c>
      <c r="AV929" s="25" t="str">
        <f t="shared" ca="1" si="890"/>
        <v/>
      </c>
      <c r="AW929" s="25" t="str">
        <f t="shared" ca="1" si="865"/>
        <v/>
      </c>
      <c r="AX929" s="25" t="str">
        <f t="shared" ca="1" si="891"/>
        <v/>
      </c>
      <c r="AY929" s="25" t="str">
        <f t="shared" ca="1" si="892"/>
        <v/>
      </c>
      <c r="AZ929" s="25" t="str">
        <f t="shared" ca="1" si="893"/>
        <v/>
      </c>
      <c r="BA929" s="25" t="str">
        <f t="shared" ca="1" si="894"/>
        <v/>
      </c>
      <c r="BB929" s="25" t="str">
        <f t="shared" ca="1" si="895"/>
        <v/>
      </c>
      <c r="BC929" s="25" t="str">
        <f t="shared" ca="1" si="896"/>
        <v/>
      </c>
      <c r="BD929" s="25" t="str">
        <f ca="1">IF($H929="","",IF($Q929="x",SUM(AW$3:AY929)+SUM(BB$3:BC929)-SUM(BD$3:BD928),0))</f>
        <v/>
      </c>
      <c r="BE929" s="25" t="str">
        <f t="shared" ca="1" si="897"/>
        <v/>
      </c>
      <c r="BF929" s="25" t="str">
        <f t="shared" ca="1" si="866"/>
        <v/>
      </c>
      <c r="BG929" s="7"/>
      <c r="BI929" s="25" t="str">
        <f t="shared" ca="1" si="898"/>
        <v/>
      </c>
      <c r="BJ929" s="25">
        <f ca="1">SUM(BI$3:BI929)</f>
        <v>0</v>
      </c>
      <c r="BK929" s="25" t="str">
        <f t="shared" ca="1" si="910"/>
        <v/>
      </c>
      <c r="BL929" s="25" t="str">
        <f t="shared" ca="1" si="867"/>
        <v/>
      </c>
      <c r="BM929" s="25" t="str">
        <f t="shared" ca="1" si="899"/>
        <v/>
      </c>
      <c r="BN929" s="25" t="str">
        <f t="shared" ca="1" si="900"/>
        <v/>
      </c>
      <c r="BO929" s="25" t="str">
        <f t="shared" ca="1" si="901"/>
        <v/>
      </c>
      <c r="BP929" s="25" t="str">
        <f t="shared" ca="1" si="902"/>
        <v/>
      </c>
      <c r="BQ929" s="25" t="str">
        <f t="shared" ca="1" si="903"/>
        <v/>
      </c>
      <c r="BR929" s="25" t="str">
        <f t="shared" ca="1" si="904"/>
        <v/>
      </c>
      <c r="BS929" s="25" t="str">
        <f ca="1">IF($H929="","",IF($Q929="x",SUM(BL$3:BN929)+SUM(BQ$3:BR929)-SUM(BS$3:BS928),0))</f>
        <v/>
      </c>
      <c r="BT929" s="25" t="str">
        <f t="shared" ca="1" si="905"/>
        <v/>
      </c>
      <c r="BU929" s="25" t="str">
        <f t="shared" ca="1" si="868"/>
        <v/>
      </c>
      <c r="BV929" s="7"/>
      <c r="BY929" s="7"/>
      <c r="CB929" s="131">
        <f t="shared" si="852"/>
        <v>926</v>
      </c>
      <c r="CC929" s="132" t="str">
        <f t="shared" ca="1" si="906"/>
        <v/>
      </c>
      <c r="CD929" s="133" t="str">
        <f t="shared" ca="1" si="853"/>
        <v/>
      </c>
      <c r="CE929" s="133" t="str">
        <f t="shared" ca="1" si="907"/>
        <v/>
      </c>
      <c r="CF929" s="133" t="str">
        <f t="shared" ca="1" si="854"/>
        <v/>
      </c>
      <c r="CG929" s="133" t="str">
        <f t="shared" ca="1" si="908"/>
        <v/>
      </c>
      <c r="CH929" s="133" t="str">
        <f ca="1">IF($H929="","",IF(MONTH($H929)=MONTH($C$4)-1,MAX(0,(CG929-SUM(N918:N929)+SUM(O918:O929))-(VLOOKUP(CB929-12,$CB$3:$CH928,6,FALSE))),0)*0.25)</f>
        <v/>
      </c>
      <c r="CI929" s="133" t="str">
        <f ca="1">IF($H929="","",CG929-SUM($CH$4:$CH929))</f>
        <v/>
      </c>
      <c r="CK929" s="133" t="str">
        <f ca="1">IF($H929="","",SUM($N$4:$N929)+$CK$3)</f>
        <v/>
      </c>
      <c r="CL929" s="133" t="str">
        <f ca="1">IF($H929="","",SUM($O$4:$O929))</f>
        <v/>
      </c>
      <c r="CM929" s="133" t="str">
        <f t="shared" ca="1" si="911"/>
        <v/>
      </c>
      <c r="CN929" s="133" t="str">
        <f ca="1">IF($H929="","",ROUND(IF(MONTH($H929)=MONTH($C$4)-1,BT929*(1+CC929)-SUM($CM$4:$CM929),0),2))</f>
        <v/>
      </c>
      <c r="CZ929" s="132" t="str">
        <f t="shared" ca="1" si="869"/>
        <v/>
      </c>
    </row>
    <row r="930" spans="6:104" x14ac:dyDescent="0.2">
      <c r="F930" s="3">
        <v>927</v>
      </c>
      <c r="G930" s="3">
        <f t="shared" si="870"/>
        <v>78</v>
      </c>
      <c r="H930" s="8" t="str">
        <f t="shared" ca="1" si="909"/>
        <v/>
      </c>
      <c r="I930" s="6" t="str">
        <f t="shared" ca="1" si="855"/>
        <v/>
      </c>
      <c r="J930" s="6" t="str">
        <f t="shared" ca="1" si="856"/>
        <v/>
      </c>
      <c r="K930" s="7"/>
      <c r="L930" s="6" t="str">
        <f ca="1">IF($H930="","",IF($J930="",VLOOKUP($I930,Sterbetafeln!$A$4:$I$124,$D$10,FALSE),MAX(0.0005,VLOOKUP($I930,Sterbetafeln!$A$4:$I$124,$D$10,FALSE)*VLOOKUP($J930,Sterbetafeln!$A$4:$I$124,$D$13,FALSE))))</f>
        <v/>
      </c>
      <c r="M930" s="78">
        <f ca="1">SUM($O$3:$O930)</f>
        <v>0</v>
      </c>
      <c r="N930" s="25" t="str">
        <f t="shared" ca="1" si="871"/>
        <v/>
      </c>
      <c r="O930" s="25" t="str">
        <f t="shared" ca="1" si="872"/>
        <v/>
      </c>
      <c r="P930" s="25" t="str">
        <f t="shared" ca="1" si="873"/>
        <v/>
      </c>
      <c r="Q930" s="7" t="str">
        <f t="shared" ca="1" si="874"/>
        <v/>
      </c>
      <c r="R930" s="25" t="str">
        <f t="shared" ca="1" si="875"/>
        <v/>
      </c>
      <c r="S930" s="25">
        <f ca="1">SUM(R$3:R930)</f>
        <v>0</v>
      </c>
      <c r="T930" s="25" t="str">
        <f t="shared" ca="1" si="876"/>
        <v/>
      </c>
      <c r="U930" s="25" t="str">
        <f t="shared" ca="1" si="857"/>
        <v/>
      </c>
      <c r="V930" s="25" t="str">
        <f t="shared" ca="1" si="877"/>
        <v/>
      </c>
      <c r="W930" s="25" t="str">
        <f t="shared" ca="1" si="858"/>
        <v/>
      </c>
      <c r="X930" s="25" t="str">
        <f t="shared" ca="1" si="878"/>
        <v/>
      </c>
      <c r="Y930" s="25" t="str">
        <f t="shared" ca="1" si="859"/>
        <v/>
      </c>
      <c r="Z930" s="25" t="str">
        <f t="shared" ca="1" si="879"/>
        <v/>
      </c>
      <c r="AA930" s="25" t="str">
        <f t="shared" ca="1" si="880"/>
        <v/>
      </c>
      <c r="AB930" s="25" t="str">
        <f ca="1">IF($H930="","",IF($Q930="x",SUM(U$3:W930)+SUM(Z$3:AA930)-SUM(AB$3:AB929),0))</f>
        <v/>
      </c>
      <c r="AC930" s="25" t="str">
        <f t="shared" ca="1" si="881"/>
        <v/>
      </c>
      <c r="AD930" s="25" t="str">
        <f t="shared" ca="1" si="860"/>
        <v/>
      </c>
      <c r="AE930" s="7"/>
      <c r="AF930" s="25" t="str">
        <f t="shared" ca="1" si="882"/>
        <v/>
      </c>
      <c r="AG930" s="25">
        <f ca="1">SUM(AF$3:AF930)</f>
        <v>0</v>
      </c>
      <c r="AH930" s="25" t="str">
        <f t="shared" ca="1" si="883"/>
        <v/>
      </c>
      <c r="AI930" s="25" t="str">
        <f t="shared" ca="1" si="861"/>
        <v/>
      </c>
      <c r="AJ930" s="25" t="str">
        <f t="shared" ca="1" si="884"/>
        <v/>
      </c>
      <c r="AK930" s="25" t="str">
        <f t="shared" ca="1" si="862"/>
        <v/>
      </c>
      <c r="AL930" s="25" t="str">
        <f t="shared" ca="1" si="885"/>
        <v/>
      </c>
      <c r="AM930" s="25" t="str">
        <f t="shared" ca="1" si="863"/>
        <v/>
      </c>
      <c r="AN930" s="25" t="str">
        <f t="shared" ca="1" si="886"/>
        <v/>
      </c>
      <c r="AO930" s="25" t="str">
        <f t="shared" ca="1" si="887"/>
        <v/>
      </c>
      <c r="AP930" s="25" t="str">
        <f ca="1">IF($H930="","",IF($Q930="x",SUM(AI$3:AK930)+SUM(AN$3:AO930)-SUM(AP$3:AP929),0))</f>
        <v/>
      </c>
      <c r="AQ930" s="25" t="str">
        <f t="shared" ca="1" si="888"/>
        <v/>
      </c>
      <c r="AR930" s="25" t="str">
        <f t="shared" ca="1" si="864"/>
        <v/>
      </c>
      <c r="AS930" s="7"/>
      <c r="AT930" s="25" t="str">
        <f t="shared" ca="1" si="889"/>
        <v/>
      </c>
      <c r="AU930" s="25">
        <f ca="1">SUM(AT$3:AT930)</f>
        <v>0</v>
      </c>
      <c r="AV930" s="25" t="str">
        <f t="shared" ca="1" si="890"/>
        <v/>
      </c>
      <c r="AW930" s="25" t="str">
        <f t="shared" ca="1" si="865"/>
        <v/>
      </c>
      <c r="AX930" s="25" t="str">
        <f t="shared" ca="1" si="891"/>
        <v/>
      </c>
      <c r="AY930" s="25" t="str">
        <f t="shared" ca="1" si="892"/>
        <v/>
      </c>
      <c r="AZ930" s="25" t="str">
        <f t="shared" ca="1" si="893"/>
        <v/>
      </c>
      <c r="BA930" s="25" t="str">
        <f t="shared" ca="1" si="894"/>
        <v/>
      </c>
      <c r="BB930" s="25" t="str">
        <f t="shared" ca="1" si="895"/>
        <v/>
      </c>
      <c r="BC930" s="25" t="str">
        <f t="shared" ca="1" si="896"/>
        <v/>
      </c>
      <c r="BD930" s="25" t="str">
        <f ca="1">IF($H930="","",IF($Q930="x",SUM(AW$3:AY930)+SUM(BB$3:BC930)-SUM(BD$3:BD929),0))</f>
        <v/>
      </c>
      <c r="BE930" s="25" t="str">
        <f t="shared" ca="1" si="897"/>
        <v/>
      </c>
      <c r="BF930" s="25" t="str">
        <f t="shared" ca="1" si="866"/>
        <v/>
      </c>
      <c r="BG930" s="7"/>
      <c r="BI930" s="25" t="str">
        <f t="shared" ca="1" si="898"/>
        <v/>
      </c>
      <c r="BJ930" s="25">
        <f ca="1">SUM(BI$3:BI930)</f>
        <v>0</v>
      </c>
      <c r="BK930" s="25" t="str">
        <f t="shared" ca="1" si="910"/>
        <v/>
      </c>
      <c r="BL930" s="25" t="str">
        <f t="shared" ca="1" si="867"/>
        <v/>
      </c>
      <c r="BM930" s="25" t="str">
        <f t="shared" ca="1" si="899"/>
        <v/>
      </c>
      <c r="BN930" s="25" t="str">
        <f t="shared" ca="1" si="900"/>
        <v/>
      </c>
      <c r="BO930" s="25" t="str">
        <f t="shared" ca="1" si="901"/>
        <v/>
      </c>
      <c r="BP930" s="25" t="str">
        <f t="shared" ca="1" si="902"/>
        <v/>
      </c>
      <c r="BQ930" s="25" t="str">
        <f t="shared" ca="1" si="903"/>
        <v/>
      </c>
      <c r="BR930" s="25" t="str">
        <f t="shared" ca="1" si="904"/>
        <v/>
      </c>
      <c r="BS930" s="25" t="str">
        <f ca="1">IF($H930="","",IF($Q930="x",SUM(BL$3:BN930)+SUM(BQ$3:BR930)-SUM(BS$3:BS929),0))</f>
        <v/>
      </c>
      <c r="BT930" s="25" t="str">
        <f t="shared" ca="1" si="905"/>
        <v/>
      </c>
      <c r="BU930" s="25" t="str">
        <f t="shared" ca="1" si="868"/>
        <v/>
      </c>
      <c r="BV930" s="7"/>
      <c r="BY930" s="7"/>
      <c r="CB930" s="131">
        <f t="shared" si="852"/>
        <v>927</v>
      </c>
      <c r="CC930" s="132" t="str">
        <f t="shared" ca="1" si="906"/>
        <v/>
      </c>
      <c r="CD930" s="133" t="str">
        <f t="shared" ca="1" si="853"/>
        <v/>
      </c>
      <c r="CE930" s="133" t="str">
        <f t="shared" ca="1" si="907"/>
        <v/>
      </c>
      <c r="CF930" s="133" t="str">
        <f t="shared" ca="1" si="854"/>
        <v/>
      </c>
      <c r="CG930" s="133" t="str">
        <f t="shared" ca="1" si="908"/>
        <v/>
      </c>
      <c r="CH930" s="133" t="str">
        <f ca="1">IF($H930="","",IF(MONTH($H930)=MONTH($C$4)-1,MAX(0,(CG930-SUM(N919:N930)+SUM(O919:O930))-(VLOOKUP(CB930-12,$CB$3:$CH929,6,FALSE))),0)*0.25)</f>
        <v/>
      </c>
      <c r="CI930" s="133" t="str">
        <f ca="1">IF($H930="","",CG930-SUM($CH$4:$CH930))</f>
        <v/>
      </c>
      <c r="CK930" s="133" t="str">
        <f ca="1">IF($H930="","",SUM($N$4:$N930)+$CK$3)</f>
        <v/>
      </c>
      <c r="CL930" s="133" t="str">
        <f ca="1">IF($H930="","",SUM($O$4:$O930))</f>
        <v/>
      </c>
      <c r="CM930" s="133" t="str">
        <f t="shared" ca="1" si="911"/>
        <v/>
      </c>
      <c r="CN930" s="133" t="str">
        <f ca="1">IF($H930="","",ROUND(IF(MONTH($H930)=MONTH($C$4)-1,BT930*(1+CC930)-SUM($CM$4:$CM930),0),2))</f>
        <v/>
      </c>
      <c r="CZ930" s="132" t="str">
        <f t="shared" ca="1" si="869"/>
        <v/>
      </c>
    </row>
    <row r="931" spans="6:104" x14ac:dyDescent="0.2">
      <c r="F931" s="3">
        <v>928</v>
      </c>
      <c r="G931" s="3">
        <f t="shared" si="870"/>
        <v>78</v>
      </c>
      <c r="H931" s="8" t="str">
        <f t="shared" ca="1" si="909"/>
        <v/>
      </c>
      <c r="I931" s="6" t="str">
        <f t="shared" ca="1" si="855"/>
        <v/>
      </c>
      <c r="J931" s="6" t="str">
        <f t="shared" ca="1" si="856"/>
        <v/>
      </c>
      <c r="K931" s="7"/>
      <c r="L931" s="6" t="str">
        <f ca="1">IF($H931="","",IF($J931="",VLOOKUP($I931,Sterbetafeln!$A$4:$I$124,$D$10,FALSE),MAX(0.0005,VLOOKUP($I931,Sterbetafeln!$A$4:$I$124,$D$10,FALSE)*VLOOKUP($J931,Sterbetafeln!$A$4:$I$124,$D$13,FALSE))))</f>
        <v/>
      </c>
      <c r="M931" s="78">
        <f ca="1">SUM($O$3:$O931)</f>
        <v>0</v>
      </c>
      <c r="N931" s="25" t="str">
        <f t="shared" ca="1" si="871"/>
        <v/>
      </c>
      <c r="O931" s="25" t="str">
        <f t="shared" ca="1" si="872"/>
        <v/>
      </c>
      <c r="P931" s="25" t="str">
        <f t="shared" ca="1" si="873"/>
        <v/>
      </c>
      <c r="Q931" s="7" t="str">
        <f t="shared" ca="1" si="874"/>
        <v/>
      </c>
      <c r="R931" s="25" t="str">
        <f t="shared" ca="1" si="875"/>
        <v/>
      </c>
      <c r="S931" s="25">
        <f ca="1">SUM(R$3:R931)</f>
        <v>0</v>
      </c>
      <c r="T931" s="25" t="str">
        <f t="shared" ca="1" si="876"/>
        <v/>
      </c>
      <c r="U931" s="25" t="str">
        <f t="shared" ca="1" si="857"/>
        <v/>
      </c>
      <c r="V931" s="25" t="str">
        <f t="shared" ca="1" si="877"/>
        <v/>
      </c>
      <c r="W931" s="25" t="str">
        <f t="shared" ca="1" si="858"/>
        <v/>
      </c>
      <c r="X931" s="25" t="str">
        <f t="shared" ca="1" si="878"/>
        <v/>
      </c>
      <c r="Y931" s="25" t="str">
        <f t="shared" ca="1" si="859"/>
        <v/>
      </c>
      <c r="Z931" s="25" t="str">
        <f t="shared" ca="1" si="879"/>
        <v/>
      </c>
      <c r="AA931" s="25" t="str">
        <f t="shared" ca="1" si="880"/>
        <v/>
      </c>
      <c r="AB931" s="25" t="str">
        <f ca="1">IF($H931="","",IF($Q931="x",SUM(U$3:W931)+SUM(Z$3:AA931)-SUM(AB$3:AB930),0))</f>
        <v/>
      </c>
      <c r="AC931" s="25" t="str">
        <f t="shared" ca="1" si="881"/>
        <v/>
      </c>
      <c r="AD931" s="25" t="str">
        <f t="shared" ca="1" si="860"/>
        <v/>
      </c>
      <c r="AE931" s="7"/>
      <c r="AF931" s="25" t="str">
        <f t="shared" ca="1" si="882"/>
        <v/>
      </c>
      <c r="AG931" s="25">
        <f ca="1">SUM(AF$3:AF931)</f>
        <v>0</v>
      </c>
      <c r="AH931" s="25" t="str">
        <f t="shared" ca="1" si="883"/>
        <v/>
      </c>
      <c r="AI931" s="25" t="str">
        <f t="shared" ca="1" si="861"/>
        <v/>
      </c>
      <c r="AJ931" s="25" t="str">
        <f t="shared" ca="1" si="884"/>
        <v/>
      </c>
      <c r="AK931" s="25" t="str">
        <f t="shared" ca="1" si="862"/>
        <v/>
      </c>
      <c r="AL931" s="25" t="str">
        <f t="shared" ca="1" si="885"/>
        <v/>
      </c>
      <c r="AM931" s="25" t="str">
        <f t="shared" ca="1" si="863"/>
        <v/>
      </c>
      <c r="AN931" s="25" t="str">
        <f t="shared" ca="1" si="886"/>
        <v/>
      </c>
      <c r="AO931" s="25" t="str">
        <f t="shared" ca="1" si="887"/>
        <v/>
      </c>
      <c r="AP931" s="25" t="str">
        <f ca="1">IF($H931="","",IF($Q931="x",SUM(AI$3:AK931)+SUM(AN$3:AO931)-SUM(AP$3:AP930),0))</f>
        <v/>
      </c>
      <c r="AQ931" s="25" t="str">
        <f t="shared" ca="1" si="888"/>
        <v/>
      </c>
      <c r="AR931" s="25" t="str">
        <f t="shared" ca="1" si="864"/>
        <v/>
      </c>
      <c r="AS931" s="7"/>
      <c r="AT931" s="25" t="str">
        <f t="shared" ca="1" si="889"/>
        <v/>
      </c>
      <c r="AU931" s="25">
        <f ca="1">SUM(AT$3:AT931)</f>
        <v>0</v>
      </c>
      <c r="AV931" s="25" t="str">
        <f t="shared" ca="1" si="890"/>
        <v/>
      </c>
      <c r="AW931" s="25" t="str">
        <f t="shared" ca="1" si="865"/>
        <v/>
      </c>
      <c r="AX931" s="25" t="str">
        <f t="shared" ca="1" si="891"/>
        <v/>
      </c>
      <c r="AY931" s="25" t="str">
        <f t="shared" ca="1" si="892"/>
        <v/>
      </c>
      <c r="AZ931" s="25" t="str">
        <f t="shared" ca="1" si="893"/>
        <v/>
      </c>
      <c r="BA931" s="25" t="str">
        <f t="shared" ca="1" si="894"/>
        <v/>
      </c>
      <c r="BB931" s="25" t="str">
        <f t="shared" ca="1" si="895"/>
        <v/>
      </c>
      <c r="BC931" s="25" t="str">
        <f t="shared" ca="1" si="896"/>
        <v/>
      </c>
      <c r="BD931" s="25" t="str">
        <f ca="1">IF($H931="","",IF($Q931="x",SUM(AW$3:AY931)+SUM(BB$3:BC931)-SUM(BD$3:BD930),0))</f>
        <v/>
      </c>
      <c r="BE931" s="25" t="str">
        <f t="shared" ca="1" si="897"/>
        <v/>
      </c>
      <c r="BF931" s="25" t="str">
        <f t="shared" ca="1" si="866"/>
        <v/>
      </c>
      <c r="BG931" s="7"/>
      <c r="BI931" s="25" t="str">
        <f t="shared" ca="1" si="898"/>
        <v/>
      </c>
      <c r="BJ931" s="25">
        <f ca="1">SUM(BI$3:BI931)</f>
        <v>0</v>
      </c>
      <c r="BK931" s="25" t="str">
        <f t="shared" ca="1" si="910"/>
        <v/>
      </c>
      <c r="BL931" s="25" t="str">
        <f t="shared" ca="1" si="867"/>
        <v/>
      </c>
      <c r="BM931" s="25" t="str">
        <f t="shared" ca="1" si="899"/>
        <v/>
      </c>
      <c r="BN931" s="25" t="str">
        <f t="shared" ca="1" si="900"/>
        <v/>
      </c>
      <c r="BO931" s="25" t="str">
        <f t="shared" ca="1" si="901"/>
        <v/>
      </c>
      <c r="BP931" s="25" t="str">
        <f t="shared" ca="1" si="902"/>
        <v/>
      </c>
      <c r="BQ931" s="25" t="str">
        <f t="shared" ca="1" si="903"/>
        <v/>
      </c>
      <c r="BR931" s="25" t="str">
        <f t="shared" ca="1" si="904"/>
        <v/>
      </c>
      <c r="BS931" s="25" t="str">
        <f ca="1">IF($H931="","",IF($Q931="x",SUM(BL$3:BN931)+SUM(BQ$3:BR931)-SUM(BS$3:BS930),0))</f>
        <v/>
      </c>
      <c r="BT931" s="25" t="str">
        <f t="shared" ca="1" si="905"/>
        <v/>
      </c>
      <c r="BU931" s="25" t="str">
        <f t="shared" ca="1" si="868"/>
        <v/>
      </c>
      <c r="BV931" s="7"/>
      <c r="BY931" s="7"/>
      <c r="CB931" s="131">
        <f t="shared" si="852"/>
        <v>928</v>
      </c>
      <c r="CC931" s="132" t="str">
        <f t="shared" ca="1" si="906"/>
        <v/>
      </c>
      <c r="CD931" s="133" t="str">
        <f t="shared" ca="1" si="853"/>
        <v/>
      </c>
      <c r="CE931" s="133" t="str">
        <f t="shared" ca="1" si="907"/>
        <v/>
      </c>
      <c r="CF931" s="133" t="str">
        <f t="shared" ca="1" si="854"/>
        <v/>
      </c>
      <c r="CG931" s="133" t="str">
        <f t="shared" ca="1" si="908"/>
        <v/>
      </c>
      <c r="CH931" s="133" t="str">
        <f ca="1">IF($H931="","",IF(MONTH($H931)=MONTH($C$4)-1,MAX(0,(CG931-SUM(N920:N931)+SUM(O920:O931))-(VLOOKUP(CB931-12,$CB$3:$CH930,6,FALSE))),0)*0.25)</f>
        <v/>
      </c>
      <c r="CI931" s="133" t="str">
        <f ca="1">IF($H931="","",CG931-SUM($CH$4:$CH931))</f>
        <v/>
      </c>
      <c r="CK931" s="133" t="str">
        <f ca="1">IF($H931="","",SUM($N$4:$N931)+$CK$3)</f>
        <v/>
      </c>
      <c r="CL931" s="133" t="str">
        <f ca="1">IF($H931="","",SUM($O$4:$O931))</f>
        <v/>
      </c>
      <c r="CM931" s="133" t="str">
        <f t="shared" ca="1" si="911"/>
        <v/>
      </c>
      <c r="CN931" s="133" t="str">
        <f ca="1">IF($H931="","",ROUND(IF(MONTH($H931)=MONTH($C$4)-1,BT931*(1+CC931)-SUM($CM$4:$CM931),0),2))</f>
        <v/>
      </c>
      <c r="CZ931" s="132" t="str">
        <f t="shared" ca="1" si="869"/>
        <v/>
      </c>
    </row>
    <row r="932" spans="6:104" x14ac:dyDescent="0.2">
      <c r="F932" s="3">
        <v>929</v>
      </c>
      <c r="G932" s="3">
        <f t="shared" si="870"/>
        <v>78</v>
      </c>
      <c r="H932" s="8" t="str">
        <f t="shared" ca="1" si="909"/>
        <v/>
      </c>
      <c r="I932" s="6" t="str">
        <f t="shared" ca="1" si="855"/>
        <v/>
      </c>
      <c r="J932" s="6" t="str">
        <f t="shared" ca="1" si="856"/>
        <v/>
      </c>
      <c r="K932" s="7"/>
      <c r="L932" s="6" t="str">
        <f ca="1">IF($H932="","",IF($J932="",VLOOKUP($I932,Sterbetafeln!$A$4:$I$124,$D$10,FALSE),MAX(0.0005,VLOOKUP($I932,Sterbetafeln!$A$4:$I$124,$D$10,FALSE)*VLOOKUP($J932,Sterbetafeln!$A$4:$I$124,$D$13,FALSE))))</f>
        <v/>
      </c>
      <c r="M932" s="78">
        <f ca="1">SUM($O$3:$O932)</f>
        <v>0</v>
      </c>
      <c r="N932" s="25" t="str">
        <f t="shared" ca="1" si="871"/>
        <v/>
      </c>
      <c r="O932" s="25" t="str">
        <f t="shared" ca="1" si="872"/>
        <v/>
      </c>
      <c r="P932" s="25" t="str">
        <f t="shared" ca="1" si="873"/>
        <v/>
      </c>
      <c r="Q932" s="7" t="str">
        <f t="shared" ca="1" si="874"/>
        <v/>
      </c>
      <c r="R932" s="25" t="str">
        <f t="shared" ca="1" si="875"/>
        <v/>
      </c>
      <c r="S932" s="25">
        <f ca="1">SUM(R$3:R932)</f>
        <v>0</v>
      </c>
      <c r="T932" s="25" t="str">
        <f t="shared" ca="1" si="876"/>
        <v/>
      </c>
      <c r="U932" s="25" t="str">
        <f t="shared" ca="1" si="857"/>
        <v/>
      </c>
      <c r="V932" s="25" t="str">
        <f t="shared" ca="1" si="877"/>
        <v/>
      </c>
      <c r="W932" s="25" t="str">
        <f t="shared" ca="1" si="858"/>
        <v/>
      </c>
      <c r="X932" s="25" t="str">
        <f t="shared" ca="1" si="878"/>
        <v/>
      </c>
      <c r="Y932" s="25" t="str">
        <f t="shared" ca="1" si="859"/>
        <v/>
      </c>
      <c r="Z932" s="25" t="str">
        <f t="shared" ca="1" si="879"/>
        <v/>
      </c>
      <c r="AA932" s="25" t="str">
        <f t="shared" ca="1" si="880"/>
        <v/>
      </c>
      <c r="AB932" s="25" t="str">
        <f ca="1">IF($H932="","",IF($Q932="x",SUM(U$3:W932)+SUM(Z$3:AA932)-SUM(AB$3:AB931),0))</f>
        <v/>
      </c>
      <c r="AC932" s="25" t="str">
        <f t="shared" ca="1" si="881"/>
        <v/>
      </c>
      <c r="AD932" s="25" t="str">
        <f t="shared" ca="1" si="860"/>
        <v/>
      </c>
      <c r="AE932" s="7"/>
      <c r="AF932" s="25" t="str">
        <f t="shared" ca="1" si="882"/>
        <v/>
      </c>
      <c r="AG932" s="25">
        <f ca="1">SUM(AF$3:AF932)</f>
        <v>0</v>
      </c>
      <c r="AH932" s="25" t="str">
        <f t="shared" ca="1" si="883"/>
        <v/>
      </c>
      <c r="AI932" s="25" t="str">
        <f t="shared" ca="1" si="861"/>
        <v/>
      </c>
      <c r="AJ932" s="25" t="str">
        <f t="shared" ca="1" si="884"/>
        <v/>
      </c>
      <c r="AK932" s="25" t="str">
        <f t="shared" ca="1" si="862"/>
        <v/>
      </c>
      <c r="AL932" s="25" t="str">
        <f t="shared" ca="1" si="885"/>
        <v/>
      </c>
      <c r="AM932" s="25" t="str">
        <f t="shared" ca="1" si="863"/>
        <v/>
      </c>
      <c r="AN932" s="25" t="str">
        <f t="shared" ca="1" si="886"/>
        <v/>
      </c>
      <c r="AO932" s="25" t="str">
        <f t="shared" ca="1" si="887"/>
        <v/>
      </c>
      <c r="AP932" s="25" t="str">
        <f ca="1">IF($H932="","",IF($Q932="x",SUM(AI$3:AK932)+SUM(AN$3:AO932)-SUM(AP$3:AP931),0))</f>
        <v/>
      </c>
      <c r="AQ932" s="25" t="str">
        <f t="shared" ca="1" si="888"/>
        <v/>
      </c>
      <c r="AR932" s="25" t="str">
        <f t="shared" ca="1" si="864"/>
        <v/>
      </c>
      <c r="AS932" s="7"/>
      <c r="AT932" s="25" t="str">
        <f t="shared" ca="1" si="889"/>
        <v/>
      </c>
      <c r="AU932" s="25">
        <f ca="1">SUM(AT$3:AT932)</f>
        <v>0</v>
      </c>
      <c r="AV932" s="25" t="str">
        <f t="shared" ca="1" si="890"/>
        <v/>
      </c>
      <c r="AW932" s="25" t="str">
        <f t="shared" ca="1" si="865"/>
        <v/>
      </c>
      <c r="AX932" s="25" t="str">
        <f t="shared" ca="1" si="891"/>
        <v/>
      </c>
      <c r="AY932" s="25" t="str">
        <f t="shared" ca="1" si="892"/>
        <v/>
      </c>
      <c r="AZ932" s="25" t="str">
        <f t="shared" ca="1" si="893"/>
        <v/>
      </c>
      <c r="BA932" s="25" t="str">
        <f t="shared" ca="1" si="894"/>
        <v/>
      </c>
      <c r="BB932" s="25" t="str">
        <f t="shared" ca="1" si="895"/>
        <v/>
      </c>
      <c r="BC932" s="25" t="str">
        <f t="shared" ca="1" si="896"/>
        <v/>
      </c>
      <c r="BD932" s="25" t="str">
        <f ca="1">IF($H932="","",IF($Q932="x",SUM(AW$3:AY932)+SUM(BB$3:BC932)-SUM(BD$3:BD931),0))</f>
        <v/>
      </c>
      <c r="BE932" s="25" t="str">
        <f t="shared" ca="1" si="897"/>
        <v/>
      </c>
      <c r="BF932" s="25" t="str">
        <f t="shared" ca="1" si="866"/>
        <v/>
      </c>
      <c r="BG932" s="7"/>
      <c r="BI932" s="25" t="str">
        <f t="shared" ca="1" si="898"/>
        <v/>
      </c>
      <c r="BJ932" s="25">
        <f ca="1">SUM(BI$3:BI932)</f>
        <v>0</v>
      </c>
      <c r="BK932" s="25" t="str">
        <f t="shared" ca="1" si="910"/>
        <v/>
      </c>
      <c r="BL932" s="25" t="str">
        <f t="shared" ca="1" si="867"/>
        <v/>
      </c>
      <c r="BM932" s="25" t="str">
        <f t="shared" ca="1" si="899"/>
        <v/>
      </c>
      <c r="BN932" s="25" t="str">
        <f t="shared" ca="1" si="900"/>
        <v/>
      </c>
      <c r="BO932" s="25" t="str">
        <f t="shared" ca="1" si="901"/>
        <v/>
      </c>
      <c r="BP932" s="25" t="str">
        <f t="shared" ca="1" si="902"/>
        <v/>
      </c>
      <c r="BQ932" s="25" t="str">
        <f t="shared" ca="1" si="903"/>
        <v/>
      </c>
      <c r="BR932" s="25" t="str">
        <f t="shared" ca="1" si="904"/>
        <v/>
      </c>
      <c r="BS932" s="25" t="str">
        <f ca="1">IF($H932="","",IF($Q932="x",SUM(BL$3:BN932)+SUM(BQ$3:BR932)-SUM(BS$3:BS931),0))</f>
        <v/>
      </c>
      <c r="BT932" s="25" t="str">
        <f t="shared" ca="1" si="905"/>
        <v/>
      </c>
      <c r="BU932" s="25" t="str">
        <f t="shared" ca="1" si="868"/>
        <v/>
      </c>
      <c r="BV932" s="7"/>
      <c r="BY932" s="7"/>
      <c r="CB932" s="131">
        <f t="shared" si="852"/>
        <v>929</v>
      </c>
      <c r="CC932" s="132" t="str">
        <f t="shared" ca="1" si="906"/>
        <v/>
      </c>
      <c r="CD932" s="133" t="str">
        <f t="shared" ca="1" si="853"/>
        <v/>
      </c>
      <c r="CE932" s="133" t="str">
        <f t="shared" ca="1" si="907"/>
        <v/>
      </c>
      <c r="CF932" s="133" t="str">
        <f t="shared" ca="1" si="854"/>
        <v/>
      </c>
      <c r="CG932" s="133" t="str">
        <f t="shared" ca="1" si="908"/>
        <v/>
      </c>
      <c r="CH932" s="133" t="str">
        <f ca="1">IF($H932="","",IF(MONTH($H932)=MONTH($C$4)-1,MAX(0,(CG932-SUM(N921:N932)+SUM(O921:O932))-(VLOOKUP(CB932-12,$CB$3:$CH931,6,FALSE))),0)*0.25)</f>
        <v/>
      </c>
      <c r="CI932" s="133" t="str">
        <f ca="1">IF($H932="","",CG932-SUM($CH$4:$CH932))</f>
        <v/>
      </c>
      <c r="CK932" s="133" t="str">
        <f ca="1">IF($H932="","",SUM($N$4:$N932)+$CK$3)</f>
        <v/>
      </c>
      <c r="CL932" s="133" t="str">
        <f ca="1">IF($H932="","",SUM($O$4:$O932))</f>
        <v/>
      </c>
      <c r="CM932" s="133" t="str">
        <f t="shared" ca="1" si="911"/>
        <v/>
      </c>
      <c r="CN932" s="133" t="str">
        <f ca="1">IF($H932="","",ROUND(IF(MONTH($H932)=MONTH($C$4)-1,BT932*(1+CC932)-SUM($CM$4:$CM932),0),2))</f>
        <v/>
      </c>
      <c r="CZ932" s="132" t="str">
        <f t="shared" ca="1" si="869"/>
        <v/>
      </c>
    </row>
    <row r="933" spans="6:104" x14ac:dyDescent="0.2">
      <c r="F933" s="3">
        <v>930</v>
      </c>
      <c r="G933" s="3">
        <f t="shared" si="870"/>
        <v>78</v>
      </c>
      <c r="H933" s="8" t="str">
        <f t="shared" ca="1" si="909"/>
        <v/>
      </c>
      <c r="I933" s="6" t="str">
        <f t="shared" ca="1" si="855"/>
        <v/>
      </c>
      <c r="J933" s="6" t="str">
        <f t="shared" ca="1" si="856"/>
        <v/>
      </c>
      <c r="K933" s="7"/>
      <c r="L933" s="6" t="str">
        <f ca="1">IF($H933="","",IF($J933="",VLOOKUP($I933,Sterbetafeln!$A$4:$I$124,$D$10,FALSE),MAX(0.0005,VLOOKUP($I933,Sterbetafeln!$A$4:$I$124,$D$10,FALSE)*VLOOKUP($J933,Sterbetafeln!$A$4:$I$124,$D$13,FALSE))))</f>
        <v/>
      </c>
      <c r="M933" s="78">
        <f ca="1">SUM($O$3:$O933)</f>
        <v>0</v>
      </c>
      <c r="N933" s="25" t="str">
        <f t="shared" ca="1" si="871"/>
        <v/>
      </c>
      <c r="O933" s="25" t="str">
        <f t="shared" ca="1" si="872"/>
        <v/>
      </c>
      <c r="P933" s="25" t="str">
        <f t="shared" ca="1" si="873"/>
        <v/>
      </c>
      <c r="Q933" s="7" t="str">
        <f t="shared" ca="1" si="874"/>
        <v/>
      </c>
      <c r="R933" s="25" t="str">
        <f t="shared" ca="1" si="875"/>
        <v/>
      </c>
      <c r="S933" s="25">
        <f ca="1">SUM(R$3:R933)</f>
        <v>0</v>
      </c>
      <c r="T933" s="25" t="str">
        <f t="shared" ca="1" si="876"/>
        <v/>
      </c>
      <c r="U933" s="25" t="str">
        <f t="shared" ca="1" si="857"/>
        <v/>
      </c>
      <c r="V933" s="25" t="str">
        <f t="shared" ca="1" si="877"/>
        <v/>
      </c>
      <c r="W933" s="25" t="str">
        <f t="shared" ca="1" si="858"/>
        <v/>
      </c>
      <c r="X933" s="25" t="str">
        <f t="shared" ca="1" si="878"/>
        <v/>
      </c>
      <c r="Y933" s="25" t="str">
        <f t="shared" ca="1" si="859"/>
        <v/>
      </c>
      <c r="Z933" s="25" t="str">
        <f t="shared" ca="1" si="879"/>
        <v/>
      </c>
      <c r="AA933" s="25" t="str">
        <f t="shared" ca="1" si="880"/>
        <v/>
      </c>
      <c r="AB933" s="25" t="str">
        <f ca="1">IF($H933="","",IF($Q933="x",SUM(U$3:W933)+SUM(Z$3:AA933)-SUM(AB$3:AB932),0))</f>
        <v/>
      </c>
      <c r="AC933" s="25" t="str">
        <f t="shared" ca="1" si="881"/>
        <v/>
      </c>
      <c r="AD933" s="25" t="str">
        <f t="shared" ca="1" si="860"/>
        <v/>
      </c>
      <c r="AE933" s="7"/>
      <c r="AF933" s="25" t="str">
        <f t="shared" ca="1" si="882"/>
        <v/>
      </c>
      <c r="AG933" s="25">
        <f ca="1">SUM(AF$3:AF933)</f>
        <v>0</v>
      </c>
      <c r="AH933" s="25" t="str">
        <f t="shared" ca="1" si="883"/>
        <v/>
      </c>
      <c r="AI933" s="25" t="str">
        <f t="shared" ca="1" si="861"/>
        <v/>
      </c>
      <c r="AJ933" s="25" t="str">
        <f t="shared" ca="1" si="884"/>
        <v/>
      </c>
      <c r="AK933" s="25" t="str">
        <f t="shared" ca="1" si="862"/>
        <v/>
      </c>
      <c r="AL933" s="25" t="str">
        <f t="shared" ca="1" si="885"/>
        <v/>
      </c>
      <c r="AM933" s="25" t="str">
        <f t="shared" ca="1" si="863"/>
        <v/>
      </c>
      <c r="AN933" s="25" t="str">
        <f t="shared" ca="1" si="886"/>
        <v/>
      </c>
      <c r="AO933" s="25" t="str">
        <f t="shared" ca="1" si="887"/>
        <v/>
      </c>
      <c r="AP933" s="25" t="str">
        <f ca="1">IF($H933="","",IF($Q933="x",SUM(AI$3:AK933)+SUM(AN$3:AO933)-SUM(AP$3:AP932),0))</f>
        <v/>
      </c>
      <c r="AQ933" s="25" t="str">
        <f t="shared" ca="1" si="888"/>
        <v/>
      </c>
      <c r="AR933" s="25" t="str">
        <f t="shared" ca="1" si="864"/>
        <v/>
      </c>
      <c r="AS933" s="7"/>
      <c r="AT933" s="25" t="str">
        <f t="shared" ca="1" si="889"/>
        <v/>
      </c>
      <c r="AU933" s="25">
        <f ca="1">SUM(AT$3:AT933)</f>
        <v>0</v>
      </c>
      <c r="AV933" s="25" t="str">
        <f t="shared" ca="1" si="890"/>
        <v/>
      </c>
      <c r="AW933" s="25" t="str">
        <f t="shared" ca="1" si="865"/>
        <v/>
      </c>
      <c r="AX933" s="25" t="str">
        <f t="shared" ca="1" si="891"/>
        <v/>
      </c>
      <c r="AY933" s="25" t="str">
        <f t="shared" ca="1" si="892"/>
        <v/>
      </c>
      <c r="AZ933" s="25" t="str">
        <f t="shared" ca="1" si="893"/>
        <v/>
      </c>
      <c r="BA933" s="25" t="str">
        <f t="shared" ca="1" si="894"/>
        <v/>
      </c>
      <c r="BB933" s="25" t="str">
        <f t="shared" ca="1" si="895"/>
        <v/>
      </c>
      <c r="BC933" s="25" t="str">
        <f t="shared" ca="1" si="896"/>
        <v/>
      </c>
      <c r="BD933" s="25" t="str">
        <f ca="1">IF($H933="","",IF($Q933="x",SUM(AW$3:AY933)+SUM(BB$3:BC933)-SUM(BD$3:BD932),0))</f>
        <v/>
      </c>
      <c r="BE933" s="25" t="str">
        <f t="shared" ca="1" si="897"/>
        <v/>
      </c>
      <c r="BF933" s="25" t="str">
        <f t="shared" ca="1" si="866"/>
        <v/>
      </c>
      <c r="BG933" s="7"/>
      <c r="BI933" s="25" t="str">
        <f t="shared" ca="1" si="898"/>
        <v/>
      </c>
      <c r="BJ933" s="25">
        <f ca="1">SUM(BI$3:BI933)</f>
        <v>0</v>
      </c>
      <c r="BK933" s="25" t="str">
        <f t="shared" ca="1" si="910"/>
        <v/>
      </c>
      <c r="BL933" s="25" t="str">
        <f t="shared" ca="1" si="867"/>
        <v/>
      </c>
      <c r="BM933" s="25" t="str">
        <f t="shared" ca="1" si="899"/>
        <v/>
      </c>
      <c r="BN933" s="25" t="str">
        <f t="shared" ca="1" si="900"/>
        <v/>
      </c>
      <c r="BO933" s="25" t="str">
        <f t="shared" ca="1" si="901"/>
        <v/>
      </c>
      <c r="BP933" s="25" t="str">
        <f t="shared" ca="1" si="902"/>
        <v/>
      </c>
      <c r="BQ933" s="25" t="str">
        <f t="shared" ca="1" si="903"/>
        <v/>
      </c>
      <c r="BR933" s="25" t="str">
        <f t="shared" ca="1" si="904"/>
        <v/>
      </c>
      <c r="BS933" s="25" t="str">
        <f ca="1">IF($H933="","",IF($Q933="x",SUM(BL$3:BN933)+SUM(BQ$3:BR933)-SUM(BS$3:BS932),0))</f>
        <v/>
      </c>
      <c r="BT933" s="25" t="str">
        <f t="shared" ca="1" si="905"/>
        <v/>
      </c>
      <c r="BU933" s="25" t="str">
        <f t="shared" ca="1" si="868"/>
        <v/>
      </c>
      <c r="BV933" s="7"/>
      <c r="BY933" s="7"/>
      <c r="CB933" s="131">
        <f t="shared" si="852"/>
        <v>930</v>
      </c>
      <c r="CC933" s="132" t="str">
        <f t="shared" ca="1" si="906"/>
        <v/>
      </c>
      <c r="CD933" s="133" t="str">
        <f t="shared" ca="1" si="853"/>
        <v/>
      </c>
      <c r="CE933" s="133" t="str">
        <f t="shared" ca="1" si="907"/>
        <v/>
      </c>
      <c r="CF933" s="133" t="str">
        <f t="shared" ca="1" si="854"/>
        <v/>
      </c>
      <c r="CG933" s="133" t="str">
        <f t="shared" ca="1" si="908"/>
        <v/>
      </c>
      <c r="CH933" s="133" t="str">
        <f ca="1">IF($H933="","",IF(MONTH($H933)=MONTH($C$4)-1,MAX(0,(CG933-SUM(N922:N933)+SUM(O922:O933))-(VLOOKUP(CB933-12,$CB$3:$CH932,6,FALSE))),0)*0.25)</f>
        <v/>
      </c>
      <c r="CI933" s="133" t="str">
        <f ca="1">IF($H933="","",CG933-SUM($CH$4:$CH933))</f>
        <v/>
      </c>
      <c r="CK933" s="133" t="str">
        <f ca="1">IF($H933="","",SUM($N$4:$N933)+$CK$3)</f>
        <v/>
      </c>
      <c r="CL933" s="133" t="str">
        <f ca="1">IF($H933="","",SUM($O$4:$O933))</f>
        <v/>
      </c>
      <c r="CM933" s="133" t="str">
        <f t="shared" ca="1" si="911"/>
        <v/>
      </c>
      <c r="CN933" s="133" t="str">
        <f ca="1">IF($H933="","",ROUND(IF(MONTH($H933)=MONTH($C$4)-1,BT933*(1+CC933)-SUM($CM$4:$CM933),0),2))</f>
        <v/>
      </c>
      <c r="CZ933" s="132" t="str">
        <f t="shared" ca="1" si="869"/>
        <v/>
      </c>
    </row>
    <row r="934" spans="6:104" x14ac:dyDescent="0.2">
      <c r="F934" s="3">
        <v>931</v>
      </c>
      <c r="G934" s="3">
        <f t="shared" si="870"/>
        <v>78</v>
      </c>
      <c r="H934" s="8" t="str">
        <f t="shared" ca="1" si="909"/>
        <v/>
      </c>
      <c r="I934" s="6" t="str">
        <f t="shared" ca="1" si="855"/>
        <v/>
      </c>
      <c r="J934" s="6" t="str">
        <f t="shared" ca="1" si="856"/>
        <v/>
      </c>
      <c r="K934" s="7"/>
      <c r="L934" s="6" t="str">
        <f ca="1">IF($H934="","",IF($J934="",VLOOKUP($I934,Sterbetafeln!$A$4:$I$124,$D$10,FALSE),MAX(0.0005,VLOOKUP($I934,Sterbetafeln!$A$4:$I$124,$D$10,FALSE)*VLOOKUP($J934,Sterbetafeln!$A$4:$I$124,$D$13,FALSE))))</f>
        <v/>
      </c>
      <c r="M934" s="78">
        <f ca="1">SUM($O$3:$O934)</f>
        <v>0</v>
      </c>
      <c r="N934" s="25" t="str">
        <f t="shared" ca="1" si="871"/>
        <v/>
      </c>
      <c r="O934" s="25" t="str">
        <f t="shared" ca="1" si="872"/>
        <v/>
      </c>
      <c r="P934" s="25" t="str">
        <f t="shared" ca="1" si="873"/>
        <v/>
      </c>
      <c r="Q934" s="7" t="str">
        <f t="shared" ca="1" si="874"/>
        <v/>
      </c>
      <c r="R934" s="25" t="str">
        <f t="shared" ca="1" si="875"/>
        <v/>
      </c>
      <c r="S934" s="25">
        <f ca="1">SUM(R$3:R934)</f>
        <v>0</v>
      </c>
      <c r="T934" s="25" t="str">
        <f t="shared" ca="1" si="876"/>
        <v/>
      </c>
      <c r="U934" s="25" t="str">
        <f t="shared" ca="1" si="857"/>
        <v/>
      </c>
      <c r="V934" s="25" t="str">
        <f t="shared" ca="1" si="877"/>
        <v/>
      </c>
      <c r="W934" s="25" t="str">
        <f t="shared" ca="1" si="858"/>
        <v/>
      </c>
      <c r="X934" s="25" t="str">
        <f t="shared" ca="1" si="878"/>
        <v/>
      </c>
      <c r="Y934" s="25" t="str">
        <f t="shared" ca="1" si="859"/>
        <v/>
      </c>
      <c r="Z934" s="25" t="str">
        <f t="shared" ca="1" si="879"/>
        <v/>
      </c>
      <c r="AA934" s="25" t="str">
        <f t="shared" ca="1" si="880"/>
        <v/>
      </c>
      <c r="AB934" s="25" t="str">
        <f ca="1">IF($H934="","",IF($Q934="x",SUM(U$3:W934)+SUM(Z$3:AA934)-SUM(AB$3:AB933),0))</f>
        <v/>
      </c>
      <c r="AC934" s="25" t="str">
        <f t="shared" ca="1" si="881"/>
        <v/>
      </c>
      <c r="AD934" s="25" t="str">
        <f t="shared" ca="1" si="860"/>
        <v/>
      </c>
      <c r="AE934" s="7"/>
      <c r="AF934" s="25" t="str">
        <f t="shared" ca="1" si="882"/>
        <v/>
      </c>
      <c r="AG934" s="25">
        <f ca="1">SUM(AF$3:AF934)</f>
        <v>0</v>
      </c>
      <c r="AH934" s="25" t="str">
        <f t="shared" ca="1" si="883"/>
        <v/>
      </c>
      <c r="AI934" s="25" t="str">
        <f t="shared" ca="1" si="861"/>
        <v/>
      </c>
      <c r="AJ934" s="25" t="str">
        <f t="shared" ca="1" si="884"/>
        <v/>
      </c>
      <c r="AK934" s="25" t="str">
        <f t="shared" ca="1" si="862"/>
        <v/>
      </c>
      <c r="AL934" s="25" t="str">
        <f t="shared" ca="1" si="885"/>
        <v/>
      </c>
      <c r="AM934" s="25" t="str">
        <f t="shared" ca="1" si="863"/>
        <v/>
      </c>
      <c r="AN934" s="25" t="str">
        <f t="shared" ca="1" si="886"/>
        <v/>
      </c>
      <c r="AO934" s="25" t="str">
        <f t="shared" ca="1" si="887"/>
        <v/>
      </c>
      <c r="AP934" s="25" t="str">
        <f ca="1">IF($H934="","",IF($Q934="x",SUM(AI$3:AK934)+SUM(AN$3:AO934)-SUM(AP$3:AP933),0))</f>
        <v/>
      </c>
      <c r="AQ934" s="25" t="str">
        <f t="shared" ca="1" si="888"/>
        <v/>
      </c>
      <c r="AR934" s="25" t="str">
        <f t="shared" ca="1" si="864"/>
        <v/>
      </c>
      <c r="AS934" s="7"/>
      <c r="AT934" s="25" t="str">
        <f t="shared" ca="1" si="889"/>
        <v/>
      </c>
      <c r="AU934" s="25">
        <f ca="1">SUM(AT$3:AT934)</f>
        <v>0</v>
      </c>
      <c r="AV934" s="25" t="str">
        <f t="shared" ca="1" si="890"/>
        <v/>
      </c>
      <c r="AW934" s="25" t="str">
        <f t="shared" ca="1" si="865"/>
        <v/>
      </c>
      <c r="AX934" s="25" t="str">
        <f t="shared" ca="1" si="891"/>
        <v/>
      </c>
      <c r="AY934" s="25" t="str">
        <f t="shared" ca="1" si="892"/>
        <v/>
      </c>
      <c r="AZ934" s="25" t="str">
        <f t="shared" ca="1" si="893"/>
        <v/>
      </c>
      <c r="BA934" s="25" t="str">
        <f t="shared" ca="1" si="894"/>
        <v/>
      </c>
      <c r="BB934" s="25" t="str">
        <f t="shared" ca="1" si="895"/>
        <v/>
      </c>
      <c r="BC934" s="25" t="str">
        <f t="shared" ca="1" si="896"/>
        <v/>
      </c>
      <c r="BD934" s="25" t="str">
        <f ca="1">IF($H934="","",IF($Q934="x",SUM(AW$3:AY934)+SUM(BB$3:BC934)-SUM(BD$3:BD933),0))</f>
        <v/>
      </c>
      <c r="BE934" s="25" t="str">
        <f t="shared" ca="1" si="897"/>
        <v/>
      </c>
      <c r="BF934" s="25" t="str">
        <f t="shared" ca="1" si="866"/>
        <v/>
      </c>
      <c r="BG934" s="7"/>
      <c r="BI934" s="25" t="str">
        <f t="shared" ca="1" si="898"/>
        <v/>
      </c>
      <c r="BJ934" s="25">
        <f ca="1">SUM(BI$3:BI934)</f>
        <v>0</v>
      </c>
      <c r="BK934" s="25" t="str">
        <f t="shared" ca="1" si="910"/>
        <v/>
      </c>
      <c r="BL934" s="25" t="str">
        <f t="shared" ca="1" si="867"/>
        <v/>
      </c>
      <c r="BM934" s="25" t="str">
        <f t="shared" ca="1" si="899"/>
        <v/>
      </c>
      <c r="BN934" s="25" t="str">
        <f t="shared" ca="1" si="900"/>
        <v/>
      </c>
      <c r="BO934" s="25" t="str">
        <f t="shared" ca="1" si="901"/>
        <v/>
      </c>
      <c r="BP934" s="25" t="str">
        <f t="shared" ca="1" si="902"/>
        <v/>
      </c>
      <c r="BQ934" s="25" t="str">
        <f t="shared" ca="1" si="903"/>
        <v/>
      </c>
      <c r="BR934" s="25" t="str">
        <f t="shared" ca="1" si="904"/>
        <v/>
      </c>
      <c r="BS934" s="25" t="str">
        <f ca="1">IF($H934="","",IF($Q934="x",SUM(BL$3:BN934)+SUM(BQ$3:BR934)-SUM(BS$3:BS933),0))</f>
        <v/>
      </c>
      <c r="BT934" s="25" t="str">
        <f t="shared" ca="1" si="905"/>
        <v/>
      </c>
      <c r="BU934" s="25" t="str">
        <f t="shared" ca="1" si="868"/>
        <v/>
      </c>
      <c r="BV934" s="7"/>
      <c r="BY934" s="7"/>
      <c r="CB934" s="131">
        <f t="shared" si="852"/>
        <v>931</v>
      </c>
      <c r="CC934" s="132" t="str">
        <f t="shared" ca="1" si="906"/>
        <v/>
      </c>
      <c r="CD934" s="133" t="str">
        <f t="shared" ca="1" si="853"/>
        <v/>
      </c>
      <c r="CE934" s="133" t="str">
        <f t="shared" ca="1" si="907"/>
        <v/>
      </c>
      <c r="CF934" s="133" t="str">
        <f t="shared" ca="1" si="854"/>
        <v/>
      </c>
      <c r="CG934" s="133" t="str">
        <f t="shared" ca="1" si="908"/>
        <v/>
      </c>
      <c r="CH934" s="133" t="str">
        <f ca="1">IF($H934="","",IF(MONTH($H934)=MONTH($C$4)-1,MAX(0,(CG934-SUM(N923:N934)+SUM(O923:O934))-(VLOOKUP(CB934-12,$CB$3:$CH933,6,FALSE))),0)*0.25)</f>
        <v/>
      </c>
      <c r="CI934" s="133" t="str">
        <f ca="1">IF($H934="","",CG934-SUM($CH$4:$CH934))</f>
        <v/>
      </c>
      <c r="CK934" s="133" t="str">
        <f ca="1">IF($H934="","",SUM($N$4:$N934)+$CK$3)</f>
        <v/>
      </c>
      <c r="CL934" s="133" t="str">
        <f ca="1">IF($H934="","",SUM($O$4:$O934))</f>
        <v/>
      </c>
      <c r="CM934" s="133" t="str">
        <f t="shared" ca="1" si="911"/>
        <v/>
      </c>
      <c r="CN934" s="133" t="str">
        <f ca="1">IF($H934="","",ROUND(IF(MONTH($H934)=MONTH($C$4)-1,BT934*(1+CC934)-SUM($CM$4:$CM934),0),2))</f>
        <v/>
      </c>
      <c r="CZ934" s="132" t="str">
        <f t="shared" ca="1" si="869"/>
        <v/>
      </c>
    </row>
    <row r="935" spans="6:104" x14ac:dyDescent="0.2">
      <c r="F935" s="3">
        <v>932</v>
      </c>
      <c r="G935" s="3">
        <f t="shared" si="870"/>
        <v>78</v>
      </c>
      <c r="H935" s="8" t="str">
        <f t="shared" ca="1" si="909"/>
        <v/>
      </c>
      <c r="I935" s="6" t="str">
        <f t="shared" ca="1" si="855"/>
        <v/>
      </c>
      <c r="J935" s="6" t="str">
        <f t="shared" ca="1" si="856"/>
        <v/>
      </c>
      <c r="K935" s="7"/>
      <c r="L935" s="6" t="str">
        <f ca="1">IF($H935="","",IF($J935="",VLOOKUP($I935,Sterbetafeln!$A$4:$I$124,$D$10,FALSE),MAX(0.0005,VLOOKUP($I935,Sterbetafeln!$A$4:$I$124,$D$10,FALSE)*VLOOKUP($J935,Sterbetafeln!$A$4:$I$124,$D$13,FALSE))))</f>
        <v/>
      </c>
      <c r="M935" s="78">
        <f ca="1">SUM($O$3:$O935)</f>
        <v>0</v>
      </c>
      <c r="N935" s="25" t="str">
        <f t="shared" ca="1" si="871"/>
        <v/>
      </c>
      <c r="O935" s="25" t="str">
        <f t="shared" ca="1" si="872"/>
        <v/>
      </c>
      <c r="P935" s="25" t="str">
        <f t="shared" ca="1" si="873"/>
        <v/>
      </c>
      <c r="Q935" s="7" t="str">
        <f t="shared" ca="1" si="874"/>
        <v/>
      </c>
      <c r="R935" s="25" t="str">
        <f t="shared" ca="1" si="875"/>
        <v/>
      </c>
      <c r="S935" s="25">
        <f ca="1">SUM(R$3:R935)</f>
        <v>0</v>
      </c>
      <c r="T935" s="25" t="str">
        <f t="shared" ca="1" si="876"/>
        <v/>
      </c>
      <c r="U935" s="25" t="str">
        <f t="shared" ca="1" si="857"/>
        <v/>
      </c>
      <c r="V935" s="25" t="str">
        <f t="shared" ca="1" si="877"/>
        <v/>
      </c>
      <c r="W935" s="25" t="str">
        <f t="shared" ca="1" si="858"/>
        <v/>
      </c>
      <c r="X935" s="25" t="str">
        <f t="shared" ca="1" si="878"/>
        <v/>
      </c>
      <c r="Y935" s="25" t="str">
        <f t="shared" ca="1" si="859"/>
        <v/>
      </c>
      <c r="Z935" s="25" t="str">
        <f t="shared" ca="1" si="879"/>
        <v/>
      </c>
      <c r="AA935" s="25" t="str">
        <f t="shared" ca="1" si="880"/>
        <v/>
      </c>
      <c r="AB935" s="25" t="str">
        <f ca="1">IF($H935="","",IF($Q935="x",SUM(U$3:W935)+SUM(Z$3:AA935)-SUM(AB$3:AB934),0))</f>
        <v/>
      </c>
      <c r="AC935" s="25" t="str">
        <f t="shared" ca="1" si="881"/>
        <v/>
      </c>
      <c r="AD935" s="25" t="str">
        <f t="shared" ca="1" si="860"/>
        <v/>
      </c>
      <c r="AE935" s="7"/>
      <c r="AF935" s="25" t="str">
        <f t="shared" ca="1" si="882"/>
        <v/>
      </c>
      <c r="AG935" s="25">
        <f ca="1">SUM(AF$3:AF935)</f>
        <v>0</v>
      </c>
      <c r="AH935" s="25" t="str">
        <f t="shared" ca="1" si="883"/>
        <v/>
      </c>
      <c r="AI935" s="25" t="str">
        <f t="shared" ca="1" si="861"/>
        <v/>
      </c>
      <c r="AJ935" s="25" t="str">
        <f t="shared" ca="1" si="884"/>
        <v/>
      </c>
      <c r="AK935" s="25" t="str">
        <f t="shared" ca="1" si="862"/>
        <v/>
      </c>
      <c r="AL935" s="25" t="str">
        <f t="shared" ca="1" si="885"/>
        <v/>
      </c>
      <c r="AM935" s="25" t="str">
        <f t="shared" ca="1" si="863"/>
        <v/>
      </c>
      <c r="AN935" s="25" t="str">
        <f t="shared" ca="1" si="886"/>
        <v/>
      </c>
      <c r="AO935" s="25" t="str">
        <f t="shared" ca="1" si="887"/>
        <v/>
      </c>
      <c r="AP935" s="25" t="str">
        <f ca="1">IF($H935="","",IF($Q935="x",SUM(AI$3:AK935)+SUM(AN$3:AO935)-SUM(AP$3:AP934),0))</f>
        <v/>
      </c>
      <c r="AQ935" s="25" t="str">
        <f t="shared" ca="1" si="888"/>
        <v/>
      </c>
      <c r="AR935" s="25" t="str">
        <f t="shared" ca="1" si="864"/>
        <v/>
      </c>
      <c r="AS935" s="7"/>
      <c r="AT935" s="25" t="str">
        <f t="shared" ca="1" si="889"/>
        <v/>
      </c>
      <c r="AU935" s="25">
        <f ca="1">SUM(AT$3:AT935)</f>
        <v>0</v>
      </c>
      <c r="AV935" s="25" t="str">
        <f t="shared" ca="1" si="890"/>
        <v/>
      </c>
      <c r="AW935" s="25" t="str">
        <f t="shared" ca="1" si="865"/>
        <v/>
      </c>
      <c r="AX935" s="25" t="str">
        <f t="shared" ca="1" si="891"/>
        <v/>
      </c>
      <c r="AY935" s="25" t="str">
        <f t="shared" ca="1" si="892"/>
        <v/>
      </c>
      <c r="AZ935" s="25" t="str">
        <f t="shared" ca="1" si="893"/>
        <v/>
      </c>
      <c r="BA935" s="25" t="str">
        <f t="shared" ca="1" si="894"/>
        <v/>
      </c>
      <c r="BB935" s="25" t="str">
        <f t="shared" ca="1" si="895"/>
        <v/>
      </c>
      <c r="BC935" s="25" t="str">
        <f t="shared" ca="1" si="896"/>
        <v/>
      </c>
      <c r="BD935" s="25" t="str">
        <f ca="1">IF($H935="","",IF($Q935="x",SUM(AW$3:AY935)+SUM(BB$3:BC935)-SUM(BD$3:BD934),0))</f>
        <v/>
      </c>
      <c r="BE935" s="25" t="str">
        <f t="shared" ca="1" si="897"/>
        <v/>
      </c>
      <c r="BF935" s="25" t="str">
        <f t="shared" ca="1" si="866"/>
        <v/>
      </c>
      <c r="BG935" s="7"/>
      <c r="BI935" s="25" t="str">
        <f t="shared" ca="1" si="898"/>
        <v/>
      </c>
      <c r="BJ935" s="25">
        <f ca="1">SUM(BI$3:BI935)</f>
        <v>0</v>
      </c>
      <c r="BK935" s="25" t="str">
        <f t="shared" ca="1" si="910"/>
        <v/>
      </c>
      <c r="BL935" s="25" t="str">
        <f t="shared" ca="1" si="867"/>
        <v/>
      </c>
      <c r="BM935" s="25" t="str">
        <f t="shared" ca="1" si="899"/>
        <v/>
      </c>
      <c r="BN935" s="25" t="str">
        <f t="shared" ca="1" si="900"/>
        <v/>
      </c>
      <c r="BO935" s="25" t="str">
        <f t="shared" ca="1" si="901"/>
        <v/>
      </c>
      <c r="BP935" s="25" t="str">
        <f t="shared" ca="1" si="902"/>
        <v/>
      </c>
      <c r="BQ935" s="25" t="str">
        <f t="shared" ca="1" si="903"/>
        <v/>
      </c>
      <c r="BR935" s="25" t="str">
        <f t="shared" ca="1" si="904"/>
        <v/>
      </c>
      <c r="BS935" s="25" t="str">
        <f ca="1">IF($H935="","",IF($Q935="x",SUM(BL$3:BN935)+SUM(BQ$3:BR935)-SUM(BS$3:BS934),0))</f>
        <v/>
      </c>
      <c r="BT935" s="25" t="str">
        <f t="shared" ca="1" si="905"/>
        <v/>
      </c>
      <c r="BU935" s="25" t="str">
        <f t="shared" ca="1" si="868"/>
        <v/>
      </c>
      <c r="BV935" s="7"/>
      <c r="BY935" s="7"/>
      <c r="CB935" s="131">
        <f t="shared" si="852"/>
        <v>932</v>
      </c>
      <c r="CC935" s="132" t="str">
        <f t="shared" ca="1" si="906"/>
        <v/>
      </c>
      <c r="CD935" s="133" t="str">
        <f t="shared" ca="1" si="853"/>
        <v/>
      </c>
      <c r="CE935" s="133" t="str">
        <f t="shared" ca="1" si="907"/>
        <v/>
      </c>
      <c r="CF935" s="133" t="str">
        <f t="shared" ca="1" si="854"/>
        <v/>
      </c>
      <c r="CG935" s="133" t="str">
        <f t="shared" ca="1" si="908"/>
        <v/>
      </c>
      <c r="CH935" s="133" t="str">
        <f ca="1">IF($H935="","",IF(MONTH($H935)=MONTH($C$4)-1,MAX(0,(CG935-SUM(N924:N935)+SUM(O924:O935))-(VLOOKUP(CB935-12,$CB$3:$CH934,6,FALSE))),0)*0.25)</f>
        <v/>
      </c>
      <c r="CI935" s="133" t="str">
        <f ca="1">IF($H935="","",CG935-SUM($CH$4:$CH935))</f>
        <v/>
      </c>
      <c r="CK935" s="133" t="str">
        <f ca="1">IF($H935="","",SUM($N$4:$N935)+$CK$3)</f>
        <v/>
      </c>
      <c r="CL935" s="133" t="str">
        <f ca="1">IF($H935="","",SUM($O$4:$O935))</f>
        <v/>
      </c>
      <c r="CM935" s="133" t="str">
        <f t="shared" ca="1" si="911"/>
        <v/>
      </c>
      <c r="CN935" s="133" t="str">
        <f ca="1">IF($H935="","",ROUND(IF(MONTH($H935)=MONTH($C$4)-1,BT935*(1+CC935)-SUM($CM$4:$CM935),0),2))</f>
        <v/>
      </c>
      <c r="CZ935" s="132" t="str">
        <f t="shared" ca="1" si="869"/>
        <v/>
      </c>
    </row>
    <row r="936" spans="6:104" x14ac:dyDescent="0.2">
      <c r="F936" s="3">
        <v>933</v>
      </c>
      <c r="G936" s="3">
        <f t="shared" si="870"/>
        <v>78</v>
      </c>
      <c r="H936" s="8" t="str">
        <f t="shared" ca="1" si="909"/>
        <v/>
      </c>
      <c r="I936" s="6" t="str">
        <f t="shared" ca="1" si="855"/>
        <v/>
      </c>
      <c r="J936" s="6" t="str">
        <f t="shared" ca="1" si="856"/>
        <v/>
      </c>
      <c r="K936" s="7"/>
      <c r="L936" s="6" t="str">
        <f ca="1">IF($H936="","",IF($J936="",VLOOKUP($I936,Sterbetafeln!$A$4:$I$124,$D$10,FALSE),MAX(0.0005,VLOOKUP($I936,Sterbetafeln!$A$4:$I$124,$D$10,FALSE)*VLOOKUP($J936,Sterbetafeln!$A$4:$I$124,$D$13,FALSE))))</f>
        <v/>
      </c>
      <c r="M936" s="78">
        <f ca="1">SUM($O$3:$O936)</f>
        <v>0</v>
      </c>
      <c r="N936" s="25" t="str">
        <f t="shared" ca="1" si="871"/>
        <v/>
      </c>
      <c r="O936" s="25" t="str">
        <f t="shared" ca="1" si="872"/>
        <v/>
      </c>
      <c r="P936" s="25" t="str">
        <f t="shared" ca="1" si="873"/>
        <v/>
      </c>
      <c r="Q936" s="7" t="str">
        <f t="shared" ca="1" si="874"/>
        <v/>
      </c>
      <c r="R936" s="25" t="str">
        <f t="shared" ca="1" si="875"/>
        <v/>
      </c>
      <c r="S936" s="25">
        <f ca="1">SUM(R$3:R936)</f>
        <v>0</v>
      </c>
      <c r="T936" s="25" t="str">
        <f t="shared" ca="1" si="876"/>
        <v/>
      </c>
      <c r="U936" s="25" t="str">
        <f t="shared" ca="1" si="857"/>
        <v/>
      </c>
      <c r="V936" s="25" t="str">
        <f t="shared" ca="1" si="877"/>
        <v/>
      </c>
      <c r="W936" s="25" t="str">
        <f t="shared" ca="1" si="858"/>
        <v/>
      </c>
      <c r="X936" s="25" t="str">
        <f t="shared" ca="1" si="878"/>
        <v/>
      </c>
      <c r="Y936" s="25" t="str">
        <f t="shared" ca="1" si="859"/>
        <v/>
      </c>
      <c r="Z936" s="25" t="str">
        <f t="shared" ca="1" si="879"/>
        <v/>
      </c>
      <c r="AA936" s="25" t="str">
        <f t="shared" ca="1" si="880"/>
        <v/>
      </c>
      <c r="AB936" s="25" t="str">
        <f ca="1">IF($H936="","",IF($Q936="x",SUM(U$3:W936)+SUM(Z$3:AA936)-SUM(AB$3:AB935),0))</f>
        <v/>
      </c>
      <c r="AC936" s="25" t="str">
        <f t="shared" ca="1" si="881"/>
        <v/>
      </c>
      <c r="AD936" s="25" t="str">
        <f t="shared" ca="1" si="860"/>
        <v/>
      </c>
      <c r="AE936" s="7"/>
      <c r="AF936" s="25" t="str">
        <f t="shared" ca="1" si="882"/>
        <v/>
      </c>
      <c r="AG936" s="25">
        <f ca="1">SUM(AF$3:AF936)</f>
        <v>0</v>
      </c>
      <c r="AH936" s="25" t="str">
        <f t="shared" ca="1" si="883"/>
        <v/>
      </c>
      <c r="AI936" s="25" t="str">
        <f t="shared" ca="1" si="861"/>
        <v/>
      </c>
      <c r="AJ936" s="25" t="str">
        <f t="shared" ca="1" si="884"/>
        <v/>
      </c>
      <c r="AK936" s="25" t="str">
        <f t="shared" ca="1" si="862"/>
        <v/>
      </c>
      <c r="AL936" s="25" t="str">
        <f t="shared" ca="1" si="885"/>
        <v/>
      </c>
      <c r="AM936" s="25" t="str">
        <f t="shared" ca="1" si="863"/>
        <v/>
      </c>
      <c r="AN936" s="25" t="str">
        <f t="shared" ca="1" si="886"/>
        <v/>
      </c>
      <c r="AO936" s="25" t="str">
        <f t="shared" ca="1" si="887"/>
        <v/>
      </c>
      <c r="AP936" s="25" t="str">
        <f ca="1">IF($H936="","",IF($Q936="x",SUM(AI$3:AK936)+SUM(AN$3:AO936)-SUM(AP$3:AP935),0))</f>
        <v/>
      </c>
      <c r="AQ936" s="25" t="str">
        <f t="shared" ca="1" si="888"/>
        <v/>
      </c>
      <c r="AR936" s="25" t="str">
        <f t="shared" ca="1" si="864"/>
        <v/>
      </c>
      <c r="AS936" s="7"/>
      <c r="AT936" s="25" t="str">
        <f t="shared" ca="1" si="889"/>
        <v/>
      </c>
      <c r="AU936" s="25">
        <f ca="1">SUM(AT$3:AT936)</f>
        <v>0</v>
      </c>
      <c r="AV936" s="25" t="str">
        <f t="shared" ca="1" si="890"/>
        <v/>
      </c>
      <c r="AW936" s="25" t="str">
        <f t="shared" ca="1" si="865"/>
        <v/>
      </c>
      <c r="AX936" s="25" t="str">
        <f t="shared" ca="1" si="891"/>
        <v/>
      </c>
      <c r="AY936" s="25" t="str">
        <f t="shared" ca="1" si="892"/>
        <v/>
      </c>
      <c r="AZ936" s="25" t="str">
        <f t="shared" ca="1" si="893"/>
        <v/>
      </c>
      <c r="BA936" s="25" t="str">
        <f t="shared" ca="1" si="894"/>
        <v/>
      </c>
      <c r="BB936" s="25" t="str">
        <f t="shared" ca="1" si="895"/>
        <v/>
      </c>
      <c r="BC936" s="25" t="str">
        <f t="shared" ca="1" si="896"/>
        <v/>
      </c>
      <c r="BD936" s="25" t="str">
        <f ca="1">IF($H936="","",IF($Q936="x",SUM(AW$3:AY936)+SUM(BB$3:BC936)-SUM(BD$3:BD935),0))</f>
        <v/>
      </c>
      <c r="BE936" s="25" t="str">
        <f t="shared" ca="1" si="897"/>
        <v/>
      </c>
      <c r="BF936" s="25" t="str">
        <f t="shared" ca="1" si="866"/>
        <v/>
      </c>
      <c r="BG936" s="7"/>
      <c r="BI936" s="25" t="str">
        <f t="shared" ca="1" si="898"/>
        <v/>
      </c>
      <c r="BJ936" s="25">
        <f ca="1">SUM(BI$3:BI936)</f>
        <v>0</v>
      </c>
      <c r="BK936" s="25" t="str">
        <f t="shared" ca="1" si="910"/>
        <v/>
      </c>
      <c r="BL936" s="25" t="str">
        <f t="shared" ca="1" si="867"/>
        <v/>
      </c>
      <c r="BM936" s="25" t="str">
        <f t="shared" ca="1" si="899"/>
        <v/>
      </c>
      <c r="BN936" s="25" t="str">
        <f t="shared" ca="1" si="900"/>
        <v/>
      </c>
      <c r="BO936" s="25" t="str">
        <f t="shared" ca="1" si="901"/>
        <v/>
      </c>
      <c r="BP936" s="25" t="str">
        <f t="shared" ca="1" si="902"/>
        <v/>
      </c>
      <c r="BQ936" s="25" t="str">
        <f t="shared" ca="1" si="903"/>
        <v/>
      </c>
      <c r="BR936" s="25" t="str">
        <f t="shared" ca="1" si="904"/>
        <v/>
      </c>
      <c r="BS936" s="25" t="str">
        <f ca="1">IF($H936="","",IF($Q936="x",SUM(BL$3:BN936)+SUM(BQ$3:BR936)-SUM(BS$3:BS935),0))</f>
        <v/>
      </c>
      <c r="BT936" s="25" t="str">
        <f t="shared" ca="1" si="905"/>
        <v/>
      </c>
      <c r="BU936" s="25" t="str">
        <f t="shared" ca="1" si="868"/>
        <v/>
      </c>
      <c r="BV936" s="7"/>
      <c r="BY936" s="7"/>
      <c r="CB936" s="131">
        <f t="shared" si="852"/>
        <v>933</v>
      </c>
      <c r="CC936" s="132" t="str">
        <f t="shared" ca="1" si="906"/>
        <v/>
      </c>
      <c r="CD936" s="133" t="str">
        <f t="shared" ca="1" si="853"/>
        <v/>
      </c>
      <c r="CE936" s="133" t="str">
        <f t="shared" ca="1" si="907"/>
        <v/>
      </c>
      <c r="CF936" s="133" t="str">
        <f t="shared" ca="1" si="854"/>
        <v/>
      </c>
      <c r="CG936" s="133" t="str">
        <f t="shared" ca="1" si="908"/>
        <v/>
      </c>
      <c r="CH936" s="133" t="str">
        <f ca="1">IF($H936="","",IF(MONTH($H936)=MONTH($C$4)-1,MAX(0,(CG936-SUM(N925:N936)+SUM(O925:O936))-(VLOOKUP(CB936-12,$CB$3:$CH935,6,FALSE))),0)*0.25)</f>
        <v/>
      </c>
      <c r="CI936" s="133" t="str">
        <f ca="1">IF($H936="","",CG936-SUM($CH$4:$CH936))</f>
        <v/>
      </c>
      <c r="CK936" s="133" t="str">
        <f ca="1">IF($H936="","",SUM($N$4:$N936)+$CK$3)</f>
        <v/>
      </c>
      <c r="CL936" s="133" t="str">
        <f ca="1">IF($H936="","",SUM($O$4:$O936))</f>
        <v/>
      </c>
      <c r="CM936" s="133" t="str">
        <f t="shared" ca="1" si="911"/>
        <v/>
      </c>
      <c r="CN936" s="133" t="str">
        <f ca="1">IF($H936="","",ROUND(IF(MONTH($H936)=MONTH($C$4)-1,BT936*(1+CC936)-SUM($CM$4:$CM936),0),2))</f>
        <v/>
      </c>
      <c r="CZ936" s="132" t="str">
        <f t="shared" ca="1" si="869"/>
        <v/>
      </c>
    </row>
    <row r="937" spans="6:104" x14ac:dyDescent="0.2">
      <c r="F937" s="3">
        <v>934</v>
      </c>
      <c r="G937" s="3">
        <f t="shared" si="870"/>
        <v>78</v>
      </c>
      <c r="H937" s="8" t="str">
        <f t="shared" ca="1" si="909"/>
        <v/>
      </c>
      <c r="I937" s="6" t="str">
        <f t="shared" ca="1" si="855"/>
        <v/>
      </c>
      <c r="J937" s="6" t="str">
        <f t="shared" ca="1" si="856"/>
        <v/>
      </c>
      <c r="K937" s="7"/>
      <c r="L937" s="6" t="str">
        <f ca="1">IF($H937="","",IF($J937="",VLOOKUP($I937,Sterbetafeln!$A$4:$I$124,$D$10,FALSE),MAX(0.0005,VLOOKUP($I937,Sterbetafeln!$A$4:$I$124,$D$10,FALSE)*VLOOKUP($J937,Sterbetafeln!$A$4:$I$124,$D$13,FALSE))))</f>
        <v/>
      </c>
      <c r="M937" s="78">
        <f ca="1">SUM($O$3:$O937)</f>
        <v>0</v>
      </c>
      <c r="N937" s="25" t="str">
        <f t="shared" ca="1" si="871"/>
        <v/>
      </c>
      <c r="O937" s="25" t="str">
        <f t="shared" ca="1" si="872"/>
        <v/>
      </c>
      <c r="P937" s="25" t="str">
        <f t="shared" ca="1" si="873"/>
        <v/>
      </c>
      <c r="Q937" s="7" t="str">
        <f t="shared" ca="1" si="874"/>
        <v/>
      </c>
      <c r="R937" s="25" t="str">
        <f t="shared" ca="1" si="875"/>
        <v/>
      </c>
      <c r="S937" s="25">
        <f ca="1">SUM(R$3:R937)</f>
        <v>0</v>
      </c>
      <c r="T937" s="25" t="str">
        <f t="shared" ca="1" si="876"/>
        <v/>
      </c>
      <c r="U937" s="25" t="str">
        <f t="shared" ca="1" si="857"/>
        <v/>
      </c>
      <c r="V937" s="25" t="str">
        <f t="shared" ca="1" si="877"/>
        <v/>
      </c>
      <c r="W937" s="25" t="str">
        <f t="shared" ca="1" si="858"/>
        <v/>
      </c>
      <c r="X937" s="25" t="str">
        <f t="shared" ca="1" si="878"/>
        <v/>
      </c>
      <c r="Y937" s="25" t="str">
        <f t="shared" ca="1" si="859"/>
        <v/>
      </c>
      <c r="Z937" s="25" t="str">
        <f t="shared" ca="1" si="879"/>
        <v/>
      </c>
      <c r="AA937" s="25" t="str">
        <f t="shared" ca="1" si="880"/>
        <v/>
      </c>
      <c r="AB937" s="25" t="str">
        <f ca="1">IF($H937="","",IF($Q937="x",SUM(U$3:W937)+SUM(Z$3:AA937)-SUM(AB$3:AB936),0))</f>
        <v/>
      </c>
      <c r="AC937" s="25" t="str">
        <f t="shared" ca="1" si="881"/>
        <v/>
      </c>
      <c r="AD937" s="25" t="str">
        <f t="shared" ca="1" si="860"/>
        <v/>
      </c>
      <c r="AE937" s="7"/>
      <c r="AF937" s="25" t="str">
        <f t="shared" ca="1" si="882"/>
        <v/>
      </c>
      <c r="AG937" s="25">
        <f ca="1">SUM(AF$3:AF937)</f>
        <v>0</v>
      </c>
      <c r="AH937" s="25" t="str">
        <f t="shared" ca="1" si="883"/>
        <v/>
      </c>
      <c r="AI937" s="25" t="str">
        <f t="shared" ca="1" si="861"/>
        <v/>
      </c>
      <c r="AJ937" s="25" t="str">
        <f t="shared" ca="1" si="884"/>
        <v/>
      </c>
      <c r="AK937" s="25" t="str">
        <f t="shared" ca="1" si="862"/>
        <v/>
      </c>
      <c r="AL937" s="25" t="str">
        <f t="shared" ca="1" si="885"/>
        <v/>
      </c>
      <c r="AM937" s="25" t="str">
        <f t="shared" ca="1" si="863"/>
        <v/>
      </c>
      <c r="AN937" s="25" t="str">
        <f t="shared" ca="1" si="886"/>
        <v/>
      </c>
      <c r="AO937" s="25" t="str">
        <f t="shared" ca="1" si="887"/>
        <v/>
      </c>
      <c r="AP937" s="25" t="str">
        <f ca="1">IF($H937="","",IF($Q937="x",SUM(AI$3:AK937)+SUM(AN$3:AO937)-SUM(AP$3:AP936),0))</f>
        <v/>
      </c>
      <c r="AQ937" s="25" t="str">
        <f t="shared" ca="1" si="888"/>
        <v/>
      </c>
      <c r="AR937" s="25" t="str">
        <f t="shared" ca="1" si="864"/>
        <v/>
      </c>
      <c r="AS937" s="7"/>
      <c r="AT937" s="25" t="str">
        <f t="shared" ca="1" si="889"/>
        <v/>
      </c>
      <c r="AU937" s="25">
        <f ca="1">SUM(AT$3:AT937)</f>
        <v>0</v>
      </c>
      <c r="AV937" s="25" t="str">
        <f t="shared" ca="1" si="890"/>
        <v/>
      </c>
      <c r="AW937" s="25" t="str">
        <f t="shared" ca="1" si="865"/>
        <v/>
      </c>
      <c r="AX937" s="25" t="str">
        <f t="shared" ca="1" si="891"/>
        <v/>
      </c>
      <c r="AY937" s="25" t="str">
        <f t="shared" ca="1" si="892"/>
        <v/>
      </c>
      <c r="AZ937" s="25" t="str">
        <f t="shared" ca="1" si="893"/>
        <v/>
      </c>
      <c r="BA937" s="25" t="str">
        <f t="shared" ca="1" si="894"/>
        <v/>
      </c>
      <c r="BB937" s="25" t="str">
        <f t="shared" ca="1" si="895"/>
        <v/>
      </c>
      <c r="BC937" s="25" t="str">
        <f t="shared" ca="1" si="896"/>
        <v/>
      </c>
      <c r="BD937" s="25" t="str">
        <f ca="1">IF($H937="","",IF($Q937="x",SUM(AW$3:AY937)+SUM(BB$3:BC937)-SUM(BD$3:BD936),0))</f>
        <v/>
      </c>
      <c r="BE937" s="25" t="str">
        <f t="shared" ca="1" si="897"/>
        <v/>
      </c>
      <c r="BF937" s="25" t="str">
        <f t="shared" ca="1" si="866"/>
        <v/>
      </c>
      <c r="BG937" s="7"/>
      <c r="BI937" s="25" t="str">
        <f t="shared" ca="1" si="898"/>
        <v/>
      </c>
      <c r="BJ937" s="25">
        <f ca="1">SUM(BI$3:BI937)</f>
        <v>0</v>
      </c>
      <c r="BK937" s="25" t="str">
        <f t="shared" ca="1" si="910"/>
        <v/>
      </c>
      <c r="BL937" s="25" t="str">
        <f t="shared" ca="1" si="867"/>
        <v/>
      </c>
      <c r="BM937" s="25" t="str">
        <f t="shared" ca="1" si="899"/>
        <v/>
      </c>
      <c r="BN937" s="25" t="str">
        <f t="shared" ca="1" si="900"/>
        <v/>
      </c>
      <c r="BO937" s="25" t="str">
        <f t="shared" ca="1" si="901"/>
        <v/>
      </c>
      <c r="BP937" s="25" t="str">
        <f t="shared" ca="1" si="902"/>
        <v/>
      </c>
      <c r="BQ937" s="25" t="str">
        <f t="shared" ca="1" si="903"/>
        <v/>
      </c>
      <c r="BR937" s="25" t="str">
        <f t="shared" ca="1" si="904"/>
        <v/>
      </c>
      <c r="BS937" s="25" t="str">
        <f ca="1">IF($H937="","",IF($Q937="x",SUM(BL$3:BN937)+SUM(BQ$3:BR937)-SUM(BS$3:BS936),0))</f>
        <v/>
      </c>
      <c r="BT937" s="25" t="str">
        <f t="shared" ca="1" si="905"/>
        <v/>
      </c>
      <c r="BU937" s="25" t="str">
        <f t="shared" ca="1" si="868"/>
        <v/>
      </c>
      <c r="BV937" s="7"/>
      <c r="BY937" s="7"/>
      <c r="CB937" s="131">
        <f t="shared" si="852"/>
        <v>934</v>
      </c>
      <c r="CC937" s="132" t="str">
        <f t="shared" ca="1" si="906"/>
        <v/>
      </c>
      <c r="CD937" s="133" t="str">
        <f t="shared" ca="1" si="853"/>
        <v/>
      </c>
      <c r="CE937" s="133" t="str">
        <f t="shared" ca="1" si="907"/>
        <v/>
      </c>
      <c r="CF937" s="133" t="str">
        <f t="shared" ca="1" si="854"/>
        <v/>
      </c>
      <c r="CG937" s="133" t="str">
        <f t="shared" ca="1" si="908"/>
        <v/>
      </c>
      <c r="CH937" s="133" t="str">
        <f ca="1">IF($H937="","",IF(MONTH($H937)=MONTH($C$4)-1,MAX(0,(CG937-SUM(N926:N937)+SUM(O926:O937))-(VLOOKUP(CB937-12,$CB$3:$CH936,6,FALSE))),0)*0.25)</f>
        <v/>
      </c>
      <c r="CI937" s="133" t="str">
        <f ca="1">IF($H937="","",CG937-SUM($CH$4:$CH937))</f>
        <v/>
      </c>
      <c r="CK937" s="133" t="str">
        <f ca="1">IF($H937="","",SUM($N$4:$N937)+$CK$3)</f>
        <v/>
      </c>
      <c r="CL937" s="133" t="str">
        <f ca="1">IF($H937="","",SUM($O$4:$O937))</f>
        <v/>
      </c>
      <c r="CM937" s="133" t="str">
        <f t="shared" ca="1" si="911"/>
        <v/>
      </c>
      <c r="CN937" s="133" t="str">
        <f ca="1">IF($H937="","",ROUND(IF(MONTH($H937)=MONTH($C$4)-1,BT937*(1+CC937)-SUM($CM$4:$CM937),0),2))</f>
        <v/>
      </c>
      <c r="CZ937" s="132" t="str">
        <f t="shared" ca="1" si="869"/>
        <v/>
      </c>
    </row>
    <row r="938" spans="6:104" x14ac:dyDescent="0.2">
      <c r="F938" s="3">
        <v>935</v>
      </c>
      <c r="G938" s="3">
        <f t="shared" si="870"/>
        <v>78</v>
      </c>
      <c r="H938" s="8" t="str">
        <f t="shared" ca="1" si="909"/>
        <v/>
      </c>
      <c r="I938" s="6" t="str">
        <f t="shared" ca="1" si="855"/>
        <v/>
      </c>
      <c r="J938" s="6" t="str">
        <f t="shared" ca="1" si="856"/>
        <v/>
      </c>
      <c r="K938" s="7"/>
      <c r="L938" s="6" t="str">
        <f ca="1">IF($H938="","",IF($J938="",VLOOKUP($I938,Sterbetafeln!$A$4:$I$124,$D$10,FALSE),MAX(0.0005,VLOOKUP($I938,Sterbetafeln!$A$4:$I$124,$D$10,FALSE)*VLOOKUP($J938,Sterbetafeln!$A$4:$I$124,$D$13,FALSE))))</f>
        <v/>
      </c>
      <c r="M938" s="78">
        <f ca="1">SUM($O$3:$O938)</f>
        <v>0</v>
      </c>
      <c r="N938" s="25" t="str">
        <f t="shared" ca="1" si="871"/>
        <v/>
      </c>
      <c r="O938" s="25" t="str">
        <f t="shared" ca="1" si="872"/>
        <v/>
      </c>
      <c r="P938" s="25" t="str">
        <f t="shared" ca="1" si="873"/>
        <v/>
      </c>
      <c r="Q938" s="7" t="str">
        <f t="shared" ca="1" si="874"/>
        <v/>
      </c>
      <c r="R938" s="25" t="str">
        <f t="shared" ca="1" si="875"/>
        <v/>
      </c>
      <c r="S938" s="25">
        <f ca="1">SUM(R$3:R938)</f>
        <v>0</v>
      </c>
      <c r="T938" s="25" t="str">
        <f t="shared" ca="1" si="876"/>
        <v/>
      </c>
      <c r="U938" s="25" t="str">
        <f t="shared" ca="1" si="857"/>
        <v/>
      </c>
      <c r="V938" s="25" t="str">
        <f t="shared" ca="1" si="877"/>
        <v/>
      </c>
      <c r="W938" s="25" t="str">
        <f t="shared" ca="1" si="858"/>
        <v/>
      </c>
      <c r="X938" s="25" t="str">
        <f t="shared" ca="1" si="878"/>
        <v/>
      </c>
      <c r="Y938" s="25" t="str">
        <f t="shared" ca="1" si="859"/>
        <v/>
      </c>
      <c r="Z938" s="25" t="str">
        <f t="shared" ca="1" si="879"/>
        <v/>
      </c>
      <c r="AA938" s="25" t="str">
        <f t="shared" ca="1" si="880"/>
        <v/>
      </c>
      <c r="AB938" s="25" t="str">
        <f ca="1">IF($H938="","",IF($Q938="x",SUM(U$3:W938)+SUM(Z$3:AA938)-SUM(AB$3:AB937),0))</f>
        <v/>
      </c>
      <c r="AC938" s="25" t="str">
        <f t="shared" ca="1" si="881"/>
        <v/>
      </c>
      <c r="AD938" s="25" t="str">
        <f t="shared" ca="1" si="860"/>
        <v/>
      </c>
      <c r="AE938" s="7"/>
      <c r="AF938" s="25" t="str">
        <f t="shared" ca="1" si="882"/>
        <v/>
      </c>
      <c r="AG938" s="25">
        <f ca="1">SUM(AF$3:AF938)</f>
        <v>0</v>
      </c>
      <c r="AH938" s="25" t="str">
        <f t="shared" ca="1" si="883"/>
        <v/>
      </c>
      <c r="AI938" s="25" t="str">
        <f t="shared" ca="1" si="861"/>
        <v/>
      </c>
      <c r="AJ938" s="25" t="str">
        <f t="shared" ca="1" si="884"/>
        <v/>
      </c>
      <c r="AK938" s="25" t="str">
        <f t="shared" ca="1" si="862"/>
        <v/>
      </c>
      <c r="AL938" s="25" t="str">
        <f t="shared" ca="1" si="885"/>
        <v/>
      </c>
      <c r="AM938" s="25" t="str">
        <f t="shared" ca="1" si="863"/>
        <v/>
      </c>
      <c r="AN938" s="25" t="str">
        <f t="shared" ca="1" si="886"/>
        <v/>
      </c>
      <c r="AO938" s="25" t="str">
        <f t="shared" ca="1" si="887"/>
        <v/>
      </c>
      <c r="AP938" s="25" t="str">
        <f ca="1">IF($H938="","",IF($Q938="x",SUM(AI$3:AK938)+SUM(AN$3:AO938)-SUM(AP$3:AP937),0))</f>
        <v/>
      </c>
      <c r="AQ938" s="25" t="str">
        <f t="shared" ca="1" si="888"/>
        <v/>
      </c>
      <c r="AR938" s="25" t="str">
        <f t="shared" ca="1" si="864"/>
        <v/>
      </c>
      <c r="AS938" s="7"/>
      <c r="AT938" s="25" t="str">
        <f t="shared" ca="1" si="889"/>
        <v/>
      </c>
      <c r="AU938" s="25">
        <f ca="1">SUM(AT$3:AT938)</f>
        <v>0</v>
      </c>
      <c r="AV938" s="25" t="str">
        <f t="shared" ca="1" si="890"/>
        <v/>
      </c>
      <c r="AW938" s="25" t="str">
        <f t="shared" ca="1" si="865"/>
        <v/>
      </c>
      <c r="AX938" s="25" t="str">
        <f t="shared" ca="1" si="891"/>
        <v/>
      </c>
      <c r="AY938" s="25" t="str">
        <f t="shared" ca="1" si="892"/>
        <v/>
      </c>
      <c r="AZ938" s="25" t="str">
        <f t="shared" ca="1" si="893"/>
        <v/>
      </c>
      <c r="BA938" s="25" t="str">
        <f t="shared" ca="1" si="894"/>
        <v/>
      </c>
      <c r="BB938" s="25" t="str">
        <f t="shared" ca="1" si="895"/>
        <v/>
      </c>
      <c r="BC938" s="25" t="str">
        <f t="shared" ca="1" si="896"/>
        <v/>
      </c>
      <c r="BD938" s="25" t="str">
        <f ca="1">IF($H938="","",IF($Q938="x",SUM(AW$3:AY938)+SUM(BB$3:BC938)-SUM(BD$3:BD937),0))</f>
        <v/>
      </c>
      <c r="BE938" s="25" t="str">
        <f t="shared" ca="1" si="897"/>
        <v/>
      </c>
      <c r="BF938" s="25" t="str">
        <f t="shared" ca="1" si="866"/>
        <v/>
      </c>
      <c r="BG938" s="7"/>
      <c r="BI938" s="25" t="str">
        <f t="shared" ca="1" si="898"/>
        <v/>
      </c>
      <c r="BJ938" s="25">
        <f ca="1">SUM(BI$3:BI938)</f>
        <v>0</v>
      </c>
      <c r="BK938" s="25" t="str">
        <f t="shared" ca="1" si="910"/>
        <v/>
      </c>
      <c r="BL938" s="25" t="str">
        <f t="shared" ca="1" si="867"/>
        <v/>
      </c>
      <c r="BM938" s="25" t="str">
        <f t="shared" ca="1" si="899"/>
        <v/>
      </c>
      <c r="BN938" s="25" t="str">
        <f t="shared" ca="1" si="900"/>
        <v/>
      </c>
      <c r="BO938" s="25" t="str">
        <f t="shared" ca="1" si="901"/>
        <v/>
      </c>
      <c r="BP938" s="25" t="str">
        <f t="shared" ca="1" si="902"/>
        <v/>
      </c>
      <c r="BQ938" s="25" t="str">
        <f t="shared" ca="1" si="903"/>
        <v/>
      </c>
      <c r="BR938" s="25" t="str">
        <f t="shared" ca="1" si="904"/>
        <v/>
      </c>
      <c r="BS938" s="25" t="str">
        <f ca="1">IF($H938="","",IF($Q938="x",SUM(BL$3:BN938)+SUM(BQ$3:BR938)-SUM(BS$3:BS937),0))</f>
        <v/>
      </c>
      <c r="BT938" s="25" t="str">
        <f t="shared" ca="1" si="905"/>
        <v/>
      </c>
      <c r="BU938" s="25" t="str">
        <f t="shared" ca="1" si="868"/>
        <v/>
      </c>
      <c r="BV938" s="7"/>
      <c r="BY938" s="7"/>
      <c r="CB938" s="131">
        <f t="shared" si="852"/>
        <v>935</v>
      </c>
      <c r="CC938" s="132" t="str">
        <f t="shared" ca="1" si="906"/>
        <v/>
      </c>
      <c r="CD938" s="133" t="str">
        <f t="shared" ca="1" si="853"/>
        <v/>
      </c>
      <c r="CE938" s="133" t="str">
        <f t="shared" ca="1" si="907"/>
        <v/>
      </c>
      <c r="CF938" s="133" t="str">
        <f t="shared" ca="1" si="854"/>
        <v/>
      </c>
      <c r="CG938" s="133" t="str">
        <f t="shared" ca="1" si="908"/>
        <v/>
      </c>
      <c r="CH938" s="133" t="str">
        <f ca="1">IF($H938="","",IF(MONTH($H938)=MONTH($C$4)-1,MAX(0,(CG938-SUM(N927:N938)+SUM(O927:O938))-(VLOOKUP(CB938-12,$CB$3:$CH937,6,FALSE))),0)*0.25)</f>
        <v/>
      </c>
      <c r="CI938" s="133" t="str">
        <f ca="1">IF($H938="","",CG938-SUM($CH$4:$CH938))</f>
        <v/>
      </c>
      <c r="CK938" s="133" t="str">
        <f ca="1">IF($H938="","",SUM($N$4:$N938)+$CK$3)</f>
        <v/>
      </c>
      <c r="CL938" s="133" t="str">
        <f ca="1">IF($H938="","",SUM($O$4:$O938))</f>
        <v/>
      </c>
      <c r="CM938" s="133" t="str">
        <f t="shared" ca="1" si="911"/>
        <v/>
      </c>
      <c r="CN938" s="133" t="str">
        <f ca="1">IF($H938="","",ROUND(IF(MONTH($H938)=MONTH($C$4)-1,BT938*(1+CC938)-SUM($CM$4:$CM938),0),2))</f>
        <v/>
      </c>
      <c r="CZ938" s="132" t="str">
        <f t="shared" ca="1" si="869"/>
        <v/>
      </c>
    </row>
    <row r="939" spans="6:104" x14ac:dyDescent="0.2">
      <c r="F939" s="3">
        <v>936</v>
      </c>
      <c r="G939" s="3">
        <f t="shared" si="870"/>
        <v>78</v>
      </c>
      <c r="H939" s="8" t="str">
        <f t="shared" ca="1" si="909"/>
        <v/>
      </c>
      <c r="I939" s="6" t="str">
        <f t="shared" ca="1" si="855"/>
        <v/>
      </c>
      <c r="J939" s="6" t="str">
        <f t="shared" ca="1" si="856"/>
        <v/>
      </c>
      <c r="K939" s="7"/>
      <c r="L939" s="6" t="str">
        <f ca="1">IF($H939="","",IF($J939="",VLOOKUP($I939,Sterbetafeln!$A$4:$I$124,$D$10,FALSE),MAX(0.0005,VLOOKUP($I939,Sterbetafeln!$A$4:$I$124,$D$10,FALSE)*VLOOKUP($J939,Sterbetafeln!$A$4:$I$124,$D$13,FALSE))))</f>
        <v/>
      </c>
      <c r="M939" s="78">
        <f ca="1">SUM($O$3:$O939)</f>
        <v>0</v>
      </c>
      <c r="N939" s="25" t="str">
        <f t="shared" ca="1" si="871"/>
        <v/>
      </c>
      <c r="O939" s="25" t="str">
        <f t="shared" ca="1" si="872"/>
        <v/>
      </c>
      <c r="P939" s="25" t="str">
        <f t="shared" ca="1" si="873"/>
        <v/>
      </c>
      <c r="Q939" s="7" t="str">
        <f t="shared" ca="1" si="874"/>
        <v/>
      </c>
      <c r="R939" s="25" t="str">
        <f t="shared" ca="1" si="875"/>
        <v/>
      </c>
      <c r="S939" s="25">
        <f ca="1">SUM(R$3:R939)</f>
        <v>0</v>
      </c>
      <c r="T939" s="25" t="str">
        <f t="shared" ca="1" si="876"/>
        <v/>
      </c>
      <c r="U939" s="25" t="str">
        <f t="shared" ca="1" si="857"/>
        <v/>
      </c>
      <c r="V939" s="25" t="str">
        <f t="shared" ca="1" si="877"/>
        <v/>
      </c>
      <c r="W939" s="25" t="str">
        <f t="shared" ca="1" si="858"/>
        <v/>
      </c>
      <c r="X939" s="25" t="str">
        <f t="shared" ca="1" si="878"/>
        <v/>
      </c>
      <c r="Y939" s="25" t="str">
        <f t="shared" ca="1" si="859"/>
        <v/>
      </c>
      <c r="Z939" s="25" t="str">
        <f t="shared" ca="1" si="879"/>
        <v/>
      </c>
      <c r="AA939" s="25" t="str">
        <f t="shared" ca="1" si="880"/>
        <v/>
      </c>
      <c r="AB939" s="25" t="str">
        <f ca="1">IF($H939="","",IF($Q939="x",SUM(U$3:W939)+SUM(Z$3:AA939)-SUM(AB$3:AB938),0))</f>
        <v/>
      </c>
      <c r="AC939" s="25" t="str">
        <f t="shared" ca="1" si="881"/>
        <v/>
      </c>
      <c r="AD939" s="25" t="str">
        <f t="shared" ca="1" si="860"/>
        <v/>
      </c>
      <c r="AE939" s="7"/>
      <c r="AF939" s="25" t="str">
        <f t="shared" ca="1" si="882"/>
        <v/>
      </c>
      <c r="AG939" s="25">
        <f ca="1">SUM(AF$3:AF939)</f>
        <v>0</v>
      </c>
      <c r="AH939" s="25" t="str">
        <f t="shared" ca="1" si="883"/>
        <v/>
      </c>
      <c r="AI939" s="25" t="str">
        <f t="shared" ca="1" si="861"/>
        <v/>
      </c>
      <c r="AJ939" s="25" t="str">
        <f t="shared" ca="1" si="884"/>
        <v/>
      </c>
      <c r="AK939" s="25" t="str">
        <f t="shared" ca="1" si="862"/>
        <v/>
      </c>
      <c r="AL939" s="25" t="str">
        <f t="shared" ca="1" si="885"/>
        <v/>
      </c>
      <c r="AM939" s="25" t="str">
        <f t="shared" ca="1" si="863"/>
        <v/>
      </c>
      <c r="AN939" s="25" t="str">
        <f t="shared" ca="1" si="886"/>
        <v/>
      </c>
      <c r="AO939" s="25" t="str">
        <f t="shared" ca="1" si="887"/>
        <v/>
      </c>
      <c r="AP939" s="25" t="str">
        <f ca="1">IF($H939="","",IF($Q939="x",SUM(AI$3:AK939)+SUM(AN$3:AO939)-SUM(AP$3:AP938),0))</f>
        <v/>
      </c>
      <c r="AQ939" s="25" t="str">
        <f t="shared" ca="1" si="888"/>
        <v/>
      </c>
      <c r="AR939" s="25" t="str">
        <f t="shared" ca="1" si="864"/>
        <v/>
      </c>
      <c r="AS939" s="7"/>
      <c r="AT939" s="25" t="str">
        <f t="shared" ca="1" si="889"/>
        <v/>
      </c>
      <c r="AU939" s="25">
        <f ca="1">SUM(AT$3:AT939)</f>
        <v>0</v>
      </c>
      <c r="AV939" s="25" t="str">
        <f t="shared" ca="1" si="890"/>
        <v/>
      </c>
      <c r="AW939" s="25" t="str">
        <f t="shared" ca="1" si="865"/>
        <v/>
      </c>
      <c r="AX939" s="25" t="str">
        <f t="shared" ca="1" si="891"/>
        <v/>
      </c>
      <c r="AY939" s="25" t="str">
        <f t="shared" ca="1" si="892"/>
        <v/>
      </c>
      <c r="AZ939" s="25" t="str">
        <f t="shared" ca="1" si="893"/>
        <v/>
      </c>
      <c r="BA939" s="25" t="str">
        <f t="shared" ca="1" si="894"/>
        <v/>
      </c>
      <c r="BB939" s="25" t="str">
        <f t="shared" ca="1" si="895"/>
        <v/>
      </c>
      <c r="BC939" s="25" t="str">
        <f t="shared" ca="1" si="896"/>
        <v/>
      </c>
      <c r="BD939" s="25" t="str">
        <f ca="1">IF($H939="","",IF($Q939="x",SUM(AW$3:AY939)+SUM(BB$3:BC939)-SUM(BD$3:BD938),0))</f>
        <v/>
      </c>
      <c r="BE939" s="25" t="str">
        <f t="shared" ca="1" si="897"/>
        <v/>
      </c>
      <c r="BF939" s="25" t="str">
        <f t="shared" ca="1" si="866"/>
        <v/>
      </c>
      <c r="BG939" s="7"/>
      <c r="BI939" s="25" t="str">
        <f t="shared" ca="1" si="898"/>
        <v/>
      </c>
      <c r="BJ939" s="25">
        <f ca="1">SUM(BI$3:BI939)</f>
        <v>0</v>
      </c>
      <c r="BK939" s="25" t="str">
        <f t="shared" ca="1" si="910"/>
        <v/>
      </c>
      <c r="BL939" s="25" t="str">
        <f t="shared" ca="1" si="867"/>
        <v/>
      </c>
      <c r="BM939" s="25" t="str">
        <f t="shared" ca="1" si="899"/>
        <v/>
      </c>
      <c r="BN939" s="25" t="str">
        <f t="shared" ca="1" si="900"/>
        <v/>
      </c>
      <c r="BO939" s="25" t="str">
        <f t="shared" ca="1" si="901"/>
        <v/>
      </c>
      <c r="BP939" s="25" t="str">
        <f t="shared" ca="1" si="902"/>
        <v/>
      </c>
      <c r="BQ939" s="25" t="str">
        <f t="shared" ca="1" si="903"/>
        <v/>
      </c>
      <c r="BR939" s="25" t="str">
        <f t="shared" ca="1" si="904"/>
        <v/>
      </c>
      <c r="BS939" s="25" t="str">
        <f ca="1">IF($H939="","",IF($Q939="x",SUM(BL$3:BN939)+SUM(BQ$3:BR939)-SUM(BS$3:BS938),0))</f>
        <v/>
      </c>
      <c r="BT939" s="25" t="str">
        <f t="shared" ca="1" si="905"/>
        <v/>
      </c>
      <c r="BU939" s="25" t="str">
        <f t="shared" ca="1" si="868"/>
        <v/>
      </c>
      <c r="BV939" s="7"/>
      <c r="BY939" s="7"/>
      <c r="CB939" s="131">
        <f t="shared" si="852"/>
        <v>936</v>
      </c>
      <c r="CC939" s="132" t="str">
        <f t="shared" ca="1" si="906"/>
        <v/>
      </c>
      <c r="CD939" s="133" t="str">
        <f t="shared" ca="1" si="853"/>
        <v/>
      </c>
      <c r="CE939" s="133" t="str">
        <f t="shared" ca="1" si="907"/>
        <v/>
      </c>
      <c r="CF939" s="133" t="str">
        <f t="shared" ca="1" si="854"/>
        <v/>
      </c>
      <c r="CG939" s="133" t="str">
        <f t="shared" ca="1" si="908"/>
        <v/>
      </c>
      <c r="CH939" s="133" t="str">
        <f ca="1">IF($H939="","",IF(MONTH($H939)=MONTH($C$4)-1,MAX(0,(CG939-SUM(N928:N939)+SUM(O928:O939))-(VLOOKUP(CB939-12,$CB$3:$CH938,6,FALSE))),0)*0.25)</f>
        <v/>
      </c>
      <c r="CI939" s="133" t="str">
        <f ca="1">IF($H939="","",CG939-SUM($CH$4:$CH939))</f>
        <v/>
      </c>
      <c r="CK939" s="133" t="str">
        <f ca="1">IF($H939="","",SUM($N$4:$N939)+$CK$3)</f>
        <v/>
      </c>
      <c r="CL939" s="133" t="str">
        <f ca="1">IF($H939="","",SUM($O$4:$O939))</f>
        <v/>
      </c>
      <c r="CM939" s="133" t="str">
        <f t="shared" ca="1" si="911"/>
        <v/>
      </c>
      <c r="CN939" s="133" t="str">
        <f ca="1">IF($H939="","",ROUND(IF(MONTH($H939)=MONTH($C$4)-1,BT939*(1+CC939)-SUM($CM$4:$CM939),0),2))</f>
        <v/>
      </c>
      <c r="CZ939" s="132" t="str">
        <f t="shared" ca="1" si="869"/>
        <v/>
      </c>
    </row>
    <row r="940" spans="6:104" x14ac:dyDescent="0.2">
      <c r="F940" s="3">
        <v>937</v>
      </c>
      <c r="G940" s="3">
        <f t="shared" si="870"/>
        <v>79</v>
      </c>
      <c r="H940" s="8" t="str">
        <f t="shared" ca="1" si="909"/>
        <v/>
      </c>
      <c r="I940" s="6" t="str">
        <f t="shared" ca="1" si="855"/>
        <v/>
      </c>
      <c r="J940" s="6" t="str">
        <f t="shared" ca="1" si="856"/>
        <v/>
      </c>
      <c r="K940" s="7"/>
      <c r="L940" s="6" t="str">
        <f ca="1">IF($H940="","",IF($J940="",VLOOKUP($I940,Sterbetafeln!$A$4:$I$124,$D$10,FALSE),MAX(0.0005,VLOOKUP($I940,Sterbetafeln!$A$4:$I$124,$D$10,FALSE)*VLOOKUP($J940,Sterbetafeln!$A$4:$I$124,$D$13,FALSE))))</f>
        <v/>
      </c>
      <c r="M940" s="78">
        <f ca="1">SUM($O$3:$O940)</f>
        <v>0</v>
      </c>
      <c r="N940" s="25" t="str">
        <f t="shared" ca="1" si="871"/>
        <v/>
      </c>
      <c r="O940" s="25" t="str">
        <f t="shared" ca="1" si="872"/>
        <v/>
      </c>
      <c r="P940" s="25" t="str">
        <f t="shared" ca="1" si="873"/>
        <v/>
      </c>
      <c r="Q940" s="7" t="str">
        <f t="shared" ca="1" si="874"/>
        <v/>
      </c>
      <c r="R940" s="25" t="str">
        <f t="shared" ca="1" si="875"/>
        <v/>
      </c>
      <c r="S940" s="25">
        <f ca="1">SUM(R$3:R940)</f>
        <v>0</v>
      </c>
      <c r="T940" s="25" t="str">
        <f t="shared" ca="1" si="876"/>
        <v/>
      </c>
      <c r="U940" s="25" t="str">
        <f t="shared" ca="1" si="857"/>
        <v/>
      </c>
      <c r="V940" s="25" t="str">
        <f t="shared" ca="1" si="877"/>
        <v/>
      </c>
      <c r="W940" s="25" t="str">
        <f t="shared" ca="1" si="858"/>
        <v/>
      </c>
      <c r="X940" s="25" t="str">
        <f t="shared" ca="1" si="878"/>
        <v/>
      </c>
      <c r="Y940" s="25" t="str">
        <f t="shared" ca="1" si="859"/>
        <v/>
      </c>
      <c r="Z940" s="25" t="str">
        <f t="shared" ca="1" si="879"/>
        <v/>
      </c>
      <c r="AA940" s="25" t="str">
        <f t="shared" ca="1" si="880"/>
        <v/>
      </c>
      <c r="AB940" s="25" t="str">
        <f ca="1">IF($H940="","",IF($Q940="x",SUM(U$3:W940)+SUM(Z$3:AA940)-SUM(AB$3:AB939),0))</f>
        <v/>
      </c>
      <c r="AC940" s="25" t="str">
        <f t="shared" ca="1" si="881"/>
        <v/>
      </c>
      <c r="AD940" s="25" t="str">
        <f t="shared" ca="1" si="860"/>
        <v/>
      </c>
      <c r="AE940" s="7"/>
      <c r="AF940" s="25" t="str">
        <f t="shared" ca="1" si="882"/>
        <v/>
      </c>
      <c r="AG940" s="25">
        <f ca="1">SUM(AF$3:AF940)</f>
        <v>0</v>
      </c>
      <c r="AH940" s="25" t="str">
        <f t="shared" ca="1" si="883"/>
        <v/>
      </c>
      <c r="AI940" s="25" t="str">
        <f t="shared" ca="1" si="861"/>
        <v/>
      </c>
      <c r="AJ940" s="25" t="str">
        <f t="shared" ca="1" si="884"/>
        <v/>
      </c>
      <c r="AK940" s="25" t="str">
        <f t="shared" ca="1" si="862"/>
        <v/>
      </c>
      <c r="AL940" s="25" t="str">
        <f t="shared" ca="1" si="885"/>
        <v/>
      </c>
      <c r="AM940" s="25" t="str">
        <f t="shared" ca="1" si="863"/>
        <v/>
      </c>
      <c r="AN940" s="25" t="str">
        <f t="shared" ca="1" si="886"/>
        <v/>
      </c>
      <c r="AO940" s="25" t="str">
        <f t="shared" ca="1" si="887"/>
        <v/>
      </c>
      <c r="AP940" s="25" t="str">
        <f ca="1">IF($H940="","",IF($Q940="x",SUM(AI$3:AK940)+SUM(AN$3:AO940)-SUM(AP$3:AP939),0))</f>
        <v/>
      </c>
      <c r="AQ940" s="25" t="str">
        <f t="shared" ca="1" si="888"/>
        <v/>
      </c>
      <c r="AR940" s="25" t="str">
        <f t="shared" ca="1" si="864"/>
        <v/>
      </c>
      <c r="AS940" s="7"/>
      <c r="AT940" s="25" t="str">
        <f t="shared" ca="1" si="889"/>
        <v/>
      </c>
      <c r="AU940" s="25">
        <f ca="1">SUM(AT$3:AT940)</f>
        <v>0</v>
      </c>
      <c r="AV940" s="25" t="str">
        <f t="shared" ca="1" si="890"/>
        <v/>
      </c>
      <c r="AW940" s="25" t="str">
        <f t="shared" ca="1" si="865"/>
        <v/>
      </c>
      <c r="AX940" s="25" t="str">
        <f t="shared" ca="1" si="891"/>
        <v/>
      </c>
      <c r="AY940" s="25" t="str">
        <f t="shared" ca="1" si="892"/>
        <v/>
      </c>
      <c r="AZ940" s="25" t="str">
        <f t="shared" ca="1" si="893"/>
        <v/>
      </c>
      <c r="BA940" s="25" t="str">
        <f t="shared" ca="1" si="894"/>
        <v/>
      </c>
      <c r="BB940" s="25" t="str">
        <f t="shared" ca="1" si="895"/>
        <v/>
      </c>
      <c r="BC940" s="25" t="str">
        <f t="shared" ca="1" si="896"/>
        <v/>
      </c>
      <c r="BD940" s="25" t="str">
        <f ca="1">IF($H940="","",IF($Q940="x",SUM(AW$3:AY940)+SUM(BB$3:BC940)-SUM(BD$3:BD939),0))</f>
        <v/>
      </c>
      <c r="BE940" s="25" t="str">
        <f t="shared" ca="1" si="897"/>
        <v/>
      </c>
      <c r="BF940" s="25" t="str">
        <f t="shared" ca="1" si="866"/>
        <v/>
      </c>
      <c r="BG940" s="7"/>
      <c r="BI940" s="25" t="str">
        <f t="shared" ca="1" si="898"/>
        <v/>
      </c>
      <c r="BJ940" s="25">
        <f ca="1">SUM(BI$3:BI940)</f>
        <v>0</v>
      </c>
      <c r="BK940" s="25" t="str">
        <f t="shared" ca="1" si="910"/>
        <v/>
      </c>
      <c r="BL940" s="25" t="str">
        <f t="shared" ca="1" si="867"/>
        <v/>
      </c>
      <c r="BM940" s="25" t="str">
        <f t="shared" ca="1" si="899"/>
        <v/>
      </c>
      <c r="BN940" s="25" t="str">
        <f t="shared" ca="1" si="900"/>
        <v/>
      </c>
      <c r="BO940" s="25" t="str">
        <f t="shared" ca="1" si="901"/>
        <v/>
      </c>
      <c r="BP940" s="25" t="str">
        <f t="shared" ca="1" si="902"/>
        <v/>
      </c>
      <c r="BQ940" s="25" t="str">
        <f t="shared" ca="1" si="903"/>
        <v/>
      </c>
      <c r="BR940" s="25" t="str">
        <f t="shared" ca="1" si="904"/>
        <v/>
      </c>
      <c r="BS940" s="25" t="str">
        <f ca="1">IF($H940="","",IF($Q940="x",SUM(BL$3:BN940)+SUM(BQ$3:BR940)-SUM(BS$3:BS939),0))</f>
        <v/>
      </c>
      <c r="BT940" s="25" t="str">
        <f t="shared" ca="1" si="905"/>
        <v/>
      </c>
      <c r="BU940" s="25" t="str">
        <f t="shared" ca="1" si="868"/>
        <v/>
      </c>
      <c r="BV940" s="7"/>
      <c r="BY940" s="7"/>
      <c r="CB940" s="131">
        <f t="shared" si="852"/>
        <v>937</v>
      </c>
      <c r="CC940" s="132" t="str">
        <f t="shared" ca="1" si="906"/>
        <v/>
      </c>
      <c r="CD940" s="133" t="str">
        <f t="shared" ca="1" si="853"/>
        <v/>
      </c>
      <c r="CE940" s="133" t="str">
        <f t="shared" ca="1" si="907"/>
        <v/>
      </c>
      <c r="CF940" s="133" t="str">
        <f t="shared" ca="1" si="854"/>
        <v/>
      </c>
      <c r="CG940" s="133" t="str">
        <f t="shared" ca="1" si="908"/>
        <v/>
      </c>
      <c r="CH940" s="133" t="str">
        <f ca="1">IF($H940="","",IF(MONTH($H940)=MONTH($C$4)-1,MAX(0,(CG940-SUM(N929:N940)+SUM(O929:O940))-(VLOOKUP(CB940-12,$CB$3:$CH939,6,FALSE))),0)*0.25)</f>
        <v/>
      </c>
      <c r="CI940" s="133" t="str">
        <f ca="1">IF($H940="","",CG940-SUM($CH$4:$CH940))</f>
        <v/>
      </c>
      <c r="CK940" s="133" t="str">
        <f ca="1">IF($H940="","",SUM($N$4:$N940)+$CK$3)</f>
        <v/>
      </c>
      <c r="CL940" s="133" t="str">
        <f ca="1">IF($H940="","",SUM($O$4:$O940))</f>
        <v/>
      </c>
      <c r="CM940" s="133" t="str">
        <f t="shared" ca="1" si="911"/>
        <v/>
      </c>
      <c r="CN940" s="133" t="str">
        <f ca="1">IF($H940="","",ROUND(IF(MONTH($H940)=MONTH($C$4)-1,BT940*(1+CC940)-SUM($CM$4:$CM940),0),2))</f>
        <v/>
      </c>
      <c r="CZ940" s="132" t="str">
        <f t="shared" ca="1" si="869"/>
        <v/>
      </c>
    </row>
    <row r="941" spans="6:104" x14ac:dyDescent="0.2">
      <c r="F941" s="3">
        <v>938</v>
      </c>
      <c r="G941" s="3">
        <f t="shared" si="870"/>
        <v>79</v>
      </c>
      <c r="H941" s="8" t="str">
        <f t="shared" ca="1" si="909"/>
        <v/>
      </c>
      <c r="I941" s="6" t="str">
        <f t="shared" ca="1" si="855"/>
        <v/>
      </c>
      <c r="J941" s="6" t="str">
        <f t="shared" ca="1" si="856"/>
        <v/>
      </c>
      <c r="K941" s="7"/>
      <c r="L941" s="6" t="str">
        <f ca="1">IF($H941="","",IF($J941="",VLOOKUP($I941,Sterbetafeln!$A$4:$I$124,$D$10,FALSE),MAX(0.0005,VLOOKUP($I941,Sterbetafeln!$A$4:$I$124,$D$10,FALSE)*VLOOKUP($J941,Sterbetafeln!$A$4:$I$124,$D$13,FALSE))))</f>
        <v/>
      </c>
      <c r="M941" s="78">
        <f ca="1">SUM($O$3:$O941)</f>
        <v>0</v>
      </c>
      <c r="N941" s="25" t="str">
        <f t="shared" ca="1" si="871"/>
        <v/>
      </c>
      <c r="O941" s="25" t="str">
        <f t="shared" ca="1" si="872"/>
        <v/>
      </c>
      <c r="P941" s="25" t="str">
        <f t="shared" ca="1" si="873"/>
        <v/>
      </c>
      <c r="Q941" s="7" t="str">
        <f t="shared" ca="1" si="874"/>
        <v/>
      </c>
      <c r="R941" s="25" t="str">
        <f t="shared" ca="1" si="875"/>
        <v/>
      </c>
      <c r="S941" s="25">
        <f ca="1">SUM(R$3:R941)</f>
        <v>0</v>
      </c>
      <c r="T941" s="25" t="str">
        <f t="shared" ca="1" si="876"/>
        <v/>
      </c>
      <c r="U941" s="25" t="str">
        <f t="shared" ca="1" si="857"/>
        <v/>
      </c>
      <c r="V941" s="25" t="str">
        <f t="shared" ca="1" si="877"/>
        <v/>
      </c>
      <c r="W941" s="25" t="str">
        <f t="shared" ca="1" si="858"/>
        <v/>
      </c>
      <c r="X941" s="25" t="str">
        <f t="shared" ca="1" si="878"/>
        <v/>
      </c>
      <c r="Y941" s="25" t="str">
        <f t="shared" ca="1" si="859"/>
        <v/>
      </c>
      <c r="Z941" s="25" t="str">
        <f t="shared" ca="1" si="879"/>
        <v/>
      </c>
      <c r="AA941" s="25" t="str">
        <f t="shared" ca="1" si="880"/>
        <v/>
      </c>
      <c r="AB941" s="25" t="str">
        <f ca="1">IF($H941="","",IF($Q941="x",SUM(U$3:W941)+SUM(Z$3:AA941)-SUM(AB$3:AB940),0))</f>
        <v/>
      </c>
      <c r="AC941" s="25" t="str">
        <f t="shared" ca="1" si="881"/>
        <v/>
      </c>
      <c r="AD941" s="25" t="str">
        <f t="shared" ca="1" si="860"/>
        <v/>
      </c>
      <c r="AE941" s="7"/>
      <c r="AF941" s="25" t="str">
        <f t="shared" ca="1" si="882"/>
        <v/>
      </c>
      <c r="AG941" s="25">
        <f ca="1">SUM(AF$3:AF941)</f>
        <v>0</v>
      </c>
      <c r="AH941" s="25" t="str">
        <f t="shared" ca="1" si="883"/>
        <v/>
      </c>
      <c r="AI941" s="25" t="str">
        <f t="shared" ca="1" si="861"/>
        <v/>
      </c>
      <c r="AJ941" s="25" t="str">
        <f t="shared" ca="1" si="884"/>
        <v/>
      </c>
      <c r="AK941" s="25" t="str">
        <f t="shared" ca="1" si="862"/>
        <v/>
      </c>
      <c r="AL941" s="25" t="str">
        <f t="shared" ca="1" si="885"/>
        <v/>
      </c>
      <c r="AM941" s="25" t="str">
        <f t="shared" ca="1" si="863"/>
        <v/>
      </c>
      <c r="AN941" s="25" t="str">
        <f t="shared" ca="1" si="886"/>
        <v/>
      </c>
      <c r="AO941" s="25" t="str">
        <f t="shared" ca="1" si="887"/>
        <v/>
      </c>
      <c r="AP941" s="25" t="str">
        <f ca="1">IF($H941="","",IF($Q941="x",SUM(AI$3:AK941)+SUM(AN$3:AO941)-SUM(AP$3:AP940),0))</f>
        <v/>
      </c>
      <c r="AQ941" s="25" t="str">
        <f t="shared" ca="1" si="888"/>
        <v/>
      </c>
      <c r="AR941" s="25" t="str">
        <f t="shared" ca="1" si="864"/>
        <v/>
      </c>
      <c r="AS941" s="7"/>
      <c r="AT941" s="25" t="str">
        <f t="shared" ca="1" si="889"/>
        <v/>
      </c>
      <c r="AU941" s="25">
        <f ca="1">SUM(AT$3:AT941)</f>
        <v>0</v>
      </c>
      <c r="AV941" s="25" t="str">
        <f t="shared" ca="1" si="890"/>
        <v/>
      </c>
      <c r="AW941" s="25" t="str">
        <f t="shared" ca="1" si="865"/>
        <v/>
      </c>
      <c r="AX941" s="25" t="str">
        <f t="shared" ca="1" si="891"/>
        <v/>
      </c>
      <c r="AY941" s="25" t="str">
        <f t="shared" ca="1" si="892"/>
        <v/>
      </c>
      <c r="AZ941" s="25" t="str">
        <f t="shared" ca="1" si="893"/>
        <v/>
      </c>
      <c r="BA941" s="25" t="str">
        <f t="shared" ca="1" si="894"/>
        <v/>
      </c>
      <c r="BB941" s="25" t="str">
        <f t="shared" ca="1" si="895"/>
        <v/>
      </c>
      <c r="BC941" s="25" t="str">
        <f t="shared" ca="1" si="896"/>
        <v/>
      </c>
      <c r="BD941" s="25" t="str">
        <f ca="1">IF($H941="","",IF($Q941="x",SUM(AW$3:AY941)+SUM(BB$3:BC941)-SUM(BD$3:BD940),0))</f>
        <v/>
      </c>
      <c r="BE941" s="25" t="str">
        <f t="shared" ca="1" si="897"/>
        <v/>
      </c>
      <c r="BF941" s="25" t="str">
        <f t="shared" ca="1" si="866"/>
        <v/>
      </c>
      <c r="BG941" s="7"/>
      <c r="BI941" s="25" t="str">
        <f t="shared" ca="1" si="898"/>
        <v/>
      </c>
      <c r="BJ941" s="25">
        <f ca="1">SUM(BI$3:BI941)</f>
        <v>0</v>
      </c>
      <c r="BK941" s="25" t="str">
        <f t="shared" ca="1" si="910"/>
        <v/>
      </c>
      <c r="BL941" s="25" t="str">
        <f t="shared" ca="1" si="867"/>
        <v/>
      </c>
      <c r="BM941" s="25" t="str">
        <f t="shared" ca="1" si="899"/>
        <v/>
      </c>
      <c r="BN941" s="25" t="str">
        <f t="shared" ca="1" si="900"/>
        <v/>
      </c>
      <c r="BO941" s="25" t="str">
        <f t="shared" ca="1" si="901"/>
        <v/>
      </c>
      <c r="BP941" s="25" t="str">
        <f t="shared" ca="1" si="902"/>
        <v/>
      </c>
      <c r="BQ941" s="25" t="str">
        <f t="shared" ca="1" si="903"/>
        <v/>
      </c>
      <c r="BR941" s="25" t="str">
        <f t="shared" ca="1" si="904"/>
        <v/>
      </c>
      <c r="BS941" s="25" t="str">
        <f ca="1">IF($H941="","",IF($Q941="x",SUM(BL$3:BN941)+SUM(BQ$3:BR941)-SUM(BS$3:BS940),0))</f>
        <v/>
      </c>
      <c r="BT941" s="25" t="str">
        <f t="shared" ca="1" si="905"/>
        <v/>
      </c>
      <c r="BU941" s="25" t="str">
        <f t="shared" ca="1" si="868"/>
        <v/>
      </c>
      <c r="BV941" s="7"/>
      <c r="BY941" s="7"/>
      <c r="CB941" s="131">
        <f t="shared" si="852"/>
        <v>938</v>
      </c>
      <c r="CC941" s="132" t="str">
        <f t="shared" ca="1" si="906"/>
        <v/>
      </c>
      <c r="CD941" s="133" t="str">
        <f t="shared" ca="1" si="853"/>
        <v/>
      </c>
      <c r="CE941" s="133" t="str">
        <f t="shared" ca="1" si="907"/>
        <v/>
      </c>
      <c r="CF941" s="133" t="str">
        <f t="shared" ca="1" si="854"/>
        <v/>
      </c>
      <c r="CG941" s="133" t="str">
        <f t="shared" ca="1" si="908"/>
        <v/>
      </c>
      <c r="CH941" s="133" t="str">
        <f ca="1">IF($H941="","",IF(MONTH($H941)=MONTH($C$4)-1,MAX(0,(CG941-SUM(N930:N941)+SUM(O930:O941))-(VLOOKUP(CB941-12,$CB$3:$CH940,6,FALSE))),0)*0.25)</f>
        <v/>
      </c>
      <c r="CI941" s="133" t="str">
        <f ca="1">IF($H941="","",CG941-SUM($CH$4:$CH941))</f>
        <v/>
      </c>
      <c r="CK941" s="133" t="str">
        <f ca="1">IF($H941="","",SUM($N$4:$N941)+$CK$3)</f>
        <v/>
      </c>
      <c r="CL941" s="133" t="str">
        <f ca="1">IF($H941="","",SUM($O$4:$O941))</f>
        <v/>
      </c>
      <c r="CM941" s="133" t="str">
        <f t="shared" ca="1" si="911"/>
        <v/>
      </c>
      <c r="CN941" s="133" t="str">
        <f ca="1">IF($H941="","",ROUND(IF(MONTH($H941)=MONTH($C$4)-1,BT941*(1+CC941)-SUM($CM$4:$CM941),0),2))</f>
        <v/>
      </c>
      <c r="CZ941" s="132" t="str">
        <f t="shared" ca="1" si="869"/>
        <v/>
      </c>
    </row>
    <row r="942" spans="6:104" x14ac:dyDescent="0.2">
      <c r="F942" s="3">
        <v>939</v>
      </c>
      <c r="G942" s="3">
        <f t="shared" si="870"/>
        <v>79</v>
      </c>
      <c r="H942" s="8" t="str">
        <f t="shared" ca="1" si="909"/>
        <v/>
      </c>
      <c r="I942" s="6" t="str">
        <f t="shared" ca="1" si="855"/>
        <v/>
      </c>
      <c r="J942" s="6" t="str">
        <f t="shared" ca="1" si="856"/>
        <v/>
      </c>
      <c r="K942" s="7"/>
      <c r="L942" s="6" t="str">
        <f ca="1">IF($H942="","",IF($J942="",VLOOKUP($I942,Sterbetafeln!$A$4:$I$124,$D$10,FALSE),MAX(0.0005,VLOOKUP($I942,Sterbetafeln!$A$4:$I$124,$D$10,FALSE)*VLOOKUP($J942,Sterbetafeln!$A$4:$I$124,$D$13,FALSE))))</f>
        <v/>
      </c>
      <c r="M942" s="78">
        <f ca="1">SUM($O$3:$O942)</f>
        <v>0</v>
      </c>
      <c r="N942" s="25" t="str">
        <f t="shared" ca="1" si="871"/>
        <v/>
      </c>
      <c r="O942" s="25" t="str">
        <f t="shared" ca="1" si="872"/>
        <v/>
      </c>
      <c r="P942" s="25" t="str">
        <f t="shared" ca="1" si="873"/>
        <v/>
      </c>
      <c r="Q942" s="7" t="str">
        <f t="shared" ca="1" si="874"/>
        <v/>
      </c>
      <c r="R942" s="25" t="str">
        <f t="shared" ca="1" si="875"/>
        <v/>
      </c>
      <c r="S942" s="25">
        <f ca="1">SUM(R$3:R942)</f>
        <v>0</v>
      </c>
      <c r="T942" s="25" t="str">
        <f t="shared" ca="1" si="876"/>
        <v/>
      </c>
      <c r="U942" s="25" t="str">
        <f t="shared" ca="1" si="857"/>
        <v/>
      </c>
      <c r="V942" s="25" t="str">
        <f t="shared" ca="1" si="877"/>
        <v/>
      </c>
      <c r="W942" s="25" t="str">
        <f t="shared" ca="1" si="858"/>
        <v/>
      </c>
      <c r="X942" s="25" t="str">
        <f t="shared" ca="1" si="878"/>
        <v/>
      </c>
      <c r="Y942" s="25" t="str">
        <f t="shared" ca="1" si="859"/>
        <v/>
      </c>
      <c r="Z942" s="25" t="str">
        <f t="shared" ca="1" si="879"/>
        <v/>
      </c>
      <c r="AA942" s="25" t="str">
        <f t="shared" ca="1" si="880"/>
        <v/>
      </c>
      <c r="AB942" s="25" t="str">
        <f ca="1">IF($H942="","",IF($Q942="x",SUM(U$3:W942)+SUM(Z$3:AA942)-SUM(AB$3:AB941),0))</f>
        <v/>
      </c>
      <c r="AC942" s="25" t="str">
        <f t="shared" ca="1" si="881"/>
        <v/>
      </c>
      <c r="AD942" s="25" t="str">
        <f t="shared" ca="1" si="860"/>
        <v/>
      </c>
      <c r="AE942" s="7"/>
      <c r="AF942" s="25" t="str">
        <f t="shared" ca="1" si="882"/>
        <v/>
      </c>
      <c r="AG942" s="25">
        <f ca="1">SUM(AF$3:AF942)</f>
        <v>0</v>
      </c>
      <c r="AH942" s="25" t="str">
        <f t="shared" ca="1" si="883"/>
        <v/>
      </c>
      <c r="AI942" s="25" t="str">
        <f t="shared" ca="1" si="861"/>
        <v/>
      </c>
      <c r="AJ942" s="25" t="str">
        <f t="shared" ca="1" si="884"/>
        <v/>
      </c>
      <c r="AK942" s="25" t="str">
        <f t="shared" ca="1" si="862"/>
        <v/>
      </c>
      <c r="AL942" s="25" t="str">
        <f t="shared" ca="1" si="885"/>
        <v/>
      </c>
      <c r="AM942" s="25" t="str">
        <f t="shared" ca="1" si="863"/>
        <v/>
      </c>
      <c r="AN942" s="25" t="str">
        <f t="shared" ca="1" si="886"/>
        <v/>
      </c>
      <c r="AO942" s="25" t="str">
        <f t="shared" ca="1" si="887"/>
        <v/>
      </c>
      <c r="AP942" s="25" t="str">
        <f ca="1">IF($H942="","",IF($Q942="x",SUM(AI$3:AK942)+SUM(AN$3:AO942)-SUM(AP$3:AP941),0))</f>
        <v/>
      </c>
      <c r="AQ942" s="25" t="str">
        <f t="shared" ca="1" si="888"/>
        <v/>
      </c>
      <c r="AR942" s="25" t="str">
        <f t="shared" ca="1" si="864"/>
        <v/>
      </c>
      <c r="AS942" s="7"/>
      <c r="AT942" s="25" t="str">
        <f t="shared" ca="1" si="889"/>
        <v/>
      </c>
      <c r="AU942" s="25">
        <f ca="1">SUM(AT$3:AT942)</f>
        <v>0</v>
      </c>
      <c r="AV942" s="25" t="str">
        <f t="shared" ca="1" si="890"/>
        <v/>
      </c>
      <c r="AW942" s="25" t="str">
        <f t="shared" ca="1" si="865"/>
        <v/>
      </c>
      <c r="AX942" s="25" t="str">
        <f t="shared" ca="1" si="891"/>
        <v/>
      </c>
      <c r="AY942" s="25" t="str">
        <f t="shared" ca="1" si="892"/>
        <v/>
      </c>
      <c r="AZ942" s="25" t="str">
        <f t="shared" ca="1" si="893"/>
        <v/>
      </c>
      <c r="BA942" s="25" t="str">
        <f t="shared" ca="1" si="894"/>
        <v/>
      </c>
      <c r="BB942" s="25" t="str">
        <f t="shared" ca="1" si="895"/>
        <v/>
      </c>
      <c r="BC942" s="25" t="str">
        <f t="shared" ca="1" si="896"/>
        <v/>
      </c>
      <c r="BD942" s="25" t="str">
        <f ca="1">IF($H942="","",IF($Q942="x",SUM(AW$3:AY942)+SUM(BB$3:BC942)-SUM(BD$3:BD941),0))</f>
        <v/>
      </c>
      <c r="BE942" s="25" t="str">
        <f t="shared" ca="1" si="897"/>
        <v/>
      </c>
      <c r="BF942" s="25" t="str">
        <f t="shared" ca="1" si="866"/>
        <v/>
      </c>
      <c r="BG942" s="7"/>
      <c r="BI942" s="25" t="str">
        <f t="shared" ca="1" si="898"/>
        <v/>
      </c>
      <c r="BJ942" s="25">
        <f ca="1">SUM(BI$3:BI942)</f>
        <v>0</v>
      </c>
      <c r="BK942" s="25" t="str">
        <f t="shared" ca="1" si="910"/>
        <v/>
      </c>
      <c r="BL942" s="25" t="str">
        <f t="shared" ca="1" si="867"/>
        <v/>
      </c>
      <c r="BM942" s="25" t="str">
        <f t="shared" ca="1" si="899"/>
        <v/>
      </c>
      <c r="BN942" s="25" t="str">
        <f t="shared" ca="1" si="900"/>
        <v/>
      </c>
      <c r="BO942" s="25" t="str">
        <f t="shared" ca="1" si="901"/>
        <v/>
      </c>
      <c r="BP942" s="25" t="str">
        <f t="shared" ca="1" si="902"/>
        <v/>
      </c>
      <c r="BQ942" s="25" t="str">
        <f t="shared" ca="1" si="903"/>
        <v/>
      </c>
      <c r="BR942" s="25" t="str">
        <f t="shared" ca="1" si="904"/>
        <v/>
      </c>
      <c r="BS942" s="25" t="str">
        <f ca="1">IF($H942="","",IF($Q942="x",SUM(BL$3:BN942)+SUM(BQ$3:BR942)-SUM(BS$3:BS941),0))</f>
        <v/>
      </c>
      <c r="BT942" s="25" t="str">
        <f t="shared" ca="1" si="905"/>
        <v/>
      </c>
      <c r="BU942" s="25" t="str">
        <f t="shared" ca="1" si="868"/>
        <v/>
      </c>
      <c r="BV942" s="7"/>
      <c r="BY942" s="7"/>
      <c r="CB942" s="131">
        <f t="shared" si="852"/>
        <v>939</v>
      </c>
      <c r="CC942" s="132" t="str">
        <f t="shared" ca="1" si="906"/>
        <v/>
      </c>
      <c r="CD942" s="133" t="str">
        <f t="shared" ca="1" si="853"/>
        <v/>
      </c>
      <c r="CE942" s="133" t="str">
        <f t="shared" ca="1" si="907"/>
        <v/>
      </c>
      <c r="CF942" s="133" t="str">
        <f t="shared" ca="1" si="854"/>
        <v/>
      </c>
      <c r="CG942" s="133" t="str">
        <f t="shared" ca="1" si="908"/>
        <v/>
      </c>
      <c r="CH942" s="133" t="str">
        <f ca="1">IF($H942="","",IF(MONTH($H942)=MONTH($C$4)-1,MAX(0,(CG942-SUM(N931:N942)+SUM(O931:O942))-(VLOOKUP(CB942-12,$CB$3:$CH941,6,FALSE))),0)*0.25)</f>
        <v/>
      </c>
      <c r="CI942" s="133" t="str">
        <f ca="1">IF($H942="","",CG942-SUM($CH$4:$CH942))</f>
        <v/>
      </c>
      <c r="CK942" s="133" t="str">
        <f ca="1">IF($H942="","",SUM($N$4:$N942)+$CK$3)</f>
        <v/>
      </c>
      <c r="CL942" s="133" t="str">
        <f ca="1">IF($H942="","",SUM($O$4:$O942))</f>
        <v/>
      </c>
      <c r="CM942" s="133" t="str">
        <f t="shared" ca="1" si="911"/>
        <v/>
      </c>
      <c r="CN942" s="133" t="str">
        <f ca="1">IF($H942="","",ROUND(IF(MONTH($H942)=MONTH($C$4)-1,BT942*(1+CC942)-SUM($CM$4:$CM942),0),2))</f>
        <v/>
      </c>
      <c r="CZ942" s="132" t="str">
        <f t="shared" ca="1" si="869"/>
        <v/>
      </c>
    </row>
    <row r="943" spans="6:104" x14ac:dyDescent="0.2">
      <c r="F943" s="3">
        <v>940</v>
      </c>
      <c r="G943" s="3">
        <f t="shared" si="870"/>
        <v>79</v>
      </c>
      <c r="H943" s="8" t="str">
        <f t="shared" ca="1" si="909"/>
        <v/>
      </c>
      <c r="I943" s="6" t="str">
        <f t="shared" ca="1" si="855"/>
        <v/>
      </c>
      <c r="J943" s="6" t="str">
        <f t="shared" ca="1" si="856"/>
        <v/>
      </c>
      <c r="K943" s="7"/>
      <c r="L943" s="6" t="str">
        <f ca="1">IF($H943="","",IF($J943="",VLOOKUP($I943,Sterbetafeln!$A$4:$I$124,$D$10,FALSE),MAX(0.0005,VLOOKUP($I943,Sterbetafeln!$A$4:$I$124,$D$10,FALSE)*VLOOKUP($J943,Sterbetafeln!$A$4:$I$124,$D$13,FALSE))))</f>
        <v/>
      </c>
      <c r="M943" s="78">
        <f ca="1">SUM($O$3:$O943)</f>
        <v>0</v>
      </c>
      <c r="N943" s="25" t="str">
        <f t="shared" ca="1" si="871"/>
        <v/>
      </c>
      <c r="O943" s="25" t="str">
        <f t="shared" ca="1" si="872"/>
        <v/>
      </c>
      <c r="P943" s="25" t="str">
        <f t="shared" ca="1" si="873"/>
        <v/>
      </c>
      <c r="Q943" s="7" t="str">
        <f t="shared" ca="1" si="874"/>
        <v/>
      </c>
      <c r="R943" s="25" t="str">
        <f t="shared" ca="1" si="875"/>
        <v/>
      </c>
      <c r="S943" s="25">
        <f ca="1">SUM(R$3:R943)</f>
        <v>0</v>
      </c>
      <c r="T943" s="25" t="str">
        <f t="shared" ca="1" si="876"/>
        <v/>
      </c>
      <c r="U943" s="25" t="str">
        <f t="shared" ca="1" si="857"/>
        <v/>
      </c>
      <c r="V943" s="25" t="str">
        <f t="shared" ca="1" si="877"/>
        <v/>
      </c>
      <c r="W943" s="25" t="str">
        <f t="shared" ca="1" si="858"/>
        <v/>
      </c>
      <c r="X943" s="25" t="str">
        <f t="shared" ca="1" si="878"/>
        <v/>
      </c>
      <c r="Y943" s="25" t="str">
        <f t="shared" ca="1" si="859"/>
        <v/>
      </c>
      <c r="Z943" s="25" t="str">
        <f t="shared" ca="1" si="879"/>
        <v/>
      </c>
      <c r="AA943" s="25" t="str">
        <f t="shared" ca="1" si="880"/>
        <v/>
      </c>
      <c r="AB943" s="25" t="str">
        <f ca="1">IF($H943="","",IF($Q943="x",SUM(U$3:W943)+SUM(Z$3:AA943)-SUM(AB$3:AB942),0))</f>
        <v/>
      </c>
      <c r="AC943" s="25" t="str">
        <f t="shared" ca="1" si="881"/>
        <v/>
      </c>
      <c r="AD943" s="25" t="str">
        <f t="shared" ca="1" si="860"/>
        <v/>
      </c>
      <c r="AE943" s="7"/>
      <c r="AF943" s="25" t="str">
        <f t="shared" ca="1" si="882"/>
        <v/>
      </c>
      <c r="AG943" s="25">
        <f ca="1">SUM(AF$3:AF943)</f>
        <v>0</v>
      </c>
      <c r="AH943" s="25" t="str">
        <f t="shared" ca="1" si="883"/>
        <v/>
      </c>
      <c r="AI943" s="25" t="str">
        <f t="shared" ca="1" si="861"/>
        <v/>
      </c>
      <c r="AJ943" s="25" t="str">
        <f t="shared" ca="1" si="884"/>
        <v/>
      </c>
      <c r="AK943" s="25" t="str">
        <f t="shared" ca="1" si="862"/>
        <v/>
      </c>
      <c r="AL943" s="25" t="str">
        <f t="shared" ca="1" si="885"/>
        <v/>
      </c>
      <c r="AM943" s="25" t="str">
        <f t="shared" ca="1" si="863"/>
        <v/>
      </c>
      <c r="AN943" s="25" t="str">
        <f t="shared" ca="1" si="886"/>
        <v/>
      </c>
      <c r="AO943" s="25" t="str">
        <f t="shared" ca="1" si="887"/>
        <v/>
      </c>
      <c r="AP943" s="25" t="str">
        <f ca="1">IF($H943="","",IF($Q943="x",SUM(AI$3:AK943)+SUM(AN$3:AO943)-SUM(AP$3:AP942),0))</f>
        <v/>
      </c>
      <c r="AQ943" s="25" t="str">
        <f t="shared" ca="1" si="888"/>
        <v/>
      </c>
      <c r="AR943" s="25" t="str">
        <f t="shared" ca="1" si="864"/>
        <v/>
      </c>
      <c r="AS943" s="7"/>
      <c r="AT943" s="25" t="str">
        <f t="shared" ca="1" si="889"/>
        <v/>
      </c>
      <c r="AU943" s="25">
        <f ca="1">SUM(AT$3:AT943)</f>
        <v>0</v>
      </c>
      <c r="AV943" s="25" t="str">
        <f t="shared" ca="1" si="890"/>
        <v/>
      </c>
      <c r="AW943" s="25" t="str">
        <f t="shared" ca="1" si="865"/>
        <v/>
      </c>
      <c r="AX943" s="25" t="str">
        <f t="shared" ca="1" si="891"/>
        <v/>
      </c>
      <c r="AY943" s="25" t="str">
        <f t="shared" ca="1" si="892"/>
        <v/>
      </c>
      <c r="AZ943" s="25" t="str">
        <f t="shared" ca="1" si="893"/>
        <v/>
      </c>
      <c r="BA943" s="25" t="str">
        <f t="shared" ca="1" si="894"/>
        <v/>
      </c>
      <c r="BB943" s="25" t="str">
        <f t="shared" ca="1" si="895"/>
        <v/>
      </c>
      <c r="BC943" s="25" t="str">
        <f t="shared" ca="1" si="896"/>
        <v/>
      </c>
      <c r="BD943" s="25" t="str">
        <f ca="1">IF($H943="","",IF($Q943="x",SUM(AW$3:AY943)+SUM(BB$3:BC943)-SUM(BD$3:BD942),0))</f>
        <v/>
      </c>
      <c r="BE943" s="25" t="str">
        <f t="shared" ca="1" si="897"/>
        <v/>
      </c>
      <c r="BF943" s="25" t="str">
        <f t="shared" ca="1" si="866"/>
        <v/>
      </c>
      <c r="BG943" s="7"/>
      <c r="BI943" s="25" t="str">
        <f t="shared" ca="1" si="898"/>
        <v/>
      </c>
      <c r="BJ943" s="25">
        <f ca="1">SUM(BI$3:BI943)</f>
        <v>0</v>
      </c>
      <c r="BK943" s="25" t="str">
        <f t="shared" ca="1" si="910"/>
        <v/>
      </c>
      <c r="BL943" s="25" t="str">
        <f t="shared" ca="1" si="867"/>
        <v/>
      </c>
      <c r="BM943" s="25" t="str">
        <f t="shared" ca="1" si="899"/>
        <v/>
      </c>
      <c r="BN943" s="25" t="str">
        <f t="shared" ca="1" si="900"/>
        <v/>
      </c>
      <c r="BO943" s="25" t="str">
        <f t="shared" ca="1" si="901"/>
        <v/>
      </c>
      <c r="BP943" s="25" t="str">
        <f t="shared" ca="1" si="902"/>
        <v/>
      </c>
      <c r="BQ943" s="25" t="str">
        <f t="shared" ca="1" si="903"/>
        <v/>
      </c>
      <c r="BR943" s="25" t="str">
        <f t="shared" ca="1" si="904"/>
        <v/>
      </c>
      <c r="BS943" s="25" t="str">
        <f ca="1">IF($H943="","",IF($Q943="x",SUM(BL$3:BN943)+SUM(BQ$3:BR943)-SUM(BS$3:BS942),0))</f>
        <v/>
      </c>
      <c r="BT943" s="25" t="str">
        <f t="shared" ca="1" si="905"/>
        <v/>
      </c>
      <c r="BU943" s="25" t="str">
        <f t="shared" ca="1" si="868"/>
        <v/>
      </c>
      <c r="BV943" s="7"/>
      <c r="BY943" s="7"/>
      <c r="CB943" s="131">
        <f t="shared" si="852"/>
        <v>940</v>
      </c>
      <c r="CC943" s="132" t="str">
        <f t="shared" ca="1" si="906"/>
        <v/>
      </c>
      <c r="CD943" s="133" t="str">
        <f t="shared" ca="1" si="853"/>
        <v/>
      </c>
      <c r="CE943" s="133" t="str">
        <f t="shared" ca="1" si="907"/>
        <v/>
      </c>
      <c r="CF943" s="133" t="str">
        <f t="shared" ca="1" si="854"/>
        <v/>
      </c>
      <c r="CG943" s="133" t="str">
        <f t="shared" ca="1" si="908"/>
        <v/>
      </c>
      <c r="CH943" s="133" t="str">
        <f ca="1">IF($H943="","",IF(MONTH($H943)=MONTH($C$4)-1,MAX(0,(CG943-SUM(N932:N943)+SUM(O932:O943))-(VLOOKUP(CB943-12,$CB$3:$CH942,6,FALSE))),0)*0.25)</f>
        <v/>
      </c>
      <c r="CI943" s="133" t="str">
        <f ca="1">IF($H943="","",CG943-SUM($CH$4:$CH943))</f>
        <v/>
      </c>
      <c r="CK943" s="133" t="str">
        <f ca="1">IF($H943="","",SUM($N$4:$N943)+$CK$3)</f>
        <v/>
      </c>
      <c r="CL943" s="133" t="str">
        <f ca="1">IF($H943="","",SUM($O$4:$O943))</f>
        <v/>
      </c>
      <c r="CM943" s="133" t="str">
        <f t="shared" ca="1" si="911"/>
        <v/>
      </c>
      <c r="CN943" s="133" t="str">
        <f ca="1">IF($H943="","",ROUND(IF(MONTH($H943)=MONTH($C$4)-1,BT943*(1+CC943)-SUM($CM$4:$CM943),0),2))</f>
        <v/>
      </c>
      <c r="CZ943" s="132" t="str">
        <f t="shared" ca="1" si="869"/>
        <v/>
      </c>
    </row>
    <row r="944" spans="6:104" x14ac:dyDescent="0.2">
      <c r="F944" s="3">
        <v>941</v>
      </c>
      <c r="G944" s="3">
        <f t="shared" si="870"/>
        <v>79</v>
      </c>
      <c r="H944" s="8" t="str">
        <f t="shared" ca="1" si="909"/>
        <v/>
      </c>
      <c r="I944" s="6" t="str">
        <f t="shared" ca="1" si="855"/>
        <v/>
      </c>
      <c r="J944" s="6" t="str">
        <f t="shared" ca="1" si="856"/>
        <v/>
      </c>
      <c r="K944" s="7"/>
      <c r="L944" s="6" t="str">
        <f ca="1">IF($H944="","",IF($J944="",VLOOKUP($I944,Sterbetafeln!$A$4:$I$124,$D$10,FALSE),MAX(0.0005,VLOOKUP($I944,Sterbetafeln!$A$4:$I$124,$D$10,FALSE)*VLOOKUP($J944,Sterbetafeln!$A$4:$I$124,$D$13,FALSE))))</f>
        <v/>
      </c>
      <c r="M944" s="78">
        <f ca="1">SUM($O$3:$O944)</f>
        <v>0</v>
      </c>
      <c r="N944" s="25" t="str">
        <f t="shared" ca="1" si="871"/>
        <v/>
      </c>
      <c r="O944" s="25" t="str">
        <f t="shared" ca="1" si="872"/>
        <v/>
      </c>
      <c r="P944" s="25" t="str">
        <f t="shared" ca="1" si="873"/>
        <v/>
      </c>
      <c r="Q944" s="7" t="str">
        <f t="shared" ca="1" si="874"/>
        <v/>
      </c>
      <c r="R944" s="25" t="str">
        <f t="shared" ca="1" si="875"/>
        <v/>
      </c>
      <c r="S944" s="25">
        <f ca="1">SUM(R$3:R944)</f>
        <v>0</v>
      </c>
      <c r="T944" s="25" t="str">
        <f t="shared" ca="1" si="876"/>
        <v/>
      </c>
      <c r="U944" s="25" t="str">
        <f t="shared" ca="1" si="857"/>
        <v/>
      </c>
      <c r="V944" s="25" t="str">
        <f t="shared" ca="1" si="877"/>
        <v/>
      </c>
      <c r="W944" s="25" t="str">
        <f t="shared" ca="1" si="858"/>
        <v/>
      </c>
      <c r="X944" s="25" t="str">
        <f t="shared" ca="1" si="878"/>
        <v/>
      </c>
      <c r="Y944" s="25" t="str">
        <f t="shared" ca="1" si="859"/>
        <v/>
      </c>
      <c r="Z944" s="25" t="str">
        <f t="shared" ca="1" si="879"/>
        <v/>
      </c>
      <c r="AA944" s="25" t="str">
        <f t="shared" ca="1" si="880"/>
        <v/>
      </c>
      <c r="AB944" s="25" t="str">
        <f ca="1">IF($H944="","",IF($Q944="x",SUM(U$3:W944)+SUM(Z$3:AA944)-SUM(AB$3:AB943),0))</f>
        <v/>
      </c>
      <c r="AC944" s="25" t="str">
        <f t="shared" ca="1" si="881"/>
        <v/>
      </c>
      <c r="AD944" s="25" t="str">
        <f t="shared" ca="1" si="860"/>
        <v/>
      </c>
      <c r="AE944" s="7"/>
      <c r="AF944" s="25" t="str">
        <f t="shared" ca="1" si="882"/>
        <v/>
      </c>
      <c r="AG944" s="25">
        <f ca="1">SUM(AF$3:AF944)</f>
        <v>0</v>
      </c>
      <c r="AH944" s="25" t="str">
        <f t="shared" ca="1" si="883"/>
        <v/>
      </c>
      <c r="AI944" s="25" t="str">
        <f t="shared" ca="1" si="861"/>
        <v/>
      </c>
      <c r="AJ944" s="25" t="str">
        <f t="shared" ca="1" si="884"/>
        <v/>
      </c>
      <c r="AK944" s="25" t="str">
        <f t="shared" ca="1" si="862"/>
        <v/>
      </c>
      <c r="AL944" s="25" t="str">
        <f t="shared" ca="1" si="885"/>
        <v/>
      </c>
      <c r="AM944" s="25" t="str">
        <f t="shared" ca="1" si="863"/>
        <v/>
      </c>
      <c r="AN944" s="25" t="str">
        <f t="shared" ca="1" si="886"/>
        <v/>
      </c>
      <c r="AO944" s="25" t="str">
        <f t="shared" ca="1" si="887"/>
        <v/>
      </c>
      <c r="AP944" s="25" t="str">
        <f ca="1">IF($H944="","",IF($Q944="x",SUM(AI$3:AK944)+SUM(AN$3:AO944)-SUM(AP$3:AP943),0))</f>
        <v/>
      </c>
      <c r="AQ944" s="25" t="str">
        <f t="shared" ca="1" si="888"/>
        <v/>
      </c>
      <c r="AR944" s="25" t="str">
        <f t="shared" ca="1" si="864"/>
        <v/>
      </c>
      <c r="AS944" s="7"/>
      <c r="AT944" s="25" t="str">
        <f t="shared" ca="1" si="889"/>
        <v/>
      </c>
      <c r="AU944" s="25">
        <f ca="1">SUM(AT$3:AT944)</f>
        <v>0</v>
      </c>
      <c r="AV944" s="25" t="str">
        <f t="shared" ca="1" si="890"/>
        <v/>
      </c>
      <c r="AW944" s="25" t="str">
        <f t="shared" ca="1" si="865"/>
        <v/>
      </c>
      <c r="AX944" s="25" t="str">
        <f t="shared" ca="1" si="891"/>
        <v/>
      </c>
      <c r="AY944" s="25" t="str">
        <f t="shared" ca="1" si="892"/>
        <v/>
      </c>
      <c r="AZ944" s="25" t="str">
        <f t="shared" ca="1" si="893"/>
        <v/>
      </c>
      <c r="BA944" s="25" t="str">
        <f t="shared" ca="1" si="894"/>
        <v/>
      </c>
      <c r="BB944" s="25" t="str">
        <f t="shared" ca="1" si="895"/>
        <v/>
      </c>
      <c r="BC944" s="25" t="str">
        <f t="shared" ca="1" si="896"/>
        <v/>
      </c>
      <c r="BD944" s="25" t="str">
        <f ca="1">IF($H944="","",IF($Q944="x",SUM(AW$3:AY944)+SUM(BB$3:BC944)-SUM(BD$3:BD943),0))</f>
        <v/>
      </c>
      <c r="BE944" s="25" t="str">
        <f t="shared" ca="1" si="897"/>
        <v/>
      </c>
      <c r="BF944" s="25" t="str">
        <f t="shared" ca="1" si="866"/>
        <v/>
      </c>
      <c r="BG944" s="7"/>
      <c r="BI944" s="25" t="str">
        <f t="shared" ca="1" si="898"/>
        <v/>
      </c>
      <c r="BJ944" s="25">
        <f ca="1">SUM(BI$3:BI944)</f>
        <v>0</v>
      </c>
      <c r="BK944" s="25" t="str">
        <f t="shared" ca="1" si="910"/>
        <v/>
      </c>
      <c r="BL944" s="25" t="str">
        <f t="shared" ca="1" si="867"/>
        <v/>
      </c>
      <c r="BM944" s="25" t="str">
        <f t="shared" ca="1" si="899"/>
        <v/>
      </c>
      <c r="BN944" s="25" t="str">
        <f t="shared" ca="1" si="900"/>
        <v/>
      </c>
      <c r="BO944" s="25" t="str">
        <f t="shared" ca="1" si="901"/>
        <v/>
      </c>
      <c r="BP944" s="25" t="str">
        <f t="shared" ca="1" si="902"/>
        <v/>
      </c>
      <c r="BQ944" s="25" t="str">
        <f t="shared" ca="1" si="903"/>
        <v/>
      </c>
      <c r="BR944" s="25" t="str">
        <f t="shared" ca="1" si="904"/>
        <v/>
      </c>
      <c r="BS944" s="25" t="str">
        <f ca="1">IF($H944="","",IF($Q944="x",SUM(BL$3:BN944)+SUM(BQ$3:BR944)-SUM(BS$3:BS943),0))</f>
        <v/>
      </c>
      <c r="BT944" s="25" t="str">
        <f t="shared" ca="1" si="905"/>
        <v/>
      </c>
      <c r="BU944" s="25" t="str">
        <f t="shared" ca="1" si="868"/>
        <v/>
      </c>
      <c r="BV944" s="7"/>
      <c r="BY944" s="7"/>
      <c r="CB944" s="131">
        <f t="shared" si="852"/>
        <v>941</v>
      </c>
      <c r="CC944" s="132" t="str">
        <f t="shared" ca="1" si="906"/>
        <v/>
      </c>
      <c r="CD944" s="133" t="str">
        <f t="shared" ca="1" si="853"/>
        <v/>
      </c>
      <c r="CE944" s="133" t="str">
        <f t="shared" ca="1" si="907"/>
        <v/>
      </c>
      <c r="CF944" s="133" t="str">
        <f t="shared" ca="1" si="854"/>
        <v/>
      </c>
      <c r="CG944" s="133" t="str">
        <f t="shared" ca="1" si="908"/>
        <v/>
      </c>
      <c r="CH944" s="133" t="str">
        <f ca="1">IF($H944="","",IF(MONTH($H944)=MONTH($C$4)-1,MAX(0,(CG944-SUM(N933:N944)+SUM(O933:O944))-(VLOOKUP(CB944-12,$CB$3:$CH943,6,FALSE))),0)*0.25)</f>
        <v/>
      </c>
      <c r="CI944" s="133" t="str">
        <f ca="1">IF($H944="","",CG944-SUM($CH$4:$CH944))</f>
        <v/>
      </c>
      <c r="CK944" s="133" t="str">
        <f ca="1">IF($H944="","",SUM($N$4:$N944)+$CK$3)</f>
        <v/>
      </c>
      <c r="CL944" s="133" t="str">
        <f ca="1">IF($H944="","",SUM($O$4:$O944))</f>
        <v/>
      </c>
      <c r="CM944" s="133" t="str">
        <f t="shared" ca="1" si="911"/>
        <v/>
      </c>
      <c r="CN944" s="133" t="str">
        <f ca="1">IF($H944="","",ROUND(IF(MONTH($H944)=MONTH($C$4)-1,BT944*(1+CC944)-SUM($CM$4:$CM944),0),2))</f>
        <v/>
      </c>
      <c r="CZ944" s="132" t="str">
        <f t="shared" ca="1" si="869"/>
        <v/>
      </c>
    </row>
    <row r="945" spans="6:104" x14ac:dyDescent="0.2">
      <c r="F945" s="3">
        <v>942</v>
      </c>
      <c r="G945" s="3">
        <f t="shared" si="870"/>
        <v>79</v>
      </c>
      <c r="H945" s="8" t="str">
        <f t="shared" ca="1" si="909"/>
        <v/>
      </c>
      <c r="I945" s="6" t="str">
        <f t="shared" ca="1" si="855"/>
        <v/>
      </c>
      <c r="J945" s="6" t="str">
        <f t="shared" ca="1" si="856"/>
        <v/>
      </c>
      <c r="K945" s="7"/>
      <c r="L945" s="6" t="str">
        <f ca="1">IF($H945="","",IF($J945="",VLOOKUP($I945,Sterbetafeln!$A$4:$I$124,$D$10,FALSE),MAX(0.0005,VLOOKUP($I945,Sterbetafeln!$A$4:$I$124,$D$10,FALSE)*VLOOKUP($J945,Sterbetafeln!$A$4:$I$124,$D$13,FALSE))))</f>
        <v/>
      </c>
      <c r="M945" s="78">
        <f ca="1">SUM($O$3:$O945)</f>
        <v>0</v>
      </c>
      <c r="N945" s="25" t="str">
        <f t="shared" ca="1" si="871"/>
        <v/>
      </c>
      <c r="O945" s="25" t="str">
        <f t="shared" ca="1" si="872"/>
        <v/>
      </c>
      <c r="P945" s="25" t="str">
        <f t="shared" ca="1" si="873"/>
        <v/>
      </c>
      <c r="Q945" s="7" t="str">
        <f t="shared" ca="1" si="874"/>
        <v/>
      </c>
      <c r="R945" s="25" t="str">
        <f t="shared" ca="1" si="875"/>
        <v/>
      </c>
      <c r="S945" s="25">
        <f ca="1">SUM(R$3:R945)</f>
        <v>0</v>
      </c>
      <c r="T945" s="25" t="str">
        <f t="shared" ca="1" si="876"/>
        <v/>
      </c>
      <c r="U945" s="25" t="str">
        <f t="shared" ca="1" si="857"/>
        <v/>
      </c>
      <c r="V945" s="25" t="str">
        <f t="shared" ca="1" si="877"/>
        <v/>
      </c>
      <c r="W945" s="25" t="str">
        <f t="shared" ca="1" si="858"/>
        <v/>
      </c>
      <c r="X945" s="25" t="str">
        <f t="shared" ca="1" si="878"/>
        <v/>
      </c>
      <c r="Y945" s="25" t="str">
        <f t="shared" ca="1" si="859"/>
        <v/>
      </c>
      <c r="Z945" s="25" t="str">
        <f t="shared" ca="1" si="879"/>
        <v/>
      </c>
      <c r="AA945" s="25" t="str">
        <f t="shared" ca="1" si="880"/>
        <v/>
      </c>
      <c r="AB945" s="25" t="str">
        <f ca="1">IF($H945="","",IF($Q945="x",SUM(U$3:W945)+SUM(Z$3:AA945)-SUM(AB$3:AB944),0))</f>
        <v/>
      </c>
      <c r="AC945" s="25" t="str">
        <f t="shared" ca="1" si="881"/>
        <v/>
      </c>
      <c r="AD945" s="25" t="str">
        <f t="shared" ca="1" si="860"/>
        <v/>
      </c>
      <c r="AE945" s="7"/>
      <c r="AF945" s="25" t="str">
        <f t="shared" ca="1" si="882"/>
        <v/>
      </c>
      <c r="AG945" s="25">
        <f ca="1">SUM(AF$3:AF945)</f>
        <v>0</v>
      </c>
      <c r="AH945" s="25" t="str">
        <f t="shared" ca="1" si="883"/>
        <v/>
      </c>
      <c r="AI945" s="25" t="str">
        <f t="shared" ca="1" si="861"/>
        <v/>
      </c>
      <c r="AJ945" s="25" t="str">
        <f t="shared" ca="1" si="884"/>
        <v/>
      </c>
      <c r="AK945" s="25" t="str">
        <f t="shared" ca="1" si="862"/>
        <v/>
      </c>
      <c r="AL945" s="25" t="str">
        <f t="shared" ca="1" si="885"/>
        <v/>
      </c>
      <c r="AM945" s="25" t="str">
        <f t="shared" ca="1" si="863"/>
        <v/>
      </c>
      <c r="AN945" s="25" t="str">
        <f t="shared" ca="1" si="886"/>
        <v/>
      </c>
      <c r="AO945" s="25" t="str">
        <f t="shared" ca="1" si="887"/>
        <v/>
      </c>
      <c r="AP945" s="25" t="str">
        <f ca="1">IF($H945="","",IF($Q945="x",SUM(AI$3:AK945)+SUM(AN$3:AO945)-SUM(AP$3:AP944),0))</f>
        <v/>
      </c>
      <c r="AQ945" s="25" t="str">
        <f t="shared" ca="1" si="888"/>
        <v/>
      </c>
      <c r="AR945" s="25" t="str">
        <f t="shared" ca="1" si="864"/>
        <v/>
      </c>
      <c r="AS945" s="7"/>
      <c r="AT945" s="25" t="str">
        <f t="shared" ca="1" si="889"/>
        <v/>
      </c>
      <c r="AU945" s="25">
        <f ca="1">SUM(AT$3:AT945)</f>
        <v>0</v>
      </c>
      <c r="AV945" s="25" t="str">
        <f t="shared" ca="1" si="890"/>
        <v/>
      </c>
      <c r="AW945" s="25" t="str">
        <f t="shared" ca="1" si="865"/>
        <v/>
      </c>
      <c r="AX945" s="25" t="str">
        <f t="shared" ca="1" si="891"/>
        <v/>
      </c>
      <c r="AY945" s="25" t="str">
        <f t="shared" ca="1" si="892"/>
        <v/>
      </c>
      <c r="AZ945" s="25" t="str">
        <f t="shared" ca="1" si="893"/>
        <v/>
      </c>
      <c r="BA945" s="25" t="str">
        <f t="shared" ca="1" si="894"/>
        <v/>
      </c>
      <c r="BB945" s="25" t="str">
        <f t="shared" ca="1" si="895"/>
        <v/>
      </c>
      <c r="BC945" s="25" t="str">
        <f t="shared" ca="1" si="896"/>
        <v/>
      </c>
      <c r="BD945" s="25" t="str">
        <f ca="1">IF($H945="","",IF($Q945="x",SUM(AW$3:AY945)+SUM(BB$3:BC945)-SUM(BD$3:BD944),0))</f>
        <v/>
      </c>
      <c r="BE945" s="25" t="str">
        <f t="shared" ca="1" si="897"/>
        <v/>
      </c>
      <c r="BF945" s="25" t="str">
        <f t="shared" ca="1" si="866"/>
        <v/>
      </c>
      <c r="BG945" s="7"/>
      <c r="BI945" s="25" t="str">
        <f t="shared" ca="1" si="898"/>
        <v/>
      </c>
      <c r="BJ945" s="25">
        <f ca="1">SUM(BI$3:BI945)</f>
        <v>0</v>
      </c>
      <c r="BK945" s="25" t="str">
        <f t="shared" ca="1" si="910"/>
        <v/>
      </c>
      <c r="BL945" s="25" t="str">
        <f t="shared" ca="1" si="867"/>
        <v/>
      </c>
      <c r="BM945" s="25" t="str">
        <f t="shared" ca="1" si="899"/>
        <v/>
      </c>
      <c r="BN945" s="25" t="str">
        <f t="shared" ca="1" si="900"/>
        <v/>
      </c>
      <c r="BO945" s="25" t="str">
        <f t="shared" ca="1" si="901"/>
        <v/>
      </c>
      <c r="BP945" s="25" t="str">
        <f t="shared" ca="1" si="902"/>
        <v/>
      </c>
      <c r="BQ945" s="25" t="str">
        <f t="shared" ca="1" si="903"/>
        <v/>
      </c>
      <c r="BR945" s="25" t="str">
        <f t="shared" ca="1" si="904"/>
        <v/>
      </c>
      <c r="BS945" s="25" t="str">
        <f ca="1">IF($H945="","",IF($Q945="x",SUM(BL$3:BN945)+SUM(BQ$3:BR945)-SUM(BS$3:BS944),0))</f>
        <v/>
      </c>
      <c r="BT945" s="25" t="str">
        <f t="shared" ca="1" si="905"/>
        <v/>
      </c>
      <c r="BU945" s="25" t="str">
        <f t="shared" ca="1" si="868"/>
        <v/>
      </c>
      <c r="BV945" s="7"/>
      <c r="BY945" s="7"/>
      <c r="CB945" s="131">
        <f t="shared" si="852"/>
        <v>942</v>
      </c>
      <c r="CC945" s="132" t="str">
        <f t="shared" ca="1" si="906"/>
        <v/>
      </c>
      <c r="CD945" s="133" t="str">
        <f t="shared" ca="1" si="853"/>
        <v/>
      </c>
      <c r="CE945" s="133" t="str">
        <f t="shared" ca="1" si="907"/>
        <v/>
      </c>
      <c r="CF945" s="133" t="str">
        <f t="shared" ca="1" si="854"/>
        <v/>
      </c>
      <c r="CG945" s="133" t="str">
        <f t="shared" ca="1" si="908"/>
        <v/>
      </c>
      <c r="CH945" s="133" t="str">
        <f ca="1">IF($H945="","",IF(MONTH($H945)=MONTH($C$4)-1,MAX(0,(CG945-SUM(N934:N945)+SUM(O934:O945))-(VLOOKUP(CB945-12,$CB$3:$CH944,6,FALSE))),0)*0.25)</f>
        <v/>
      </c>
      <c r="CI945" s="133" t="str">
        <f ca="1">IF($H945="","",CG945-SUM($CH$4:$CH945))</f>
        <v/>
      </c>
      <c r="CK945" s="133" t="str">
        <f ca="1">IF($H945="","",SUM($N$4:$N945)+$CK$3)</f>
        <v/>
      </c>
      <c r="CL945" s="133" t="str">
        <f ca="1">IF($H945="","",SUM($O$4:$O945))</f>
        <v/>
      </c>
      <c r="CM945" s="133" t="str">
        <f t="shared" ca="1" si="911"/>
        <v/>
      </c>
      <c r="CN945" s="133" t="str">
        <f ca="1">IF($H945="","",ROUND(IF(MONTH($H945)=MONTH($C$4)-1,BT945*(1+CC945)-SUM($CM$4:$CM945),0),2))</f>
        <v/>
      </c>
      <c r="CZ945" s="132" t="str">
        <f t="shared" ca="1" si="869"/>
        <v/>
      </c>
    </row>
    <row r="946" spans="6:104" x14ac:dyDescent="0.2">
      <c r="F946" s="3">
        <v>943</v>
      </c>
      <c r="G946" s="3">
        <f t="shared" si="870"/>
        <v>79</v>
      </c>
      <c r="H946" s="8" t="str">
        <f t="shared" ca="1" si="909"/>
        <v/>
      </c>
      <c r="I946" s="6" t="str">
        <f t="shared" ca="1" si="855"/>
        <v/>
      </c>
      <c r="J946" s="6" t="str">
        <f t="shared" ca="1" si="856"/>
        <v/>
      </c>
      <c r="K946" s="7"/>
      <c r="L946" s="6" t="str">
        <f ca="1">IF($H946="","",IF($J946="",VLOOKUP($I946,Sterbetafeln!$A$4:$I$124,$D$10,FALSE),MAX(0.0005,VLOOKUP($I946,Sterbetafeln!$A$4:$I$124,$D$10,FALSE)*VLOOKUP($J946,Sterbetafeln!$A$4:$I$124,$D$13,FALSE))))</f>
        <v/>
      </c>
      <c r="M946" s="78">
        <f ca="1">SUM($O$3:$O946)</f>
        <v>0</v>
      </c>
      <c r="N946" s="25" t="str">
        <f t="shared" ca="1" si="871"/>
        <v/>
      </c>
      <c r="O946" s="25" t="str">
        <f t="shared" ca="1" si="872"/>
        <v/>
      </c>
      <c r="P946" s="25" t="str">
        <f t="shared" ca="1" si="873"/>
        <v/>
      </c>
      <c r="Q946" s="7" t="str">
        <f t="shared" ca="1" si="874"/>
        <v/>
      </c>
      <c r="R946" s="25" t="str">
        <f t="shared" ca="1" si="875"/>
        <v/>
      </c>
      <c r="S946" s="25">
        <f ca="1">SUM(R$3:R946)</f>
        <v>0</v>
      </c>
      <c r="T946" s="25" t="str">
        <f t="shared" ca="1" si="876"/>
        <v/>
      </c>
      <c r="U946" s="25" t="str">
        <f t="shared" ca="1" si="857"/>
        <v/>
      </c>
      <c r="V946" s="25" t="str">
        <f t="shared" ca="1" si="877"/>
        <v/>
      </c>
      <c r="W946" s="25" t="str">
        <f t="shared" ca="1" si="858"/>
        <v/>
      </c>
      <c r="X946" s="25" t="str">
        <f t="shared" ca="1" si="878"/>
        <v/>
      </c>
      <c r="Y946" s="25" t="str">
        <f t="shared" ca="1" si="859"/>
        <v/>
      </c>
      <c r="Z946" s="25" t="str">
        <f t="shared" ca="1" si="879"/>
        <v/>
      </c>
      <c r="AA946" s="25" t="str">
        <f t="shared" ca="1" si="880"/>
        <v/>
      </c>
      <c r="AB946" s="25" t="str">
        <f ca="1">IF($H946="","",IF($Q946="x",SUM(U$3:W946)+SUM(Z$3:AA946)-SUM(AB$3:AB945),0))</f>
        <v/>
      </c>
      <c r="AC946" s="25" t="str">
        <f t="shared" ca="1" si="881"/>
        <v/>
      </c>
      <c r="AD946" s="25" t="str">
        <f t="shared" ca="1" si="860"/>
        <v/>
      </c>
      <c r="AE946" s="7"/>
      <c r="AF946" s="25" t="str">
        <f t="shared" ca="1" si="882"/>
        <v/>
      </c>
      <c r="AG946" s="25">
        <f ca="1">SUM(AF$3:AF946)</f>
        <v>0</v>
      </c>
      <c r="AH946" s="25" t="str">
        <f t="shared" ca="1" si="883"/>
        <v/>
      </c>
      <c r="AI946" s="25" t="str">
        <f t="shared" ca="1" si="861"/>
        <v/>
      </c>
      <c r="AJ946" s="25" t="str">
        <f t="shared" ca="1" si="884"/>
        <v/>
      </c>
      <c r="AK946" s="25" t="str">
        <f t="shared" ca="1" si="862"/>
        <v/>
      </c>
      <c r="AL946" s="25" t="str">
        <f t="shared" ca="1" si="885"/>
        <v/>
      </c>
      <c r="AM946" s="25" t="str">
        <f t="shared" ca="1" si="863"/>
        <v/>
      </c>
      <c r="AN946" s="25" t="str">
        <f t="shared" ca="1" si="886"/>
        <v/>
      </c>
      <c r="AO946" s="25" t="str">
        <f t="shared" ca="1" si="887"/>
        <v/>
      </c>
      <c r="AP946" s="25" t="str">
        <f ca="1">IF($H946="","",IF($Q946="x",SUM(AI$3:AK946)+SUM(AN$3:AO946)-SUM(AP$3:AP945),0))</f>
        <v/>
      </c>
      <c r="AQ946" s="25" t="str">
        <f t="shared" ca="1" si="888"/>
        <v/>
      </c>
      <c r="AR946" s="25" t="str">
        <f t="shared" ca="1" si="864"/>
        <v/>
      </c>
      <c r="AS946" s="7"/>
      <c r="AT946" s="25" t="str">
        <f t="shared" ca="1" si="889"/>
        <v/>
      </c>
      <c r="AU946" s="25">
        <f ca="1">SUM(AT$3:AT946)</f>
        <v>0</v>
      </c>
      <c r="AV946" s="25" t="str">
        <f t="shared" ca="1" si="890"/>
        <v/>
      </c>
      <c r="AW946" s="25" t="str">
        <f t="shared" ca="1" si="865"/>
        <v/>
      </c>
      <c r="AX946" s="25" t="str">
        <f t="shared" ca="1" si="891"/>
        <v/>
      </c>
      <c r="AY946" s="25" t="str">
        <f t="shared" ca="1" si="892"/>
        <v/>
      </c>
      <c r="AZ946" s="25" t="str">
        <f t="shared" ca="1" si="893"/>
        <v/>
      </c>
      <c r="BA946" s="25" t="str">
        <f t="shared" ca="1" si="894"/>
        <v/>
      </c>
      <c r="BB946" s="25" t="str">
        <f t="shared" ca="1" si="895"/>
        <v/>
      </c>
      <c r="BC946" s="25" t="str">
        <f t="shared" ca="1" si="896"/>
        <v/>
      </c>
      <c r="BD946" s="25" t="str">
        <f ca="1">IF($H946="","",IF($Q946="x",SUM(AW$3:AY946)+SUM(BB$3:BC946)-SUM(BD$3:BD945),0))</f>
        <v/>
      </c>
      <c r="BE946" s="25" t="str">
        <f t="shared" ca="1" si="897"/>
        <v/>
      </c>
      <c r="BF946" s="25" t="str">
        <f t="shared" ca="1" si="866"/>
        <v/>
      </c>
      <c r="BG946" s="7"/>
      <c r="BI946" s="25" t="str">
        <f t="shared" ca="1" si="898"/>
        <v/>
      </c>
      <c r="BJ946" s="25">
        <f ca="1">SUM(BI$3:BI946)</f>
        <v>0</v>
      </c>
      <c r="BK946" s="25" t="str">
        <f t="shared" ca="1" si="910"/>
        <v/>
      </c>
      <c r="BL946" s="25" t="str">
        <f t="shared" ca="1" si="867"/>
        <v/>
      </c>
      <c r="BM946" s="25" t="str">
        <f t="shared" ca="1" si="899"/>
        <v/>
      </c>
      <c r="BN946" s="25" t="str">
        <f t="shared" ca="1" si="900"/>
        <v/>
      </c>
      <c r="BO946" s="25" t="str">
        <f t="shared" ca="1" si="901"/>
        <v/>
      </c>
      <c r="BP946" s="25" t="str">
        <f t="shared" ca="1" si="902"/>
        <v/>
      </c>
      <c r="BQ946" s="25" t="str">
        <f t="shared" ca="1" si="903"/>
        <v/>
      </c>
      <c r="BR946" s="25" t="str">
        <f t="shared" ca="1" si="904"/>
        <v/>
      </c>
      <c r="BS946" s="25" t="str">
        <f ca="1">IF($H946="","",IF($Q946="x",SUM(BL$3:BN946)+SUM(BQ$3:BR946)-SUM(BS$3:BS945),0))</f>
        <v/>
      </c>
      <c r="BT946" s="25" t="str">
        <f t="shared" ca="1" si="905"/>
        <v/>
      </c>
      <c r="BU946" s="25" t="str">
        <f t="shared" ca="1" si="868"/>
        <v/>
      </c>
      <c r="BV946" s="7"/>
      <c r="BY946" s="7"/>
      <c r="CB946" s="131">
        <f t="shared" si="852"/>
        <v>943</v>
      </c>
      <c r="CC946" s="132" t="str">
        <f t="shared" ca="1" si="906"/>
        <v/>
      </c>
      <c r="CD946" s="133" t="str">
        <f t="shared" ca="1" si="853"/>
        <v/>
      </c>
      <c r="CE946" s="133" t="str">
        <f t="shared" ca="1" si="907"/>
        <v/>
      </c>
      <c r="CF946" s="133" t="str">
        <f t="shared" ca="1" si="854"/>
        <v/>
      </c>
      <c r="CG946" s="133" t="str">
        <f t="shared" ca="1" si="908"/>
        <v/>
      </c>
      <c r="CH946" s="133" t="str">
        <f ca="1">IF($H946="","",IF(MONTH($H946)=MONTH($C$4)-1,MAX(0,(CG946-SUM(N935:N946)+SUM(O935:O946))-(VLOOKUP(CB946-12,$CB$3:$CH945,6,FALSE))),0)*0.25)</f>
        <v/>
      </c>
      <c r="CI946" s="133" t="str">
        <f ca="1">IF($H946="","",CG946-SUM($CH$4:$CH946))</f>
        <v/>
      </c>
      <c r="CK946" s="133" t="str">
        <f ca="1">IF($H946="","",SUM($N$4:$N946)+$CK$3)</f>
        <v/>
      </c>
      <c r="CL946" s="133" t="str">
        <f ca="1">IF($H946="","",SUM($O$4:$O946))</f>
        <v/>
      </c>
      <c r="CM946" s="133" t="str">
        <f t="shared" ca="1" si="911"/>
        <v/>
      </c>
      <c r="CN946" s="133" t="str">
        <f ca="1">IF($H946="","",ROUND(IF(MONTH($H946)=MONTH($C$4)-1,BT946*(1+CC946)-SUM($CM$4:$CM946),0),2))</f>
        <v/>
      </c>
      <c r="CZ946" s="132" t="str">
        <f t="shared" ca="1" si="869"/>
        <v/>
      </c>
    </row>
    <row r="947" spans="6:104" x14ac:dyDescent="0.2">
      <c r="F947" s="3">
        <v>944</v>
      </c>
      <c r="G947" s="3">
        <f t="shared" si="870"/>
        <v>79</v>
      </c>
      <c r="H947" s="8" t="str">
        <f t="shared" ca="1" si="909"/>
        <v/>
      </c>
      <c r="I947" s="6" t="str">
        <f t="shared" ca="1" si="855"/>
        <v/>
      </c>
      <c r="J947" s="6" t="str">
        <f t="shared" ca="1" si="856"/>
        <v/>
      </c>
      <c r="K947" s="7"/>
      <c r="L947" s="6" t="str">
        <f ca="1">IF($H947="","",IF($J947="",VLOOKUP($I947,Sterbetafeln!$A$4:$I$124,$D$10,FALSE),MAX(0.0005,VLOOKUP($I947,Sterbetafeln!$A$4:$I$124,$D$10,FALSE)*VLOOKUP($J947,Sterbetafeln!$A$4:$I$124,$D$13,FALSE))))</f>
        <v/>
      </c>
      <c r="M947" s="78">
        <f ca="1">SUM($O$3:$O947)</f>
        <v>0</v>
      </c>
      <c r="N947" s="25" t="str">
        <f t="shared" ca="1" si="871"/>
        <v/>
      </c>
      <c r="O947" s="25" t="str">
        <f t="shared" ca="1" si="872"/>
        <v/>
      </c>
      <c r="P947" s="25" t="str">
        <f t="shared" ca="1" si="873"/>
        <v/>
      </c>
      <c r="Q947" s="7" t="str">
        <f t="shared" ca="1" si="874"/>
        <v/>
      </c>
      <c r="R947" s="25" t="str">
        <f t="shared" ca="1" si="875"/>
        <v/>
      </c>
      <c r="S947" s="25">
        <f ca="1">SUM(R$3:R947)</f>
        <v>0</v>
      </c>
      <c r="T947" s="25" t="str">
        <f t="shared" ca="1" si="876"/>
        <v/>
      </c>
      <c r="U947" s="25" t="str">
        <f t="shared" ca="1" si="857"/>
        <v/>
      </c>
      <c r="V947" s="25" t="str">
        <f t="shared" ca="1" si="877"/>
        <v/>
      </c>
      <c r="W947" s="25" t="str">
        <f t="shared" ca="1" si="858"/>
        <v/>
      </c>
      <c r="X947" s="25" t="str">
        <f t="shared" ca="1" si="878"/>
        <v/>
      </c>
      <c r="Y947" s="25" t="str">
        <f t="shared" ca="1" si="859"/>
        <v/>
      </c>
      <c r="Z947" s="25" t="str">
        <f t="shared" ca="1" si="879"/>
        <v/>
      </c>
      <c r="AA947" s="25" t="str">
        <f t="shared" ca="1" si="880"/>
        <v/>
      </c>
      <c r="AB947" s="25" t="str">
        <f ca="1">IF($H947="","",IF($Q947="x",SUM(U$3:W947)+SUM(Z$3:AA947)-SUM(AB$3:AB946),0))</f>
        <v/>
      </c>
      <c r="AC947" s="25" t="str">
        <f t="shared" ca="1" si="881"/>
        <v/>
      </c>
      <c r="AD947" s="25" t="str">
        <f t="shared" ca="1" si="860"/>
        <v/>
      </c>
      <c r="AE947" s="7"/>
      <c r="AF947" s="25" t="str">
        <f t="shared" ca="1" si="882"/>
        <v/>
      </c>
      <c r="AG947" s="25">
        <f ca="1">SUM(AF$3:AF947)</f>
        <v>0</v>
      </c>
      <c r="AH947" s="25" t="str">
        <f t="shared" ca="1" si="883"/>
        <v/>
      </c>
      <c r="AI947" s="25" t="str">
        <f t="shared" ca="1" si="861"/>
        <v/>
      </c>
      <c r="AJ947" s="25" t="str">
        <f t="shared" ca="1" si="884"/>
        <v/>
      </c>
      <c r="AK947" s="25" t="str">
        <f t="shared" ca="1" si="862"/>
        <v/>
      </c>
      <c r="AL947" s="25" t="str">
        <f t="shared" ca="1" si="885"/>
        <v/>
      </c>
      <c r="AM947" s="25" t="str">
        <f t="shared" ca="1" si="863"/>
        <v/>
      </c>
      <c r="AN947" s="25" t="str">
        <f t="shared" ca="1" si="886"/>
        <v/>
      </c>
      <c r="AO947" s="25" t="str">
        <f t="shared" ca="1" si="887"/>
        <v/>
      </c>
      <c r="AP947" s="25" t="str">
        <f ca="1">IF($H947="","",IF($Q947="x",SUM(AI$3:AK947)+SUM(AN$3:AO947)-SUM(AP$3:AP946),0))</f>
        <v/>
      </c>
      <c r="AQ947" s="25" t="str">
        <f t="shared" ca="1" si="888"/>
        <v/>
      </c>
      <c r="AR947" s="25" t="str">
        <f t="shared" ca="1" si="864"/>
        <v/>
      </c>
      <c r="AS947" s="7"/>
      <c r="AT947" s="25" t="str">
        <f t="shared" ca="1" si="889"/>
        <v/>
      </c>
      <c r="AU947" s="25">
        <f ca="1">SUM(AT$3:AT947)</f>
        <v>0</v>
      </c>
      <c r="AV947" s="25" t="str">
        <f t="shared" ca="1" si="890"/>
        <v/>
      </c>
      <c r="AW947" s="25" t="str">
        <f t="shared" ca="1" si="865"/>
        <v/>
      </c>
      <c r="AX947" s="25" t="str">
        <f t="shared" ca="1" si="891"/>
        <v/>
      </c>
      <c r="AY947" s="25" t="str">
        <f t="shared" ca="1" si="892"/>
        <v/>
      </c>
      <c r="AZ947" s="25" t="str">
        <f t="shared" ca="1" si="893"/>
        <v/>
      </c>
      <c r="BA947" s="25" t="str">
        <f t="shared" ca="1" si="894"/>
        <v/>
      </c>
      <c r="BB947" s="25" t="str">
        <f t="shared" ca="1" si="895"/>
        <v/>
      </c>
      <c r="BC947" s="25" t="str">
        <f t="shared" ca="1" si="896"/>
        <v/>
      </c>
      <c r="BD947" s="25" t="str">
        <f ca="1">IF($H947="","",IF($Q947="x",SUM(AW$3:AY947)+SUM(BB$3:BC947)-SUM(BD$3:BD946),0))</f>
        <v/>
      </c>
      <c r="BE947" s="25" t="str">
        <f t="shared" ca="1" si="897"/>
        <v/>
      </c>
      <c r="BF947" s="25" t="str">
        <f t="shared" ca="1" si="866"/>
        <v/>
      </c>
      <c r="BG947" s="7"/>
      <c r="BI947" s="25" t="str">
        <f t="shared" ca="1" si="898"/>
        <v/>
      </c>
      <c r="BJ947" s="25">
        <f ca="1">SUM(BI$3:BI947)</f>
        <v>0</v>
      </c>
      <c r="BK947" s="25" t="str">
        <f t="shared" ca="1" si="910"/>
        <v/>
      </c>
      <c r="BL947" s="25" t="str">
        <f t="shared" ca="1" si="867"/>
        <v/>
      </c>
      <c r="BM947" s="25" t="str">
        <f t="shared" ca="1" si="899"/>
        <v/>
      </c>
      <c r="BN947" s="25" t="str">
        <f t="shared" ca="1" si="900"/>
        <v/>
      </c>
      <c r="BO947" s="25" t="str">
        <f t="shared" ca="1" si="901"/>
        <v/>
      </c>
      <c r="BP947" s="25" t="str">
        <f t="shared" ca="1" si="902"/>
        <v/>
      </c>
      <c r="BQ947" s="25" t="str">
        <f t="shared" ca="1" si="903"/>
        <v/>
      </c>
      <c r="BR947" s="25" t="str">
        <f t="shared" ca="1" si="904"/>
        <v/>
      </c>
      <c r="BS947" s="25" t="str">
        <f ca="1">IF($H947="","",IF($Q947="x",SUM(BL$3:BN947)+SUM(BQ$3:BR947)-SUM(BS$3:BS946),0))</f>
        <v/>
      </c>
      <c r="BT947" s="25" t="str">
        <f t="shared" ca="1" si="905"/>
        <v/>
      </c>
      <c r="BU947" s="25" t="str">
        <f t="shared" ca="1" si="868"/>
        <v/>
      </c>
      <c r="BV947" s="7"/>
      <c r="BY947" s="7"/>
      <c r="CB947" s="131">
        <f t="shared" si="852"/>
        <v>944</v>
      </c>
      <c r="CC947" s="132" t="str">
        <f t="shared" ca="1" si="906"/>
        <v/>
      </c>
      <c r="CD947" s="133" t="str">
        <f t="shared" ca="1" si="853"/>
        <v/>
      </c>
      <c r="CE947" s="133" t="str">
        <f t="shared" ca="1" si="907"/>
        <v/>
      </c>
      <c r="CF947" s="133" t="str">
        <f t="shared" ca="1" si="854"/>
        <v/>
      </c>
      <c r="CG947" s="133" t="str">
        <f t="shared" ca="1" si="908"/>
        <v/>
      </c>
      <c r="CH947" s="133" t="str">
        <f ca="1">IF($H947="","",IF(MONTH($H947)=MONTH($C$4)-1,MAX(0,(CG947-SUM(N936:N947)+SUM(O936:O947))-(VLOOKUP(CB947-12,$CB$3:$CH946,6,FALSE))),0)*0.25)</f>
        <v/>
      </c>
      <c r="CI947" s="133" t="str">
        <f ca="1">IF($H947="","",CG947-SUM($CH$4:$CH947))</f>
        <v/>
      </c>
      <c r="CK947" s="133" t="str">
        <f ca="1">IF($H947="","",SUM($N$4:$N947)+$CK$3)</f>
        <v/>
      </c>
      <c r="CL947" s="133" t="str">
        <f ca="1">IF($H947="","",SUM($O$4:$O947))</f>
        <v/>
      </c>
      <c r="CM947" s="133" t="str">
        <f t="shared" ca="1" si="911"/>
        <v/>
      </c>
      <c r="CN947" s="133" t="str">
        <f ca="1">IF($H947="","",ROUND(IF(MONTH($H947)=MONTH($C$4)-1,BT947*(1+CC947)-SUM($CM$4:$CM947),0),2))</f>
        <v/>
      </c>
      <c r="CZ947" s="132" t="str">
        <f t="shared" ca="1" si="869"/>
        <v/>
      </c>
    </row>
    <row r="948" spans="6:104" x14ac:dyDescent="0.2">
      <c r="F948" s="3">
        <v>945</v>
      </c>
      <c r="G948" s="3">
        <f t="shared" si="870"/>
        <v>79</v>
      </c>
      <c r="H948" s="8" t="str">
        <f t="shared" ca="1" si="909"/>
        <v/>
      </c>
      <c r="I948" s="6" t="str">
        <f t="shared" ca="1" si="855"/>
        <v/>
      </c>
      <c r="J948" s="6" t="str">
        <f t="shared" ca="1" si="856"/>
        <v/>
      </c>
      <c r="K948" s="7"/>
      <c r="L948" s="6" t="str">
        <f ca="1">IF($H948="","",IF($J948="",VLOOKUP($I948,Sterbetafeln!$A$4:$I$124,$D$10,FALSE),MAX(0.0005,VLOOKUP($I948,Sterbetafeln!$A$4:$I$124,$D$10,FALSE)*VLOOKUP($J948,Sterbetafeln!$A$4:$I$124,$D$13,FALSE))))</f>
        <v/>
      </c>
      <c r="M948" s="78">
        <f ca="1">SUM($O$3:$O948)</f>
        <v>0</v>
      </c>
      <c r="N948" s="25" t="str">
        <f t="shared" ca="1" si="871"/>
        <v/>
      </c>
      <c r="O948" s="25" t="str">
        <f t="shared" ca="1" si="872"/>
        <v/>
      </c>
      <c r="P948" s="25" t="str">
        <f t="shared" ca="1" si="873"/>
        <v/>
      </c>
      <c r="Q948" s="7" t="str">
        <f t="shared" ca="1" si="874"/>
        <v/>
      </c>
      <c r="R948" s="25" t="str">
        <f t="shared" ca="1" si="875"/>
        <v/>
      </c>
      <c r="S948" s="25">
        <f ca="1">SUM(R$3:R948)</f>
        <v>0</v>
      </c>
      <c r="T948" s="25" t="str">
        <f t="shared" ca="1" si="876"/>
        <v/>
      </c>
      <c r="U948" s="25" t="str">
        <f t="shared" ca="1" si="857"/>
        <v/>
      </c>
      <c r="V948" s="25" t="str">
        <f t="shared" ca="1" si="877"/>
        <v/>
      </c>
      <c r="W948" s="25" t="str">
        <f t="shared" ca="1" si="858"/>
        <v/>
      </c>
      <c r="X948" s="25" t="str">
        <f t="shared" ca="1" si="878"/>
        <v/>
      </c>
      <c r="Y948" s="25" t="str">
        <f t="shared" ca="1" si="859"/>
        <v/>
      </c>
      <c r="Z948" s="25" t="str">
        <f t="shared" ca="1" si="879"/>
        <v/>
      </c>
      <c r="AA948" s="25" t="str">
        <f t="shared" ca="1" si="880"/>
        <v/>
      </c>
      <c r="AB948" s="25" t="str">
        <f ca="1">IF($H948="","",IF($Q948="x",SUM(U$3:W948)+SUM(Z$3:AA948)-SUM(AB$3:AB947),0))</f>
        <v/>
      </c>
      <c r="AC948" s="25" t="str">
        <f t="shared" ca="1" si="881"/>
        <v/>
      </c>
      <c r="AD948" s="25" t="str">
        <f t="shared" ca="1" si="860"/>
        <v/>
      </c>
      <c r="AE948" s="7"/>
      <c r="AF948" s="25" t="str">
        <f t="shared" ca="1" si="882"/>
        <v/>
      </c>
      <c r="AG948" s="25">
        <f ca="1">SUM(AF$3:AF948)</f>
        <v>0</v>
      </c>
      <c r="AH948" s="25" t="str">
        <f t="shared" ca="1" si="883"/>
        <v/>
      </c>
      <c r="AI948" s="25" t="str">
        <f t="shared" ca="1" si="861"/>
        <v/>
      </c>
      <c r="AJ948" s="25" t="str">
        <f t="shared" ca="1" si="884"/>
        <v/>
      </c>
      <c r="AK948" s="25" t="str">
        <f t="shared" ca="1" si="862"/>
        <v/>
      </c>
      <c r="AL948" s="25" t="str">
        <f t="shared" ca="1" si="885"/>
        <v/>
      </c>
      <c r="AM948" s="25" t="str">
        <f t="shared" ca="1" si="863"/>
        <v/>
      </c>
      <c r="AN948" s="25" t="str">
        <f t="shared" ca="1" si="886"/>
        <v/>
      </c>
      <c r="AO948" s="25" t="str">
        <f t="shared" ca="1" si="887"/>
        <v/>
      </c>
      <c r="AP948" s="25" t="str">
        <f ca="1">IF($H948="","",IF($Q948="x",SUM(AI$3:AK948)+SUM(AN$3:AO948)-SUM(AP$3:AP947),0))</f>
        <v/>
      </c>
      <c r="AQ948" s="25" t="str">
        <f t="shared" ca="1" si="888"/>
        <v/>
      </c>
      <c r="AR948" s="25" t="str">
        <f t="shared" ca="1" si="864"/>
        <v/>
      </c>
      <c r="AS948" s="7"/>
      <c r="AT948" s="25" t="str">
        <f t="shared" ca="1" si="889"/>
        <v/>
      </c>
      <c r="AU948" s="25">
        <f ca="1">SUM(AT$3:AT948)</f>
        <v>0</v>
      </c>
      <c r="AV948" s="25" t="str">
        <f t="shared" ca="1" si="890"/>
        <v/>
      </c>
      <c r="AW948" s="25" t="str">
        <f t="shared" ca="1" si="865"/>
        <v/>
      </c>
      <c r="AX948" s="25" t="str">
        <f t="shared" ca="1" si="891"/>
        <v/>
      </c>
      <c r="AY948" s="25" t="str">
        <f t="shared" ca="1" si="892"/>
        <v/>
      </c>
      <c r="AZ948" s="25" t="str">
        <f t="shared" ca="1" si="893"/>
        <v/>
      </c>
      <c r="BA948" s="25" t="str">
        <f t="shared" ca="1" si="894"/>
        <v/>
      </c>
      <c r="BB948" s="25" t="str">
        <f t="shared" ca="1" si="895"/>
        <v/>
      </c>
      <c r="BC948" s="25" t="str">
        <f t="shared" ca="1" si="896"/>
        <v/>
      </c>
      <c r="BD948" s="25" t="str">
        <f ca="1">IF($H948="","",IF($Q948="x",SUM(AW$3:AY948)+SUM(BB$3:BC948)-SUM(BD$3:BD947),0))</f>
        <v/>
      </c>
      <c r="BE948" s="25" t="str">
        <f t="shared" ca="1" si="897"/>
        <v/>
      </c>
      <c r="BF948" s="25" t="str">
        <f t="shared" ca="1" si="866"/>
        <v/>
      </c>
      <c r="BG948" s="7"/>
      <c r="BI948" s="25" t="str">
        <f t="shared" ca="1" si="898"/>
        <v/>
      </c>
      <c r="BJ948" s="25">
        <f ca="1">SUM(BI$3:BI948)</f>
        <v>0</v>
      </c>
      <c r="BK948" s="25" t="str">
        <f t="shared" ca="1" si="910"/>
        <v/>
      </c>
      <c r="BL948" s="25" t="str">
        <f t="shared" ca="1" si="867"/>
        <v/>
      </c>
      <c r="BM948" s="25" t="str">
        <f t="shared" ca="1" si="899"/>
        <v/>
      </c>
      <c r="BN948" s="25" t="str">
        <f t="shared" ca="1" si="900"/>
        <v/>
      </c>
      <c r="BO948" s="25" t="str">
        <f t="shared" ca="1" si="901"/>
        <v/>
      </c>
      <c r="BP948" s="25" t="str">
        <f t="shared" ca="1" si="902"/>
        <v/>
      </c>
      <c r="BQ948" s="25" t="str">
        <f t="shared" ca="1" si="903"/>
        <v/>
      </c>
      <c r="BR948" s="25" t="str">
        <f t="shared" ca="1" si="904"/>
        <v/>
      </c>
      <c r="BS948" s="25" t="str">
        <f ca="1">IF($H948="","",IF($Q948="x",SUM(BL$3:BN948)+SUM(BQ$3:BR948)-SUM(BS$3:BS947),0))</f>
        <v/>
      </c>
      <c r="BT948" s="25" t="str">
        <f t="shared" ca="1" si="905"/>
        <v/>
      </c>
      <c r="BU948" s="25" t="str">
        <f t="shared" ca="1" si="868"/>
        <v/>
      </c>
      <c r="BV948" s="7"/>
      <c r="BY948" s="7"/>
      <c r="CB948" s="131">
        <f t="shared" si="852"/>
        <v>945</v>
      </c>
      <c r="CC948" s="132" t="str">
        <f t="shared" ca="1" si="906"/>
        <v/>
      </c>
      <c r="CD948" s="133" t="str">
        <f t="shared" ca="1" si="853"/>
        <v/>
      </c>
      <c r="CE948" s="133" t="str">
        <f t="shared" ca="1" si="907"/>
        <v/>
      </c>
      <c r="CF948" s="133" t="str">
        <f t="shared" ca="1" si="854"/>
        <v/>
      </c>
      <c r="CG948" s="133" t="str">
        <f t="shared" ca="1" si="908"/>
        <v/>
      </c>
      <c r="CH948" s="133" t="str">
        <f ca="1">IF($H948="","",IF(MONTH($H948)=MONTH($C$4)-1,MAX(0,(CG948-SUM(N937:N948)+SUM(O937:O948))-(VLOOKUP(CB948-12,$CB$3:$CH947,6,FALSE))),0)*0.25)</f>
        <v/>
      </c>
      <c r="CI948" s="133" t="str">
        <f ca="1">IF($H948="","",CG948-SUM($CH$4:$CH948))</f>
        <v/>
      </c>
      <c r="CK948" s="133" t="str">
        <f ca="1">IF($H948="","",SUM($N$4:$N948)+$CK$3)</f>
        <v/>
      </c>
      <c r="CL948" s="133" t="str">
        <f ca="1">IF($H948="","",SUM($O$4:$O948))</f>
        <v/>
      </c>
      <c r="CM948" s="133" t="str">
        <f t="shared" ca="1" si="911"/>
        <v/>
      </c>
      <c r="CN948" s="133" t="str">
        <f ca="1">IF($H948="","",ROUND(IF(MONTH($H948)=MONTH($C$4)-1,BT948*(1+CC948)-SUM($CM$4:$CM948),0),2))</f>
        <v/>
      </c>
      <c r="CZ948" s="132" t="str">
        <f t="shared" ca="1" si="869"/>
        <v/>
      </c>
    </row>
    <row r="949" spans="6:104" x14ac:dyDescent="0.2">
      <c r="F949" s="3">
        <v>946</v>
      </c>
      <c r="G949" s="3">
        <f t="shared" si="870"/>
        <v>79</v>
      </c>
      <c r="H949" s="8" t="str">
        <f t="shared" ca="1" si="909"/>
        <v/>
      </c>
      <c r="I949" s="6" t="str">
        <f t="shared" ca="1" si="855"/>
        <v/>
      </c>
      <c r="J949" s="6" t="str">
        <f t="shared" ca="1" si="856"/>
        <v/>
      </c>
      <c r="K949" s="7"/>
      <c r="L949" s="6" t="str">
        <f ca="1">IF($H949="","",IF($J949="",VLOOKUP($I949,Sterbetafeln!$A$4:$I$124,$D$10,FALSE),MAX(0.0005,VLOOKUP($I949,Sterbetafeln!$A$4:$I$124,$D$10,FALSE)*VLOOKUP($J949,Sterbetafeln!$A$4:$I$124,$D$13,FALSE))))</f>
        <v/>
      </c>
      <c r="M949" s="78">
        <f ca="1">SUM($O$3:$O949)</f>
        <v>0</v>
      </c>
      <c r="N949" s="25" t="str">
        <f t="shared" ca="1" si="871"/>
        <v/>
      </c>
      <c r="O949" s="25" t="str">
        <f t="shared" ca="1" si="872"/>
        <v/>
      </c>
      <c r="P949" s="25" t="str">
        <f t="shared" ca="1" si="873"/>
        <v/>
      </c>
      <c r="Q949" s="7" t="str">
        <f t="shared" ca="1" si="874"/>
        <v/>
      </c>
      <c r="R949" s="25" t="str">
        <f t="shared" ca="1" si="875"/>
        <v/>
      </c>
      <c r="S949" s="25">
        <f ca="1">SUM(R$3:R949)</f>
        <v>0</v>
      </c>
      <c r="T949" s="25" t="str">
        <f t="shared" ca="1" si="876"/>
        <v/>
      </c>
      <c r="U949" s="25" t="str">
        <f t="shared" ca="1" si="857"/>
        <v/>
      </c>
      <c r="V949" s="25" t="str">
        <f t="shared" ca="1" si="877"/>
        <v/>
      </c>
      <c r="W949" s="25" t="str">
        <f t="shared" ca="1" si="858"/>
        <v/>
      </c>
      <c r="X949" s="25" t="str">
        <f t="shared" ca="1" si="878"/>
        <v/>
      </c>
      <c r="Y949" s="25" t="str">
        <f t="shared" ca="1" si="859"/>
        <v/>
      </c>
      <c r="Z949" s="25" t="str">
        <f t="shared" ca="1" si="879"/>
        <v/>
      </c>
      <c r="AA949" s="25" t="str">
        <f t="shared" ca="1" si="880"/>
        <v/>
      </c>
      <c r="AB949" s="25" t="str">
        <f ca="1">IF($H949="","",IF($Q949="x",SUM(U$3:W949)+SUM(Z$3:AA949)-SUM(AB$3:AB948),0))</f>
        <v/>
      </c>
      <c r="AC949" s="25" t="str">
        <f t="shared" ca="1" si="881"/>
        <v/>
      </c>
      <c r="AD949" s="25" t="str">
        <f t="shared" ca="1" si="860"/>
        <v/>
      </c>
      <c r="AE949" s="7"/>
      <c r="AF949" s="25" t="str">
        <f t="shared" ca="1" si="882"/>
        <v/>
      </c>
      <c r="AG949" s="25">
        <f ca="1">SUM(AF$3:AF949)</f>
        <v>0</v>
      </c>
      <c r="AH949" s="25" t="str">
        <f t="shared" ca="1" si="883"/>
        <v/>
      </c>
      <c r="AI949" s="25" t="str">
        <f t="shared" ca="1" si="861"/>
        <v/>
      </c>
      <c r="AJ949" s="25" t="str">
        <f t="shared" ca="1" si="884"/>
        <v/>
      </c>
      <c r="AK949" s="25" t="str">
        <f t="shared" ca="1" si="862"/>
        <v/>
      </c>
      <c r="AL949" s="25" t="str">
        <f t="shared" ca="1" si="885"/>
        <v/>
      </c>
      <c r="AM949" s="25" t="str">
        <f t="shared" ca="1" si="863"/>
        <v/>
      </c>
      <c r="AN949" s="25" t="str">
        <f t="shared" ca="1" si="886"/>
        <v/>
      </c>
      <c r="AO949" s="25" t="str">
        <f t="shared" ca="1" si="887"/>
        <v/>
      </c>
      <c r="AP949" s="25" t="str">
        <f ca="1">IF($H949="","",IF($Q949="x",SUM(AI$3:AK949)+SUM(AN$3:AO949)-SUM(AP$3:AP948),0))</f>
        <v/>
      </c>
      <c r="AQ949" s="25" t="str">
        <f t="shared" ca="1" si="888"/>
        <v/>
      </c>
      <c r="AR949" s="25" t="str">
        <f t="shared" ca="1" si="864"/>
        <v/>
      </c>
      <c r="AS949" s="7"/>
      <c r="AT949" s="25" t="str">
        <f t="shared" ca="1" si="889"/>
        <v/>
      </c>
      <c r="AU949" s="25">
        <f ca="1">SUM(AT$3:AT949)</f>
        <v>0</v>
      </c>
      <c r="AV949" s="25" t="str">
        <f t="shared" ca="1" si="890"/>
        <v/>
      </c>
      <c r="AW949" s="25" t="str">
        <f t="shared" ca="1" si="865"/>
        <v/>
      </c>
      <c r="AX949" s="25" t="str">
        <f t="shared" ca="1" si="891"/>
        <v/>
      </c>
      <c r="AY949" s="25" t="str">
        <f t="shared" ca="1" si="892"/>
        <v/>
      </c>
      <c r="AZ949" s="25" t="str">
        <f t="shared" ca="1" si="893"/>
        <v/>
      </c>
      <c r="BA949" s="25" t="str">
        <f t="shared" ca="1" si="894"/>
        <v/>
      </c>
      <c r="BB949" s="25" t="str">
        <f t="shared" ca="1" si="895"/>
        <v/>
      </c>
      <c r="BC949" s="25" t="str">
        <f t="shared" ca="1" si="896"/>
        <v/>
      </c>
      <c r="BD949" s="25" t="str">
        <f ca="1">IF($H949="","",IF($Q949="x",SUM(AW$3:AY949)+SUM(BB$3:BC949)-SUM(BD$3:BD948),0))</f>
        <v/>
      </c>
      <c r="BE949" s="25" t="str">
        <f t="shared" ca="1" si="897"/>
        <v/>
      </c>
      <c r="BF949" s="25" t="str">
        <f t="shared" ca="1" si="866"/>
        <v/>
      </c>
      <c r="BG949" s="7"/>
      <c r="BI949" s="25" t="str">
        <f t="shared" ca="1" si="898"/>
        <v/>
      </c>
      <c r="BJ949" s="25">
        <f ca="1">SUM(BI$3:BI949)</f>
        <v>0</v>
      </c>
      <c r="BK949" s="25" t="str">
        <f t="shared" ca="1" si="910"/>
        <v/>
      </c>
      <c r="BL949" s="25" t="str">
        <f t="shared" ca="1" si="867"/>
        <v/>
      </c>
      <c r="BM949" s="25" t="str">
        <f t="shared" ca="1" si="899"/>
        <v/>
      </c>
      <c r="BN949" s="25" t="str">
        <f t="shared" ca="1" si="900"/>
        <v/>
      </c>
      <c r="BO949" s="25" t="str">
        <f t="shared" ca="1" si="901"/>
        <v/>
      </c>
      <c r="BP949" s="25" t="str">
        <f t="shared" ca="1" si="902"/>
        <v/>
      </c>
      <c r="BQ949" s="25" t="str">
        <f t="shared" ca="1" si="903"/>
        <v/>
      </c>
      <c r="BR949" s="25" t="str">
        <f t="shared" ca="1" si="904"/>
        <v/>
      </c>
      <c r="BS949" s="25" t="str">
        <f ca="1">IF($H949="","",IF($Q949="x",SUM(BL$3:BN949)+SUM(BQ$3:BR949)-SUM(BS$3:BS948),0))</f>
        <v/>
      </c>
      <c r="BT949" s="25" t="str">
        <f t="shared" ca="1" si="905"/>
        <v/>
      </c>
      <c r="BU949" s="25" t="str">
        <f t="shared" ca="1" si="868"/>
        <v/>
      </c>
      <c r="BV949" s="7"/>
      <c r="BY949" s="7"/>
      <c r="CB949" s="131">
        <f t="shared" si="852"/>
        <v>946</v>
      </c>
      <c r="CC949" s="132" t="str">
        <f t="shared" ca="1" si="906"/>
        <v/>
      </c>
      <c r="CD949" s="133" t="str">
        <f t="shared" ca="1" si="853"/>
        <v/>
      </c>
      <c r="CE949" s="133" t="str">
        <f t="shared" ca="1" si="907"/>
        <v/>
      </c>
      <c r="CF949" s="133" t="str">
        <f t="shared" ca="1" si="854"/>
        <v/>
      </c>
      <c r="CG949" s="133" t="str">
        <f t="shared" ca="1" si="908"/>
        <v/>
      </c>
      <c r="CH949" s="133" t="str">
        <f ca="1">IF($H949="","",IF(MONTH($H949)=MONTH($C$4)-1,MAX(0,(CG949-SUM(N938:N949)+SUM(O938:O949))-(VLOOKUP(CB949-12,$CB$3:$CH948,6,FALSE))),0)*0.25)</f>
        <v/>
      </c>
      <c r="CI949" s="133" t="str">
        <f ca="1">IF($H949="","",CG949-SUM($CH$4:$CH949))</f>
        <v/>
      </c>
      <c r="CK949" s="133" t="str">
        <f ca="1">IF($H949="","",SUM($N$4:$N949)+$CK$3)</f>
        <v/>
      </c>
      <c r="CL949" s="133" t="str">
        <f ca="1">IF($H949="","",SUM($O$4:$O949))</f>
        <v/>
      </c>
      <c r="CM949" s="133" t="str">
        <f t="shared" ca="1" si="911"/>
        <v/>
      </c>
      <c r="CN949" s="133" t="str">
        <f ca="1">IF($H949="","",ROUND(IF(MONTH($H949)=MONTH($C$4)-1,BT949*(1+CC949)-SUM($CM$4:$CM949),0),2))</f>
        <v/>
      </c>
      <c r="CZ949" s="132" t="str">
        <f t="shared" ca="1" si="869"/>
        <v/>
      </c>
    </row>
    <row r="950" spans="6:104" x14ac:dyDescent="0.2">
      <c r="F950" s="3">
        <v>947</v>
      </c>
      <c r="G950" s="3">
        <f t="shared" si="870"/>
        <v>79</v>
      </c>
      <c r="H950" s="8" t="str">
        <f t="shared" ca="1" si="909"/>
        <v/>
      </c>
      <c r="I950" s="6" t="str">
        <f t="shared" ca="1" si="855"/>
        <v/>
      </c>
      <c r="J950" s="6" t="str">
        <f t="shared" ca="1" si="856"/>
        <v/>
      </c>
      <c r="K950" s="7"/>
      <c r="L950" s="6" t="str">
        <f ca="1">IF($H950="","",IF($J950="",VLOOKUP($I950,Sterbetafeln!$A$4:$I$124,$D$10,FALSE),MAX(0.0005,VLOOKUP($I950,Sterbetafeln!$A$4:$I$124,$D$10,FALSE)*VLOOKUP($J950,Sterbetafeln!$A$4:$I$124,$D$13,FALSE))))</f>
        <v/>
      </c>
      <c r="M950" s="78">
        <f ca="1">SUM($O$3:$O950)</f>
        <v>0</v>
      </c>
      <c r="N950" s="25" t="str">
        <f t="shared" ca="1" si="871"/>
        <v/>
      </c>
      <c r="O950" s="25" t="str">
        <f t="shared" ca="1" si="872"/>
        <v/>
      </c>
      <c r="P950" s="25" t="str">
        <f t="shared" ca="1" si="873"/>
        <v/>
      </c>
      <c r="Q950" s="7" t="str">
        <f t="shared" ca="1" si="874"/>
        <v/>
      </c>
      <c r="R950" s="25" t="str">
        <f t="shared" ca="1" si="875"/>
        <v/>
      </c>
      <c r="S950" s="25">
        <f ca="1">SUM(R$3:R950)</f>
        <v>0</v>
      </c>
      <c r="T950" s="25" t="str">
        <f t="shared" ca="1" si="876"/>
        <v/>
      </c>
      <c r="U950" s="25" t="str">
        <f t="shared" ca="1" si="857"/>
        <v/>
      </c>
      <c r="V950" s="25" t="str">
        <f t="shared" ca="1" si="877"/>
        <v/>
      </c>
      <c r="W950" s="25" t="str">
        <f t="shared" ca="1" si="858"/>
        <v/>
      </c>
      <c r="X950" s="25" t="str">
        <f t="shared" ca="1" si="878"/>
        <v/>
      </c>
      <c r="Y950" s="25" t="str">
        <f t="shared" ca="1" si="859"/>
        <v/>
      </c>
      <c r="Z950" s="25" t="str">
        <f t="shared" ca="1" si="879"/>
        <v/>
      </c>
      <c r="AA950" s="25" t="str">
        <f t="shared" ca="1" si="880"/>
        <v/>
      </c>
      <c r="AB950" s="25" t="str">
        <f ca="1">IF($H950="","",IF($Q950="x",SUM(U$3:W950)+SUM(Z$3:AA950)-SUM(AB$3:AB949),0))</f>
        <v/>
      </c>
      <c r="AC950" s="25" t="str">
        <f t="shared" ca="1" si="881"/>
        <v/>
      </c>
      <c r="AD950" s="25" t="str">
        <f t="shared" ca="1" si="860"/>
        <v/>
      </c>
      <c r="AE950" s="7"/>
      <c r="AF950" s="25" t="str">
        <f t="shared" ca="1" si="882"/>
        <v/>
      </c>
      <c r="AG950" s="25">
        <f ca="1">SUM(AF$3:AF950)</f>
        <v>0</v>
      </c>
      <c r="AH950" s="25" t="str">
        <f t="shared" ca="1" si="883"/>
        <v/>
      </c>
      <c r="AI950" s="25" t="str">
        <f t="shared" ca="1" si="861"/>
        <v/>
      </c>
      <c r="AJ950" s="25" t="str">
        <f t="shared" ca="1" si="884"/>
        <v/>
      </c>
      <c r="AK950" s="25" t="str">
        <f t="shared" ca="1" si="862"/>
        <v/>
      </c>
      <c r="AL950" s="25" t="str">
        <f t="shared" ca="1" si="885"/>
        <v/>
      </c>
      <c r="AM950" s="25" t="str">
        <f t="shared" ca="1" si="863"/>
        <v/>
      </c>
      <c r="AN950" s="25" t="str">
        <f t="shared" ca="1" si="886"/>
        <v/>
      </c>
      <c r="AO950" s="25" t="str">
        <f t="shared" ca="1" si="887"/>
        <v/>
      </c>
      <c r="AP950" s="25" t="str">
        <f ca="1">IF($H950="","",IF($Q950="x",SUM(AI$3:AK950)+SUM(AN$3:AO950)-SUM(AP$3:AP949),0))</f>
        <v/>
      </c>
      <c r="AQ950" s="25" t="str">
        <f t="shared" ca="1" si="888"/>
        <v/>
      </c>
      <c r="AR950" s="25" t="str">
        <f t="shared" ca="1" si="864"/>
        <v/>
      </c>
      <c r="AS950" s="7"/>
      <c r="AT950" s="25" t="str">
        <f t="shared" ca="1" si="889"/>
        <v/>
      </c>
      <c r="AU950" s="25">
        <f ca="1">SUM(AT$3:AT950)</f>
        <v>0</v>
      </c>
      <c r="AV950" s="25" t="str">
        <f t="shared" ca="1" si="890"/>
        <v/>
      </c>
      <c r="AW950" s="25" t="str">
        <f t="shared" ca="1" si="865"/>
        <v/>
      </c>
      <c r="AX950" s="25" t="str">
        <f t="shared" ca="1" si="891"/>
        <v/>
      </c>
      <c r="AY950" s="25" t="str">
        <f t="shared" ca="1" si="892"/>
        <v/>
      </c>
      <c r="AZ950" s="25" t="str">
        <f t="shared" ca="1" si="893"/>
        <v/>
      </c>
      <c r="BA950" s="25" t="str">
        <f t="shared" ca="1" si="894"/>
        <v/>
      </c>
      <c r="BB950" s="25" t="str">
        <f t="shared" ca="1" si="895"/>
        <v/>
      </c>
      <c r="BC950" s="25" t="str">
        <f t="shared" ca="1" si="896"/>
        <v/>
      </c>
      <c r="BD950" s="25" t="str">
        <f ca="1">IF($H950="","",IF($Q950="x",SUM(AW$3:AY950)+SUM(BB$3:BC950)-SUM(BD$3:BD949),0))</f>
        <v/>
      </c>
      <c r="BE950" s="25" t="str">
        <f t="shared" ca="1" si="897"/>
        <v/>
      </c>
      <c r="BF950" s="25" t="str">
        <f t="shared" ca="1" si="866"/>
        <v/>
      </c>
      <c r="BG950" s="7"/>
      <c r="BI950" s="25" t="str">
        <f t="shared" ca="1" si="898"/>
        <v/>
      </c>
      <c r="BJ950" s="25">
        <f ca="1">SUM(BI$3:BI950)</f>
        <v>0</v>
      </c>
      <c r="BK950" s="25" t="str">
        <f t="shared" ca="1" si="910"/>
        <v/>
      </c>
      <c r="BL950" s="25" t="str">
        <f t="shared" ca="1" si="867"/>
        <v/>
      </c>
      <c r="BM950" s="25" t="str">
        <f t="shared" ca="1" si="899"/>
        <v/>
      </c>
      <c r="BN950" s="25" t="str">
        <f t="shared" ca="1" si="900"/>
        <v/>
      </c>
      <c r="BO950" s="25" t="str">
        <f t="shared" ca="1" si="901"/>
        <v/>
      </c>
      <c r="BP950" s="25" t="str">
        <f t="shared" ca="1" si="902"/>
        <v/>
      </c>
      <c r="BQ950" s="25" t="str">
        <f t="shared" ca="1" si="903"/>
        <v/>
      </c>
      <c r="BR950" s="25" t="str">
        <f t="shared" ca="1" si="904"/>
        <v/>
      </c>
      <c r="BS950" s="25" t="str">
        <f ca="1">IF($H950="","",IF($Q950="x",SUM(BL$3:BN950)+SUM(BQ$3:BR950)-SUM(BS$3:BS949),0))</f>
        <v/>
      </c>
      <c r="BT950" s="25" t="str">
        <f t="shared" ca="1" si="905"/>
        <v/>
      </c>
      <c r="BU950" s="25" t="str">
        <f t="shared" ca="1" si="868"/>
        <v/>
      </c>
      <c r="BV950" s="7"/>
      <c r="BY950" s="7"/>
      <c r="CB950" s="131">
        <f t="shared" si="852"/>
        <v>947</v>
      </c>
      <c r="CC950" s="132" t="str">
        <f t="shared" ca="1" si="906"/>
        <v/>
      </c>
      <c r="CD950" s="133" t="str">
        <f t="shared" ca="1" si="853"/>
        <v/>
      </c>
      <c r="CE950" s="133" t="str">
        <f t="shared" ca="1" si="907"/>
        <v/>
      </c>
      <c r="CF950" s="133" t="str">
        <f t="shared" ca="1" si="854"/>
        <v/>
      </c>
      <c r="CG950" s="133" t="str">
        <f t="shared" ca="1" si="908"/>
        <v/>
      </c>
      <c r="CH950" s="133" t="str">
        <f ca="1">IF($H950="","",IF(MONTH($H950)=MONTH($C$4)-1,MAX(0,(CG950-SUM(N939:N950)+SUM(O939:O950))-(VLOOKUP(CB950-12,$CB$3:$CH949,6,FALSE))),0)*0.25)</f>
        <v/>
      </c>
      <c r="CI950" s="133" t="str">
        <f ca="1">IF($H950="","",CG950-SUM($CH$4:$CH950))</f>
        <v/>
      </c>
      <c r="CK950" s="133" t="str">
        <f ca="1">IF($H950="","",SUM($N$4:$N950)+$CK$3)</f>
        <v/>
      </c>
      <c r="CL950" s="133" t="str">
        <f ca="1">IF($H950="","",SUM($O$4:$O950))</f>
        <v/>
      </c>
      <c r="CM950" s="133" t="str">
        <f t="shared" ca="1" si="911"/>
        <v/>
      </c>
      <c r="CN950" s="133" t="str">
        <f ca="1">IF($H950="","",ROUND(IF(MONTH($H950)=MONTH($C$4)-1,BT950*(1+CC950)-SUM($CM$4:$CM950),0),2))</f>
        <v/>
      </c>
      <c r="CZ950" s="132" t="str">
        <f t="shared" ca="1" si="869"/>
        <v/>
      </c>
    </row>
    <row r="951" spans="6:104" x14ac:dyDescent="0.2">
      <c r="F951" s="3">
        <v>948</v>
      </c>
      <c r="G951" s="3">
        <f t="shared" si="870"/>
        <v>79</v>
      </c>
      <c r="H951" s="8" t="str">
        <f t="shared" ca="1" si="909"/>
        <v/>
      </c>
      <c r="I951" s="6" t="str">
        <f t="shared" ca="1" si="855"/>
        <v/>
      </c>
      <c r="J951" s="6" t="str">
        <f t="shared" ca="1" si="856"/>
        <v/>
      </c>
      <c r="K951" s="7"/>
      <c r="L951" s="6" t="str">
        <f ca="1">IF($H951="","",IF($J951="",VLOOKUP($I951,Sterbetafeln!$A$4:$I$124,$D$10,FALSE),MAX(0.0005,VLOOKUP($I951,Sterbetafeln!$A$4:$I$124,$D$10,FALSE)*VLOOKUP($J951,Sterbetafeln!$A$4:$I$124,$D$13,FALSE))))</f>
        <v/>
      </c>
      <c r="M951" s="78">
        <f ca="1">SUM($O$3:$O951)</f>
        <v>0</v>
      </c>
      <c r="N951" s="25" t="str">
        <f t="shared" ca="1" si="871"/>
        <v/>
      </c>
      <c r="O951" s="25" t="str">
        <f t="shared" ca="1" si="872"/>
        <v/>
      </c>
      <c r="P951" s="25" t="str">
        <f t="shared" ca="1" si="873"/>
        <v/>
      </c>
      <c r="Q951" s="7" t="str">
        <f t="shared" ca="1" si="874"/>
        <v/>
      </c>
      <c r="R951" s="25" t="str">
        <f t="shared" ca="1" si="875"/>
        <v/>
      </c>
      <c r="S951" s="25">
        <f ca="1">SUM(R$3:R951)</f>
        <v>0</v>
      </c>
      <c r="T951" s="25" t="str">
        <f t="shared" ca="1" si="876"/>
        <v/>
      </c>
      <c r="U951" s="25" t="str">
        <f t="shared" ca="1" si="857"/>
        <v/>
      </c>
      <c r="V951" s="25" t="str">
        <f t="shared" ca="1" si="877"/>
        <v/>
      </c>
      <c r="W951" s="25" t="str">
        <f t="shared" ca="1" si="858"/>
        <v/>
      </c>
      <c r="X951" s="25" t="str">
        <f t="shared" ca="1" si="878"/>
        <v/>
      </c>
      <c r="Y951" s="25" t="str">
        <f t="shared" ca="1" si="859"/>
        <v/>
      </c>
      <c r="Z951" s="25" t="str">
        <f t="shared" ca="1" si="879"/>
        <v/>
      </c>
      <c r="AA951" s="25" t="str">
        <f t="shared" ca="1" si="880"/>
        <v/>
      </c>
      <c r="AB951" s="25" t="str">
        <f ca="1">IF($H951="","",IF($Q951="x",SUM(U$3:W951)+SUM(Z$3:AA951)-SUM(AB$3:AB950),0))</f>
        <v/>
      </c>
      <c r="AC951" s="25" t="str">
        <f t="shared" ca="1" si="881"/>
        <v/>
      </c>
      <c r="AD951" s="25" t="str">
        <f t="shared" ca="1" si="860"/>
        <v/>
      </c>
      <c r="AE951" s="7"/>
      <c r="AF951" s="25" t="str">
        <f t="shared" ca="1" si="882"/>
        <v/>
      </c>
      <c r="AG951" s="25">
        <f ca="1">SUM(AF$3:AF951)</f>
        <v>0</v>
      </c>
      <c r="AH951" s="25" t="str">
        <f t="shared" ca="1" si="883"/>
        <v/>
      </c>
      <c r="AI951" s="25" t="str">
        <f t="shared" ca="1" si="861"/>
        <v/>
      </c>
      <c r="AJ951" s="25" t="str">
        <f t="shared" ca="1" si="884"/>
        <v/>
      </c>
      <c r="AK951" s="25" t="str">
        <f t="shared" ca="1" si="862"/>
        <v/>
      </c>
      <c r="AL951" s="25" t="str">
        <f t="shared" ca="1" si="885"/>
        <v/>
      </c>
      <c r="AM951" s="25" t="str">
        <f t="shared" ca="1" si="863"/>
        <v/>
      </c>
      <c r="AN951" s="25" t="str">
        <f t="shared" ca="1" si="886"/>
        <v/>
      </c>
      <c r="AO951" s="25" t="str">
        <f t="shared" ca="1" si="887"/>
        <v/>
      </c>
      <c r="AP951" s="25" t="str">
        <f ca="1">IF($H951="","",IF($Q951="x",SUM(AI$3:AK951)+SUM(AN$3:AO951)-SUM(AP$3:AP950),0))</f>
        <v/>
      </c>
      <c r="AQ951" s="25" t="str">
        <f t="shared" ca="1" si="888"/>
        <v/>
      </c>
      <c r="AR951" s="25" t="str">
        <f t="shared" ca="1" si="864"/>
        <v/>
      </c>
      <c r="AS951" s="7"/>
      <c r="AT951" s="25" t="str">
        <f t="shared" ca="1" si="889"/>
        <v/>
      </c>
      <c r="AU951" s="25">
        <f ca="1">SUM(AT$3:AT951)</f>
        <v>0</v>
      </c>
      <c r="AV951" s="25" t="str">
        <f t="shared" ca="1" si="890"/>
        <v/>
      </c>
      <c r="AW951" s="25" t="str">
        <f t="shared" ca="1" si="865"/>
        <v/>
      </c>
      <c r="AX951" s="25" t="str">
        <f t="shared" ca="1" si="891"/>
        <v/>
      </c>
      <c r="AY951" s="25" t="str">
        <f t="shared" ca="1" si="892"/>
        <v/>
      </c>
      <c r="AZ951" s="25" t="str">
        <f t="shared" ca="1" si="893"/>
        <v/>
      </c>
      <c r="BA951" s="25" t="str">
        <f t="shared" ca="1" si="894"/>
        <v/>
      </c>
      <c r="BB951" s="25" t="str">
        <f t="shared" ca="1" si="895"/>
        <v/>
      </c>
      <c r="BC951" s="25" t="str">
        <f t="shared" ca="1" si="896"/>
        <v/>
      </c>
      <c r="BD951" s="25" t="str">
        <f ca="1">IF($H951="","",IF($Q951="x",SUM(AW$3:AY951)+SUM(BB$3:BC951)-SUM(BD$3:BD950),0))</f>
        <v/>
      </c>
      <c r="BE951" s="25" t="str">
        <f t="shared" ca="1" si="897"/>
        <v/>
      </c>
      <c r="BF951" s="25" t="str">
        <f t="shared" ca="1" si="866"/>
        <v/>
      </c>
      <c r="BG951" s="7"/>
      <c r="BI951" s="25" t="str">
        <f t="shared" ca="1" si="898"/>
        <v/>
      </c>
      <c r="BJ951" s="25">
        <f ca="1">SUM(BI$3:BI951)</f>
        <v>0</v>
      </c>
      <c r="BK951" s="25" t="str">
        <f t="shared" ca="1" si="910"/>
        <v/>
      </c>
      <c r="BL951" s="25" t="str">
        <f t="shared" ca="1" si="867"/>
        <v/>
      </c>
      <c r="BM951" s="25" t="str">
        <f t="shared" ca="1" si="899"/>
        <v/>
      </c>
      <c r="BN951" s="25" t="str">
        <f t="shared" ca="1" si="900"/>
        <v/>
      </c>
      <c r="BO951" s="25" t="str">
        <f t="shared" ca="1" si="901"/>
        <v/>
      </c>
      <c r="BP951" s="25" t="str">
        <f t="shared" ca="1" si="902"/>
        <v/>
      </c>
      <c r="BQ951" s="25" t="str">
        <f t="shared" ca="1" si="903"/>
        <v/>
      </c>
      <c r="BR951" s="25" t="str">
        <f t="shared" ca="1" si="904"/>
        <v/>
      </c>
      <c r="BS951" s="25" t="str">
        <f ca="1">IF($H951="","",IF($Q951="x",SUM(BL$3:BN951)+SUM(BQ$3:BR951)-SUM(BS$3:BS950),0))</f>
        <v/>
      </c>
      <c r="BT951" s="25" t="str">
        <f t="shared" ca="1" si="905"/>
        <v/>
      </c>
      <c r="BU951" s="25" t="str">
        <f t="shared" ca="1" si="868"/>
        <v/>
      </c>
      <c r="BV951" s="7"/>
      <c r="BY951" s="7"/>
      <c r="CB951" s="131">
        <f t="shared" si="852"/>
        <v>948</v>
      </c>
      <c r="CC951" s="132" t="str">
        <f t="shared" ca="1" si="906"/>
        <v/>
      </c>
      <c r="CD951" s="133" t="str">
        <f t="shared" ca="1" si="853"/>
        <v/>
      </c>
      <c r="CE951" s="133" t="str">
        <f t="shared" ca="1" si="907"/>
        <v/>
      </c>
      <c r="CF951" s="133" t="str">
        <f t="shared" ca="1" si="854"/>
        <v/>
      </c>
      <c r="CG951" s="133" t="str">
        <f t="shared" ca="1" si="908"/>
        <v/>
      </c>
      <c r="CH951" s="133" t="str">
        <f ca="1">IF($H951="","",IF(MONTH($H951)=MONTH($C$4)-1,MAX(0,(CG951-SUM(N940:N951)+SUM(O940:O951))-(VLOOKUP(CB951-12,$CB$3:$CH950,6,FALSE))),0)*0.25)</f>
        <v/>
      </c>
      <c r="CI951" s="133" t="str">
        <f ca="1">IF($H951="","",CG951-SUM($CH$4:$CH951))</f>
        <v/>
      </c>
      <c r="CK951" s="133" t="str">
        <f ca="1">IF($H951="","",SUM($N$4:$N951)+$CK$3)</f>
        <v/>
      </c>
      <c r="CL951" s="133" t="str">
        <f ca="1">IF($H951="","",SUM($O$4:$O951))</f>
        <v/>
      </c>
      <c r="CM951" s="133" t="str">
        <f t="shared" ca="1" si="911"/>
        <v/>
      </c>
      <c r="CN951" s="133" t="str">
        <f ca="1">IF($H951="","",ROUND(IF(MONTH($H951)=MONTH($C$4)-1,BT951*(1+CC951)-SUM($CM$4:$CM951),0),2))</f>
        <v/>
      </c>
      <c r="CZ951" s="132" t="str">
        <f t="shared" ca="1" si="869"/>
        <v/>
      </c>
    </row>
    <row r="952" spans="6:104" x14ac:dyDescent="0.2">
      <c r="F952" s="3">
        <v>949</v>
      </c>
      <c r="G952" s="3">
        <f t="shared" si="870"/>
        <v>80</v>
      </c>
      <c r="H952" s="8" t="str">
        <f t="shared" ca="1" si="909"/>
        <v/>
      </c>
      <c r="I952" s="6" t="str">
        <f t="shared" ca="1" si="855"/>
        <v/>
      </c>
      <c r="J952" s="6" t="str">
        <f t="shared" ca="1" si="856"/>
        <v/>
      </c>
      <c r="K952" s="7"/>
      <c r="L952" s="6" t="str">
        <f ca="1">IF($H952="","",IF($J952="",VLOOKUP($I952,Sterbetafeln!$A$4:$I$124,$D$10,FALSE),MAX(0.0005,VLOOKUP($I952,Sterbetafeln!$A$4:$I$124,$D$10,FALSE)*VLOOKUP($J952,Sterbetafeln!$A$4:$I$124,$D$13,FALSE))))</f>
        <v/>
      </c>
      <c r="M952" s="78">
        <f ca="1">SUM($O$3:$O952)</f>
        <v>0</v>
      </c>
      <c r="N952" s="25" t="str">
        <f t="shared" ca="1" si="871"/>
        <v/>
      </c>
      <c r="O952" s="25" t="str">
        <f t="shared" ca="1" si="872"/>
        <v/>
      </c>
      <c r="P952" s="25" t="str">
        <f t="shared" ca="1" si="873"/>
        <v/>
      </c>
      <c r="Q952" s="7" t="str">
        <f t="shared" ca="1" si="874"/>
        <v/>
      </c>
      <c r="R952" s="25" t="str">
        <f t="shared" ca="1" si="875"/>
        <v/>
      </c>
      <c r="S952" s="25">
        <f ca="1">SUM(R$3:R952)</f>
        <v>0</v>
      </c>
      <c r="T952" s="25" t="str">
        <f t="shared" ca="1" si="876"/>
        <v/>
      </c>
      <c r="U952" s="25" t="str">
        <f t="shared" ca="1" si="857"/>
        <v/>
      </c>
      <c r="V952" s="25" t="str">
        <f t="shared" ca="1" si="877"/>
        <v/>
      </c>
      <c r="W952" s="25" t="str">
        <f t="shared" ca="1" si="858"/>
        <v/>
      </c>
      <c r="X952" s="25" t="str">
        <f t="shared" ca="1" si="878"/>
        <v/>
      </c>
      <c r="Y952" s="25" t="str">
        <f t="shared" ca="1" si="859"/>
        <v/>
      </c>
      <c r="Z952" s="25" t="str">
        <f t="shared" ca="1" si="879"/>
        <v/>
      </c>
      <c r="AA952" s="25" t="str">
        <f t="shared" ca="1" si="880"/>
        <v/>
      </c>
      <c r="AB952" s="25" t="str">
        <f ca="1">IF($H952="","",IF($Q952="x",SUM(U$3:W952)+SUM(Z$3:AA952)-SUM(AB$3:AB951),0))</f>
        <v/>
      </c>
      <c r="AC952" s="25" t="str">
        <f t="shared" ca="1" si="881"/>
        <v/>
      </c>
      <c r="AD952" s="25" t="str">
        <f t="shared" ca="1" si="860"/>
        <v/>
      </c>
      <c r="AE952" s="7"/>
      <c r="AF952" s="25" t="str">
        <f t="shared" ca="1" si="882"/>
        <v/>
      </c>
      <c r="AG952" s="25">
        <f ca="1">SUM(AF$3:AF952)</f>
        <v>0</v>
      </c>
      <c r="AH952" s="25" t="str">
        <f t="shared" ca="1" si="883"/>
        <v/>
      </c>
      <c r="AI952" s="25" t="str">
        <f t="shared" ca="1" si="861"/>
        <v/>
      </c>
      <c r="AJ952" s="25" t="str">
        <f t="shared" ca="1" si="884"/>
        <v/>
      </c>
      <c r="AK952" s="25" t="str">
        <f t="shared" ca="1" si="862"/>
        <v/>
      </c>
      <c r="AL952" s="25" t="str">
        <f t="shared" ca="1" si="885"/>
        <v/>
      </c>
      <c r="AM952" s="25" t="str">
        <f t="shared" ca="1" si="863"/>
        <v/>
      </c>
      <c r="AN952" s="25" t="str">
        <f t="shared" ca="1" si="886"/>
        <v/>
      </c>
      <c r="AO952" s="25" t="str">
        <f t="shared" ca="1" si="887"/>
        <v/>
      </c>
      <c r="AP952" s="25" t="str">
        <f ca="1">IF($H952="","",IF($Q952="x",SUM(AI$3:AK952)+SUM(AN$3:AO952)-SUM(AP$3:AP951),0))</f>
        <v/>
      </c>
      <c r="AQ952" s="25" t="str">
        <f t="shared" ca="1" si="888"/>
        <v/>
      </c>
      <c r="AR952" s="25" t="str">
        <f t="shared" ca="1" si="864"/>
        <v/>
      </c>
      <c r="AS952" s="7"/>
      <c r="AT952" s="25" t="str">
        <f t="shared" ca="1" si="889"/>
        <v/>
      </c>
      <c r="AU952" s="25">
        <f ca="1">SUM(AT$3:AT952)</f>
        <v>0</v>
      </c>
      <c r="AV952" s="25" t="str">
        <f t="shared" ca="1" si="890"/>
        <v/>
      </c>
      <c r="AW952" s="25" t="str">
        <f t="shared" ca="1" si="865"/>
        <v/>
      </c>
      <c r="AX952" s="25" t="str">
        <f t="shared" ca="1" si="891"/>
        <v/>
      </c>
      <c r="AY952" s="25" t="str">
        <f t="shared" ca="1" si="892"/>
        <v/>
      </c>
      <c r="AZ952" s="25" t="str">
        <f t="shared" ca="1" si="893"/>
        <v/>
      </c>
      <c r="BA952" s="25" t="str">
        <f t="shared" ca="1" si="894"/>
        <v/>
      </c>
      <c r="BB952" s="25" t="str">
        <f t="shared" ca="1" si="895"/>
        <v/>
      </c>
      <c r="BC952" s="25" t="str">
        <f t="shared" ca="1" si="896"/>
        <v/>
      </c>
      <c r="BD952" s="25" t="str">
        <f ca="1">IF($H952="","",IF($Q952="x",SUM(AW$3:AY952)+SUM(BB$3:BC952)-SUM(BD$3:BD951),0))</f>
        <v/>
      </c>
      <c r="BE952" s="25" t="str">
        <f t="shared" ca="1" si="897"/>
        <v/>
      </c>
      <c r="BF952" s="25" t="str">
        <f t="shared" ca="1" si="866"/>
        <v/>
      </c>
      <c r="BG952" s="7"/>
      <c r="BI952" s="25" t="str">
        <f t="shared" ca="1" si="898"/>
        <v/>
      </c>
      <c r="BJ952" s="25">
        <f ca="1">SUM(BI$3:BI952)</f>
        <v>0</v>
      </c>
      <c r="BK952" s="25" t="str">
        <f t="shared" ca="1" si="910"/>
        <v/>
      </c>
      <c r="BL952" s="25" t="str">
        <f t="shared" ca="1" si="867"/>
        <v/>
      </c>
      <c r="BM952" s="25" t="str">
        <f t="shared" ca="1" si="899"/>
        <v/>
      </c>
      <c r="BN952" s="25" t="str">
        <f t="shared" ca="1" si="900"/>
        <v/>
      </c>
      <c r="BO952" s="25" t="str">
        <f t="shared" ca="1" si="901"/>
        <v/>
      </c>
      <c r="BP952" s="25" t="str">
        <f t="shared" ca="1" si="902"/>
        <v/>
      </c>
      <c r="BQ952" s="25" t="str">
        <f t="shared" ca="1" si="903"/>
        <v/>
      </c>
      <c r="BR952" s="25" t="str">
        <f t="shared" ca="1" si="904"/>
        <v/>
      </c>
      <c r="BS952" s="25" t="str">
        <f ca="1">IF($H952="","",IF($Q952="x",SUM(BL$3:BN952)+SUM(BQ$3:BR952)-SUM(BS$3:BS951),0))</f>
        <v/>
      </c>
      <c r="BT952" s="25" t="str">
        <f t="shared" ca="1" si="905"/>
        <v/>
      </c>
      <c r="BU952" s="25" t="str">
        <f t="shared" ca="1" si="868"/>
        <v/>
      </c>
      <c r="BV952" s="7"/>
      <c r="BY952" s="7"/>
      <c r="CB952" s="131">
        <f t="shared" si="852"/>
        <v>949</v>
      </c>
      <c r="CC952" s="132" t="str">
        <f t="shared" ca="1" si="906"/>
        <v/>
      </c>
      <c r="CD952" s="133" t="str">
        <f t="shared" ca="1" si="853"/>
        <v/>
      </c>
      <c r="CE952" s="133" t="str">
        <f t="shared" ca="1" si="907"/>
        <v/>
      </c>
      <c r="CF952" s="133" t="str">
        <f t="shared" ca="1" si="854"/>
        <v/>
      </c>
      <c r="CG952" s="133" t="str">
        <f t="shared" ca="1" si="908"/>
        <v/>
      </c>
      <c r="CH952" s="133" t="str">
        <f ca="1">IF($H952="","",IF(MONTH($H952)=MONTH($C$4)-1,MAX(0,(CG952-SUM(N941:N952)+SUM(O941:O952))-(VLOOKUP(CB952-12,$CB$3:$CH951,6,FALSE))),0)*0.25)</f>
        <v/>
      </c>
      <c r="CI952" s="133" t="str">
        <f ca="1">IF($H952="","",CG952-SUM($CH$4:$CH952))</f>
        <v/>
      </c>
      <c r="CK952" s="133" t="str">
        <f ca="1">IF($H952="","",SUM($N$4:$N952)+$CK$3)</f>
        <v/>
      </c>
      <c r="CL952" s="133" t="str">
        <f ca="1">IF($H952="","",SUM($O$4:$O952))</f>
        <v/>
      </c>
      <c r="CM952" s="133" t="str">
        <f t="shared" ca="1" si="911"/>
        <v/>
      </c>
      <c r="CN952" s="133" t="str">
        <f ca="1">IF($H952="","",ROUND(IF(MONTH($H952)=MONTH($C$4)-1,BT952*(1+CC952)-SUM($CM$4:$CM952),0),2))</f>
        <v/>
      </c>
      <c r="CZ952" s="132" t="str">
        <f t="shared" ca="1" si="869"/>
        <v/>
      </c>
    </row>
    <row r="953" spans="6:104" x14ac:dyDescent="0.2">
      <c r="F953" s="3">
        <v>950</v>
      </c>
      <c r="G953" s="3">
        <f t="shared" si="870"/>
        <v>80</v>
      </c>
      <c r="H953" s="8" t="str">
        <f t="shared" ca="1" si="909"/>
        <v/>
      </c>
      <c r="I953" s="6" t="str">
        <f t="shared" ca="1" si="855"/>
        <v/>
      </c>
      <c r="J953" s="6" t="str">
        <f t="shared" ca="1" si="856"/>
        <v/>
      </c>
      <c r="K953" s="7"/>
      <c r="L953" s="6" t="str">
        <f ca="1">IF($H953="","",IF($J953="",VLOOKUP($I953,Sterbetafeln!$A$4:$I$124,$D$10,FALSE),MAX(0.0005,VLOOKUP($I953,Sterbetafeln!$A$4:$I$124,$D$10,FALSE)*VLOOKUP($J953,Sterbetafeln!$A$4:$I$124,$D$13,FALSE))))</f>
        <v/>
      </c>
      <c r="M953" s="78">
        <f ca="1">SUM($O$3:$O953)</f>
        <v>0</v>
      </c>
      <c r="N953" s="25" t="str">
        <f t="shared" ca="1" si="871"/>
        <v/>
      </c>
      <c r="O953" s="25" t="str">
        <f t="shared" ca="1" si="872"/>
        <v/>
      </c>
      <c r="P953" s="25" t="str">
        <f t="shared" ca="1" si="873"/>
        <v/>
      </c>
      <c r="Q953" s="7" t="str">
        <f t="shared" ca="1" si="874"/>
        <v/>
      </c>
      <c r="R953" s="25" t="str">
        <f t="shared" ca="1" si="875"/>
        <v/>
      </c>
      <c r="S953" s="25">
        <f ca="1">SUM(R$3:R953)</f>
        <v>0</v>
      </c>
      <c r="T953" s="25" t="str">
        <f t="shared" ca="1" si="876"/>
        <v/>
      </c>
      <c r="U953" s="25" t="str">
        <f t="shared" ca="1" si="857"/>
        <v/>
      </c>
      <c r="V953" s="25" t="str">
        <f t="shared" ca="1" si="877"/>
        <v/>
      </c>
      <c r="W953" s="25" t="str">
        <f t="shared" ca="1" si="858"/>
        <v/>
      </c>
      <c r="X953" s="25" t="str">
        <f t="shared" ca="1" si="878"/>
        <v/>
      </c>
      <c r="Y953" s="25" t="str">
        <f t="shared" ca="1" si="859"/>
        <v/>
      </c>
      <c r="Z953" s="25" t="str">
        <f t="shared" ca="1" si="879"/>
        <v/>
      </c>
      <c r="AA953" s="25" t="str">
        <f t="shared" ca="1" si="880"/>
        <v/>
      </c>
      <c r="AB953" s="25" t="str">
        <f ca="1">IF($H953="","",IF($Q953="x",SUM(U$3:W953)+SUM(Z$3:AA953)-SUM(AB$3:AB952),0))</f>
        <v/>
      </c>
      <c r="AC953" s="25" t="str">
        <f t="shared" ca="1" si="881"/>
        <v/>
      </c>
      <c r="AD953" s="25" t="str">
        <f t="shared" ca="1" si="860"/>
        <v/>
      </c>
      <c r="AE953" s="7"/>
      <c r="AF953" s="25" t="str">
        <f t="shared" ca="1" si="882"/>
        <v/>
      </c>
      <c r="AG953" s="25">
        <f ca="1">SUM(AF$3:AF953)</f>
        <v>0</v>
      </c>
      <c r="AH953" s="25" t="str">
        <f t="shared" ca="1" si="883"/>
        <v/>
      </c>
      <c r="AI953" s="25" t="str">
        <f t="shared" ca="1" si="861"/>
        <v/>
      </c>
      <c r="AJ953" s="25" t="str">
        <f t="shared" ca="1" si="884"/>
        <v/>
      </c>
      <c r="AK953" s="25" t="str">
        <f t="shared" ca="1" si="862"/>
        <v/>
      </c>
      <c r="AL953" s="25" t="str">
        <f t="shared" ca="1" si="885"/>
        <v/>
      </c>
      <c r="AM953" s="25" t="str">
        <f t="shared" ca="1" si="863"/>
        <v/>
      </c>
      <c r="AN953" s="25" t="str">
        <f t="shared" ca="1" si="886"/>
        <v/>
      </c>
      <c r="AO953" s="25" t="str">
        <f t="shared" ca="1" si="887"/>
        <v/>
      </c>
      <c r="AP953" s="25" t="str">
        <f ca="1">IF($H953="","",IF($Q953="x",SUM(AI$3:AK953)+SUM(AN$3:AO953)-SUM(AP$3:AP952),0))</f>
        <v/>
      </c>
      <c r="AQ953" s="25" t="str">
        <f t="shared" ca="1" si="888"/>
        <v/>
      </c>
      <c r="AR953" s="25" t="str">
        <f t="shared" ca="1" si="864"/>
        <v/>
      </c>
      <c r="AS953" s="7"/>
      <c r="AT953" s="25" t="str">
        <f t="shared" ca="1" si="889"/>
        <v/>
      </c>
      <c r="AU953" s="25">
        <f ca="1">SUM(AT$3:AT953)</f>
        <v>0</v>
      </c>
      <c r="AV953" s="25" t="str">
        <f t="shared" ca="1" si="890"/>
        <v/>
      </c>
      <c r="AW953" s="25" t="str">
        <f t="shared" ca="1" si="865"/>
        <v/>
      </c>
      <c r="AX953" s="25" t="str">
        <f t="shared" ca="1" si="891"/>
        <v/>
      </c>
      <c r="AY953" s="25" t="str">
        <f t="shared" ca="1" si="892"/>
        <v/>
      </c>
      <c r="AZ953" s="25" t="str">
        <f t="shared" ca="1" si="893"/>
        <v/>
      </c>
      <c r="BA953" s="25" t="str">
        <f t="shared" ca="1" si="894"/>
        <v/>
      </c>
      <c r="BB953" s="25" t="str">
        <f t="shared" ca="1" si="895"/>
        <v/>
      </c>
      <c r="BC953" s="25" t="str">
        <f t="shared" ca="1" si="896"/>
        <v/>
      </c>
      <c r="BD953" s="25" t="str">
        <f ca="1">IF($H953="","",IF($Q953="x",SUM(AW$3:AY953)+SUM(BB$3:BC953)-SUM(BD$3:BD952),0))</f>
        <v/>
      </c>
      <c r="BE953" s="25" t="str">
        <f t="shared" ca="1" si="897"/>
        <v/>
      </c>
      <c r="BF953" s="25" t="str">
        <f t="shared" ca="1" si="866"/>
        <v/>
      </c>
      <c r="BG953" s="7"/>
      <c r="BI953" s="25" t="str">
        <f t="shared" ca="1" si="898"/>
        <v/>
      </c>
      <c r="BJ953" s="25">
        <f ca="1">SUM(BI$3:BI953)</f>
        <v>0</v>
      </c>
      <c r="BK953" s="25" t="str">
        <f t="shared" ca="1" si="910"/>
        <v/>
      </c>
      <c r="BL953" s="25" t="str">
        <f t="shared" ca="1" si="867"/>
        <v/>
      </c>
      <c r="BM953" s="25" t="str">
        <f t="shared" ca="1" si="899"/>
        <v/>
      </c>
      <c r="BN953" s="25" t="str">
        <f t="shared" ca="1" si="900"/>
        <v/>
      </c>
      <c r="BO953" s="25" t="str">
        <f t="shared" ca="1" si="901"/>
        <v/>
      </c>
      <c r="BP953" s="25" t="str">
        <f t="shared" ca="1" si="902"/>
        <v/>
      </c>
      <c r="BQ953" s="25" t="str">
        <f t="shared" ca="1" si="903"/>
        <v/>
      </c>
      <c r="BR953" s="25" t="str">
        <f t="shared" ca="1" si="904"/>
        <v/>
      </c>
      <c r="BS953" s="25" t="str">
        <f ca="1">IF($H953="","",IF($Q953="x",SUM(BL$3:BN953)+SUM(BQ$3:BR953)-SUM(BS$3:BS952),0))</f>
        <v/>
      </c>
      <c r="BT953" s="25" t="str">
        <f t="shared" ca="1" si="905"/>
        <v/>
      </c>
      <c r="BU953" s="25" t="str">
        <f t="shared" ca="1" si="868"/>
        <v/>
      </c>
      <c r="BV953" s="7"/>
      <c r="BY953" s="7"/>
      <c r="CB953" s="131">
        <f t="shared" si="852"/>
        <v>950</v>
      </c>
      <c r="CC953" s="132" t="str">
        <f t="shared" ca="1" si="906"/>
        <v/>
      </c>
      <c r="CD953" s="133" t="str">
        <f t="shared" ca="1" si="853"/>
        <v/>
      </c>
      <c r="CE953" s="133" t="str">
        <f t="shared" ca="1" si="907"/>
        <v/>
      </c>
      <c r="CF953" s="133" t="str">
        <f t="shared" ca="1" si="854"/>
        <v/>
      </c>
      <c r="CG953" s="133" t="str">
        <f t="shared" ca="1" si="908"/>
        <v/>
      </c>
      <c r="CH953" s="133" t="str">
        <f ca="1">IF($H953="","",IF(MONTH($H953)=MONTH($C$4)-1,MAX(0,(CG953-SUM(N942:N953)+SUM(O942:O953))-(VLOOKUP(CB953-12,$CB$3:$CH952,6,FALSE))),0)*0.25)</f>
        <v/>
      </c>
      <c r="CI953" s="133" t="str">
        <f ca="1">IF($H953="","",CG953-SUM($CH$4:$CH953))</f>
        <v/>
      </c>
      <c r="CK953" s="133" t="str">
        <f ca="1">IF($H953="","",SUM($N$4:$N953)+$CK$3)</f>
        <v/>
      </c>
      <c r="CL953" s="133" t="str">
        <f ca="1">IF($H953="","",SUM($O$4:$O953))</f>
        <v/>
      </c>
      <c r="CM953" s="133" t="str">
        <f t="shared" ca="1" si="911"/>
        <v/>
      </c>
      <c r="CN953" s="133" t="str">
        <f ca="1">IF($H953="","",ROUND(IF(MONTH($H953)=MONTH($C$4)-1,BT953*(1+CC953)-SUM($CM$4:$CM953),0),2))</f>
        <v/>
      </c>
      <c r="CZ953" s="132" t="str">
        <f t="shared" ca="1" si="869"/>
        <v/>
      </c>
    </row>
    <row r="954" spans="6:104" x14ac:dyDescent="0.2">
      <c r="F954" s="3">
        <v>951</v>
      </c>
      <c r="G954" s="3">
        <f t="shared" si="870"/>
        <v>80</v>
      </c>
      <c r="H954" s="8" t="str">
        <f t="shared" ca="1" si="909"/>
        <v/>
      </c>
      <c r="I954" s="6" t="str">
        <f t="shared" ca="1" si="855"/>
        <v/>
      </c>
      <c r="J954" s="6" t="str">
        <f t="shared" ca="1" si="856"/>
        <v/>
      </c>
      <c r="K954" s="7"/>
      <c r="L954" s="6" t="str">
        <f ca="1">IF($H954="","",IF($J954="",VLOOKUP($I954,Sterbetafeln!$A$4:$I$124,$D$10,FALSE),MAX(0.0005,VLOOKUP($I954,Sterbetafeln!$A$4:$I$124,$D$10,FALSE)*VLOOKUP($J954,Sterbetafeln!$A$4:$I$124,$D$13,FALSE))))</f>
        <v/>
      </c>
      <c r="M954" s="78">
        <f ca="1">SUM($O$3:$O954)</f>
        <v>0</v>
      </c>
      <c r="N954" s="25" t="str">
        <f t="shared" ca="1" si="871"/>
        <v/>
      </c>
      <c r="O954" s="25" t="str">
        <f t="shared" ca="1" si="872"/>
        <v/>
      </c>
      <c r="P954" s="25" t="str">
        <f t="shared" ca="1" si="873"/>
        <v/>
      </c>
      <c r="Q954" s="7" t="str">
        <f t="shared" ca="1" si="874"/>
        <v/>
      </c>
      <c r="R954" s="25" t="str">
        <f t="shared" ca="1" si="875"/>
        <v/>
      </c>
      <c r="S954" s="25">
        <f ca="1">SUM(R$3:R954)</f>
        <v>0</v>
      </c>
      <c r="T954" s="25" t="str">
        <f t="shared" ca="1" si="876"/>
        <v/>
      </c>
      <c r="U954" s="25" t="str">
        <f t="shared" ca="1" si="857"/>
        <v/>
      </c>
      <c r="V954" s="25" t="str">
        <f t="shared" ca="1" si="877"/>
        <v/>
      </c>
      <c r="W954" s="25" t="str">
        <f t="shared" ca="1" si="858"/>
        <v/>
      </c>
      <c r="X954" s="25" t="str">
        <f t="shared" ca="1" si="878"/>
        <v/>
      </c>
      <c r="Y954" s="25" t="str">
        <f t="shared" ca="1" si="859"/>
        <v/>
      </c>
      <c r="Z954" s="25" t="str">
        <f t="shared" ca="1" si="879"/>
        <v/>
      </c>
      <c r="AA954" s="25" t="str">
        <f t="shared" ca="1" si="880"/>
        <v/>
      </c>
      <c r="AB954" s="25" t="str">
        <f ca="1">IF($H954="","",IF($Q954="x",SUM(U$3:W954)+SUM(Z$3:AA954)-SUM(AB$3:AB953),0))</f>
        <v/>
      </c>
      <c r="AC954" s="25" t="str">
        <f t="shared" ca="1" si="881"/>
        <v/>
      </c>
      <c r="AD954" s="25" t="str">
        <f t="shared" ca="1" si="860"/>
        <v/>
      </c>
      <c r="AE954" s="7"/>
      <c r="AF954" s="25" t="str">
        <f t="shared" ca="1" si="882"/>
        <v/>
      </c>
      <c r="AG954" s="25">
        <f ca="1">SUM(AF$3:AF954)</f>
        <v>0</v>
      </c>
      <c r="AH954" s="25" t="str">
        <f t="shared" ca="1" si="883"/>
        <v/>
      </c>
      <c r="AI954" s="25" t="str">
        <f t="shared" ca="1" si="861"/>
        <v/>
      </c>
      <c r="AJ954" s="25" t="str">
        <f t="shared" ca="1" si="884"/>
        <v/>
      </c>
      <c r="AK954" s="25" t="str">
        <f t="shared" ca="1" si="862"/>
        <v/>
      </c>
      <c r="AL954" s="25" t="str">
        <f t="shared" ca="1" si="885"/>
        <v/>
      </c>
      <c r="AM954" s="25" t="str">
        <f t="shared" ca="1" si="863"/>
        <v/>
      </c>
      <c r="AN954" s="25" t="str">
        <f t="shared" ca="1" si="886"/>
        <v/>
      </c>
      <c r="AO954" s="25" t="str">
        <f t="shared" ca="1" si="887"/>
        <v/>
      </c>
      <c r="AP954" s="25" t="str">
        <f ca="1">IF($H954="","",IF($Q954="x",SUM(AI$3:AK954)+SUM(AN$3:AO954)-SUM(AP$3:AP953),0))</f>
        <v/>
      </c>
      <c r="AQ954" s="25" t="str">
        <f t="shared" ca="1" si="888"/>
        <v/>
      </c>
      <c r="AR954" s="25" t="str">
        <f t="shared" ca="1" si="864"/>
        <v/>
      </c>
      <c r="AS954" s="7"/>
      <c r="AT954" s="25" t="str">
        <f t="shared" ca="1" si="889"/>
        <v/>
      </c>
      <c r="AU954" s="25">
        <f ca="1">SUM(AT$3:AT954)</f>
        <v>0</v>
      </c>
      <c r="AV954" s="25" t="str">
        <f t="shared" ca="1" si="890"/>
        <v/>
      </c>
      <c r="AW954" s="25" t="str">
        <f t="shared" ca="1" si="865"/>
        <v/>
      </c>
      <c r="AX954" s="25" t="str">
        <f t="shared" ca="1" si="891"/>
        <v/>
      </c>
      <c r="AY954" s="25" t="str">
        <f t="shared" ca="1" si="892"/>
        <v/>
      </c>
      <c r="AZ954" s="25" t="str">
        <f t="shared" ca="1" si="893"/>
        <v/>
      </c>
      <c r="BA954" s="25" t="str">
        <f t="shared" ca="1" si="894"/>
        <v/>
      </c>
      <c r="BB954" s="25" t="str">
        <f t="shared" ca="1" si="895"/>
        <v/>
      </c>
      <c r="BC954" s="25" t="str">
        <f t="shared" ca="1" si="896"/>
        <v/>
      </c>
      <c r="BD954" s="25" t="str">
        <f ca="1">IF($H954="","",IF($Q954="x",SUM(AW$3:AY954)+SUM(BB$3:BC954)-SUM(BD$3:BD953),0))</f>
        <v/>
      </c>
      <c r="BE954" s="25" t="str">
        <f t="shared" ca="1" si="897"/>
        <v/>
      </c>
      <c r="BF954" s="25" t="str">
        <f t="shared" ca="1" si="866"/>
        <v/>
      </c>
      <c r="BG954" s="7"/>
      <c r="BI954" s="25" t="str">
        <f t="shared" ca="1" si="898"/>
        <v/>
      </c>
      <c r="BJ954" s="25">
        <f ca="1">SUM(BI$3:BI954)</f>
        <v>0</v>
      </c>
      <c r="BK954" s="25" t="str">
        <f t="shared" ca="1" si="910"/>
        <v/>
      </c>
      <c r="BL954" s="25" t="str">
        <f t="shared" ca="1" si="867"/>
        <v/>
      </c>
      <c r="BM954" s="25" t="str">
        <f t="shared" ca="1" si="899"/>
        <v/>
      </c>
      <c r="BN954" s="25" t="str">
        <f t="shared" ca="1" si="900"/>
        <v/>
      </c>
      <c r="BO954" s="25" t="str">
        <f t="shared" ca="1" si="901"/>
        <v/>
      </c>
      <c r="BP954" s="25" t="str">
        <f t="shared" ca="1" si="902"/>
        <v/>
      </c>
      <c r="BQ954" s="25" t="str">
        <f t="shared" ca="1" si="903"/>
        <v/>
      </c>
      <c r="BR954" s="25" t="str">
        <f t="shared" ca="1" si="904"/>
        <v/>
      </c>
      <c r="BS954" s="25" t="str">
        <f ca="1">IF($H954="","",IF($Q954="x",SUM(BL$3:BN954)+SUM(BQ$3:BR954)-SUM(BS$3:BS953),0))</f>
        <v/>
      </c>
      <c r="BT954" s="25" t="str">
        <f t="shared" ca="1" si="905"/>
        <v/>
      </c>
      <c r="BU954" s="25" t="str">
        <f t="shared" ca="1" si="868"/>
        <v/>
      </c>
      <c r="BV954" s="7"/>
      <c r="BY954" s="7"/>
      <c r="CB954" s="131">
        <f t="shared" si="852"/>
        <v>951</v>
      </c>
      <c r="CC954" s="132" t="str">
        <f t="shared" ca="1" si="906"/>
        <v/>
      </c>
      <c r="CD954" s="133" t="str">
        <f t="shared" ca="1" si="853"/>
        <v/>
      </c>
      <c r="CE954" s="133" t="str">
        <f t="shared" ca="1" si="907"/>
        <v/>
      </c>
      <c r="CF954" s="133" t="str">
        <f t="shared" ca="1" si="854"/>
        <v/>
      </c>
      <c r="CG954" s="133" t="str">
        <f t="shared" ca="1" si="908"/>
        <v/>
      </c>
      <c r="CH954" s="133" t="str">
        <f ca="1">IF($H954="","",IF(MONTH($H954)=MONTH($C$4)-1,MAX(0,(CG954-SUM(N943:N954)+SUM(O943:O954))-(VLOOKUP(CB954-12,$CB$3:$CH953,6,FALSE))),0)*0.25)</f>
        <v/>
      </c>
      <c r="CI954" s="133" t="str">
        <f ca="1">IF($H954="","",CG954-SUM($CH$4:$CH954))</f>
        <v/>
      </c>
      <c r="CK954" s="133" t="str">
        <f ca="1">IF($H954="","",SUM($N$4:$N954)+$CK$3)</f>
        <v/>
      </c>
      <c r="CL954" s="133" t="str">
        <f ca="1">IF($H954="","",SUM($O$4:$O954))</f>
        <v/>
      </c>
      <c r="CM954" s="133" t="str">
        <f t="shared" ca="1" si="911"/>
        <v/>
      </c>
      <c r="CN954" s="133" t="str">
        <f ca="1">IF($H954="","",ROUND(IF(MONTH($H954)=MONTH($C$4)-1,BT954*(1+CC954)-SUM($CM$4:$CM954),0),2))</f>
        <v/>
      </c>
      <c r="CZ954" s="132" t="str">
        <f t="shared" ca="1" si="869"/>
        <v/>
      </c>
    </row>
    <row r="955" spans="6:104" x14ac:dyDescent="0.2">
      <c r="F955" s="3">
        <v>952</v>
      </c>
      <c r="G955" s="3">
        <f t="shared" si="870"/>
        <v>80</v>
      </c>
      <c r="H955" s="8" t="str">
        <f t="shared" ca="1" si="909"/>
        <v/>
      </c>
      <c r="I955" s="6" t="str">
        <f t="shared" ca="1" si="855"/>
        <v/>
      </c>
      <c r="J955" s="6" t="str">
        <f t="shared" ca="1" si="856"/>
        <v/>
      </c>
      <c r="K955" s="7"/>
      <c r="L955" s="6" t="str">
        <f ca="1">IF($H955="","",IF($J955="",VLOOKUP($I955,Sterbetafeln!$A$4:$I$124,$D$10,FALSE),MAX(0.0005,VLOOKUP($I955,Sterbetafeln!$A$4:$I$124,$D$10,FALSE)*VLOOKUP($J955,Sterbetafeln!$A$4:$I$124,$D$13,FALSE))))</f>
        <v/>
      </c>
      <c r="M955" s="78">
        <f ca="1">SUM($O$3:$O955)</f>
        <v>0</v>
      </c>
      <c r="N955" s="25" t="str">
        <f t="shared" ca="1" si="871"/>
        <v/>
      </c>
      <c r="O955" s="25" t="str">
        <f t="shared" ca="1" si="872"/>
        <v/>
      </c>
      <c r="P955" s="25" t="str">
        <f t="shared" ca="1" si="873"/>
        <v/>
      </c>
      <c r="Q955" s="7" t="str">
        <f t="shared" ca="1" si="874"/>
        <v/>
      </c>
      <c r="R955" s="25" t="str">
        <f t="shared" ca="1" si="875"/>
        <v/>
      </c>
      <c r="S955" s="25">
        <f ca="1">SUM(R$3:R955)</f>
        <v>0</v>
      </c>
      <c r="T955" s="25" t="str">
        <f t="shared" ca="1" si="876"/>
        <v/>
      </c>
      <c r="U955" s="25" t="str">
        <f t="shared" ca="1" si="857"/>
        <v/>
      </c>
      <c r="V955" s="25" t="str">
        <f t="shared" ca="1" si="877"/>
        <v/>
      </c>
      <c r="W955" s="25" t="str">
        <f t="shared" ca="1" si="858"/>
        <v/>
      </c>
      <c r="X955" s="25" t="str">
        <f t="shared" ca="1" si="878"/>
        <v/>
      </c>
      <c r="Y955" s="25" t="str">
        <f t="shared" ca="1" si="859"/>
        <v/>
      </c>
      <c r="Z955" s="25" t="str">
        <f t="shared" ca="1" si="879"/>
        <v/>
      </c>
      <c r="AA955" s="25" t="str">
        <f t="shared" ca="1" si="880"/>
        <v/>
      </c>
      <c r="AB955" s="25" t="str">
        <f ca="1">IF($H955="","",IF($Q955="x",SUM(U$3:W955)+SUM(Z$3:AA955)-SUM(AB$3:AB954),0))</f>
        <v/>
      </c>
      <c r="AC955" s="25" t="str">
        <f t="shared" ca="1" si="881"/>
        <v/>
      </c>
      <c r="AD955" s="25" t="str">
        <f t="shared" ca="1" si="860"/>
        <v/>
      </c>
      <c r="AE955" s="7"/>
      <c r="AF955" s="25" t="str">
        <f t="shared" ca="1" si="882"/>
        <v/>
      </c>
      <c r="AG955" s="25">
        <f ca="1">SUM(AF$3:AF955)</f>
        <v>0</v>
      </c>
      <c r="AH955" s="25" t="str">
        <f t="shared" ca="1" si="883"/>
        <v/>
      </c>
      <c r="AI955" s="25" t="str">
        <f t="shared" ca="1" si="861"/>
        <v/>
      </c>
      <c r="AJ955" s="25" t="str">
        <f t="shared" ca="1" si="884"/>
        <v/>
      </c>
      <c r="AK955" s="25" t="str">
        <f t="shared" ca="1" si="862"/>
        <v/>
      </c>
      <c r="AL955" s="25" t="str">
        <f t="shared" ca="1" si="885"/>
        <v/>
      </c>
      <c r="AM955" s="25" t="str">
        <f t="shared" ca="1" si="863"/>
        <v/>
      </c>
      <c r="AN955" s="25" t="str">
        <f t="shared" ca="1" si="886"/>
        <v/>
      </c>
      <c r="AO955" s="25" t="str">
        <f t="shared" ca="1" si="887"/>
        <v/>
      </c>
      <c r="AP955" s="25" t="str">
        <f ca="1">IF($H955="","",IF($Q955="x",SUM(AI$3:AK955)+SUM(AN$3:AO955)-SUM(AP$3:AP954),0))</f>
        <v/>
      </c>
      <c r="AQ955" s="25" t="str">
        <f t="shared" ca="1" si="888"/>
        <v/>
      </c>
      <c r="AR955" s="25" t="str">
        <f t="shared" ca="1" si="864"/>
        <v/>
      </c>
      <c r="AS955" s="7"/>
      <c r="AT955" s="25" t="str">
        <f t="shared" ca="1" si="889"/>
        <v/>
      </c>
      <c r="AU955" s="25">
        <f ca="1">SUM(AT$3:AT955)</f>
        <v>0</v>
      </c>
      <c r="AV955" s="25" t="str">
        <f t="shared" ca="1" si="890"/>
        <v/>
      </c>
      <c r="AW955" s="25" t="str">
        <f t="shared" ca="1" si="865"/>
        <v/>
      </c>
      <c r="AX955" s="25" t="str">
        <f t="shared" ca="1" si="891"/>
        <v/>
      </c>
      <c r="AY955" s="25" t="str">
        <f t="shared" ca="1" si="892"/>
        <v/>
      </c>
      <c r="AZ955" s="25" t="str">
        <f t="shared" ca="1" si="893"/>
        <v/>
      </c>
      <c r="BA955" s="25" t="str">
        <f t="shared" ca="1" si="894"/>
        <v/>
      </c>
      <c r="BB955" s="25" t="str">
        <f t="shared" ca="1" si="895"/>
        <v/>
      </c>
      <c r="BC955" s="25" t="str">
        <f t="shared" ca="1" si="896"/>
        <v/>
      </c>
      <c r="BD955" s="25" t="str">
        <f ca="1">IF($H955="","",IF($Q955="x",SUM(AW$3:AY955)+SUM(BB$3:BC955)-SUM(BD$3:BD954),0))</f>
        <v/>
      </c>
      <c r="BE955" s="25" t="str">
        <f t="shared" ca="1" si="897"/>
        <v/>
      </c>
      <c r="BF955" s="25" t="str">
        <f t="shared" ca="1" si="866"/>
        <v/>
      </c>
      <c r="BG955" s="7"/>
      <c r="BI955" s="25" t="str">
        <f t="shared" ca="1" si="898"/>
        <v/>
      </c>
      <c r="BJ955" s="25">
        <f ca="1">SUM(BI$3:BI955)</f>
        <v>0</v>
      </c>
      <c r="BK955" s="25" t="str">
        <f t="shared" ca="1" si="910"/>
        <v/>
      </c>
      <c r="BL955" s="25" t="str">
        <f t="shared" ca="1" si="867"/>
        <v/>
      </c>
      <c r="BM955" s="25" t="str">
        <f t="shared" ca="1" si="899"/>
        <v/>
      </c>
      <c r="BN955" s="25" t="str">
        <f t="shared" ca="1" si="900"/>
        <v/>
      </c>
      <c r="BO955" s="25" t="str">
        <f t="shared" ca="1" si="901"/>
        <v/>
      </c>
      <c r="BP955" s="25" t="str">
        <f t="shared" ca="1" si="902"/>
        <v/>
      </c>
      <c r="BQ955" s="25" t="str">
        <f t="shared" ca="1" si="903"/>
        <v/>
      </c>
      <c r="BR955" s="25" t="str">
        <f t="shared" ca="1" si="904"/>
        <v/>
      </c>
      <c r="BS955" s="25" t="str">
        <f ca="1">IF($H955="","",IF($Q955="x",SUM(BL$3:BN955)+SUM(BQ$3:BR955)-SUM(BS$3:BS954),0))</f>
        <v/>
      </c>
      <c r="BT955" s="25" t="str">
        <f t="shared" ca="1" si="905"/>
        <v/>
      </c>
      <c r="BU955" s="25" t="str">
        <f t="shared" ca="1" si="868"/>
        <v/>
      </c>
      <c r="BV955" s="7"/>
      <c r="BY955" s="7"/>
      <c r="CB955" s="131">
        <f t="shared" si="852"/>
        <v>952</v>
      </c>
      <c r="CC955" s="132" t="str">
        <f t="shared" ca="1" si="906"/>
        <v/>
      </c>
      <c r="CD955" s="133" t="str">
        <f t="shared" ca="1" si="853"/>
        <v/>
      </c>
      <c r="CE955" s="133" t="str">
        <f t="shared" ca="1" si="907"/>
        <v/>
      </c>
      <c r="CF955" s="133" t="str">
        <f t="shared" ca="1" si="854"/>
        <v/>
      </c>
      <c r="CG955" s="133" t="str">
        <f t="shared" ca="1" si="908"/>
        <v/>
      </c>
      <c r="CH955" s="133" t="str">
        <f ca="1">IF($H955="","",IF(MONTH($H955)=MONTH($C$4)-1,MAX(0,(CG955-SUM(N944:N955)+SUM(O944:O955))-(VLOOKUP(CB955-12,$CB$3:$CH954,6,FALSE))),0)*0.25)</f>
        <v/>
      </c>
      <c r="CI955" s="133" t="str">
        <f ca="1">IF($H955="","",CG955-SUM($CH$4:$CH955))</f>
        <v/>
      </c>
      <c r="CK955" s="133" t="str">
        <f ca="1">IF($H955="","",SUM($N$4:$N955)+$CK$3)</f>
        <v/>
      </c>
      <c r="CL955" s="133" t="str">
        <f ca="1">IF($H955="","",SUM($O$4:$O955))</f>
        <v/>
      </c>
      <c r="CM955" s="133" t="str">
        <f t="shared" ca="1" si="911"/>
        <v/>
      </c>
      <c r="CN955" s="133" t="str">
        <f ca="1">IF($H955="","",ROUND(IF(MONTH($H955)=MONTH($C$4)-1,BT955*(1+CC955)-SUM($CM$4:$CM955),0),2))</f>
        <v/>
      </c>
      <c r="CZ955" s="132" t="str">
        <f t="shared" ca="1" si="869"/>
        <v/>
      </c>
    </row>
    <row r="956" spans="6:104" x14ac:dyDescent="0.2">
      <c r="F956" s="3">
        <v>953</v>
      </c>
      <c r="G956" s="3">
        <f t="shared" si="870"/>
        <v>80</v>
      </c>
      <c r="H956" s="8" t="str">
        <f t="shared" ca="1" si="909"/>
        <v/>
      </c>
      <c r="I956" s="6" t="str">
        <f t="shared" ca="1" si="855"/>
        <v/>
      </c>
      <c r="J956" s="6" t="str">
        <f t="shared" ca="1" si="856"/>
        <v/>
      </c>
      <c r="K956" s="7"/>
      <c r="L956" s="6" t="str">
        <f ca="1">IF($H956="","",IF($J956="",VLOOKUP($I956,Sterbetafeln!$A$4:$I$124,$D$10,FALSE),MAX(0.0005,VLOOKUP($I956,Sterbetafeln!$A$4:$I$124,$D$10,FALSE)*VLOOKUP($J956,Sterbetafeln!$A$4:$I$124,$D$13,FALSE))))</f>
        <v/>
      </c>
      <c r="M956" s="78">
        <f ca="1">SUM($O$3:$O956)</f>
        <v>0</v>
      </c>
      <c r="N956" s="25" t="str">
        <f t="shared" ca="1" si="871"/>
        <v/>
      </c>
      <c r="O956" s="25" t="str">
        <f t="shared" ca="1" si="872"/>
        <v/>
      </c>
      <c r="P956" s="25" t="str">
        <f t="shared" ca="1" si="873"/>
        <v/>
      </c>
      <c r="Q956" s="7" t="str">
        <f t="shared" ca="1" si="874"/>
        <v/>
      </c>
      <c r="R956" s="25" t="str">
        <f t="shared" ca="1" si="875"/>
        <v/>
      </c>
      <c r="S956" s="25">
        <f ca="1">SUM(R$3:R956)</f>
        <v>0</v>
      </c>
      <c r="T956" s="25" t="str">
        <f t="shared" ca="1" si="876"/>
        <v/>
      </c>
      <c r="U956" s="25" t="str">
        <f t="shared" ca="1" si="857"/>
        <v/>
      </c>
      <c r="V956" s="25" t="str">
        <f t="shared" ca="1" si="877"/>
        <v/>
      </c>
      <c r="W956" s="25" t="str">
        <f t="shared" ca="1" si="858"/>
        <v/>
      </c>
      <c r="X956" s="25" t="str">
        <f t="shared" ca="1" si="878"/>
        <v/>
      </c>
      <c r="Y956" s="25" t="str">
        <f t="shared" ca="1" si="859"/>
        <v/>
      </c>
      <c r="Z956" s="25" t="str">
        <f t="shared" ca="1" si="879"/>
        <v/>
      </c>
      <c r="AA956" s="25" t="str">
        <f t="shared" ca="1" si="880"/>
        <v/>
      </c>
      <c r="AB956" s="25" t="str">
        <f ca="1">IF($H956="","",IF($Q956="x",SUM(U$3:W956)+SUM(Z$3:AA956)-SUM(AB$3:AB955),0))</f>
        <v/>
      </c>
      <c r="AC956" s="25" t="str">
        <f t="shared" ca="1" si="881"/>
        <v/>
      </c>
      <c r="AD956" s="25" t="str">
        <f t="shared" ca="1" si="860"/>
        <v/>
      </c>
      <c r="AE956" s="7"/>
      <c r="AF956" s="25" t="str">
        <f t="shared" ca="1" si="882"/>
        <v/>
      </c>
      <c r="AG956" s="25">
        <f ca="1">SUM(AF$3:AF956)</f>
        <v>0</v>
      </c>
      <c r="AH956" s="25" t="str">
        <f t="shared" ca="1" si="883"/>
        <v/>
      </c>
      <c r="AI956" s="25" t="str">
        <f t="shared" ca="1" si="861"/>
        <v/>
      </c>
      <c r="AJ956" s="25" t="str">
        <f t="shared" ca="1" si="884"/>
        <v/>
      </c>
      <c r="AK956" s="25" t="str">
        <f t="shared" ca="1" si="862"/>
        <v/>
      </c>
      <c r="AL956" s="25" t="str">
        <f t="shared" ca="1" si="885"/>
        <v/>
      </c>
      <c r="AM956" s="25" t="str">
        <f t="shared" ca="1" si="863"/>
        <v/>
      </c>
      <c r="AN956" s="25" t="str">
        <f t="shared" ca="1" si="886"/>
        <v/>
      </c>
      <c r="AO956" s="25" t="str">
        <f t="shared" ca="1" si="887"/>
        <v/>
      </c>
      <c r="AP956" s="25" t="str">
        <f ca="1">IF($H956="","",IF($Q956="x",SUM(AI$3:AK956)+SUM(AN$3:AO956)-SUM(AP$3:AP955),0))</f>
        <v/>
      </c>
      <c r="AQ956" s="25" t="str">
        <f t="shared" ca="1" si="888"/>
        <v/>
      </c>
      <c r="AR956" s="25" t="str">
        <f t="shared" ca="1" si="864"/>
        <v/>
      </c>
      <c r="AS956" s="7"/>
      <c r="AT956" s="25" t="str">
        <f t="shared" ca="1" si="889"/>
        <v/>
      </c>
      <c r="AU956" s="25">
        <f ca="1">SUM(AT$3:AT956)</f>
        <v>0</v>
      </c>
      <c r="AV956" s="25" t="str">
        <f t="shared" ca="1" si="890"/>
        <v/>
      </c>
      <c r="AW956" s="25" t="str">
        <f t="shared" ca="1" si="865"/>
        <v/>
      </c>
      <c r="AX956" s="25" t="str">
        <f t="shared" ca="1" si="891"/>
        <v/>
      </c>
      <c r="AY956" s="25" t="str">
        <f t="shared" ca="1" si="892"/>
        <v/>
      </c>
      <c r="AZ956" s="25" t="str">
        <f t="shared" ca="1" si="893"/>
        <v/>
      </c>
      <c r="BA956" s="25" t="str">
        <f t="shared" ca="1" si="894"/>
        <v/>
      </c>
      <c r="BB956" s="25" t="str">
        <f t="shared" ca="1" si="895"/>
        <v/>
      </c>
      <c r="BC956" s="25" t="str">
        <f t="shared" ca="1" si="896"/>
        <v/>
      </c>
      <c r="BD956" s="25" t="str">
        <f ca="1">IF($H956="","",IF($Q956="x",SUM(AW$3:AY956)+SUM(BB$3:BC956)-SUM(BD$3:BD955),0))</f>
        <v/>
      </c>
      <c r="BE956" s="25" t="str">
        <f t="shared" ca="1" si="897"/>
        <v/>
      </c>
      <c r="BF956" s="25" t="str">
        <f t="shared" ca="1" si="866"/>
        <v/>
      </c>
      <c r="BG956" s="7"/>
      <c r="BI956" s="25" t="str">
        <f t="shared" ca="1" si="898"/>
        <v/>
      </c>
      <c r="BJ956" s="25">
        <f ca="1">SUM(BI$3:BI956)</f>
        <v>0</v>
      </c>
      <c r="BK956" s="25" t="str">
        <f t="shared" ca="1" si="910"/>
        <v/>
      </c>
      <c r="BL956" s="25" t="str">
        <f t="shared" ca="1" si="867"/>
        <v/>
      </c>
      <c r="BM956" s="25" t="str">
        <f t="shared" ca="1" si="899"/>
        <v/>
      </c>
      <c r="BN956" s="25" t="str">
        <f t="shared" ca="1" si="900"/>
        <v/>
      </c>
      <c r="BO956" s="25" t="str">
        <f t="shared" ca="1" si="901"/>
        <v/>
      </c>
      <c r="BP956" s="25" t="str">
        <f t="shared" ca="1" si="902"/>
        <v/>
      </c>
      <c r="BQ956" s="25" t="str">
        <f t="shared" ca="1" si="903"/>
        <v/>
      </c>
      <c r="BR956" s="25" t="str">
        <f t="shared" ca="1" si="904"/>
        <v/>
      </c>
      <c r="BS956" s="25" t="str">
        <f ca="1">IF($H956="","",IF($Q956="x",SUM(BL$3:BN956)+SUM(BQ$3:BR956)-SUM(BS$3:BS955),0))</f>
        <v/>
      </c>
      <c r="BT956" s="25" t="str">
        <f t="shared" ca="1" si="905"/>
        <v/>
      </c>
      <c r="BU956" s="25" t="str">
        <f t="shared" ca="1" si="868"/>
        <v/>
      </c>
      <c r="BV956" s="7"/>
      <c r="BY956" s="7"/>
      <c r="CB956" s="131">
        <f t="shared" si="852"/>
        <v>953</v>
      </c>
      <c r="CC956" s="132" t="str">
        <f t="shared" ca="1" si="906"/>
        <v/>
      </c>
      <c r="CD956" s="133" t="str">
        <f t="shared" ca="1" si="853"/>
        <v/>
      </c>
      <c r="CE956" s="133" t="str">
        <f t="shared" ca="1" si="907"/>
        <v/>
      </c>
      <c r="CF956" s="133" t="str">
        <f t="shared" ca="1" si="854"/>
        <v/>
      </c>
      <c r="CG956" s="133" t="str">
        <f t="shared" ca="1" si="908"/>
        <v/>
      </c>
      <c r="CH956" s="133" t="str">
        <f ca="1">IF($H956="","",IF(MONTH($H956)=MONTH($C$4)-1,MAX(0,(CG956-SUM(N945:N956)+SUM(O945:O956))-(VLOOKUP(CB956-12,$CB$3:$CH955,6,FALSE))),0)*0.25)</f>
        <v/>
      </c>
      <c r="CI956" s="133" t="str">
        <f ca="1">IF($H956="","",CG956-SUM($CH$4:$CH956))</f>
        <v/>
      </c>
      <c r="CK956" s="133" t="str">
        <f ca="1">IF($H956="","",SUM($N$4:$N956)+$CK$3)</f>
        <v/>
      </c>
      <c r="CL956" s="133" t="str">
        <f ca="1">IF($H956="","",SUM($O$4:$O956))</f>
        <v/>
      </c>
      <c r="CM956" s="133" t="str">
        <f t="shared" ca="1" si="911"/>
        <v/>
      </c>
      <c r="CN956" s="133" t="str">
        <f ca="1">IF($H956="","",ROUND(IF(MONTH($H956)=MONTH($C$4)-1,BT956*(1+CC956)-SUM($CM$4:$CM956),0),2))</f>
        <v/>
      </c>
      <c r="CZ956" s="132" t="str">
        <f t="shared" ca="1" si="869"/>
        <v/>
      </c>
    </row>
    <row r="957" spans="6:104" x14ac:dyDescent="0.2">
      <c r="F957" s="3">
        <v>954</v>
      </c>
      <c r="G957" s="3">
        <f t="shared" si="870"/>
        <v>80</v>
      </c>
      <c r="H957" s="8" t="str">
        <f t="shared" ca="1" si="909"/>
        <v/>
      </c>
      <c r="I957" s="6" t="str">
        <f t="shared" ca="1" si="855"/>
        <v/>
      </c>
      <c r="J957" s="6" t="str">
        <f t="shared" ca="1" si="856"/>
        <v/>
      </c>
      <c r="K957" s="7"/>
      <c r="L957" s="6" t="str">
        <f ca="1">IF($H957="","",IF($J957="",VLOOKUP($I957,Sterbetafeln!$A$4:$I$124,$D$10,FALSE),MAX(0.0005,VLOOKUP($I957,Sterbetafeln!$A$4:$I$124,$D$10,FALSE)*VLOOKUP($J957,Sterbetafeln!$A$4:$I$124,$D$13,FALSE))))</f>
        <v/>
      </c>
      <c r="M957" s="78">
        <f ca="1">SUM($O$3:$O957)</f>
        <v>0</v>
      </c>
      <c r="N957" s="25" t="str">
        <f t="shared" ca="1" si="871"/>
        <v/>
      </c>
      <c r="O957" s="25" t="str">
        <f t="shared" ca="1" si="872"/>
        <v/>
      </c>
      <c r="P957" s="25" t="str">
        <f t="shared" ca="1" si="873"/>
        <v/>
      </c>
      <c r="Q957" s="7" t="str">
        <f t="shared" ca="1" si="874"/>
        <v/>
      </c>
      <c r="R957" s="25" t="str">
        <f t="shared" ca="1" si="875"/>
        <v/>
      </c>
      <c r="S957" s="25">
        <f ca="1">SUM(R$3:R957)</f>
        <v>0</v>
      </c>
      <c r="T957" s="25" t="str">
        <f t="shared" ca="1" si="876"/>
        <v/>
      </c>
      <c r="U957" s="25" t="str">
        <f t="shared" ca="1" si="857"/>
        <v/>
      </c>
      <c r="V957" s="25" t="str">
        <f t="shared" ca="1" si="877"/>
        <v/>
      </c>
      <c r="W957" s="25" t="str">
        <f t="shared" ca="1" si="858"/>
        <v/>
      </c>
      <c r="X957" s="25" t="str">
        <f t="shared" ca="1" si="878"/>
        <v/>
      </c>
      <c r="Y957" s="25" t="str">
        <f t="shared" ca="1" si="859"/>
        <v/>
      </c>
      <c r="Z957" s="25" t="str">
        <f t="shared" ca="1" si="879"/>
        <v/>
      </c>
      <c r="AA957" s="25" t="str">
        <f t="shared" ca="1" si="880"/>
        <v/>
      </c>
      <c r="AB957" s="25" t="str">
        <f ca="1">IF($H957="","",IF($Q957="x",SUM(U$3:W957)+SUM(Z$3:AA957)-SUM(AB$3:AB956),0))</f>
        <v/>
      </c>
      <c r="AC957" s="25" t="str">
        <f t="shared" ca="1" si="881"/>
        <v/>
      </c>
      <c r="AD957" s="25" t="str">
        <f t="shared" ca="1" si="860"/>
        <v/>
      </c>
      <c r="AE957" s="7"/>
      <c r="AF957" s="25" t="str">
        <f t="shared" ca="1" si="882"/>
        <v/>
      </c>
      <c r="AG957" s="25">
        <f ca="1">SUM(AF$3:AF957)</f>
        <v>0</v>
      </c>
      <c r="AH957" s="25" t="str">
        <f t="shared" ca="1" si="883"/>
        <v/>
      </c>
      <c r="AI957" s="25" t="str">
        <f t="shared" ca="1" si="861"/>
        <v/>
      </c>
      <c r="AJ957" s="25" t="str">
        <f t="shared" ca="1" si="884"/>
        <v/>
      </c>
      <c r="AK957" s="25" t="str">
        <f t="shared" ca="1" si="862"/>
        <v/>
      </c>
      <c r="AL957" s="25" t="str">
        <f t="shared" ca="1" si="885"/>
        <v/>
      </c>
      <c r="AM957" s="25" t="str">
        <f t="shared" ca="1" si="863"/>
        <v/>
      </c>
      <c r="AN957" s="25" t="str">
        <f t="shared" ca="1" si="886"/>
        <v/>
      </c>
      <c r="AO957" s="25" t="str">
        <f t="shared" ca="1" si="887"/>
        <v/>
      </c>
      <c r="AP957" s="25" t="str">
        <f ca="1">IF($H957="","",IF($Q957="x",SUM(AI$3:AK957)+SUM(AN$3:AO957)-SUM(AP$3:AP956),0))</f>
        <v/>
      </c>
      <c r="AQ957" s="25" t="str">
        <f t="shared" ca="1" si="888"/>
        <v/>
      </c>
      <c r="AR957" s="25" t="str">
        <f t="shared" ca="1" si="864"/>
        <v/>
      </c>
      <c r="AS957" s="7"/>
      <c r="AT957" s="25" t="str">
        <f t="shared" ca="1" si="889"/>
        <v/>
      </c>
      <c r="AU957" s="25">
        <f ca="1">SUM(AT$3:AT957)</f>
        <v>0</v>
      </c>
      <c r="AV957" s="25" t="str">
        <f t="shared" ca="1" si="890"/>
        <v/>
      </c>
      <c r="AW957" s="25" t="str">
        <f t="shared" ca="1" si="865"/>
        <v/>
      </c>
      <c r="AX957" s="25" t="str">
        <f t="shared" ca="1" si="891"/>
        <v/>
      </c>
      <c r="AY957" s="25" t="str">
        <f t="shared" ca="1" si="892"/>
        <v/>
      </c>
      <c r="AZ957" s="25" t="str">
        <f t="shared" ca="1" si="893"/>
        <v/>
      </c>
      <c r="BA957" s="25" t="str">
        <f t="shared" ca="1" si="894"/>
        <v/>
      </c>
      <c r="BB957" s="25" t="str">
        <f t="shared" ca="1" si="895"/>
        <v/>
      </c>
      <c r="BC957" s="25" t="str">
        <f t="shared" ca="1" si="896"/>
        <v/>
      </c>
      <c r="BD957" s="25" t="str">
        <f ca="1">IF($H957="","",IF($Q957="x",SUM(AW$3:AY957)+SUM(BB$3:BC957)-SUM(BD$3:BD956),0))</f>
        <v/>
      </c>
      <c r="BE957" s="25" t="str">
        <f t="shared" ca="1" si="897"/>
        <v/>
      </c>
      <c r="BF957" s="25" t="str">
        <f t="shared" ca="1" si="866"/>
        <v/>
      </c>
      <c r="BG957" s="7"/>
      <c r="BI957" s="25" t="str">
        <f t="shared" ca="1" si="898"/>
        <v/>
      </c>
      <c r="BJ957" s="25">
        <f ca="1">SUM(BI$3:BI957)</f>
        <v>0</v>
      </c>
      <c r="BK957" s="25" t="str">
        <f t="shared" ca="1" si="910"/>
        <v/>
      </c>
      <c r="BL957" s="25" t="str">
        <f t="shared" ca="1" si="867"/>
        <v/>
      </c>
      <c r="BM957" s="25" t="str">
        <f t="shared" ca="1" si="899"/>
        <v/>
      </c>
      <c r="BN957" s="25" t="str">
        <f t="shared" ca="1" si="900"/>
        <v/>
      </c>
      <c r="BO957" s="25" t="str">
        <f t="shared" ca="1" si="901"/>
        <v/>
      </c>
      <c r="BP957" s="25" t="str">
        <f t="shared" ca="1" si="902"/>
        <v/>
      </c>
      <c r="BQ957" s="25" t="str">
        <f t="shared" ca="1" si="903"/>
        <v/>
      </c>
      <c r="BR957" s="25" t="str">
        <f t="shared" ca="1" si="904"/>
        <v/>
      </c>
      <c r="BS957" s="25" t="str">
        <f ca="1">IF($H957="","",IF($Q957="x",SUM(BL$3:BN957)+SUM(BQ$3:BR957)-SUM(BS$3:BS956),0))</f>
        <v/>
      </c>
      <c r="BT957" s="25" t="str">
        <f t="shared" ca="1" si="905"/>
        <v/>
      </c>
      <c r="BU957" s="25" t="str">
        <f t="shared" ca="1" si="868"/>
        <v/>
      </c>
      <c r="BV957" s="7"/>
      <c r="BY957" s="7"/>
      <c r="CB957" s="131">
        <f t="shared" si="852"/>
        <v>954</v>
      </c>
      <c r="CC957" s="132" t="str">
        <f t="shared" ca="1" si="906"/>
        <v/>
      </c>
      <c r="CD957" s="133" t="str">
        <f t="shared" ca="1" si="853"/>
        <v/>
      </c>
      <c r="CE957" s="133" t="str">
        <f t="shared" ca="1" si="907"/>
        <v/>
      </c>
      <c r="CF957" s="133" t="str">
        <f t="shared" ca="1" si="854"/>
        <v/>
      </c>
      <c r="CG957" s="133" t="str">
        <f t="shared" ca="1" si="908"/>
        <v/>
      </c>
      <c r="CH957" s="133" t="str">
        <f ca="1">IF($H957="","",IF(MONTH($H957)=MONTH($C$4)-1,MAX(0,(CG957-SUM(N946:N957)+SUM(O946:O957))-(VLOOKUP(CB957-12,$CB$3:$CH956,6,FALSE))),0)*0.25)</f>
        <v/>
      </c>
      <c r="CI957" s="133" t="str">
        <f ca="1">IF($H957="","",CG957-SUM($CH$4:$CH957))</f>
        <v/>
      </c>
      <c r="CK957" s="133" t="str">
        <f ca="1">IF($H957="","",SUM($N$4:$N957)+$CK$3)</f>
        <v/>
      </c>
      <c r="CL957" s="133" t="str">
        <f ca="1">IF($H957="","",SUM($O$4:$O957))</f>
        <v/>
      </c>
      <c r="CM957" s="133" t="str">
        <f t="shared" ca="1" si="911"/>
        <v/>
      </c>
      <c r="CN957" s="133" t="str">
        <f ca="1">IF($H957="","",ROUND(IF(MONTH($H957)=MONTH($C$4)-1,BT957*(1+CC957)-SUM($CM$4:$CM957),0),2))</f>
        <v/>
      </c>
      <c r="CZ957" s="132" t="str">
        <f t="shared" ca="1" si="869"/>
        <v/>
      </c>
    </row>
    <row r="958" spans="6:104" x14ac:dyDescent="0.2">
      <c r="F958" s="3">
        <v>955</v>
      </c>
      <c r="G958" s="3">
        <f t="shared" si="870"/>
        <v>80</v>
      </c>
      <c r="H958" s="8" t="str">
        <f t="shared" ca="1" si="909"/>
        <v/>
      </c>
      <c r="I958" s="6" t="str">
        <f t="shared" ca="1" si="855"/>
        <v/>
      </c>
      <c r="J958" s="6" t="str">
        <f t="shared" ca="1" si="856"/>
        <v/>
      </c>
      <c r="K958" s="7"/>
      <c r="L958" s="6" t="str">
        <f ca="1">IF($H958="","",IF($J958="",VLOOKUP($I958,Sterbetafeln!$A$4:$I$124,$D$10,FALSE),MAX(0.0005,VLOOKUP($I958,Sterbetafeln!$A$4:$I$124,$D$10,FALSE)*VLOOKUP($J958,Sterbetafeln!$A$4:$I$124,$D$13,FALSE))))</f>
        <v/>
      </c>
      <c r="M958" s="78">
        <f ca="1">SUM($O$3:$O958)</f>
        <v>0</v>
      </c>
      <c r="N958" s="25" t="str">
        <f t="shared" ca="1" si="871"/>
        <v/>
      </c>
      <c r="O958" s="25" t="str">
        <f t="shared" ca="1" si="872"/>
        <v/>
      </c>
      <c r="P958" s="25" t="str">
        <f t="shared" ca="1" si="873"/>
        <v/>
      </c>
      <c r="Q958" s="7" t="str">
        <f t="shared" ca="1" si="874"/>
        <v/>
      </c>
      <c r="R958" s="25" t="str">
        <f t="shared" ca="1" si="875"/>
        <v/>
      </c>
      <c r="S958" s="25">
        <f ca="1">SUM(R$3:R958)</f>
        <v>0</v>
      </c>
      <c r="T958" s="25" t="str">
        <f t="shared" ca="1" si="876"/>
        <v/>
      </c>
      <c r="U958" s="25" t="str">
        <f t="shared" ca="1" si="857"/>
        <v/>
      </c>
      <c r="V958" s="25" t="str">
        <f t="shared" ca="1" si="877"/>
        <v/>
      </c>
      <c r="W958" s="25" t="str">
        <f t="shared" ca="1" si="858"/>
        <v/>
      </c>
      <c r="X958" s="25" t="str">
        <f t="shared" ca="1" si="878"/>
        <v/>
      </c>
      <c r="Y958" s="25" t="str">
        <f t="shared" ca="1" si="859"/>
        <v/>
      </c>
      <c r="Z958" s="25" t="str">
        <f t="shared" ca="1" si="879"/>
        <v/>
      </c>
      <c r="AA958" s="25" t="str">
        <f t="shared" ca="1" si="880"/>
        <v/>
      </c>
      <c r="AB958" s="25" t="str">
        <f ca="1">IF($H958="","",IF($Q958="x",SUM(U$3:W958)+SUM(Z$3:AA958)-SUM(AB$3:AB957),0))</f>
        <v/>
      </c>
      <c r="AC958" s="25" t="str">
        <f t="shared" ca="1" si="881"/>
        <v/>
      </c>
      <c r="AD958" s="25" t="str">
        <f t="shared" ca="1" si="860"/>
        <v/>
      </c>
      <c r="AE958" s="7"/>
      <c r="AF958" s="25" t="str">
        <f t="shared" ca="1" si="882"/>
        <v/>
      </c>
      <c r="AG958" s="25">
        <f ca="1">SUM(AF$3:AF958)</f>
        <v>0</v>
      </c>
      <c r="AH958" s="25" t="str">
        <f t="shared" ca="1" si="883"/>
        <v/>
      </c>
      <c r="AI958" s="25" t="str">
        <f t="shared" ca="1" si="861"/>
        <v/>
      </c>
      <c r="AJ958" s="25" t="str">
        <f t="shared" ca="1" si="884"/>
        <v/>
      </c>
      <c r="AK958" s="25" t="str">
        <f t="shared" ca="1" si="862"/>
        <v/>
      </c>
      <c r="AL958" s="25" t="str">
        <f t="shared" ca="1" si="885"/>
        <v/>
      </c>
      <c r="AM958" s="25" t="str">
        <f t="shared" ca="1" si="863"/>
        <v/>
      </c>
      <c r="AN958" s="25" t="str">
        <f t="shared" ca="1" si="886"/>
        <v/>
      </c>
      <c r="AO958" s="25" t="str">
        <f t="shared" ca="1" si="887"/>
        <v/>
      </c>
      <c r="AP958" s="25" t="str">
        <f ca="1">IF($H958="","",IF($Q958="x",SUM(AI$3:AK958)+SUM(AN$3:AO958)-SUM(AP$3:AP957),0))</f>
        <v/>
      </c>
      <c r="AQ958" s="25" t="str">
        <f t="shared" ca="1" si="888"/>
        <v/>
      </c>
      <c r="AR958" s="25" t="str">
        <f t="shared" ca="1" si="864"/>
        <v/>
      </c>
      <c r="AS958" s="7"/>
      <c r="AT958" s="25" t="str">
        <f t="shared" ca="1" si="889"/>
        <v/>
      </c>
      <c r="AU958" s="25">
        <f ca="1">SUM(AT$3:AT958)</f>
        <v>0</v>
      </c>
      <c r="AV958" s="25" t="str">
        <f t="shared" ca="1" si="890"/>
        <v/>
      </c>
      <c r="AW958" s="25" t="str">
        <f t="shared" ca="1" si="865"/>
        <v/>
      </c>
      <c r="AX958" s="25" t="str">
        <f t="shared" ca="1" si="891"/>
        <v/>
      </c>
      <c r="AY958" s="25" t="str">
        <f t="shared" ca="1" si="892"/>
        <v/>
      </c>
      <c r="AZ958" s="25" t="str">
        <f t="shared" ca="1" si="893"/>
        <v/>
      </c>
      <c r="BA958" s="25" t="str">
        <f t="shared" ca="1" si="894"/>
        <v/>
      </c>
      <c r="BB958" s="25" t="str">
        <f t="shared" ca="1" si="895"/>
        <v/>
      </c>
      <c r="BC958" s="25" t="str">
        <f t="shared" ca="1" si="896"/>
        <v/>
      </c>
      <c r="BD958" s="25" t="str">
        <f ca="1">IF($H958="","",IF($Q958="x",SUM(AW$3:AY958)+SUM(BB$3:BC958)-SUM(BD$3:BD957),0))</f>
        <v/>
      </c>
      <c r="BE958" s="25" t="str">
        <f t="shared" ca="1" si="897"/>
        <v/>
      </c>
      <c r="BF958" s="25" t="str">
        <f t="shared" ca="1" si="866"/>
        <v/>
      </c>
      <c r="BG958" s="7"/>
      <c r="BI958" s="25" t="str">
        <f t="shared" ca="1" si="898"/>
        <v/>
      </c>
      <c r="BJ958" s="25">
        <f ca="1">SUM(BI$3:BI958)</f>
        <v>0</v>
      </c>
      <c r="BK958" s="25" t="str">
        <f t="shared" ca="1" si="910"/>
        <v/>
      </c>
      <c r="BL958" s="25" t="str">
        <f t="shared" ca="1" si="867"/>
        <v/>
      </c>
      <c r="BM958" s="25" t="str">
        <f t="shared" ca="1" si="899"/>
        <v/>
      </c>
      <c r="BN958" s="25" t="str">
        <f t="shared" ca="1" si="900"/>
        <v/>
      </c>
      <c r="BO958" s="25" t="str">
        <f t="shared" ca="1" si="901"/>
        <v/>
      </c>
      <c r="BP958" s="25" t="str">
        <f t="shared" ca="1" si="902"/>
        <v/>
      </c>
      <c r="BQ958" s="25" t="str">
        <f t="shared" ca="1" si="903"/>
        <v/>
      </c>
      <c r="BR958" s="25" t="str">
        <f t="shared" ca="1" si="904"/>
        <v/>
      </c>
      <c r="BS958" s="25" t="str">
        <f ca="1">IF($H958="","",IF($Q958="x",SUM(BL$3:BN958)+SUM(BQ$3:BR958)-SUM(BS$3:BS957),0))</f>
        <v/>
      </c>
      <c r="BT958" s="25" t="str">
        <f t="shared" ca="1" si="905"/>
        <v/>
      </c>
      <c r="BU958" s="25" t="str">
        <f t="shared" ca="1" si="868"/>
        <v/>
      </c>
      <c r="BV958" s="7"/>
      <c r="BY958" s="7"/>
      <c r="CB958" s="131">
        <f t="shared" si="852"/>
        <v>955</v>
      </c>
      <c r="CC958" s="132" t="str">
        <f t="shared" ca="1" si="906"/>
        <v/>
      </c>
      <c r="CD958" s="133" t="str">
        <f t="shared" ca="1" si="853"/>
        <v/>
      </c>
      <c r="CE958" s="133" t="str">
        <f t="shared" ca="1" si="907"/>
        <v/>
      </c>
      <c r="CF958" s="133" t="str">
        <f t="shared" ca="1" si="854"/>
        <v/>
      </c>
      <c r="CG958" s="133" t="str">
        <f t="shared" ca="1" si="908"/>
        <v/>
      </c>
      <c r="CH958" s="133" t="str">
        <f ca="1">IF($H958="","",IF(MONTH($H958)=MONTH($C$4)-1,MAX(0,(CG958-SUM(N947:N958)+SUM(O947:O958))-(VLOOKUP(CB958-12,$CB$3:$CH957,6,FALSE))),0)*0.25)</f>
        <v/>
      </c>
      <c r="CI958" s="133" t="str">
        <f ca="1">IF($H958="","",CG958-SUM($CH$4:$CH958))</f>
        <v/>
      </c>
      <c r="CK958" s="133" t="str">
        <f ca="1">IF($H958="","",SUM($N$4:$N958)+$CK$3)</f>
        <v/>
      </c>
      <c r="CL958" s="133" t="str">
        <f ca="1">IF($H958="","",SUM($O$4:$O958))</f>
        <v/>
      </c>
      <c r="CM958" s="133" t="str">
        <f t="shared" ca="1" si="911"/>
        <v/>
      </c>
      <c r="CN958" s="133" t="str">
        <f ca="1">IF($H958="","",ROUND(IF(MONTH($H958)=MONTH($C$4)-1,BT958*(1+CC958)-SUM($CM$4:$CM958),0),2))</f>
        <v/>
      </c>
      <c r="CZ958" s="132" t="str">
        <f t="shared" ca="1" si="869"/>
        <v/>
      </c>
    </row>
    <row r="959" spans="6:104" x14ac:dyDescent="0.2">
      <c r="F959" s="3">
        <v>956</v>
      </c>
      <c r="G959" s="3">
        <f t="shared" si="870"/>
        <v>80</v>
      </c>
      <c r="H959" s="8" t="str">
        <f t="shared" ca="1" si="909"/>
        <v/>
      </c>
      <c r="I959" s="6" t="str">
        <f t="shared" ca="1" si="855"/>
        <v/>
      </c>
      <c r="J959" s="6" t="str">
        <f t="shared" ca="1" si="856"/>
        <v/>
      </c>
      <c r="K959" s="7"/>
      <c r="L959" s="6" t="str">
        <f ca="1">IF($H959="","",IF($J959="",VLOOKUP($I959,Sterbetafeln!$A$4:$I$124,$D$10,FALSE),MAX(0.0005,VLOOKUP($I959,Sterbetafeln!$A$4:$I$124,$D$10,FALSE)*VLOOKUP($J959,Sterbetafeln!$A$4:$I$124,$D$13,FALSE))))</f>
        <v/>
      </c>
      <c r="M959" s="78">
        <f ca="1">SUM($O$3:$O959)</f>
        <v>0</v>
      </c>
      <c r="N959" s="25" t="str">
        <f t="shared" ca="1" si="871"/>
        <v/>
      </c>
      <c r="O959" s="25" t="str">
        <f t="shared" ca="1" si="872"/>
        <v/>
      </c>
      <c r="P959" s="25" t="str">
        <f t="shared" ca="1" si="873"/>
        <v/>
      </c>
      <c r="Q959" s="7" t="str">
        <f t="shared" ca="1" si="874"/>
        <v/>
      </c>
      <c r="R959" s="25" t="str">
        <f t="shared" ca="1" si="875"/>
        <v/>
      </c>
      <c r="S959" s="25">
        <f ca="1">SUM(R$3:R959)</f>
        <v>0</v>
      </c>
      <c r="T959" s="25" t="str">
        <f t="shared" ca="1" si="876"/>
        <v/>
      </c>
      <c r="U959" s="25" t="str">
        <f t="shared" ca="1" si="857"/>
        <v/>
      </c>
      <c r="V959" s="25" t="str">
        <f t="shared" ca="1" si="877"/>
        <v/>
      </c>
      <c r="W959" s="25" t="str">
        <f t="shared" ca="1" si="858"/>
        <v/>
      </c>
      <c r="X959" s="25" t="str">
        <f t="shared" ca="1" si="878"/>
        <v/>
      </c>
      <c r="Y959" s="25" t="str">
        <f t="shared" ca="1" si="859"/>
        <v/>
      </c>
      <c r="Z959" s="25" t="str">
        <f t="shared" ca="1" si="879"/>
        <v/>
      </c>
      <c r="AA959" s="25" t="str">
        <f t="shared" ca="1" si="880"/>
        <v/>
      </c>
      <c r="AB959" s="25" t="str">
        <f ca="1">IF($H959="","",IF($Q959="x",SUM(U$3:W959)+SUM(Z$3:AA959)-SUM(AB$3:AB958),0))</f>
        <v/>
      </c>
      <c r="AC959" s="25" t="str">
        <f t="shared" ca="1" si="881"/>
        <v/>
      </c>
      <c r="AD959" s="25" t="str">
        <f t="shared" ca="1" si="860"/>
        <v/>
      </c>
      <c r="AE959" s="7"/>
      <c r="AF959" s="25" t="str">
        <f t="shared" ca="1" si="882"/>
        <v/>
      </c>
      <c r="AG959" s="25">
        <f ca="1">SUM(AF$3:AF959)</f>
        <v>0</v>
      </c>
      <c r="AH959" s="25" t="str">
        <f t="shared" ca="1" si="883"/>
        <v/>
      </c>
      <c r="AI959" s="25" t="str">
        <f t="shared" ca="1" si="861"/>
        <v/>
      </c>
      <c r="AJ959" s="25" t="str">
        <f t="shared" ca="1" si="884"/>
        <v/>
      </c>
      <c r="AK959" s="25" t="str">
        <f t="shared" ca="1" si="862"/>
        <v/>
      </c>
      <c r="AL959" s="25" t="str">
        <f t="shared" ca="1" si="885"/>
        <v/>
      </c>
      <c r="AM959" s="25" t="str">
        <f t="shared" ca="1" si="863"/>
        <v/>
      </c>
      <c r="AN959" s="25" t="str">
        <f t="shared" ca="1" si="886"/>
        <v/>
      </c>
      <c r="AO959" s="25" t="str">
        <f t="shared" ca="1" si="887"/>
        <v/>
      </c>
      <c r="AP959" s="25" t="str">
        <f ca="1">IF($H959="","",IF($Q959="x",SUM(AI$3:AK959)+SUM(AN$3:AO959)-SUM(AP$3:AP958),0))</f>
        <v/>
      </c>
      <c r="AQ959" s="25" t="str">
        <f t="shared" ca="1" si="888"/>
        <v/>
      </c>
      <c r="AR959" s="25" t="str">
        <f t="shared" ca="1" si="864"/>
        <v/>
      </c>
      <c r="AS959" s="7"/>
      <c r="AT959" s="25" t="str">
        <f t="shared" ca="1" si="889"/>
        <v/>
      </c>
      <c r="AU959" s="25">
        <f ca="1">SUM(AT$3:AT959)</f>
        <v>0</v>
      </c>
      <c r="AV959" s="25" t="str">
        <f t="shared" ca="1" si="890"/>
        <v/>
      </c>
      <c r="AW959" s="25" t="str">
        <f t="shared" ca="1" si="865"/>
        <v/>
      </c>
      <c r="AX959" s="25" t="str">
        <f t="shared" ca="1" si="891"/>
        <v/>
      </c>
      <c r="AY959" s="25" t="str">
        <f t="shared" ca="1" si="892"/>
        <v/>
      </c>
      <c r="AZ959" s="25" t="str">
        <f t="shared" ca="1" si="893"/>
        <v/>
      </c>
      <c r="BA959" s="25" t="str">
        <f t="shared" ca="1" si="894"/>
        <v/>
      </c>
      <c r="BB959" s="25" t="str">
        <f t="shared" ca="1" si="895"/>
        <v/>
      </c>
      <c r="BC959" s="25" t="str">
        <f t="shared" ca="1" si="896"/>
        <v/>
      </c>
      <c r="BD959" s="25" t="str">
        <f ca="1">IF($H959="","",IF($Q959="x",SUM(AW$3:AY959)+SUM(BB$3:BC959)-SUM(BD$3:BD958),0))</f>
        <v/>
      </c>
      <c r="BE959" s="25" t="str">
        <f t="shared" ca="1" si="897"/>
        <v/>
      </c>
      <c r="BF959" s="25" t="str">
        <f t="shared" ca="1" si="866"/>
        <v/>
      </c>
      <c r="BG959" s="7"/>
      <c r="BI959" s="25" t="str">
        <f t="shared" ca="1" si="898"/>
        <v/>
      </c>
      <c r="BJ959" s="25">
        <f ca="1">SUM(BI$3:BI959)</f>
        <v>0</v>
      </c>
      <c r="BK959" s="25" t="str">
        <f t="shared" ca="1" si="910"/>
        <v/>
      </c>
      <c r="BL959" s="25" t="str">
        <f t="shared" ca="1" si="867"/>
        <v/>
      </c>
      <c r="BM959" s="25" t="str">
        <f t="shared" ca="1" si="899"/>
        <v/>
      </c>
      <c r="BN959" s="25" t="str">
        <f t="shared" ca="1" si="900"/>
        <v/>
      </c>
      <c r="BO959" s="25" t="str">
        <f t="shared" ca="1" si="901"/>
        <v/>
      </c>
      <c r="BP959" s="25" t="str">
        <f t="shared" ca="1" si="902"/>
        <v/>
      </c>
      <c r="BQ959" s="25" t="str">
        <f t="shared" ca="1" si="903"/>
        <v/>
      </c>
      <c r="BR959" s="25" t="str">
        <f t="shared" ca="1" si="904"/>
        <v/>
      </c>
      <c r="BS959" s="25" t="str">
        <f ca="1">IF($H959="","",IF($Q959="x",SUM(BL$3:BN959)+SUM(BQ$3:BR959)-SUM(BS$3:BS958),0))</f>
        <v/>
      </c>
      <c r="BT959" s="25" t="str">
        <f t="shared" ca="1" si="905"/>
        <v/>
      </c>
      <c r="BU959" s="25" t="str">
        <f t="shared" ca="1" si="868"/>
        <v/>
      </c>
      <c r="BV959" s="7"/>
      <c r="BY959" s="7"/>
      <c r="CB959" s="131">
        <f t="shared" si="852"/>
        <v>956</v>
      </c>
      <c r="CC959" s="132" t="str">
        <f t="shared" ca="1" si="906"/>
        <v/>
      </c>
      <c r="CD959" s="133" t="str">
        <f t="shared" ca="1" si="853"/>
        <v/>
      </c>
      <c r="CE959" s="133" t="str">
        <f t="shared" ca="1" si="907"/>
        <v/>
      </c>
      <c r="CF959" s="133" t="str">
        <f t="shared" ca="1" si="854"/>
        <v/>
      </c>
      <c r="CG959" s="133" t="str">
        <f t="shared" ca="1" si="908"/>
        <v/>
      </c>
      <c r="CH959" s="133" t="str">
        <f ca="1">IF($H959="","",IF(MONTH($H959)=MONTH($C$4)-1,MAX(0,(CG959-SUM(N948:N959)+SUM(O948:O959))-(VLOOKUP(CB959-12,$CB$3:$CH958,6,FALSE))),0)*0.25)</f>
        <v/>
      </c>
      <c r="CI959" s="133" t="str">
        <f ca="1">IF($H959="","",CG959-SUM($CH$4:$CH959))</f>
        <v/>
      </c>
      <c r="CK959" s="133" t="str">
        <f ca="1">IF($H959="","",SUM($N$4:$N959)+$CK$3)</f>
        <v/>
      </c>
      <c r="CL959" s="133" t="str">
        <f ca="1">IF($H959="","",SUM($O$4:$O959))</f>
        <v/>
      </c>
      <c r="CM959" s="133" t="str">
        <f t="shared" ca="1" si="911"/>
        <v/>
      </c>
      <c r="CN959" s="133" t="str">
        <f ca="1">IF($H959="","",ROUND(IF(MONTH($H959)=MONTH($C$4)-1,BT959*(1+CC959)-SUM($CM$4:$CM959),0),2))</f>
        <v/>
      </c>
      <c r="CZ959" s="132" t="str">
        <f t="shared" ca="1" si="869"/>
        <v/>
      </c>
    </row>
    <row r="960" spans="6:104" x14ac:dyDescent="0.2">
      <c r="F960" s="3">
        <v>957</v>
      </c>
      <c r="G960" s="3">
        <f t="shared" si="870"/>
        <v>80</v>
      </c>
      <c r="H960" s="8" t="str">
        <f t="shared" ca="1" si="909"/>
        <v/>
      </c>
      <c r="I960" s="6" t="str">
        <f t="shared" ca="1" si="855"/>
        <v/>
      </c>
      <c r="J960" s="6" t="str">
        <f t="shared" ca="1" si="856"/>
        <v/>
      </c>
      <c r="K960" s="7"/>
      <c r="L960" s="6" t="str">
        <f ca="1">IF($H960="","",IF($J960="",VLOOKUP($I960,Sterbetafeln!$A$4:$I$124,$D$10,FALSE),MAX(0.0005,VLOOKUP($I960,Sterbetafeln!$A$4:$I$124,$D$10,FALSE)*VLOOKUP($J960,Sterbetafeln!$A$4:$I$124,$D$13,FALSE))))</f>
        <v/>
      </c>
      <c r="M960" s="78">
        <f ca="1">SUM($O$3:$O960)</f>
        <v>0</v>
      </c>
      <c r="N960" s="25" t="str">
        <f t="shared" ca="1" si="871"/>
        <v/>
      </c>
      <c r="O960" s="25" t="str">
        <f t="shared" ca="1" si="872"/>
        <v/>
      </c>
      <c r="P960" s="25" t="str">
        <f t="shared" ca="1" si="873"/>
        <v/>
      </c>
      <c r="Q960" s="7" t="str">
        <f t="shared" ca="1" si="874"/>
        <v/>
      </c>
      <c r="R960" s="25" t="str">
        <f t="shared" ca="1" si="875"/>
        <v/>
      </c>
      <c r="S960" s="25">
        <f ca="1">SUM(R$3:R960)</f>
        <v>0</v>
      </c>
      <c r="T960" s="25" t="str">
        <f t="shared" ca="1" si="876"/>
        <v/>
      </c>
      <c r="U960" s="25" t="str">
        <f t="shared" ca="1" si="857"/>
        <v/>
      </c>
      <c r="V960" s="25" t="str">
        <f t="shared" ca="1" si="877"/>
        <v/>
      </c>
      <c r="W960" s="25" t="str">
        <f t="shared" ca="1" si="858"/>
        <v/>
      </c>
      <c r="X960" s="25" t="str">
        <f t="shared" ca="1" si="878"/>
        <v/>
      </c>
      <c r="Y960" s="25" t="str">
        <f t="shared" ca="1" si="859"/>
        <v/>
      </c>
      <c r="Z960" s="25" t="str">
        <f t="shared" ca="1" si="879"/>
        <v/>
      </c>
      <c r="AA960" s="25" t="str">
        <f t="shared" ca="1" si="880"/>
        <v/>
      </c>
      <c r="AB960" s="25" t="str">
        <f ca="1">IF($H960="","",IF($Q960="x",SUM(U$3:W960)+SUM(Z$3:AA960)-SUM(AB$3:AB959),0))</f>
        <v/>
      </c>
      <c r="AC960" s="25" t="str">
        <f t="shared" ca="1" si="881"/>
        <v/>
      </c>
      <c r="AD960" s="25" t="str">
        <f t="shared" ca="1" si="860"/>
        <v/>
      </c>
      <c r="AE960" s="7"/>
      <c r="AF960" s="25" t="str">
        <f t="shared" ca="1" si="882"/>
        <v/>
      </c>
      <c r="AG960" s="25">
        <f ca="1">SUM(AF$3:AF960)</f>
        <v>0</v>
      </c>
      <c r="AH960" s="25" t="str">
        <f t="shared" ca="1" si="883"/>
        <v/>
      </c>
      <c r="AI960" s="25" t="str">
        <f t="shared" ca="1" si="861"/>
        <v/>
      </c>
      <c r="AJ960" s="25" t="str">
        <f t="shared" ca="1" si="884"/>
        <v/>
      </c>
      <c r="AK960" s="25" t="str">
        <f t="shared" ca="1" si="862"/>
        <v/>
      </c>
      <c r="AL960" s="25" t="str">
        <f t="shared" ca="1" si="885"/>
        <v/>
      </c>
      <c r="AM960" s="25" t="str">
        <f t="shared" ca="1" si="863"/>
        <v/>
      </c>
      <c r="AN960" s="25" t="str">
        <f t="shared" ca="1" si="886"/>
        <v/>
      </c>
      <c r="AO960" s="25" t="str">
        <f t="shared" ca="1" si="887"/>
        <v/>
      </c>
      <c r="AP960" s="25" t="str">
        <f ca="1">IF($H960="","",IF($Q960="x",SUM(AI$3:AK960)+SUM(AN$3:AO960)-SUM(AP$3:AP959),0))</f>
        <v/>
      </c>
      <c r="AQ960" s="25" t="str">
        <f t="shared" ca="1" si="888"/>
        <v/>
      </c>
      <c r="AR960" s="25" t="str">
        <f t="shared" ca="1" si="864"/>
        <v/>
      </c>
      <c r="AS960" s="7"/>
      <c r="AT960" s="25" t="str">
        <f t="shared" ca="1" si="889"/>
        <v/>
      </c>
      <c r="AU960" s="25">
        <f ca="1">SUM(AT$3:AT960)</f>
        <v>0</v>
      </c>
      <c r="AV960" s="25" t="str">
        <f t="shared" ca="1" si="890"/>
        <v/>
      </c>
      <c r="AW960" s="25" t="str">
        <f t="shared" ca="1" si="865"/>
        <v/>
      </c>
      <c r="AX960" s="25" t="str">
        <f t="shared" ca="1" si="891"/>
        <v/>
      </c>
      <c r="AY960" s="25" t="str">
        <f t="shared" ca="1" si="892"/>
        <v/>
      </c>
      <c r="AZ960" s="25" t="str">
        <f t="shared" ca="1" si="893"/>
        <v/>
      </c>
      <c r="BA960" s="25" t="str">
        <f t="shared" ca="1" si="894"/>
        <v/>
      </c>
      <c r="BB960" s="25" t="str">
        <f t="shared" ca="1" si="895"/>
        <v/>
      </c>
      <c r="BC960" s="25" t="str">
        <f t="shared" ca="1" si="896"/>
        <v/>
      </c>
      <c r="BD960" s="25" t="str">
        <f ca="1">IF($H960="","",IF($Q960="x",SUM(AW$3:AY960)+SUM(BB$3:BC960)-SUM(BD$3:BD959),0))</f>
        <v/>
      </c>
      <c r="BE960" s="25" t="str">
        <f t="shared" ca="1" si="897"/>
        <v/>
      </c>
      <c r="BF960" s="25" t="str">
        <f t="shared" ca="1" si="866"/>
        <v/>
      </c>
      <c r="BG960" s="7"/>
      <c r="BI960" s="25" t="str">
        <f t="shared" ca="1" si="898"/>
        <v/>
      </c>
      <c r="BJ960" s="25">
        <f ca="1">SUM(BI$3:BI960)</f>
        <v>0</v>
      </c>
      <c r="BK960" s="25" t="str">
        <f t="shared" ca="1" si="910"/>
        <v/>
      </c>
      <c r="BL960" s="25" t="str">
        <f t="shared" ca="1" si="867"/>
        <v/>
      </c>
      <c r="BM960" s="25" t="str">
        <f t="shared" ca="1" si="899"/>
        <v/>
      </c>
      <c r="BN960" s="25" t="str">
        <f t="shared" ca="1" si="900"/>
        <v/>
      </c>
      <c r="BO960" s="25" t="str">
        <f t="shared" ca="1" si="901"/>
        <v/>
      </c>
      <c r="BP960" s="25" t="str">
        <f t="shared" ca="1" si="902"/>
        <v/>
      </c>
      <c r="BQ960" s="25" t="str">
        <f t="shared" ca="1" si="903"/>
        <v/>
      </c>
      <c r="BR960" s="25" t="str">
        <f t="shared" ca="1" si="904"/>
        <v/>
      </c>
      <c r="BS960" s="25" t="str">
        <f ca="1">IF($H960="","",IF($Q960="x",SUM(BL$3:BN960)+SUM(BQ$3:BR960)-SUM(BS$3:BS959),0))</f>
        <v/>
      </c>
      <c r="BT960" s="25" t="str">
        <f t="shared" ca="1" si="905"/>
        <v/>
      </c>
      <c r="BU960" s="25" t="str">
        <f t="shared" ca="1" si="868"/>
        <v/>
      </c>
      <c r="BV960" s="7"/>
      <c r="BY960" s="7"/>
      <c r="CB960" s="131">
        <f t="shared" si="852"/>
        <v>957</v>
      </c>
      <c r="CC960" s="132" t="str">
        <f t="shared" ca="1" si="906"/>
        <v/>
      </c>
      <c r="CD960" s="133" t="str">
        <f t="shared" ca="1" si="853"/>
        <v/>
      </c>
      <c r="CE960" s="133" t="str">
        <f t="shared" ca="1" si="907"/>
        <v/>
      </c>
      <c r="CF960" s="133" t="str">
        <f t="shared" ca="1" si="854"/>
        <v/>
      </c>
      <c r="CG960" s="133" t="str">
        <f t="shared" ca="1" si="908"/>
        <v/>
      </c>
      <c r="CH960" s="133" t="str">
        <f ca="1">IF($H960="","",IF(MONTH($H960)=MONTH($C$4)-1,MAX(0,(CG960-SUM(N949:N960)+SUM(O949:O960))-(VLOOKUP(CB960-12,$CB$3:$CH959,6,FALSE))),0)*0.25)</f>
        <v/>
      </c>
      <c r="CI960" s="133" t="str">
        <f ca="1">IF($H960="","",CG960-SUM($CH$4:$CH960))</f>
        <v/>
      </c>
      <c r="CK960" s="133" t="str">
        <f ca="1">IF($H960="","",SUM($N$4:$N960)+$CK$3)</f>
        <v/>
      </c>
      <c r="CL960" s="133" t="str">
        <f ca="1">IF($H960="","",SUM($O$4:$O960))</f>
        <v/>
      </c>
      <c r="CM960" s="133" t="str">
        <f t="shared" ca="1" si="911"/>
        <v/>
      </c>
      <c r="CN960" s="133" t="str">
        <f ca="1">IF($H960="","",ROUND(IF(MONTH($H960)=MONTH($C$4)-1,BT960*(1+CC960)-SUM($CM$4:$CM960),0),2))</f>
        <v/>
      </c>
      <c r="CZ960" s="132" t="str">
        <f t="shared" ca="1" si="869"/>
        <v/>
      </c>
    </row>
    <row r="961" spans="6:104" x14ac:dyDescent="0.2">
      <c r="F961" s="3">
        <v>958</v>
      </c>
      <c r="G961" s="3">
        <f t="shared" si="870"/>
        <v>80</v>
      </c>
      <c r="H961" s="8" t="str">
        <f t="shared" ca="1" si="909"/>
        <v/>
      </c>
      <c r="I961" s="6" t="str">
        <f t="shared" ca="1" si="855"/>
        <v/>
      </c>
      <c r="J961" s="6" t="str">
        <f t="shared" ca="1" si="856"/>
        <v/>
      </c>
      <c r="K961" s="7"/>
      <c r="L961" s="6" t="str">
        <f ca="1">IF($H961="","",IF($J961="",VLOOKUP($I961,Sterbetafeln!$A$4:$I$124,$D$10,FALSE),MAX(0.0005,VLOOKUP($I961,Sterbetafeln!$A$4:$I$124,$D$10,FALSE)*VLOOKUP($J961,Sterbetafeln!$A$4:$I$124,$D$13,FALSE))))</f>
        <v/>
      </c>
      <c r="M961" s="78">
        <f ca="1">SUM($O$3:$O961)</f>
        <v>0</v>
      </c>
      <c r="N961" s="25" t="str">
        <f t="shared" ca="1" si="871"/>
        <v/>
      </c>
      <c r="O961" s="25" t="str">
        <f t="shared" ca="1" si="872"/>
        <v/>
      </c>
      <c r="P961" s="25" t="str">
        <f t="shared" ca="1" si="873"/>
        <v/>
      </c>
      <c r="Q961" s="7" t="str">
        <f t="shared" ca="1" si="874"/>
        <v/>
      </c>
      <c r="R961" s="25" t="str">
        <f t="shared" ca="1" si="875"/>
        <v/>
      </c>
      <c r="S961" s="25">
        <f ca="1">SUM(R$3:R961)</f>
        <v>0</v>
      </c>
      <c r="T961" s="25" t="str">
        <f t="shared" ca="1" si="876"/>
        <v/>
      </c>
      <c r="U961" s="25" t="str">
        <f t="shared" ca="1" si="857"/>
        <v/>
      </c>
      <c r="V961" s="25" t="str">
        <f t="shared" ca="1" si="877"/>
        <v/>
      </c>
      <c r="W961" s="25" t="str">
        <f t="shared" ca="1" si="858"/>
        <v/>
      </c>
      <c r="X961" s="25" t="str">
        <f t="shared" ca="1" si="878"/>
        <v/>
      </c>
      <c r="Y961" s="25" t="str">
        <f t="shared" ca="1" si="859"/>
        <v/>
      </c>
      <c r="Z961" s="25" t="str">
        <f t="shared" ca="1" si="879"/>
        <v/>
      </c>
      <c r="AA961" s="25" t="str">
        <f t="shared" ca="1" si="880"/>
        <v/>
      </c>
      <c r="AB961" s="25" t="str">
        <f ca="1">IF($H961="","",IF($Q961="x",SUM(U$3:W961)+SUM(Z$3:AA961)-SUM(AB$3:AB960),0))</f>
        <v/>
      </c>
      <c r="AC961" s="25" t="str">
        <f t="shared" ca="1" si="881"/>
        <v/>
      </c>
      <c r="AD961" s="25" t="str">
        <f t="shared" ca="1" si="860"/>
        <v/>
      </c>
      <c r="AE961" s="7"/>
      <c r="AF961" s="25" t="str">
        <f t="shared" ca="1" si="882"/>
        <v/>
      </c>
      <c r="AG961" s="25">
        <f ca="1">SUM(AF$3:AF961)</f>
        <v>0</v>
      </c>
      <c r="AH961" s="25" t="str">
        <f t="shared" ca="1" si="883"/>
        <v/>
      </c>
      <c r="AI961" s="25" t="str">
        <f t="shared" ca="1" si="861"/>
        <v/>
      </c>
      <c r="AJ961" s="25" t="str">
        <f t="shared" ca="1" si="884"/>
        <v/>
      </c>
      <c r="AK961" s="25" t="str">
        <f t="shared" ca="1" si="862"/>
        <v/>
      </c>
      <c r="AL961" s="25" t="str">
        <f t="shared" ca="1" si="885"/>
        <v/>
      </c>
      <c r="AM961" s="25" t="str">
        <f t="shared" ca="1" si="863"/>
        <v/>
      </c>
      <c r="AN961" s="25" t="str">
        <f t="shared" ca="1" si="886"/>
        <v/>
      </c>
      <c r="AO961" s="25" t="str">
        <f t="shared" ca="1" si="887"/>
        <v/>
      </c>
      <c r="AP961" s="25" t="str">
        <f ca="1">IF($H961="","",IF($Q961="x",SUM(AI$3:AK961)+SUM(AN$3:AO961)-SUM(AP$3:AP960),0))</f>
        <v/>
      </c>
      <c r="AQ961" s="25" t="str">
        <f t="shared" ca="1" si="888"/>
        <v/>
      </c>
      <c r="AR961" s="25" t="str">
        <f t="shared" ca="1" si="864"/>
        <v/>
      </c>
      <c r="AS961" s="7"/>
      <c r="AT961" s="25" t="str">
        <f t="shared" ca="1" si="889"/>
        <v/>
      </c>
      <c r="AU961" s="25">
        <f ca="1">SUM(AT$3:AT961)</f>
        <v>0</v>
      </c>
      <c r="AV961" s="25" t="str">
        <f t="shared" ca="1" si="890"/>
        <v/>
      </c>
      <c r="AW961" s="25" t="str">
        <f t="shared" ca="1" si="865"/>
        <v/>
      </c>
      <c r="AX961" s="25" t="str">
        <f t="shared" ca="1" si="891"/>
        <v/>
      </c>
      <c r="AY961" s="25" t="str">
        <f t="shared" ca="1" si="892"/>
        <v/>
      </c>
      <c r="AZ961" s="25" t="str">
        <f t="shared" ca="1" si="893"/>
        <v/>
      </c>
      <c r="BA961" s="25" t="str">
        <f t="shared" ca="1" si="894"/>
        <v/>
      </c>
      <c r="BB961" s="25" t="str">
        <f t="shared" ca="1" si="895"/>
        <v/>
      </c>
      <c r="BC961" s="25" t="str">
        <f t="shared" ca="1" si="896"/>
        <v/>
      </c>
      <c r="BD961" s="25" t="str">
        <f ca="1">IF($H961="","",IF($Q961="x",SUM(AW$3:AY961)+SUM(BB$3:BC961)-SUM(BD$3:BD960),0))</f>
        <v/>
      </c>
      <c r="BE961" s="25" t="str">
        <f t="shared" ca="1" si="897"/>
        <v/>
      </c>
      <c r="BF961" s="25" t="str">
        <f t="shared" ca="1" si="866"/>
        <v/>
      </c>
      <c r="BG961" s="7"/>
      <c r="BI961" s="25" t="str">
        <f t="shared" ca="1" si="898"/>
        <v/>
      </c>
      <c r="BJ961" s="25">
        <f ca="1">SUM(BI$3:BI961)</f>
        <v>0</v>
      </c>
      <c r="BK961" s="25" t="str">
        <f t="shared" ca="1" si="910"/>
        <v/>
      </c>
      <c r="BL961" s="25" t="str">
        <f t="shared" ca="1" si="867"/>
        <v/>
      </c>
      <c r="BM961" s="25" t="str">
        <f t="shared" ca="1" si="899"/>
        <v/>
      </c>
      <c r="BN961" s="25" t="str">
        <f t="shared" ca="1" si="900"/>
        <v/>
      </c>
      <c r="BO961" s="25" t="str">
        <f t="shared" ca="1" si="901"/>
        <v/>
      </c>
      <c r="BP961" s="25" t="str">
        <f t="shared" ca="1" si="902"/>
        <v/>
      </c>
      <c r="BQ961" s="25" t="str">
        <f t="shared" ca="1" si="903"/>
        <v/>
      </c>
      <c r="BR961" s="25" t="str">
        <f t="shared" ca="1" si="904"/>
        <v/>
      </c>
      <c r="BS961" s="25" t="str">
        <f ca="1">IF($H961="","",IF($Q961="x",SUM(BL$3:BN961)+SUM(BQ$3:BR961)-SUM(BS$3:BS960),0))</f>
        <v/>
      </c>
      <c r="BT961" s="25" t="str">
        <f t="shared" ca="1" si="905"/>
        <v/>
      </c>
      <c r="BU961" s="25" t="str">
        <f t="shared" ca="1" si="868"/>
        <v/>
      </c>
      <c r="BV961" s="7"/>
      <c r="BY961" s="7"/>
      <c r="CB961" s="131">
        <f t="shared" si="852"/>
        <v>958</v>
      </c>
      <c r="CC961" s="132" t="str">
        <f t="shared" ca="1" si="906"/>
        <v/>
      </c>
      <c r="CD961" s="133" t="str">
        <f t="shared" ca="1" si="853"/>
        <v/>
      </c>
      <c r="CE961" s="133" t="str">
        <f t="shared" ca="1" si="907"/>
        <v/>
      </c>
      <c r="CF961" s="133" t="str">
        <f t="shared" ca="1" si="854"/>
        <v/>
      </c>
      <c r="CG961" s="133" t="str">
        <f t="shared" ca="1" si="908"/>
        <v/>
      </c>
      <c r="CH961" s="133" t="str">
        <f ca="1">IF($H961="","",IF(MONTH($H961)=MONTH($C$4)-1,MAX(0,(CG961-SUM(N950:N961)+SUM(O950:O961))-(VLOOKUP(CB961-12,$CB$3:$CH960,6,FALSE))),0)*0.25)</f>
        <v/>
      </c>
      <c r="CI961" s="133" t="str">
        <f ca="1">IF($H961="","",CG961-SUM($CH$4:$CH961))</f>
        <v/>
      </c>
      <c r="CK961" s="133" t="str">
        <f ca="1">IF($H961="","",SUM($N$4:$N961)+$CK$3)</f>
        <v/>
      </c>
      <c r="CL961" s="133" t="str">
        <f ca="1">IF($H961="","",SUM($O$4:$O961))</f>
        <v/>
      </c>
      <c r="CM961" s="133" t="str">
        <f t="shared" ca="1" si="911"/>
        <v/>
      </c>
      <c r="CN961" s="133" t="str">
        <f ca="1">IF($H961="","",ROUND(IF(MONTH($H961)=MONTH($C$4)-1,BT961*(1+CC961)-SUM($CM$4:$CM961),0),2))</f>
        <v/>
      </c>
      <c r="CZ961" s="132" t="str">
        <f t="shared" ca="1" si="869"/>
        <v/>
      </c>
    </row>
    <row r="962" spans="6:104" x14ac:dyDescent="0.2">
      <c r="F962" s="3">
        <v>959</v>
      </c>
      <c r="G962" s="3">
        <f t="shared" si="870"/>
        <v>80</v>
      </c>
      <c r="H962" s="8" t="str">
        <f t="shared" ca="1" si="909"/>
        <v/>
      </c>
      <c r="I962" s="6" t="str">
        <f t="shared" ca="1" si="855"/>
        <v/>
      </c>
      <c r="J962" s="6" t="str">
        <f t="shared" ca="1" si="856"/>
        <v/>
      </c>
      <c r="K962" s="7"/>
      <c r="L962" s="6" t="str">
        <f ca="1">IF($H962="","",IF($J962="",VLOOKUP($I962,Sterbetafeln!$A$4:$I$124,$D$10,FALSE),MAX(0.0005,VLOOKUP($I962,Sterbetafeln!$A$4:$I$124,$D$10,FALSE)*VLOOKUP($J962,Sterbetafeln!$A$4:$I$124,$D$13,FALSE))))</f>
        <v/>
      </c>
      <c r="M962" s="78">
        <f ca="1">SUM($O$3:$O962)</f>
        <v>0</v>
      </c>
      <c r="N962" s="25" t="str">
        <f t="shared" ca="1" si="871"/>
        <v/>
      </c>
      <c r="O962" s="25" t="str">
        <f t="shared" ca="1" si="872"/>
        <v/>
      </c>
      <c r="P962" s="25" t="str">
        <f t="shared" ca="1" si="873"/>
        <v/>
      </c>
      <c r="Q962" s="7" t="str">
        <f t="shared" ca="1" si="874"/>
        <v/>
      </c>
      <c r="R962" s="25" t="str">
        <f t="shared" ca="1" si="875"/>
        <v/>
      </c>
      <c r="S962" s="25">
        <f ca="1">SUM(R$3:R962)</f>
        <v>0</v>
      </c>
      <c r="T962" s="25" t="str">
        <f t="shared" ca="1" si="876"/>
        <v/>
      </c>
      <c r="U962" s="25" t="str">
        <f t="shared" ca="1" si="857"/>
        <v/>
      </c>
      <c r="V962" s="25" t="str">
        <f t="shared" ca="1" si="877"/>
        <v/>
      </c>
      <c r="W962" s="25" t="str">
        <f t="shared" ca="1" si="858"/>
        <v/>
      </c>
      <c r="X962" s="25" t="str">
        <f t="shared" ca="1" si="878"/>
        <v/>
      </c>
      <c r="Y962" s="25" t="str">
        <f t="shared" ca="1" si="859"/>
        <v/>
      </c>
      <c r="Z962" s="25" t="str">
        <f t="shared" ca="1" si="879"/>
        <v/>
      </c>
      <c r="AA962" s="25" t="str">
        <f t="shared" ca="1" si="880"/>
        <v/>
      </c>
      <c r="AB962" s="25" t="str">
        <f ca="1">IF($H962="","",IF($Q962="x",SUM(U$3:W962)+SUM(Z$3:AA962)-SUM(AB$3:AB961),0))</f>
        <v/>
      </c>
      <c r="AC962" s="25" t="str">
        <f t="shared" ca="1" si="881"/>
        <v/>
      </c>
      <c r="AD962" s="25" t="str">
        <f t="shared" ca="1" si="860"/>
        <v/>
      </c>
      <c r="AE962" s="7"/>
      <c r="AF962" s="25" t="str">
        <f t="shared" ca="1" si="882"/>
        <v/>
      </c>
      <c r="AG962" s="25">
        <f ca="1">SUM(AF$3:AF962)</f>
        <v>0</v>
      </c>
      <c r="AH962" s="25" t="str">
        <f t="shared" ca="1" si="883"/>
        <v/>
      </c>
      <c r="AI962" s="25" t="str">
        <f t="shared" ca="1" si="861"/>
        <v/>
      </c>
      <c r="AJ962" s="25" t="str">
        <f t="shared" ca="1" si="884"/>
        <v/>
      </c>
      <c r="AK962" s="25" t="str">
        <f t="shared" ca="1" si="862"/>
        <v/>
      </c>
      <c r="AL962" s="25" t="str">
        <f t="shared" ca="1" si="885"/>
        <v/>
      </c>
      <c r="AM962" s="25" t="str">
        <f t="shared" ca="1" si="863"/>
        <v/>
      </c>
      <c r="AN962" s="25" t="str">
        <f t="shared" ca="1" si="886"/>
        <v/>
      </c>
      <c r="AO962" s="25" t="str">
        <f t="shared" ca="1" si="887"/>
        <v/>
      </c>
      <c r="AP962" s="25" t="str">
        <f ca="1">IF($H962="","",IF($Q962="x",SUM(AI$3:AK962)+SUM(AN$3:AO962)-SUM(AP$3:AP961),0))</f>
        <v/>
      </c>
      <c r="AQ962" s="25" t="str">
        <f t="shared" ca="1" si="888"/>
        <v/>
      </c>
      <c r="AR962" s="25" t="str">
        <f t="shared" ca="1" si="864"/>
        <v/>
      </c>
      <c r="AS962" s="7"/>
      <c r="AT962" s="25" t="str">
        <f t="shared" ca="1" si="889"/>
        <v/>
      </c>
      <c r="AU962" s="25">
        <f ca="1">SUM(AT$3:AT962)</f>
        <v>0</v>
      </c>
      <c r="AV962" s="25" t="str">
        <f t="shared" ca="1" si="890"/>
        <v/>
      </c>
      <c r="AW962" s="25" t="str">
        <f t="shared" ca="1" si="865"/>
        <v/>
      </c>
      <c r="AX962" s="25" t="str">
        <f t="shared" ca="1" si="891"/>
        <v/>
      </c>
      <c r="AY962" s="25" t="str">
        <f t="shared" ca="1" si="892"/>
        <v/>
      </c>
      <c r="AZ962" s="25" t="str">
        <f t="shared" ca="1" si="893"/>
        <v/>
      </c>
      <c r="BA962" s="25" t="str">
        <f t="shared" ca="1" si="894"/>
        <v/>
      </c>
      <c r="BB962" s="25" t="str">
        <f t="shared" ca="1" si="895"/>
        <v/>
      </c>
      <c r="BC962" s="25" t="str">
        <f t="shared" ca="1" si="896"/>
        <v/>
      </c>
      <c r="BD962" s="25" t="str">
        <f ca="1">IF($H962="","",IF($Q962="x",SUM(AW$3:AY962)+SUM(BB$3:BC962)-SUM(BD$3:BD961),0))</f>
        <v/>
      </c>
      <c r="BE962" s="25" t="str">
        <f t="shared" ca="1" si="897"/>
        <v/>
      </c>
      <c r="BF962" s="25" t="str">
        <f t="shared" ca="1" si="866"/>
        <v/>
      </c>
      <c r="BG962" s="7"/>
      <c r="BI962" s="25" t="str">
        <f t="shared" ca="1" si="898"/>
        <v/>
      </c>
      <c r="BJ962" s="25">
        <f ca="1">SUM(BI$3:BI962)</f>
        <v>0</v>
      </c>
      <c r="BK962" s="25" t="str">
        <f t="shared" ca="1" si="910"/>
        <v/>
      </c>
      <c r="BL962" s="25" t="str">
        <f t="shared" ca="1" si="867"/>
        <v/>
      </c>
      <c r="BM962" s="25" t="str">
        <f t="shared" ca="1" si="899"/>
        <v/>
      </c>
      <c r="BN962" s="25" t="str">
        <f t="shared" ca="1" si="900"/>
        <v/>
      </c>
      <c r="BO962" s="25" t="str">
        <f t="shared" ca="1" si="901"/>
        <v/>
      </c>
      <c r="BP962" s="25" t="str">
        <f t="shared" ca="1" si="902"/>
        <v/>
      </c>
      <c r="BQ962" s="25" t="str">
        <f t="shared" ca="1" si="903"/>
        <v/>
      </c>
      <c r="BR962" s="25" t="str">
        <f t="shared" ca="1" si="904"/>
        <v/>
      </c>
      <c r="BS962" s="25" t="str">
        <f ca="1">IF($H962="","",IF($Q962="x",SUM(BL$3:BN962)+SUM(BQ$3:BR962)-SUM(BS$3:BS961),0))</f>
        <v/>
      </c>
      <c r="BT962" s="25" t="str">
        <f t="shared" ca="1" si="905"/>
        <v/>
      </c>
      <c r="BU962" s="25" t="str">
        <f t="shared" ca="1" si="868"/>
        <v/>
      </c>
      <c r="BV962" s="7"/>
      <c r="BY962" s="7"/>
      <c r="CB962" s="131">
        <f t="shared" ref="CB962:CB1025" si="912">F962</f>
        <v>959</v>
      </c>
      <c r="CC962" s="132" t="str">
        <f t="shared" ca="1" si="906"/>
        <v/>
      </c>
      <c r="CD962" s="133" t="str">
        <f t="shared" ref="CD962:CD1025" ca="1" si="913">IF($H962="","",MAX(0,(CF961+($N962-$O962)*0.95)*((1+$C$37)^(1/12))))</f>
        <v/>
      </c>
      <c r="CE962" s="133" t="str">
        <f t="shared" ca="1" si="907"/>
        <v/>
      </c>
      <c r="CF962" s="133" t="str">
        <f t="shared" ref="CF962:CF1025" ca="1" si="914">IF($H962="","",ROUND(CD962-CE962,2))</f>
        <v/>
      </c>
      <c r="CG962" s="133" t="str">
        <f t="shared" ca="1" si="908"/>
        <v/>
      </c>
      <c r="CH962" s="133" t="str">
        <f ca="1">IF($H962="","",IF(MONTH($H962)=MONTH($C$4)-1,MAX(0,(CG962-SUM(N951:N962)+SUM(O951:O962))-(VLOOKUP(CB962-12,$CB$3:$CH961,6,FALSE))),0)*0.25)</f>
        <v/>
      </c>
      <c r="CI962" s="133" t="str">
        <f ca="1">IF($H962="","",CG962-SUM($CH$4:$CH962))</f>
        <v/>
      </c>
      <c r="CK962" s="133" t="str">
        <f ca="1">IF($H962="","",SUM($N$4:$N962)+$CK$3)</f>
        <v/>
      </c>
      <c r="CL962" s="133" t="str">
        <f ca="1">IF($H962="","",SUM($O$4:$O962))</f>
        <v/>
      </c>
      <c r="CM962" s="133" t="str">
        <f t="shared" ca="1" si="911"/>
        <v/>
      </c>
      <c r="CN962" s="133" t="str">
        <f ca="1">IF($H962="","",ROUND(IF(MONTH($H962)=MONTH($C$4)-1,BT962*(1+CC962)-SUM($CM$4:$CM962),0),2))</f>
        <v/>
      </c>
      <c r="CZ962" s="132" t="str">
        <f t="shared" ca="1" si="869"/>
        <v/>
      </c>
    </row>
    <row r="963" spans="6:104" x14ac:dyDescent="0.2">
      <c r="F963" s="3">
        <v>960</v>
      </c>
      <c r="G963" s="3">
        <f t="shared" si="870"/>
        <v>80</v>
      </c>
      <c r="H963" s="8" t="str">
        <f t="shared" ca="1" si="909"/>
        <v/>
      </c>
      <c r="I963" s="6" t="str">
        <f t="shared" ref="I963:I1026" ca="1" si="915">IF($H963="","",ROUND(DAYS360($C$10,$H963)/360,0))</f>
        <v/>
      </c>
      <c r="J963" s="6" t="str">
        <f t="shared" ca="1" si="856"/>
        <v/>
      </c>
      <c r="K963" s="7"/>
      <c r="L963" s="6" t="str">
        <f ca="1">IF($H963="","",IF($J963="",VLOOKUP($I963,Sterbetafeln!$A$4:$I$124,$D$10,FALSE),MAX(0.0005,VLOOKUP($I963,Sterbetafeln!$A$4:$I$124,$D$10,FALSE)*VLOOKUP($J963,Sterbetafeln!$A$4:$I$124,$D$13,FALSE))))</f>
        <v/>
      </c>
      <c r="M963" s="78">
        <f ca="1">SUM($O$3:$O963)</f>
        <v>0</v>
      </c>
      <c r="N963" s="25" t="str">
        <f t="shared" ca="1" si="871"/>
        <v/>
      </c>
      <c r="O963" s="25" t="str">
        <f t="shared" ca="1" si="872"/>
        <v/>
      </c>
      <c r="P963" s="25" t="str">
        <f t="shared" ca="1" si="873"/>
        <v/>
      </c>
      <c r="Q963" s="7" t="str">
        <f t="shared" ca="1" si="874"/>
        <v/>
      </c>
      <c r="R963" s="25" t="str">
        <f t="shared" ca="1" si="875"/>
        <v/>
      </c>
      <c r="S963" s="25">
        <f ca="1">SUM(R$3:R963)</f>
        <v>0</v>
      </c>
      <c r="T963" s="25" t="str">
        <f t="shared" ca="1" si="876"/>
        <v/>
      </c>
      <c r="U963" s="25" t="str">
        <f t="shared" ca="1" si="857"/>
        <v/>
      </c>
      <c r="V963" s="25" t="str">
        <f t="shared" ca="1" si="877"/>
        <v/>
      </c>
      <c r="W963" s="25" t="str">
        <f t="shared" ca="1" si="858"/>
        <v/>
      </c>
      <c r="X963" s="25" t="str">
        <f t="shared" ca="1" si="878"/>
        <v/>
      </c>
      <c r="Y963" s="25" t="str">
        <f t="shared" ca="1" si="859"/>
        <v/>
      </c>
      <c r="Z963" s="25" t="str">
        <f t="shared" ca="1" si="879"/>
        <v/>
      </c>
      <c r="AA963" s="25" t="str">
        <f t="shared" ca="1" si="880"/>
        <v/>
      </c>
      <c r="AB963" s="25" t="str">
        <f ca="1">IF($H963="","",IF($Q963="x",SUM(U$3:W963)+SUM(Z$3:AA963)-SUM(AB$3:AB962),0))</f>
        <v/>
      </c>
      <c r="AC963" s="25" t="str">
        <f t="shared" ca="1" si="881"/>
        <v/>
      </c>
      <c r="AD963" s="25" t="str">
        <f t="shared" ca="1" si="860"/>
        <v/>
      </c>
      <c r="AE963" s="7"/>
      <c r="AF963" s="25" t="str">
        <f t="shared" ca="1" si="882"/>
        <v/>
      </c>
      <c r="AG963" s="25">
        <f ca="1">SUM(AF$3:AF963)</f>
        <v>0</v>
      </c>
      <c r="AH963" s="25" t="str">
        <f t="shared" ca="1" si="883"/>
        <v/>
      </c>
      <c r="AI963" s="25" t="str">
        <f t="shared" ca="1" si="861"/>
        <v/>
      </c>
      <c r="AJ963" s="25" t="str">
        <f t="shared" ca="1" si="884"/>
        <v/>
      </c>
      <c r="AK963" s="25" t="str">
        <f t="shared" ca="1" si="862"/>
        <v/>
      </c>
      <c r="AL963" s="25" t="str">
        <f t="shared" ca="1" si="885"/>
        <v/>
      </c>
      <c r="AM963" s="25" t="str">
        <f t="shared" ca="1" si="863"/>
        <v/>
      </c>
      <c r="AN963" s="25" t="str">
        <f t="shared" ca="1" si="886"/>
        <v/>
      </c>
      <c r="AO963" s="25" t="str">
        <f t="shared" ca="1" si="887"/>
        <v/>
      </c>
      <c r="AP963" s="25" t="str">
        <f ca="1">IF($H963="","",IF($Q963="x",SUM(AI$3:AK963)+SUM(AN$3:AO963)-SUM(AP$3:AP962),0))</f>
        <v/>
      </c>
      <c r="AQ963" s="25" t="str">
        <f t="shared" ca="1" si="888"/>
        <v/>
      </c>
      <c r="AR963" s="25" t="str">
        <f t="shared" ca="1" si="864"/>
        <v/>
      </c>
      <c r="AS963" s="7"/>
      <c r="AT963" s="25" t="str">
        <f t="shared" ca="1" si="889"/>
        <v/>
      </c>
      <c r="AU963" s="25">
        <f ca="1">SUM(AT$3:AT963)</f>
        <v>0</v>
      </c>
      <c r="AV963" s="25" t="str">
        <f t="shared" ca="1" si="890"/>
        <v/>
      </c>
      <c r="AW963" s="25" t="str">
        <f t="shared" ca="1" si="865"/>
        <v/>
      </c>
      <c r="AX963" s="25" t="str">
        <f t="shared" ca="1" si="891"/>
        <v/>
      </c>
      <c r="AY963" s="25" t="str">
        <f t="shared" ca="1" si="892"/>
        <v/>
      </c>
      <c r="AZ963" s="25" t="str">
        <f t="shared" ca="1" si="893"/>
        <v/>
      </c>
      <c r="BA963" s="25" t="str">
        <f t="shared" ca="1" si="894"/>
        <v/>
      </c>
      <c r="BB963" s="25" t="str">
        <f t="shared" ca="1" si="895"/>
        <v/>
      </c>
      <c r="BC963" s="25" t="str">
        <f t="shared" ca="1" si="896"/>
        <v/>
      </c>
      <c r="BD963" s="25" t="str">
        <f ca="1">IF($H963="","",IF($Q963="x",SUM(AW$3:AY963)+SUM(BB$3:BC963)-SUM(BD$3:BD962),0))</f>
        <v/>
      </c>
      <c r="BE963" s="25" t="str">
        <f t="shared" ca="1" si="897"/>
        <v/>
      </c>
      <c r="BF963" s="25" t="str">
        <f t="shared" ca="1" si="866"/>
        <v/>
      </c>
      <c r="BG963" s="7"/>
      <c r="BI963" s="25" t="str">
        <f t="shared" ca="1" si="898"/>
        <v/>
      </c>
      <c r="BJ963" s="25">
        <f ca="1">SUM(BI$3:BI963)</f>
        <v>0</v>
      </c>
      <c r="BK963" s="25" t="str">
        <f t="shared" ca="1" si="910"/>
        <v/>
      </c>
      <c r="BL963" s="25" t="str">
        <f t="shared" ca="1" si="867"/>
        <v/>
      </c>
      <c r="BM963" s="25" t="str">
        <f t="shared" ca="1" si="899"/>
        <v/>
      </c>
      <c r="BN963" s="25" t="str">
        <f t="shared" ca="1" si="900"/>
        <v/>
      </c>
      <c r="BO963" s="25" t="str">
        <f t="shared" ca="1" si="901"/>
        <v/>
      </c>
      <c r="BP963" s="25" t="str">
        <f t="shared" ca="1" si="902"/>
        <v/>
      </c>
      <c r="BQ963" s="25" t="str">
        <f t="shared" ca="1" si="903"/>
        <v/>
      </c>
      <c r="BR963" s="25" t="str">
        <f t="shared" ca="1" si="904"/>
        <v/>
      </c>
      <c r="BS963" s="25" t="str">
        <f ca="1">IF($H963="","",IF($Q963="x",SUM(BL$3:BN963)+SUM(BQ$3:BR963)-SUM(BS$3:BS962),0))</f>
        <v/>
      </c>
      <c r="BT963" s="25" t="str">
        <f t="shared" ca="1" si="905"/>
        <v/>
      </c>
      <c r="BU963" s="25" t="str">
        <f t="shared" ca="1" si="868"/>
        <v/>
      </c>
      <c r="BV963" s="7"/>
      <c r="BY963" s="7"/>
      <c r="CB963" s="131">
        <f t="shared" si="912"/>
        <v>960</v>
      </c>
      <c r="CC963" s="132" t="str">
        <f t="shared" ca="1" si="906"/>
        <v/>
      </c>
      <c r="CD963" s="133" t="str">
        <f t="shared" ca="1" si="913"/>
        <v/>
      </c>
      <c r="CE963" s="133" t="str">
        <f t="shared" ca="1" si="907"/>
        <v/>
      </c>
      <c r="CF963" s="133" t="str">
        <f t="shared" ca="1" si="914"/>
        <v/>
      </c>
      <c r="CG963" s="133" t="str">
        <f t="shared" ca="1" si="908"/>
        <v/>
      </c>
      <c r="CH963" s="133" t="str">
        <f ca="1">IF($H963="","",IF(MONTH($H963)=MONTH($C$4)-1,MAX(0,(CG963-SUM(N952:N963)+SUM(O952:O963))-(VLOOKUP(CB963-12,$CB$3:$CH962,6,FALSE))),0)*0.25)</f>
        <v/>
      </c>
      <c r="CI963" s="133" t="str">
        <f ca="1">IF($H963="","",CG963-SUM($CH$4:$CH963))</f>
        <v/>
      </c>
      <c r="CK963" s="133" t="str">
        <f ca="1">IF($H963="","",SUM($N$4:$N963)+$CK$3)</f>
        <v/>
      </c>
      <c r="CL963" s="133" t="str">
        <f ca="1">IF($H963="","",SUM($O$4:$O963))</f>
        <v/>
      </c>
      <c r="CM963" s="133" t="str">
        <f t="shared" ca="1" si="911"/>
        <v/>
      </c>
      <c r="CN963" s="133" t="str">
        <f ca="1">IF($H963="","",ROUND(IF(MONTH($H963)=MONTH($C$4)-1,BT963*(1+CC963)-SUM($CM$4:$CM963),0),2))</f>
        <v/>
      </c>
      <c r="CZ963" s="132" t="str">
        <f t="shared" ca="1" si="869"/>
        <v/>
      </c>
    </row>
    <row r="964" spans="6:104" x14ac:dyDescent="0.2">
      <c r="F964" s="3">
        <v>961</v>
      </c>
      <c r="G964" s="3">
        <f t="shared" si="870"/>
        <v>81</v>
      </c>
      <c r="H964" s="8" t="str">
        <f t="shared" ca="1" si="909"/>
        <v/>
      </c>
      <c r="I964" s="6" t="str">
        <f t="shared" ca="1" si="915"/>
        <v/>
      </c>
      <c r="J964" s="6" t="str">
        <f t="shared" ref="J964:J1027" ca="1" si="916">IF($H964="","",IF(OR($C$13="",$C$14=""),"",ROUND(DAYS360($C$13,$H964)/360,0)))</f>
        <v/>
      </c>
      <c r="K964" s="7"/>
      <c r="L964" s="6" t="str">
        <f ca="1">IF($H964="","",IF($J964="",VLOOKUP($I964,Sterbetafeln!$A$4:$I$124,$D$10,FALSE),MAX(0.0005,VLOOKUP($I964,Sterbetafeln!$A$4:$I$124,$D$10,FALSE)*VLOOKUP($J964,Sterbetafeln!$A$4:$I$124,$D$13,FALSE))))</f>
        <v/>
      </c>
      <c r="M964" s="78">
        <f ca="1">SUM($O$3:$O964)</f>
        <v>0</v>
      </c>
      <c r="N964" s="25" t="str">
        <f t="shared" ca="1" si="871"/>
        <v/>
      </c>
      <c r="O964" s="25" t="str">
        <f t="shared" ca="1" si="872"/>
        <v/>
      </c>
      <c r="P964" s="25" t="str">
        <f t="shared" ca="1" si="873"/>
        <v/>
      </c>
      <c r="Q964" s="7" t="str">
        <f t="shared" ca="1" si="874"/>
        <v/>
      </c>
      <c r="R964" s="25" t="str">
        <f t="shared" ca="1" si="875"/>
        <v/>
      </c>
      <c r="S964" s="25">
        <f ca="1">SUM(R$3:R964)</f>
        <v>0</v>
      </c>
      <c r="T964" s="25" t="str">
        <f t="shared" ca="1" si="876"/>
        <v/>
      </c>
      <c r="U964" s="25" t="str">
        <f t="shared" ref="U964:U1027" ca="1" si="917">IF($H964="","",ROUND(MAX(T964*$C$25,$C$26)/12,2))</f>
        <v/>
      </c>
      <c r="V964" s="25" t="str">
        <f t="shared" ca="1" si="877"/>
        <v/>
      </c>
      <c r="W964" s="25" t="str">
        <f t="shared" ref="W964:W1027" ca="1" si="918">IF($H964="","",ROUND((T964*$C$28)/12,2))</f>
        <v/>
      </c>
      <c r="X964" s="25" t="str">
        <f t="shared" ca="1" si="878"/>
        <v/>
      </c>
      <c r="Y964" s="25" t="str">
        <f t="shared" ref="Y964:Y1027" ca="1" si="919">IF($H964="","",ROUND(X964-T964,2))</f>
        <v/>
      </c>
      <c r="Z964" s="25" t="str">
        <f t="shared" ca="1" si="879"/>
        <v/>
      </c>
      <c r="AA964" s="25" t="str">
        <f t="shared" ca="1" si="880"/>
        <v/>
      </c>
      <c r="AB964" s="25" t="str">
        <f ca="1">IF($H964="","",IF($Q964="x",SUM(U$3:W964)+SUM(Z$3:AA964)-SUM(AB$3:AB963),0))</f>
        <v/>
      </c>
      <c r="AC964" s="25" t="str">
        <f t="shared" ca="1" si="881"/>
        <v/>
      </c>
      <c r="AD964" s="25" t="str">
        <f t="shared" ref="AD964:AD1027" ca="1" si="920">IF($H964="","",ROUND(MAX(0,AC964-$C$31+$BW964)*$C$86,2))</f>
        <v/>
      </c>
      <c r="AE964" s="7"/>
      <c r="AF964" s="25" t="str">
        <f t="shared" ca="1" si="882"/>
        <v/>
      </c>
      <c r="AG964" s="25">
        <f ca="1">SUM(AF$3:AF964)</f>
        <v>0</v>
      </c>
      <c r="AH964" s="25" t="str">
        <f t="shared" ca="1" si="883"/>
        <v/>
      </c>
      <c r="AI964" s="25" t="str">
        <f t="shared" ref="AI964:AI1027" ca="1" si="921">IF($H964="","",ROUND(MAX(AH964*$C$25,$C$26)/12,2))</f>
        <v/>
      </c>
      <c r="AJ964" s="25" t="str">
        <f t="shared" ca="1" si="884"/>
        <v/>
      </c>
      <c r="AK964" s="25" t="str">
        <f t="shared" ref="AK964:AK1027" ca="1" si="922">IF($H964="","",ROUND((AH964*$C$28)/12,2))</f>
        <v/>
      </c>
      <c r="AL964" s="25" t="str">
        <f t="shared" ca="1" si="885"/>
        <v/>
      </c>
      <c r="AM964" s="25" t="str">
        <f t="shared" ref="AM964:AM1027" ca="1" si="923">IF($H964="","",ROUND(AL964-AH964,2))</f>
        <v/>
      </c>
      <c r="AN964" s="25" t="str">
        <f t="shared" ca="1" si="886"/>
        <v/>
      </c>
      <c r="AO964" s="25" t="str">
        <f t="shared" ca="1" si="887"/>
        <v/>
      </c>
      <c r="AP964" s="25" t="str">
        <f ca="1">IF($H964="","",IF($Q964="x",SUM(AI$3:AK964)+SUM(AN$3:AO964)-SUM(AP$3:AP963),0))</f>
        <v/>
      </c>
      <c r="AQ964" s="25" t="str">
        <f t="shared" ca="1" si="888"/>
        <v/>
      </c>
      <c r="AR964" s="25" t="str">
        <f t="shared" ref="AR964:AR1027" ca="1" si="924">IF($H964="","",ROUND(MAX(0,AQ964-$C$31+$BW964)*$C$86,2))</f>
        <v/>
      </c>
      <c r="AS964" s="7"/>
      <c r="AT964" s="25" t="str">
        <f t="shared" ca="1" si="889"/>
        <v/>
      </c>
      <c r="AU964" s="25">
        <f ca="1">SUM(AT$3:AT964)</f>
        <v>0</v>
      </c>
      <c r="AV964" s="25" t="str">
        <f t="shared" ca="1" si="890"/>
        <v/>
      </c>
      <c r="AW964" s="25" t="str">
        <f t="shared" ref="AW964:AW1027" ca="1" si="925">IF($H964="","",ROUND(MAX(AV964*$C$25,$C$26)/12,2))</f>
        <v/>
      </c>
      <c r="AX964" s="25" t="str">
        <f t="shared" ca="1" si="891"/>
        <v/>
      </c>
      <c r="AY964" s="25" t="str">
        <f t="shared" ca="1" si="892"/>
        <v/>
      </c>
      <c r="AZ964" s="25" t="str">
        <f t="shared" ca="1" si="893"/>
        <v/>
      </c>
      <c r="BA964" s="25" t="str">
        <f t="shared" ca="1" si="894"/>
        <v/>
      </c>
      <c r="BB964" s="25" t="str">
        <f t="shared" ca="1" si="895"/>
        <v/>
      </c>
      <c r="BC964" s="25" t="str">
        <f t="shared" ca="1" si="896"/>
        <v/>
      </c>
      <c r="BD964" s="25" t="str">
        <f ca="1">IF($H964="","",IF($Q964="x",SUM(AW$3:AY964)+SUM(BB$3:BC964)-SUM(BD$3:BD963),0))</f>
        <v/>
      </c>
      <c r="BE964" s="25" t="str">
        <f t="shared" ca="1" si="897"/>
        <v/>
      </c>
      <c r="BF964" s="25" t="str">
        <f t="shared" ref="BF964:BF1027" ca="1" si="926">IF($H964="","",ROUND(MAX(0,BE964-$C$31+$BW964)*$C$86,2))</f>
        <v/>
      </c>
      <c r="BG964" s="7"/>
      <c r="BI964" s="25" t="str">
        <f t="shared" ca="1" si="898"/>
        <v/>
      </c>
      <c r="BJ964" s="25">
        <f ca="1">SUM(BI$3:BI964)</f>
        <v>0</v>
      </c>
      <c r="BK964" s="25" t="str">
        <f t="shared" ca="1" si="910"/>
        <v/>
      </c>
      <c r="BL964" s="25" t="str">
        <f t="shared" ref="BL964:BL1027" ca="1" si="927">IF($H964="","",ROUND(MAX(BK964*$C$25,$C$26)/12,2))</f>
        <v/>
      </c>
      <c r="BM964" s="25" t="str">
        <f t="shared" ca="1" si="899"/>
        <v/>
      </c>
      <c r="BN964" s="25" t="str">
        <f t="shared" ca="1" si="900"/>
        <v/>
      </c>
      <c r="BO964" s="25" t="str">
        <f t="shared" ca="1" si="901"/>
        <v/>
      </c>
      <c r="BP964" s="25" t="str">
        <f t="shared" ca="1" si="902"/>
        <v/>
      </c>
      <c r="BQ964" s="25" t="str">
        <f t="shared" ca="1" si="903"/>
        <v/>
      </c>
      <c r="BR964" s="25" t="str">
        <f t="shared" ca="1" si="904"/>
        <v/>
      </c>
      <c r="BS964" s="25" t="str">
        <f ca="1">IF($H964="","",IF($Q964="x",SUM(BL$3:BN964)+SUM(BQ$3:BR964)-SUM(BS$3:BS963),0))</f>
        <v/>
      </c>
      <c r="BT964" s="25" t="str">
        <f t="shared" ca="1" si="905"/>
        <v/>
      </c>
      <c r="BU964" s="25" t="str">
        <f t="shared" ref="BU964:BU1027" ca="1" si="928">IF($H964="","",ROUND(MAX(0,BT964-$C$31+$BW964)*$C$86,2))</f>
        <v/>
      </c>
      <c r="BV964" s="7"/>
      <c r="BY964" s="7"/>
      <c r="CB964" s="131">
        <f t="shared" si="912"/>
        <v>961</v>
      </c>
      <c r="CC964" s="132" t="str">
        <f t="shared" ca="1" si="906"/>
        <v/>
      </c>
      <c r="CD964" s="133" t="str">
        <f t="shared" ca="1" si="913"/>
        <v/>
      </c>
      <c r="CE964" s="133" t="str">
        <f t="shared" ca="1" si="907"/>
        <v/>
      </c>
      <c r="CF964" s="133" t="str">
        <f t="shared" ca="1" si="914"/>
        <v/>
      </c>
      <c r="CG964" s="133" t="str">
        <f t="shared" ca="1" si="908"/>
        <v/>
      </c>
      <c r="CH964" s="133" t="str">
        <f ca="1">IF($H964="","",IF(MONTH($H964)=MONTH($C$4)-1,MAX(0,(CG964-SUM(N953:N964)+SUM(O953:O964))-(VLOOKUP(CB964-12,$CB$3:$CH963,6,FALSE))),0)*0.25)</f>
        <v/>
      </c>
      <c r="CI964" s="133" t="str">
        <f ca="1">IF($H964="","",CG964-SUM($CH$4:$CH964))</f>
        <v/>
      </c>
      <c r="CK964" s="133" t="str">
        <f ca="1">IF($H964="","",SUM($N$4:$N964)+$CK$3)</f>
        <v/>
      </c>
      <c r="CL964" s="133" t="str">
        <f ca="1">IF($H964="","",SUM($O$4:$O964))</f>
        <v/>
      </c>
      <c r="CM964" s="133" t="str">
        <f t="shared" ca="1" si="911"/>
        <v/>
      </c>
      <c r="CN964" s="133" t="str">
        <f ca="1">IF($H964="","",ROUND(IF(MONTH($H964)=MONTH($C$4)-1,BT964*(1+CC964)-SUM($CM$4:$CM964),0),2))</f>
        <v/>
      </c>
      <c r="CZ964" s="132" t="str">
        <f t="shared" ref="CZ964:CZ1027" ca="1" si="929">IF($H964="","",IF($C$30="FLEX",IF($G965&gt;5,ROUND(((($C$5-$G965+1)/($C$5-5)*($C$29-1))+1),4),1),ROUND($C$29,4)))</f>
        <v/>
      </c>
    </row>
    <row r="965" spans="6:104" x14ac:dyDescent="0.2">
      <c r="F965" s="3">
        <v>962</v>
      </c>
      <c r="G965" s="3">
        <f t="shared" ref="G965:G1000" si="930">ROUNDDOWN((F965-1)/12+1,0)</f>
        <v>81</v>
      </c>
      <c r="H965" s="8" t="str">
        <f t="shared" ca="1" si="909"/>
        <v/>
      </c>
      <c r="I965" s="6" t="str">
        <f t="shared" ca="1" si="915"/>
        <v/>
      </c>
      <c r="J965" s="6" t="str">
        <f t="shared" ca="1" si="916"/>
        <v/>
      </c>
      <c r="K965" s="7"/>
      <c r="L965" s="6" t="str">
        <f ca="1">IF($H965="","",IF($J965="",VLOOKUP($I965,Sterbetafeln!$A$4:$I$124,$D$10,FALSE),MAX(0.0005,VLOOKUP($I965,Sterbetafeln!$A$4:$I$124,$D$10,FALSE)*VLOOKUP($J965,Sterbetafeln!$A$4:$I$124,$D$13,FALSE))))</f>
        <v/>
      </c>
      <c r="M965" s="78">
        <f ca="1">SUM($O$3:$O965)</f>
        <v>0</v>
      </c>
      <c r="N965" s="25" t="str">
        <f t="shared" ref="N965:N1028" ca="1" si="931">IF($H965="","",IF($C$59-1=$H964,$C$60,0)+IF($C$66-1=$H964,$C$67,0)+IF($C$73-1=$H964,$C$74,0))</f>
        <v/>
      </c>
      <c r="O965" s="25" t="str">
        <f t="shared" ref="O965:O1028" ca="1" si="932">IF($H965="","",IF($C$53-1=$H964,$C$54,0)+IF($C$55-1=$H964,$C$56,0)+IF($C$57-1=$H964,$C$58,0)+IF(AND($H965&gt;$C$50,$H964&lt;$C$51,MOD($F965,$D$49)=0),$C$48,0))</f>
        <v/>
      </c>
      <c r="P965" s="25" t="str">
        <f t="shared" ref="P965:P1028" ca="1" si="933">IF($H965="","",IF($C$59-1=$H964,$C$60-$C$65,0)+IF($C$66-1=$H964,$C$67-$C$72,0)+IF($C$73-1=$H964,$C$74-$C$79,0)+IF($O965&gt;0,$C$32,0))</f>
        <v/>
      </c>
      <c r="Q965" s="7" t="str">
        <f t="shared" ref="Q965:Q1028" ca="1" si="934">IF($H965="","",IF($H966="","x",IF(MONTH($H965)=3,"x",IF(MONTH($H965)=6,"x",IF(MONTH($H965)=9,"x",IF(MONTH($H965)=12,"x",""))))))</f>
        <v/>
      </c>
      <c r="R965" s="25" t="str">
        <f t="shared" ref="R965:R1028" ca="1" si="935">IF($H965="","",IF(MIN($O965+$P965,AC964+$N965)&gt;=$O965+$P965,$O965,AC964))</f>
        <v/>
      </c>
      <c r="S965" s="25">
        <f ca="1">SUM(R$3:R965)</f>
        <v>0</v>
      </c>
      <c r="T965" s="25" t="str">
        <f t="shared" ref="T965:T1028" ca="1" si="936">IF($H965="","",MAX(0,(AC964+$N965-$O965-$P965)*((1+$C$34)^(1/12))))</f>
        <v/>
      </c>
      <c r="U965" s="25" t="str">
        <f t="shared" ca="1" si="917"/>
        <v/>
      </c>
      <c r="V965" s="25" t="str">
        <f t="shared" ref="V965:V1028" ca="1" si="937">IF($H965="","",ROUND($C$27/12,2))</f>
        <v/>
      </c>
      <c r="W965" s="25" t="str">
        <f t="shared" ca="1" si="918"/>
        <v/>
      </c>
      <c r="X965" s="25" t="str">
        <f t="shared" ref="X965:X1028" ca="1" si="938">IF($H965="","",MAX($C$29,T965))</f>
        <v/>
      </c>
      <c r="Y965" s="25" t="str">
        <f t="shared" ca="1" si="919"/>
        <v/>
      </c>
      <c r="Z965" s="25" t="str">
        <f t="shared" ref="Z965:Z1000" ca="1" si="939">IF($H965="","",ROUND((Y965*$L965)/12,2))</f>
        <v/>
      </c>
      <c r="AA965" s="25" t="str">
        <f t="shared" ref="AA965:AA1028" ca="1" si="940">IF($H965="","",ROUND(IF($N965&gt;0,MIN($C$82,MAX($N965*$C$83,$C$81)),0)+IF($O965&gt;0,MIN($C$82,MAX($O965*$C$83,$C$81)),0)+(T965*$C$84)/12,2))</f>
        <v/>
      </c>
      <c r="AB965" s="25" t="str">
        <f ca="1">IF($H965="","",IF($Q965="x",SUM(U$3:W965)+SUM(Z$3:AA965)-SUM(AB$3:AB964),0))</f>
        <v/>
      </c>
      <c r="AC965" s="25" t="str">
        <f t="shared" ref="AC965:AC1028" ca="1" si="941">IF($H965="","",MAX(0,ROUND(T965-AB965,2)))</f>
        <v/>
      </c>
      <c r="AD965" s="25" t="str">
        <f t="shared" ca="1" si="920"/>
        <v/>
      </c>
      <c r="AE965" s="7"/>
      <c r="AF965" s="25" t="str">
        <f t="shared" ref="AF965:AF1028" ca="1" si="942">IF($H965="","",IF(MIN($O965+$P965,AQ964+$N965)&gt;=$O965+$P965,$O965,AQ964))</f>
        <v/>
      </c>
      <c r="AG965" s="25">
        <f ca="1">SUM(AF$3:AF965)</f>
        <v>0</v>
      </c>
      <c r="AH965" s="25" t="str">
        <f t="shared" ref="AH965:AH1028" ca="1" si="943">IF($H965="","",MAX(0,(AQ964+$N965-$O965-$P965)*((1+$C$35)^(1/12))))</f>
        <v/>
      </c>
      <c r="AI965" s="25" t="str">
        <f t="shared" ca="1" si="921"/>
        <v/>
      </c>
      <c r="AJ965" s="25" t="str">
        <f t="shared" ref="AJ965:AJ1028" ca="1" si="944">IF($H965="","",ROUND($C$27/12,2))</f>
        <v/>
      </c>
      <c r="AK965" s="25" t="str">
        <f t="shared" ca="1" si="922"/>
        <v/>
      </c>
      <c r="AL965" s="25" t="str">
        <f t="shared" ref="AL965:AL1028" ca="1" si="945">IF($H965="","",MAX($C$29,AH965))</f>
        <v/>
      </c>
      <c r="AM965" s="25" t="str">
        <f t="shared" ca="1" si="923"/>
        <v/>
      </c>
      <c r="AN965" s="25" t="str">
        <f t="shared" ref="AN965:AN1028" ca="1" si="946">IF($H965="","",ROUND((AM965*$L965)/12,2))</f>
        <v/>
      </c>
      <c r="AO965" s="25" t="str">
        <f t="shared" ref="AO965:AO1028" ca="1" si="947">IF($H965="","",ROUND(IF($N965&gt;0,MIN($C$82,MAX($N965*$C$83,$C$81)),0)+IF($O965&gt;0,MIN($C$82,MAX($O965*$C$83,$C$81)),0)+(AH965*$C$84)/12,2))</f>
        <v/>
      </c>
      <c r="AP965" s="25" t="str">
        <f ca="1">IF($H965="","",IF($Q965="x",SUM(AI$3:AK965)+SUM(AN$3:AO965)-SUM(AP$3:AP964),0))</f>
        <v/>
      </c>
      <c r="AQ965" s="25" t="str">
        <f t="shared" ref="AQ965:AQ1028" ca="1" si="948">IF($H965="","",MAX(0,ROUND(AH965-AP965,2)))</f>
        <v/>
      </c>
      <c r="AR965" s="25" t="str">
        <f t="shared" ca="1" si="924"/>
        <v/>
      </c>
      <c r="AS965" s="7"/>
      <c r="AT965" s="25" t="str">
        <f t="shared" ref="AT965:AT1028" ca="1" si="949">IF($H965="","",IF(MIN($O965+$P965,BE964+$N965)&gt;=$O965+$P965,$O965,BE964))</f>
        <v/>
      </c>
      <c r="AU965" s="25">
        <f ca="1">SUM(AT$3:AT965)</f>
        <v>0</v>
      </c>
      <c r="AV965" s="25" t="str">
        <f t="shared" ref="AV965:AV1028" ca="1" si="950">IF($H965="","",MAX(0,(BE964+$N965-$O965-$P965)*((1+$C$36)^(1/12))))</f>
        <v/>
      </c>
      <c r="AW965" s="25" t="str">
        <f t="shared" ca="1" si="925"/>
        <v/>
      </c>
      <c r="AX965" s="25" t="str">
        <f t="shared" ref="AX965:AX1028" ca="1" si="951">IF($H965="","",ROUND($C$27/12,2))</f>
        <v/>
      </c>
      <c r="AY965" s="25" t="str">
        <f t="shared" ref="AY965:AY1028" ca="1" si="952">IF($H965="","",ROUND((AV965*$C$28)/12,2))</f>
        <v/>
      </c>
      <c r="AZ965" s="25" t="str">
        <f t="shared" ref="AZ965:AZ1028" ca="1" si="953">IF($H965="","",MAX($C$29,AV965))</f>
        <v/>
      </c>
      <c r="BA965" s="25" t="str">
        <f t="shared" ref="BA965:BA1028" ca="1" si="954">IF($H965="","",ROUND(AZ965-AV965,2))</f>
        <v/>
      </c>
      <c r="BB965" s="25" t="str">
        <f t="shared" ref="BB965:BB1028" ca="1" si="955">IF($H965="","",ROUND((BA965*$L965)/12,2))</f>
        <v/>
      </c>
      <c r="BC965" s="25" t="str">
        <f t="shared" ref="BC965:BC1028" ca="1" si="956">IF($H965="","",ROUND(IF($N965&gt;0,MIN($C$82,MAX($N965*$C$83,$C$81)),0)+IF($O965&gt;0,MIN($C$82,MAX($O965*$C$83,$C$81)),0)+(AV965*$C$84)/12,2))</f>
        <v/>
      </c>
      <c r="BD965" s="25" t="str">
        <f ca="1">IF($H965="","",IF($Q965="x",SUM(AW$3:AY965)+SUM(BB$3:BC965)-SUM(BD$3:BD964),0))</f>
        <v/>
      </c>
      <c r="BE965" s="25" t="str">
        <f t="shared" ref="BE965:BE1028" ca="1" si="957">IF($H965="","",MAX(0,ROUND(AV965-BD965,2)))</f>
        <v/>
      </c>
      <c r="BF965" s="25" t="str">
        <f t="shared" ca="1" si="926"/>
        <v/>
      </c>
      <c r="BG965" s="7"/>
      <c r="BI965" s="25" t="str">
        <f t="shared" ref="BI965:BI1028" ca="1" si="958">IF($H965="","",IF(MIN($O965+$P965,BT964+$N965)&gt;=$O965+$P965,$O965,BT964))</f>
        <v/>
      </c>
      <c r="BJ965" s="25">
        <f ca="1">SUM(BI$3:BI965)</f>
        <v>0</v>
      </c>
      <c r="BK965" s="25" t="str">
        <f t="shared" ca="1" si="910"/>
        <v/>
      </c>
      <c r="BL965" s="25" t="str">
        <f t="shared" ca="1" si="927"/>
        <v/>
      </c>
      <c r="BM965" s="25" t="str">
        <f t="shared" ref="BM965:BM1028" ca="1" si="959">IF($H965="","",ROUND($C$27/12,2))</f>
        <v/>
      </c>
      <c r="BN965" s="25" t="str">
        <f t="shared" ref="BN965:BN1028" ca="1" si="960">IF($H965="","",ROUND((BK965*$C$28)/12,2))</f>
        <v/>
      </c>
      <c r="BO965" s="25" t="str">
        <f t="shared" ref="BO965:BO1028" ca="1" si="961">IF($H965="","",MAX($C$29,BK965))</f>
        <v/>
      </c>
      <c r="BP965" s="25" t="str">
        <f t="shared" ref="BP965:BP1028" ca="1" si="962">IF($H965="","",ROUND(BO965-BK965,2))</f>
        <v/>
      </c>
      <c r="BQ965" s="25" t="str">
        <f t="shared" ref="BQ965:BQ1028" ca="1" si="963">IF($H965="","",ROUND((BP965*$L965)/12,2))</f>
        <v/>
      </c>
      <c r="BR965" s="25" t="str">
        <f t="shared" ref="BR965:BR1028" ca="1" si="964">IF($H965="","",ROUND(IF($N965&gt;0,MIN($C$82,MAX($N965*$C$83,$C$81)),0)+IF($O965&gt;0,MIN($C$82,MAX($O965*$C$83,$C$81)),0)+(BK965*$C$84)/12,2))</f>
        <v/>
      </c>
      <c r="BS965" s="25" t="str">
        <f ca="1">IF($H965="","",IF($Q965="x",SUM(BL$3:BN965)+SUM(BQ$3:BR965)-SUM(BS$3:BS964),0))</f>
        <v/>
      </c>
      <c r="BT965" s="25" t="str">
        <f t="shared" ref="BT965:BT1028" ca="1" si="965">IF($H965="","",MAX(0,ROUND(BK965-BS965,2)))</f>
        <v/>
      </c>
      <c r="BU965" s="25" t="str">
        <f t="shared" ca="1" si="928"/>
        <v/>
      </c>
      <c r="BV965" s="7"/>
      <c r="BY965" s="7"/>
      <c r="CB965" s="131">
        <f t="shared" si="912"/>
        <v>962</v>
      </c>
      <c r="CC965" s="132" t="str">
        <f t="shared" ref="CC965:CC1028" ca="1" si="966">IF($H965="","",IF(MONTH($H965)=MONTH($C$4)-1,IF(RAND()&gt;0.5,1,-1)*RAND()/$CO$5,0))</f>
        <v/>
      </c>
      <c r="CD965" s="133" t="str">
        <f t="shared" ca="1" si="913"/>
        <v/>
      </c>
      <c r="CE965" s="133" t="str">
        <f t="shared" ref="CE965:CE1028" ca="1" si="967">IF($H965="","",ROUND((((CF964+CD965)/2)*0.005)/12,2))</f>
        <v/>
      </c>
      <c r="CF965" s="133" t="str">
        <f t="shared" ca="1" si="914"/>
        <v/>
      </c>
      <c r="CG965" s="133" t="str">
        <f t="shared" ref="CG965:CG1028" ca="1" si="968">IF($H965="","",IF(MONTH($H965)=MONTH($C$4)-1,CF965*(1+CC965),0))</f>
        <v/>
      </c>
      <c r="CH965" s="133" t="str">
        <f ca="1">IF($H965="","",IF(MONTH($H965)=MONTH($C$4)-1,MAX(0,(CG965-SUM(N954:N965)+SUM(O954:O965))-(VLOOKUP(CB965-12,$CB$3:$CH964,6,FALSE))),0)*0.25)</f>
        <v/>
      </c>
      <c r="CI965" s="133" t="str">
        <f ca="1">IF($H965="","",CG965-SUM($CH$4:$CH965))</f>
        <v/>
      </c>
      <c r="CK965" s="133" t="str">
        <f ca="1">IF($H965="","",SUM($N$4:$N965)+$CK$3)</f>
        <v/>
      </c>
      <c r="CL965" s="133" t="str">
        <f ca="1">IF($H965="","",SUM($O$4:$O965))</f>
        <v/>
      </c>
      <c r="CM965" s="133" t="str">
        <f t="shared" ca="1" si="911"/>
        <v/>
      </c>
      <c r="CN965" s="133" t="str">
        <f ca="1">IF($H965="","",ROUND(IF(MONTH($H965)=MONTH($C$4)-1,BT965*(1+CC965)-SUM($CM$4:$CM965),0),2))</f>
        <v/>
      </c>
      <c r="CZ965" s="132" t="str">
        <f t="shared" ca="1" si="929"/>
        <v/>
      </c>
    </row>
    <row r="966" spans="6:104" x14ac:dyDescent="0.2">
      <c r="F966" s="3">
        <v>963</v>
      </c>
      <c r="G966" s="3">
        <f t="shared" si="930"/>
        <v>81</v>
      </c>
      <c r="H966" s="8" t="str">
        <f t="shared" ref="H966:H1029" ca="1" si="969">IF(OR($G966&gt;$C$5,$H965=""),"",DATE(YEAR($H$4),MONTH($H$4)+$F966,1)-1)</f>
        <v/>
      </c>
      <c r="I966" s="6" t="str">
        <f t="shared" ca="1" si="915"/>
        <v/>
      </c>
      <c r="J966" s="6" t="str">
        <f t="shared" ca="1" si="916"/>
        <v/>
      </c>
      <c r="K966" s="7"/>
      <c r="L966" s="6" t="str">
        <f ca="1">IF($H966="","",IF($J966="",VLOOKUP($I966,Sterbetafeln!$A$4:$I$124,$D$10,FALSE),MAX(0.0005,VLOOKUP($I966,Sterbetafeln!$A$4:$I$124,$D$10,FALSE)*VLOOKUP($J966,Sterbetafeln!$A$4:$I$124,$D$13,FALSE))))</f>
        <v/>
      </c>
      <c r="M966" s="78">
        <f ca="1">SUM($O$3:$O966)</f>
        <v>0</v>
      </c>
      <c r="N966" s="25" t="str">
        <f t="shared" ca="1" si="931"/>
        <v/>
      </c>
      <c r="O966" s="25" t="str">
        <f t="shared" ca="1" si="932"/>
        <v/>
      </c>
      <c r="P966" s="25" t="str">
        <f t="shared" ca="1" si="933"/>
        <v/>
      </c>
      <c r="Q966" s="7" t="str">
        <f t="shared" ca="1" si="934"/>
        <v/>
      </c>
      <c r="R966" s="25" t="str">
        <f t="shared" ca="1" si="935"/>
        <v/>
      </c>
      <c r="S966" s="25">
        <f ca="1">SUM(R$3:R966)</f>
        <v>0</v>
      </c>
      <c r="T966" s="25" t="str">
        <f t="shared" ca="1" si="936"/>
        <v/>
      </c>
      <c r="U966" s="25" t="str">
        <f t="shared" ca="1" si="917"/>
        <v/>
      </c>
      <c r="V966" s="25" t="str">
        <f t="shared" ca="1" si="937"/>
        <v/>
      </c>
      <c r="W966" s="25" t="str">
        <f t="shared" ca="1" si="918"/>
        <v/>
      </c>
      <c r="X966" s="25" t="str">
        <f t="shared" ca="1" si="938"/>
        <v/>
      </c>
      <c r="Y966" s="25" t="str">
        <f t="shared" ca="1" si="919"/>
        <v/>
      </c>
      <c r="Z966" s="25" t="str">
        <f t="shared" ca="1" si="939"/>
        <v/>
      </c>
      <c r="AA966" s="25" t="str">
        <f t="shared" ca="1" si="940"/>
        <v/>
      </c>
      <c r="AB966" s="25" t="str">
        <f ca="1">IF($H966="","",IF($Q966="x",SUM(U$3:W966)+SUM(Z$3:AA966)-SUM(AB$3:AB965),0))</f>
        <v/>
      </c>
      <c r="AC966" s="25" t="str">
        <f t="shared" ca="1" si="941"/>
        <v/>
      </c>
      <c r="AD966" s="25" t="str">
        <f t="shared" ca="1" si="920"/>
        <v/>
      </c>
      <c r="AE966" s="7"/>
      <c r="AF966" s="25" t="str">
        <f t="shared" ca="1" si="942"/>
        <v/>
      </c>
      <c r="AG966" s="25">
        <f ca="1">SUM(AF$3:AF966)</f>
        <v>0</v>
      </c>
      <c r="AH966" s="25" t="str">
        <f t="shared" ca="1" si="943"/>
        <v/>
      </c>
      <c r="AI966" s="25" t="str">
        <f t="shared" ca="1" si="921"/>
        <v/>
      </c>
      <c r="AJ966" s="25" t="str">
        <f t="shared" ca="1" si="944"/>
        <v/>
      </c>
      <c r="AK966" s="25" t="str">
        <f t="shared" ca="1" si="922"/>
        <v/>
      </c>
      <c r="AL966" s="25" t="str">
        <f t="shared" ca="1" si="945"/>
        <v/>
      </c>
      <c r="AM966" s="25" t="str">
        <f t="shared" ca="1" si="923"/>
        <v/>
      </c>
      <c r="AN966" s="25" t="str">
        <f t="shared" ca="1" si="946"/>
        <v/>
      </c>
      <c r="AO966" s="25" t="str">
        <f t="shared" ca="1" si="947"/>
        <v/>
      </c>
      <c r="AP966" s="25" t="str">
        <f ca="1">IF($H966="","",IF($Q966="x",SUM(AI$3:AK966)+SUM(AN$3:AO966)-SUM(AP$3:AP965),0))</f>
        <v/>
      </c>
      <c r="AQ966" s="25" t="str">
        <f t="shared" ca="1" si="948"/>
        <v/>
      </c>
      <c r="AR966" s="25" t="str">
        <f t="shared" ca="1" si="924"/>
        <v/>
      </c>
      <c r="AS966" s="7"/>
      <c r="AT966" s="25" t="str">
        <f t="shared" ca="1" si="949"/>
        <v/>
      </c>
      <c r="AU966" s="25">
        <f ca="1">SUM(AT$3:AT966)</f>
        <v>0</v>
      </c>
      <c r="AV966" s="25" t="str">
        <f t="shared" ca="1" si="950"/>
        <v/>
      </c>
      <c r="AW966" s="25" t="str">
        <f t="shared" ca="1" si="925"/>
        <v/>
      </c>
      <c r="AX966" s="25" t="str">
        <f t="shared" ca="1" si="951"/>
        <v/>
      </c>
      <c r="AY966" s="25" t="str">
        <f t="shared" ca="1" si="952"/>
        <v/>
      </c>
      <c r="AZ966" s="25" t="str">
        <f t="shared" ca="1" si="953"/>
        <v/>
      </c>
      <c r="BA966" s="25" t="str">
        <f t="shared" ca="1" si="954"/>
        <v/>
      </c>
      <c r="BB966" s="25" t="str">
        <f t="shared" ca="1" si="955"/>
        <v/>
      </c>
      <c r="BC966" s="25" t="str">
        <f t="shared" ca="1" si="956"/>
        <v/>
      </c>
      <c r="BD966" s="25" t="str">
        <f ca="1">IF($H966="","",IF($Q966="x",SUM(AW$3:AY966)+SUM(BB$3:BC966)-SUM(BD$3:BD965),0))</f>
        <v/>
      </c>
      <c r="BE966" s="25" t="str">
        <f t="shared" ca="1" si="957"/>
        <v/>
      </c>
      <c r="BF966" s="25" t="str">
        <f t="shared" ca="1" si="926"/>
        <v/>
      </c>
      <c r="BG966" s="7"/>
      <c r="BI966" s="25" t="str">
        <f t="shared" ca="1" si="958"/>
        <v/>
      </c>
      <c r="BJ966" s="25">
        <f ca="1">SUM(BI$3:BI966)</f>
        <v>0</v>
      </c>
      <c r="BK966" s="25" t="str">
        <f t="shared" ref="BK966:BK1029" ca="1" si="970">IF($H966="","",MAX(0,(BT965+$N966-$O966-$P966)*((1+$C$37)^(1/12))))</f>
        <v/>
      </c>
      <c r="BL966" s="25" t="str">
        <f t="shared" ca="1" si="927"/>
        <v/>
      </c>
      <c r="BM966" s="25" t="str">
        <f t="shared" ca="1" si="959"/>
        <v/>
      </c>
      <c r="BN966" s="25" t="str">
        <f t="shared" ca="1" si="960"/>
        <v/>
      </c>
      <c r="BO966" s="25" t="str">
        <f t="shared" ca="1" si="961"/>
        <v/>
      </c>
      <c r="BP966" s="25" t="str">
        <f t="shared" ca="1" si="962"/>
        <v/>
      </c>
      <c r="BQ966" s="25" t="str">
        <f t="shared" ca="1" si="963"/>
        <v/>
      </c>
      <c r="BR966" s="25" t="str">
        <f t="shared" ca="1" si="964"/>
        <v/>
      </c>
      <c r="BS966" s="25" t="str">
        <f ca="1">IF($H966="","",IF($Q966="x",SUM(BL$3:BN966)+SUM(BQ$3:BR966)-SUM(BS$3:BS965),0))</f>
        <v/>
      </c>
      <c r="BT966" s="25" t="str">
        <f t="shared" ca="1" si="965"/>
        <v/>
      </c>
      <c r="BU966" s="25" t="str">
        <f t="shared" ca="1" si="928"/>
        <v/>
      </c>
      <c r="BV966" s="7"/>
      <c r="BY966" s="7"/>
      <c r="CB966" s="131">
        <f t="shared" si="912"/>
        <v>963</v>
      </c>
      <c r="CC966" s="132" t="str">
        <f t="shared" ca="1" si="966"/>
        <v/>
      </c>
      <c r="CD966" s="133" t="str">
        <f t="shared" ca="1" si="913"/>
        <v/>
      </c>
      <c r="CE966" s="133" t="str">
        <f t="shared" ca="1" si="967"/>
        <v/>
      </c>
      <c r="CF966" s="133" t="str">
        <f t="shared" ca="1" si="914"/>
        <v/>
      </c>
      <c r="CG966" s="133" t="str">
        <f t="shared" ca="1" si="968"/>
        <v/>
      </c>
      <c r="CH966" s="133" t="str">
        <f ca="1">IF($H966="","",IF(MONTH($H966)=MONTH($C$4)-1,MAX(0,(CG966-SUM(N955:N966)+SUM(O955:O966))-(VLOOKUP(CB966-12,$CB$3:$CH965,6,FALSE))),0)*0.25)</f>
        <v/>
      </c>
      <c r="CI966" s="133" t="str">
        <f ca="1">IF($H966="","",CG966-SUM($CH$4:$CH966))</f>
        <v/>
      </c>
      <c r="CK966" s="133" t="str">
        <f ca="1">IF($H966="","",SUM($N$4:$N966)+$CK$3)</f>
        <v/>
      </c>
      <c r="CL966" s="133" t="str">
        <f ca="1">IF($H966="","",SUM($O$4:$O966))</f>
        <v/>
      </c>
      <c r="CM966" s="133" t="str">
        <f t="shared" ca="1" si="911"/>
        <v/>
      </c>
      <c r="CN966" s="133" t="str">
        <f ca="1">IF($H966="","",ROUND(IF(MONTH($H966)=MONTH($C$4)-1,BT966*(1+CC966)-SUM($CM$4:$CM966),0),2))</f>
        <v/>
      </c>
      <c r="CZ966" s="132" t="str">
        <f t="shared" ca="1" si="929"/>
        <v/>
      </c>
    </row>
    <row r="967" spans="6:104" x14ac:dyDescent="0.2">
      <c r="F967" s="3">
        <v>964</v>
      </c>
      <c r="G967" s="3">
        <f t="shared" si="930"/>
        <v>81</v>
      </c>
      <c r="H967" s="8" t="str">
        <f t="shared" ca="1" si="969"/>
        <v/>
      </c>
      <c r="I967" s="6" t="str">
        <f t="shared" ca="1" si="915"/>
        <v/>
      </c>
      <c r="J967" s="6" t="str">
        <f t="shared" ca="1" si="916"/>
        <v/>
      </c>
      <c r="K967" s="7"/>
      <c r="L967" s="6" t="str">
        <f ca="1">IF($H967="","",IF($J967="",VLOOKUP($I967,Sterbetafeln!$A$4:$I$124,$D$10,FALSE),MAX(0.0005,VLOOKUP($I967,Sterbetafeln!$A$4:$I$124,$D$10,FALSE)*VLOOKUP($J967,Sterbetafeln!$A$4:$I$124,$D$13,FALSE))))</f>
        <v/>
      </c>
      <c r="M967" s="78">
        <f ca="1">SUM($O$3:$O967)</f>
        <v>0</v>
      </c>
      <c r="N967" s="25" t="str">
        <f t="shared" ca="1" si="931"/>
        <v/>
      </c>
      <c r="O967" s="25" t="str">
        <f t="shared" ca="1" si="932"/>
        <v/>
      </c>
      <c r="P967" s="25" t="str">
        <f t="shared" ca="1" si="933"/>
        <v/>
      </c>
      <c r="Q967" s="7" t="str">
        <f t="shared" ca="1" si="934"/>
        <v/>
      </c>
      <c r="R967" s="25" t="str">
        <f t="shared" ca="1" si="935"/>
        <v/>
      </c>
      <c r="S967" s="25">
        <f ca="1">SUM(R$3:R967)</f>
        <v>0</v>
      </c>
      <c r="T967" s="25" t="str">
        <f t="shared" ca="1" si="936"/>
        <v/>
      </c>
      <c r="U967" s="25" t="str">
        <f t="shared" ca="1" si="917"/>
        <v/>
      </c>
      <c r="V967" s="25" t="str">
        <f t="shared" ca="1" si="937"/>
        <v/>
      </c>
      <c r="W967" s="25" t="str">
        <f t="shared" ca="1" si="918"/>
        <v/>
      </c>
      <c r="X967" s="25" t="str">
        <f t="shared" ca="1" si="938"/>
        <v/>
      </c>
      <c r="Y967" s="25" t="str">
        <f t="shared" ca="1" si="919"/>
        <v/>
      </c>
      <c r="Z967" s="25" t="str">
        <f t="shared" ca="1" si="939"/>
        <v/>
      </c>
      <c r="AA967" s="25" t="str">
        <f t="shared" ca="1" si="940"/>
        <v/>
      </c>
      <c r="AB967" s="25" t="str">
        <f ca="1">IF($H967="","",IF($Q967="x",SUM(U$3:W967)+SUM(Z$3:AA967)-SUM(AB$3:AB966),0))</f>
        <v/>
      </c>
      <c r="AC967" s="25" t="str">
        <f t="shared" ca="1" si="941"/>
        <v/>
      </c>
      <c r="AD967" s="25" t="str">
        <f t="shared" ca="1" si="920"/>
        <v/>
      </c>
      <c r="AE967" s="7"/>
      <c r="AF967" s="25" t="str">
        <f t="shared" ca="1" si="942"/>
        <v/>
      </c>
      <c r="AG967" s="25">
        <f ca="1">SUM(AF$3:AF967)</f>
        <v>0</v>
      </c>
      <c r="AH967" s="25" t="str">
        <f t="shared" ca="1" si="943"/>
        <v/>
      </c>
      <c r="AI967" s="25" t="str">
        <f t="shared" ca="1" si="921"/>
        <v/>
      </c>
      <c r="AJ967" s="25" t="str">
        <f t="shared" ca="1" si="944"/>
        <v/>
      </c>
      <c r="AK967" s="25" t="str">
        <f t="shared" ca="1" si="922"/>
        <v/>
      </c>
      <c r="AL967" s="25" t="str">
        <f t="shared" ca="1" si="945"/>
        <v/>
      </c>
      <c r="AM967" s="25" t="str">
        <f t="shared" ca="1" si="923"/>
        <v/>
      </c>
      <c r="AN967" s="25" t="str">
        <f t="shared" ca="1" si="946"/>
        <v/>
      </c>
      <c r="AO967" s="25" t="str">
        <f t="shared" ca="1" si="947"/>
        <v/>
      </c>
      <c r="AP967" s="25" t="str">
        <f ca="1">IF($H967="","",IF($Q967="x",SUM(AI$3:AK967)+SUM(AN$3:AO967)-SUM(AP$3:AP966),0))</f>
        <v/>
      </c>
      <c r="AQ967" s="25" t="str">
        <f t="shared" ca="1" si="948"/>
        <v/>
      </c>
      <c r="AR967" s="25" t="str">
        <f t="shared" ca="1" si="924"/>
        <v/>
      </c>
      <c r="AS967" s="7"/>
      <c r="AT967" s="25" t="str">
        <f t="shared" ca="1" si="949"/>
        <v/>
      </c>
      <c r="AU967" s="25">
        <f ca="1">SUM(AT$3:AT967)</f>
        <v>0</v>
      </c>
      <c r="AV967" s="25" t="str">
        <f t="shared" ca="1" si="950"/>
        <v/>
      </c>
      <c r="AW967" s="25" t="str">
        <f t="shared" ca="1" si="925"/>
        <v/>
      </c>
      <c r="AX967" s="25" t="str">
        <f t="shared" ca="1" si="951"/>
        <v/>
      </c>
      <c r="AY967" s="25" t="str">
        <f t="shared" ca="1" si="952"/>
        <v/>
      </c>
      <c r="AZ967" s="25" t="str">
        <f t="shared" ca="1" si="953"/>
        <v/>
      </c>
      <c r="BA967" s="25" t="str">
        <f t="shared" ca="1" si="954"/>
        <v/>
      </c>
      <c r="BB967" s="25" t="str">
        <f t="shared" ca="1" si="955"/>
        <v/>
      </c>
      <c r="BC967" s="25" t="str">
        <f t="shared" ca="1" si="956"/>
        <v/>
      </c>
      <c r="BD967" s="25" t="str">
        <f ca="1">IF($H967="","",IF($Q967="x",SUM(AW$3:AY967)+SUM(BB$3:BC967)-SUM(BD$3:BD966),0))</f>
        <v/>
      </c>
      <c r="BE967" s="25" t="str">
        <f t="shared" ca="1" si="957"/>
        <v/>
      </c>
      <c r="BF967" s="25" t="str">
        <f t="shared" ca="1" si="926"/>
        <v/>
      </c>
      <c r="BG967" s="7"/>
      <c r="BI967" s="25" t="str">
        <f t="shared" ca="1" si="958"/>
        <v/>
      </c>
      <c r="BJ967" s="25">
        <f ca="1">SUM(BI$3:BI967)</f>
        <v>0</v>
      </c>
      <c r="BK967" s="25" t="str">
        <f t="shared" ca="1" si="970"/>
        <v/>
      </c>
      <c r="BL967" s="25" t="str">
        <f t="shared" ca="1" si="927"/>
        <v/>
      </c>
      <c r="BM967" s="25" t="str">
        <f t="shared" ca="1" si="959"/>
        <v/>
      </c>
      <c r="BN967" s="25" t="str">
        <f t="shared" ca="1" si="960"/>
        <v/>
      </c>
      <c r="BO967" s="25" t="str">
        <f t="shared" ca="1" si="961"/>
        <v/>
      </c>
      <c r="BP967" s="25" t="str">
        <f t="shared" ca="1" si="962"/>
        <v/>
      </c>
      <c r="BQ967" s="25" t="str">
        <f t="shared" ca="1" si="963"/>
        <v/>
      </c>
      <c r="BR967" s="25" t="str">
        <f t="shared" ca="1" si="964"/>
        <v/>
      </c>
      <c r="BS967" s="25" t="str">
        <f ca="1">IF($H967="","",IF($Q967="x",SUM(BL$3:BN967)+SUM(BQ$3:BR967)-SUM(BS$3:BS966),0))</f>
        <v/>
      </c>
      <c r="BT967" s="25" t="str">
        <f t="shared" ca="1" si="965"/>
        <v/>
      </c>
      <c r="BU967" s="25" t="str">
        <f t="shared" ca="1" si="928"/>
        <v/>
      </c>
      <c r="BV967" s="7"/>
      <c r="BY967" s="7"/>
      <c r="CB967" s="131">
        <f t="shared" si="912"/>
        <v>964</v>
      </c>
      <c r="CC967" s="132" t="str">
        <f t="shared" ca="1" si="966"/>
        <v/>
      </c>
      <c r="CD967" s="133" t="str">
        <f t="shared" ca="1" si="913"/>
        <v/>
      </c>
      <c r="CE967" s="133" t="str">
        <f t="shared" ca="1" si="967"/>
        <v/>
      </c>
      <c r="CF967" s="133" t="str">
        <f t="shared" ca="1" si="914"/>
        <v/>
      </c>
      <c r="CG967" s="133" t="str">
        <f t="shared" ca="1" si="968"/>
        <v/>
      </c>
      <c r="CH967" s="133" t="str">
        <f ca="1">IF($H967="","",IF(MONTH($H967)=MONTH($C$4)-1,MAX(0,(CG967-SUM(N956:N967)+SUM(O956:O967))-(VLOOKUP(CB967-12,$CB$3:$CH966,6,FALSE))),0)*0.25)</f>
        <v/>
      </c>
      <c r="CI967" s="133" t="str">
        <f ca="1">IF($H967="","",CG967-SUM($CH$4:$CH967))</f>
        <v/>
      </c>
      <c r="CK967" s="133" t="str">
        <f ca="1">IF($H967="","",SUM($N$4:$N967)+$CK$3)</f>
        <v/>
      </c>
      <c r="CL967" s="133" t="str">
        <f ca="1">IF($H967="","",SUM($O$4:$O967))</f>
        <v/>
      </c>
      <c r="CM967" s="133" t="str">
        <f t="shared" ca="1" si="911"/>
        <v/>
      </c>
      <c r="CN967" s="133" t="str">
        <f ca="1">IF($H967="","",ROUND(IF(MONTH($H967)=MONTH($C$4)-1,BT967*(1+CC967)-SUM($CM$4:$CM967),0),2))</f>
        <v/>
      </c>
      <c r="CZ967" s="132" t="str">
        <f t="shared" ca="1" si="929"/>
        <v/>
      </c>
    </row>
    <row r="968" spans="6:104" x14ac:dyDescent="0.2">
      <c r="F968" s="3">
        <v>965</v>
      </c>
      <c r="G968" s="3">
        <f t="shared" si="930"/>
        <v>81</v>
      </c>
      <c r="H968" s="8" t="str">
        <f t="shared" ca="1" si="969"/>
        <v/>
      </c>
      <c r="I968" s="6" t="str">
        <f t="shared" ca="1" si="915"/>
        <v/>
      </c>
      <c r="J968" s="6" t="str">
        <f t="shared" ca="1" si="916"/>
        <v/>
      </c>
      <c r="K968" s="7"/>
      <c r="L968" s="6" t="str">
        <f ca="1">IF($H968="","",IF($J968="",VLOOKUP($I968,Sterbetafeln!$A$4:$I$124,$D$10,FALSE),MAX(0.0005,VLOOKUP($I968,Sterbetafeln!$A$4:$I$124,$D$10,FALSE)*VLOOKUP($J968,Sterbetafeln!$A$4:$I$124,$D$13,FALSE))))</f>
        <v/>
      </c>
      <c r="M968" s="78">
        <f ca="1">SUM($O$3:$O968)</f>
        <v>0</v>
      </c>
      <c r="N968" s="25" t="str">
        <f t="shared" ca="1" si="931"/>
        <v/>
      </c>
      <c r="O968" s="25" t="str">
        <f t="shared" ca="1" si="932"/>
        <v/>
      </c>
      <c r="P968" s="25" t="str">
        <f t="shared" ca="1" si="933"/>
        <v/>
      </c>
      <c r="Q968" s="7" t="str">
        <f t="shared" ca="1" si="934"/>
        <v/>
      </c>
      <c r="R968" s="25" t="str">
        <f t="shared" ca="1" si="935"/>
        <v/>
      </c>
      <c r="S968" s="25">
        <f ca="1">SUM(R$3:R968)</f>
        <v>0</v>
      </c>
      <c r="T968" s="25" t="str">
        <f t="shared" ca="1" si="936"/>
        <v/>
      </c>
      <c r="U968" s="25" t="str">
        <f t="shared" ca="1" si="917"/>
        <v/>
      </c>
      <c r="V968" s="25" t="str">
        <f t="shared" ca="1" si="937"/>
        <v/>
      </c>
      <c r="W968" s="25" t="str">
        <f t="shared" ca="1" si="918"/>
        <v/>
      </c>
      <c r="X968" s="25" t="str">
        <f t="shared" ca="1" si="938"/>
        <v/>
      </c>
      <c r="Y968" s="25" t="str">
        <f t="shared" ca="1" si="919"/>
        <v/>
      </c>
      <c r="Z968" s="25" t="str">
        <f t="shared" ca="1" si="939"/>
        <v/>
      </c>
      <c r="AA968" s="25" t="str">
        <f t="shared" ca="1" si="940"/>
        <v/>
      </c>
      <c r="AB968" s="25" t="str">
        <f ca="1">IF($H968="","",IF($Q968="x",SUM(U$3:W968)+SUM(Z$3:AA968)-SUM(AB$3:AB967),0))</f>
        <v/>
      </c>
      <c r="AC968" s="25" t="str">
        <f t="shared" ca="1" si="941"/>
        <v/>
      </c>
      <c r="AD968" s="25" t="str">
        <f t="shared" ca="1" si="920"/>
        <v/>
      </c>
      <c r="AE968" s="7"/>
      <c r="AF968" s="25" t="str">
        <f t="shared" ca="1" si="942"/>
        <v/>
      </c>
      <c r="AG968" s="25">
        <f ca="1">SUM(AF$3:AF968)</f>
        <v>0</v>
      </c>
      <c r="AH968" s="25" t="str">
        <f t="shared" ca="1" si="943"/>
        <v/>
      </c>
      <c r="AI968" s="25" t="str">
        <f t="shared" ca="1" si="921"/>
        <v/>
      </c>
      <c r="AJ968" s="25" t="str">
        <f t="shared" ca="1" si="944"/>
        <v/>
      </c>
      <c r="AK968" s="25" t="str">
        <f t="shared" ca="1" si="922"/>
        <v/>
      </c>
      <c r="AL968" s="25" t="str">
        <f t="shared" ca="1" si="945"/>
        <v/>
      </c>
      <c r="AM968" s="25" t="str">
        <f t="shared" ca="1" si="923"/>
        <v/>
      </c>
      <c r="AN968" s="25" t="str">
        <f t="shared" ca="1" si="946"/>
        <v/>
      </c>
      <c r="AO968" s="25" t="str">
        <f t="shared" ca="1" si="947"/>
        <v/>
      </c>
      <c r="AP968" s="25" t="str">
        <f ca="1">IF($H968="","",IF($Q968="x",SUM(AI$3:AK968)+SUM(AN$3:AO968)-SUM(AP$3:AP967),0))</f>
        <v/>
      </c>
      <c r="AQ968" s="25" t="str">
        <f t="shared" ca="1" si="948"/>
        <v/>
      </c>
      <c r="AR968" s="25" t="str">
        <f t="shared" ca="1" si="924"/>
        <v/>
      </c>
      <c r="AS968" s="7"/>
      <c r="AT968" s="25" t="str">
        <f t="shared" ca="1" si="949"/>
        <v/>
      </c>
      <c r="AU968" s="25">
        <f ca="1">SUM(AT$3:AT968)</f>
        <v>0</v>
      </c>
      <c r="AV968" s="25" t="str">
        <f t="shared" ca="1" si="950"/>
        <v/>
      </c>
      <c r="AW968" s="25" t="str">
        <f t="shared" ca="1" si="925"/>
        <v/>
      </c>
      <c r="AX968" s="25" t="str">
        <f t="shared" ca="1" si="951"/>
        <v/>
      </c>
      <c r="AY968" s="25" t="str">
        <f t="shared" ca="1" si="952"/>
        <v/>
      </c>
      <c r="AZ968" s="25" t="str">
        <f t="shared" ca="1" si="953"/>
        <v/>
      </c>
      <c r="BA968" s="25" t="str">
        <f t="shared" ca="1" si="954"/>
        <v/>
      </c>
      <c r="BB968" s="25" t="str">
        <f t="shared" ca="1" si="955"/>
        <v/>
      </c>
      <c r="BC968" s="25" t="str">
        <f t="shared" ca="1" si="956"/>
        <v/>
      </c>
      <c r="BD968" s="25" t="str">
        <f ca="1">IF($H968="","",IF($Q968="x",SUM(AW$3:AY968)+SUM(BB$3:BC968)-SUM(BD$3:BD967),0))</f>
        <v/>
      </c>
      <c r="BE968" s="25" t="str">
        <f t="shared" ca="1" si="957"/>
        <v/>
      </c>
      <c r="BF968" s="25" t="str">
        <f t="shared" ca="1" si="926"/>
        <v/>
      </c>
      <c r="BG968" s="7"/>
      <c r="BI968" s="25" t="str">
        <f t="shared" ca="1" si="958"/>
        <v/>
      </c>
      <c r="BJ968" s="25">
        <f ca="1">SUM(BI$3:BI968)</f>
        <v>0</v>
      </c>
      <c r="BK968" s="25" t="str">
        <f t="shared" ca="1" si="970"/>
        <v/>
      </c>
      <c r="BL968" s="25" t="str">
        <f t="shared" ca="1" si="927"/>
        <v/>
      </c>
      <c r="BM968" s="25" t="str">
        <f t="shared" ca="1" si="959"/>
        <v/>
      </c>
      <c r="BN968" s="25" t="str">
        <f t="shared" ca="1" si="960"/>
        <v/>
      </c>
      <c r="BO968" s="25" t="str">
        <f t="shared" ca="1" si="961"/>
        <v/>
      </c>
      <c r="BP968" s="25" t="str">
        <f t="shared" ca="1" si="962"/>
        <v/>
      </c>
      <c r="BQ968" s="25" t="str">
        <f t="shared" ca="1" si="963"/>
        <v/>
      </c>
      <c r="BR968" s="25" t="str">
        <f t="shared" ca="1" si="964"/>
        <v/>
      </c>
      <c r="BS968" s="25" t="str">
        <f ca="1">IF($H968="","",IF($Q968="x",SUM(BL$3:BN968)+SUM(BQ$3:BR968)-SUM(BS$3:BS967),0))</f>
        <v/>
      </c>
      <c r="BT968" s="25" t="str">
        <f t="shared" ca="1" si="965"/>
        <v/>
      </c>
      <c r="BU968" s="25" t="str">
        <f t="shared" ca="1" si="928"/>
        <v/>
      </c>
      <c r="BV968" s="7"/>
      <c r="BY968" s="7"/>
      <c r="CB968" s="131">
        <f t="shared" si="912"/>
        <v>965</v>
      </c>
      <c r="CC968" s="132" t="str">
        <f t="shared" ca="1" si="966"/>
        <v/>
      </c>
      <c r="CD968" s="133" t="str">
        <f t="shared" ca="1" si="913"/>
        <v/>
      </c>
      <c r="CE968" s="133" t="str">
        <f t="shared" ca="1" si="967"/>
        <v/>
      </c>
      <c r="CF968" s="133" t="str">
        <f t="shared" ca="1" si="914"/>
        <v/>
      </c>
      <c r="CG968" s="133" t="str">
        <f t="shared" ca="1" si="968"/>
        <v/>
      </c>
      <c r="CH968" s="133" t="str">
        <f ca="1">IF($H968="","",IF(MONTH($H968)=MONTH($C$4)-1,MAX(0,(CG968-SUM(N957:N968)+SUM(O957:O968))-(VLOOKUP(CB968-12,$CB$3:$CH967,6,FALSE))),0)*0.25)</f>
        <v/>
      </c>
      <c r="CI968" s="133" t="str">
        <f ca="1">IF($H968="","",CG968-SUM($CH$4:$CH968))</f>
        <v/>
      </c>
      <c r="CK968" s="133" t="str">
        <f ca="1">IF($H968="","",SUM($N$4:$N968)+$CK$3)</f>
        <v/>
      </c>
      <c r="CL968" s="133" t="str">
        <f ca="1">IF($H968="","",SUM($O$4:$O968))</f>
        <v/>
      </c>
      <c r="CM968" s="133" t="str">
        <f t="shared" ca="1" si="911"/>
        <v/>
      </c>
      <c r="CN968" s="133" t="str">
        <f ca="1">IF($H968="","",ROUND(IF(MONTH($H968)=MONTH($C$4)-1,BT968*(1+CC968)-SUM($CM$4:$CM968),0),2))</f>
        <v/>
      </c>
      <c r="CZ968" s="132" t="str">
        <f t="shared" ca="1" si="929"/>
        <v/>
      </c>
    </row>
    <row r="969" spans="6:104" x14ac:dyDescent="0.2">
      <c r="F969" s="3">
        <v>966</v>
      </c>
      <c r="G969" s="3">
        <f t="shared" si="930"/>
        <v>81</v>
      </c>
      <c r="H969" s="8" t="str">
        <f t="shared" ca="1" si="969"/>
        <v/>
      </c>
      <c r="I969" s="6" t="str">
        <f t="shared" ca="1" si="915"/>
        <v/>
      </c>
      <c r="J969" s="6" t="str">
        <f t="shared" ca="1" si="916"/>
        <v/>
      </c>
      <c r="K969" s="7"/>
      <c r="L969" s="6" t="str">
        <f ca="1">IF($H969="","",IF($J969="",VLOOKUP($I969,Sterbetafeln!$A$4:$I$124,$D$10,FALSE),MAX(0.0005,VLOOKUP($I969,Sterbetafeln!$A$4:$I$124,$D$10,FALSE)*VLOOKUP($J969,Sterbetafeln!$A$4:$I$124,$D$13,FALSE))))</f>
        <v/>
      </c>
      <c r="M969" s="78">
        <f ca="1">SUM($O$3:$O969)</f>
        <v>0</v>
      </c>
      <c r="N969" s="25" t="str">
        <f t="shared" ca="1" si="931"/>
        <v/>
      </c>
      <c r="O969" s="25" t="str">
        <f t="shared" ca="1" si="932"/>
        <v/>
      </c>
      <c r="P969" s="25" t="str">
        <f t="shared" ca="1" si="933"/>
        <v/>
      </c>
      <c r="Q969" s="7" t="str">
        <f t="shared" ca="1" si="934"/>
        <v/>
      </c>
      <c r="R969" s="25" t="str">
        <f t="shared" ca="1" si="935"/>
        <v/>
      </c>
      <c r="S969" s="25">
        <f ca="1">SUM(R$3:R969)</f>
        <v>0</v>
      </c>
      <c r="T969" s="25" t="str">
        <f t="shared" ca="1" si="936"/>
        <v/>
      </c>
      <c r="U969" s="25" t="str">
        <f t="shared" ca="1" si="917"/>
        <v/>
      </c>
      <c r="V969" s="25" t="str">
        <f t="shared" ca="1" si="937"/>
        <v/>
      </c>
      <c r="W969" s="25" t="str">
        <f t="shared" ca="1" si="918"/>
        <v/>
      </c>
      <c r="X969" s="25" t="str">
        <f t="shared" ca="1" si="938"/>
        <v/>
      </c>
      <c r="Y969" s="25" t="str">
        <f t="shared" ca="1" si="919"/>
        <v/>
      </c>
      <c r="Z969" s="25" t="str">
        <f t="shared" ca="1" si="939"/>
        <v/>
      </c>
      <c r="AA969" s="25" t="str">
        <f t="shared" ca="1" si="940"/>
        <v/>
      </c>
      <c r="AB969" s="25" t="str">
        <f ca="1">IF($H969="","",IF($Q969="x",SUM(U$3:W969)+SUM(Z$3:AA969)-SUM(AB$3:AB968),0))</f>
        <v/>
      </c>
      <c r="AC969" s="25" t="str">
        <f t="shared" ca="1" si="941"/>
        <v/>
      </c>
      <c r="AD969" s="25" t="str">
        <f t="shared" ca="1" si="920"/>
        <v/>
      </c>
      <c r="AE969" s="7"/>
      <c r="AF969" s="25" t="str">
        <f t="shared" ca="1" si="942"/>
        <v/>
      </c>
      <c r="AG969" s="25">
        <f ca="1">SUM(AF$3:AF969)</f>
        <v>0</v>
      </c>
      <c r="AH969" s="25" t="str">
        <f t="shared" ca="1" si="943"/>
        <v/>
      </c>
      <c r="AI969" s="25" t="str">
        <f t="shared" ca="1" si="921"/>
        <v/>
      </c>
      <c r="AJ969" s="25" t="str">
        <f t="shared" ca="1" si="944"/>
        <v/>
      </c>
      <c r="AK969" s="25" t="str">
        <f t="shared" ca="1" si="922"/>
        <v/>
      </c>
      <c r="AL969" s="25" t="str">
        <f t="shared" ca="1" si="945"/>
        <v/>
      </c>
      <c r="AM969" s="25" t="str">
        <f t="shared" ca="1" si="923"/>
        <v/>
      </c>
      <c r="AN969" s="25" t="str">
        <f t="shared" ca="1" si="946"/>
        <v/>
      </c>
      <c r="AO969" s="25" t="str">
        <f t="shared" ca="1" si="947"/>
        <v/>
      </c>
      <c r="AP969" s="25" t="str">
        <f ca="1">IF($H969="","",IF($Q969="x",SUM(AI$3:AK969)+SUM(AN$3:AO969)-SUM(AP$3:AP968),0))</f>
        <v/>
      </c>
      <c r="AQ969" s="25" t="str">
        <f t="shared" ca="1" si="948"/>
        <v/>
      </c>
      <c r="AR969" s="25" t="str">
        <f t="shared" ca="1" si="924"/>
        <v/>
      </c>
      <c r="AS969" s="7"/>
      <c r="AT969" s="25" t="str">
        <f t="shared" ca="1" si="949"/>
        <v/>
      </c>
      <c r="AU969" s="25">
        <f ca="1">SUM(AT$3:AT969)</f>
        <v>0</v>
      </c>
      <c r="AV969" s="25" t="str">
        <f t="shared" ca="1" si="950"/>
        <v/>
      </c>
      <c r="AW969" s="25" t="str">
        <f t="shared" ca="1" si="925"/>
        <v/>
      </c>
      <c r="AX969" s="25" t="str">
        <f t="shared" ca="1" si="951"/>
        <v/>
      </c>
      <c r="AY969" s="25" t="str">
        <f t="shared" ca="1" si="952"/>
        <v/>
      </c>
      <c r="AZ969" s="25" t="str">
        <f t="shared" ca="1" si="953"/>
        <v/>
      </c>
      <c r="BA969" s="25" t="str">
        <f t="shared" ca="1" si="954"/>
        <v/>
      </c>
      <c r="BB969" s="25" t="str">
        <f t="shared" ca="1" si="955"/>
        <v/>
      </c>
      <c r="BC969" s="25" t="str">
        <f t="shared" ca="1" si="956"/>
        <v/>
      </c>
      <c r="BD969" s="25" t="str">
        <f ca="1">IF($H969="","",IF($Q969="x",SUM(AW$3:AY969)+SUM(BB$3:BC969)-SUM(BD$3:BD968),0))</f>
        <v/>
      </c>
      <c r="BE969" s="25" t="str">
        <f t="shared" ca="1" si="957"/>
        <v/>
      </c>
      <c r="BF969" s="25" t="str">
        <f t="shared" ca="1" si="926"/>
        <v/>
      </c>
      <c r="BG969" s="7"/>
      <c r="BI969" s="25" t="str">
        <f t="shared" ca="1" si="958"/>
        <v/>
      </c>
      <c r="BJ969" s="25">
        <f ca="1">SUM(BI$3:BI969)</f>
        <v>0</v>
      </c>
      <c r="BK969" s="25" t="str">
        <f t="shared" ca="1" si="970"/>
        <v/>
      </c>
      <c r="BL969" s="25" t="str">
        <f t="shared" ca="1" si="927"/>
        <v/>
      </c>
      <c r="BM969" s="25" t="str">
        <f t="shared" ca="1" si="959"/>
        <v/>
      </c>
      <c r="BN969" s="25" t="str">
        <f t="shared" ca="1" si="960"/>
        <v/>
      </c>
      <c r="BO969" s="25" t="str">
        <f t="shared" ca="1" si="961"/>
        <v/>
      </c>
      <c r="BP969" s="25" t="str">
        <f t="shared" ca="1" si="962"/>
        <v/>
      </c>
      <c r="BQ969" s="25" t="str">
        <f t="shared" ca="1" si="963"/>
        <v/>
      </c>
      <c r="BR969" s="25" t="str">
        <f t="shared" ca="1" si="964"/>
        <v/>
      </c>
      <c r="BS969" s="25" t="str">
        <f ca="1">IF($H969="","",IF($Q969="x",SUM(BL$3:BN969)+SUM(BQ$3:BR969)-SUM(BS$3:BS968),0))</f>
        <v/>
      </c>
      <c r="BT969" s="25" t="str">
        <f t="shared" ca="1" si="965"/>
        <v/>
      </c>
      <c r="BU969" s="25" t="str">
        <f t="shared" ca="1" si="928"/>
        <v/>
      </c>
      <c r="BV969" s="7"/>
      <c r="BY969" s="7"/>
      <c r="CB969" s="131">
        <f t="shared" si="912"/>
        <v>966</v>
      </c>
      <c r="CC969" s="132" t="str">
        <f t="shared" ca="1" si="966"/>
        <v/>
      </c>
      <c r="CD969" s="133" t="str">
        <f t="shared" ca="1" si="913"/>
        <v/>
      </c>
      <c r="CE969" s="133" t="str">
        <f t="shared" ca="1" si="967"/>
        <v/>
      </c>
      <c r="CF969" s="133" t="str">
        <f t="shared" ca="1" si="914"/>
        <v/>
      </c>
      <c r="CG969" s="133" t="str">
        <f t="shared" ca="1" si="968"/>
        <v/>
      </c>
      <c r="CH969" s="133" t="str">
        <f ca="1">IF($H969="","",IF(MONTH($H969)=MONTH($C$4)-1,MAX(0,(CG969-SUM(N958:N969)+SUM(O958:O969))-(VLOOKUP(CB969-12,$CB$3:$CH968,6,FALSE))),0)*0.25)</f>
        <v/>
      </c>
      <c r="CI969" s="133" t="str">
        <f ca="1">IF($H969="","",CG969-SUM($CH$4:$CH969))</f>
        <v/>
      </c>
      <c r="CK969" s="133" t="str">
        <f ca="1">IF($H969="","",SUM($N$4:$N969)+$CK$3)</f>
        <v/>
      </c>
      <c r="CL969" s="133" t="str">
        <f ca="1">IF($H969="","",SUM($O$4:$O969))</f>
        <v/>
      </c>
      <c r="CM969" s="133" t="str">
        <f t="shared" ca="1" si="911"/>
        <v/>
      </c>
      <c r="CN969" s="133" t="str">
        <f ca="1">IF($H969="","",ROUND(IF(MONTH($H969)=MONTH($C$4)-1,BT969*(1+CC969)-SUM($CM$4:$CM969),0),2))</f>
        <v/>
      </c>
      <c r="CZ969" s="132" t="str">
        <f t="shared" ca="1" si="929"/>
        <v/>
      </c>
    </row>
    <row r="970" spans="6:104" x14ac:dyDescent="0.2">
      <c r="F970" s="3">
        <v>967</v>
      </c>
      <c r="G970" s="3">
        <f t="shared" si="930"/>
        <v>81</v>
      </c>
      <c r="H970" s="8" t="str">
        <f t="shared" ca="1" si="969"/>
        <v/>
      </c>
      <c r="I970" s="6" t="str">
        <f t="shared" ca="1" si="915"/>
        <v/>
      </c>
      <c r="J970" s="6" t="str">
        <f t="shared" ca="1" si="916"/>
        <v/>
      </c>
      <c r="K970" s="7"/>
      <c r="L970" s="6" t="str">
        <f ca="1">IF($H970="","",IF($J970="",VLOOKUP($I970,Sterbetafeln!$A$4:$I$124,$D$10,FALSE),MAX(0.0005,VLOOKUP($I970,Sterbetafeln!$A$4:$I$124,$D$10,FALSE)*VLOOKUP($J970,Sterbetafeln!$A$4:$I$124,$D$13,FALSE))))</f>
        <v/>
      </c>
      <c r="M970" s="78">
        <f ca="1">SUM($O$3:$O970)</f>
        <v>0</v>
      </c>
      <c r="N970" s="25" t="str">
        <f t="shared" ca="1" si="931"/>
        <v/>
      </c>
      <c r="O970" s="25" t="str">
        <f t="shared" ca="1" si="932"/>
        <v/>
      </c>
      <c r="P970" s="25" t="str">
        <f t="shared" ca="1" si="933"/>
        <v/>
      </c>
      <c r="Q970" s="7" t="str">
        <f t="shared" ca="1" si="934"/>
        <v/>
      </c>
      <c r="R970" s="25" t="str">
        <f t="shared" ca="1" si="935"/>
        <v/>
      </c>
      <c r="S970" s="25">
        <f ca="1">SUM(R$3:R970)</f>
        <v>0</v>
      </c>
      <c r="T970" s="25" t="str">
        <f t="shared" ca="1" si="936"/>
        <v/>
      </c>
      <c r="U970" s="25" t="str">
        <f t="shared" ca="1" si="917"/>
        <v/>
      </c>
      <c r="V970" s="25" t="str">
        <f t="shared" ca="1" si="937"/>
        <v/>
      </c>
      <c r="W970" s="25" t="str">
        <f t="shared" ca="1" si="918"/>
        <v/>
      </c>
      <c r="X970" s="25" t="str">
        <f t="shared" ca="1" si="938"/>
        <v/>
      </c>
      <c r="Y970" s="25" t="str">
        <f t="shared" ca="1" si="919"/>
        <v/>
      </c>
      <c r="Z970" s="25" t="str">
        <f t="shared" ca="1" si="939"/>
        <v/>
      </c>
      <c r="AA970" s="25" t="str">
        <f t="shared" ca="1" si="940"/>
        <v/>
      </c>
      <c r="AB970" s="25" t="str">
        <f ca="1">IF($H970="","",IF($Q970="x",SUM(U$3:W970)+SUM(Z$3:AA970)-SUM(AB$3:AB969),0))</f>
        <v/>
      </c>
      <c r="AC970" s="25" t="str">
        <f t="shared" ca="1" si="941"/>
        <v/>
      </c>
      <c r="AD970" s="25" t="str">
        <f t="shared" ca="1" si="920"/>
        <v/>
      </c>
      <c r="AE970" s="7"/>
      <c r="AF970" s="25" t="str">
        <f t="shared" ca="1" si="942"/>
        <v/>
      </c>
      <c r="AG970" s="25">
        <f ca="1">SUM(AF$3:AF970)</f>
        <v>0</v>
      </c>
      <c r="AH970" s="25" t="str">
        <f t="shared" ca="1" si="943"/>
        <v/>
      </c>
      <c r="AI970" s="25" t="str">
        <f t="shared" ca="1" si="921"/>
        <v/>
      </c>
      <c r="AJ970" s="25" t="str">
        <f t="shared" ca="1" si="944"/>
        <v/>
      </c>
      <c r="AK970" s="25" t="str">
        <f t="shared" ca="1" si="922"/>
        <v/>
      </c>
      <c r="AL970" s="25" t="str">
        <f t="shared" ca="1" si="945"/>
        <v/>
      </c>
      <c r="AM970" s="25" t="str">
        <f t="shared" ca="1" si="923"/>
        <v/>
      </c>
      <c r="AN970" s="25" t="str">
        <f t="shared" ca="1" si="946"/>
        <v/>
      </c>
      <c r="AO970" s="25" t="str">
        <f t="shared" ca="1" si="947"/>
        <v/>
      </c>
      <c r="AP970" s="25" t="str">
        <f ca="1">IF($H970="","",IF($Q970="x",SUM(AI$3:AK970)+SUM(AN$3:AO970)-SUM(AP$3:AP969),0))</f>
        <v/>
      </c>
      <c r="AQ970" s="25" t="str">
        <f t="shared" ca="1" si="948"/>
        <v/>
      </c>
      <c r="AR970" s="25" t="str">
        <f t="shared" ca="1" si="924"/>
        <v/>
      </c>
      <c r="AS970" s="7"/>
      <c r="AT970" s="25" t="str">
        <f t="shared" ca="1" si="949"/>
        <v/>
      </c>
      <c r="AU970" s="25">
        <f ca="1">SUM(AT$3:AT970)</f>
        <v>0</v>
      </c>
      <c r="AV970" s="25" t="str">
        <f t="shared" ca="1" si="950"/>
        <v/>
      </c>
      <c r="AW970" s="25" t="str">
        <f t="shared" ca="1" si="925"/>
        <v/>
      </c>
      <c r="AX970" s="25" t="str">
        <f t="shared" ca="1" si="951"/>
        <v/>
      </c>
      <c r="AY970" s="25" t="str">
        <f t="shared" ca="1" si="952"/>
        <v/>
      </c>
      <c r="AZ970" s="25" t="str">
        <f t="shared" ca="1" si="953"/>
        <v/>
      </c>
      <c r="BA970" s="25" t="str">
        <f t="shared" ca="1" si="954"/>
        <v/>
      </c>
      <c r="BB970" s="25" t="str">
        <f t="shared" ca="1" si="955"/>
        <v/>
      </c>
      <c r="BC970" s="25" t="str">
        <f t="shared" ca="1" si="956"/>
        <v/>
      </c>
      <c r="BD970" s="25" t="str">
        <f ca="1">IF($H970="","",IF($Q970="x",SUM(AW$3:AY970)+SUM(BB$3:BC970)-SUM(BD$3:BD969),0))</f>
        <v/>
      </c>
      <c r="BE970" s="25" t="str">
        <f t="shared" ca="1" si="957"/>
        <v/>
      </c>
      <c r="BF970" s="25" t="str">
        <f t="shared" ca="1" si="926"/>
        <v/>
      </c>
      <c r="BG970" s="7"/>
      <c r="BI970" s="25" t="str">
        <f t="shared" ca="1" si="958"/>
        <v/>
      </c>
      <c r="BJ970" s="25">
        <f ca="1">SUM(BI$3:BI970)</f>
        <v>0</v>
      </c>
      <c r="BK970" s="25" t="str">
        <f t="shared" ca="1" si="970"/>
        <v/>
      </c>
      <c r="BL970" s="25" t="str">
        <f t="shared" ca="1" si="927"/>
        <v/>
      </c>
      <c r="BM970" s="25" t="str">
        <f t="shared" ca="1" si="959"/>
        <v/>
      </c>
      <c r="BN970" s="25" t="str">
        <f t="shared" ca="1" si="960"/>
        <v/>
      </c>
      <c r="BO970" s="25" t="str">
        <f t="shared" ca="1" si="961"/>
        <v/>
      </c>
      <c r="BP970" s="25" t="str">
        <f t="shared" ca="1" si="962"/>
        <v/>
      </c>
      <c r="BQ970" s="25" t="str">
        <f t="shared" ca="1" si="963"/>
        <v/>
      </c>
      <c r="BR970" s="25" t="str">
        <f t="shared" ca="1" si="964"/>
        <v/>
      </c>
      <c r="BS970" s="25" t="str">
        <f ca="1">IF($H970="","",IF($Q970="x",SUM(BL$3:BN970)+SUM(BQ$3:BR970)-SUM(BS$3:BS969),0))</f>
        <v/>
      </c>
      <c r="BT970" s="25" t="str">
        <f t="shared" ca="1" si="965"/>
        <v/>
      </c>
      <c r="BU970" s="25" t="str">
        <f t="shared" ca="1" si="928"/>
        <v/>
      </c>
      <c r="BV970" s="7"/>
      <c r="BY970" s="7"/>
      <c r="CB970" s="131">
        <f t="shared" si="912"/>
        <v>967</v>
      </c>
      <c r="CC970" s="132" t="str">
        <f t="shared" ca="1" si="966"/>
        <v/>
      </c>
      <c r="CD970" s="133" t="str">
        <f t="shared" ca="1" si="913"/>
        <v/>
      </c>
      <c r="CE970" s="133" t="str">
        <f t="shared" ca="1" si="967"/>
        <v/>
      </c>
      <c r="CF970" s="133" t="str">
        <f t="shared" ca="1" si="914"/>
        <v/>
      </c>
      <c r="CG970" s="133" t="str">
        <f t="shared" ca="1" si="968"/>
        <v/>
      </c>
      <c r="CH970" s="133" t="str">
        <f ca="1">IF($H970="","",IF(MONTH($H970)=MONTH($C$4)-1,MAX(0,(CG970-SUM(N959:N970)+SUM(O959:O970))-(VLOOKUP(CB970-12,$CB$3:$CH969,6,FALSE))),0)*0.25)</f>
        <v/>
      </c>
      <c r="CI970" s="133" t="str">
        <f ca="1">IF($H970="","",CG970-SUM($CH$4:$CH970))</f>
        <v/>
      </c>
      <c r="CK970" s="133" t="str">
        <f ca="1">IF($H970="","",SUM($N$4:$N970)+$CK$3)</f>
        <v/>
      </c>
      <c r="CL970" s="133" t="str">
        <f ca="1">IF($H970="","",SUM($O$4:$O970))</f>
        <v/>
      </c>
      <c r="CM970" s="133" t="str">
        <f t="shared" ca="1" si="911"/>
        <v/>
      </c>
      <c r="CN970" s="133" t="str">
        <f ca="1">IF($H970="","",ROUND(IF(MONTH($H970)=MONTH($C$4)-1,BT970*(1+CC970)-SUM($CM$4:$CM970),0),2))</f>
        <v/>
      </c>
      <c r="CZ970" s="132" t="str">
        <f t="shared" ca="1" si="929"/>
        <v/>
      </c>
    </row>
    <row r="971" spans="6:104" x14ac:dyDescent="0.2">
      <c r="F971" s="3">
        <v>968</v>
      </c>
      <c r="G971" s="3">
        <f t="shared" si="930"/>
        <v>81</v>
      </c>
      <c r="H971" s="8" t="str">
        <f t="shared" ca="1" si="969"/>
        <v/>
      </c>
      <c r="I971" s="6" t="str">
        <f t="shared" ca="1" si="915"/>
        <v/>
      </c>
      <c r="J971" s="6" t="str">
        <f t="shared" ca="1" si="916"/>
        <v/>
      </c>
      <c r="K971" s="7"/>
      <c r="L971" s="6" t="str">
        <f ca="1">IF($H971="","",IF($J971="",VLOOKUP($I971,Sterbetafeln!$A$4:$I$124,$D$10,FALSE),MAX(0.0005,VLOOKUP($I971,Sterbetafeln!$A$4:$I$124,$D$10,FALSE)*VLOOKUP($J971,Sterbetafeln!$A$4:$I$124,$D$13,FALSE))))</f>
        <v/>
      </c>
      <c r="M971" s="78">
        <f ca="1">SUM($O$3:$O971)</f>
        <v>0</v>
      </c>
      <c r="N971" s="25" t="str">
        <f t="shared" ca="1" si="931"/>
        <v/>
      </c>
      <c r="O971" s="25" t="str">
        <f t="shared" ca="1" si="932"/>
        <v/>
      </c>
      <c r="P971" s="25" t="str">
        <f t="shared" ca="1" si="933"/>
        <v/>
      </c>
      <c r="Q971" s="7" t="str">
        <f t="shared" ca="1" si="934"/>
        <v/>
      </c>
      <c r="R971" s="25" t="str">
        <f t="shared" ca="1" si="935"/>
        <v/>
      </c>
      <c r="S971" s="25">
        <f ca="1">SUM(R$3:R971)</f>
        <v>0</v>
      </c>
      <c r="T971" s="25" t="str">
        <f t="shared" ca="1" si="936"/>
        <v/>
      </c>
      <c r="U971" s="25" t="str">
        <f t="shared" ca="1" si="917"/>
        <v/>
      </c>
      <c r="V971" s="25" t="str">
        <f t="shared" ca="1" si="937"/>
        <v/>
      </c>
      <c r="W971" s="25" t="str">
        <f t="shared" ca="1" si="918"/>
        <v/>
      </c>
      <c r="X971" s="25" t="str">
        <f t="shared" ca="1" si="938"/>
        <v/>
      </c>
      <c r="Y971" s="25" t="str">
        <f t="shared" ca="1" si="919"/>
        <v/>
      </c>
      <c r="Z971" s="25" t="str">
        <f t="shared" ca="1" si="939"/>
        <v/>
      </c>
      <c r="AA971" s="25" t="str">
        <f t="shared" ca="1" si="940"/>
        <v/>
      </c>
      <c r="AB971" s="25" t="str">
        <f ca="1">IF($H971="","",IF($Q971="x",SUM(U$3:W971)+SUM(Z$3:AA971)-SUM(AB$3:AB970),0))</f>
        <v/>
      </c>
      <c r="AC971" s="25" t="str">
        <f t="shared" ca="1" si="941"/>
        <v/>
      </c>
      <c r="AD971" s="25" t="str">
        <f t="shared" ca="1" si="920"/>
        <v/>
      </c>
      <c r="AE971" s="7"/>
      <c r="AF971" s="25" t="str">
        <f t="shared" ca="1" si="942"/>
        <v/>
      </c>
      <c r="AG971" s="25">
        <f ca="1">SUM(AF$3:AF971)</f>
        <v>0</v>
      </c>
      <c r="AH971" s="25" t="str">
        <f t="shared" ca="1" si="943"/>
        <v/>
      </c>
      <c r="AI971" s="25" t="str">
        <f t="shared" ca="1" si="921"/>
        <v/>
      </c>
      <c r="AJ971" s="25" t="str">
        <f t="shared" ca="1" si="944"/>
        <v/>
      </c>
      <c r="AK971" s="25" t="str">
        <f t="shared" ca="1" si="922"/>
        <v/>
      </c>
      <c r="AL971" s="25" t="str">
        <f t="shared" ca="1" si="945"/>
        <v/>
      </c>
      <c r="AM971" s="25" t="str">
        <f t="shared" ca="1" si="923"/>
        <v/>
      </c>
      <c r="AN971" s="25" t="str">
        <f t="shared" ca="1" si="946"/>
        <v/>
      </c>
      <c r="AO971" s="25" t="str">
        <f t="shared" ca="1" si="947"/>
        <v/>
      </c>
      <c r="AP971" s="25" t="str">
        <f ca="1">IF($H971="","",IF($Q971="x",SUM(AI$3:AK971)+SUM(AN$3:AO971)-SUM(AP$3:AP970),0))</f>
        <v/>
      </c>
      <c r="AQ971" s="25" t="str">
        <f t="shared" ca="1" si="948"/>
        <v/>
      </c>
      <c r="AR971" s="25" t="str">
        <f t="shared" ca="1" si="924"/>
        <v/>
      </c>
      <c r="AS971" s="7"/>
      <c r="AT971" s="25" t="str">
        <f t="shared" ca="1" si="949"/>
        <v/>
      </c>
      <c r="AU971" s="25">
        <f ca="1">SUM(AT$3:AT971)</f>
        <v>0</v>
      </c>
      <c r="AV971" s="25" t="str">
        <f t="shared" ca="1" si="950"/>
        <v/>
      </c>
      <c r="AW971" s="25" t="str">
        <f t="shared" ca="1" si="925"/>
        <v/>
      </c>
      <c r="AX971" s="25" t="str">
        <f t="shared" ca="1" si="951"/>
        <v/>
      </c>
      <c r="AY971" s="25" t="str">
        <f t="shared" ca="1" si="952"/>
        <v/>
      </c>
      <c r="AZ971" s="25" t="str">
        <f t="shared" ca="1" si="953"/>
        <v/>
      </c>
      <c r="BA971" s="25" t="str">
        <f t="shared" ca="1" si="954"/>
        <v/>
      </c>
      <c r="BB971" s="25" t="str">
        <f t="shared" ca="1" si="955"/>
        <v/>
      </c>
      <c r="BC971" s="25" t="str">
        <f t="shared" ca="1" si="956"/>
        <v/>
      </c>
      <c r="BD971" s="25" t="str">
        <f ca="1">IF($H971="","",IF($Q971="x",SUM(AW$3:AY971)+SUM(BB$3:BC971)-SUM(BD$3:BD970),0))</f>
        <v/>
      </c>
      <c r="BE971" s="25" t="str">
        <f t="shared" ca="1" si="957"/>
        <v/>
      </c>
      <c r="BF971" s="25" t="str">
        <f t="shared" ca="1" si="926"/>
        <v/>
      </c>
      <c r="BG971" s="7"/>
      <c r="BI971" s="25" t="str">
        <f t="shared" ca="1" si="958"/>
        <v/>
      </c>
      <c r="BJ971" s="25">
        <f ca="1">SUM(BI$3:BI971)</f>
        <v>0</v>
      </c>
      <c r="BK971" s="25" t="str">
        <f t="shared" ca="1" si="970"/>
        <v/>
      </c>
      <c r="BL971" s="25" t="str">
        <f t="shared" ca="1" si="927"/>
        <v/>
      </c>
      <c r="BM971" s="25" t="str">
        <f t="shared" ca="1" si="959"/>
        <v/>
      </c>
      <c r="BN971" s="25" t="str">
        <f t="shared" ca="1" si="960"/>
        <v/>
      </c>
      <c r="BO971" s="25" t="str">
        <f t="shared" ca="1" si="961"/>
        <v/>
      </c>
      <c r="BP971" s="25" t="str">
        <f t="shared" ca="1" si="962"/>
        <v/>
      </c>
      <c r="BQ971" s="25" t="str">
        <f t="shared" ca="1" si="963"/>
        <v/>
      </c>
      <c r="BR971" s="25" t="str">
        <f t="shared" ca="1" si="964"/>
        <v/>
      </c>
      <c r="BS971" s="25" t="str">
        <f ca="1">IF($H971="","",IF($Q971="x",SUM(BL$3:BN971)+SUM(BQ$3:BR971)-SUM(BS$3:BS970),0))</f>
        <v/>
      </c>
      <c r="BT971" s="25" t="str">
        <f t="shared" ca="1" si="965"/>
        <v/>
      </c>
      <c r="BU971" s="25" t="str">
        <f t="shared" ca="1" si="928"/>
        <v/>
      </c>
      <c r="BV971" s="7"/>
      <c r="BY971" s="7"/>
      <c r="CB971" s="131">
        <f t="shared" si="912"/>
        <v>968</v>
      </c>
      <c r="CC971" s="132" t="str">
        <f t="shared" ca="1" si="966"/>
        <v/>
      </c>
      <c r="CD971" s="133" t="str">
        <f t="shared" ca="1" si="913"/>
        <v/>
      </c>
      <c r="CE971" s="133" t="str">
        <f t="shared" ca="1" si="967"/>
        <v/>
      </c>
      <c r="CF971" s="133" t="str">
        <f t="shared" ca="1" si="914"/>
        <v/>
      </c>
      <c r="CG971" s="133" t="str">
        <f t="shared" ca="1" si="968"/>
        <v/>
      </c>
      <c r="CH971" s="133" t="str">
        <f ca="1">IF($H971="","",IF(MONTH($H971)=MONTH($C$4)-1,MAX(0,(CG971-SUM(N960:N971)+SUM(O960:O971))-(VLOOKUP(CB971-12,$CB$3:$CH970,6,FALSE))),0)*0.25)</f>
        <v/>
      </c>
      <c r="CI971" s="133" t="str">
        <f ca="1">IF($H971="","",CG971-SUM($CH$4:$CH971))</f>
        <v/>
      </c>
      <c r="CK971" s="133" t="str">
        <f ca="1">IF($H971="","",SUM($N$4:$N971)+$CK$3)</f>
        <v/>
      </c>
      <c r="CL971" s="133" t="str">
        <f ca="1">IF($H971="","",SUM($O$4:$O971))</f>
        <v/>
      </c>
      <c r="CM971" s="133" t="str">
        <f t="shared" ca="1" si="911"/>
        <v/>
      </c>
      <c r="CN971" s="133" t="str">
        <f ca="1">IF($H971="","",ROUND(IF(MONTH($H971)=MONTH($C$4)-1,BT971*(1+CC971)-SUM($CM$4:$CM971),0),2))</f>
        <v/>
      </c>
      <c r="CZ971" s="132" t="str">
        <f t="shared" ca="1" si="929"/>
        <v/>
      </c>
    </row>
    <row r="972" spans="6:104" x14ac:dyDescent="0.2">
      <c r="F972" s="3">
        <v>969</v>
      </c>
      <c r="G972" s="3">
        <f t="shared" si="930"/>
        <v>81</v>
      </c>
      <c r="H972" s="8" t="str">
        <f t="shared" ca="1" si="969"/>
        <v/>
      </c>
      <c r="I972" s="6" t="str">
        <f t="shared" ca="1" si="915"/>
        <v/>
      </c>
      <c r="J972" s="6" t="str">
        <f t="shared" ca="1" si="916"/>
        <v/>
      </c>
      <c r="K972" s="7"/>
      <c r="L972" s="6" t="str">
        <f ca="1">IF($H972="","",IF($J972="",VLOOKUP($I972,Sterbetafeln!$A$4:$I$124,$D$10,FALSE),MAX(0.0005,VLOOKUP($I972,Sterbetafeln!$A$4:$I$124,$D$10,FALSE)*VLOOKUP($J972,Sterbetafeln!$A$4:$I$124,$D$13,FALSE))))</f>
        <v/>
      </c>
      <c r="M972" s="78">
        <f ca="1">SUM($O$3:$O972)</f>
        <v>0</v>
      </c>
      <c r="N972" s="25" t="str">
        <f t="shared" ca="1" si="931"/>
        <v/>
      </c>
      <c r="O972" s="25" t="str">
        <f t="shared" ca="1" si="932"/>
        <v/>
      </c>
      <c r="P972" s="25" t="str">
        <f t="shared" ca="1" si="933"/>
        <v/>
      </c>
      <c r="Q972" s="7" t="str">
        <f t="shared" ca="1" si="934"/>
        <v/>
      </c>
      <c r="R972" s="25" t="str">
        <f t="shared" ca="1" si="935"/>
        <v/>
      </c>
      <c r="S972" s="25">
        <f ca="1">SUM(R$3:R972)</f>
        <v>0</v>
      </c>
      <c r="T972" s="25" t="str">
        <f t="shared" ca="1" si="936"/>
        <v/>
      </c>
      <c r="U972" s="25" t="str">
        <f t="shared" ca="1" si="917"/>
        <v/>
      </c>
      <c r="V972" s="25" t="str">
        <f t="shared" ca="1" si="937"/>
        <v/>
      </c>
      <c r="W972" s="25" t="str">
        <f t="shared" ca="1" si="918"/>
        <v/>
      </c>
      <c r="X972" s="25" t="str">
        <f t="shared" ca="1" si="938"/>
        <v/>
      </c>
      <c r="Y972" s="25" t="str">
        <f t="shared" ca="1" si="919"/>
        <v/>
      </c>
      <c r="Z972" s="25" t="str">
        <f t="shared" ca="1" si="939"/>
        <v/>
      </c>
      <c r="AA972" s="25" t="str">
        <f t="shared" ca="1" si="940"/>
        <v/>
      </c>
      <c r="AB972" s="25" t="str">
        <f ca="1">IF($H972="","",IF($Q972="x",SUM(U$3:W972)+SUM(Z$3:AA972)-SUM(AB$3:AB971),0))</f>
        <v/>
      </c>
      <c r="AC972" s="25" t="str">
        <f t="shared" ca="1" si="941"/>
        <v/>
      </c>
      <c r="AD972" s="25" t="str">
        <f t="shared" ca="1" si="920"/>
        <v/>
      </c>
      <c r="AE972" s="7"/>
      <c r="AF972" s="25" t="str">
        <f t="shared" ca="1" si="942"/>
        <v/>
      </c>
      <c r="AG972" s="25">
        <f ca="1">SUM(AF$3:AF972)</f>
        <v>0</v>
      </c>
      <c r="AH972" s="25" t="str">
        <f t="shared" ca="1" si="943"/>
        <v/>
      </c>
      <c r="AI972" s="25" t="str">
        <f t="shared" ca="1" si="921"/>
        <v/>
      </c>
      <c r="AJ972" s="25" t="str">
        <f t="shared" ca="1" si="944"/>
        <v/>
      </c>
      <c r="AK972" s="25" t="str">
        <f t="shared" ca="1" si="922"/>
        <v/>
      </c>
      <c r="AL972" s="25" t="str">
        <f t="shared" ca="1" si="945"/>
        <v/>
      </c>
      <c r="AM972" s="25" t="str">
        <f t="shared" ca="1" si="923"/>
        <v/>
      </c>
      <c r="AN972" s="25" t="str">
        <f t="shared" ca="1" si="946"/>
        <v/>
      </c>
      <c r="AO972" s="25" t="str">
        <f t="shared" ca="1" si="947"/>
        <v/>
      </c>
      <c r="AP972" s="25" t="str">
        <f ca="1">IF($H972="","",IF($Q972="x",SUM(AI$3:AK972)+SUM(AN$3:AO972)-SUM(AP$3:AP971),0))</f>
        <v/>
      </c>
      <c r="AQ972" s="25" t="str">
        <f t="shared" ca="1" si="948"/>
        <v/>
      </c>
      <c r="AR972" s="25" t="str">
        <f t="shared" ca="1" si="924"/>
        <v/>
      </c>
      <c r="AS972" s="7"/>
      <c r="AT972" s="25" t="str">
        <f t="shared" ca="1" si="949"/>
        <v/>
      </c>
      <c r="AU972" s="25">
        <f ca="1">SUM(AT$3:AT972)</f>
        <v>0</v>
      </c>
      <c r="AV972" s="25" t="str">
        <f t="shared" ca="1" si="950"/>
        <v/>
      </c>
      <c r="AW972" s="25" t="str">
        <f t="shared" ca="1" si="925"/>
        <v/>
      </c>
      <c r="AX972" s="25" t="str">
        <f t="shared" ca="1" si="951"/>
        <v/>
      </c>
      <c r="AY972" s="25" t="str">
        <f t="shared" ca="1" si="952"/>
        <v/>
      </c>
      <c r="AZ972" s="25" t="str">
        <f t="shared" ca="1" si="953"/>
        <v/>
      </c>
      <c r="BA972" s="25" t="str">
        <f t="shared" ca="1" si="954"/>
        <v/>
      </c>
      <c r="BB972" s="25" t="str">
        <f t="shared" ca="1" si="955"/>
        <v/>
      </c>
      <c r="BC972" s="25" t="str">
        <f t="shared" ca="1" si="956"/>
        <v/>
      </c>
      <c r="BD972" s="25" t="str">
        <f ca="1">IF($H972="","",IF($Q972="x",SUM(AW$3:AY972)+SUM(BB$3:BC972)-SUM(BD$3:BD971),0))</f>
        <v/>
      </c>
      <c r="BE972" s="25" t="str">
        <f t="shared" ca="1" si="957"/>
        <v/>
      </c>
      <c r="BF972" s="25" t="str">
        <f t="shared" ca="1" si="926"/>
        <v/>
      </c>
      <c r="BG972" s="7"/>
      <c r="BI972" s="25" t="str">
        <f t="shared" ca="1" si="958"/>
        <v/>
      </c>
      <c r="BJ972" s="25">
        <f ca="1">SUM(BI$3:BI972)</f>
        <v>0</v>
      </c>
      <c r="BK972" s="25" t="str">
        <f t="shared" ca="1" si="970"/>
        <v/>
      </c>
      <c r="BL972" s="25" t="str">
        <f t="shared" ca="1" si="927"/>
        <v/>
      </c>
      <c r="BM972" s="25" t="str">
        <f t="shared" ca="1" si="959"/>
        <v/>
      </c>
      <c r="BN972" s="25" t="str">
        <f t="shared" ca="1" si="960"/>
        <v/>
      </c>
      <c r="BO972" s="25" t="str">
        <f t="shared" ca="1" si="961"/>
        <v/>
      </c>
      <c r="BP972" s="25" t="str">
        <f t="shared" ca="1" si="962"/>
        <v/>
      </c>
      <c r="BQ972" s="25" t="str">
        <f t="shared" ca="1" si="963"/>
        <v/>
      </c>
      <c r="BR972" s="25" t="str">
        <f t="shared" ca="1" si="964"/>
        <v/>
      </c>
      <c r="BS972" s="25" t="str">
        <f ca="1">IF($H972="","",IF($Q972="x",SUM(BL$3:BN972)+SUM(BQ$3:BR972)-SUM(BS$3:BS971),0))</f>
        <v/>
      </c>
      <c r="BT972" s="25" t="str">
        <f t="shared" ca="1" si="965"/>
        <v/>
      </c>
      <c r="BU972" s="25" t="str">
        <f t="shared" ca="1" si="928"/>
        <v/>
      </c>
      <c r="BV972" s="7"/>
      <c r="BY972" s="7"/>
      <c r="CB972" s="131">
        <f t="shared" si="912"/>
        <v>969</v>
      </c>
      <c r="CC972" s="132" t="str">
        <f t="shared" ca="1" si="966"/>
        <v/>
      </c>
      <c r="CD972" s="133" t="str">
        <f t="shared" ca="1" si="913"/>
        <v/>
      </c>
      <c r="CE972" s="133" t="str">
        <f t="shared" ca="1" si="967"/>
        <v/>
      </c>
      <c r="CF972" s="133" t="str">
        <f t="shared" ca="1" si="914"/>
        <v/>
      </c>
      <c r="CG972" s="133" t="str">
        <f t="shared" ca="1" si="968"/>
        <v/>
      </c>
      <c r="CH972" s="133" t="str">
        <f ca="1">IF($H972="","",IF(MONTH($H972)=MONTH($C$4)-1,MAX(0,(CG972-SUM(N961:N972)+SUM(O961:O972))-(VLOOKUP(CB972-12,$CB$3:$CH971,6,FALSE))),0)*0.25)</f>
        <v/>
      </c>
      <c r="CI972" s="133" t="str">
        <f ca="1">IF($H972="","",CG972-SUM($CH$4:$CH972))</f>
        <v/>
      </c>
      <c r="CK972" s="133" t="str">
        <f ca="1">IF($H972="","",SUM($N$4:$N972)+$CK$3)</f>
        <v/>
      </c>
      <c r="CL972" s="133" t="str">
        <f ca="1">IF($H972="","",SUM($O$4:$O972))</f>
        <v/>
      </c>
      <c r="CM972" s="133" t="str">
        <f t="shared" ca="1" si="911"/>
        <v/>
      </c>
      <c r="CN972" s="133" t="str">
        <f ca="1">IF($H972="","",ROUND(IF(MONTH($H972)=MONTH($C$4)-1,BT972*(1+CC972)-SUM($CM$4:$CM972),0),2))</f>
        <v/>
      </c>
      <c r="CZ972" s="132" t="str">
        <f t="shared" ca="1" si="929"/>
        <v/>
      </c>
    </row>
    <row r="973" spans="6:104" x14ac:dyDescent="0.2">
      <c r="F973" s="3">
        <v>970</v>
      </c>
      <c r="G973" s="3">
        <f t="shared" si="930"/>
        <v>81</v>
      </c>
      <c r="H973" s="8" t="str">
        <f t="shared" ca="1" si="969"/>
        <v/>
      </c>
      <c r="I973" s="6" t="str">
        <f t="shared" ca="1" si="915"/>
        <v/>
      </c>
      <c r="J973" s="6" t="str">
        <f t="shared" ca="1" si="916"/>
        <v/>
      </c>
      <c r="K973" s="7"/>
      <c r="L973" s="6" t="str">
        <f ca="1">IF($H973="","",IF($J973="",VLOOKUP($I973,Sterbetafeln!$A$4:$I$124,$D$10,FALSE),MAX(0.0005,VLOOKUP($I973,Sterbetafeln!$A$4:$I$124,$D$10,FALSE)*VLOOKUP($J973,Sterbetafeln!$A$4:$I$124,$D$13,FALSE))))</f>
        <v/>
      </c>
      <c r="M973" s="78">
        <f ca="1">SUM($O$3:$O973)</f>
        <v>0</v>
      </c>
      <c r="N973" s="25" t="str">
        <f t="shared" ca="1" si="931"/>
        <v/>
      </c>
      <c r="O973" s="25" t="str">
        <f t="shared" ca="1" si="932"/>
        <v/>
      </c>
      <c r="P973" s="25" t="str">
        <f t="shared" ca="1" si="933"/>
        <v/>
      </c>
      <c r="Q973" s="7" t="str">
        <f t="shared" ca="1" si="934"/>
        <v/>
      </c>
      <c r="R973" s="25" t="str">
        <f t="shared" ca="1" si="935"/>
        <v/>
      </c>
      <c r="S973" s="25">
        <f ca="1">SUM(R$3:R973)</f>
        <v>0</v>
      </c>
      <c r="T973" s="25" t="str">
        <f t="shared" ca="1" si="936"/>
        <v/>
      </c>
      <c r="U973" s="25" t="str">
        <f t="shared" ca="1" si="917"/>
        <v/>
      </c>
      <c r="V973" s="25" t="str">
        <f t="shared" ca="1" si="937"/>
        <v/>
      </c>
      <c r="W973" s="25" t="str">
        <f t="shared" ca="1" si="918"/>
        <v/>
      </c>
      <c r="X973" s="25" t="str">
        <f t="shared" ca="1" si="938"/>
        <v/>
      </c>
      <c r="Y973" s="25" t="str">
        <f t="shared" ca="1" si="919"/>
        <v/>
      </c>
      <c r="Z973" s="25" t="str">
        <f t="shared" ca="1" si="939"/>
        <v/>
      </c>
      <c r="AA973" s="25" t="str">
        <f t="shared" ca="1" si="940"/>
        <v/>
      </c>
      <c r="AB973" s="25" t="str">
        <f ca="1">IF($H973="","",IF($Q973="x",SUM(U$3:W973)+SUM(Z$3:AA973)-SUM(AB$3:AB972),0))</f>
        <v/>
      </c>
      <c r="AC973" s="25" t="str">
        <f t="shared" ca="1" si="941"/>
        <v/>
      </c>
      <c r="AD973" s="25" t="str">
        <f t="shared" ca="1" si="920"/>
        <v/>
      </c>
      <c r="AE973" s="7"/>
      <c r="AF973" s="25" t="str">
        <f t="shared" ca="1" si="942"/>
        <v/>
      </c>
      <c r="AG973" s="25">
        <f ca="1">SUM(AF$3:AF973)</f>
        <v>0</v>
      </c>
      <c r="AH973" s="25" t="str">
        <f t="shared" ca="1" si="943"/>
        <v/>
      </c>
      <c r="AI973" s="25" t="str">
        <f t="shared" ca="1" si="921"/>
        <v/>
      </c>
      <c r="AJ973" s="25" t="str">
        <f t="shared" ca="1" si="944"/>
        <v/>
      </c>
      <c r="AK973" s="25" t="str">
        <f t="shared" ca="1" si="922"/>
        <v/>
      </c>
      <c r="AL973" s="25" t="str">
        <f t="shared" ca="1" si="945"/>
        <v/>
      </c>
      <c r="AM973" s="25" t="str">
        <f t="shared" ca="1" si="923"/>
        <v/>
      </c>
      <c r="AN973" s="25" t="str">
        <f t="shared" ca="1" si="946"/>
        <v/>
      </c>
      <c r="AO973" s="25" t="str">
        <f t="shared" ca="1" si="947"/>
        <v/>
      </c>
      <c r="AP973" s="25" t="str">
        <f ca="1">IF($H973="","",IF($Q973="x",SUM(AI$3:AK973)+SUM(AN$3:AO973)-SUM(AP$3:AP972),0))</f>
        <v/>
      </c>
      <c r="AQ973" s="25" t="str">
        <f t="shared" ca="1" si="948"/>
        <v/>
      </c>
      <c r="AR973" s="25" t="str">
        <f t="shared" ca="1" si="924"/>
        <v/>
      </c>
      <c r="AS973" s="7"/>
      <c r="AT973" s="25" t="str">
        <f t="shared" ca="1" si="949"/>
        <v/>
      </c>
      <c r="AU973" s="25">
        <f ca="1">SUM(AT$3:AT973)</f>
        <v>0</v>
      </c>
      <c r="AV973" s="25" t="str">
        <f t="shared" ca="1" si="950"/>
        <v/>
      </c>
      <c r="AW973" s="25" t="str">
        <f t="shared" ca="1" si="925"/>
        <v/>
      </c>
      <c r="AX973" s="25" t="str">
        <f t="shared" ca="1" si="951"/>
        <v/>
      </c>
      <c r="AY973" s="25" t="str">
        <f t="shared" ca="1" si="952"/>
        <v/>
      </c>
      <c r="AZ973" s="25" t="str">
        <f t="shared" ca="1" si="953"/>
        <v/>
      </c>
      <c r="BA973" s="25" t="str">
        <f t="shared" ca="1" si="954"/>
        <v/>
      </c>
      <c r="BB973" s="25" t="str">
        <f t="shared" ca="1" si="955"/>
        <v/>
      </c>
      <c r="BC973" s="25" t="str">
        <f t="shared" ca="1" si="956"/>
        <v/>
      </c>
      <c r="BD973" s="25" t="str">
        <f ca="1">IF($H973="","",IF($Q973="x",SUM(AW$3:AY973)+SUM(BB$3:BC973)-SUM(BD$3:BD972),0))</f>
        <v/>
      </c>
      <c r="BE973" s="25" t="str">
        <f t="shared" ca="1" si="957"/>
        <v/>
      </c>
      <c r="BF973" s="25" t="str">
        <f t="shared" ca="1" si="926"/>
        <v/>
      </c>
      <c r="BG973" s="7"/>
      <c r="BI973" s="25" t="str">
        <f t="shared" ca="1" si="958"/>
        <v/>
      </c>
      <c r="BJ973" s="25">
        <f ca="1">SUM(BI$3:BI973)</f>
        <v>0</v>
      </c>
      <c r="BK973" s="25" t="str">
        <f t="shared" ca="1" si="970"/>
        <v/>
      </c>
      <c r="BL973" s="25" t="str">
        <f t="shared" ca="1" si="927"/>
        <v/>
      </c>
      <c r="BM973" s="25" t="str">
        <f t="shared" ca="1" si="959"/>
        <v/>
      </c>
      <c r="BN973" s="25" t="str">
        <f t="shared" ca="1" si="960"/>
        <v/>
      </c>
      <c r="BO973" s="25" t="str">
        <f t="shared" ca="1" si="961"/>
        <v/>
      </c>
      <c r="BP973" s="25" t="str">
        <f t="shared" ca="1" si="962"/>
        <v/>
      </c>
      <c r="BQ973" s="25" t="str">
        <f t="shared" ca="1" si="963"/>
        <v/>
      </c>
      <c r="BR973" s="25" t="str">
        <f t="shared" ca="1" si="964"/>
        <v/>
      </c>
      <c r="BS973" s="25" t="str">
        <f ca="1">IF($H973="","",IF($Q973="x",SUM(BL$3:BN973)+SUM(BQ$3:BR973)-SUM(BS$3:BS972),0))</f>
        <v/>
      </c>
      <c r="BT973" s="25" t="str">
        <f t="shared" ca="1" si="965"/>
        <v/>
      </c>
      <c r="BU973" s="25" t="str">
        <f t="shared" ca="1" si="928"/>
        <v/>
      </c>
      <c r="BV973" s="7"/>
      <c r="BY973" s="7"/>
      <c r="CB973" s="131">
        <f t="shared" si="912"/>
        <v>970</v>
      </c>
      <c r="CC973" s="132" t="str">
        <f t="shared" ca="1" si="966"/>
        <v/>
      </c>
      <c r="CD973" s="133" t="str">
        <f t="shared" ca="1" si="913"/>
        <v/>
      </c>
      <c r="CE973" s="133" t="str">
        <f t="shared" ca="1" si="967"/>
        <v/>
      </c>
      <c r="CF973" s="133" t="str">
        <f t="shared" ca="1" si="914"/>
        <v/>
      </c>
      <c r="CG973" s="133" t="str">
        <f t="shared" ca="1" si="968"/>
        <v/>
      </c>
      <c r="CH973" s="133" t="str">
        <f ca="1">IF($H973="","",IF(MONTH($H973)=MONTH($C$4)-1,MAX(0,(CG973-SUM(N962:N973)+SUM(O962:O973))-(VLOOKUP(CB973-12,$CB$3:$CH972,6,FALSE))),0)*0.25)</f>
        <v/>
      </c>
      <c r="CI973" s="133" t="str">
        <f ca="1">IF($H973="","",CG973-SUM($CH$4:$CH973))</f>
        <v/>
      </c>
      <c r="CK973" s="133" t="str">
        <f ca="1">IF($H973="","",SUM($N$4:$N973)+$CK$3)</f>
        <v/>
      </c>
      <c r="CL973" s="133" t="str">
        <f ca="1">IF($H973="","",SUM($O$4:$O973))</f>
        <v/>
      </c>
      <c r="CM973" s="133" t="str">
        <f t="shared" ca="1" si="911"/>
        <v/>
      </c>
      <c r="CN973" s="133" t="str">
        <f ca="1">IF($H973="","",ROUND(IF(MONTH($H973)=MONTH($C$4)-1,BT973*(1+CC973)-SUM($CM$4:$CM973),0),2))</f>
        <v/>
      </c>
      <c r="CZ973" s="132" t="str">
        <f t="shared" ca="1" si="929"/>
        <v/>
      </c>
    </row>
    <row r="974" spans="6:104" x14ac:dyDescent="0.2">
      <c r="F974" s="3">
        <v>971</v>
      </c>
      <c r="G974" s="3">
        <f t="shared" si="930"/>
        <v>81</v>
      </c>
      <c r="H974" s="8" t="str">
        <f t="shared" ca="1" si="969"/>
        <v/>
      </c>
      <c r="I974" s="6" t="str">
        <f t="shared" ca="1" si="915"/>
        <v/>
      </c>
      <c r="J974" s="6" t="str">
        <f t="shared" ca="1" si="916"/>
        <v/>
      </c>
      <c r="K974" s="7"/>
      <c r="L974" s="6" t="str">
        <f ca="1">IF($H974="","",IF($J974="",VLOOKUP($I974,Sterbetafeln!$A$4:$I$124,$D$10,FALSE),MAX(0.0005,VLOOKUP($I974,Sterbetafeln!$A$4:$I$124,$D$10,FALSE)*VLOOKUP($J974,Sterbetafeln!$A$4:$I$124,$D$13,FALSE))))</f>
        <v/>
      </c>
      <c r="M974" s="78">
        <f ca="1">SUM($O$3:$O974)</f>
        <v>0</v>
      </c>
      <c r="N974" s="25" t="str">
        <f t="shared" ca="1" si="931"/>
        <v/>
      </c>
      <c r="O974" s="25" t="str">
        <f t="shared" ca="1" si="932"/>
        <v/>
      </c>
      <c r="P974" s="25" t="str">
        <f t="shared" ca="1" si="933"/>
        <v/>
      </c>
      <c r="Q974" s="7" t="str">
        <f t="shared" ca="1" si="934"/>
        <v/>
      </c>
      <c r="R974" s="25" t="str">
        <f t="shared" ca="1" si="935"/>
        <v/>
      </c>
      <c r="S974" s="25">
        <f ca="1">SUM(R$3:R974)</f>
        <v>0</v>
      </c>
      <c r="T974" s="25" t="str">
        <f t="shared" ca="1" si="936"/>
        <v/>
      </c>
      <c r="U974" s="25" t="str">
        <f t="shared" ca="1" si="917"/>
        <v/>
      </c>
      <c r="V974" s="25" t="str">
        <f t="shared" ca="1" si="937"/>
        <v/>
      </c>
      <c r="W974" s="25" t="str">
        <f t="shared" ca="1" si="918"/>
        <v/>
      </c>
      <c r="X974" s="25" t="str">
        <f t="shared" ca="1" si="938"/>
        <v/>
      </c>
      <c r="Y974" s="25" t="str">
        <f t="shared" ca="1" si="919"/>
        <v/>
      </c>
      <c r="Z974" s="25" t="str">
        <f t="shared" ca="1" si="939"/>
        <v/>
      </c>
      <c r="AA974" s="25" t="str">
        <f t="shared" ca="1" si="940"/>
        <v/>
      </c>
      <c r="AB974" s="25" t="str">
        <f ca="1">IF($H974="","",IF($Q974="x",SUM(U$3:W974)+SUM(Z$3:AA974)-SUM(AB$3:AB973),0))</f>
        <v/>
      </c>
      <c r="AC974" s="25" t="str">
        <f t="shared" ca="1" si="941"/>
        <v/>
      </c>
      <c r="AD974" s="25" t="str">
        <f t="shared" ca="1" si="920"/>
        <v/>
      </c>
      <c r="AE974" s="7"/>
      <c r="AF974" s="25" t="str">
        <f t="shared" ca="1" si="942"/>
        <v/>
      </c>
      <c r="AG974" s="25">
        <f ca="1">SUM(AF$3:AF974)</f>
        <v>0</v>
      </c>
      <c r="AH974" s="25" t="str">
        <f t="shared" ca="1" si="943"/>
        <v/>
      </c>
      <c r="AI974" s="25" t="str">
        <f t="shared" ca="1" si="921"/>
        <v/>
      </c>
      <c r="AJ974" s="25" t="str">
        <f t="shared" ca="1" si="944"/>
        <v/>
      </c>
      <c r="AK974" s="25" t="str">
        <f t="shared" ca="1" si="922"/>
        <v/>
      </c>
      <c r="AL974" s="25" t="str">
        <f t="shared" ca="1" si="945"/>
        <v/>
      </c>
      <c r="AM974" s="25" t="str">
        <f t="shared" ca="1" si="923"/>
        <v/>
      </c>
      <c r="AN974" s="25" t="str">
        <f t="shared" ca="1" si="946"/>
        <v/>
      </c>
      <c r="AO974" s="25" t="str">
        <f t="shared" ca="1" si="947"/>
        <v/>
      </c>
      <c r="AP974" s="25" t="str">
        <f ca="1">IF($H974="","",IF($Q974="x",SUM(AI$3:AK974)+SUM(AN$3:AO974)-SUM(AP$3:AP973),0))</f>
        <v/>
      </c>
      <c r="AQ974" s="25" t="str">
        <f t="shared" ca="1" si="948"/>
        <v/>
      </c>
      <c r="AR974" s="25" t="str">
        <f t="shared" ca="1" si="924"/>
        <v/>
      </c>
      <c r="AS974" s="7"/>
      <c r="AT974" s="25" t="str">
        <f t="shared" ca="1" si="949"/>
        <v/>
      </c>
      <c r="AU974" s="25">
        <f ca="1">SUM(AT$3:AT974)</f>
        <v>0</v>
      </c>
      <c r="AV974" s="25" t="str">
        <f t="shared" ca="1" si="950"/>
        <v/>
      </c>
      <c r="AW974" s="25" t="str">
        <f t="shared" ca="1" si="925"/>
        <v/>
      </c>
      <c r="AX974" s="25" t="str">
        <f t="shared" ca="1" si="951"/>
        <v/>
      </c>
      <c r="AY974" s="25" t="str">
        <f t="shared" ca="1" si="952"/>
        <v/>
      </c>
      <c r="AZ974" s="25" t="str">
        <f t="shared" ca="1" si="953"/>
        <v/>
      </c>
      <c r="BA974" s="25" t="str">
        <f t="shared" ca="1" si="954"/>
        <v/>
      </c>
      <c r="BB974" s="25" t="str">
        <f t="shared" ca="1" si="955"/>
        <v/>
      </c>
      <c r="BC974" s="25" t="str">
        <f t="shared" ca="1" si="956"/>
        <v/>
      </c>
      <c r="BD974" s="25" t="str">
        <f ca="1">IF($H974="","",IF($Q974="x",SUM(AW$3:AY974)+SUM(BB$3:BC974)-SUM(BD$3:BD973),0))</f>
        <v/>
      </c>
      <c r="BE974" s="25" t="str">
        <f t="shared" ca="1" si="957"/>
        <v/>
      </c>
      <c r="BF974" s="25" t="str">
        <f t="shared" ca="1" si="926"/>
        <v/>
      </c>
      <c r="BG974" s="7"/>
      <c r="BI974" s="25" t="str">
        <f t="shared" ca="1" si="958"/>
        <v/>
      </c>
      <c r="BJ974" s="25">
        <f ca="1">SUM(BI$3:BI974)</f>
        <v>0</v>
      </c>
      <c r="BK974" s="25" t="str">
        <f t="shared" ca="1" si="970"/>
        <v/>
      </c>
      <c r="BL974" s="25" t="str">
        <f t="shared" ca="1" si="927"/>
        <v/>
      </c>
      <c r="BM974" s="25" t="str">
        <f t="shared" ca="1" si="959"/>
        <v/>
      </c>
      <c r="BN974" s="25" t="str">
        <f t="shared" ca="1" si="960"/>
        <v/>
      </c>
      <c r="BO974" s="25" t="str">
        <f t="shared" ca="1" si="961"/>
        <v/>
      </c>
      <c r="BP974" s="25" t="str">
        <f t="shared" ca="1" si="962"/>
        <v/>
      </c>
      <c r="BQ974" s="25" t="str">
        <f t="shared" ca="1" si="963"/>
        <v/>
      </c>
      <c r="BR974" s="25" t="str">
        <f t="shared" ca="1" si="964"/>
        <v/>
      </c>
      <c r="BS974" s="25" t="str">
        <f ca="1">IF($H974="","",IF($Q974="x",SUM(BL$3:BN974)+SUM(BQ$3:BR974)-SUM(BS$3:BS973),0))</f>
        <v/>
      </c>
      <c r="BT974" s="25" t="str">
        <f t="shared" ca="1" si="965"/>
        <v/>
      </c>
      <c r="BU974" s="25" t="str">
        <f t="shared" ca="1" si="928"/>
        <v/>
      </c>
      <c r="BV974" s="7"/>
      <c r="BY974" s="7"/>
      <c r="CB974" s="131">
        <f t="shared" si="912"/>
        <v>971</v>
      </c>
      <c r="CC974" s="132" t="str">
        <f t="shared" ca="1" si="966"/>
        <v/>
      </c>
      <c r="CD974" s="133" t="str">
        <f t="shared" ca="1" si="913"/>
        <v/>
      </c>
      <c r="CE974" s="133" t="str">
        <f t="shared" ca="1" si="967"/>
        <v/>
      </c>
      <c r="CF974" s="133" t="str">
        <f t="shared" ca="1" si="914"/>
        <v/>
      </c>
      <c r="CG974" s="133" t="str">
        <f t="shared" ca="1" si="968"/>
        <v/>
      </c>
      <c r="CH974" s="133" t="str">
        <f ca="1">IF($H974="","",IF(MONTH($H974)=MONTH($C$4)-1,MAX(0,(CG974-SUM(N963:N974)+SUM(O963:O974))-(VLOOKUP(CB974-12,$CB$3:$CH973,6,FALSE))),0)*0.25)</f>
        <v/>
      </c>
      <c r="CI974" s="133" t="str">
        <f ca="1">IF($H974="","",CG974-SUM($CH$4:$CH974))</f>
        <v/>
      </c>
      <c r="CK974" s="133" t="str">
        <f ca="1">IF($H974="","",SUM($N$4:$N974)+$CK$3)</f>
        <v/>
      </c>
      <c r="CL974" s="133" t="str">
        <f ca="1">IF($H974="","",SUM($O$4:$O974))</f>
        <v/>
      </c>
      <c r="CM974" s="133" t="str">
        <f t="shared" ca="1" si="911"/>
        <v/>
      </c>
      <c r="CN974" s="133" t="str">
        <f ca="1">IF($H974="","",ROUND(IF(MONTH($H974)=MONTH($C$4)-1,BT974*(1+CC974)-SUM($CM$4:$CM974),0),2))</f>
        <v/>
      </c>
      <c r="CZ974" s="132" t="str">
        <f t="shared" ca="1" si="929"/>
        <v/>
      </c>
    </row>
    <row r="975" spans="6:104" x14ac:dyDescent="0.2">
      <c r="F975" s="3">
        <v>972</v>
      </c>
      <c r="G975" s="3">
        <f t="shared" si="930"/>
        <v>81</v>
      </c>
      <c r="H975" s="8" t="str">
        <f t="shared" ca="1" si="969"/>
        <v/>
      </c>
      <c r="I975" s="6" t="str">
        <f t="shared" ca="1" si="915"/>
        <v/>
      </c>
      <c r="J975" s="6" t="str">
        <f t="shared" ca="1" si="916"/>
        <v/>
      </c>
      <c r="K975" s="7"/>
      <c r="L975" s="6" t="str">
        <f ca="1">IF($H975="","",IF($J975="",VLOOKUP($I975,Sterbetafeln!$A$4:$I$124,$D$10,FALSE),MAX(0.0005,VLOOKUP($I975,Sterbetafeln!$A$4:$I$124,$D$10,FALSE)*VLOOKUP($J975,Sterbetafeln!$A$4:$I$124,$D$13,FALSE))))</f>
        <v/>
      </c>
      <c r="M975" s="78">
        <f ca="1">SUM($O$3:$O975)</f>
        <v>0</v>
      </c>
      <c r="N975" s="25" t="str">
        <f t="shared" ca="1" si="931"/>
        <v/>
      </c>
      <c r="O975" s="25" t="str">
        <f t="shared" ca="1" si="932"/>
        <v/>
      </c>
      <c r="P975" s="25" t="str">
        <f t="shared" ca="1" si="933"/>
        <v/>
      </c>
      <c r="Q975" s="7" t="str">
        <f t="shared" ca="1" si="934"/>
        <v/>
      </c>
      <c r="R975" s="25" t="str">
        <f t="shared" ca="1" si="935"/>
        <v/>
      </c>
      <c r="S975" s="25">
        <f ca="1">SUM(R$3:R975)</f>
        <v>0</v>
      </c>
      <c r="T975" s="25" t="str">
        <f t="shared" ca="1" si="936"/>
        <v/>
      </c>
      <c r="U975" s="25" t="str">
        <f t="shared" ca="1" si="917"/>
        <v/>
      </c>
      <c r="V975" s="25" t="str">
        <f t="shared" ca="1" si="937"/>
        <v/>
      </c>
      <c r="W975" s="25" t="str">
        <f t="shared" ca="1" si="918"/>
        <v/>
      </c>
      <c r="X975" s="25" t="str">
        <f t="shared" ca="1" si="938"/>
        <v/>
      </c>
      <c r="Y975" s="25" t="str">
        <f t="shared" ca="1" si="919"/>
        <v/>
      </c>
      <c r="Z975" s="25" t="str">
        <f t="shared" ca="1" si="939"/>
        <v/>
      </c>
      <c r="AA975" s="25" t="str">
        <f t="shared" ca="1" si="940"/>
        <v/>
      </c>
      <c r="AB975" s="25" t="str">
        <f ca="1">IF($H975="","",IF($Q975="x",SUM(U$3:W975)+SUM(Z$3:AA975)-SUM(AB$3:AB974),0))</f>
        <v/>
      </c>
      <c r="AC975" s="25" t="str">
        <f t="shared" ca="1" si="941"/>
        <v/>
      </c>
      <c r="AD975" s="25" t="str">
        <f t="shared" ca="1" si="920"/>
        <v/>
      </c>
      <c r="AE975" s="7"/>
      <c r="AF975" s="25" t="str">
        <f t="shared" ca="1" si="942"/>
        <v/>
      </c>
      <c r="AG975" s="25">
        <f ca="1">SUM(AF$3:AF975)</f>
        <v>0</v>
      </c>
      <c r="AH975" s="25" t="str">
        <f t="shared" ca="1" si="943"/>
        <v/>
      </c>
      <c r="AI975" s="25" t="str">
        <f t="shared" ca="1" si="921"/>
        <v/>
      </c>
      <c r="AJ975" s="25" t="str">
        <f t="shared" ca="1" si="944"/>
        <v/>
      </c>
      <c r="AK975" s="25" t="str">
        <f t="shared" ca="1" si="922"/>
        <v/>
      </c>
      <c r="AL975" s="25" t="str">
        <f t="shared" ca="1" si="945"/>
        <v/>
      </c>
      <c r="AM975" s="25" t="str">
        <f t="shared" ca="1" si="923"/>
        <v/>
      </c>
      <c r="AN975" s="25" t="str">
        <f t="shared" ca="1" si="946"/>
        <v/>
      </c>
      <c r="AO975" s="25" t="str">
        <f t="shared" ca="1" si="947"/>
        <v/>
      </c>
      <c r="AP975" s="25" t="str">
        <f ca="1">IF($H975="","",IF($Q975="x",SUM(AI$3:AK975)+SUM(AN$3:AO975)-SUM(AP$3:AP974),0))</f>
        <v/>
      </c>
      <c r="AQ975" s="25" t="str">
        <f t="shared" ca="1" si="948"/>
        <v/>
      </c>
      <c r="AR975" s="25" t="str">
        <f t="shared" ca="1" si="924"/>
        <v/>
      </c>
      <c r="AS975" s="7"/>
      <c r="AT975" s="25" t="str">
        <f t="shared" ca="1" si="949"/>
        <v/>
      </c>
      <c r="AU975" s="25">
        <f ca="1">SUM(AT$3:AT975)</f>
        <v>0</v>
      </c>
      <c r="AV975" s="25" t="str">
        <f t="shared" ca="1" si="950"/>
        <v/>
      </c>
      <c r="AW975" s="25" t="str">
        <f t="shared" ca="1" si="925"/>
        <v/>
      </c>
      <c r="AX975" s="25" t="str">
        <f t="shared" ca="1" si="951"/>
        <v/>
      </c>
      <c r="AY975" s="25" t="str">
        <f t="shared" ca="1" si="952"/>
        <v/>
      </c>
      <c r="AZ975" s="25" t="str">
        <f t="shared" ca="1" si="953"/>
        <v/>
      </c>
      <c r="BA975" s="25" t="str">
        <f t="shared" ca="1" si="954"/>
        <v/>
      </c>
      <c r="BB975" s="25" t="str">
        <f t="shared" ca="1" si="955"/>
        <v/>
      </c>
      <c r="BC975" s="25" t="str">
        <f t="shared" ca="1" si="956"/>
        <v/>
      </c>
      <c r="BD975" s="25" t="str">
        <f ca="1">IF($H975="","",IF($Q975="x",SUM(AW$3:AY975)+SUM(BB$3:BC975)-SUM(BD$3:BD974),0))</f>
        <v/>
      </c>
      <c r="BE975" s="25" t="str">
        <f t="shared" ca="1" si="957"/>
        <v/>
      </c>
      <c r="BF975" s="25" t="str">
        <f t="shared" ca="1" si="926"/>
        <v/>
      </c>
      <c r="BG975" s="7"/>
      <c r="BI975" s="25" t="str">
        <f t="shared" ca="1" si="958"/>
        <v/>
      </c>
      <c r="BJ975" s="25">
        <f ca="1">SUM(BI$3:BI975)</f>
        <v>0</v>
      </c>
      <c r="BK975" s="25" t="str">
        <f t="shared" ca="1" si="970"/>
        <v/>
      </c>
      <c r="BL975" s="25" t="str">
        <f t="shared" ca="1" si="927"/>
        <v/>
      </c>
      <c r="BM975" s="25" t="str">
        <f t="shared" ca="1" si="959"/>
        <v/>
      </c>
      <c r="BN975" s="25" t="str">
        <f t="shared" ca="1" si="960"/>
        <v/>
      </c>
      <c r="BO975" s="25" t="str">
        <f t="shared" ca="1" si="961"/>
        <v/>
      </c>
      <c r="BP975" s="25" t="str">
        <f t="shared" ca="1" si="962"/>
        <v/>
      </c>
      <c r="BQ975" s="25" t="str">
        <f t="shared" ca="1" si="963"/>
        <v/>
      </c>
      <c r="BR975" s="25" t="str">
        <f t="shared" ca="1" si="964"/>
        <v/>
      </c>
      <c r="BS975" s="25" t="str">
        <f ca="1">IF($H975="","",IF($Q975="x",SUM(BL$3:BN975)+SUM(BQ$3:BR975)-SUM(BS$3:BS974),0))</f>
        <v/>
      </c>
      <c r="BT975" s="25" t="str">
        <f t="shared" ca="1" si="965"/>
        <v/>
      </c>
      <c r="BU975" s="25" t="str">
        <f t="shared" ca="1" si="928"/>
        <v/>
      </c>
      <c r="BV975" s="7"/>
      <c r="BY975" s="7"/>
      <c r="CB975" s="131">
        <f t="shared" si="912"/>
        <v>972</v>
      </c>
      <c r="CC975" s="132" t="str">
        <f t="shared" ca="1" si="966"/>
        <v/>
      </c>
      <c r="CD975" s="133" t="str">
        <f t="shared" ca="1" si="913"/>
        <v/>
      </c>
      <c r="CE975" s="133" t="str">
        <f t="shared" ca="1" si="967"/>
        <v/>
      </c>
      <c r="CF975" s="133" t="str">
        <f t="shared" ca="1" si="914"/>
        <v/>
      </c>
      <c r="CG975" s="133" t="str">
        <f t="shared" ca="1" si="968"/>
        <v/>
      </c>
      <c r="CH975" s="133" t="str">
        <f ca="1">IF($H975="","",IF(MONTH($H975)=MONTH($C$4)-1,MAX(0,(CG975-SUM(N964:N975)+SUM(O964:O975))-(VLOOKUP(CB975-12,$CB$3:$CH974,6,FALSE))),0)*0.25)</f>
        <v/>
      </c>
      <c r="CI975" s="133" t="str">
        <f ca="1">IF($H975="","",CG975-SUM($CH$4:$CH975))</f>
        <v/>
      </c>
      <c r="CK975" s="133" t="str">
        <f ca="1">IF($H975="","",SUM($N$4:$N975)+$CK$3)</f>
        <v/>
      </c>
      <c r="CL975" s="133" t="str">
        <f ca="1">IF($H975="","",SUM($O$4:$O975))</f>
        <v/>
      </c>
      <c r="CM975" s="133" t="str">
        <f t="shared" ref="CM975:CM1038" ca="1" si="971">IF($H975="","",ROUND(MAX(0,((BT975-CK975+CL975)/BT975)*$BI975*0.25),2))</f>
        <v/>
      </c>
      <c r="CN975" s="133" t="str">
        <f ca="1">IF($H975="","",ROUND(IF(MONTH($H975)=MONTH($C$4)-1,BT975*(1+CC975)-SUM($CM$4:$CM975),0),2))</f>
        <v/>
      </c>
      <c r="CZ975" s="132" t="str">
        <f t="shared" ca="1" si="929"/>
        <v/>
      </c>
    </row>
    <row r="976" spans="6:104" x14ac:dyDescent="0.2">
      <c r="F976" s="3">
        <v>973</v>
      </c>
      <c r="G976" s="3">
        <f t="shared" si="930"/>
        <v>82</v>
      </c>
      <c r="H976" s="8" t="str">
        <f t="shared" ca="1" si="969"/>
        <v/>
      </c>
      <c r="I976" s="6" t="str">
        <f t="shared" ca="1" si="915"/>
        <v/>
      </c>
      <c r="J976" s="6" t="str">
        <f t="shared" ca="1" si="916"/>
        <v/>
      </c>
      <c r="K976" s="7"/>
      <c r="L976" s="6" t="str">
        <f ca="1">IF($H976="","",IF($J976="",VLOOKUP($I976,Sterbetafeln!$A$4:$I$124,$D$10,FALSE),MAX(0.0005,VLOOKUP($I976,Sterbetafeln!$A$4:$I$124,$D$10,FALSE)*VLOOKUP($J976,Sterbetafeln!$A$4:$I$124,$D$13,FALSE))))</f>
        <v/>
      </c>
      <c r="M976" s="78">
        <f ca="1">SUM($O$3:$O976)</f>
        <v>0</v>
      </c>
      <c r="N976" s="25" t="str">
        <f t="shared" ca="1" si="931"/>
        <v/>
      </c>
      <c r="O976" s="25" t="str">
        <f t="shared" ca="1" si="932"/>
        <v/>
      </c>
      <c r="P976" s="25" t="str">
        <f t="shared" ca="1" si="933"/>
        <v/>
      </c>
      <c r="Q976" s="7" t="str">
        <f t="shared" ca="1" si="934"/>
        <v/>
      </c>
      <c r="R976" s="25" t="str">
        <f t="shared" ca="1" si="935"/>
        <v/>
      </c>
      <c r="S976" s="25">
        <f ca="1">SUM(R$3:R976)</f>
        <v>0</v>
      </c>
      <c r="T976" s="25" t="str">
        <f t="shared" ca="1" si="936"/>
        <v/>
      </c>
      <c r="U976" s="25" t="str">
        <f t="shared" ca="1" si="917"/>
        <v/>
      </c>
      <c r="V976" s="25" t="str">
        <f t="shared" ca="1" si="937"/>
        <v/>
      </c>
      <c r="W976" s="25" t="str">
        <f t="shared" ca="1" si="918"/>
        <v/>
      </c>
      <c r="X976" s="25" t="str">
        <f t="shared" ca="1" si="938"/>
        <v/>
      </c>
      <c r="Y976" s="25" t="str">
        <f t="shared" ca="1" si="919"/>
        <v/>
      </c>
      <c r="Z976" s="25" t="str">
        <f t="shared" ca="1" si="939"/>
        <v/>
      </c>
      <c r="AA976" s="25" t="str">
        <f t="shared" ca="1" si="940"/>
        <v/>
      </c>
      <c r="AB976" s="25" t="str">
        <f ca="1">IF($H976="","",IF($Q976="x",SUM(U$3:W976)+SUM(Z$3:AA976)-SUM(AB$3:AB975),0))</f>
        <v/>
      </c>
      <c r="AC976" s="25" t="str">
        <f t="shared" ca="1" si="941"/>
        <v/>
      </c>
      <c r="AD976" s="25" t="str">
        <f t="shared" ca="1" si="920"/>
        <v/>
      </c>
      <c r="AE976" s="7"/>
      <c r="AF976" s="25" t="str">
        <f t="shared" ca="1" si="942"/>
        <v/>
      </c>
      <c r="AG976" s="25">
        <f ca="1">SUM(AF$3:AF976)</f>
        <v>0</v>
      </c>
      <c r="AH976" s="25" t="str">
        <f t="shared" ca="1" si="943"/>
        <v/>
      </c>
      <c r="AI976" s="25" t="str">
        <f t="shared" ca="1" si="921"/>
        <v/>
      </c>
      <c r="AJ976" s="25" t="str">
        <f t="shared" ca="1" si="944"/>
        <v/>
      </c>
      <c r="AK976" s="25" t="str">
        <f t="shared" ca="1" si="922"/>
        <v/>
      </c>
      <c r="AL976" s="25" t="str">
        <f t="shared" ca="1" si="945"/>
        <v/>
      </c>
      <c r="AM976" s="25" t="str">
        <f t="shared" ca="1" si="923"/>
        <v/>
      </c>
      <c r="AN976" s="25" t="str">
        <f t="shared" ca="1" si="946"/>
        <v/>
      </c>
      <c r="AO976" s="25" t="str">
        <f t="shared" ca="1" si="947"/>
        <v/>
      </c>
      <c r="AP976" s="25" t="str">
        <f ca="1">IF($H976="","",IF($Q976="x",SUM(AI$3:AK976)+SUM(AN$3:AO976)-SUM(AP$3:AP975),0))</f>
        <v/>
      </c>
      <c r="AQ976" s="25" t="str">
        <f t="shared" ca="1" si="948"/>
        <v/>
      </c>
      <c r="AR976" s="25" t="str">
        <f t="shared" ca="1" si="924"/>
        <v/>
      </c>
      <c r="AS976" s="7"/>
      <c r="AT976" s="25" t="str">
        <f t="shared" ca="1" si="949"/>
        <v/>
      </c>
      <c r="AU976" s="25">
        <f ca="1">SUM(AT$3:AT976)</f>
        <v>0</v>
      </c>
      <c r="AV976" s="25" t="str">
        <f t="shared" ca="1" si="950"/>
        <v/>
      </c>
      <c r="AW976" s="25" t="str">
        <f t="shared" ca="1" si="925"/>
        <v/>
      </c>
      <c r="AX976" s="25" t="str">
        <f t="shared" ca="1" si="951"/>
        <v/>
      </c>
      <c r="AY976" s="25" t="str">
        <f t="shared" ca="1" si="952"/>
        <v/>
      </c>
      <c r="AZ976" s="25" t="str">
        <f t="shared" ca="1" si="953"/>
        <v/>
      </c>
      <c r="BA976" s="25" t="str">
        <f t="shared" ca="1" si="954"/>
        <v/>
      </c>
      <c r="BB976" s="25" t="str">
        <f t="shared" ca="1" si="955"/>
        <v/>
      </c>
      <c r="BC976" s="25" t="str">
        <f t="shared" ca="1" si="956"/>
        <v/>
      </c>
      <c r="BD976" s="25" t="str">
        <f ca="1">IF($H976="","",IF($Q976="x",SUM(AW$3:AY976)+SUM(BB$3:BC976)-SUM(BD$3:BD975),0))</f>
        <v/>
      </c>
      <c r="BE976" s="25" t="str">
        <f t="shared" ca="1" si="957"/>
        <v/>
      </c>
      <c r="BF976" s="25" t="str">
        <f t="shared" ca="1" si="926"/>
        <v/>
      </c>
      <c r="BG976" s="7"/>
      <c r="BI976" s="25" t="str">
        <f t="shared" ca="1" si="958"/>
        <v/>
      </c>
      <c r="BJ976" s="25">
        <f ca="1">SUM(BI$3:BI976)</f>
        <v>0</v>
      </c>
      <c r="BK976" s="25" t="str">
        <f t="shared" ca="1" si="970"/>
        <v/>
      </c>
      <c r="BL976" s="25" t="str">
        <f t="shared" ca="1" si="927"/>
        <v/>
      </c>
      <c r="BM976" s="25" t="str">
        <f t="shared" ca="1" si="959"/>
        <v/>
      </c>
      <c r="BN976" s="25" t="str">
        <f t="shared" ca="1" si="960"/>
        <v/>
      </c>
      <c r="BO976" s="25" t="str">
        <f t="shared" ca="1" si="961"/>
        <v/>
      </c>
      <c r="BP976" s="25" t="str">
        <f t="shared" ca="1" si="962"/>
        <v/>
      </c>
      <c r="BQ976" s="25" t="str">
        <f t="shared" ca="1" si="963"/>
        <v/>
      </c>
      <c r="BR976" s="25" t="str">
        <f t="shared" ca="1" si="964"/>
        <v/>
      </c>
      <c r="BS976" s="25" t="str">
        <f ca="1">IF($H976="","",IF($Q976="x",SUM(BL$3:BN976)+SUM(BQ$3:BR976)-SUM(BS$3:BS975),0))</f>
        <v/>
      </c>
      <c r="BT976" s="25" t="str">
        <f t="shared" ca="1" si="965"/>
        <v/>
      </c>
      <c r="BU976" s="25" t="str">
        <f t="shared" ca="1" si="928"/>
        <v/>
      </c>
      <c r="BV976" s="7"/>
      <c r="BY976" s="7"/>
      <c r="CB976" s="131">
        <f t="shared" si="912"/>
        <v>973</v>
      </c>
      <c r="CC976" s="132" t="str">
        <f t="shared" ca="1" si="966"/>
        <v/>
      </c>
      <c r="CD976" s="133" t="str">
        <f t="shared" ca="1" si="913"/>
        <v/>
      </c>
      <c r="CE976" s="133" t="str">
        <f t="shared" ca="1" si="967"/>
        <v/>
      </c>
      <c r="CF976" s="133" t="str">
        <f t="shared" ca="1" si="914"/>
        <v/>
      </c>
      <c r="CG976" s="133" t="str">
        <f t="shared" ca="1" si="968"/>
        <v/>
      </c>
      <c r="CH976" s="133" t="str">
        <f ca="1">IF($H976="","",IF(MONTH($H976)=MONTH($C$4)-1,MAX(0,(CG976-SUM(N965:N976)+SUM(O965:O976))-(VLOOKUP(CB976-12,$CB$3:$CH975,6,FALSE))),0)*0.25)</f>
        <v/>
      </c>
      <c r="CI976" s="133" t="str">
        <f ca="1">IF($H976="","",CG976-SUM($CH$4:$CH976))</f>
        <v/>
      </c>
      <c r="CK976" s="133" t="str">
        <f ca="1">IF($H976="","",SUM($N$4:$N976)+$CK$3)</f>
        <v/>
      </c>
      <c r="CL976" s="133" t="str">
        <f ca="1">IF($H976="","",SUM($O$4:$O976))</f>
        <v/>
      </c>
      <c r="CM976" s="133" t="str">
        <f t="shared" ca="1" si="971"/>
        <v/>
      </c>
      <c r="CN976" s="133" t="str">
        <f ca="1">IF($H976="","",ROUND(IF(MONTH($H976)=MONTH($C$4)-1,BT976*(1+CC976)-SUM($CM$4:$CM976),0),2))</f>
        <v/>
      </c>
      <c r="CZ976" s="132" t="str">
        <f t="shared" ca="1" si="929"/>
        <v/>
      </c>
    </row>
    <row r="977" spans="6:104" x14ac:dyDescent="0.2">
      <c r="F977" s="3">
        <v>974</v>
      </c>
      <c r="G977" s="3">
        <f t="shared" si="930"/>
        <v>82</v>
      </c>
      <c r="H977" s="8" t="str">
        <f t="shared" ca="1" si="969"/>
        <v/>
      </c>
      <c r="I977" s="6" t="str">
        <f t="shared" ca="1" si="915"/>
        <v/>
      </c>
      <c r="J977" s="6" t="str">
        <f t="shared" ca="1" si="916"/>
        <v/>
      </c>
      <c r="K977" s="7"/>
      <c r="L977" s="6" t="str">
        <f ca="1">IF($H977="","",IF($J977="",VLOOKUP($I977,Sterbetafeln!$A$4:$I$124,$D$10,FALSE),MAX(0.0005,VLOOKUP($I977,Sterbetafeln!$A$4:$I$124,$D$10,FALSE)*VLOOKUP($J977,Sterbetafeln!$A$4:$I$124,$D$13,FALSE))))</f>
        <v/>
      </c>
      <c r="M977" s="78">
        <f ca="1">SUM($O$3:$O977)</f>
        <v>0</v>
      </c>
      <c r="N977" s="25" t="str">
        <f t="shared" ca="1" si="931"/>
        <v/>
      </c>
      <c r="O977" s="25" t="str">
        <f t="shared" ca="1" si="932"/>
        <v/>
      </c>
      <c r="P977" s="25" t="str">
        <f t="shared" ca="1" si="933"/>
        <v/>
      </c>
      <c r="Q977" s="7" t="str">
        <f t="shared" ca="1" si="934"/>
        <v/>
      </c>
      <c r="R977" s="25" t="str">
        <f t="shared" ca="1" si="935"/>
        <v/>
      </c>
      <c r="S977" s="25">
        <f ca="1">SUM(R$3:R977)</f>
        <v>0</v>
      </c>
      <c r="T977" s="25" t="str">
        <f t="shared" ca="1" si="936"/>
        <v/>
      </c>
      <c r="U977" s="25" t="str">
        <f t="shared" ca="1" si="917"/>
        <v/>
      </c>
      <c r="V977" s="25" t="str">
        <f t="shared" ca="1" si="937"/>
        <v/>
      </c>
      <c r="W977" s="25" t="str">
        <f t="shared" ca="1" si="918"/>
        <v/>
      </c>
      <c r="X977" s="25" t="str">
        <f t="shared" ca="1" si="938"/>
        <v/>
      </c>
      <c r="Y977" s="25" t="str">
        <f t="shared" ca="1" si="919"/>
        <v/>
      </c>
      <c r="Z977" s="25" t="str">
        <f t="shared" ca="1" si="939"/>
        <v/>
      </c>
      <c r="AA977" s="25" t="str">
        <f t="shared" ca="1" si="940"/>
        <v/>
      </c>
      <c r="AB977" s="25" t="str">
        <f ca="1">IF($H977="","",IF($Q977="x",SUM(U$3:W977)+SUM(Z$3:AA977)-SUM(AB$3:AB976),0))</f>
        <v/>
      </c>
      <c r="AC977" s="25" t="str">
        <f t="shared" ca="1" si="941"/>
        <v/>
      </c>
      <c r="AD977" s="25" t="str">
        <f t="shared" ca="1" si="920"/>
        <v/>
      </c>
      <c r="AE977" s="7"/>
      <c r="AF977" s="25" t="str">
        <f t="shared" ca="1" si="942"/>
        <v/>
      </c>
      <c r="AG977" s="25">
        <f ca="1">SUM(AF$3:AF977)</f>
        <v>0</v>
      </c>
      <c r="AH977" s="25" t="str">
        <f t="shared" ca="1" si="943"/>
        <v/>
      </c>
      <c r="AI977" s="25" t="str">
        <f t="shared" ca="1" si="921"/>
        <v/>
      </c>
      <c r="AJ977" s="25" t="str">
        <f t="shared" ca="1" si="944"/>
        <v/>
      </c>
      <c r="AK977" s="25" t="str">
        <f t="shared" ca="1" si="922"/>
        <v/>
      </c>
      <c r="AL977" s="25" t="str">
        <f t="shared" ca="1" si="945"/>
        <v/>
      </c>
      <c r="AM977" s="25" t="str">
        <f t="shared" ca="1" si="923"/>
        <v/>
      </c>
      <c r="AN977" s="25" t="str">
        <f t="shared" ca="1" si="946"/>
        <v/>
      </c>
      <c r="AO977" s="25" t="str">
        <f t="shared" ca="1" si="947"/>
        <v/>
      </c>
      <c r="AP977" s="25" t="str">
        <f ca="1">IF($H977="","",IF($Q977="x",SUM(AI$3:AK977)+SUM(AN$3:AO977)-SUM(AP$3:AP976),0))</f>
        <v/>
      </c>
      <c r="AQ977" s="25" t="str">
        <f t="shared" ca="1" si="948"/>
        <v/>
      </c>
      <c r="AR977" s="25" t="str">
        <f t="shared" ca="1" si="924"/>
        <v/>
      </c>
      <c r="AS977" s="7"/>
      <c r="AT977" s="25" t="str">
        <f t="shared" ca="1" si="949"/>
        <v/>
      </c>
      <c r="AU977" s="25">
        <f ca="1">SUM(AT$3:AT977)</f>
        <v>0</v>
      </c>
      <c r="AV977" s="25" t="str">
        <f t="shared" ca="1" si="950"/>
        <v/>
      </c>
      <c r="AW977" s="25" t="str">
        <f t="shared" ca="1" si="925"/>
        <v/>
      </c>
      <c r="AX977" s="25" t="str">
        <f t="shared" ca="1" si="951"/>
        <v/>
      </c>
      <c r="AY977" s="25" t="str">
        <f t="shared" ca="1" si="952"/>
        <v/>
      </c>
      <c r="AZ977" s="25" t="str">
        <f t="shared" ca="1" si="953"/>
        <v/>
      </c>
      <c r="BA977" s="25" t="str">
        <f t="shared" ca="1" si="954"/>
        <v/>
      </c>
      <c r="BB977" s="25" t="str">
        <f t="shared" ca="1" si="955"/>
        <v/>
      </c>
      <c r="BC977" s="25" t="str">
        <f t="shared" ca="1" si="956"/>
        <v/>
      </c>
      <c r="BD977" s="25" t="str">
        <f ca="1">IF($H977="","",IF($Q977="x",SUM(AW$3:AY977)+SUM(BB$3:BC977)-SUM(BD$3:BD976),0))</f>
        <v/>
      </c>
      <c r="BE977" s="25" t="str">
        <f t="shared" ca="1" si="957"/>
        <v/>
      </c>
      <c r="BF977" s="25" t="str">
        <f t="shared" ca="1" si="926"/>
        <v/>
      </c>
      <c r="BG977" s="7"/>
      <c r="BI977" s="25" t="str">
        <f t="shared" ca="1" si="958"/>
        <v/>
      </c>
      <c r="BJ977" s="25">
        <f ca="1">SUM(BI$3:BI977)</f>
        <v>0</v>
      </c>
      <c r="BK977" s="25" t="str">
        <f t="shared" ca="1" si="970"/>
        <v/>
      </c>
      <c r="BL977" s="25" t="str">
        <f t="shared" ca="1" si="927"/>
        <v/>
      </c>
      <c r="BM977" s="25" t="str">
        <f t="shared" ca="1" si="959"/>
        <v/>
      </c>
      <c r="BN977" s="25" t="str">
        <f t="shared" ca="1" si="960"/>
        <v/>
      </c>
      <c r="BO977" s="25" t="str">
        <f t="shared" ca="1" si="961"/>
        <v/>
      </c>
      <c r="BP977" s="25" t="str">
        <f t="shared" ca="1" si="962"/>
        <v/>
      </c>
      <c r="BQ977" s="25" t="str">
        <f t="shared" ca="1" si="963"/>
        <v/>
      </c>
      <c r="BR977" s="25" t="str">
        <f t="shared" ca="1" si="964"/>
        <v/>
      </c>
      <c r="BS977" s="25" t="str">
        <f ca="1">IF($H977="","",IF($Q977="x",SUM(BL$3:BN977)+SUM(BQ$3:BR977)-SUM(BS$3:BS976),0))</f>
        <v/>
      </c>
      <c r="BT977" s="25" t="str">
        <f t="shared" ca="1" si="965"/>
        <v/>
      </c>
      <c r="BU977" s="25" t="str">
        <f t="shared" ca="1" si="928"/>
        <v/>
      </c>
      <c r="BV977" s="7"/>
      <c r="BY977" s="7"/>
      <c r="CB977" s="131">
        <f t="shared" si="912"/>
        <v>974</v>
      </c>
      <c r="CC977" s="132" t="str">
        <f t="shared" ca="1" si="966"/>
        <v/>
      </c>
      <c r="CD977" s="133" t="str">
        <f t="shared" ca="1" si="913"/>
        <v/>
      </c>
      <c r="CE977" s="133" t="str">
        <f t="shared" ca="1" si="967"/>
        <v/>
      </c>
      <c r="CF977" s="133" t="str">
        <f t="shared" ca="1" si="914"/>
        <v/>
      </c>
      <c r="CG977" s="133" t="str">
        <f t="shared" ca="1" si="968"/>
        <v/>
      </c>
      <c r="CH977" s="133" t="str">
        <f ca="1">IF($H977="","",IF(MONTH($H977)=MONTH($C$4)-1,MAX(0,(CG977-SUM(N966:N977)+SUM(O966:O977))-(VLOOKUP(CB977-12,$CB$3:$CH976,6,FALSE))),0)*0.25)</f>
        <v/>
      </c>
      <c r="CI977" s="133" t="str">
        <f ca="1">IF($H977="","",CG977-SUM($CH$4:$CH977))</f>
        <v/>
      </c>
      <c r="CK977" s="133" t="str">
        <f ca="1">IF($H977="","",SUM($N$4:$N977)+$CK$3)</f>
        <v/>
      </c>
      <c r="CL977" s="133" t="str">
        <f ca="1">IF($H977="","",SUM($O$4:$O977))</f>
        <v/>
      </c>
      <c r="CM977" s="133" t="str">
        <f t="shared" ca="1" si="971"/>
        <v/>
      </c>
      <c r="CN977" s="133" t="str">
        <f ca="1">IF($H977="","",ROUND(IF(MONTH($H977)=MONTH($C$4)-1,BT977*(1+CC977)-SUM($CM$4:$CM977),0),2))</f>
        <v/>
      </c>
      <c r="CZ977" s="132" t="str">
        <f t="shared" ca="1" si="929"/>
        <v/>
      </c>
    </row>
    <row r="978" spans="6:104" x14ac:dyDescent="0.2">
      <c r="F978" s="3">
        <v>975</v>
      </c>
      <c r="G978" s="3">
        <f t="shared" si="930"/>
        <v>82</v>
      </c>
      <c r="H978" s="8" t="str">
        <f t="shared" ca="1" si="969"/>
        <v/>
      </c>
      <c r="I978" s="6" t="str">
        <f t="shared" ca="1" si="915"/>
        <v/>
      </c>
      <c r="J978" s="6" t="str">
        <f t="shared" ca="1" si="916"/>
        <v/>
      </c>
      <c r="K978" s="7"/>
      <c r="L978" s="6" t="str">
        <f ca="1">IF($H978="","",IF($J978="",VLOOKUP($I978,Sterbetafeln!$A$4:$I$124,$D$10,FALSE),MAX(0.0005,VLOOKUP($I978,Sterbetafeln!$A$4:$I$124,$D$10,FALSE)*VLOOKUP($J978,Sterbetafeln!$A$4:$I$124,$D$13,FALSE))))</f>
        <v/>
      </c>
      <c r="M978" s="78">
        <f ca="1">SUM($O$3:$O978)</f>
        <v>0</v>
      </c>
      <c r="N978" s="25" t="str">
        <f t="shared" ca="1" si="931"/>
        <v/>
      </c>
      <c r="O978" s="25" t="str">
        <f t="shared" ca="1" si="932"/>
        <v/>
      </c>
      <c r="P978" s="25" t="str">
        <f t="shared" ca="1" si="933"/>
        <v/>
      </c>
      <c r="Q978" s="7" t="str">
        <f t="shared" ca="1" si="934"/>
        <v/>
      </c>
      <c r="R978" s="25" t="str">
        <f t="shared" ca="1" si="935"/>
        <v/>
      </c>
      <c r="S978" s="25">
        <f ca="1">SUM(R$3:R978)</f>
        <v>0</v>
      </c>
      <c r="T978" s="25" t="str">
        <f t="shared" ca="1" si="936"/>
        <v/>
      </c>
      <c r="U978" s="25" t="str">
        <f t="shared" ca="1" si="917"/>
        <v/>
      </c>
      <c r="V978" s="25" t="str">
        <f t="shared" ca="1" si="937"/>
        <v/>
      </c>
      <c r="W978" s="25" t="str">
        <f t="shared" ca="1" si="918"/>
        <v/>
      </c>
      <c r="X978" s="25" t="str">
        <f t="shared" ca="1" si="938"/>
        <v/>
      </c>
      <c r="Y978" s="25" t="str">
        <f t="shared" ca="1" si="919"/>
        <v/>
      </c>
      <c r="Z978" s="25" t="str">
        <f t="shared" ca="1" si="939"/>
        <v/>
      </c>
      <c r="AA978" s="25" t="str">
        <f t="shared" ca="1" si="940"/>
        <v/>
      </c>
      <c r="AB978" s="25" t="str">
        <f ca="1">IF($H978="","",IF($Q978="x",SUM(U$3:W978)+SUM(Z$3:AA978)-SUM(AB$3:AB977),0))</f>
        <v/>
      </c>
      <c r="AC978" s="25" t="str">
        <f t="shared" ca="1" si="941"/>
        <v/>
      </c>
      <c r="AD978" s="25" t="str">
        <f t="shared" ca="1" si="920"/>
        <v/>
      </c>
      <c r="AE978" s="7"/>
      <c r="AF978" s="25" t="str">
        <f t="shared" ca="1" si="942"/>
        <v/>
      </c>
      <c r="AG978" s="25">
        <f ca="1">SUM(AF$3:AF978)</f>
        <v>0</v>
      </c>
      <c r="AH978" s="25" t="str">
        <f t="shared" ca="1" si="943"/>
        <v/>
      </c>
      <c r="AI978" s="25" t="str">
        <f t="shared" ca="1" si="921"/>
        <v/>
      </c>
      <c r="AJ978" s="25" t="str">
        <f t="shared" ca="1" si="944"/>
        <v/>
      </c>
      <c r="AK978" s="25" t="str">
        <f t="shared" ca="1" si="922"/>
        <v/>
      </c>
      <c r="AL978" s="25" t="str">
        <f t="shared" ca="1" si="945"/>
        <v/>
      </c>
      <c r="AM978" s="25" t="str">
        <f t="shared" ca="1" si="923"/>
        <v/>
      </c>
      <c r="AN978" s="25" t="str">
        <f t="shared" ca="1" si="946"/>
        <v/>
      </c>
      <c r="AO978" s="25" t="str">
        <f t="shared" ca="1" si="947"/>
        <v/>
      </c>
      <c r="AP978" s="25" t="str">
        <f ca="1">IF($H978="","",IF($Q978="x",SUM(AI$3:AK978)+SUM(AN$3:AO978)-SUM(AP$3:AP977),0))</f>
        <v/>
      </c>
      <c r="AQ978" s="25" t="str">
        <f t="shared" ca="1" si="948"/>
        <v/>
      </c>
      <c r="AR978" s="25" t="str">
        <f t="shared" ca="1" si="924"/>
        <v/>
      </c>
      <c r="AS978" s="7"/>
      <c r="AT978" s="25" t="str">
        <f t="shared" ca="1" si="949"/>
        <v/>
      </c>
      <c r="AU978" s="25">
        <f ca="1">SUM(AT$3:AT978)</f>
        <v>0</v>
      </c>
      <c r="AV978" s="25" t="str">
        <f t="shared" ca="1" si="950"/>
        <v/>
      </c>
      <c r="AW978" s="25" t="str">
        <f t="shared" ca="1" si="925"/>
        <v/>
      </c>
      <c r="AX978" s="25" t="str">
        <f t="shared" ca="1" si="951"/>
        <v/>
      </c>
      <c r="AY978" s="25" t="str">
        <f t="shared" ca="1" si="952"/>
        <v/>
      </c>
      <c r="AZ978" s="25" t="str">
        <f t="shared" ca="1" si="953"/>
        <v/>
      </c>
      <c r="BA978" s="25" t="str">
        <f t="shared" ca="1" si="954"/>
        <v/>
      </c>
      <c r="BB978" s="25" t="str">
        <f t="shared" ca="1" si="955"/>
        <v/>
      </c>
      <c r="BC978" s="25" t="str">
        <f t="shared" ca="1" si="956"/>
        <v/>
      </c>
      <c r="BD978" s="25" t="str">
        <f ca="1">IF($H978="","",IF($Q978="x",SUM(AW$3:AY978)+SUM(BB$3:BC978)-SUM(BD$3:BD977),0))</f>
        <v/>
      </c>
      <c r="BE978" s="25" t="str">
        <f t="shared" ca="1" si="957"/>
        <v/>
      </c>
      <c r="BF978" s="25" t="str">
        <f t="shared" ca="1" si="926"/>
        <v/>
      </c>
      <c r="BG978" s="7"/>
      <c r="BI978" s="25" t="str">
        <f t="shared" ca="1" si="958"/>
        <v/>
      </c>
      <c r="BJ978" s="25">
        <f ca="1">SUM(BI$3:BI978)</f>
        <v>0</v>
      </c>
      <c r="BK978" s="25" t="str">
        <f t="shared" ca="1" si="970"/>
        <v/>
      </c>
      <c r="BL978" s="25" t="str">
        <f t="shared" ca="1" si="927"/>
        <v/>
      </c>
      <c r="BM978" s="25" t="str">
        <f t="shared" ca="1" si="959"/>
        <v/>
      </c>
      <c r="BN978" s="25" t="str">
        <f t="shared" ca="1" si="960"/>
        <v/>
      </c>
      <c r="BO978" s="25" t="str">
        <f t="shared" ca="1" si="961"/>
        <v/>
      </c>
      <c r="BP978" s="25" t="str">
        <f t="shared" ca="1" si="962"/>
        <v/>
      </c>
      <c r="BQ978" s="25" t="str">
        <f t="shared" ca="1" si="963"/>
        <v/>
      </c>
      <c r="BR978" s="25" t="str">
        <f t="shared" ca="1" si="964"/>
        <v/>
      </c>
      <c r="BS978" s="25" t="str">
        <f ca="1">IF($H978="","",IF($Q978="x",SUM(BL$3:BN978)+SUM(BQ$3:BR978)-SUM(BS$3:BS977),0))</f>
        <v/>
      </c>
      <c r="BT978" s="25" t="str">
        <f t="shared" ca="1" si="965"/>
        <v/>
      </c>
      <c r="BU978" s="25" t="str">
        <f t="shared" ca="1" si="928"/>
        <v/>
      </c>
      <c r="BV978" s="7"/>
      <c r="BY978" s="7"/>
      <c r="CB978" s="131">
        <f t="shared" si="912"/>
        <v>975</v>
      </c>
      <c r="CC978" s="132" t="str">
        <f t="shared" ca="1" si="966"/>
        <v/>
      </c>
      <c r="CD978" s="133" t="str">
        <f t="shared" ca="1" si="913"/>
        <v/>
      </c>
      <c r="CE978" s="133" t="str">
        <f t="shared" ca="1" si="967"/>
        <v/>
      </c>
      <c r="CF978" s="133" t="str">
        <f t="shared" ca="1" si="914"/>
        <v/>
      </c>
      <c r="CG978" s="133" t="str">
        <f t="shared" ca="1" si="968"/>
        <v/>
      </c>
      <c r="CH978" s="133" t="str">
        <f ca="1">IF($H978="","",IF(MONTH($H978)=MONTH($C$4)-1,MAX(0,(CG978-SUM(N967:N978)+SUM(O967:O978))-(VLOOKUP(CB978-12,$CB$3:$CH977,6,FALSE))),0)*0.25)</f>
        <v/>
      </c>
      <c r="CI978" s="133" t="str">
        <f ca="1">IF($H978="","",CG978-SUM($CH$4:$CH978))</f>
        <v/>
      </c>
      <c r="CK978" s="133" t="str">
        <f ca="1">IF($H978="","",SUM($N$4:$N978)+$CK$3)</f>
        <v/>
      </c>
      <c r="CL978" s="133" t="str">
        <f ca="1">IF($H978="","",SUM($O$4:$O978))</f>
        <v/>
      </c>
      <c r="CM978" s="133" t="str">
        <f t="shared" ca="1" si="971"/>
        <v/>
      </c>
      <c r="CN978" s="133" t="str">
        <f ca="1">IF($H978="","",ROUND(IF(MONTH($H978)=MONTH($C$4)-1,BT978*(1+CC978)-SUM($CM$4:$CM978),0),2))</f>
        <v/>
      </c>
      <c r="CZ978" s="132" t="str">
        <f t="shared" ca="1" si="929"/>
        <v/>
      </c>
    </row>
    <row r="979" spans="6:104" x14ac:dyDescent="0.2">
      <c r="F979" s="3">
        <v>976</v>
      </c>
      <c r="G979" s="3">
        <f t="shared" si="930"/>
        <v>82</v>
      </c>
      <c r="H979" s="8" t="str">
        <f t="shared" ca="1" si="969"/>
        <v/>
      </c>
      <c r="I979" s="6" t="str">
        <f t="shared" ca="1" si="915"/>
        <v/>
      </c>
      <c r="J979" s="6" t="str">
        <f t="shared" ca="1" si="916"/>
        <v/>
      </c>
      <c r="K979" s="7"/>
      <c r="L979" s="6" t="str">
        <f ca="1">IF($H979="","",IF($J979="",VLOOKUP($I979,Sterbetafeln!$A$4:$I$124,$D$10,FALSE),MAX(0.0005,VLOOKUP($I979,Sterbetafeln!$A$4:$I$124,$D$10,FALSE)*VLOOKUP($J979,Sterbetafeln!$A$4:$I$124,$D$13,FALSE))))</f>
        <v/>
      </c>
      <c r="M979" s="78">
        <f ca="1">SUM($O$3:$O979)</f>
        <v>0</v>
      </c>
      <c r="N979" s="25" t="str">
        <f t="shared" ca="1" si="931"/>
        <v/>
      </c>
      <c r="O979" s="25" t="str">
        <f t="shared" ca="1" si="932"/>
        <v/>
      </c>
      <c r="P979" s="25" t="str">
        <f t="shared" ca="1" si="933"/>
        <v/>
      </c>
      <c r="Q979" s="7" t="str">
        <f t="shared" ca="1" si="934"/>
        <v/>
      </c>
      <c r="R979" s="25" t="str">
        <f t="shared" ca="1" si="935"/>
        <v/>
      </c>
      <c r="S979" s="25">
        <f ca="1">SUM(R$3:R979)</f>
        <v>0</v>
      </c>
      <c r="T979" s="25" t="str">
        <f t="shared" ca="1" si="936"/>
        <v/>
      </c>
      <c r="U979" s="25" t="str">
        <f t="shared" ca="1" si="917"/>
        <v/>
      </c>
      <c r="V979" s="25" t="str">
        <f t="shared" ca="1" si="937"/>
        <v/>
      </c>
      <c r="W979" s="25" t="str">
        <f t="shared" ca="1" si="918"/>
        <v/>
      </c>
      <c r="X979" s="25" t="str">
        <f t="shared" ca="1" si="938"/>
        <v/>
      </c>
      <c r="Y979" s="25" t="str">
        <f t="shared" ca="1" si="919"/>
        <v/>
      </c>
      <c r="Z979" s="25" t="str">
        <f t="shared" ca="1" si="939"/>
        <v/>
      </c>
      <c r="AA979" s="25" t="str">
        <f t="shared" ca="1" si="940"/>
        <v/>
      </c>
      <c r="AB979" s="25" t="str">
        <f ca="1">IF($H979="","",IF($Q979="x",SUM(U$3:W979)+SUM(Z$3:AA979)-SUM(AB$3:AB978),0))</f>
        <v/>
      </c>
      <c r="AC979" s="25" t="str">
        <f t="shared" ca="1" si="941"/>
        <v/>
      </c>
      <c r="AD979" s="25" t="str">
        <f t="shared" ca="1" si="920"/>
        <v/>
      </c>
      <c r="AE979" s="7"/>
      <c r="AF979" s="25" t="str">
        <f t="shared" ca="1" si="942"/>
        <v/>
      </c>
      <c r="AG979" s="25">
        <f ca="1">SUM(AF$3:AF979)</f>
        <v>0</v>
      </c>
      <c r="AH979" s="25" t="str">
        <f t="shared" ca="1" si="943"/>
        <v/>
      </c>
      <c r="AI979" s="25" t="str">
        <f t="shared" ca="1" si="921"/>
        <v/>
      </c>
      <c r="AJ979" s="25" t="str">
        <f t="shared" ca="1" si="944"/>
        <v/>
      </c>
      <c r="AK979" s="25" t="str">
        <f t="shared" ca="1" si="922"/>
        <v/>
      </c>
      <c r="AL979" s="25" t="str">
        <f t="shared" ca="1" si="945"/>
        <v/>
      </c>
      <c r="AM979" s="25" t="str">
        <f t="shared" ca="1" si="923"/>
        <v/>
      </c>
      <c r="AN979" s="25" t="str">
        <f t="shared" ca="1" si="946"/>
        <v/>
      </c>
      <c r="AO979" s="25" t="str">
        <f t="shared" ca="1" si="947"/>
        <v/>
      </c>
      <c r="AP979" s="25" t="str">
        <f ca="1">IF($H979="","",IF($Q979="x",SUM(AI$3:AK979)+SUM(AN$3:AO979)-SUM(AP$3:AP978),0))</f>
        <v/>
      </c>
      <c r="AQ979" s="25" t="str">
        <f t="shared" ca="1" si="948"/>
        <v/>
      </c>
      <c r="AR979" s="25" t="str">
        <f t="shared" ca="1" si="924"/>
        <v/>
      </c>
      <c r="AS979" s="7"/>
      <c r="AT979" s="25" t="str">
        <f t="shared" ca="1" si="949"/>
        <v/>
      </c>
      <c r="AU979" s="25">
        <f ca="1">SUM(AT$3:AT979)</f>
        <v>0</v>
      </c>
      <c r="AV979" s="25" t="str">
        <f t="shared" ca="1" si="950"/>
        <v/>
      </c>
      <c r="AW979" s="25" t="str">
        <f t="shared" ca="1" si="925"/>
        <v/>
      </c>
      <c r="AX979" s="25" t="str">
        <f t="shared" ca="1" si="951"/>
        <v/>
      </c>
      <c r="AY979" s="25" t="str">
        <f t="shared" ca="1" si="952"/>
        <v/>
      </c>
      <c r="AZ979" s="25" t="str">
        <f t="shared" ca="1" si="953"/>
        <v/>
      </c>
      <c r="BA979" s="25" t="str">
        <f t="shared" ca="1" si="954"/>
        <v/>
      </c>
      <c r="BB979" s="25" t="str">
        <f t="shared" ca="1" si="955"/>
        <v/>
      </c>
      <c r="BC979" s="25" t="str">
        <f t="shared" ca="1" si="956"/>
        <v/>
      </c>
      <c r="BD979" s="25" t="str">
        <f ca="1">IF($H979="","",IF($Q979="x",SUM(AW$3:AY979)+SUM(BB$3:BC979)-SUM(BD$3:BD978),0))</f>
        <v/>
      </c>
      <c r="BE979" s="25" t="str">
        <f t="shared" ca="1" si="957"/>
        <v/>
      </c>
      <c r="BF979" s="25" t="str">
        <f t="shared" ca="1" si="926"/>
        <v/>
      </c>
      <c r="BG979" s="7"/>
      <c r="BI979" s="25" t="str">
        <f t="shared" ca="1" si="958"/>
        <v/>
      </c>
      <c r="BJ979" s="25">
        <f ca="1">SUM(BI$3:BI979)</f>
        <v>0</v>
      </c>
      <c r="BK979" s="25" t="str">
        <f t="shared" ca="1" si="970"/>
        <v/>
      </c>
      <c r="BL979" s="25" t="str">
        <f t="shared" ca="1" si="927"/>
        <v/>
      </c>
      <c r="BM979" s="25" t="str">
        <f t="shared" ca="1" si="959"/>
        <v/>
      </c>
      <c r="BN979" s="25" t="str">
        <f t="shared" ca="1" si="960"/>
        <v/>
      </c>
      <c r="BO979" s="25" t="str">
        <f t="shared" ca="1" si="961"/>
        <v/>
      </c>
      <c r="BP979" s="25" t="str">
        <f t="shared" ca="1" si="962"/>
        <v/>
      </c>
      <c r="BQ979" s="25" t="str">
        <f t="shared" ca="1" si="963"/>
        <v/>
      </c>
      <c r="BR979" s="25" t="str">
        <f t="shared" ca="1" si="964"/>
        <v/>
      </c>
      <c r="BS979" s="25" t="str">
        <f ca="1">IF($H979="","",IF($Q979="x",SUM(BL$3:BN979)+SUM(BQ$3:BR979)-SUM(BS$3:BS978),0))</f>
        <v/>
      </c>
      <c r="BT979" s="25" t="str">
        <f t="shared" ca="1" si="965"/>
        <v/>
      </c>
      <c r="BU979" s="25" t="str">
        <f t="shared" ca="1" si="928"/>
        <v/>
      </c>
      <c r="BV979" s="7"/>
      <c r="BY979" s="7"/>
      <c r="CB979" s="131">
        <f t="shared" si="912"/>
        <v>976</v>
      </c>
      <c r="CC979" s="132" t="str">
        <f t="shared" ca="1" si="966"/>
        <v/>
      </c>
      <c r="CD979" s="133" t="str">
        <f t="shared" ca="1" si="913"/>
        <v/>
      </c>
      <c r="CE979" s="133" t="str">
        <f t="shared" ca="1" si="967"/>
        <v/>
      </c>
      <c r="CF979" s="133" t="str">
        <f t="shared" ca="1" si="914"/>
        <v/>
      </c>
      <c r="CG979" s="133" t="str">
        <f t="shared" ca="1" si="968"/>
        <v/>
      </c>
      <c r="CH979" s="133" t="str">
        <f ca="1">IF($H979="","",IF(MONTH($H979)=MONTH($C$4)-1,MAX(0,(CG979-SUM(N968:N979)+SUM(O968:O979))-(VLOOKUP(CB979-12,$CB$3:$CH978,6,FALSE))),0)*0.25)</f>
        <v/>
      </c>
      <c r="CI979" s="133" t="str">
        <f ca="1">IF($H979="","",CG979-SUM($CH$4:$CH979))</f>
        <v/>
      </c>
      <c r="CK979" s="133" t="str">
        <f ca="1">IF($H979="","",SUM($N$4:$N979)+$CK$3)</f>
        <v/>
      </c>
      <c r="CL979" s="133" t="str">
        <f ca="1">IF($H979="","",SUM($O$4:$O979))</f>
        <v/>
      </c>
      <c r="CM979" s="133" t="str">
        <f t="shared" ca="1" si="971"/>
        <v/>
      </c>
      <c r="CN979" s="133" t="str">
        <f ca="1">IF($H979="","",ROUND(IF(MONTH($H979)=MONTH($C$4)-1,BT979*(1+CC979)-SUM($CM$4:$CM979),0),2))</f>
        <v/>
      </c>
      <c r="CZ979" s="132" t="str">
        <f t="shared" ca="1" si="929"/>
        <v/>
      </c>
    </row>
    <row r="980" spans="6:104" x14ac:dyDescent="0.2">
      <c r="F980" s="3">
        <v>977</v>
      </c>
      <c r="G980" s="3">
        <f t="shared" si="930"/>
        <v>82</v>
      </c>
      <c r="H980" s="8" t="str">
        <f t="shared" ca="1" si="969"/>
        <v/>
      </c>
      <c r="I980" s="6" t="str">
        <f t="shared" ca="1" si="915"/>
        <v/>
      </c>
      <c r="J980" s="6" t="str">
        <f t="shared" ca="1" si="916"/>
        <v/>
      </c>
      <c r="K980" s="7"/>
      <c r="L980" s="6" t="str">
        <f ca="1">IF($H980="","",IF($J980="",VLOOKUP($I980,Sterbetafeln!$A$4:$I$124,$D$10,FALSE),MAX(0.0005,VLOOKUP($I980,Sterbetafeln!$A$4:$I$124,$D$10,FALSE)*VLOOKUP($J980,Sterbetafeln!$A$4:$I$124,$D$13,FALSE))))</f>
        <v/>
      </c>
      <c r="M980" s="78">
        <f ca="1">SUM($O$3:$O980)</f>
        <v>0</v>
      </c>
      <c r="N980" s="25" t="str">
        <f t="shared" ca="1" si="931"/>
        <v/>
      </c>
      <c r="O980" s="25" t="str">
        <f t="shared" ca="1" si="932"/>
        <v/>
      </c>
      <c r="P980" s="25" t="str">
        <f t="shared" ca="1" si="933"/>
        <v/>
      </c>
      <c r="Q980" s="7" t="str">
        <f t="shared" ca="1" si="934"/>
        <v/>
      </c>
      <c r="R980" s="25" t="str">
        <f t="shared" ca="1" si="935"/>
        <v/>
      </c>
      <c r="S980" s="25">
        <f ca="1">SUM(R$3:R980)</f>
        <v>0</v>
      </c>
      <c r="T980" s="25" t="str">
        <f t="shared" ca="1" si="936"/>
        <v/>
      </c>
      <c r="U980" s="25" t="str">
        <f t="shared" ca="1" si="917"/>
        <v/>
      </c>
      <c r="V980" s="25" t="str">
        <f t="shared" ca="1" si="937"/>
        <v/>
      </c>
      <c r="W980" s="25" t="str">
        <f t="shared" ca="1" si="918"/>
        <v/>
      </c>
      <c r="X980" s="25" t="str">
        <f t="shared" ca="1" si="938"/>
        <v/>
      </c>
      <c r="Y980" s="25" t="str">
        <f t="shared" ca="1" si="919"/>
        <v/>
      </c>
      <c r="Z980" s="25" t="str">
        <f t="shared" ca="1" si="939"/>
        <v/>
      </c>
      <c r="AA980" s="25" t="str">
        <f t="shared" ca="1" si="940"/>
        <v/>
      </c>
      <c r="AB980" s="25" t="str">
        <f ca="1">IF($H980="","",IF($Q980="x",SUM(U$3:W980)+SUM(Z$3:AA980)-SUM(AB$3:AB979),0))</f>
        <v/>
      </c>
      <c r="AC980" s="25" t="str">
        <f t="shared" ca="1" si="941"/>
        <v/>
      </c>
      <c r="AD980" s="25" t="str">
        <f t="shared" ca="1" si="920"/>
        <v/>
      </c>
      <c r="AE980" s="7"/>
      <c r="AF980" s="25" t="str">
        <f t="shared" ca="1" si="942"/>
        <v/>
      </c>
      <c r="AG980" s="25">
        <f ca="1">SUM(AF$3:AF980)</f>
        <v>0</v>
      </c>
      <c r="AH980" s="25" t="str">
        <f t="shared" ca="1" si="943"/>
        <v/>
      </c>
      <c r="AI980" s="25" t="str">
        <f t="shared" ca="1" si="921"/>
        <v/>
      </c>
      <c r="AJ980" s="25" t="str">
        <f t="shared" ca="1" si="944"/>
        <v/>
      </c>
      <c r="AK980" s="25" t="str">
        <f t="shared" ca="1" si="922"/>
        <v/>
      </c>
      <c r="AL980" s="25" t="str">
        <f t="shared" ca="1" si="945"/>
        <v/>
      </c>
      <c r="AM980" s="25" t="str">
        <f t="shared" ca="1" si="923"/>
        <v/>
      </c>
      <c r="AN980" s="25" t="str">
        <f t="shared" ca="1" si="946"/>
        <v/>
      </c>
      <c r="AO980" s="25" t="str">
        <f t="shared" ca="1" si="947"/>
        <v/>
      </c>
      <c r="AP980" s="25" t="str">
        <f ca="1">IF($H980="","",IF($Q980="x",SUM(AI$3:AK980)+SUM(AN$3:AO980)-SUM(AP$3:AP979),0))</f>
        <v/>
      </c>
      <c r="AQ980" s="25" t="str">
        <f t="shared" ca="1" si="948"/>
        <v/>
      </c>
      <c r="AR980" s="25" t="str">
        <f t="shared" ca="1" si="924"/>
        <v/>
      </c>
      <c r="AS980" s="7"/>
      <c r="AT980" s="25" t="str">
        <f t="shared" ca="1" si="949"/>
        <v/>
      </c>
      <c r="AU980" s="25">
        <f ca="1">SUM(AT$3:AT980)</f>
        <v>0</v>
      </c>
      <c r="AV980" s="25" t="str">
        <f t="shared" ca="1" si="950"/>
        <v/>
      </c>
      <c r="AW980" s="25" t="str">
        <f t="shared" ca="1" si="925"/>
        <v/>
      </c>
      <c r="AX980" s="25" t="str">
        <f t="shared" ca="1" si="951"/>
        <v/>
      </c>
      <c r="AY980" s="25" t="str">
        <f t="shared" ca="1" si="952"/>
        <v/>
      </c>
      <c r="AZ980" s="25" t="str">
        <f t="shared" ca="1" si="953"/>
        <v/>
      </c>
      <c r="BA980" s="25" t="str">
        <f t="shared" ca="1" si="954"/>
        <v/>
      </c>
      <c r="BB980" s="25" t="str">
        <f t="shared" ca="1" si="955"/>
        <v/>
      </c>
      <c r="BC980" s="25" t="str">
        <f t="shared" ca="1" si="956"/>
        <v/>
      </c>
      <c r="BD980" s="25" t="str">
        <f ca="1">IF($H980="","",IF($Q980="x",SUM(AW$3:AY980)+SUM(BB$3:BC980)-SUM(BD$3:BD979),0))</f>
        <v/>
      </c>
      <c r="BE980" s="25" t="str">
        <f t="shared" ca="1" si="957"/>
        <v/>
      </c>
      <c r="BF980" s="25" t="str">
        <f t="shared" ca="1" si="926"/>
        <v/>
      </c>
      <c r="BG980" s="7"/>
      <c r="BI980" s="25" t="str">
        <f t="shared" ca="1" si="958"/>
        <v/>
      </c>
      <c r="BJ980" s="25">
        <f ca="1">SUM(BI$3:BI980)</f>
        <v>0</v>
      </c>
      <c r="BK980" s="25" t="str">
        <f t="shared" ca="1" si="970"/>
        <v/>
      </c>
      <c r="BL980" s="25" t="str">
        <f t="shared" ca="1" si="927"/>
        <v/>
      </c>
      <c r="BM980" s="25" t="str">
        <f t="shared" ca="1" si="959"/>
        <v/>
      </c>
      <c r="BN980" s="25" t="str">
        <f t="shared" ca="1" si="960"/>
        <v/>
      </c>
      <c r="BO980" s="25" t="str">
        <f t="shared" ca="1" si="961"/>
        <v/>
      </c>
      <c r="BP980" s="25" t="str">
        <f t="shared" ca="1" si="962"/>
        <v/>
      </c>
      <c r="BQ980" s="25" t="str">
        <f t="shared" ca="1" si="963"/>
        <v/>
      </c>
      <c r="BR980" s="25" t="str">
        <f t="shared" ca="1" si="964"/>
        <v/>
      </c>
      <c r="BS980" s="25" t="str">
        <f ca="1">IF($H980="","",IF($Q980="x",SUM(BL$3:BN980)+SUM(BQ$3:BR980)-SUM(BS$3:BS979),0))</f>
        <v/>
      </c>
      <c r="BT980" s="25" t="str">
        <f t="shared" ca="1" si="965"/>
        <v/>
      </c>
      <c r="BU980" s="25" t="str">
        <f t="shared" ca="1" si="928"/>
        <v/>
      </c>
      <c r="BV980" s="7"/>
      <c r="BY980" s="7"/>
      <c r="CB980" s="131">
        <f t="shared" si="912"/>
        <v>977</v>
      </c>
      <c r="CC980" s="132" t="str">
        <f t="shared" ca="1" si="966"/>
        <v/>
      </c>
      <c r="CD980" s="133" t="str">
        <f t="shared" ca="1" si="913"/>
        <v/>
      </c>
      <c r="CE980" s="133" t="str">
        <f t="shared" ca="1" si="967"/>
        <v/>
      </c>
      <c r="CF980" s="133" t="str">
        <f t="shared" ca="1" si="914"/>
        <v/>
      </c>
      <c r="CG980" s="133" t="str">
        <f t="shared" ca="1" si="968"/>
        <v/>
      </c>
      <c r="CH980" s="133" t="str">
        <f ca="1">IF($H980="","",IF(MONTH($H980)=MONTH($C$4)-1,MAX(0,(CG980-SUM(N969:N980)+SUM(O969:O980))-(VLOOKUP(CB980-12,$CB$3:$CH979,6,FALSE))),0)*0.25)</f>
        <v/>
      </c>
      <c r="CI980" s="133" t="str">
        <f ca="1">IF($H980="","",CG980-SUM($CH$4:$CH980))</f>
        <v/>
      </c>
      <c r="CK980" s="133" t="str">
        <f ca="1">IF($H980="","",SUM($N$4:$N980)+$CK$3)</f>
        <v/>
      </c>
      <c r="CL980" s="133" t="str">
        <f ca="1">IF($H980="","",SUM($O$4:$O980))</f>
        <v/>
      </c>
      <c r="CM980" s="133" t="str">
        <f t="shared" ca="1" si="971"/>
        <v/>
      </c>
      <c r="CN980" s="133" t="str">
        <f ca="1">IF($H980="","",ROUND(IF(MONTH($H980)=MONTH($C$4)-1,BT980*(1+CC980)-SUM($CM$4:$CM980),0),2))</f>
        <v/>
      </c>
      <c r="CZ980" s="132" t="str">
        <f t="shared" ca="1" si="929"/>
        <v/>
      </c>
    </row>
    <row r="981" spans="6:104" x14ac:dyDescent="0.2">
      <c r="F981" s="3">
        <v>978</v>
      </c>
      <c r="G981" s="3">
        <f t="shared" si="930"/>
        <v>82</v>
      </c>
      <c r="H981" s="8" t="str">
        <f t="shared" ca="1" si="969"/>
        <v/>
      </c>
      <c r="I981" s="6" t="str">
        <f t="shared" ca="1" si="915"/>
        <v/>
      </c>
      <c r="J981" s="6" t="str">
        <f t="shared" ca="1" si="916"/>
        <v/>
      </c>
      <c r="K981" s="7"/>
      <c r="L981" s="6" t="str">
        <f ca="1">IF($H981="","",IF($J981="",VLOOKUP($I981,Sterbetafeln!$A$4:$I$124,$D$10,FALSE),MAX(0.0005,VLOOKUP($I981,Sterbetafeln!$A$4:$I$124,$D$10,FALSE)*VLOOKUP($J981,Sterbetafeln!$A$4:$I$124,$D$13,FALSE))))</f>
        <v/>
      </c>
      <c r="M981" s="78">
        <f ca="1">SUM($O$3:$O981)</f>
        <v>0</v>
      </c>
      <c r="N981" s="25" t="str">
        <f t="shared" ca="1" si="931"/>
        <v/>
      </c>
      <c r="O981" s="25" t="str">
        <f t="shared" ca="1" si="932"/>
        <v/>
      </c>
      <c r="P981" s="25" t="str">
        <f t="shared" ca="1" si="933"/>
        <v/>
      </c>
      <c r="Q981" s="7" t="str">
        <f t="shared" ca="1" si="934"/>
        <v/>
      </c>
      <c r="R981" s="25" t="str">
        <f t="shared" ca="1" si="935"/>
        <v/>
      </c>
      <c r="S981" s="25">
        <f ca="1">SUM(R$3:R981)</f>
        <v>0</v>
      </c>
      <c r="T981" s="25" t="str">
        <f t="shared" ca="1" si="936"/>
        <v/>
      </c>
      <c r="U981" s="25" t="str">
        <f t="shared" ca="1" si="917"/>
        <v/>
      </c>
      <c r="V981" s="25" t="str">
        <f t="shared" ca="1" si="937"/>
        <v/>
      </c>
      <c r="W981" s="25" t="str">
        <f t="shared" ca="1" si="918"/>
        <v/>
      </c>
      <c r="X981" s="25" t="str">
        <f t="shared" ca="1" si="938"/>
        <v/>
      </c>
      <c r="Y981" s="25" t="str">
        <f t="shared" ca="1" si="919"/>
        <v/>
      </c>
      <c r="Z981" s="25" t="str">
        <f t="shared" ca="1" si="939"/>
        <v/>
      </c>
      <c r="AA981" s="25" t="str">
        <f t="shared" ca="1" si="940"/>
        <v/>
      </c>
      <c r="AB981" s="25" t="str">
        <f ca="1">IF($H981="","",IF($Q981="x",SUM(U$3:W981)+SUM(Z$3:AA981)-SUM(AB$3:AB980),0))</f>
        <v/>
      </c>
      <c r="AC981" s="25" t="str">
        <f t="shared" ca="1" si="941"/>
        <v/>
      </c>
      <c r="AD981" s="25" t="str">
        <f t="shared" ca="1" si="920"/>
        <v/>
      </c>
      <c r="AE981" s="7"/>
      <c r="AF981" s="25" t="str">
        <f t="shared" ca="1" si="942"/>
        <v/>
      </c>
      <c r="AG981" s="25">
        <f ca="1">SUM(AF$3:AF981)</f>
        <v>0</v>
      </c>
      <c r="AH981" s="25" t="str">
        <f t="shared" ca="1" si="943"/>
        <v/>
      </c>
      <c r="AI981" s="25" t="str">
        <f t="shared" ca="1" si="921"/>
        <v/>
      </c>
      <c r="AJ981" s="25" t="str">
        <f t="shared" ca="1" si="944"/>
        <v/>
      </c>
      <c r="AK981" s="25" t="str">
        <f t="shared" ca="1" si="922"/>
        <v/>
      </c>
      <c r="AL981" s="25" t="str">
        <f t="shared" ca="1" si="945"/>
        <v/>
      </c>
      <c r="AM981" s="25" t="str">
        <f t="shared" ca="1" si="923"/>
        <v/>
      </c>
      <c r="AN981" s="25" t="str">
        <f t="shared" ca="1" si="946"/>
        <v/>
      </c>
      <c r="AO981" s="25" t="str">
        <f t="shared" ca="1" si="947"/>
        <v/>
      </c>
      <c r="AP981" s="25" t="str">
        <f ca="1">IF($H981="","",IF($Q981="x",SUM(AI$3:AK981)+SUM(AN$3:AO981)-SUM(AP$3:AP980),0))</f>
        <v/>
      </c>
      <c r="AQ981" s="25" t="str">
        <f t="shared" ca="1" si="948"/>
        <v/>
      </c>
      <c r="AR981" s="25" t="str">
        <f t="shared" ca="1" si="924"/>
        <v/>
      </c>
      <c r="AS981" s="7"/>
      <c r="AT981" s="25" t="str">
        <f t="shared" ca="1" si="949"/>
        <v/>
      </c>
      <c r="AU981" s="25">
        <f ca="1">SUM(AT$3:AT981)</f>
        <v>0</v>
      </c>
      <c r="AV981" s="25" t="str">
        <f t="shared" ca="1" si="950"/>
        <v/>
      </c>
      <c r="AW981" s="25" t="str">
        <f t="shared" ca="1" si="925"/>
        <v/>
      </c>
      <c r="AX981" s="25" t="str">
        <f t="shared" ca="1" si="951"/>
        <v/>
      </c>
      <c r="AY981" s="25" t="str">
        <f t="shared" ca="1" si="952"/>
        <v/>
      </c>
      <c r="AZ981" s="25" t="str">
        <f t="shared" ca="1" si="953"/>
        <v/>
      </c>
      <c r="BA981" s="25" t="str">
        <f t="shared" ca="1" si="954"/>
        <v/>
      </c>
      <c r="BB981" s="25" t="str">
        <f t="shared" ca="1" si="955"/>
        <v/>
      </c>
      <c r="BC981" s="25" t="str">
        <f t="shared" ca="1" si="956"/>
        <v/>
      </c>
      <c r="BD981" s="25" t="str">
        <f ca="1">IF($H981="","",IF($Q981="x",SUM(AW$3:AY981)+SUM(BB$3:BC981)-SUM(BD$3:BD980),0))</f>
        <v/>
      </c>
      <c r="BE981" s="25" t="str">
        <f t="shared" ca="1" si="957"/>
        <v/>
      </c>
      <c r="BF981" s="25" t="str">
        <f t="shared" ca="1" si="926"/>
        <v/>
      </c>
      <c r="BG981" s="7"/>
      <c r="BI981" s="25" t="str">
        <f t="shared" ca="1" si="958"/>
        <v/>
      </c>
      <c r="BJ981" s="25">
        <f ca="1">SUM(BI$3:BI981)</f>
        <v>0</v>
      </c>
      <c r="BK981" s="25" t="str">
        <f t="shared" ca="1" si="970"/>
        <v/>
      </c>
      <c r="BL981" s="25" t="str">
        <f t="shared" ca="1" si="927"/>
        <v/>
      </c>
      <c r="BM981" s="25" t="str">
        <f t="shared" ca="1" si="959"/>
        <v/>
      </c>
      <c r="BN981" s="25" t="str">
        <f t="shared" ca="1" si="960"/>
        <v/>
      </c>
      <c r="BO981" s="25" t="str">
        <f t="shared" ca="1" si="961"/>
        <v/>
      </c>
      <c r="BP981" s="25" t="str">
        <f t="shared" ca="1" si="962"/>
        <v/>
      </c>
      <c r="BQ981" s="25" t="str">
        <f t="shared" ca="1" si="963"/>
        <v/>
      </c>
      <c r="BR981" s="25" t="str">
        <f t="shared" ca="1" si="964"/>
        <v/>
      </c>
      <c r="BS981" s="25" t="str">
        <f ca="1">IF($H981="","",IF($Q981="x",SUM(BL$3:BN981)+SUM(BQ$3:BR981)-SUM(BS$3:BS980),0))</f>
        <v/>
      </c>
      <c r="BT981" s="25" t="str">
        <f t="shared" ca="1" si="965"/>
        <v/>
      </c>
      <c r="BU981" s="25" t="str">
        <f t="shared" ca="1" si="928"/>
        <v/>
      </c>
      <c r="BV981" s="7"/>
      <c r="BY981" s="7"/>
      <c r="CB981" s="131">
        <f t="shared" si="912"/>
        <v>978</v>
      </c>
      <c r="CC981" s="132" t="str">
        <f t="shared" ca="1" si="966"/>
        <v/>
      </c>
      <c r="CD981" s="133" t="str">
        <f t="shared" ca="1" si="913"/>
        <v/>
      </c>
      <c r="CE981" s="133" t="str">
        <f t="shared" ca="1" si="967"/>
        <v/>
      </c>
      <c r="CF981" s="133" t="str">
        <f t="shared" ca="1" si="914"/>
        <v/>
      </c>
      <c r="CG981" s="133" t="str">
        <f t="shared" ca="1" si="968"/>
        <v/>
      </c>
      <c r="CH981" s="133" t="str">
        <f ca="1">IF($H981="","",IF(MONTH($H981)=MONTH($C$4)-1,MAX(0,(CG981-SUM(N970:N981)+SUM(O970:O981))-(VLOOKUP(CB981-12,$CB$3:$CH980,6,FALSE))),0)*0.25)</f>
        <v/>
      </c>
      <c r="CI981" s="133" t="str">
        <f ca="1">IF($H981="","",CG981-SUM($CH$4:$CH981))</f>
        <v/>
      </c>
      <c r="CK981" s="133" t="str">
        <f ca="1">IF($H981="","",SUM($N$4:$N981)+$CK$3)</f>
        <v/>
      </c>
      <c r="CL981" s="133" t="str">
        <f ca="1">IF($H981="","",SUM($O$4:$O981))</f>
        <v/>
      </c>
      <c r="CM981" s="133" t="str">
        <f t="shared" ca="1" si="971"/>
        <v/>
      </c>
      <c r="CN981" s="133" t="str">
        <f ca="1">IF($H981="","",ROUND(IF(MONTH($H981)=MONTH($C$4)-1,BT981*(1+CC981)-SUM($CM$4:$CM981),0),2))</f>
        <v/>
      </c>
      <c r="CZ981" s="132" t="str">
        <f t="shared" ca="1" si="929"/>
        <v/>
      </c>
    </row>
    <row r="982" spans="6:104" x14ac:dyDescent="0.2">
      <c r="F982" s="3">
        <v>979</v>
      </c>
      <c r="G982" s="3">
        <f t="shared" si="930"/>
        <v>82</v>
      </c>
      <c r="H982" s="8" t="str">
        <f t="shared" ca="1" si="969"/>
        <v/>
      </c>
      <c r="I982" s="6" t="str">
        <f t="shared" ca="1" si="915"/>
        <v/>
      </c>
      <c r="J982" s="6" t="str">
        <f t="shared" ca="1" si="916"/>
        <v/>
      </c>
      <c r="K982" s="7"/>
      <c r="L982" s="6" t="str">
        <f ca="1">IF($H982="","",IF($J982="",VLOOKUP($I982,Sterbetafeln!$A$4:$I$124,$D$10,FALSE),MAX(0.0005,VLOOKUP($I982,Sterbetafeln!$A$4:$I$124,$D$10,FALSE)*VLOOKUP($J982,Sterbetafeln!$A$4:$I$124,$D$13,FALSE))))</f>
        <v/>
      </c>
      <c r="M982" s="78">
        <f ca="1">SUM($O$3:$O982)</f>
        <v>0</v>
      </c>
      <c r="N982" s="25" t="str">
        <f t="shared" ca="1" si="931"/>
        <v/>
      </c>
      <c r="O982" s="25" t="str">
        <f t="shared" ca="1" si="932"/>
        <v/>
      </c>
      <c r="P982" s="25" t="str">
        <f t="shared" ca="1" si="933"/>
        <v/>
      </c>
      <c r="Q982" s="7" t="str">
        <f t="shared" ca="1" si="934"/>
        <v/>
      </c>
      <c r="R982" s="25" t="str">
        <f t="shared" ca="1" si="935"/>
        <v/>
      </c>
      <c r="S982" s="25">
        <f ca="1">SUM(R$3:R982)</f>
        <v>0</v>
      </c>
      <c r="T982" s="25" t="str">
        <f t="shared" ca="1" si="936"/>
        <v/>
      </c>
      <c r="U982" s="25" t="str">
        <f t="shared" ca="1" si="917"/>
        <v/>
      </c>
      <c r="V982" s="25" t="str">
        <f t="shared" ca="1" si="937"/>
        <v/>
      </c>
      <c r="W982" s="25" t="str">
        <f t="shared" ca="1" si="918"/>
        <v/>
      </c>
      <c r="X982" s="25" t="str">
        <f t="shared" ca="1" si="938"/>
        <v/>
      </c>
      <c r="Y982" s="25" t="str">
        <f t="shared" ca="1" si="919"/>
        <v/>
      </c>
      <c r="Z982" s="25" t="str">
        <f t="shared" ca="1" si="939"/>
        <v/>
      </c>
      <c r="AA982" s="25" t="str">
        <f t="shared" ca="1" si="940"/>
        <v/>
      </c>
      <c r="AB982" s="25" t="str">
        <f ca="1">IF($H982="","",IF($Q982="x",SUM(U$3:W982)+SUM(Z$3:AA982)-SUM(AB$3:AB981),0))</f>
        <v/>
      </c>
      <c r="AC982" s="25" t="str">
        <f t="shared" ca="1" si="941"/>
        <v/>
      </c>
      <c r="AD982" s="25" t="str">
        <f t="shared" ca="1" si="920"/>
        <v/>
      </c>
      <c r="AE982" s="7"/>
      <c r="AF982" s="25" t="str">
        <f t="shared" ca="1" si="942"/>
        <v/>
      </c>
      <c r="AG982" s="25">
        <f ca="1">SUM(AF$3:AF982)</f>
        <v>0</v>
      </c>
      <c r="AH982" s="25" t="str">
        <f t="shared" ca="1" si="943"/>
        <v/>
      </c>
      <c r="AI982" s="25" t="str">
        <f t="shared" ca="1" si="921"/>
        <v/>
      </c>
      <c r="AJ982" s="25" t="str">
        <f t="shared" ca="1" si="944"/>
        <v/>
      </c>
      <c r="AK982" s="25" t="str">
        <f t="shared" ca="1" si="922"/>
        <v/>
      </c>
      <c r="AL982" s="25" t="str">
        <f t="shared" ca="1" si="945"/>
        <v/>
      </c>
      <c r="AM982" s="25" t="str">
        <f t="shared" ca="1" si="923"/>
        <v/>
      </c>
      <c r="AN982" s="25" t="str">
        <f t="shared" ca="1" si="946"/>
        <v/>
      </c>
      <c r="AO982" s="25" t="str">
        <f t="shared" ca="1" si="947"/>
        <v/>
      </c>
      <c r="AP982" s="25" t="str">
        <f ca="1">IF($H982="","",IF($Q982="x",SUM(AI$3:AK982)+SUM(AN$3:AO982)-SUM(AP$3:AP981),0))</f>
        <v/>
      </c>
      <c r="AQ982" s="25" t="str">
        <f t="shared" ca="1" si="948"/>
        <v/>
      </c>
      <c r="AR982" s="25" t="str">
        <f t="shared" ca="1" si="924"/>
        <v/>
      </c>
      <c r="AS982" s="7"/>
      <c r="AT982" s="25" t="str">
        <f t="shared" ca="1" si="949"/>
        <v/>
      </c>
      <c r="AU982" s="25">
        <f ca="1">SUM(AT$3:AT982)</f>
        <v>0</v>
      </c>
      <c r="AV982" s="25" t="str">
        <f t="shared" ca="1" si="950"/>
        <v/>
      </c>
      <c r="AW982" s="25" t="str">
        <f t="shared" ca="1" si="925"/>
        <v/>
      </c>
      <c r="AX982" s="25" t="str">
        <f t="shared" ca="1" si="951"/>
        <v/>
      </c>
      <c r="AY982" s="25" t="str">
        <f t="shared" ca="1" si="952"/>
        <v/>
      </c>
      <c r="AZ982" s="25" t="str">
        <f t="shared" ca="1" si="953"/>
        <v/>
      </c>
      <c r="BA982" s="25" t="str">
        <f t="shared" ca="1" si="954"/>
        <v/>
      </c>
      <c r="BB982" s="25" t="str">
        <f t="shared" ca="1" si="955"/>
        <v/>
      </c>
      <c r="BC982" s="25" t="str">
        <f t="shared" ca="1" si="956"/>
        <v/>
      </c>
      <c r="BD982" s="25" t="str">
        <f ca="1">IF($H982="","",IF($Q982="x",SUM(AW$3:AY982)+SUM(BB$3:BC982)-SUM(BD$3:BD981),0))</f>
        <v/>
      </c>
      <c r="BE982" s="25" t="str">
        <f t="shared" ca="1" si="957"/>
        <v/>
      </c>
      <c r="BF982" s="25" t="str">
        <f t="shared" ca="1" si="926"/>
        <v/>
      </c>
      <c r="BG982" s="7"/>
      <c r="BI982" s="25" t="str">
        <f t="shared" ca="1" si="958"/>
        <v/>
      </c>
      <c r="BJ982" s="25">
        <f ca="1">SUM(BI$3:BI982)</f>
        <v>0</v>
      </c>
      <c r="BK982" s="25" t="str">
        <f t="shared" ca="1" si="970"/>
        <v/>
      </c>
      <c r="BL982" s="25" t="str">
        <f t="shared" ca="1" si="927"/>
        <v/>
      </c>
      <c r="BM982" s="25" t="str">
        <f t="shared" ca="1" si="959"/>
        <v/>
      </c>
      <c r="BN982" s="25" t="str">
        <f t="shared" ca="1" si="960"/>
        <v/>
      </c>
      <c r="BO982" s="25" t="str">
        <f t="shared" ca="1" si="961"/>
        <v/>
      </c>
      <c r="BP982" s="25" t="str">
        <f t="shared" ca="1" si="962"/>
        <v/>
      </c>
      <c r="BQ982" s="25" t="str">
        <f t="shared" ca="1" si="963"/>
        <v/>
      </c>
      <c r="BR982" s="25" t="str">
        <f t="shared" ca="1" si="964"/>
        <v/>
      </c>
      <c r="BS982" s="25" t="str">
        <f ca="1">IF($H982="","",IF($Q982="x",SUM(BL$3:BN982)+SUM(BQ$3:BR982)-SUM(BS$3:BS981),0))</f>
        <v/>
      </c>
      <c r="BT982" s="25" t="str">
        <f t="shared" ca="1" si="965"/>
        <v/>
      </c>
      <c r="BU982" s="25" t="str">
        <f t="shared" ca="1" si="928"/>
        <v/>
      </c>
      <c r="BV982" s="7"/>
      <c r="BY982" s="7"/>
      <c r="CB982" s="131">
        <f t="shared" si="912"/>
        <v>979</v>
      </c>
      <c r="CC982" s="132" t="str">
        <f t="shared" ca="1" si="966"/>
        <v/>
      </c>
      <c r="CD982" s="133" t="str">
        <f t="shared" ca="1" si="913"/>
        <v/>
      </c>
      <c r="CE982" s="133" t="str">
        <f t="shared" ca="1" si="967"/>
        <v/>
      </c>
      <c r="CF982" s="133" t="str">
        <f t="shared" ca="1" si="914"/>
        <v/>
      </c>
      <c r="CG982" s="133" t="str">
        <f t="shared" ca="1" si="968"/>
        <v/>
      </c>
      <c r="CH982" s="133" t="str">
        <f ca="1">IF($H982="","",IF(MONTH($H982)=MONTH($C$4)-1,MAX(0,(CG982-SUM(N971:N982)+SUM(O971:O982))-(VLOOKUP(CB982-12,$CB$3:$CH981,6,FALSE))),0)*0.25)</f>
        <v/>
      </c>
      <c r="CI982" s="133" t="str">
        <f ca="1">IF($H982="","",CG982-SUM($CH$4:$CH982))</f>
        <v/>
      </c>
      <c r="CK982" s="133" t="str">
        <f ca="1">IF($H982="","",SUM($N$4:$N982)+$CK$3)</f>
        <v/>
      </c>
      <c r="CL982" s="133" t="str">
        <f ca="1">IF($H982="","",SUM($O$4:$O982))</f>
        <v/>
      </c>
      <c r="CM982" s="133" t="str">
        <f t="shared" ca="1" si="971"/>
        <v/>
      </c>
      <c r="CN982" s="133" t="str">
        <f ca="1">IF($H982="","",ROUND(IF(MONTH($H982)=MONTH($C$4)-1,BT982*(1+CC982)-SUM($CM$4:$CM982),0),2))</f>
        <v/>
      </c>
      <c r="CZ982" s="132" t="str">
        <f t="shared" ca="1" si="929"/>
        <v/>
      </c>
    </row>
    <row r="983" spans="6:104" x14ac:dyDescent="0.2">
      <c r="F983" s="3">
        <v>980</v>
      </c>
      <c r="G983" s="3">
        <f t="shared" si="930"/>
        <v>82</v>
      </c>
      <c r="H983" s="8" t="str">
        <f t="shared" ca="1" si="969"/>
        <v/>
      </c>
      <c r="I983" s="6" t="str">
        <f t="shared" ca="1" si="915"/>
        <v/>
      </c>
      <c r="J983" s="6" t="str">
        <f t="shared" ca="1" si="916"/>
        <v/>
      </c>
      <c r="K983" s="7"/>
      <c r="L983" s="6" t="str">
        <f ca="1">IF($H983="","",IF($J983="",VLOOKUP($I983,Sterbetafeln!$A$4:$I$124,$D$10,FALSE),MAX(0.0005,VLOOKUP($I983,Sterbetafeln!$A$4:$I$124,$D$10,FALSE)*VLOOKUP($J983,Sterbetafeln!$A$4:$I$124,$D$13,FALSE))))</f>
        <v/>
      </c>
      <c r="M983" s="78">
        <f ca="1">SUM($O$3:$O983)</f>
        <v>0</v>
      </c>
      <c r="N983" s="25" t="str">
        <f t="shared" ca="1" si="931"/>
        <v/>
      </c>
      <c r="O983" s="25" t="str">
        <f t="shared" ca="1" si="932"/>
        <v/>
      </c>
      <c r="P983" s="25" t="str">
        <f t="shared" ca="1" si="933"/>
        <v/>
      </c>
      <c r="Q983" s="7" t="str">
        <f t="shared" ca="1" si="934"/>
        <v/>
      </c>
      <c r="R983" s="25" t="str">
        <f t="shared" ca="1" si="935"/>
        <v/>
      </c>
      <c r="S983" s="25">
        <f ca="1">SUM(R$3:R983)</f>
        <v>0</v>
      </c>
      <c r="T983" s="25" t="str">
        <f t="shared" ca="1" si="936"/>
        <v/>
      </c>
      <c r="U983" s="25" t="str">
        <f t="shared" ca="1" si="917"/>
        <v/>
      </c>
      <c r="V983" s="25" t="str">
        <f t="shared" ca="1" si="937"/>
        <v/>
      </c>
      <c r="W983" s="25" t="str">
        <f t="shared" ca="1" si="918"/>
        <v/>
      </c>
      <c r="X983" s="25" t="str">
        <f t="shared" ca="1" si="938"/>
        <v/>
      </c>
      <c r="Y983" s="25" t="str">
        <f t="shared" ca="1" si="919"/>
        <v/>
      </c>
      <c r="Z983" s="25" t="str">
        <f t="shared" ca="1" si="939"/>
        <v/>
      </c>
      <c r="AA983" s="25" t="str">
        <f t="shared" ca="1" si="940"/>
        <v/>
      </c>
      <c r="AB983" s="25" t="str">
        <f ca="1">IF($H983="","",IF($Q983="x",SUM(U$3:W983)+SUM(Z$3:AA983)-SUM(AB$3:AB982),0))</f>
        <v/>
      </c>
      <c r="AC983" s="25" t="str">
        <f t="shared" ca="1" si="941"/>
        <v/>
      </c>
      <c r="AD983" s="25" t="str">
        <f t="shared" ca="1" si="920"/>
        <v/>
      </c>
      <c r="AE983" s="7"/>
      <c r="AF983" s="25" t="str">
        <f t="shared" ca="1" si="942"/>
        <v/>
      </c>
      <c r="AG983" s="25">
        <f ca="1">SUM(AF$3:AF983)</f>
        <v>0</v>
      </c>
      <c r="AH983" s="25" t="str">
        <f t="shared" ca="1" si="943"/>
        <v/>
      </c>
      <c r="AI983" s="25" t="str">
        <f t="shared" ca="1" si="921"/>
        <v/>
      </c>
      <c r="AJ983" s="25" t="str">
        <f t="shared" ca="1" si="944"/>
        <v/>
      </c>
      <c r="AK983" s="25" t="str">
        <f t="shared" ca="1" si="922"/>
        <v/>
      </c>
      <c r="AL983" s="25" t="str">
        <f t="shared" ca="1" si="945"/>
        <v/>
      </c>
      <c r="AM983" s="25" t="str">
        <f t="shared" ca="1" si="923"/>
        <v/>
      </c>
      <c r="AN983" s="25" t="str">
        <f t="shared" ca="1" si="946"/>
        <v/>
      </c>
      <c r="AO983" s="25" t="str">
        <f t="shared" ca="1" si="947"/>
        <v/>
      </c>
      <c r="AP983" s="25" t="str">
        <f ca="1">IF($H983="","",IF($Q983="x",SUM(AI$3:AK983)+SUM(AN$3:AO983)-SUM(AP$3:AP982),0))</f>
        <v/>
      </c>
      <c r="AQ983" s="25" t="str">
        <f t="shared" ca="1" si="948"/>
        <v/>
      </c>
      <c r="AR983" s="25" t="str">
        <f t="shared" ca="1" si="924"/>
        <v/>
      </c>
      <c r="AS983" s="7"/>
      <c r="AT983" s="25" t="str">
        <f t="shared" ca="1" si="949"/>
        <v/>
      </c>
      <c r="AU983" s="25">
        <f ca="1">SUM(AT$3:AT983)</f>
        <v>0</v>
      </c>
      <c r="AV983" s="25" t="str">
        <f t="shared" ca="1" si="950"/>
        <v/>
      </c>
      <c r="AW983" s="25" t="str">
        <f t="shared" ca="1" si="925"/>
        <v/>
      </c>
      <c r="AX983" s="25" t="str">
        <f t="shared" ca="1" si="951"/>
        <v/>
      </c>
      <c r="AY983" s="25" t="str">
        <f t="shared" ca="1" si="952"/>
        <v/>
      </c>
      <c r="AZ983" s="25" t="str">
        <f t="shared" ca="1" si="953"/>
        <v/>
      </c>
      <c r="BA983" s="25" t="str">
        <f t="shared" ca="1" si="954"/>
        <v/>
      </c>
      <c r="BB983" s="25" t="str">
        <f t="shared" ca="1" si="955"/>
        <v/>
      </c>
      <c r="BC983" s="25" t="str">
        <f t="shared" ca="1" si="956"/>
        <v/>
      </c>
      <c r="BD983" s="25" t="str">
        <f ca="1">IF($H983="","",IF($Q983="x",SUM(AW$3:AY983)+SUM(BB$3:BC983)-SUM(BD$3:BD982),0))</f>
        <v/>
      </c>
      <c r="BE983" s="25" t="str">
        <f t="shared" ca="1" si="957"/>
        <v/>
      </c>
      <c r="BF983" s="25" t="str">
        <f t="shared" ca="1" si="926"/>
        <v/>
      </c>
      <c r="BG983" s="7"/>
      <c r="BI983" s="25" t="str">
        <f t="shared" ca="1" si="958"/>
        <v/>
      </c>
      <c r="BJ983" s="25">
        <f ca="1">SUM(BI$3:BI983)</f>
        <v>0</v>
      </c>
      <c r="BK983" s="25" t="str">
        <f t="shared" ca="1" si="970"/>
        <v/>
      </c>
      <c r="BL983" s="25" t="str">
        <f t="shared" ca="1" si="927"/>
        <v/>
      </c>
      <c r="BM983" s="25" t="str">
        <f t="shared" ca="1" si="959"/>
        <v/>
      </c>
      <c r="BN983" s="25" t="str">
        <f t="shared" ca="1" si="960"/>
        <v/>
      </c>
      <c r="BO983" s="25" t="str">
        <f t="shared" ca="1" si="961"/>
        <v/>
      </c>
      <c r="BP983" s="25" t="str">
        <f t="shared" ca="1" si="962"/>
        <v/>
      </c>
      <c r="BQ983" s="25" t="str">
        <f t="shared" ca="1" si="963"/>
        <v/>
      </c>
      <c r="BR983" s="25" t="str">
        <f t="shared" ca="1" si="964"/>
        <v/>
      </c>
      <c r="BS983" s="25" t="str">
        <f ca="1">IF($H983="","",IF($Q983="x",SUM(BL$3:BN983)+SUM(BQ$3:BR983)-SUM(BS$3:BS982),0))</f>
        <v/>
      </c>
      <c r="BT983" s="25" t="str">
        <f t="shared" ca="1" si="965"/>
        <v/>
      </c>
      <c r="BU983" s="25" t="str">
        <f t="shared" ca="1" si="928"/>
        <v/>
      </c>
      <c r="BV983" s="7"/>
      <c r="BY983" s="7"/>
      <c r="CB983" s="131">
        <f t="shared" si="912"/>
        <v>980</v>
      </c>
      <c r="CC983" s="132" t="str">
        <f t="shared" ca="1" si="966"/>
        <v/>
      </c>
      <c r="CD983" s="133" t="str">
        <f t="shared" ca="1" si="913"/>
        <v/>
      </c>
      <c r="CE983" s="133" t="str">
        <f t="shared" ca="1" si="967"/>
        <v/>
      </c>
      <c r="CF983" s="133" t="str">
        <f t="shared" ca="1" si="914"/>
        <v/>
      </c>
      <c r="CG983" s="133" t="str">
        <f t="shared" ca="1" si="968"/>
        <v/>
      </c>
      <c r="CH983" s="133" t="str">
        <f ca="1">IF($H983="","",IF(MONTH($H983)=MONTH($C$4)-1,MAX(0,(CG983-SUM(N972:N983)+SUM(O972:O983))-(VLOOKUP(CB983-12,$CB$3:$CH982,6,FALSE))),0)*0.25)</f>
        <v/>
      </c>
      <c r="CI983" s="133" t="str">
        <f ca="1">IF($H983="","",CG983-SUM($CH$4:$CH983))</f>
        <v/>
      </c>
      <c r="CK983" s="133" t="str">
        <f ca="1">IF($H983="","",SUM($N$4:$N983)+$CK$3)</f>
        <v/>
      </c>
      <c r="CL983" s="133" t="str">
        <f ca="1">IF($H983="","",SUM($O$4:$O983))</f>
        <v/>
      </c>
      <c r="CM983" s="133" t="str">
        <f t="shared" ca="1" si="971"/>
        <v/>
      </c>
      <c r="CN983" s="133" t="str">
        <f ca="1">IF($H983="","",ROUND(IF(MONTH($H983)=MONTH($C$4)-1,BT983*(1+CC983)-SUM($CM$4:$CM983),0),2))</f>
        <v/>
      </c>
      <c r="CZ983" s="132" t="str">
        <f t="shared" ca="1" si="929"/>
        <v/>
      </c>
    </row>
    <row r="984" spans="6:104" x14ac:dyDescent="0.2">
      <c r="F984" s="3">
        <v>981</v>
      </c>
      <c r="G984" s="3">
        <f t="shared" si="930"/>
        <v>82</v>
      </c>
      <c r="H984" s="8" t="str">
        <f t="shared" ca="1" si="969"/>
        <v/>
      </c>
      <c r="I984" s="6" t="str">
        <f t="shared" ca="1" si="915"/>
        <v/>
      </c>
      <c r="J984" s="6" t="str">
        <f t="shared" ca="1" si="916"/>
        <v/>
      </c>
      <c r="K984" s="7"/>
      <c r="L984" s="6" t="str">
        <f ca="1">IF($H984="","",IF($J984="",VLOOKUP($I984,Sterbetafeln!$A$4:$I$124,$D$10,FALSE),MAX(0.0005,VLOOKUP($I984,Sterbetafeln!$A$4:$I$124,$D$10,FALSE)*VLOOKUP($J984,Sterbetafeln!$A$4:$I$124,$D$13,FALSE))))</f>
        <v/>
      </c>
      <c r="M984" s="78">
        <f ca="1">SUM($O$3:$O984)</f>
        <v>0</v>
      </c>
      <c r="N984" s="25" t="str">
        <f t="shared" ca="1" si="931"/>
        <v/>
      </c>
      <c r="O984" s="25" t="str">
        <f t="shared" ca="1" si="932"/>
        <v/>
      </c>
      <c r="P984" s="25" t="str">
        <f t="shared" ca="1" si="933"/>
        <v/>
      </c>
      <c r="Q984" s="7" t="str">
        <f t="shared" ca="1" si="934"/>
        <v/>
      </c>
      <c r="R984" s="25" t="str">
        <f t="shared" ca="1" si="935"/>
        <v/>
      </c>
      <c r="S984" s="25">
        <f ca="1">SUM(R$3:R984)</f>
        <v>0</v>
      </c>
      <c r="T984" s="25" t="str">
        <f t="shared" ca="1" si="936"/>
        <v/>
      </c>
      <c r="U984" s="25" t="str">
        <f t="shared" ca="1" si="917"/>
        <v/>
      </c>
      <c r="V984" s="25" t="str">
        <f t="shared" ca="1" si="937"/>
        <v/>
      </c>
      <c r="W984" s="25" t="str">
        <f t="shared" ca="1" si="918"/>
        <v/>
      </c>
      <c r="X984" s="25" t="str">
        <f t="shared" ca="1" si="938"/>
        <v/>
      </c>
      <c r="Y984" s="25" t="str">
        <f t="shared" ca="1" si="919"/>
        <v/>
      </c>
      <c r="Z984" s="25" t="str">
        <f t="shared" ca="1" si="939"/>
        <v/>
      </c>
      <c r="AA984" s="25" t="str">
        <f t="shared" ca="1" si="940"/>
        <v/>
      </c>
      <c r="AB984" s="25" t="str">
        <f ca="1">IF($H984="","",IF($Q984="x",SUM(U$3:W984)+SUM(Z$3:AA984)-SUM(AB$3:AB983),0))</f>
        <v/>
      </c>
      <c r="AC984" s="25" t="str">
        <f t="shared" ca="1" si="941"/>
        <v/>
      </c>
      <c r="AD984" s="25" t="str">
        <f t="shared" ca="1" si="920"/>
        <v/>
      </c>
      <c r="AE984" s="7"/>
      <c r="AF984" s="25" t="str">
        <f t="shared" ca="1" si="942"/>
        <v/>
      </c>
      <c r="AG984" s="25">
        <f ca="1">SUM(AF$3:AF984)</f>
        <v>0</v>
      </c>
      <c r="AH984" s="25" t="str">
        <f t="shared" ca="1" si="943"/>
        <v/>
      </c>
      <c r="AI984" s="25" t="str">
        <f t="shared" ca="1" si="921"/>
        <v/>
      </c>
      <c r="AJ984" s="25" t="str">
        <f t="shared" ca="1" si="944"/>
        <v/>
      </c>
      <c r="AK984" s="25" t="str">
        <f t="shared" ca="1" si="922"/>
        <v/>
      </c>
      <c r="AL984" s="25" t="str">
        <f t="shared" ca="1" si="945"/>
        <v/>
      </c>
      <c r="AM984" s="25" t="str">
        <f t="shared" ca="1" si="923"/>
        <v/>
      </c>
      <c r="AN984" s="25" t="str">
        <f t="shared" ca="1" si="946"/>
        <v/>
      </c>
      <c r="AO984" s="25" t="str">
        <f t="shared" ca="1" si="947"/>
        <v/>
      </c>
      <c r="AP984" s="25" t="str">
        <f ca="1">IF($H984="","",IF($Q984="x",SUM(AI$3:AK984)+SUM(AN$3:AO984)-SUM(AP$3:AP983),0))</f>
        <v/>
      </c>
      <c r="AQ984" s="25" t="str">
        <f t="shared" ca="1" si="948"/>
        <v/>
      </c>
      <c r="AR984" s="25" t="str">
        <f t="shared" ca="1" si="924"/>
        <v/>
      </c>
      <c r="AS984" s="7"/>
      <c r="AT984" s="25" t="str">
        <f t="shared" ca="1" si="949"/>
        <v/>
      </c>
      <c r="AU984" s="25">
        <f ca="1">SUM(AT$3:AT984)</f>
        <v>0</v>
      </c>
      <c r="AV984" s="25" t="str">
        <f t="shared" ca="1" si="950"/>
        <v/>
      </c>
      <c r="AW984" s="25" t="str">
        <f t="shared" ca="1" si="925"/>
        <v/>
      </c>
      <c r="AX984" s="25" t="str">
        <f t="shared" ca="1" si="951"/>
        <v/>
      </c>
      <c r="AY984" s="25" t="str">
        <f t="shared" ca="1" si="952"/>
        <v/>
      </c>
      <c r="AZ984" s="25" t="str">
        <f t="shared" ca="1" si="953"/>
        <v/>
      </c>
      <c r="BA984" s="25" t="str">
        <f t="shared" ca="1" si="954"/>
        <v/>
      </c>
      <c r="BB984" s="25" t="str">
        <f t="shared" ca="1" si="955"/>
        <v/>
      </c>
      <c r="BC984" s="25" t="str">
        <f t="shared" ca="1" si="956"/>
        <v/>
      </c>
      <c r="BD984" s="25" t="str">
        <f ca="1">IF($H984="","",IF($Q984="x",SUM(AW$3:AY984)+SUM(BB$3:BC984)-SUM(BD$3:BD983),0))</f>
        <v/>
      </c>
      <c r="BE984" s="25" t="str">
        <f t="shared" ca="1" si="957"/>
        <v/>
      </c>
      <c r="BF984" s="25" t="str">
        <f t="shared" ca="1" si="926"/>
        <v/>
      </c>
      <c r="BG984" s="7"/>
      <c r="BI984" s="25" t="str">
        <f t="shared" ca="1" si="958"/>
        <v/>
      </c>
      <c r="BJ984" s="25">
        <f ca="1">SUM(BI$3:BI984)</f>
        <v>0</v>
      </c>
      <c r="BK984" s="25" t="str">
        <f t="shared" ca="1" si="970"/>
        <v/>
      </c>
      <c r="BL984" s="25" t="str">
        <f t="shared" ca="1" si="927"/>
        <v/>
      </c>
      <c r="BM984" s="25" t="str">
        <f t="shared" ca="1" si="959"/>
        <v/>
      </c>
      <c r="BN984" s="25" t="str">
        <f t="shared" ca="1" si="960"/>
        <v/>
      </c>
      <c r="BO984" s="25" t="str">
        <f t="shared" ca="1" si="961"/>
        <v/>
      </c>
      <c r="BP984" s="25" t="str">
        <f t="shared" ca="1" si="962"/>
        <v/>
      </c>
      <c r="BQ984" s="25" t="str">
        <f t="shared" ca="1" si="963"/>
        <v/>
      </c>
      <c r="BR984" s="25" t="str">
        <f t="shared" ca="1" si="964"/>
        <v/>
      </c>
      <c r="BS984" s="25" t="str">
        <f ca="1">IF($H984="","",IF($Q984="x",SUM(BL$3:BN984)+SUM(BQ$3:BR984)-SUM(BS$3:BS983),0))</f>
        <v/>
      </c>
      <c r="BT984" s="25" t="str">
        <f t="shared" ca="1" si="965"/>
        <v/>
      </c>
      <c r="BU984" s="25" t="str">
        <f t="shared" ca="1" si="928"/>
        <v/>
      </c>
      <c r="BV984" s="7"/>
      <c r="BY984" s="7"/>
      <c r="CB984" s="131">
        <f t="shared" si="912"/>
        <v>981</v>
      </c>
      <c r="CC984" s="132" t="str">
        <f t="shared" ca="1" si="966"/>
        <v/>
      </c>
      <c r="CD984" s="133" t="str">
        <f t="shared" ca="1" si="913"/>
        <v/>
      </c>
      <c r="CE984" s="133" t="str">
        <f t="shared" ca="1" si="967"/>
        <v/>
      </c>
      <c r="CF984" s="133" t="str">
        <f t="shared" ca="1" si="914"/>
        <v/>
      </c>
      <c r="CG984" s="133" t="str">
        <f t="shared" ca="1" si="968"/>
        <v/>
      </c>
      <c r="CH984" s="133" t="str">
        <f ca="1">IF($H984="","",IF(MONTH($H984)=MONTH($C$4)-1,MAX(0,(CG984-SUM(N973:N984)+SUM(O973:O984))-(VLOOKUP(CB984-12,$CB$3:$CH983,6,FALSE))),0)*0.25)</f>
        <v/>
      </c>
      <c r="CI984" s="133" t="str">
        <f ca="1">IF($H984="","",CG984-SUM($CH$4:$CH984))</f>
        <v/>
      </c>
      <c r="CK984" s="133" t="str">
        <f ca="1">IF($H984="","",SUM($N$4:$N984)+$CK$3)</f>
        <v/>
      </c>
      <c r="CL984" s="133" t="str">
        <f ca="1">IF($H984="","",SUM($O$4:$O984))</f>
        <v/>
      </c>
      <c r="CM984" s="133" t="str">
        <f t="shared" ca="1" si="971"/>
        <v/>
      </c>
      <c r="CN984" s="133" t="str">
        <f ca="1">IF($H984="","",ROUND(IF(MONTH($H984)=MONTH($C$4)-1,BT984*(1+CC984)-SUM($CM$4:$CM984),0),2))</f>
        <v/>
      </c>
      <c r="CZ984" s="132" t="str">
        <f t="shared" ca="1" si="929"/>
        <v/>
      </c>
    </row>
    <row r="985" spans="6:104" x14ac:dyDescent="0.2">
      <c r="F985" s="3">
        <v>982</v>
      </c>
      <c r="G985" s="3">
        <f t="shared" si="930"/>
        <v>82</v>
      </c>
      <c r="H985" s="8" t="str">
        <f t="shared" ca="1" si="969"/>
        <v/>
      </c>
      <c r="I985" s="6" t="str">
        <f t="shared" ca="1" si="915"/>
        <v/>
      </c>
      <c r="J985" s="6" t="str">
        <f t="shared" ca="1" si="916"/>
        <v/>
      </c>
      <c r="K985" s="7"/>
      <c r="L985" s="6" t="str">
        <f ca="1">IF($H985="","",IF($J985="",VLOOKUP($I985,Sterbetafeln!$A$4:$I$124,$D$10,FALSE),MAX(0.0005,VLOOKUP($I985,Sterbetafeln!$A$4:$I$124,$D$10,FALSE)*VLOOKUP($J985,Sterbetafeln!$A$4:$I$124,$D$13,FALSE))))</f>
        <v/>
      </c>
      <c r="M985" s="78">
        <f ca="1">SUM($O$3:$O985)</f>
        <v>0</v>
      </c>
      <c r="N985" s="25" t="str">
        <f t="shared" ca="1" si="931"/>
        <v/>
      </c>
      <c r="O985" s="25" t="str">
        <f t="shared" ca="1" si="932"/>
        <v/>
      </c>
      <c r="P985" s="25" t="str">
        <f t="shared" ca="1" si="933"/>
        <v/>
      </c>
      <c r="Q985" s="7" t="str">
        <f t="shared" ca="1" si="934"/>
        <v/>
      </c>
      <c r="R985" s="25" t="str">
        <f t="shared" ca="1" si="935"/>
        <v/>
      </c>
      <c r="S985" s="25">
        <f ca="1">SUM(R$3:R985)</f>
        <v>0</v>
      </c>
      <c r="T985" s="25" t="str">
        <f t="shared" ca="1" si="936"/>
        <v/>
      </c>
      <c r="U985" s="25" t="str">
        <f t="shared" ca="1" si="917"/>
        <v/>
      </c>
      <c r="V985" s="25" t="str">
        <f t="shared" ca="1" si="937"/>
        <v/>
      </c>
      <c r="W985" s="25" t="str">
        <f t="shared" ca="1" si="918"/>
        <v/>
      </c>
      <c r="X985" s="25" t="str">
        <f t="shared" ca="1" si="938"/>
        <v/>
      </c>
      <c r="Y985" s="25" t="str">
        <f t="shared" ca="1" si="919"/>
        <v/>
      </c>
      <c r="Z985" s="25" t="str">
        <f t="shared" ca="1" si="939"/>
        <v/>
      </c>
      <c r="AA985" s="25" t="str">
        <f t="shared" ca="1" si="940"/>
        <v/>
      </c>
      <c r="AB985" s="25" t="str">
        <f ca="1">IF($H985="","",IF($Q985="x",SUM(U$3:W985)+SUM(Z$3:AA985)-SUM(AB$3:AB984),0))</f>
        <v/>
      </c>
      <c r="AC985" s="25" t="str">
        <f t="shared" ca="1" si="941"/>
        <v/>
      </c>
      <c r="AD985" s="25" t="str">
        <f t="shared" ca="1" si="920"/>
        <v/>
      </c>
      <c r="AE985" s="7"/>
      <c r="AF985" s="25" t="str">
        <f t="shared" ca="1" si="942"/>
        <v/>
      </c>
      <c r="AG985" s="25">
        <f ca="1">SUM(AF$3:AF985)</f>
        <v>0</v>
      </c>
      <c r="AH985" s="25" t="str">
        <f t="shared" ca="1" si="943"/>
        <v/>
      </c>
      <c r="AI985" s="25" t="str">
        <f t="shared" ca="1" si="921"/>
        <v/>
      </c>
      <c r="AJ985" s="25" t="str">
        <f t="shared" ca="1" si="944"/>
        <v/>
      </c>
      <c r="AK985" s="25" t="str">
        <f t="shared" ca="1" si="922"/>
        <v/>
      </c>
      <c r="AL985" s="25" t="str">
        <f t="shared" ca="1" si="945"/>
        <v/>
      </c>
      <c r="AM985" s="25" t="str">
        <f t="shared" ca="1" si="923"/>
        <v/>
      </c>
      <c r="AN985" s="25" t="str">
        <f t="shared" ca="1" si="946"/>
        <v/>
      </c>
      <c r="AO985" s="25" t="str">
        <f t="shared" ca="1" si="947"/>
        <v/>
      </c>
      <c r="AP985" s="25" t="str">
        <f ca="1">IF($H985="","",IF($Q985="x",SUM(AI$3:AK985)+SUM(AN$3:AO985)-SUM(AP$3:AP984),0))</f>
        <v/>
      </c>
      <c r="AQ985" s="25" t="str">
        <f t="shared" ca="1" si="948"/>
        <v/>
      </c>
      <c r="AR985" s="25" t="str">
        <f t="shared" ca="1" si="924"/>
        <v/>
      </c>
      <c r="AS985" s="7"/>
      <c r="AT985" s="25" t="str">
        <f t="shared" ca="1" si="949"/>
        <v/>
      </c>
      <c r="AU985" s="25">
        <f ca="1">SUM(AT$3:AT985)</f>
        <v>0</v>
      </c>
      <c r="AV985" s="25" t="str">
        <f t="shared" ca="1" si="950"/>
        <v/>
      </c>
      <c r="AW985" s="25" t="str">
        <f t="shared" ca="1" si="925"/>
        <v/>
      </c>
      <c r="AX985" s="25" t="str">
        <f t="shared" ca="1" si="951"/>
        <v/>
      </c>
      <c r="AY985" s="25" t="str">
        <f t="shared" ca="1" si="952"/>
        <v/>
      </c>
      <c r="AZ985" s="25" t="str">
        <f t="shared" ca="1" si="953"/>
        <v/>
      </c>
      <c r="BA985" s="25" t="str">
        <f t="shared" ca="1" si="954"/>
        <v/>
      </c>
      <c r="BB985" s="25" t="str">
        <f t="shared" ca="1" si="955"/>
        <v/>
      </c>
      <c r="BC985" s="25" t="str">
        <f t="shared" ca="1" si="956"/>
        <v/>
      </c>
      <c r="BD985" s="25" t="str">
        <f ca="1">IF($H985="","",IF($Q985="x",SUM(AW$3:AY985)+SUM(BB$3:BC985)-SUM(BD$3:BD984),0))</f>
        <v/>
      </c>
      <c r="BE985" s="25" t="str">
        <f t="shared" ca="1" si="957"/>
        <v/>
      </c>
      <c r="BF985" s="25" t="str">
        <f t="shared" ca="1" si="926"/>
        <v/>
      </c>
      <c r="BG985" s="7"/>
      <c r="BI985" s="25" t="str">
        <f t="shared" ca="1" si="958"/>
        <v/>
      </c>
      <c r="BJ985" s="25">
        <f ca="1">SUM(BI$3:BI985)</f>
        <v>0</v>
      </c>
      <c r="BK985" s="25" t="str">
        <f t="shared" ca="1" si="970"/>
        <v/>
      </c>
      <c r="BL985" s="25" t="str">
        <f t="shared" ca="1" si="927"/>
        <v/>
      </c>
      <c r="BM985" s="25" t="str">
        <f t="shared" ca="1" si="959"/>
        <v/>
      </c>
      <c r="BN985" s="25" t="str">
        <f t="shared" ca="1" si="960"/>
        <v/>
      </c>
      <c r="BO985" s="25" t="str">
        <f t="shared" ca="1" si="961"/>
        <v/>
      </c>
      <c r="BP985" s="25" t="str">
        <f t="shared" ca="1" si="962"/>
        <v/>
      </c>
      <c r="BQ985" s="25" t="str">
        <f t="shared" ca="1" si="963"/>
        <v/>
      </c>
      <c r="BR985" s="25" t="str">
        <f t="shared" ca="1" si="964"/>
        <v/>
      </c>
      <c r="BS985" s="25" t="str">
        <f ca="1">IF($H985="","",IF($Q985="x",SUM(BL$3:BN985)+SUM(BQ$3:BR985)-SUM(BS$3:BS984),0))</f>
        <v/>
      </c>
      <c r="BT985" s="25" t="str">
        <f t="shared" ca="1" si="965"/>
        <v/>
      </c>
      <c r="BU985" s="25" t="str">
        <f t="shared" ca="1" si="928"/>
        <v/>
      </c>
      <c r="BV985" s="7"/>
      <c r="BY985" s="7"/>
      <c r="CB985" s="131">
        <f t="shared" si="912"/>
        <v>982</v>
      </c>
      <c r="CC985" s="132" t="str">
        <f t="shared" ca="1" si="966"/>
        <v/>
      </c>
      <c r="CD985" s="133" t="str">
        <f t="shared" ca="1" si="913"/>
        <v/>
      </c>
      <c r="CE985" s="133" t="str">
        <f t="shared" ca="1" si="967"/>
        <v/>
      </c>
      <c r="CF985" s="133" t="str">
        <f t="shared" ca="1" si="914"/>
        <v/>
      </c>
      <c r="CG985" s="133" t="str">
        <f t="shared" ca="1" si="968"/>
        <v/>
      </c>
      <c r="CH985" s="133" t="str">
        <f ca="1">IF($H985="","",IF(MONTH($H985)=MONTH($C$4)-1,MAX(0,(CG985-SUM(N974:N985)+SUM(O974:O985))-(VLOOKUP(CB985-12,$CB$3:$CH984,6,FALSE))),0)*0.25)</f>
        <v/>
      </c>
      <c r="CI985" s="133" t="str">
        <f ca="1">IF($H985="","",CG985-SUM($CH$4:$CH985))</f>
        <v/>
      </c>
      <c r="CK985" s="133" t="str">
        <f ca="1">IF($H985="","",SUM($N$4:$N985)+$CK$3)</f>
        <v/>
      </c>
      <c r="CL985" s="133" t="str">
        <f ca="1">IF($H985="","",SUM($O$4:$O985))</f>
        <v/>
      </c>
      <c r="CM985" s="133" t="str">
        <f t="shared" ca="1" si="971"/>
        <v/>
      </c>
      <c r="CN985" s="133" t="str">
        <f ca="1">IF($H985="","",ROUND(IF(MONTH($H985)=MONTH($C$4)-1,BT985*(1+CC985)-SUM($CM$4:$CM985),0),2))</f>
        <v/>
      </c>
      <c r="CZ985" s="132" t="str">
        <f t="shared" ca="1" si="929"/>
        <v/>
      </c>
    </row>
    <row r="986" spans="6:104" x14ac:dyDescent="0.2">
      <c r="F986" s="3">
        <v>983</v>
      </c>
      <c r="G986" s="3">
        <f t="shared" si="930"/>
        <v>82</v>
      </c>
      <c r="H986" s="8" t="str">
        <f t="shared" ca="1" si="969"/>
        <v/>
      </c>
      <c r="I986" s="6" t="str">
        <f t="shared" ca="1" si="915"/>
        <v/>
      </c>
      <c r="J986" s="6" t="str">
        <f t="shared" ca="1" si="916"/>
        <v/>
      </c>
      <c r="K986" s="7"/>
      <c r="L986" s="6" t="str">
        <f ca="1">IF($H986="","",IF($J986="",VLOOKUP($I986,Sterbetafeln!$A$4:$I$124,$D$10,FALSE),MAX(0.0005,VLOOKUP($I986,Sterbetafeln!$A$4:$I$124,$D$10,FALSE)*VLOOKUP($J986,Sterbetafeln!$A$4:$I$124,$D$13,FALSE))))</f>
        <v/>
      </c>
      <c r="M986" s="78">
        <f ca="1">SUM($O$3:$O986)</f>
        <v>0</v>
      </c>
      <c r="N986" s="25" t="str">
        <f t="shared" ca="1" si="931"/>
        <v/>
      </c>
      <c r="O986" s="25" t="str">
        <f t="shared" ca="1" si="932"/>
        <v/>
      </c>
      <c r="P986" s="25" t="str">
        <f t="shared" ca="1" si="933"/>
        <v/>
      </c>
      <c r="Q986" s="7" t="str">
        <f t="shared" ca="1" si="934"/>
        <v/>
      </c>
      <c r="R986" s="25" t="str">
        <f t="shared" ca="1" si="935"/>
        <v/>
      </c>
      <c r="S986" s="25">
        <f ca="1">SUM(R$3:R986)</f>
        <v>0</v>
      </c>
      <c r="T986" s="25" t="str">
        <f t="shared" ca="1" si="936"/>
        <v/>
      </c>
      <c r="U986" s="25" t="str">
        <f t="shared" ca="1" si="917"/>
        <v/>
      </c>
      <c r="V986" s="25" t="str">
        <f t="shared" ca="1" si="937"/>
        <v/>
      </c>
      <c r="W986" s="25" t="str">
        <f t="shared" ca="1" si="918"/>
        <v/>
      </c>
      <c r="X986" s="25" t="str">
        <f t="shared" ca="1" si="938"/>
        <v/>
      </c>
      <c r="Y986" s="25" t="str">
        <f t="shared" ca="1" si="919"/>
        <v/>
      </c>
      <c r="Z986" s="25" t="str">
        <f t="shared" ca="1" si="939"/>
        <v/>
      </c>
      <c r="AA986" s="25" t="str">
        <f t="shared" ca="1" si="940"/>
        <v/>
      </c>
      <c r="AB986" s="25" t="str">
        <f ca="1">IF($H986="","",IF($Q986="x",SUM(U$3:W986)+SUM(Z$3:AA986)-SUM(AB$3:AB985),0))</f>
        <v/>
      </c>
      <c r="AC986" s="25" t="str">
        <f t="shared" ca="1" si="941"/>
        <v/>
      </c>
      <c r="AD986" s="25" t="str">
        <f t="shared" ca="1" si="920"/>
        <v/>
      </c>
      <c r="AE986" s="7"/>
      <c r="AF986" s="25" t="str">
        <f t="shared" ca="1" si="942"/>
        <v/>
      </c>
      <c r="AG986" s="25">
        <f ca="1">SUM(AF$3:AF986)</f>
        <v>0</v>
      </c>
      <c r="AH986" s="25" t="str">
        <f t="shared" ca="1" si="943"/>
        <v/>
      </c>
      <c r="AI986" s="25" t="str">
        <f t="shared" ca="1" si="921"/>
        <v/>
      </c>
      <c r="AJ986" s="25" t="str">
        <f t="shared" ca="1" si="944"/>
        <v/>
      </c>
      <c r="AK986" s="25" t="str">
        <f t="shared" ca="1" si="922"/>
        <v/>
      </c>
      <c r="AL986" s="25" t="str">
        <f t="shared" ca="1" si="945"/>
        <v/>
      </c>
      <c r="AM986" s="25" t="str">
        <f t="shared" ca="1" si="923"/>
        <v/>
      </c>
      <c r="AN986" s="25" t="str">
        <f t="shared" ca="1" si="946"/>
        <v/>
      </c>
      <c r="AO986" s="25" t="str">
        <f t="shared" ca="1" si="947"/>
        <v/>
      </c>
      <c r="AP986" s="25" t="str">
        <f ca="1">IF($H986="","",IF($Q986="x",SUM(AI$3:AK986)+SUM(AN$3:AO986)-SUM(AP$3:AP985),0))</f>
        <v/>
      </c>
      <c r="AQ986" s="25" t="str">
        <f t="shared" ca="1" si="948"/>
        <v/>
      </c>
      <c r="AR986" s="25" t="str">
        <f t="shared" ca="1" si="924"/>
        <v/>
      </c>
      <c r="AS986" s="7"/>
      <c r="AT986" s="25" t="str">
        <f t="shared" ca="1" si="949"/>
        <v/>
      </c>
      <c r="AU986" s="25">
        <f ca="1">SUM(AT$3:AT986)</f>
        <v>0</v>
      </c>
      <c r="AV986" s="25" t="str">
        <f t="shared" ca="1" si="950"/>
        <v/>
      </c>
      <c r="AW986" s="25" t="str">
        <f t="shared" ca="1" si="925"/>
        <v/>
      </c>
      <c r="AX986" s="25" t="str">
        <f t="shared" ca="1" si="951"/>
        <v/>
      </c>
      <c r="AY986" s="25" t="str">
        <f t="shared" ca="1" si="952"/>
        <v/>
      </c>
      <c r="AZ986" s="25" t="str">
        <f t="shared" ca="1" si="953"/>
        <v/>
      </c>
      <c r="BA986" s="25" t="str">
        <f t="shared" ca="1" si="954"/>
        <v/>
      </c>
      <c r="BB986" s="25" t="str">
        <f t="shared" ca="1" si="955"/>
        <v/>
      </c>
      <c r="BC986" s="25" t="str">
        <f t="shared" ca="1" si="956"/>
        <v/>
      </c>
      <c r="BD986" s="25" t="str">
        <f ca="1">IF($H986="","",IF($Q986="x",SUM(AW$3:AY986)+SUM(BB$3:BC986)-SUM(BD$3:BD985),0))</f>
        <v/>
      </c>
      <c r="BE986" s="25" t="str">
        <f t="shared" ca="1" si="957"/>
        <v/>
      </c>
      <c r="BF986" s="25" t="str">
        <f t="shared" ca="1" si="926"/>
        <v/>
      </c>
      <c r="BG986" s="7"/>
      <c r="BI986" s="25" t="str">
        <f t="shared" ca="1" si="958"/>
        <v/>
      </c>
      <c r="BJ986" s="25">
        <f ca="1">SUM(BI$3:BI986)</f>
        <v>0</v>
      </c>
      <c r="BK986" s="25" t="str">
        <f t="shared" ca="1" si="970"/>
        <v/>
      </c>
      <c r="BL986" s="25" t="str">
        <f t="shared" ca="1" si="927"/>
        <v/>
      </c>
      <c r="BM986" s="25" t="str">
        <f t="shared" ca="1" si="959"/>
        <v/>
      </c>
      <c r="BN986" s="25" t="str">
        <f t="shared" ca="1" si="960"/>
        <v/>
      </c>
      <c r="BO986" s="25" t="str">
        <f t="shared" ca="1" si="961"/>
        <v/>
      </c>
      <c r="BP986" s="25" t="str">
        <f t="shared" ca="1" si="962"/>
        <v/>
      </c>
      <c r="BQ986" s="25" t="str">
        <f t="shared" ca="1" si="963"/>
        <v/>
      </c>
      <c r="BR986" s="25" t="str">
        <f t="shared" ca="1" si="964"/>
        <v/>
      </c>
      <c r="BS986" s="25" t="str">
        <f ca="1">IF($H986="","",IF($Q986="x",SUM(BL$3:BN986)+SUM(BQ$3:BR986)-SUM(BS$3:BS985),0))</f>
        <v/>
      </c>
      <c r="BT986" s="25" t="str">
        <f t="shared" ca="1" si="965"/>
        <v/>
      </c>
      <c r="BU986" s="25" t="str">
        <f t="shared" ca="1" si="928"/>
        <v/>
      </c>
      <c r="BV986" s="7"/>
      <c r="BY986" s="7"/>
      <c r="CB986" s="131">
        <f t="shared" si="912"/>
        <v>983</v>
      </c>
      <c r="CC986" s="132" t="str">
        <f t="shared" ca="1" si="966"/>
        <v/>
      </c>
      <c r="CD986" s="133" t="str">
        <f t="shared" ca="1" si="913"/>
        <v/>
      </c>
      <c r="CE986" s="133" t="str">
        <f t="shared" ca="1" si="967"/>
        <v/>
      </c>
      <c r="CF986" s="133" t="str">
        <f t="shared" ca="1" si="914"/>
        <v/>
      </c>
      <c r="CG986" s="133" t="str">
        <f t="shared" ca="1" si="968"/>
        <v/>
      </c>
      <c r="CH986" s="133" t="str">
        <f ca="1">IF($H986="","",IF(MONTH($H986)=MONTH($C$4)-1,MAX(0,(CG986-SUM(N975:N986)+SUM(O975:O986))-(VLOOKUP(CB986-12,$CB$3:$CH985,6,FALSE))),0)*0.25)</f>
        <v/>
      </c>
      <c r="CI986" s="133" t="str">
        <f ca="1">IF($H986="","",CG986-SUM($CH$4:$CH986))</f>
        <v/>
      </c>
      <c r="CK986" s="133" t="str">
        <f ca="1">IF($H986="","",SUM($N$4:$N986)+$CK$3)</f>
        <v/>
      </c>
      <c r="CL986" s="133" t="str">
        <f ca="1">IF($H986="","",SUM($O$4:$O986))</f>
        <v/>
      </c>
      <c r="CM986" s="133" t="str">
        <f t="shared" ca="1" si="971"/>
        <v/>
      </c>
      <c r="CN986" s="133" t="str">
        <f ca="1">IF($H986="","",ROUND(IF(MONTH($H986)=MONTH($C$4)-1,BT986*(1+CC986)-SUM($CM$4:$CM986),0),2))</f>
        <v/>
      </c>
      <c r="CZ986" s="132" t="str">
        <f t="shared" ca="1" si="929"/>
        <v/>
      </c>
    </row>
    <row r="987" spans="6:104" x14ac:dyDescent="0.2">
      <c r="F987" s="3">
        <v>984</v>
      </c>
      <c r="G987" s="3">
        <f t="shared" si="930"/>
        <v>82</v>
      </c>
      <c r="H987" s="8" t="str">
        <f t="shared" ca="1" si="969"/>
        <v/>
      </c>
      <c r="I987" s="6" t="str">
        <f t="shared" ca="1" si="915"/>
        <v/>
      </c>
      <c r="J987" s="6" t="str">
        <f t="shared" ca="1" si="916"/>
        <v/>
      </c>
      <c r="K987" s="7"/>
      <c r="L987" s="6" t="str">
        <f ca="1">IF($H987="","",IF($J987="",VLOOKUP($I987,Sterbetafeln!$A$4:$I$124,$D$10,FALSE),MAX(0.0005,VLOOKUP($I987,Sterbetafeln!$A$4:$I$124,$D$10,FALSE)*VLOOKUP($J987,Sterbetafeln!$A$4:$I$124,$D$13,FALSE))))</f>
        <v/>
      </c>
      <c r="M987" s="78">
        <f ca="1">SUM($O$3:$O987)</f>
        <v>0</v>
      </c>
      <c r="N987" s="25" t="str">
        <f t="shared" ca="1" si="931"/>
        <v/>
      </c>
      <c r="O987" s="25" t="str">
        <f t="shared" ca="1" si="932"/>
        <v/>
      </c>
      <c r="P987" s="25" t="str">
        <f t="shared" ca="1" si="933"/>
        <v/>
      </c>
      <c r="Q987" s="7" t="str">
        <f t="shared" ca="1" si="934"/>
        <v/>
      </c>
      <c r="R987" s="25" t="str">
        <f t="shared" ca="1" si="935"/>
        <v/>
      </c>
      <c r="S987" s="25">
        <f ca="1">SUM(R$3:R987)</f>
        <v>0</v>
      </c>
      <c r="T987" s="25" t="str">
        <f t="shared" ca="1" si="936"/>
        <v/>
      </c>
      <c r="U987" s="25" t="str">
        <f t="shared" ca="1" si="917"/>
        <v/>
      </c>
      <c r="V987" s="25" t="str">
        <f t="shared" ca="1" si="937"/>
        <v/>
      </c>
      <c r="W987" s="25" t="str">
        <f t="shared" ca="1" si="918"/>
        <v/>
      </c>
      <c r="X987" s="25" t="str">
        <f t="shared" ca="1" si="938"/>
        <v/>
      </c>
      <c r="Y987" s="25" t="str">
        <f t="shared" ca="1" si="919"/>
        <v/>
      </c>
      <c r="Z987" s="25" t="str">
        <f t="shared" ca="1" si="939"/>
        <v/>
      </c>
      <c r="AA987" s="25" t="str">
        <f t="shared" ca="1" si="940"/>
        <v/>
      </c>
      <c r="AB987" s="25" t="str">
        <f ca="1">IF($H987="","",IF($Q987="x",SUM(U$3:W987)+SUM(Z$3:AA987)-SUM(AB$3:AB986),0))</f>
        <v/>
      </c>
      <c r="AC987" s="25" t="str">
        <f t="shared" ca="1" si="941"/>
        <v/>
      </c>
      <c r="AD987" s="25" t="str">
        <f t="shared" ca="1" si="920"/>
        <v/>
      </c>
      <c r="AE987" s="7"/>
      <c r="AF987" s="25" t="str">
        <f t="shared" ca="1" si="942"/>
        <v/>
      </c>
      <c r="AG987" s="25">
        <f ca="1">SUM(AF$3:AF987)</f>
        <v>0</v>
      </c>
      <c r="AH987" s="25" t="str">
        <f t="shared" ca="1" si="943"/>
        <v/>
      </c>
      <c r="AI987" s="25" t="str">
        <f t="shared" ca="1" si="921"/>
        <v/>
      </c>
      <c r="AJ987" s="25" t="str">
        <f t="shared" ca="1" si="944"/>
        <v/>
      </c>
      <c r="AK987" s="25" t="str">
        <f t="shared" ca="1" si="922"/>
        <v/>
      </c>
      <c r="AL987" s="25" t="str">
        <f t="shared" ca="1" si="945"/>
        <v/>
      </c>
      <c r="AM987" s="25" t="str">
        <f t="shared" ca="1" si="923"/>
        <v/>
      </c>
      <c r="AN987" s="25" t="str">
        <f t="shared" ca="1" si="946"/>
        <v/>
      </c>
      <c r="AO987" s="25" t="str">
        <f t="shared" ca="1" si="947"/>
        <v/>
      </c>
      <c r="AP987" s="25" t="str">
        <f ca="1">IF($H987="","",IF($Q987="x",SUM(AI$3:AK987)+SUM(AN$3:AO987)-SUM(AP$3:AP986),0))</f>
        <v/>
      </c>
      <c r="AQ987" s="25" t="str">
        <f t="shared" ca="1" si="948"/>
        <v/>
      </c>
      <c r="AR987" s="25" t="str">
        <f t="shared" ca="1" si="924"/>
        <v/>
      </c>
      <c r="AS987" s="7"/>
      <c r="AT987" s="25" t="str">
        <f t="shared" ca="1" si="949"/>
        <v/>
      </c>
      <c r="AU987" s="25">
        <f ca="1">SUM(AT$3:AT987)</f>
        <v>0</v>
      </c>
      <c r="AV987" s="25" t="str">
        <f t="shared" ca="1" si="950"/>
        <v/>
      </c>
      <c r="AW987" s="25" t="str">
        <f t="shared" ca="1" si="925"/>
        <v/>
      </c>
      <c r="AX987" s="25" t="str">
        <f t="shared" ca="1" si="951"/>
        <v/>
      </c>
      <c r="AY987" s="25" t="str">
        <f t="shared" ca="1" si="952"/>
        <v/>
      </c>
      <c r="AZ987" s="25" t="str">
        <f t="shared" ca="1" si="953"/>
        <v/>
      </c>
      <c r="BA987" s="25" t="str">
        <f t="shared" ca="1" si="954"/>
        <v/>
      </c>
      <c r="BB987" s="25" t="str">
        <f t="shared" ca="1" si="955"/>
        <v/>
      </c>
      <c r="BC987" s="25" t="str">
        <f t="shared" ca="1" si="956"/>
        <v/>
      </c>
      <c r="BD987" s="25" t="str">
        <f ca="1">IF($H987="","",IF($Q987="x",SUM(AW$3:AY987)+SUM(BB$3:BC987)-SUM(BD$3:BD986),0))</f>
        <v/>
      </c>
      <c r="BE987" s="25" t="str">
        <f t="shared" ca="1" si="957"/>
        <v/>
      </c>
      <c r="BF987" s="25" t="str">
        <f t="shared" ca="1" si="926"/>
        <v/>
      </c>
      <c r="BG987" s="7"/>
      <c r="BI987" s="25" t="str">
        <f t="shared" ca="1" si="958"/>
        <v/>
      </c>
      <c r="BJ987" s="25">
        <f ca="1">SUM(BI$3:BI987)</f>
        <v>0</v>
      </c>
      <c r="BK987" s="25" t="str">
        <f t="shared" ca="1" si="970"/>
        <v/>
      </c>
      <c r="BL987" s="25" t="str">
        <f t="shared" ca="1" si="927"/>
        <v/>
      </c>
      <c r="BM987" s="25" t="str">
        <f t="shared" ca="1" si="959"/>
        <v/>
      </c>
      <c r="BN987" s="25" t="str">
        <f t="shared" ca="1" si="960"/>
        <v/>
      </c>
      <c r="BO987" s="25" t="str">
        <f t="shared" ca="1" si="961"/>
        <v/>
      </c>
      <c r="BP987" s="25" t="str">
        <f t="shared" ca="1" si="962"/>
        <v/>
      </c>
      <c r="BQ987" s="25" t="str">
        <f t="shared" ca="1" si="963"/>
        <v/>
      </c>
      <c r="BR987" s="25" t="str">
        <f t="shared" ca="1" si="964"/>
        <v/>
      </c>
      <c r="BS987" s="25" t="str">
        <f ca="1">IF($H987="","",IF($Q987="x",SUM(BL$3:BN987)+SUM(BQ$3:BR987)-SUM(BS$3:BS986),0))</f>
        <v/>
      </c>
      <c r="BT987" s="25" t="str">
        <f t="shared" ca="1" si="965"/>
        <v/>
      </c>
      <c r="BU987" s="25" t="str">
        <f t="shared" ca="1" si="928"/>
        <v/>
      </c>
      <c r="BV987" s="7"/>
      <c r="BY987" s="7"/>
      <c r="CB987" s="131">
        <f t="shared" si="912"/>
        <v>984</v>
      </c>
      <c r="CC987" s="132" t="str">
        <f t="shared" ca="1" si="966"/>
        <v/>
      </c>
      <c r="CD987" s="133" t="str">
        <f t="shared" ca="1" si="913"/>
        <v/>
      </c>
      <c r="CE987" s="133" t="str">
        <f t="shared" ca="1" si="967"/>
        <v/>
      </c>
      <c r="CF987" s="133" t="str">
        <f t="shared" ca="1" si="914"/>
        <v/>
      </c>
      <c r="CG987" s="133" t="str">
        <f t="shared" ca="1" si="968"/>
        <v/>
      </c>
      <c r="CH987" s="133" t="str">
        <f ca="1">IF($H987="","",IF(MONTH($H987)=MONTH($C$4)-1,MAX(0,(CG987-SUM(N976:N987)+SUM(O976:O987))-(VLOOKUP(CB987-12,$CB$3:$CH986,6,FALSE))),0)*0.25)</f>
        <v/>
      </c>
      <c r="CI987" s="133" t="str">
        <f ca="1">IF($H987="","",CG987-SUM($CH$4:$CH987))</f>
        <v/>
      </c>
      <c r="CK987" s="133" t="str">
        <f ca="1">IF($H987="","",SUM($N$4:$N987)+$CK$3)</f>
        <v/>
      </c>
      <c r="CL987" s="133" t="str">
        <f ca="1">IF($H987="","",SUM($O$4:$O987))</f>
        <v/>
      </c>
      <c r="CM987" s="133" t="str">
        <f t="shared" ca="1" si="971"/>
        <v/>
      </c>
      <c r="CN987" s="133" t="str">
        <f ca="1">IF($H987="","",ROUND(IF(MONTH($H987)=MONTH($C$4)-1,BT987*(1+CC987)-SUM($CM$4:$CM987),0),2))</f>
        <v/>
      </c>
      <c r="CZ987" s="132" t="str">
        <f t="shared" ca="1" si="929"/>
        <v/>
      </c>
    </row>
    <row r="988" spans="6:104" x14ac:dyDescent="0.2">
      <c r="F988" s="3">
        <v>985</v>
      </c>
      <c r="G988" s="3">
        <f t="shared" si="930"/>
        <v>83</v>
      </c>
      <c r="H988" s="8" t="str">
        <f t="shared" ca="1" si="969"/>
        <v/>
      </c>
      <c r="I988" s="6" t="str">
        <f t="shared" ca="1" si="915"/>
        <v/>
      </c>
      <c r="J988" s="6" t="str">
        <f t="shared" ca="1" si="916"/>
        <v/>
      </c>
      <c r="K988" s="7"/>
      <c r="L988" s="6" t="str">
        <f ca="1">IF($H988="","",IF($J988="",VLOOKUP($I988,Sterbetafeln!$A$4:$I$124,$D$10,FALSE),MAX(0.0005,VLOOKUP($I988,Sterbetafeln!$A$4:$I$124,$D$10,FALSE)*VLOOKUP($J988,Sterbetafeln!$A$4:$I$124,$D$13,FALSE))))</f>
        <v/>
      </c>
      <c r="M988" s="78">
        <f ca="1">SUM($O$3:$O988)</f>
        <v>0</v>
      </c>
      <c r="N988" s="25" t="str">
        <f t="shared" ca="1" si="931"/>
        <v/>
      </c>
      <c r="O988" s="25" t="str">
        <f t="shared" ca="1" si="932"/>
        <v/>
      </c>
      <c r="P988" s="25" t="str">
        <f t="shared" ca="1" si="933"/>
        <v/>
      </c>
      <c r="Q988" s="7" t="str">
        <f t="shared" ca="1" si="934"/>
        <v/>
      </c>
      <c r="R988" s="25" t="str">
        <f t="shared" ca="1" si="935"/>
        <v/>
      </c>
      <c r="S988" s="25">
        <f ca="1">SUM(R$3:R988)</f>
        <v>0</v>
      </c>
      <c r="T988" s="25" t="str">
        <f t="shared" ca="1" si="936"/>
        <v/>
      </c>
      <c r="U988" s="25" t="str">
        <f t="shared" ca="1" si="917"/>
        <v/>
      </c>
      <c r="V988" s="25" t="str">
        <f t="shared" ca="1" si="937"/>
        <v/>
      </c>
      <c r="W988" s="25" t="str">
        <f t="shared" ca="1" si="918"/>
        <v/>
      </c>
      <c r="X988" s="25" t="str">
        <f t="shared" ca="1" si="938"/>
        <v/>
      </c>
      <c r="Y988" s="25" t="str">
        <f t="shared" ca="1" si="919"/>
        <v/>
      </c>
      <c r="Z988" s="25" t="str">
        <f t="shared" ca="1" si="939"/>
        <v/>
      </c>
      <c r="AA988" s="25" t="str">
        <f t="shared" ca="1" si="940"/>
        <v/>
      </c>
      <c r="AB988" s="25" t="str">
        <f ca="1">IF($H988="","",IF($Q988="x",SUM(U$3:W988)+SUM(Z$3:AA988)-SUM(AB$3:AB987),0))</f>
        <v/>
      </c>
      <c r="AC988" s="25" t="str">
        <f t="shared" ca="1" si="941"/>
        <v/>
      </c>
      <c r="AD988" s="25" t="str">
        <f t="shared" ca="1" si="920"/>
        <v/>
      </c>
      <c r="AE988" s="7"/>
      <c r="AF988" s="25" t="str">
        <f t="shared" ca="1" si="942"/>
        <v/>
      </c>
      <c r="AG988" s="25">
        <f ca="1">SUM(AF$3:AF988)</f>
        <v>0</v>
      </c>
      <c r="AH988" s="25" t="str">
        <f t="shared" ca="1" si="943"/>
        <v/>
      </c>
      <c r="AI988" s="25" t="str">
        <f t="shared" ca="1" si="921"/>
        <v/>
      </c>
      <c r="AJ988" s="25" t="str">
        <f t="shared" ca="1" si="944"/>
        <v/>
      </c>
      <c r="AK988" s="25" t="str">
        <f t="shared" ca="1" si="922"/>
        <v/>
      </c>
      <c r="AL988" s="25" t="str">
        <f t="shared" ca="1" si="945"/>
        <v/>
      </c>
      <c r="AM988" s="25" t="str">
        <f t="shared" ca="1" si="923"/>
        <v/>
      </c>
      <c r="AN988" s="25" t="str">
        <f t="shared" ca="1" si="946"/>
        <v/>
      </c>
      <c r="AO988" s="25" t="str">
        <f t="shared" ca="1" si="947"/>
        <v/>
      </c>
      <c r="AP988" s="25" t="str">
        <f ca="1">IF($H988="","",IF($Q988="x",SUM(AI$3:AK988)+SUM(AN$3:AO988)-SUM(AP$3:AP987),0))</f>
        <v/>
      </c>
      <c r="AQ988" s="25" t="str">
        <f t="shared" ca="1" si="948"/>
        <v/>
      </c>
      <c r="AR988" s="25" t="str">
        <f t="shared" ca="1" si="924"/>
        <v/>
      </c>
      <c r="AS988" s="7"/>
      <c r="AT988" s="25" t="str">
        <f t="shared" ca="1" si="949"/>
        <v/>
      </c>
      <c r="AU988" s="25">
        <f ca="1">SUM(AT$3:AT988)</f>
        <v>0</v>
      </c>
      <c r="AV988" s="25" t="str">
        <f t="shared" ca="1" si="950"/>
        <v/>
      </c>
      <c r="AW988" s="25" t="str">
        <f t="shared" ca="1" si="925"/>
        <v/>
      </c>
      <c r="AX988" s="25" t="str">
        <f t="shared" ca="1" si="951"/>
        <v/>
      </c>
      <c r="AY988" s="25" t="str">
        <f t="shared" ca="1" si="952"/>
        <v/>
      </c>
      <c r="AZ988" s="25" t="str">
        <f t="shared" ca="1" si="953"/>
        <v/>
      </c>
      <c r="BA988" s="25" t="str">
        <f t="shared" ca="1" si="954"/>
        <v/>
      </c>
      <c r="BB988" s="25" t="str">
        <f t="shared" ca="1" si="955"/>
        <v/>
      </c>
      <c r="BC988" s="25" t="str">
        <f t="shared" ca="1" si="956"/>
        <v/>
      </c>
      <c r="BD988" s="25" t="str">
        <f ca="1">IF($H988="","",IF($Q988="x",SUM(AW$3:AY988)+SUM(BB$3:BC988)-SUM(BD$3:BD987),0))</f>
        <v/>
      </c>
      <c r="BE988" s="25" t="str">
        <f t="shared" ca="1" si="957"/>
        <v/>
      </c>
      <c r="BF988" s="25" t="str">
        <f t="shared" ca="1" si="926"/>
        <v/>
      </c>
      <c r="BG988" s="7"/>
      <c r="BI988" s="25" t="str">
        <f t="shared" ca="1" si="958"/>
        <v/>
      </c>
      <c r="BJ988" s="25">
        <f ca="1">SUM(BI$3:BI988)</f>
        <v>0</v>
      </c>
      <c r="BK988" s="25" t="str">
        <f t="shared" ca="1" si="970"/>
        <v/>
      </c>
      <c r="BL988" s="25" t="str">
        <f t="shared" ca="1" si="927"/>
        <v/>
      </c>
      <c r="BM988" s="25" t="str">
        <f t="shared" ca="1" si="959"/>
        <v/>
      </c>
      <c r="BN988" s="25" t="str">
        <f t="shared" ca="1" si="960"/>
        <v/>
      </c>
      <c r="BO988" s="25" t="str">
        <f t="shared" ca="1" si="961"/>
        <v/>
      </c>
      <c r="BP988" s="25" t="str">
        <f t="shared" ca="1" si="962"/>
        <v/>
      </c>
      <c r="BQ988" s="25" t="str">
        <f t="shared" ca="1" si="963"/>
        <v/>
      </c>
      <c r="BR988" s="25" t="str">
        <f t="shared" ca="1" si="964"/>
        <v/>
      </c>
      <c r="BS988" s="25" t="str">
        <f ca="1">IF($H988="","",IF($Q988="x",SUM(BL$3:BN988)+SUM(BQ$3:BR988)-SUM(BS$3:BS987),0))</f>
        <v/>
      </c>
      <c r="BT988" s="25" t="str">
        <f t="shared" ca="1" si="965"/>
        <v/>
      </c>
      <c r="BU988" s="25" t="str">
        <f t="shared" ca="1" si="928"/>
        <v/>
      </c>
      <c r="BV988" s="7"/>
      <c r="BY988" s="7"/>
      <c r="CB988" s="131">
        <f t="shared" si="912"/>
        <v>985</v>
      </c>
      <c r="CC988" s="132" t="str">
        <f t="shared" ca="1" si="966"/>
        <v/>
      </c>
      <c r="CD988" s="133" t="str">
        <f t="shared" ca="1" si="913"/>
        <v/>
      </c>
      <c r="CE988" s="133" t="str">
        <f t="shared" ca="1" si="967"/>
        <v/>
      </c>
      <c r="CF988" s="133" t="str">
        <f t="shared" ca="1" si="914"/>
        <v/>
      </c>
      <c r="CG988" s="133" t="str">
        <f t="shared" ca="1" si="968"/>
        <v/>
      </c>
      <c r="CH988" s="133" t="str">
        <f ca="1">IF($H988="","",IF(MONTH($H988)=MONTH($C$4)-1,MAX(0,(CG988-SUM(N977:N988)+SUM(O977:O988))-(VLOOKUP(CB988-12,$CB$3:$CH987,6,FALSE))),0)*0.25)</f>
        <v/>
      </c>
      <c r="CI988" s="133" t="str">
        <f ca="1">IF($H988="","",CG988-SUM($CH$4:$CH988))</f>
        <v/>
      </c>
      <c r="CK988" s="133" t="str">
        <f ca="1">IF($H988="","",SUM($N$4:$N988)+$CK$3)</f>
        <v/>
      </c>
      <c r="CL988" s="133" t="str">
        <f ca="1">IF($H988="","",SUM($O$4:$O988))</f>
        <v/>
      </c>
      <c r="CM988" s="133" t="str">
        <f t="shared" ca="1" si="971"/>
        <v/>
      </c>
      <c r="CN988" s="133" t="str">
        <f ca="1">IF($H988="","",ROUND(IF(MONTH($H988)=MONTH($C$4)-1,BT988*(1+CC988)-SUM($CM$4:$CM988),0),2))</f>
        <v/>
      </c>
      <c r="CZ988" s="132" t="str">
        <f t="shared" ca="1" si="929"/>
        <v/>
      </c>
    </row>
    <row r="989" spans="6:104" x14ac:dyDescent="0.2">
      <c r="F989" s="3">
        <v>986</v>
      </c>
      <c r="G989" s="3">
        <f t="shared" si="930"/>
        <v>83</v>
      </c>
      <c r="H989" s="8" t="str">
        <f t="shared" ca="1" si="969"/>
        <v/>
      </c>
      <c r="I989" s="6" t="str">
        <f t="shared" ca="1" si="915"/>
        <v/>
      </c>
      <c r="J989" s="6" t="str">
        <f t="shared" ca="1" si="916"/>
        <v/>
      </c>
      <c r="K989" s="7"/>
      <c r="L989" s="6" t="str">
        <f ca="1">IF($H989="","",IF($J989="",VLOOKUP($I989,Sterbetafeln!$A$4:$I$124,$D$10,FALSE),MAX(0.0005,VLOOKUP($I989,Sterbetafeln!$A$4:$I$124,$D$10,FALSE)*VLOOKUP($J989,Sterbetafeln!$A$4:$I$124,$D$13,FALSE))))</f>
        <v/>
      </c>
      <c r="M989" s="78">
        <f ca="1">SUM($O$3:$O989)</f>
        <v>0</v>
      </c>
      <c r="N989" s="25" t="str">
        <f t="shared" ca="1" si="931"/>
        <v/>
      </c>
      <c r="O989" s="25" t="str">
        <f t="shared" ca="1" si="932"/>
        <v/>
      </c>
      <c r="P989" s="25" t="str">
        <f t="shared" ca="1" si="933"/>
        <v/>
      </c>
      <c r="Q989" s="7" t="str">
        <f t="shared" ca="1" si="934"/>
        <v/>
      </c>
      <c r="R989" s="25" t="str">
        <f t="shared" ca="1" si="935"/>
        <v/>
      </c>
      <c r="S989" s="25">
        <f ca="1">SUM(R$3:R989)</f>
        <v>0</v>
      </c>
      <c r="T989" s="25" t="str">
        <f t="shared" ca="1" si="936"/>
        <v/>
      </c>
      <c r="U989" s="25" t="str">
        <f t="shared" ca="1" si="917"/>
        <v/>
      </c>
      <c r="V989" s="25" t="str">
        <f t="shared" ca="1" si="937"/>
        <v/>
      </c>
      <c r="W989" s="25" t="str">
        <f t="shared" ca="1" si="918"/>
        <v/>
      </c>
      <c r="X989" s="25" t="str">
        <f t="shared" ca="1" si="938"/>
        <v/>
      </c>
      <c r="Y989" s="25" t="str">
        <f t="shared" ca="1" si="919"/>
        <v/>
      </c>
      <c r="Z989" s="25" t="str">
        <f t="shared" ca="1" si="939"/>
        <v/>
      </c>
      <c r="AA989" s="25" t="str">
        <f t="shared" ca="1" si="940"/>
        <v/>
      </c>
      <c r="AB989" s="25" t="str">
        <f ca="1">IF($H989="","",IF($Q989="x",SUM(U$3:W989)+SUM(Z$3:AA989)-SUM(AB$3:AB988),0))</f>
        <v/>
      </c>
      <c r="AC989" s="25" t="str">
        <f t="shared" ca="1" si="941"/>
        <v/>
      </c>
      <c r="AD989" s="25" t="str">
        <f t="shared" ca="1" si="920"/>
        <v/>
      </c>
      <c r="AE989" s="7"/>
      <c r="AF989" s="25" t="str">
        <f t="shared" ca="1" si="942"/>
        <v/>
      </c>
      <c r="AG989" s="25">
        <f ca="1">SUM(AF$3:AF989)</f>
        <v>0</v>
      </c>
      <c r="AH989" s="25" t="str">
        <f t="shared" ca="1" si="943"/>
        <v/>
      </c>
      <c r="AI989" s="25" t="str">
        <f t="shared" ca="1" si="921"/>
        <v/>
      </c>
      <c r="AJ989" s="25" t="str">
        <f t="shared" ca="1" si="944"/>
        <v/>
      </c>
      <c r="AK989" s="25" t="str">
        <f t="shared" ca="1" si="922"/>
        <v/>
      </c>
      <c r="AL989" s="25" t="str">
        <f t="shared" ca="1" si="945"/>
        <v/>
      </c>
      <c r="AM989" s="25" t="str">
        <f t="shared" ca="1" si="923"/>
        <v/>
      </c>
      <c r="AN989" s="25" t="str">
        <f t="shared" ca="1" si="946"/>
        <v/>
      </c>
      <c r="AO989" s="25" t="str">
        <f t="shared" ca="1" si="947"/>
        <v/>
      </c>
      <c r="AP989" s="25" t="str">
        <f ca="1">IF($H989="","",IF($Q989="x",SUM(AI$3:AK989)+SUM(AN$3:AO989)-SUM(AP$3:AP988),0))</f>
        <v/>
      </c>
      <c r="AQ989" s="25" t="str">
        <f t="shared" ca="1" si="948"/>
        <v/>
      </c>
      <c r="AR989" s="25" t="str">
        <f t="shared" ca="1" si="924"/>
        <v/>
      </c>
      <c r="AS989" s="7"/>
      <c r="AT989" s="25" t="str">
        <f t="shared" ca="1" si="949"/>
        <v/>
      </c>
      <c r="AU989" s="25">
        <f ca="1">SUM(AT$3:AT989)</f>
        <v>0</v>
      </c>
      <c r="AV989" s="25" t="str">
        <f t="shared" ca="1" si="950"/>
        <v/>
      </c>
      <c r="AW989" s="25" t="str">
        <f t="shared" ca="1" si="925"/>
        <v/>
      </c>
      <c r="AX989" s="25" t="str">
        <f t="shared" ca="1" si="951"/>
        <v/>
      </c>
      <c r="AY989" s="25" t="str">
        <f t="shared" ca="1" si="952"/>
        <v/>
      </c>
      <c r="AZ989" s="25" t="str">
        <f t="shared" ca="1" si="953"/>
        <v/>
      </c>
      <c r="BA989" s="25" t="str">
        <f t="shared" ca="1" si="954"/>
        <v/>
      </c>
      <c r="BB989" s="25" t="str">
        <f t="shared" ca="1" si="955"/>
        <v/>
      </c>
      <c r="BC989" s="25" t="str">
        <f t="shared" ca="1" si="956"/>
        <v/>
      </c>
      <c r="BD989" s="25" t="str">
        <f ca="1">IF($H989="","",IF($Q989="x",SUM(AW$3:AY989)+SUM(BB$3:BC989)-SUM(BD$3:BD988),0))</f>
        <v/>
      </c>
      <c r="BE989" s="25" t="str">
        <f t="shared" ca="1" si="957"/>
        <v/>
      </c>
      <c r="BF989" s="25" t="str">
        <f t="shared" ca="1" si="926"/>
        <v/>
      </c>
      <c r="BG989" s="7"/>
      <c r="BI989" s="25" t="str">
        <f t="shared" ca="1" si="958"/>
        <v/>
      </c>
      <c r="BJ989" s="25">
        <f ca="1">SUM(BI$3:BI989)</f>
        <v>0</v>
      </c>
      <c r="BK989" s="25" t="str">
        <f t="shared" ca="1" si="970"/>
        <v/>
      </c>
      <c r="BL989" s="25" t="str">
        <f t="shared" ca="1" si="927"/>
        <v/>
      </c>
      <c r="BM989" s="25" t="str">
        <f t="shared" ca="1" si="959"/>
        <v/>
      </c>
      <c r="BN989" s="25" t="str">
        <f t="shared" ca="1" si="960"/>
        <v/>
      </c>
      <c r="BO989" s="25" t="str">
        <f t="shared" ca="1" si="961"/>
        <v/>
      </c>
      <c r="BP989" s="25" t="str">
        <f t="shared" ca="1" si="962"/>
        <v/>
      </c>
      <c r="BQ989" s="25" t="str">
        <f t="shared" ca="1" si="963"/>
        <v/>
      </c>
      <c r="BR989" s="25" t="str">
        <f t="shared" ca="1" si="964"/>
        <v/>
      </c>
      <c r="BS989" s="25" t="str">
        <f ca="1">IF($H989="","",IF($Q989="x",SUM(BL$3:BN989)+SUM(BQ$3:BR989)-SUM(BS$3:BS988),0))</f>
        <v/>
      </c>
      <c r="BT989" s="25" t="str">
        <f t="shared" ca="1" si="965"/>
        <v/>
      </c>
      <c r="BU989" s="25" t="str">
        <f t="shared" ca="1" si="928"/>
        <v/>
      </c>
      <c r="BV989" s="7"/>
      <c r="BY989" s="7"/>
      <c r="CB989" s="131">
        <f t="shared" si="912"/>
        <v>986</v>
      </c>
      <c r="CC989" s="132" t="str">
        <f t="shared" ca="1" si="966"/>
        <v/>
      </c>
      <c r="CD989" s="133" t="str">
        <f t="shared" ca="1" si="913"/>
        <v/>
      </c>
      <c r="CE989" s="133" t="str">
        <f t="shared" ca="1" si="967"/>
        <v/>
      </c>
      <c r="CF989" s="133" t="str">
        <f t="shared" ca="1" si="914"/>
        <v/>
      </c>
      <c r="CG989" s="133" t="str">
        <f t="shared" ca="1" si="968"/>
        <v/>
      </c>
      <c r="CH989" s="133" t="str">
        <f ca="1">IF($H989="","",IF(MONTH($H989)=MONTH($C$4)-1,MAX(0,(CG989-SUM(N978:N989)+SUM(O978:O989))-(VLOOKUP(CB989-12,$CB$3:$CH988,6,FALSE))),0)*0.25)</f>
        <v/>
      </c>
      <c r="CI989" s="133" t="str">
        <f ca="1">IF($H989="","",CG989-SUM($CH$4:$CH989))</f>
        <v/>
      </c>
      <c r="CK989" s="133" t="str">
        <f ca="1">IF($H989="","",SUM($N$4:$N989)+$CK$3)</f>
        <v/>
      </c>
      <c r="CL989" s="133" t="str">
        <f ca="1">IF($H989="","",SUM($O$4:$O989))</f>
        <v/>
      </c>
      <c r="CM989" s="133" t="str">
        <f t="shared" ca="1" si="971"/>
        <v/>
      </c>
      <c r="CN989" s="133" t="str">
        <f ca="1">IF($H989="","",ROUND(IF(MONTH($H989)=MONTH($C$4)-1,BT989*(1+CC989)-SUM($CM$4:$CM989),0),2))</f>
        <v/>
      </c>
      <c r="CZ989" s="132" t="str">
        <f t="shared" ca="1" si="929"/>
        <v/>
      </c>
    </row>
    <row r="990" spans="6:104" x14ac:dyDescent="0.2">
      <c r="F990" s="3">
        <v>987</v>
      </c>
      <c r="G990" s="3">
        <f t="shared" si="930"/>
        <v>83</v>
      </c>
      <c r="H990" s="8" t="str">
        <f t="shared" ca="1" si="969"/>
        <v/>
      </c>
      <c r="I990" s="6" t="str">
        <f t="shared" ca="1" si="915"/>
        <v/>
      </c>
      <c r="J990" s="6" t="str">
        <f t="shared" ca="1" si="916"/>
        <v/>
      </c>
      <c r="K990" s="7"/>
      <c r="L990" s="6" t="str">
        <f ca="1">IF($H990="","",IF($J990="",VLOOKUP($I990,Sterbetafeln!$A$4:$I$124,$D$10,FALSE),MAX(0.0005,VLOOKUP($I990,Sterbetafeln!$A$4:$I$124,$D$10,FALSE)*VLOOKUP($J990,Sterbetafeln!$A$4:$I$124,$D$13,FALSE))))</f>
        <v/>
      </c>
      <c r="M990" s="78">
        <f ca="1">SUM($O$3:$O990)</f>
        <v>0</v>
      </c>
      <c r="N990" s="25" t="str">
        <f t="shared" ca="1" si="931"/>
        <v/>
      </c>
      <c r="O990" s="25" t="str">
        <f t="shared" ca="1" si="932"/>
        <v/>
      </c>
      <c r="P990" s="25" t="str">
        <f t="shared" ca="1" si="933"/>
        <v/>
      </c>
      <c r="Q990" s="7" t="str">
        <f t="shared" ca="1" si="934"/>
        <v/>
      </c>
      <c r="R990" s="25" t="str">
        <f t="shared" ca="1" si="935"/>
        <v/>
      </c>
      <c r="S990" s="25">
        <f ca="1">SUM(R$3:R990)</f>
        <v>0</v>
      </c>
      <c r="T990" s="25" t="str">
        <f t="shared" ca="1" si="936"/>
        <v/>
      </c>
      <c r="U990" s="25" t="str">
        <f t="shared" ca="1" si="917"/>
        <v/>
      </c>
      <c r="V990" s="25" t="str">
        <f t="shared" ca="1" si="937"/>
        <v/>
      </c>
      <c r="W990" s="25" t="str">
        <f t="shared" ca="1" si="918"/>
        <v/>
      </c>
      <c r="X990" s="25" t="str">
        <f t="shared" ca="1" si="938"/>
        <v/>
      </c>
      <c r="Y990" s="25" t="str">
        <f t="shared" ca="1" si="919"/>
        <v/>
      </c>
      <c r="Z990" s="25" t="str">
        <f t="shared" ca="1" si="939"/>
        <v/>
      </c>
      <c r="AA990" s="25" t="str">
        <f t="shared" ca="1" si="940"/>
        <v/>
      </c>
      <c r="AB990" s="25" t="str">
        <f ca="1">IF($H990="","",IF($Q990="x",SUM(U$3:W990)+SUM(Z$3:AA990)-SUM(AB$3:AB989),0))</f>
        <v/>
      </c>
      <c r="AC990" s="25" t="str">
        <f t="shared" ca="1" si="941"/>
        <v/>
      </c>
      <c r="AD990" s="25" t="str">
        <f t="shared" ca="1" si="920"/>
        <v/>
      </c>
      <c r="AE990" s="7"/>
      <c r="AF990" s="25" t="str">
        <f t="shared" ca="1" si="942"/>
        <v/>
      </c>
      <c r="AG990" s="25">
        <f ca="1">SUM(AF$3:AF990)</f>
        <v>0</v>
      </c>
      <c r="AH990" s="25" t="str">
        <f t="shared" ca="1" si="943"/>
        <v/>
      </c>
      <c r="AI990" s="25" t="str">
        <f t="shared" ca="1" si="921"/>
        <v/>
      </c>
      <c r="AJ990" s="25" t="str">
        <f t="shared" ca="1" si="944"/>
        <v/>
      </c>
      <c r="AK990" s="25" t="str">
        <f t="shared" ca="1" si="922"/>
        <v/>
      </c>
      <c r="AL990" s="25" t="str">
        <f t="shared" ca="1" si="945"/>
        <v/>
      </c>
      <c r="AM990" s="25" t="str">
        <f t="shared" ca="1" si="923"/>
        <v/>
      </c>
      <c r="AN990" s="25" t="str">
        <f t="shared" ca="1" si="946"/>
        <v/>
      </c>
      <c r="AO990" s="25" t="str">
        <f t="shared" ca="1" si="947"/>
        <v/>
      </c>
      <c r="AP990" s="25" t="str">
        <f ca="1">IF($H990="","",IF($Q990="x",SUM(AI$3:AK990)+SUM(AN$3:AO990)-SUM(AP$3:AP989),0))</f>
        <v/>
      </c>
      <c r="AQ990" s="25" t="str">
        <f t="shared" ca="1" si="948"/>
        <v/>
      </c>
      <c r="AR990" s="25" t="str">
        <f t="shared" ca="1" si="924"/>
        <v/>
      </c>
      <c r="AS990" s="7"/>
      <c r="AT990" s="25" t="str">
        <f t="shared" ca="1" si="949"/>
        <v/>
      </c>
      <c r="AU990" s="25">
        <f ca="1">SUM(AT$3:AT990)</f>
        <v>0</v>
      </c>
      <c r="AV990" s="25" t="str">
        <f t="shared" ca="1" si="950"/>
        <v/>
      </c>
      <c r="AW990" s="25" t="str">
        <f t="shared" ca="1" si="925"/>
        <v/>
      </c>
      <c r="AX990" s="25" t="str">
        <f t="shared" ca="1" si="951"/>
        <v/>
      </c>
      <c r="AY990" s="25" t="str">
        <f t="shared" ca="1" si="952"/>
        <v/>
      </c>
      <c r="AZ990" s="25" t="str">
        <f t="shared" ca="1" si="953"/>
        <v/>
      </c>
      <c r="BA990" s="25" t="str">
        <f t="shared" ca="1" si="954"/>
        <v/>
      </c>
      <c r="BB990" s="25" t="str">
        <f t="shared" ca="1" si="955"/>
        <v/>
      </c>
      <c r="BC990" s="25" t="str">
        <f t="shared" ca="1" si="956"/>
        <v/>
      </c>
      <c r="BD990" s="25" t="str">
        <f ca="1">IF($H990="","",IF($Q990="x",SUM(AW$3:AY990)+SUM(BB$3:BC990)-SUM(BD$3:BD989),0))</f>
        <v/>
      </c>
      <c r="BE990" s="25" t="str">
        <f t="shared" ca="1" si="957"/>
        <v/>
      </c>
      <c r="BF990" s="25" t="str">
        <f t="shared" ca="1" si="926"/>
        <v/>
      </c>
      <c r="BG990" s="7"/>
      <c r="BI990" s="25" t="str">
        <f t="shared" ca="1" si="958"/>
        <v/>
      </c>
      <c r="BJ990" s="25">
        <f ca="1">SUM(BI$3:BI990)</f>
        <v>0</v>
      </c>
      <c r="BK990" s="25" t="str">
        <f t="shared" ca="1" si="970"/>
        <v/>
      </c>
      <c r="BL990" s="25" t="str">
        <f t="shared" ca="1" si="927"/>
        <v/>
      </c>
      <c r="BM990" s="25" t="str">
        <f t="shared" ca="1" si="959"/>
        <v/>
      </c>
      <c r="BN990" s="25" t="str">
        <f t="shared" ca="1" si="960"/>
        <v/>
      </c>
      <c r="BO990" s="25" t="str">
        <f t="shared" ca="1" si="961"/>
        <v/>
      </c>
      <c r="BP990" s="25" t="str">
        <f t="shared" ca="1" si="962"/>
        <v/>
      </c>
      <c r="BQ990" s="25" t="str">
        <f t="shared" ca="1" si="963"/>
        <v/>
      </c>
      <c r="BR990" s="25" t="str">
        <f t="shared" ca="1" si="964"/>
        <v/>
      </c>
      <c r="BS990" s="25" t="str">
        <f ca="1">IF($H990="","",IF($Q990="x",SUM(BL$3:BN990)+SUM(BQ$3:BR990)-SUM(BS$3:BS989),0))</f>
        <v/>
      </c>
      <c r="BT990" s="25" t="str">
        <f t="shared" ca="1" si="965"/>
        <v/>
      </c>
      <c r="BU990" s="25" t="str">
        <f t="shared" ca="1" si="928"/>
        <v/>
      </c>
      <c r="BV990" s="7"/>
      <c r="BY990" s="7"/>
      <c r="CB990" s="131">
        <f t="shared" si="912"/>
        <v>987</v>
      </c>
      <c r="CC990" s="132" t="str">
        <f t="shared" ca="1" si="966"/>
        <v/>
      </c>
      <c r="CD990" s="133" t="str">
        <f t="shared" ca="1" si="913"/>
        <v/>
      </c>
      <c r="CE990" s="133" t="str">
        <f t="shared" ca="1" si="967"/>
        <v/>
      </c>
      <c r="CF990" s="133" t="str">
        <f t="shared" ca="1" si="914"/>
        <v/>
      </c>
      <c r="CG990" s="133" t="str">
        <f t="shared" ca="1" si="968"/>
        <v/>
      </c>
      <c r="CH990" s="133" t="str">
        <f ca="1">IF($H990="","",IF(MONTH($H990)=MONTH($C$4)-1,MAX(0,(CG990-SUM(N979:N990)+SUM(O979:O990))-(VLOOKUP(CB990-12,$CB$3:$CH989,6,FALSE))),0)*0.25)</f>
        <v/>
      </c>
      <c r="CI990" s="133" t="str">
        <f ca="1">IF($H990="","",CG990-SUM($CH$4:$CH990))</f>
        <v/>
      </c>
      <c r="CK990" s="133" t="str">
        <f ca="1">IF($H990="","",SUM($N$4:$N990)+$CK$3)</f>
        <v/>
      </c>
      <c r="CL990" s="133" t="str">
        <f ca="1">IF($H990="","",SUM($O$4:$O990))</f>
        <v/>
      </c>
      <c r="CM990" s="133" t="str">
        <f t="shared" ca="1" si="971"/>
        <v/>
      </c>
      <c r="CN990" s="133" t="str">
        <f ca="1">IF($H990="","",ROUND(IF(MONTH($H990)=MONTH($C$4)-1,BT990*(1+CC990)-SUM($CM$4:$CM990),0),2))</f>
        <v/>
      </c>
      <c r="CZ990" s="132" t="str">
        <f t="shared" ca="1" si="929"/>
        <v/>
      </c>
    </row>
    <row r="991" spans="6:104" x14ac:dyDescent="0.2">
      <c r="F991" s="3">
        <v>988</v>
      </c>
      <c r="G991" s="3">
        <f t="shared" si="930"/>
        <v>83</v>
      </c>
      <c r="H991" s="8" t="str">
        <f t="shared" ca="1" si="969"/>
        <v/>
      </c>
      <c r="I991" s="6" t="str">
        <f t="shared" ca="1" si="915"/>
        <v/>
      </c>
      <c r="J991" s="6" t="str">
        <f t="shared" ca="1" si="916"/>
        <v/>
      </c>
      <c r="K991" s="7"/>
      <c r="L991" s="6" t="str">
        <f ca="1">IF($H991="","",IF($J991="",VLOOKUP($I991,Sterbetafeln!$A$4:$I$124,$D$10,FALSE),MAX(0.0005,VLOOKUP($I991,Sterbetafeln!$A$4:$I$124,$D$10,FALSE)*VLOOKUP($J991,Sterbetafeln!$A$4:$I$124,$D$13,FALSE))))</f>
        <v/>
      </c>
      <c r="M991" s="78">
        <f ca="1">SUM($O$3:$O991)</f>
        <v>0</v>
      </c>
      <c r="N991" s="25" t="str">
        <f t="shared" ca="1" si="931"/>
        <v/>
      </c>
      <c r="O991" s="25" t="str">
        <f t="shared" ca="1" si="932"/>
        <v/>
      </c>
      <c r="P991" s="25" t="str">
        <f t="shared" ca="1" si="933"/>
        <v/>
      </c>
      <c r="Q991" s="7" t="str">
        <f t="shared" ca="1" si="934"/>
        <v/>
      </c>
      <c r="R991" s="25" t="str">
        <f t="shared" ca="1" si="935"/>
        <v/>
      </c>
      <c r="S991" s="25">
        <f ca="1">SUM(R$3:R991)</f>
        <v>0</v>
      </c>
      <c r="T991" s="25" t="str">
        <f t="shared" ca="1" si="936"/>
        <v/>
      </c>
      <c r="U991" s="25" t="str">
        <f t="shared" ca="1" si="917"/>
        <v/>
      </c>
      <c r="V991" s="25" t="str">
        <f t="shared" ca="1" si="937"/>
        <v/>
      </c>
      <c r="W991" s="25" t="str">
        <f t="shared" ca="1" si="918"/>
        <v/>
      </c>
      <c r="X991" s="25" t="str">
        <f t="shared" ca="1" si="938"/>
        <v/>
      </c>
      <c r="Y991" s="25" t="str">
        <f t="shared" ca="1" si="919"/>
        <v/>
      </c>
      <c r="Z991" s="25" t="str">
        <f t="shared" ca="1" si="939"/>
        <v/>
      </c>
      <c r="AA991" s="25" t="str">
        <f t="shared" ca="1" si="940"/>
        <v/>
      </c>
      <c r="AB991" s="25" t="str">
        <f ca="1">IF($H991="","",IF($Q991="x",SUM(U$3:W991)+SUM(Z$3:AA991)-SUM(AB$3:AB990),0))</f>
        <v/>
      </c>
      <c r="AC991" s="25" t="str">
        <f t="shared" ca="1" si="941"/>
        <v/>
      </c>
      <c r="AD991" s="25" t="str">
        <f t="shared" ca="1" si="920"/>
        <v/>
      </c>
      <c r="AE991" s="7"/>
      <c r="AF991" s="25" t="str">
        <f t="shared" ca="1" si="942"/>
        <v/>
      </c>
      <c r="AG991" s="25">
        <f ca="1">SUM(AF$3:AF991)</f>
        <v>0</v>
      </c>
      <c r="AH991" s="25" t="str">
        <f t="shared" ca="1" si="943"/>
        <v/>
      </c>
      <c r="AI991" s="25" t="str">
        <f t="shared" ca="1" si="921"/>
        <v/>
      </c>
      <c r="AJ991" s="25" t="str">
        <f t="shared" ca="1" si="944"/>
        <v/>
      </c>
      <c r="AK991" s="25" t="str">
        <f t="shared" ca="1" si="922"/>
        <v/>
      </c>
      <c r="AL991" s="25" t="str">
        <f t="shared" ca="1" si="945"/>
        <v/>
      </c>
      <c r="AM991" s="25" t="str">
        <f t="shared" ca="1" si="923"/>
        <v/>
      </c>
      <c r="AN991" s="25" t="str">
        <f t="shared" ca="1" si="946"/>
        <v/>
      </c>
      <c r="AO991" s="25" t="str">
        <f t="shared" ca="1" si="947"/>
        <v/>
      </c>
      <c r="AP991" s="25" t="str">
        <f ca="1">IF($H991="","",IF($Q991="x",SUM(AI$3:AK991)+SUM(AN$3:AO991)-SUM(AP$3:AP990),0))</f>
        <v/>
      </c>
      <c r="AQ991" s="25" t="str">
        <f t="shared" ca="1" si="948"/>
        <v/>
      </c>
      <c r="AR991" s="25" t="str">
        <f t="shared" ca="1" si="924"/>
        <v/>
      </c>
      <c r="AS991" s="7"/>
      <c r="AT991" s="25" t="str">
        <f t="shared" ca="1" si="949"/>
        <v/>
      </c>
      <c r="AU991" s="25">
        <f ca="1">SUM(AT$3:AT991)</f>
        <v>0</v>
      </c>
      <c r="AV991" s="25" t="str">
        <f t="shared" ca="1" si="950"/>
        <v/>
      </c>
      <c r="AW991" s="25" t="str">
        <f t="shared" ca="1" si="925"/>
        <v/>
      </c>
      <c r="AX991" s="25" t="str">
        <f t="shared" ca="1" si="951"/>
        <v/>
      </c>
      <c r="AY991" s="25" t="str">
        <f t="shared" ca="1" si="952"/>
        <v/>
      </c>
      <c r="AZ991" s="25" t="str">
        <f t="shared" ca="1" si="953"/>
        <v/>
      </c>
      <c r="BA991" s="25" t="str">
        <f t="shared" ca="1" si="954"/>
        <v/>
      </c>
      <c r="BB991" s="25" t="str">
        <f t="shared" ca="1" si="955"/>
        <v/>
      </c>
      <c r="BC991" s="25" t="str">
        <f t="shared" ca="1" si="956"/>
        <v/>
      </c>
      <c r="BD991" s="25" t="str">
        <f ca="1">IF($H991="","",IF($Q991="x",SUM(AW$3:AY991)+SUM(BB$3:BC991)-SUM(BD$3:BD990),0))</f>
        <v/>
      </c>
      <c r="BE991" s="25" t="str">
        <f t="shared" ca="1" si="957"/>
        <v/>
      </c>
      <c r="BF991" s="25" t="str">
        <f t="shared" ca="1" si="926"/>
        <v/>
      </c>
      <c r="BG991" s="7"/>
      <c r="BI991" s="25" t="str">
        <f t="shared" ca="1" si="958"/>
        <v/>
      </c>
      <c r="BJ991" s="25">
        <f ca="1">SUM(BI$3:BI991)</f>
        <v>0</v>
      </c>
      <c r="BK991" s="25" t="str">
        <f t="shared" ca="1" si="970"/>
        <v/>
      </c>
      <c r="BL991" s="25" t="str">
        <f t="shared" ca="1" si="927"/>
        <v/>
      </c>
      <c r="BM991" s="25" t="str">
        <f t="shared" ca="1" si="959"/>
        <v/>
      </c>
      <c r="BN991" s="25" t="str">
        <f t="shared" ca="1" si="960"/>
        <v/>
      </c>
      <c r="BO991" s="25" t="str">
        <f t="shared" ca="1" si="961"/>
        <v/>
      </c>
      <c r="BP991" s="25" t="str">
        <f t="shared" ca="1" si="962"/>
        <v/>
      </c>
      <c r="BQ991" s="25" t="str">
        <f t="shared" ca="1" si="963"/>
        <v/>
      </c>
      <c r="BR991" s="25" t="str">
        <f t="shared" ca="1" si="964"/>
        <v/>
      </c>
      <c r="BS991" s="25" t="str">
        <f ca="1">IF($H991="","",IF($Q991="x",SUM(BL$3:BN991)+SUM(BQ$3:BR991)-SUM(BS$3:BS990),0))</f>
        <v/>
      </c>
      <c r="BT991" s="25" t="str">
        <f t="shared" ca="1" si="965"/>
        <v/>
      </c>
      <c r="BU991" s="25" t="str">
        <f t="shared" ca="1" si="928"/>
        <v/>
      </c>
      <c r="BV991" s="7"/>
      <c r="BY991" s="7"/>
      <c r="CB991" s="131">
        <f t="shared" si="912"/>
        <v>988</v>
      </c>
      <c r="CC991" s="132" t="str">
        <f t="shared" ca="1" si="966"/>
        <v/>
      </c>
      <c r="CD991" s="133" t="str">
        <f t="shared" ca="1" si="913"/>
        <v/>
      </c>
      <c r="CE991" s="133" t="str">
        <f t="shared" ca="1" si="967"/>
        <v/>
      </c>
      <c r="CF991" s="133" t="str">
        <f t="shared" ca="1" si="914"/>
        <v/>
      </c>
      <c r="CG991" s="133" t="str">
        <f t="shared" ca="1" si="968"/>
        <v/>
      </c>
      <c r="CH991" s="133" t="str">
        <f ca="1">IF($H991="","",IF(MONTH($H991)=MONTH($C$4)-1,MAX(0,(CG991-SUM(N980:N991)+SUM(O980:O991))-(VLOOKUP(CB991-12,$CB$3:$CH990,6,FALSE))),0)*0.25)</f>
        <v/>
      </c>
      <c r="CI991" s="133" t="str">
        <f ca="1">IF($H991="","",CG991-SUM($CH$4:$CH991))</f>
        <v/>
      </c>
      <c r="CK991" s="133" t="str">
        <f ca="1">IF($H991="","",SUM($N$4:$N991)+$CK$3)</f>
        <v/>
      </c>
      <c r="CL991" s="133" t="str">
        <f ca="1">IF($H991="","",SUM($O$4:$O991))</f>
        <v/>
      </c>
      <c r="CM991" s="133" t="str">
        <f t="shared" ca="1" si="971"/>
        <v/>
      </c>
      <c r="CN991" s="133" t="str">
        <f ca="1">IF($H991="","",ROUND(IF(MONTH($H991)=MONTH($C$4)-1,BT991*(1+CC991)-SUM($CM$4:$CM991),0),2))</f>
        <v/>
      </c>
      <c r="CZ991" s="132" t="str">
        <f t="shared" ca="1" si="929"/>
        <v/>
      </c>
    </row>
    <row r="992" spans="6:104" x14ac:dyDescent="0.2">
      <c r="F992" s="3">
        <v>989</v>
      </c>
      <c r="G992" s="3">
        <f t="shared" si="930"/>
        <v>83</v>
      </c>
      <c r="H992" s="8" t="str">
        <f t="shared" ca="1" si="969"/>
        <v/>
      </c>
      <c r="I992" s="6" t="str">
        <f t="shared" ca="1" si="915"/>
        <v/>
      </c>
      <c r="J992" s="6" t="str">
        <f t="shared" ca="1" si="916"/>
        <v/>
      </c>
      <c r="K992" s="7"/>
      <c r="L992" s="6" t="str">
        <f ca="1">IF($H992="","",IF($J992="",VLOOKUP($I992,Sterbetafeln!$A$4:$I$124,$D$10,FALSE),MAX(0.0005,VLOOKUP($I992,Sterbetafeln!$A$4:$I$124,$D$10,FALSE)*VLOOKUP($J992,Sterbetafeln!$A$4:$I$124,$D$13,FALSE))))</f>
        <v/>
      </c>
      <c r="M992" s="78">
        <f ca="1">SUM($O$3:$O992)</f>
        <v>0</v>
      </c>
      <c r="N992" s="25" t="str">
        <f t="shared" ca="1" si="931"/>
        <v/>
      </c>
      <c r="O992" s="25" t="str">
        <f t="shared" ca="1" si="932"/>
        <v/>
      </c>
      <c r="P992" s="25" t="str">
        <f t="shared" ca="1" si="933"/>
        <v/>
      </c>
      <c r="Q992" s="7" t="str">
        <f t="shared" ca="1" si="934"/>
        <v/>
      </c>
      <c r="R992" s="25" t="str">
        <f t="shared" ca="1" si="935"/>
        <v/>
      </c>
      <c r="S992" s="25">
        <f ca="1">SUM(R$3:R992)</f>
        <v>0</v>
      </c>
      <c r="T992" s="25" t="str">
        <f t="shared" ca="1" si="936"/>
        <v/>
      </c>
      <c r="U992" s="25" t="str">
        <f t="shared" ca="1" si="917"/>
        <v/>
      </c>
      <c r="V992" s="25" t="str">
        <f t="shared" ca="1" si="937"/>
        <v/>
      </c>
      <c r="W992" s="25" t="str">
        <f t="shared" ca="1" si="918"/>
        <v/>
      </c>
      <c r="X992" s="25" t="str">
        <f t="shared" ca="1" si="938"/>
        <v/>
      </c>
      <c r="Y992" s="25" t="str">
        <f t="shared" ca="1" si="919"/>
        <v/>
      </c>
      <c r="Z992" s="25" t="str">
        <f t="shared" ca="1" si="939"/>
        <v/>
      </c>
      <c r="AA992" s="25" t="str">
        <f t="shared" ca="1" si="940"/>
        <v/>
      </c>
      <c r="AB992" s="25" t="str">
        <f ca="1">IF($H992="","",IF($Q992="x",SUM(U$3:W992)+SUM(Z$3:AA992)-SUM(AB$3:AB991),0))</f>
        <v/>
      </c>
      <c r="AC992" s="25" t="str">
        <f t="shared" ca="1" si="941"/>
        <v/>
      </c>
      <c r="AD992" s="25" t="str">
        <f t="shared" ca="1" si="920"/>
        <v/>
      </c>
      <c r="AE992" s="7"/>
      <c r="AF992" s="25" t="str">
        <f t="shared" ca="1" si="942"/>
        <v/>
      </c>
      <c r="AG992" s="25">
        <f ca="1">SUM(AF$3:AF992)</f>
        <v>0</v>
      </c>
      <c r="AH992" s="25" t="str">
        <f t="shared" ca="1" si="943"/>
        <v/>
      </c>
      <c r="AI992" s="25" t="str">
        <f t="shared" ca="1" si="921"/>
        <v/>
      </c>
      <c r="AJ992" s="25" t="str">
        <f t="shared" ca="1" si="944"/>
        <v/>
      </c>
      <c r="AK992" s="25" t="str">
        <f t="shared" ca="1" si="922"/>
        <v/>
      </c>
      <c r="AL992" s="25" t="str">
        <f t="shared" ca="1" si="945"/>
        <v/>
      </c>
      <c r="AM992" s="25" t="str">
        <f t="shared" ca="1" si="923"/>
        <v/>
      </c>
      <c r="AN992" s="25" t="str">
        <f t="shared" ca="1" si="946"/>
        <v/>
      </c>
      <c r="AO992" s="25" t="str">
        <f t="shared" ca="1" si="947"/>
        <v/>
      </c>
      <c r="AP992" s="25" t="str">
        <f ca="1">IF($H992="","",IF($Q992="x",SUM(AI$3:AK992)+SUM(AN$3:AO992)-SUM(AP$3:AP991),0))</f>
        <v/>
      </c>
      <c r="AQ992" s="25" t="str">
        <f t="shared" ca="1" si="948"/>
        <v/>
      </c>
      <c r="AR992" s="25" t="str">
        <f t="shared" ca="1" si="924"/>
        <v/>
      </c>
      <c r="AS992" s="7"/>
      <c r="AT992" s="25" t="str">
        <f t="shared" ca="1" si="949"/>
        <v/>
      </c>
      <c r="AU992" s="25">
        <f ca="1">SUM(AT$3:AT992)</f>
        <v>0</v>
      </c>
      <c r="AV992" s="25" t="str">
        <f t="shared" ca="1" si="950"/>
        <v/>
      </c>
      <c r="AW992" s="25" t="str">
        <f t="shared" ca="1" si="925"/>
        <v/>
      </c>
      <c r="AX992" s="25" t="str">
        <f t="shared" ca="1" si="951"/>
        <v/>
      </c>
      <c r="AY992" s="25" t="str">
        <f t="shared" ca="1" si="952"/>
        <v/>
      </c>
      <c r="AZ992" s="25" t="str">
        <f t="shared" ca="1" si="953"/>
        <v/>
      </c>
      <c r="BA992" s="25" t="str">
        <f t="shared" ca="1" si="954"/>
        <v/>
      </c>
      <c r="BB992" s="25" t="str">
        <f t="shared" ca="1" si="955"/>
        <v/>
      </c>
      <c r="BC992" s="25" t="str">
        <f t="shared" ca="1" si="956"/>
        <v/>
      </c>
      <c r="BD992" s="25" t="str">
        <f ca="1">IF($H992="","",IF($Q992="x",SUM(AW$3:AY992)+SUM(BB$3:BC992)-SUM(BD$3:BD991),0))</f>
        <v/>
      </c>
      <c r="BE992" s="25" t="str">
        <f t="shared" ca="1" si="957"/>
        <v/>
      </c>
      <c r="BF992" s="25" t="str">
        <f t="shared" ca="1" si="926"/>
        <v/>
      </c>
      <c r="BG992" s="7"/>
      <c r="BI992" s="25" t="str">
        <f t="shared" ca="1" si="958"/>
        <v/>
      </c>
      <c r="BJ992" s="25">
        <f ca="1">SUM(BI$3:BI992)</f>
        <v>0</v>
      </c>
      <c r="BK992" s="25" t="str">
        <f t="shared" ca="1" si="970"/>
        <v/>
      </c>
      <c r="BL992" s="25" t="str">
        <f t="shared" ca="1" si="927"/>
        <v/>
      </c>
      <c r="BM992" s="25" t="str">
        <f t="shared" ca="1" si="959"/>
        <v/>
      </c>
      <c r="BN992" s="25" t="str">
        <f t="shared" ca="1" si="960"/>
        <v/>
      </c>
      <c r="BO992" s="25" t="str">
        <f t="shared" ca="1" si="961"/>
        <v/>
      </c>
      <c r="BP992" s="25" t="str">
        <f t="shared" ca="1" si="962"/>
        <v/>
      </c>
      <c r="BQ992" s="25" t="str">
        <f t="shared" ca="1" si="963"/>
        <v/>
      </c>
      <c r="BR992" s="25" t="str">
        <f t="shared" ca="1" si="964"/>
        <v/>
      </c>
      <c r="BS992" s="25" t="str">
        <f ca="1">IF($H992="","",IF($Q992="x",SUM(BL$3:BN992)+SUM(BQ$3:BR992)-SUM(BS$3:BS991),0))</f>
        <v/>
      </c>
      <c r="BT992" s="25" t="str">
        <f t="shared" ca="1" si="965"/>
        <v/>
      </c>
      <c r="BU992" s="25" t="str">
        <f t="shared" ca="1" si="928"/>
        <v/>
      </c>
      <c r="BV992" s="7"/>
      <c r="BY992" s="7"/>
      <c r="CB992" s="131">
        <f t="shared" si="912"/>
        <v>989</v>
      </c>
      <c r="CC992" s="132" t="str">
        <f t="shared" ca="1" si="966"/>
        <v/>
      </c>
      <c r="CD992" s="133" t="str">
        <f t="shared" ca="1" si="913"/>
        <v/>
      </c>
      <c r="CE992" s="133" t="str">
        <f t="shared" ca="1" si="967"/>
        <v/>
      </c>
      <c r="CF992" s="133" t="str">
        <f t="shared" ca="1" si="914"/>
        <v/>
      </c>
      <c r="CG992" s="133" t="str">
        <f t="shared" ca="1" si="968"/>
        <v/>
      </c>
      <c r="CH992" s="133" t="str">
        <f ca="1">IF($H992="","",IF(MONTH($H992)=MONTH($C$4)-1,MAX(0,(CG992-SUM(N981:N992)+SUM(O981:O992))-(VLOOKUP(CB992-12,$CB$3:$CH991,6,FALSE))),0)*0.25)</f>
        <v/>
      </c>
      <c r="CI992" s="133" t="str">
        <f ca="1">IF($H992="","",CG992-SUM($CH$4:$CH992))</f>
        <v/>
      </c>
      <c r="CK992" s="133" t="str">
        <f ca="1">IF($H992="","",SUM($N$4:$N992)+$CK$3)</f>
        <v/>
      </c>
      <c r="CL992" s="133" t="str">
        <f ca="1">IF($H992="","",SUM($O$4:$O992))</f>
        <v/>
      </c>
      <c r="CM992" s="133" t="str">
        <f t="shared" ca="1" si="971"/>
        <v/>
      </c>
      <c r="CN992" s="133" t="str">
        <f ca="1">IF($H992="","",ROUND(IF(MONTH($H992)=MONTH($C$4)-1,BT992*(1+CC992)-SUM($CM$4:$CM992),0),2))</f>
        <v/>
      </c>
      <c r="CZ992" s="132" t="str">
        <f t="shared" ca="1" si="929"/>
        <v/>
      </c>
    </row>
    <row r="993" spans="6:104" x14ac:dyDescent="0.2">
      <c r="F993" s="3">
        <v>990</v>
      </c>
      <c r="G993" s="3">
        <f t="shared" si="930"/>
        <v>83</v>
      </c>
      <c r="H993" s="8" t="str">
        <f t="shared" ca="1" si="969"/>
        <v/>
      </c>
      <c r="I993" s="6" t="str">
        <f t="shared" ca="1" si="915"/>
        <v/>
      </c>
      <c r="J993" s="6" t="str">
        <f t="shared" ca="1" si="916"/>
        <v/>
      </c>
      <c r="K993" s="7"/>
      <c r="L993" s="6" t="str">
        <f ca="1">IF($H993="","",IF($J993="",VLOOKUP($I993,Sterbetafeln!$A$4:$I$124,$D$10,FALSE),MAX(0.0005,VLOOKUP($I993,Sterbetafeln!$A$4:$I$124,$D$10,FALSE)*VLOOKUP($J993,Sterbetafeln!$A$4:$I$124,$D$13,FALSE))))</f>
        <v/>
      </c>
      <c r="M993" s="78">
        <f ca="1">SUM($O$3:$O993)</f>
        <v>0</v>
      </c>
      <c r="N993" s="25" t="str">
        <f t="shared" ca="1" si="931"/>
        <v/>
      </c>
      <c r="O993" s="25" t="str">
        <f t="shared" ca="1" si="932"/>
        <v/>
      </c>
      <c r="P993" s="25" t="str">
        <f t="shared" ca="1" si="933"/>
        <v/>
      </c>
      <c r="Q993" s="7" t="str">
        <f t="shared" ca="1" si="934"/>
        <v/>
      </c>
      <c r="R993" s="25" t="str">
        <f t="shared" ca="1" si="935"/>
        <v/>
      </c>
      <c r="S993" s="25">
        <f ca="1">SUM(R$3:R993)</f>
        <v>0</v>
      </c>
      <c r="T993" s="25" t="str">
        <f t="shared" ca="1" si="936"/>
        <v/>
      </c>
      <c r="U993" s="25" t="str">
        <f t="shared" ca="1" si="917"/>
        <v/>
      </c>
      <c r="V993" s="25" t="str">
        <f t="shared" ca="1" si="937"/>
        <v/>
      </c>
      <c r="W993" s="25" t="str">
        <f t="shared" ca="1" si="918"/>
        <v/>
      </c>
      <c r="X993" s="25" t="str">
        <f t="shared" ca="1" si="938"/>
        <v/>
      </c>
      <c r="Y993" s="25" t="str">
        <f t="shared" ca="1" si="919"/>
        <v/>
      </c>
      <c r="Z993" s="25" t="str">
        <f t="shared" ca="1" si="939"/>
        <v/>
      </c>
      <c r="AA993" s="25" t="str">
        <f t="shared" ca="1" si="940"/>
        <v/>
      </c>
      <c r="AB993" s="25" t="str">
        <f ca="1">IF($H993="","",IF($Q993="x",SUM(U$3:W993)+SUM(Z$3:AA993)-SUM(AB$3:AB992),0))</f>
        <v/>
      </c>
      <c r="AC993" s="25" t="str">
        <f t="shared" ca="1" si="941"/>
        <v/>
      </c>
      <c r="AD993" s="25" t="str">
        <f t="shared" ca="1" si="920"/>
        <v/>
      </c>
      <c r="AE993" s="7"/>
      <c r="AF993" s="25" t="str">
        <f t="shared" ca="1" si="942"/>
        <v/>
      </c>
      <c r="AG993" s="25">
        <f ca="1">SUM(AF$3:AF993)</f>
        <v>0</v>
      </c>
      <c r="AH993" s="25" t="str">
        <f t="shared" ca="1" si="943"/>
        <v/>
      </c>
      <c r="AI993" s="25" t="str">
        <f t="shared" ca="1" si="921"/>
        <v/>
      </c>
      <c r="AJ993" s="25" t="str">
        <f t="shared" ca="1" si="944"/>
        <v/>
      </c>
      <c r="AK993" s="25" t="str">
        <f t="shared" ca="1" si="922"/>
        <v/>
      </c>
      <c r="AL993" s="25" t="str">
        <f t="shared" ca="1" si="945"/>
        <v/>
      </c>
      <c r="AM993" s="25" t="str">
        <f t="shared" ca="1" si="923"/>
        <v/>
      </c>
      <c r="AN993" s="25" t="str">
        <f t="shared" ca="1" si="946"/>
        <v/>
      </c>
      <c r="AO993" s="25" t="str">
        <f t="shared" ca="1" si="947"/>
        <v/>
      </c>
      <c r="AP993" s="25" t="str">
        <f ca="1">IF($H993="","",IF($Q993="x",SUM(AI$3:AK993)+SUM(AN$3:AO993)-SUM(AP$3:AP992),0))</f>
        <v/>
      </c>
      <c r="AQ993" s="25" t="str">
        <f t="shared" ca="1" si="948"/>
        <v/>
      </c>
      <c r="AR993" s="25" t="str">
        <f t="shared" ca="1" si="924"/>
        <v/>
      </c>
      <c r="AS993" s="7"/>
      <c r="AT993" s="25" t="str">
        <f t="shared" ca="1" si="949"/>
        <v/>
      </c>
      <c r="AU993" s="25">
        <f ca="1">SUM(AT$3:AT993)</f>
        <v>0</v>
      </c>
      <c r="AV993" s="25" t="str">
        <f t="shared" ca="1" si="950"/>
        <v/>
      </c>
      <c r="AW993" s="25" t="str">
        <f t="shared" ca="1" si="925"/>
        <v/>
      </c>
      <c r="AX993" s="25" t="str">
        <f t="shared" ca="1" si="951"/>
        <v/>
      </c>
      <c r="AY993" s="25" t="str">
        <f t="shared" ca="1" si="952"/>
        <v/>
      </c>
      <c r="AZ993" s="25" t="str">
        <f t="shared" ca="1" si="953"/>
        <v/>
      </c>
      <c r="BA993" s="25" t="str">
        <f t="shared" ca="1" si="954"/>
        <v/>
      </c>
      <c r="BB993" s="25" t="str">
        <f t="shared" ca="1" si="955"/>
        <v/>
      </c>
      <c r="BC993" s="25" t="str">
        <f t="shared" ca="1" si="956"/>
        <v/>
      </c>
      <c r="BD993" s="25" t="str">
        <f ca="1">IF($H993="","",IF($Q993="x",SUM(AW$3:AY993)+SUM(BB$3:BC993)-SUM(BD$3:BD992),0))</f>
        <v/>
      </c>
      <c r="BE993" s="25" t="str">
        <f t="shared" ca="1" si="957"/>
        <v/>
      </c>
      <c r="BF993" s="25" t="str">
        <f t="shared" ca="1" si="926"/>
        <v/>
      </c>
      <c r="BG993" s="7"/>
      <c r="BI993" s="25" t="str">
        <f t="shared" ca="1" si="958"/>
        <v/>
      </c>
      <c r="BJ993" s="25">
        <f ca="1">SUM(BI$3:BI993)</f>
        <v>0</v>
      </c>
      <c r="BK993" s="25" t="str">
        <f t="shared" ca="1" si="970"/>
        <v/>
      </c>
      <c r="BL993" s="25" t="str">
        <f t="shared" ca="1" si="927"/>
        <v/>
      </c>
      <c r="BM993" s="25" t="str">
        <f t="shared" ca="1" si="959"/>
        <v/>
      </c>
      <c r="BN993" s="25" t="str">
        <f t="shared" ca="1" si="960"/>
        <v/>
      </c>
      <c r="BO993" s="25" t="str">
        <f t="shared" ca="1" si="961"/>
        <v/>
      </c>
      <c r="BP993" s="25" t="str">
        <f t="shared" ca="1" si="962"/>
        <v/>
      </c>
      <c r="BQ993" s="25" t="str">
        <f t="shared" ca="1" si="963"/>
        <v/>
      </c>
      <c r="BR993" s="25" t="str">
        <f t="shared" ca="1" si="964"/>
        <v/>
      </c>
      <c r="BS993" s="25" t="str">
        <f ca="1">IF($H993="","",IF($Q993="x",SUM(BL$3:BN993)+SUM(BQ$3:BR993)-SUM(BS$3:BS992),0))</f>
        <v/>
      </c>
      <c r="BT993" s="25" t="str">
        <f t="shared" ca="1" si="965"/>
        <v/>
      </c>
      <c r="BU993" s="25" t="str">
        <f t="shared" ca="1" si="928"/>
        <v/>
      </c>
      <c r="BV993" s="7"/>
      <c r="BY993" s="7"/>
      <c r="CB993" s="131">
        <f t="shared" si="912"/>
        <v>990</v>
      </c>
      <c r="CC993" s="132" t="str">
        <f t="shared" ca="1" si="966"/>
        <v/>
      </c>
      <c r="CD993" s="133" t="str">
        <f t="shared" ca="1" si="913"/>
        <v/>
      </c>
      <c r="CE993" s="133" t="str">
        <f t="shared" ca="1" si="967"/>
        <v/>
      </c>
      <c r="CF993" s="133" t="str">
        <f t="shared" ca="1" si="914"/>
        <v/>
      </c>
      <c r="CG993" s="133" t="str">
        <f t="shared" ca="1" si="968"/>
        <v/>
      </c>
      <c r="CH993" s="133" t="str">
        <f ca="1">IF($H993="","",IF(MONTH($H993)=MONTH($C$4)-1,MAX(0,(CG993-SUM(N982:N993)+SUM(O982:O993))-(VLOOKUP(CB993-12,$CB$3:$CH992,6,FALSE))),0)*0.25)</f>
        <v/>
      </c>
      <c r="CI993" s="133" t="str">
        <f ca="1">IF($H993="","",CG993-SUM($CH$4:$CH993))</f>
        <v/>
      </c>
      <c r="CK993" s="133" t="str">
        <f ca="1">IF($H993="","",SUM($N$4:$N993)+$CK$3)</f>
        <v/>
      </c>
      <c r="CL993" s="133" t="str">
        <f ca="1">IF($H993="","",SUM($O$4:$O993))</f>
        <v/>
      </c>
      <c r="CM993" s="133" t="str">
        <f t="shared" ca="1" si="971"/>
        <v/>
      </c>
      <c r="CN993" s="133" t="str">
        <f ca="1">IF($H993="","",ROUND(IF(MONTH($H993)=MONTH($C$4)-1,BT993*(1+CC993)-SUM($CM$4:$CM993),0),2))</f>
        <v/>
      </c>
      <c r="CZ993" s="132" t="str">
        <f t="shared" ca="1" si="929"/>
        <v/>
      </c>
    </row>
    <row r="994" spans="6:104" x14ac:dyDescent="0.2">
      <c r="F994" s="3">
        <v>991</v>
      </c>
      <c r="G994" s="3">
        <f t="shared" si="930"/>
        <v>83</v>
      </c>
      <c r="H994" s="8" t="str">
        <f t="shared" ca="1" si="969"/>
        <v/>
      </c>
      <c r="I994" s="6" t="str">
        <f t="shared" ca="1" si="915"/>
        <v/>
      </c>
      <c r="J994" s="6" t="str">
        <f t="shared" ca="1" si="916"/>
        <v/>
      </c>
      <c r="K994" s="7"/>
      <c r="L994" s="6" t="str">
        <f ca="1">IF($H994="","",IF($J994="",VLOOKUP($I994,Sterbetafeln!$A$4:$I$124,$D$10,FALSE),MAX(0.0005,VLOOKUP($I994,Sterbetafeln!$A$4:$I$124,$D$10,FALSE)*VLOOKUP($J994,Sterbetafeln!$A$4:$I$124,$D$13,FALSE))))</f>
        <v/>
      </c>
      <c r="M994" s="78">
        <f ca="1">SUM($O$3:$O994)</f>
        <v>0</v>
      </c>
      <c r="N994" s="25" t="str">
        <f t="shared" ca="1" si="931"/>
        <v/>
      </c>
      <c r="O994" s="25" t="str">
        <f t="shared" ca="1" si="932"/>
        <v/>
      </c>
      <c r="P994" s="25" t="str">
        <f t="shared" ca="1" si="933"/>
        <v/>
      </c>
      <c r="Q994" s="7" t="str">
        <f t="shared" ca="1" si="934"/>
        <v/>
      </c>
      <c r="R994" s="25" t="str">
        <f t="shared" ca="1" si="935"/>
        <v/>
      </c>
      <c r="S994" s="25">
        <f ca="1">SUM(R$3:R994)</f>
        <v>0</v>
      </c>
      <c r="T994" s="25" t="str">
        <f t="shared" ca="1" si="936"/>
        <v/>
      </c>
      <c r="U994" s="25" t="str">
        <f t="shared" ca="1" si="917"/>
        <v/>
      </c>
      <c r="V994" s="25" t="str">
        <f t="shared" ca="1" si="937"/>
        <v/>
      </c>
      <c r="W994" s="25" t="str">
        <f t="shared" ca="1" si="918"/>
        <v/>
      </c>
      <c r="X994" s="25" t="str">
        <f t="shared" ca="1" si="938"/>
        <v/>
      </c>
      <c r="Y994" s="25" t="str">
        <f t="shared" ca="1" si="919"/>
        <v/>
      </c>
      <c r="Z994" s="25" t="str">
        <f t="shared" ca="1" si="939"/>
        <v/>
      </c>
      <c r="AA994" s="25" t="str">
        <f t="shared" ca="1" si="940"/>
        <v/>
      </c>
      <c r="AB994" s="25" t="str">
        <f ca="1">IF($H994="","",IF($Q994="x",SUM(U$3:W994)+SUM(Z$3:AA994)-SUM(AB$3:AB993),0))</f>
        <v/>
      </c>
      <c r="AC994" s="25" t="str">
        <f t="shared" ca="1" si="941"/>
        <v/>
      </c>
      <c r="AD994" s="25" t="str">
        <f t="shared" ca="1" si="920"/>
        <v/>
      </c>
      <c r="AE994" s="7"/>
      <c r="AF994" s="25" t="str">
        <f t="shared" ca="1" si="942"/>
        <v/>
      </c>
      <c r="AG994" s="25">
        <f ca="1">SUM(AF$3:AF994)</f>
        <v>0</v>
      </c>
      <c r="AH994" s="25" t="str">
        <f t="shared" ca="1" si="943"/>
        <v/>
      </c>
      <c r="AI994" s="25" t="str">
        <f t="shared" ca="1" si="921"/>
        <v/>
      </c>
      <c r="AJ994" s="25" t="str">
        <f t="shared" ca="1" si="944"/>
        <v/>
      </c>
      <c r="AK994" s="25" t="str">
        <f t="shared" ca="1" si="922"/>
        <v/>
      </c>
      <c r="AL994" s="25" t="str">
        <f t="shared" ca="1" si="945"/>
        <v/>
      </c>
      <c r="AM994" s="25" t="str">
        <f t="shared" ca="1" si="923"/>
        <v/>
      </c>
      <c r="AN994" s="25" t="str">
        <f t="shared" ca="1" si="946"/>
        <v/>
      </c>
      <c r="AO994" s="25" t="str">
        <f t="shared" ca="1" si="947"/>
        <v/>
      </c>
      <c r="AP994" s="25" t="str">
        <f ca="1">IF($H994="","",IF($Q994="x",SUM(AI$3:AK994)+SUM(AN$3:AO994)-SUM(AP$3:AP993),0))</f>
        <v/>
      </c>
      <c r="AQ994" s="25" t="str">
        <f t="shared" ca="1" si="948"/>
        <v/>
      </c>
      <c r="AR994" s="25" t="str">
        <f t="shared" ca="1" si="924"/>
        <v/>
      </c>
      <c r="AS994" s="7"/>
      <c r="AT994" s="25" t="str">
        <f t="shared" ca="1" si="949"/>
        <v/>
      </c>
      <c r="AU994" s="25">
        <f ca="1">SUM(AT$3:AT994)</f>
        <v>0</v>
      </c>
      <c r="AV994" s="25" t="str">
        <f t="shared" ca="1" si="950"/>
        <v/>
      </c>
      <c r="AW994" s="25" t="str">
        <f t="shared" ca="1" si="925"/>
        <v/>
      </c>
      <c r="AX994" s="25" t="str">
        <f t="shared" ca="1" si="951"/>
        <v/>
      </c>
      <c r="AY994" s="25" t="str">
        <f t="shared" ca="1" si="952"/>
        <v/>
      </c>
      <c r="AZ994" s="25" t="str">
        <f t="shared" ca="1" si="953"/>
        <v/>
      </c>
      <c r="BA994" s="25" t="str">
        <f t="shared" ca="1" si="954"/>
        <v/>
      </c>
      <c r="BB994" s="25" t="str">
        <f t="shared" ca="1" si="955"/>
        <v/>
      </c>
      <c r="BC994" s="25" t="str">
        <f t="shared" ca="1" si="956"/>
        <v/>
      </c>
      <c r="BD994" s="25" t="str">
        <f ca="1">IF($H994="","",IF($Q994="x",SUM(AW$3:AY994)+SUM(BB$3:BC994)-SUM(BD$3:BD993),0))</f>
        <v/>
      </c>
      <c r="BE994" s="25" t="str">
        <f t="shared" ca="1" si="957"/>
        <v/>
      </c>
      <c r="BF994" s="25" t="str">
        <f t="shared" ca="1" si="926"/>
        <v/>
      </c>
      <c r="BG994" s="7"/>
      <c r="BI994" s="25" t="str">
        <f t="shared" ca="1" si="958"/>
        <v/>
      </c>
      <c r="BJ994" s="25">
        <f ca="1">SUM(BI$3:BI994)</f>
        <v>0</v>
      </c>
      <c r="BK994" s="25" t="str">
        <f t="shared" ca="1" si="970"/>
        <v/>
      </c>
      <c r="BL994" s="25" t="str">
        <f t="shared" ca="1" si="927"/>
        <v/>
      </c>
      <c r="BM994" s="25" t="str">
        <f t="shared" ca="1" si="959"/>
        <v/>
      </c>
      <c r="BN994" s="25" t="str">
        <f t="shared" ca="1" si="960"/>
        <v/>
      </c>
      <c r="BO994" s="25" t="str">
        <f t="shared" ca="1" si="961"/>
        <v/>
      </c>
      <c r="BP994" s="25" t="str">
        <f t="shared" ca="1" si="962"/>
        <v/>
      </c>
      <c r="BQ994" s="25" t="str">
        <f t="shared" ca="1" si="963"/>
        <v/>
      </c>
      <c r="BR994" s="25" t="str">
        <f t="shared" ca="1" si="964"/>
        <v/>
      </c>
      <c r="BS994" s="25" t="str">
        <f ca="1">IF($H994="","",IF($Q994="x",SUM(BL$3:BN994)+SUM(BQ$3:BR994)-SUM(BS$3:BS993),0))</f>
        <v/>
      </c>
      <c r="BT994" s="25" t="str">
        <f t="shared" ca="1" si="965"/>
        <v/>
      </c>
      <c r="BU994" s="25" t="str">
        <f t="shared" ca="1" si="928"/>
        <v/>
      </c>
      <c r="BV994" s="7"/>
      <c r="BY994" s="7"/>
      <c r="CB994" s="131">
        <f t="shared" si="912"/>
        <v>991</v>
      </c>
      <c r="CC994" s="132" t="str">
        <f t="shared" ca="1" si="966"/>
        <v/>
      </c>
      <c r="CD994" s="133" t="str">
        <f t="shared" ca="1" si="913"/>
        <v/>
      </c>
      <c r="CE994" s="133" t="str">
        <f t="shared" ca="1" si="967"/>
        <v/>
      </c>
      <c r="CF994" s="133" t="str">
        <f t="shared" ca="1" si="914"/>
        <v/>
      </c>
      <c r="CG994" s="133" t="str">
        <f t="shared" ca="1" si="968"/>
        <v/>
      </c>
      <c r="CH994" s="133" t="str">
        <f ca="1">IF($H994="","",IF(MONTH($H994)=MONTH($C$4)-1,MAX(0,(CG994-SUM(N983:N994)+SUM(O983:O994))-(VLOOKUP(CB994-12,$CB$3:$CH993,6,FALSE))),0)*0.25)</f>
        <v/>
      </c>
      <c r="CI994" s="133" t="str">
        <f ca="1">IF($H994="","",CG994-SUM($CH$4:$CH994))</f>
        <v/>
      </c>
      <c r="CK994" s="133" t="str">
        <f ca="1">IF($H994="","",SUM($N$4:$N994)+$CK$3)</f>
        <v/>
      </c>
      <c r="CL994" s="133" t="str">
        <f ca="1">IF($H994="","",SUM($O$4:$O994))</f>
        <v/>
      </c>
      <c r="CM994" s="133" t="str">
        <f t="shared" ca="1" si="971"/>
        <v/>
      </c>
      <c r="CN994" s="133" t="str">
        <f ca="1">IF($H994="","",ROUND(IF(MONTH($H994)=MONTH($C$4)-1,BT994*(1+CC994)-SUM($CM$4:$CM994),0),2))</f>
        <v/>
      </c>
      <c r="CZ994" s="132" t="str">
        <f t="shared" ca="1" si="929"/>
        <v/>
      </c>
    </row>
    <row r="995" spans="6:104" x14ac:dyDescent="0.2">
      <c r="F995" s="3">
        <v>992</v>
      </c>
      <c r="G995" s="3">
        <f t="shared" si="930"/>
        <v>83</v>
      </c>
      <c r="H995" s="8" t="str">
        <f t="shared" ca="1" si="969"/>
        <v/>
      </c>
      <c r="I995" s="6" t="str">
        <f t="shared" ca="1" si="915"/>
        <v/>
      </c>
      <c r="J995" s="6" t="str">
        <f t="shared" ca="1" si="916"/>
        <v/>
      </c>
      <c r="K995" s="7"/>
      <c r="L995" s="6" t="str">
        <f ca="1">IF($H995="","",IF($J995="",VLOOKUP($I995,Sterbetafeln!$A$4:$I$124,$D$10,FALSE),MAX(0.0005,VLOOKUP($I995,Sterbetafeln!$A$4:$I$124,$D$10,FALSE)*VLOOKUP($J995,Sterbetafeln!$A$4:$I$124,$D$13,FALSE))))</f>
        <v/>
      </c>
      <c r="M995" s="78">
        <f ca="1">SUM($O$3:$O995)</f>
        <v>0</v>
      </c>
      <c r="N995" s="25" t="str">
        <f t="shared" ca="1" si="931"/>
        <v/>
      </c>
      <c r="O995" s="25" t="str">
        <f t="shared" ca="1" si="932"/>
        <v/>
      </c>
      <c r="P995" s="25" t="str">
        <f t="shared" ca="1" si="933"/>
        <v/>
      </c>
      <c r="Q995" s="7" t="str">
        <f t="shared" ca="1" si="934"/>
        <v/>
      </c>
      <c r="R995" s="25" t="str">
        <f t="shared" ca="1" si="935"/>
        <v/>
      </c>
      <c r="S995" s="25">
        <f ca="1">SUM(R$3:R995)</f>
        <v>0</v>
      </c>
      <c r="T995" s="25" t="str">
        <f t="shared" ca="1" si="936"/>
        <v/>
      </c>
      <c r="U995" s="25" t="str">
        <f t="shared" ca="1" si="917"/>
        <v/>
      </c>
      <c r="V995" s="25" t="str">
        <f t="shared" ca="1" si="937"/>
        <v/>
      </c>
      <c r="W995" s="25" t="str">
        <f t="shared" ca="1" si="918"/>
        <v/>
      </c>
      <c r="X995" s="25" t="str">
        <f t="shared" ca="1" si="938"/>
        <v/>
      </c>
      <c r="Y995" s="25" t="str">
        <f t="shared" ca="1" si="919"/>
        <v/>
      </c>
      <c r="Z995" s="25" t="str">
        <f t="shared" ca="1" si="939"/>
        <v/>
      </c>
      <c r="AA995" s="25" t="str">
        <f t="shared" ca="1" si="940"/>
        <v/>
      </c>
      <c r="AB995" s="25" t="str">
        <f ca="1">IF($H995="","",IF($Q995="x",SUM(U$3:W995)+SUM(Z$3:AA995)-SUM(AB$3:AB994),0))</f>
        <v/>
      </c>
      <c r="AC995" s="25" t="str">
        <f t="shared" ca="1" si="941"/>
        <v/>
      </c>
      <c r="AD995" s="25" t="str">
        <f t="shared" ca="1" si="920"/>
        <v/>
      </c>
      <c r="AE995" s="7"/>
      <c r="AF995" s="25" t="str">
        <f t="shared" ca="1" si="942"/>
        <v/>
      </c>
      <c r="AG995" s="25">
        <f ca="1">SUM(AF$3:AF995)</f>
        <v>0</v>
      </c>
      <c r="AH995" s="25" t="str">
        <f t="shared" ca="1" si="943"/>
        <v/>
      </c>
      <c r="AI995" s="25" t="str">
        <f t="shared" ca="1" si="921"/>
        <v/>
      </c>
      <c r="AJ995" s="25" t="str">
        <f t="shared" ca="1" si="944"/>
        <v/>
      </c>
      <c r="AK995" s="25" t="str">
        <f t="shared" ca="1" si="922"/>
        <v/>
      </c>
      <c r="AL995" s="25" t="str">
        <f t="shared" ca="1" si="945"/>
        <v/>
      </c>
      <c r="AM995" s="25" t="str">
        <f t="shared" ca="1" si="923"/>
        <v/>
      </c>
      <c r="AN995" s="25" t="str">
        <f t="shared" ca="1" si="946"/>
        <v/>
      </c>
      <c r="AO995" s="25" t="str">
        <f t="shared" ca="1" si="947"/>
        <v/>
      </c>
      <c r="AP995" s="25" t="str">
        <f ca="1">IF($H995="","",IF($Q995="x",SUM(AI$3:AK995)+SUM(AN$3:AO995)-SUM(AP$3:AP994),0))</f>
        <v/>
      </c>
      <c r="AQ995" s="25" t="str">
        <f t="shared" ca="1" si="948"/>
        <v/>
      </c>
      <c r="AR995" s="25" t="str">
        <f t="shared" ca="1" si="924"/>
        <v/>
      </c>
      <c r="AS995" s="7"/>
      <c r="AT995" s="25" t="str">
        <f t="shared" ca="1" si="949"/>
        <v/>
      </c>
      <c r="AU995" s="25">
        <f ca="1">SUM(AT$3:AT995)</f>
        <v>0</v>
      </c>
      <c r="AV995" s="25" t="str">
        <f t="shared" ca="1" si="950"/>
        <v/>
      </c>
      <c r="AW995" s="25" t="str">
        <f t="shared" ca="1" si="925"/>
        <v/>
      </c>
      <c r="AX995" s="25" t="str">
        <f t="shared" ca="1" si="951"/>
        <v/>
      </c>
      <c r="AY995" s="25" t="str">
        <f t="shared" ca="1" si="952"/>
        <v/>
      </c>
      <c r="AZ995" s="25" t="str">
        <f t="shared" ca="1" si="953"/>
        <v/>
      </c>
      <c r="BA995" s="25" t="str">
        <f t="shared" ca="1" si="954"/>
        <v/>
      </c>
      <c r="BB995" s="25" t="str">
        <f t="shared" ca="1" si="955"/>
        <v/>
      </c>
      <c r="BC995" s="25" t="str">
        <f t="shared" ca="1" si="956"/>
        <v/>
      </c>
      <c r="BD995" s="25" t="str">
        <f ca="1">IF($H995="","",IF($Q995="x",SUM(AW$3:AY995)+SUM(BB$3:BC995)-SUM(BD$3:BD994),0))</f>
        <v/>
      </c>
      <c r="BE995" s="25" t="str">
        <f t="shared" ca="1" si="957"/>
        <v/>
      </c>
      <c r="BF995" s="25" t="str">
        <f t="shared" ca="1" si="926"/>
        <v/>
      </c>
      <c r="BG995" s="7"/>
      <c r="BI995" s="25" t="str">
        <f t="shared" ca="1" si="958"/>
        <v/>
      </c>
      <c r="BJ995" s="25">
        <f ca="1">SUM(BI$3:BI995)</f>
        <v>0</v>
      </c>
      <c r="BK995" s="25" t="str">
        <f t="shared" ca="1" si="970"/>
        <v/>
      </c>
      <c r="BL995" s="25" t="str">
        <f t="shared" ca="1" si="927"/>
        <v/>
      </c>
      <c r="BM995" s="25" t="str">
        <f t="shared" ca="1" si="959"/>
        <v/>
      </c>
      <c r="BN995" s="25" t="str">
        <f t="shared" ca="1" si="960"/>
        <v/>
      </c>
      <c r="BO995" s="25" t="str">
        <f t="shared" ca="1" si="961"/>
        <v/>
      </c>
      <c r="BP995" s="25" t="str">
        <f t="shared" ca="1" si="962"/>
        <v/>
      </c>
      <c r="BQ995" s="25" t="str">
        <f t="shared" ca="1" si="963"/>
        <v/>
      </c>
      <c r="BR995" s="25" t="str">
        <f t="shared" ca="1" si="964"/>
        <v/>
      </c>
      <c r="BS995" s="25" t="str">
        <f ca="1">IF($H995="","",IF($Q995="x",SUM(BL$3:BN995)+SUM(BQ$3:BR995)-SUM(BS$3:BS994),0))</f>
        <v/>
      </c>
      <c r="BT995" s="25" t="str">
        <f t="shared" ca="1" si="965"/>
        <v/>
      </c>
      <c r="BU995" s="25" t="str">
        <f t="shared" ca="1" si="928"/>
        <v/>
      </c>
      <c r="BV995" s="7"/>
      <c r="BY995" s="7"/>
      <c r="CB995" s="131">
        <f t="shared" si="912"/>
        <v>992</v>
      </c>
      <c r="CC995" s="132" t="str">
        <f t="shared" ca="1" si="966"/>
        <v/>
      </c>
      <c r="CD995" s="133" t="str">
        <f t="shared" ca="1" si="913"/>
        <v/>
      </c>
      <c r="CE995" s="133" t="str">
        <f t="shared" ca="1" si="967"/>
        <v/>
      </c>
      <c r="CF995" s="133" t="str">
        <f t="shared" ca="1" si="914"/>
        <v/>
      </c>
      <c r="CG995" s="133" t="str">
        <f t="shared" ca="1" si="968"/>
        <v/>
      </c>
      <c r="CH995" s="133" t="str">
        <f ca="1">IF($H995="","",IF(MONTH($H995)=MONTH($C$4)-1,MAX(0,(CG995-SUM(N984:N995)+SUM(O984:O995))-(VLOOKUP(CB995-12,$CB$3:$CH994,6,FALSE))),0)*0.25)</f>
        <v/>
      </c>
      <c r="CI995" s="133" t="str">
        <f ca="1">IF($H995="","",CG995-SUM($CH$4:$CH995))</f>
        <v/>
      </c>
      <c r="CK995" s="133" t="str">
        <f ca="1">IF($H995="","",SUM($N$4:$N995)+$CK$3)</f>
        <v/>
      </c>
      <c r="CL995" s="133" t="str">
        <f ca="1">IF($H995="","",SUM($O$4:$O995))</f>
        <v/>
      </c>
      <c r="CM995" s="133" t="str">
        <f t="shared" ca="1" si="971"/>
        <v/>
      </c>
      <c r="CN995" s="133" t="str">
        <f ca="1">IF($H995="","",ROUND(IF(MONTH($H995)=MONTH($C$4)-1,BT995*(1+CC995)-SUM($CM$4:$CM995),0),2))</f>
        <v/>
      </c>
      <c r="CZ995" s="132" t="str">
        <f t="shared" ca="1" si="929"/>
        <v/>
      </c>
    </row>
    <row r="996" spans="6:104" x14ac:dyDescent="0.2">
      <c r="F996" s="3">
        <v>993</v>
      </c>
      <c r="G996" s="3">
        <f t="shared" si="930"/>
        <v>83</v>
      </c>
      <c r="H996" s="8" t="str">
        <f t="shared" ca="1" si="969"/>
        <v/>
      </c>
      <c r="I996" s="6" t="str">
        <f t="shared" ca="1" si="915"/>
        <v/>
      </c>
      <c r="J996" s="6" t="str">
        <f t="shared" ca="1" si="916"/>
        <v/>
      </c>
      <c r="K996" s="7"/>
      <c r="L996" s="6" t="str">
        <f ca="1">IF($H996="","",IF($J996="",VLOOKUP($I996,Sterbetafeln!$A$4:$I$124,$D$10,FALSE),MAX(0.0005,VLOOKUP($I996,Sterbetafeln!$A$4:$I$124,$D$10,FALSE)*VLOOKUP($J996,Sterbetafeln!$A$4:$I$124,$D$13,FALSE))))</f>
        <v/>
      </c>
      <c r="M996" s="78">
        <f ca="1">SUM($O$3:$O996)</f>
        <v>0</v>
      </c>
      <c r="N996" s="25" t="str">
        <f t="shared" ca="1" si="931"/>
        <v/>
      </c>
      <c r="O996" s="25" t="str">
        <f t="shared" ca="1" si="932"/>
        <v/>
      </c>
      <c r="P996" s="25" t="str">
        <f t="shared" ca="1" si="933"/>
        <v/>
      </c>
      <c r="Q996" s="7" t="str">
        <f t="shared" ca="1" si="934"/>
        <v/>
      </c>
      <c r="R996" s="25" t="str">
        <f t="shared" ca="1" si="935"/>
        <v/>
      </c>
      <c r="S996" s="25">
        <f ca="1">SUM(R$3:R996)</f>
        <v>0</v>
      </c>
      <c r="T996" s="25" t="str">
        <f t="shared" ca="1" si="936"/>
        <v/>
      </c>
      <c r="U996" s="25" t="str">
        <f t="shared" ca="1" si="917"/>
        <v/>
      </c>
      <c r="V996" s="25" t="str">
        <f t="shared" ca="1" si="937"/>
        <v/>
      </c>
      <c r="W996" s="25" t="str">
        <f t="shared" ca="1" si="918"/>
        <v/>
      </c>
      <c r="X996" s="25" t="str">
        <f t="shared" ca="1" si="938"/>
        <v/>
      </c>
      <c r="Y996" s="25" t="str">
        <f t="shared" ca="1" si="919"/>
        <v/>
      </c>
      <c r="Z996" s="25" t="str">
        <f t="shared" ca="1" si="939"/>
        <v/>
      </c>
      <c r="AA996" s="25" t="str">
        <f t="shared" ca="1" si="940"/>
        <v/>
      </c>
      <c r="AB996" s="25" t="str">
        <f ca="1">IF($H996="","",IF($Q996="x",SUM(U$3:W996)+SUM(Z$3:AA996)-SUM(AB$3:AB995),0))</f>
        <v/>
      </c>
      <c r="AC996" s="25" t="str">
        <f t="shared" ca="1" si="941"/>
        <v/>
      </c>
      <c r="AD996" s="25" t="str">
        <f t="shared" ca="1" si="920"/>
        <v/>
      </c>
      <c r="AE996" s="7"/>
      <c r="AF996" s="25" t="str">
        <f t="shared" ca="1" si="942"/>
        <v/>
      </c>
      <c r="AG996" s="25">
        <f ca="1">SUM(AF$3:AF996)</f>
        <v>0</v>
      </c>
      <c r="AH996" s="25" t="str">
        <f t="shared" ca="1" si="943"/>
        <v/>
      </c>
      <c r="AI996" s="25" t="str">
        <f t="shared" ca="1" si="921"/>
        <v/>
      </c>
      <c r="AJ996" s="25" t="str">
        <f t="shared" ca="1" si="944"/>
        <v/>
      </c>
      <c r="AK996" s="25" t="str">
        <f t="shared" ca="1" si="922"/>
        <v/>
      </c>
      <c r="AL996" s="25" t="str">
        <f t="shared" ca="1" si="945"/>
        <v/>
      </c>
      <c r="AM996" s="25" t="str">
        <f t="shared" ca="1" si="923"/>
        <v/>
      </c>
      <c r="AN996" s="25" t="str">
        <f t="shared" ca="1" si="946"/>
        <v/>
      </c>
      <c r="AO996" s="25" t="str">
        <f t="shared" ca="1" si="947"/>
        <v/>
      </c>
      <c r="AP996" s="25" t="str">
        <f ca="1">IF($H996="","",IF($Q996="x",SUM(AI$3:AK996)+SUM(AN$3:AO996)-SUM(AP$3:AP995),0))</f>
        <v/>
      </c>
      <c r="AQ996" s="25" t="str">
        <f t="shared" ca="1" si="948"/>
        <v/>
      </c>
      <c r="AR996" s="25" t="str">
        <f t="shared" ca="1" si="924"/>
        <v/>
      </c>
      <c r="AS996" s="7"/>
      <c r="AT996" s="25" t="str">
        <f t="shared" ca="1" si="949"/>
        <v/>
      </c>
      <c r="AU996" s="25">
        <f ca="1">SUM(AT$3:AT996)</f>
        <v>0</v>
      </c>
      <c r="AV996" s="25" t="str">
        <f t="shared" ca="1" si="950"/>
        <v/>
      </c>
      <c r="AW996" s="25" t="str">
        <f t="shared" ca="1" si="925"/>
        <v/>
      </c>
      <c r="AX996" s="25" t="str">
        <f t="shared" ca="1" si="951"/>
        <v/>
      </c>
      <c r="AY996" s="25" t="str">
        <f t="shared" ca="1" si="952"/>
        <v/>
      </c>
      <c r="AZ996" s="25" t="str">
        <f t="shared" ca="1" si="953"/>
        <v/>
      </c>
      <c r="BA996" s="25" t="str">
        <f t="shared" ca="1" si="954"/>
        <v/>
      </c>
      <c r="BB996" s="25" t="str">
        <f t="shared" ca="1" si="955"/>
        <v/>
      </c>
      <c r="BC996" s="25" t="str">
        <f t="shared" ca="1" si="956"/>
        <v/>
      </c>
      <c r="BD996" s="25" t="str">
        <f ca="1">IF($H996="","",IF($Q996="x",SUM(AW$3:AY996)+SUM(BB$3:BC996)-SUM(BD$3:BD995),0))</f>
        <v/>
      </c>
      <c r="BE996" s="25" t="str">
        <f t="shared" ca="1" si="957"/>
        <v/>
      </c>
      <c r="BF996" s="25" t="str">
        <f t="shared" ca="1" si="926"/>
        <v/>
      </c>
      <c r="BG996" s="7"/>
      <c r="BI996" s="25" t="str">
        <f t="shared" ca="1" si="958"/>
        <v/>
      </c>
      <c r="BJ996" s="25">
        <f ca="1">SUM(BI$3:BI996)</f>
        <v>0</v>
      </c>
      <c r="BK996" s="25" t="str">
        <f t="shared" ca="1" si="970"/>
        <v/>
      </c>
      <c r="BL996" s="25" t="str">
        <f t="shared" ca="1" si="927"/>
        <v/>
      </c>
      <c r="BM996" s="25" t="str">
        <f t="shared" ca="1" si="959"/>
        <v/>
      </c>
      <c r="BN996" s="25" t="str">
        <f t="shared" ca="1" si="960"/>
        <v/>
      </c>
      <c r="BO996" s="25" t="str">
        <f t="shared" ca="1" si="961"/>
        <v/>
      </c>
      <c r="BP996" s="25" t="str">
        <f t="shared" ca="1" si="962"/>
        <v/>
      </c>
      <c r="BQ996" s="25" t="str">
        <f t="shared" ca="1" si="963"/>
        <v/>
      </c>
      <c r="BR996" s="25" t="str">
        <f t="shared" ca="1" si="964"/>
        <v/>
      </c>
      <c r="BS996" s="25" t="str">
        <f ca="1">IF($H996="","",IF($Q996="x",SUM(BL$3:BN996)+SUM(BQ$3:BR996)-SUM(BS$3:BS995),0))</f>
        <v/>
      </c>
      <c r="BT996" s="25" t="str">
        <f t="shared" ca="1" si="965"/>
        <v/>
      </c>
      <c r="BU996" s="25" t="str">
        <f t="shared" ca="1" si="928"/>
        <v/>
      </c>
      <c r="BV996" s="7"/>
      <c r="BY996" s="7"/>
      <c r="CB996" s="131">
        <f t="shared" si="912"/>
        <v>993</v>
      </c>
      <c r="CC996" s="132" t="str">
        <f t="shared" ca="1" si="966"/>
        <v/>
      </c>
      <c r="CD996" s="133" t="str">
        <f t="shared" ca="1" si="913"/>
        <v/>
      </c>
      <c r="CE996" s="133" t="str">
        <f t="shared" ca="1" si="967"/>
        <v/>
      </c>
      <c r="CF996" s="133" t="str">
        <f t="shared" ca="1" si="914"/>
        <v/>
      </c>
      <c r="CG996" s="133" t="str">
        <f t="shared" ca="1" si="968"/>
        <v/>
      </c>
      <c r="CH996" s="133" t="str">
        <f ca="1">IF($H996="","",IF(MONTH($H996)=MONTH($C$4)-1,MAX(0,(CG996-SUM(N985:N996)+SUM(O985:O996))-(VLOOKUP(CB996-12,$CB$3:$CH995,6,FALSE))),0)*0.25)</f>
        <v/>
      </c>
      <c r="CI996" s="133" t="str">
        <f ca="1">IF($H996="","",CG996-SUM($CH$4:$CH996))</f>
        <v/>
      </c>
      <c r="CK996" s="133" t="str">
        <f ca="1">IF($H996="","",SUM($N$4:$N996)+$CK$3)</f>
        <v/>
      </c>
      <c r="CL996" s="133" t="str">
        <f ca="1">IF($H996="","",SUM($O$4:$O996))</f>
        <v/>
      </c>
      <c r="CM996" s="133" t="str">
        <f t="shared" ca="1" si="971"/>
        <v/>
      </c>
      <c r="CN996" s="133" t="str">
        <f ca="1">IF($H996="","",ROUND(IF(MONTH($H996)=MONTH($C$4)-1,BT996*(1+CC996)-SUM($CM$4:$CM996),0),2))</f>
        <v/>
      </c>
      <c r="CZ996" s="132" t="str">
        <f t="shared" ca="1" si="929"/>
        <v/>
      </c>
    </row>
    <row r="997" spans="6:104" x14ac:dyDescent="0.2">
      <c r="F997" s="3">
        <v>994</v>
      </c>
      <c r="G997" s="3">
        <f t="shared" si="930"/>
        <v>83</v>
      </c>
      <c r="H997" s="8" t="str">
        <f t="shared" ca="1" si="969"/>
        <v/>
      </c>
      <c r="I997" s="6" t="str">
        <f t="shared" ca="1" si="915"/>
        <v/>
      </c>
      <c r="J997" s="6" t="str">
        <f t="shared" ca="1" si="916"/>
        <v/>
      </c>
      <c r="K997" s="7"/>
      <c r="L997" s="6" t="str">
        <f ca="1">IF($H997="","",IF($J997="",VLOOKUP($I997,Sterbetafeln!$A$4:$I$124,$D$10,FALSE),MAX(0.0005,VLOOKUP($I997,Sterbetafeln!$A$4:$I$124,$D$10,FALSE)*VLOOKUP($J997,Sterbetafeln!$A$4:$I$124,$D$13,FALSE))))</f>
        <v/>
      </c>
      <c r="M997" s="78">
        <f ca="1">SUM($O$3:$O997)</f>
        <v>0</v>
      </c>
      <c r="N997" s="25" t="str">
        <f t="shared" ca="1" si="931"/>
        <v/>
      </c>
      <c r="O997" s="25" t="str">
        <f t="shared" ca="1" si="932"/>
        <v/>
      </c>
      <c r="P997" s="25" t="str">
        <f t="shared" ca="1" si="933"/>
        <v/>
      </c>
      <c r="Q997" s="7" t="str">
        <f t="shared" ca="1" si="934"/>
        <v/>
      </c>
      <c r="R997" s="25" t="str">
        <f t="shared" ca="1" si="935"/>
        <v/>
      </c>
      <c r="S997" s="25">
        <f ca="1">SUM(R$3:R997)</f>
        <v>0</v>
      </c>
      <c r="T997" s="25" t="str">
        <f t="shared" ca="1" si="936"/>
        <v/>
      </c>
      <c r="U997" s="25" t="str">
        <f t="shared" ca="1" si="917"/>
        <v/>
      </c>
      <c r="V997" s="25" t="str">
        <f t="shared" ca="1" si="937"/>
        <v/>
      </c>
      <c r="W997" s="25" t="str">
        <f t="shared" ca="1" si="918"/>
        <v/>
      </c>
      <c r="X997" s="25" t="str">
        <f t="shared" ca="1" si="938"/>
        <v/>
      </c>
      <c r="Y997" s="25" t="str">
        <f t="shared" ca="1" si="919"/>
        <v/>
      </c>
      <c r="Z997" s="25" t="str">
        <f t="shared" ca="1" si="939"/>
        <v/>
      </c>
      <c r="AA997" s="25" t="str">
        <f t="shared" ca="1" si="940"/>
        <v/>
      </c>
      <c r="AB997" s="25" t="str">
        <f ca="1">IF($H997="","",IF($Q997="x",SUM(U$3:W997)+SUM(Z$3:AA997)-SUM(AB$3:AB996),0))</f>
        <v/>
      </c>
      <c r="AC997" s="25" t="str">
        <f t="shared" ca="1" si="941"/>
        <v/>
      </c>
      <c r="AD997" s="25" t="str">
        <f t="shared" ca="1" si="920"/>
        <v/>
      </c>
      <c r="AE997" s="7"/>
      <c r="AF997" s="25" t="str">
        <f t="shared" ca="1" si="942"/>
        <v/>
      </c>
      <c r="AG997" s="25">
        <f ca="1">SUM(AF$3:AF997)</f>
        <v>0</v>
      </c>
      <c r="AH997" s="25" t="str">
        <f t="shared" ca="1" si="943"/>
        <v/>
      </c>
      <c r="AI997" s="25" t="str">
        <f t="shared" ca="1" si="921"/>
        <v/>
      </c>
      <c r="AJ997" s="25" t="str">
        <f t="shared" ca="1" si="944"/>
        <v/>
      </c>
      <c r="AK997" s="25" t="str">
        <f t="shared" ca="1" si="922"/>
        <v/>
      </c>
      <c r="AL997" s="25" t="str">
        <f t="shared" ca="1" si="945"/>
        <v/>
      </c>
      <c r="AM997" s="25" t="str">
        <f t="shared" ca="1" si="923"/>
        <v/>
      </c>
      <c r="AN997" s="25" t="str">
        <f t="shared" ca="1" si="946"/>
        <v/>
      </c>
      <c r="AO997" s="25" t="str">
        <f t="shared" ca="1" si="947"/>
        <v/>
      </c>
      <c r="AP997" s="25" t="str">
        <f ca="1">IF($H997="","",IF($Q997="x",SUM(AI$3:AK997)+SUM(AN$3:AO997)-SUM(AP$3:AP996),0))</f>
        <v/>
      </c>
      <c r="AQ997" s="25" t="str">
        <f t="shared" ca="1" si="948"/>
        <v/>
      </c>
      <c r="AR997" s="25" t="str">
        <f t="shared" ca="1" si="924"/>
        <v/>
      </c>
      <c r="AS997" s="7"/>
      <c r="AT997" s="25" t="str">
        <f t="shared" ca="1" si="949"/>
        <v/>
      </c>
      <c r="AU997" s="25">
        <f ca="1">SUM(AT$3:AT997)</f>
        <v>0</v>
      </c>
      <c r="AV997" s="25" t="str">
        <f t="shared" ca="1" si="950"/>
        <v/>
      </c>
      <c r="AW997" s="25" t="str">
        <f t="shared" ca="1" si="925"/>
        <v/>
      </c>
      <c r="AX997" s="25" t="str">
        <f t="shared" ca="1" si="951"/>
        <v/>
      </c>
      <c r="AY997" s="25" t="str">
        <f t="shared" ca="1" si="952"/>
        <v/>
      </c>
      <c r="AZ997" s="25" t="str">
        <f t="shared" ca="1" si="953"/>
        <v/>
      </c>
      <c r="BA997" s="25" t="str">
        <f t="shared" ca="1" si="954"/>
        <v/>
      </c>
      <c r="BB997" s="25" t="str">
        <f t="shared" ca="1" si="955"/>
        <v/>
      </c>
      <c r="BC997" s="25" t="str">
        <f t="shared" ca="1" si="956"/>
        <v/>
      </c>
      <c r="BD997" s="25" t="str">
        <f ca="1">IF($H997="","",IF($Q997="x",SUM(AW$3:AY997)+SUM(BB$3:BC997)-SUM(BD$3:BD996),0))</f>
        <v/>
      </c>
      <c r="BE997" s="25" t="str">
        <f t="shared" ca="1" si="957"/>
        <v/>
      </c>
      <c r="BF997" s="25" t="str">
        <f t="shared" ca="1" si="926"/>
        <v/>
      </c>
      <c r="BG997" s="7"/>
      <c r="BI997" s="25" t="str">
        <f t="shared" ca="1" si="958"/>
        <v/>
      </c>
      <c r="BJ997" s="25">
        <f ca="1">SUM(BI$3:BI997)</f>
        <v>0</v>
      </c>
      <c r="BK997" s="25" t="str">
        <f t="shared" ca="1" si="970"/>
        <v/>
      </c>
      <c r="BL997" s="25" t="str">
        <f t="shared" ca="1" si="927"/>
        <v/>
      </c>
      <c r="BM997" s="25" t="str">
        <f t="shared" ca="1" si="959"/>
        <v/>
      </c>
      <c r="BN997" s="25" t="str">
        <f t="shared" ca="1" si="960"/>
        <v/>
      </c>
      <c r="BO997" s="25" t="str">
        <f t="shared" ca="1" si="961"/>
        <v/>
      </c>
      <c r="BP997" s="25" t="str">
        <f t="shared" ca="1" si="962"/>
        <v/>
      </c>
      <c r="BQ997" s="25" t="str">
        <f t="shared" ca="1" si="963"/>
        <v/>
      </c>
      <c r="BR997" s="25" t="str">
        <f t="shared" ca="1" si="964"/>
        <v/>
      </c>
      <c r="BS997" s="25" t="str">
        <f ca="1">IF($H997="","",IF($Q997="x",SUM(BL$3:BN997)+SUM(BQ$3:BR997)-SUM(BS$3:BS996),0))</f>
        <v/>
      </c>
      <c r="BT997" s="25" t="str">
        <f t="shared" ca="1" si="965"/>
        <v/>
      </c>
      <c r="BU997" s="25" t="str">
        <f t="shared" ca="1" si="928"/>
        <v/>
      </c>
      <c r="BV997" s="7"/>
      <c r="BY997" s="7"/>
      <c r="CB997" s="131">
        <f t="shared" si="912"/>
        <v>994</v>
      </c>
      <c r="CC997" s="132" t="str">
        <f t="shared" ca="1" si="966"/>
        <v/>
      </c>
      <c r="CD997" s="133" t="str">
        <f t="shared" ca="1" si="913"/>
        <v/>
      </c>
      <c r="CE997" s="133" t="str">
        <f t="shared" ca="1" si="967"/>
        <v/>
      </c>
      <c r="CF997" s="133" t="str">
        <f t="shared" ca="1" si="914"/>
        <v/>
      </c>
      <c r="CG997" s="133" t="str">
        <f t="shared" ca="1" si="968"/>
        <v/>
      </c>
      <c r="CH997" s="133" t="str">
        <f ca="1">IF($H997="","",IF(MONTH($H997)=MONTH($C$4)-1,MAX(0,(CG997-SUM(N986:N997)+SUM(O986:O997))-(VLOOKUP(CB997-12,$CB$3:$CH996,6,FALSE))),0)*0.25)</f>
        <v/>
      </c>
      <c r="CI997" s="133" t="str">
        <f ca="1">IF($H997="","",CG997-SUM($CH$4:$CH997))</f>
        <v/>
      </c>
      <c r="CK997" s="133" t="str">
        <f ca="1">IF($H997="","",SUM($N$4:$N997)+$CK$3)</f>
        <v/>
      </c>
      <c r="CL997" s="133" t="str">
        <f ca="1">IF($H997="","",SUM($O$4:$O997))</f>
        <v/>
      </c>
      <c r="CM997" s="133" t="str">
        <f t="shared" ca="1" si="971"/>
        <v/>
      </c>
      <c r="CN997" s="133" t="str">
        <f ca="1">IF($H997="","",ROUND(IF(MONTH($H997)=MONTH($C$4)-1,BT997*(1+CC997)-SUM($CM$4:$CM997),0),2))</f>
        <v/>
      </c>
      <c r="CZ997" s="132" t="str">
        <f t="shared" ca="1" si="929"/>
        <v/>
      </c>
    </row>
    <row r="998" spans="6:104" x14ac:dyDescent="0.2">
      <c r="F998" s="3">
        <v>995</v>
      </c>
      <c r="G998" s="3">
        <f t="shared" si="930"/>
        <v>83</v>
      </c>
      <c r="H998" s="8" t="str">
        <f t="shared" ca="1" si="969"/>
        <v/>
      </c>
      <c r="I998" s="6" t="str">
        <f t="shared" ca="1" si="915"/>
        <v/>
      </c>
      <c r="J998" s="6" t="str">
        <f t="shared" ca="1" si="916"/>
        <v/>
      </c>
      <c r="K998" s="7"/>
      <c r="L998" s="6" t="str">
        <f ca="1">IF($H998="","",IF($J998="",VLOOKUP($I998,Sterbetafeln!$A$4:$I$124,$D$10,FALSE),MAX(0.0005,VLOOKUP($I998,Sterbetafeln!$A$4:$I$124,$D$10,FALSE)*VLOOKUP($J998,Sterbetafeln!$A$4:$I$124,$D$13,FALSE))))</f>
        <v/>
      </c>
      <c r="M998" s="78">
        <f ca="1">SUM($O$3:$O998)</f>
        <v>0</v>
      </c>
      <c r="N998" s="25" t="str">
        <f t="shared" ca="1" si="931"/>
        <v/>
      </c>
      <c r="O998" s="25" t="str">
        <f t="shared" ca="1" si="932"/>
        <v/>
      </c>
      <c r="P998" s="25" t="str">
        <f t="shared" ca="1" si="933"/>
        <v/>
      </c>
      <c r="Q998" s="7" t="str">
        <f t="shared" ca="1" si="934"/>
        <v/>
      </c>
      <c r="R998" s="25" t="str">
        <f t="shared" ca="1" si="935"/>
        <v/>
      </c>
      <c r="S998" s="25">
        <f ca="1">SUM(R$3:R998)</f>
        <v>0</v>
      </c>
      <c r="T998" s="25" t="str">
        <f t="shared" ca="1" si="936"/>
        <v/>
      </c>
      <c r="U998" s="25" t="str">
        <f t="shared" ca="1" si="917"/>
        <v/>
      </c>
      <c r="V998" s="25" t="str">
        <f t="shared" ca="1" si="937"/>
        <v/>
      </c>
      <c r="W998" s="25" t="str">
        <f t="shared" ca="1" si="918"/>
        <v/>
      </c>
      <c r="X998" s="25" t="str">
        <f t="shared" ca="1" si="938"/>
        <v/>
      </c>
      <c r="Y998" s="25" t="str">
        <f t="shared" ca="1" si="919"/>
        <v/>
      </c>
      <c r="Z998" s="25" t="str">
        <f t="shared" ca="1" si="939"/>
        <v/>
      </c>
      <c r="AA998" s="25" t="str">
        <f t="shared" ca="1" si="940"/>
        <v/>
      </c>
      <c r="AB998" s="25" t="str">
        <f ca="1">IF($H998="","",IF($Q998="x",SUM(U$3:W998)+SUM(Z$3:AA998)-SUM(AB$3:AB997),0))</f>
        <v/>
      </c>
      <c r="AC998" s="25" t="str">
        <f t="shared" ca="1" si="941"/>
        <v/>
      </c>
      <c r="AD998" s="25" t="str">
        <f t="shared" ca="1" si="920"/>
        <v/>
      </c>
      <c r="AE998" s="7"/>
      <c r="AF998" s="25" t="str">
        <f t="shared" ca="1" si="942"/>
        <v/>
      </c>
      <c r="AG998" s="25">
        <f ca="1">SUM(AF$3:AF998)</f>
        <v>0</v>
      </c>
      <c r="AH998" s="25" t="str">
        <f t="shared" ca="1" si="943"/>
        <v/>
      </c>
      <c r="AI998" s="25" t="str">
        <f t="shared" ca="1" si="921"/>
        <v/>
      </c>
      <c r="AJ998" s="25" t="str">
        <f t="shared" ca="1" si="944"/>
        <v/>
      </c>
      <c r="AK998" s="25" t="str">
        <f t="shared" ca="1" si="922"/>
        <v/>
      </c>
      <c r="AL998" s="25" t="str">
        <f t="shared" ca="1" si="945"/>
        <v/>
      </c>
      <c r="AM998" s="25" t="str">
        <f t="shared" ca="1" si="923"/>
        <v/>
      </c>
      <c r="AN998" s="25" t="str">
        <f t="shared" ca="1" si="946"/>
        <v/>
      </c>
      <c r="AO998" s="25" t="str">
        <f t="shared" ca="1" si="947"/>
        <v/>
      </c>
      <c r="AP998" s="25" t="str">
        <f ca="1">IF($H998="","",IF($Q998="x",SUM(AI$3:AK998)+SUM(AN$3:AO998)-SUM(AP$3:AP997),0))</f>
        <v/>
      </c>
      <c r="AQ998" s="25" t="str">
        <f t="shared" ca="1" si="948"/>
        <v/>
      </c>
      <c r="AR998" s="25" t="str">
        <f t="shared" ca="1" si="924"/>
        <v/>
      </c>
      <c r="AS998" s="7"/>
      <c r="AT998" s="25" t="str">
        <f t="shared" ca="1" si="949"/>
        <v/>
      </c>
      <c r="AU998" s="25">
        <f ca="1">SUM(AT$3:AT998)</f>
        <v>0</v>
      </c>
      <c r="AV998" s="25" t="str">
        <f t="shared" ca="1" si="950"/>
        <v/>
      </c>
      <c r="AW998" s="25" t="str">
        <f t="shared" ca="1" si="925"/>
        <v/>
      </c>
      <c r="AX998" s="25" t="str">
        <f t="shared" ca="1" si="951"/>
        <v/>
      </c>
      <c r="AY998" s="25" t="str">
        <f t="shared" ca="1" si="952"/>
        <v/>
      </c>
      <c r="AZ998" s="25" t="str">
        <f t="shared" ca="1" si="953"/>
        <v/>
      </c>
      <c r="BA998" s="25" t="str">
        <f t="shared" ca="1" si="954"/>
        <v/>
      </c>
      <c r="BB998" s="25" t="str">
        <f t="shared" ca="1" si="955"/>
        <v/>
      </c>
      <c r="BC998" s="25" t="str">
        <f t="shared" ca="1" si="956"/>
        <v/>
      </c>
      <c r="BD998" s="25" t="str">
        <f ca="1">IF($H998="","",IF($Q998="x",SUM(AW$3:AY998)+SUM(BB$3:BC998)-SUM(BD$3:BD997),0))</f>
        <v/>
      </c>
      <c r="BE998" s="25" t="str">
        <f t="shared" ca="1" si="957"/>
        <v/>
      </c>
      <c r="BF998" s="25" t="str">
        <f t="shared" ca="1" si="926"/>
        <v/>
      </c>
      <c r="BG998" s="7"/>
      <c r="BI998" s="25" t="str">
        <f t="shared" ca="1" si="958"/>
        <v/>
      </c>
      <c r="BJ998" s="25">
        <f ca="1">SUM(BI$3:BI998)</f>
        <v>0</v>
      </c>
      <c r="BK998" s="25" t="str">
        <f t="shared" ca="1" si="970"/>
        <v/>
      </c>
      <c r="BL998" s="25" t="str">
        <f t="shared" ca="1" si="927"/>
        <v/>
      </c>
      <c r="BM998" s="25" t="str">
        <f t="shared" ca="1" si="959"/>
        <v/>
      </c>
      <c r="BN998" s="25" t="str">
        <f t="shared" ca="1" si="960"/>
        <v/>
      </c>
      <c r="BO998" s="25" t="str">
        <f t="shared" ca="1" si="961"/>
        <v/>
      </c>
      <c r="BP998" s="25" t="str">
        <f t="shared" ca="1" si="962"/>
        <v/>
      </c>
      <c r="BQ998" s="25" t="str">
        <f t="shared" ca="1" si="963"/>
        <v/>
      </c>
      <c r="BR998" s="25" t="str">
        <f t="shared" ca="1" si="964"/>
        <v/>
      </c>
      <c r="BS998" s="25" t="str">
        <f ca="1">IF($H998="","",IF($Q998="x",SUM(BL$3:BN998)+SUM(BQ$3:BR998)-SUM(BS$3:BS997),0))</f>
        <v/>
      </c>
      <c r="BT998" s="25" t="str">
        <f t="shared" ca="1" si="965"/>
        <v/>
      </c>
      <c r="BU998" s="25" t="str">
        <f t="shared" ca="1" si="928"/>
        <v/>
      </c>
      <c r="BV998" s="7"/>
      <c r="BY998" s="7"/>
      <c r="CB998" s="131">
        <f t="shared" si="912"/>
        <v>995</v>
      </c>
      <c r="CC998" s="132" t="str">
        <f t="shared" ca="1" si="966"/>
        <v/>
      </c>
      <c r="CD998" s="133" t="str">
        <f t="shared" ca="1" si="913"/>
        <v/>
      </c>
      <c r="CE998" s="133" t="str">
        <f t="shared" ca="1" si="967"/>
        <v/>
      </c>
      <c r="CF998" s="133" t="str">
        <f t="shared" ca="1" si="914"/>
        <v/>
      </c>
      <c r="CG998" s="133" t="str">
        <f t="shared" ca="1" si="968"/>
        <v/>
      </c>
      <c r="CH998" s="133" t="str">
        <f ca="1">IF($H998="","",IF(MONTH($H998)=MONTH($C$4)-1,MAX(0,(CG998-SUM(N987:N998)+SUM(O987:O998))-(VLOOKUP(CB998-12,$CB$3:$CH997,6,FALSE))),0)*0.25)</f>
        <v/>
      </c>
      <c r="CI998" s="133" t="str">
        <f ca="1">IF($H998="","",CG998-SUM($CH$4:$CH998))</f>
        <v/>
      </c>
      <c r="CK998" s="133" t="str">
        <f ca="1">IF($H998="","",SUM($N$4:$N998)+$CK$3)</f>
        <v/>
      </c>
      <c r="CL998" s="133" t="str">
        <f ca="1">IF($H998="","",SUM($O$4:$O998))</f>
        <v/>
      </c>
      <c r="CM998" s="133" t="str">
        <f t="shared" ca="1" si="971"/>
        <v/>
      </c>
      <c r="CN998" s="133" t="str">
        <f ca="1">IF($H998="","",ROUND(IF(MONTH($H998)=MONTH($C$4)-1,BT998*(1+CC998)-SUM($CM$4:$CM998),0),2))</f>
        <v/>
      </c>
      <c r="CZ998" s="132" t="str">
        <f t="shared" ca="1" si="929"/>
        <v/>
      </c>
    </row>
    <row r="999" spans="6:104" x14ac:dyDescent="0.2">
      <c r="F999" s="3">
        <v>996</v>
      </c>
      <c r="G999" s="3">
        <f t="shared" si="930"/>
        <v>83</v>
      </c>
      <c r="H999" s="8" t="str">
        <f t="shared" ca="1" si="969"/>
        <v/>
      </c>
      <c r="I999" s="6" t="str">
        <f t="shared" ca="1" si="915"/>
        <v/>
      </c>
      <c r="J999" s="6" t="str">
        <f t="shared" ca="1" si="916"/>
        <v/>
      </c>
      <c r="K999" s="7"/>
      <c r="L999" s="6" t="str">
        <f ca="1">IF($H999="","",IF($J999="",VLOOKUP($I999,Sterbetafeln!$A$4:$I$124,$D$10,FALSE),MAX(0.0005,VLOOKUP($I999,Sterbetafeln!$A$4:$I$124,$D$10,FALSE)*VLOOKUP($J999,Sterbetafeln!$A$4:$I$124,$D$13,FALSE))))</f>
        <v/>
      </c>
      <c r="M999" s="78">
        <f ca="1">SUM($O$3:$O999)</f>
        <v>0</v>
      </c>
      <c r="N999" s="25" t="str">
        <f t="shared" ca="1" si="931"/>
        <v/>
      </c>
      <c r="O999" s="25" t="str">
        <f t="shared" ca="1" si="932"/>
        <v/>
      </c>
      <c r="P999" s="25" t="str">
        <f t="shared" ca="1" si="933"/>
        <v/>
      </c>
      <c r="Q999" s="7" t="str">
        <f t="shared" ca="1" si="934"/>
        <v/>
      </c>
      <c r="R999" s="25" t="str">
        <f t="shared" ca="1" si="935"/>
        <v/>
      </c>
      <c r="S999" s="25">
        <f ca="1">SUM(R$3:R999)</f>
        <v>0</v>
      </c>
      <c r="T999" s="25" t="str">
        <f t="shared" ca="1" si="936"/>
        <v/>
      </c>
      <c r="U999" s="25" t="str">
        <f t="shared" ca="1" si="917"/>
        <v/>
      </c>
      <c r="V999" s="25" t="str">
        <f t="shared" ca="1" si="937"/>
        <v/>
      </c>
      <c r="W999" s="25" t="str">
        <f t="shared" ca="1" si="918"/>
        <v/>
      </c>
      <c r="X999" s="25" t="str">
        <f t="shared" ca="1" si="938"/>
        <v/>
      </c>
      <c r="Y999" s="25" t="str">
        <f t="shared" ca="1" si="919"/>
        <v/>
      </c>
      <c r="Z999" s="25" t="str">
        <f t="shared" ca="1" si="939"/>
        <v/>
      </c>
      <c r="AA999" s="25" t="str">
        <f t="shared" ca="1" si="940"/>
        <v/>
      </c>
      <c r="AB999" s="25" t="str">
        <f ca="1">IF($H999="","",IF($Q999="x",SUM(U$3:W999)+SUM(Z$3:AA999)-SUM(AB$3:AB998),0))</f>
        <v/>
      </c>
      <c r="AC999" s="25" t="str">
        <f t="shared" ca="1" si="941"/>
        <v/>
      </c>
      <c r="AD999" s="25" t="str">
        <f t="shared" ca="1" si="920"/>
        <v/>
      </c>
      <c r="AE999" s="7"/>
      <c r="AF999" s="25" t="str">
        <f t="shared" ca="1" si="942"/>
        <v/>
      </c>
      <c r="AG999" s="25">
        <f ca="1">SUM(AF$3:AF999)</f>
        <v>0</v>
      </c>
      <c r="AH999" s="25" t="str">
        <f t="shared" ca="1" si="943"/>
        <v/>
      </c>
      <c r="AI999" s="25" t="str">
        <f t="shared" ca="1" si="921"/>
        <v/>
      </c>
      <c r="AJ999" s="25" t="str">
        <f t="shared" ca="1" si="944"/>
        <v/>
      </c>
      <c r="AK999" s="25" t="str">
        <f t="shared" ca="1" si="922"/>
        <v/>
      </c>
      <c r="AL999" s="25" t="str">
        <f t="shared" ca="1" si="945"/>
        <v/>
      </c>
      <c r="AM999" s="25" t="str">
        <f t="shared" ca="1" si="923"/>
        <v/>
      </c>
      <c r="AN999" s="25" t="str">
        <f t="shared" ca="1" si="946"/>
        <v/>
      </c>
      <c r="AO999" s="25" t="str">
        <f t="shared" ca="1" si="947"/>
        <v/>
      </c>
      <c r="AP999" s="25" t="str">
        <f ca="1">IF($H999="","",IF($Q999="x",SUM(AI$3:AK999)+SUM(AN$3:AO999)-SUM(AP$3:AP998),0))</f>
        <v/>
      </c>
      <c r="AQ999" s="25" t="str">
        <f t="shared" ca="1" si="948"/>
        <v/>
      </c>
      <c r="AR999" s="25" t="str">
        <f t="shared" ca="1" si="924"/>
        <v/>
      </c>
      <c r="AS999" s="7"/>
      <c r="AT999" s="25" t="str">
        <f t="shared" ca="1" si="949"/>
        <v/>
      </c>
      <c r="AU999" s="25">
        <f ca="1">SUM(AT$3:AT999)</f>
        <v>0</v>
      </c>
      <c r="AV999" s="25" t="str">
        <f t="shared" ca="1" si="950"/>
        <v/>
      </c>
      <c r="AW999" s="25" t="str">
        <f t="shared" ca="1" si="925"/>
        <v/>
      </c>
      <c r="AX999" s="25" t="str">
        <f t="shared" ca="1" si="951"/>
        <v/>
      </c>
      <c r="AY999" s="25" t="str">
        <f t="shared" ca="1" si="952"/>
        <v/>
      </c>
      <c r="AZ999" s="25" t="str">
        <f t="shared" ca="1" si="953"/>
        <v/>
      </c>
      <c r="BA999" s="25" t="str">
        <f t="shared" ca="1" si="954"/>
        <v/>
      </c>
      <c r="BB999" s="25" t="str">
        <f t="shared" ca="1" si="955"/>
        <v/>
      </c>
      <c r="BC999" s="25" t="str">
        <f t="shared" ca="1" si="956"/>
        <v/>
      </c>
      <c r="BD999" s="25" t="str">
        <f ca="1">IF($H999="","",IF($Q999="x",SUM(AW$3:AY999)+SUM(BB$3:BC999)-SUM(BD$3:BD998),0))</f>
        <v/>
      </c>
      <c r="BE999" s="25" t="str">
        <f t="shared" ca="1" si="957"/>
        <v/>
      </c>
      <c r="BF999" s="25" t="str">
        <f t="shared" ca="1" si="926"/>
        <v/>
      </c>
      <c r="BG999" s="7"/>
      <c r="BI999" s="25" t="str">
        <f t="shared" ca="1" si="958"/>
        <v/>
      </c>
      <c r="BJ999" s="25">
        <f ca="1">SUM(BI$3:BI999)</f>
        <v>0</v>
      </c>
      <c r="BK999" s="25" t="str">
        <f t="shared" ca="1" si="970"/>
        <v/>
      </c>
      <c r="BL999" s="25" t="str">
        <f t="shared" ca="1" si="927"/>
        <v/>
      </c>
      <c r="BM999" s="25" t="str">
        <f t="shared" ca="1" si="959"/>
        <v/>
      </c>
      <c r="BN999" s="25" t="str">
        <f t="shared" ca="1" si="960"/>
        <v/>
      </c>
      <c r="BO999" s="25" t="str">
        <f t="shared" ca="1" si="961"/>
        <v/>
      </c>
      <c r="BP999" s="25" t="str">
        <f t="shared" ca="1" si="962"/>
        <v/>
      </c>
      <c r="BQ999" s="25" t="str">
        <f t="shared" ca="1" si="963"/>
        <v/>
      </c>
      <c r="BR999" s="25" t="str">
        <f t="shared" ca="1" si="964"/>
        <v/>
      </c>
      <c r="BS999" s="25" t="str">
        <f ca="1">IF($H999="","",IF($Q999="x",SUM(BL$3:BN999)+SUM(BQ$3:BR999)-SUM(BS$3:BS998),0))</f>
        <v/>
      </c>
      <c r="BT999" s="25" t="str">
        <f t="shared" ca="1" si="965"/>
        <v/>
      </c>
      <c r="BU999" s="25" t="str">
        <f t="shared" ca="1" si="928"/>
        <v/>
      </c>
      <c r="BV999" s="7"/>
      <c r="BY999" s="7"/>
      <c r="CB999" s="131">
        <f t="shared" si="912"/>
        <v>996</v>
      </c>
      <c r="CC999" s="132" t="str">
        <f t="shared" ca="1" si="966"/>
        <v/>
      </c>
      <c r="CD999" s="133" t="str">
        <f t="shared" ca="1" si="913"/>
        <v/>
      </c>
      <c r="CE999" s="133" t="str">
        <f t="shared" ca="1" si="967"/>
        <v/>
      </c>
      <c r="CF999" s="133" t="str">
        <f t="shared" ca="1" si="914"/>
        <v/>
      </c>
      <c r="CG999" s="133" t="str">
        <f t="shared" ca="1" si="968"/>
        <v/>
      </c>
      <c r="CH999" s="133" t="str">
        <f ca="1">IF($H999="","",IF(MONTH($H999)=MONTH($C$4)-1,MAX(0,(CG999-SUM(N988:N999)+SUM(O988:O999))-(VLOOKUP(CB999-12,$CB$3:$CH998,6,FALSE))),0)*0.25)</f>
        <v/>
      </c>
      <c r="CI999" s="133" t="str">
        <f ca="1">IF($H999="","",CG999-SUM($CH$4:$CH999))</f>
        <v/>
      </c>
      <c r="CK999" s="133" t="str">
        <f ca="1">IF($H999="","",SUM($N$4:$N999)+$CK$3)</f>
        <v/>
      </c>
      <c r="CL999" s="133" t="str">
        <f ca="1">IF($H999="","",SUM($O$4:$O999))</f>
        <v/>
      </c>
      <c r="CM999" s="133" t="str">
        <f t="shared" ca="1" si="971"/>
        <v/>
      </c>
      <c r="CN999" s="133" t="str">
        <f ca="1">IF($H999="","",ROUND(IF(MONTH($H999)=MONTH($C$4)-1,BT999*(1+CC999)-SUM($CM$4:$CM999),0),2))</f>
        <v/>
      </c>
      <c r="CZ999" s="132" t="str">
        <f t="shared" ca="1" si="929"/>
        <v/>
      </c>
    </row>
    <row r="1000" spans="6:104" x14ac:dyDescent="0.2">
      <c r="F1000" s="3">
        <v>997</v>
      </c>
      <c r="G1000" s="3">
        <f t="shared" si="930"/>
        <v>84</v>
      </c>
      <c r="H1000" s="8" t="str">
        <f t="shared" ca="1" si="969"/>
        <v/>
      </c>
      <c r="I1000" s="6" t="str">
        <f t="shared" ca="1" si="915"/>
        <v/>
      </c>
      <c r="J1000" s="6" t="str">
        <f t="shared" ca="1" si="916"/>
        <v/>
      </c>
      <c r="K1000" s="7"/>
      <c r="L1000" s="6" t="str">
        <f ca="1">IF($H1000="","",IF($J1000="",VLOOKUP($I1000,Sterbetafeln!$A$4:$I$124,$D$10,FALSE),MAX(0.0005,VLOOKUP($I1000,Sterbetafeln!$A$4:$I$124,$D$10,FALSE)*VLOOKUP($J1000,Sterbetafeln!$A$4:$I$124,$D$13,FALSE))))</f>
        <v/>
      </c>
      <c r="M1000" s="78">
        <f ca="1">SUM($O$3:$O1000)</f>
        <v>0</v>
      </c>
      <c r="N1000" s="25" t="str">
        <f t="shared" ca="1" si="931"/>
        <v/>
      </c>
      <c r="O1000" s="25" t="str">
        <f t="shared" ca="1" si="932"/>
        <v/>
      </c>
      <c r="P1000" s="25" t="str">
        <f t="shared" ca="1" si="933"/>
        <v/>
      </c>
      <c r="Q1000" s="7" t="str">
        <f t="shared" ca="1" si="934"/>
        <v/>
      </c>
      <c r="R1000" s="25" t="str">
        <f t="shared" ca="1" si="935"/>
        <v/>
      </c>
      <c r="S1000" s="25">
        <f ca="1">SUM(R$3:R1000)</f>
        <v>0</v>
      </c>
      <c r="T1000" s="25" t="str">
        <f t="shared" ca="1" si="936"/>
        <v/>
      </c>
      <c r="U1000" s="25" t="str">
        <f t="shared" ca="1" si="917"/>
        <v/>
      </c>
      <c r="V1000" s="25" t="str">
        <f t="shared" ca="1" si="937"/>
        <v/>
      </c>
      <c r="W1000" s="25" t="str">
        <f t="shared" ca="1" si="918"/>
        <v/>
      </c>
      <c r="X1000" s="25" t="str">
        <f t="shared" ca="1" si="938"/>
        <v/>
      </c>
      <c r="Y1000" s="25" t="str">
        <f t="shared" ca="1" si="919"/>
        <v/>
      </c>
      <c r="Z1000" s="25" t="str">
        <f t="shared" ca="1" si="939"/>
        <v/>
      </c>
      <c r="AA1000" s="25" t="str">
        <f t="shared" ca="1" si="940"/>
        <v/>
      </c>
      <c r="AB1000" s="25" t="str">
        <f ca="1">IF($H1000="","",IF($Q1000="x",SUM(U$3:W1000)+SUM(Z$3:AA1000)-SUM(AB$3:AB999),0))</f>
        <v/>
      </c>
      <c r="AC1000" s="25" t="str">
        <f t="shared" ca="1" si="941"/>
        <v/>
      </c>
      <c r="AD1000" s="25" t="str">
        <f t="shared" ca="1" si="920"/>
        <v/>
      </c>
      <c r="AE1000" s="7"/>
      <c r="AF1000" s="25" t="str">
        <f t="shared" ca="1" si="942"/>
        <v/>
      </c>
      <c r="AG1000" s="25">
        <f ca="1">SUM(AF$3:AF1000)</f>
        <v>0</v>
      </c>
      <c r="AH1000" s="25" t="str">
        <f t="shared" ca="1" si="943"/>
        <v/>
      </c>
      <c r="AI1000" s="25" t="str">
        <f t="shared" ca="1" si="921"/>
        <v/>
      </c>
      <c r="AJ1000" s="25" t="str">
        <f t="shared" ca="1" si="944"/>
        <v/>
      </c>
      <c r="AK1000" s="25" t="str">
        <f t="shared" ca="1" si="922"/>
        <v/>
      </c>
      <c r="AL1000" s="25" t="str">
        <f t="shared" ca="1" si="945"/>
        <v/>
      </c>
      <c r="AM1000" s="25" t="str">
        <f t="shared" ca="1" si="923"/>
        <v/>
      </c>
      <c r="AN1000" s="25" t="str">
        <f t="shared" ca="1" si="946"/>
        <v/>
      </c>
      <c r="AO1000" s="25" t="str">
        <f t="shared" ca="1" si="947"/>
        <v/>
      </c>
      <c r="AP1000" s="25" t="str">
        <f ca="1">IF($H1000="","",IF($Q1000="x",SUM(AI$3:AK1000)+SUM(AN$3:AO1000)-SUM(AP$3:AP999),0))</f>
        <v/>
      </c>
      <c r="AQ1000" s="25" t="str">
        <f t="shared" ca="1" si="948"/>
        <v/>
      </c>
      <c r="AR1000" s="25" t="str">
        <f t="shared" ca="1" si="924"/>
        <v/>
      </c>
      <c r="AS1000" s="7"/>
      <c r="AT1000" s="25" t="str">
        <f t="shared" ca="1" si="949"/>
        <v/>
      </c>
      <c r="AU1000" s="25">
        <f ca="1">SUM(AT$3:AT1000)</f>
        <v>0</v>
      </c>
      <c r="AV1000" s="25" t="str">
        <f t="shared" ca="1" si="950"/>
        <v/>
      </c>
      <c r="AW1000" s="25" t="str">
        <f t="shared" ca="1" si="925"/>
        <v/>
      </c>
      <c r="AX1000" s="25" t="str">
        <f t="shared" ca="1" si="951"/>
        <v/>
      </c>
      <c r="AY1000" s="25" t="str">
        <f t="shared" ca="1" si="952"/>
        <v/>
      </c>
      <c r="AZ1000" s="25" t="str">
        <f t="shared" ca="1" si="953"/>
        <v/>
      </c>
      <c r="BA1000" s="25" t="str">
        <f t="shared" ca="1" si="954"/>
        <v/>
      </c>
      <c r="BB1000" s="25" t="str">
        <f t="shared" ca="1" si="955"/>
        <v/>
      </c>
      <c r="BC1000" s="25" t="str">
        <f t="shared" ca="1" si="956"/>
        <v/>
      </c>
      <c r="BD1000" s="25" t="str">
        <f ca="1">IF($H1000="","",IF($Q1000="x",SUM(AW$3:AY1000)+SUM(BB$3:BC1000)-SUM(BD$3:BD999),0))</f>
        <v/>
      </c>
      <c r="BE1000" s="25" t="str">
        <f t="shared" ca="1" si="957"/>
        <v/>
      </c>
      <c r="BF1000" s="25" t="str">
        <f t="shared" ca="1" si="926"/>
        <v/>
      </c>
      <c r="BG1000" s="7"/>
      <c r="BI1000" s="25" t="str">
        <f t="shared" ca="1" si="958"/>
        <v/>
      </c>
      <c r="BJ1000" s="25">
        <f ca="1">SUM(BI$3:BI1000)</f>
        <v>0</v>
      </c>
      <c r="BK1000" s="25" t="str">
        <f t="shared" ca="1" si="970"/>
        <v/>
      </c>
      <c r="BL1000" s="25" t="str">
        <f t="shared" ca="1" si="927"/>
        <v/>
      </c>
      <c r="BM1000" s="25" t="str">
        <f t="shared" ca="1" si="959"/>
        <v/>
      </c>
      <c r="BN1000" s="25" t="str">
        <f t="shared" ca="1" si="960"/>
        <v/>
      </c>
      <c r="BO1000" s="25" t="str">
        <f t="shared" ca="1" si="961"/>
        <v/>
      </c>
      <c r="BP1000" s="25" t="str">
        <f t="shared" ca="1" si="962"/>
        <v/>
      </c>
      <c r="BQ1000" s="25" t="str">
        <f t="shared" ca="1" si="963"/>
        <v/>
      </c>
      <c r="BR1000" s="25" t="str">
        <f t="shared" ca="1" si="964"/>
        <v/>
      </c>
      <c r="BS1000" s="25" t="str">
        <f ca="1">IF($H1000="","",IF($Q1000="x",SUM(BL$3:BN1000)+SUM(BQ$3:BR1000)-SUM(BS$3:BS999),0))</f>
        <v/>
      </c>
      <c r="BT1000" s="25" t="str">
        <f t="shared" ca="1" si="965"/>
        <v/>
      </c>
      <c r="BU1000" s="25" t="str">
        <f t="shared" ca="1" si="928"/>
        <v/>
      </c>
      <c r="BV1000" s="7"/>
      <c r="BY1000" s="7"/>
      <c r="CB1000" s="131">
        <f t="shared" si="912"/>
        <v>997</v>
      </c>
      <c r="CC1000" s="132" t="str">
        <f t="shared" ca="1" si="966"/>
        <v/>
      </c>
      <c r="CD1000" s="133" t="str">
        <f t="shared" ca="1" si="913"/>
        <v/>
      </c>
      <c r="CE1000" s="133" t="str">
        <f t="shared" ca="1" si="967"/>
        <v/>
      </c>
      <c r="CF1000" s="133" t="str">
        <f t="shared" ca="1" si="914"/>
        <v/>
      </c>
      <c r="CG1000" s="133" t="str">
        <f t="shared" ca="1" si="968"/>
        <v/>
      </c>
      <c r="CH1000" s="133" t="str">
        <f ca="1">IF($H1000="","",IF(MONTH($H1000)=MONTH($C$4)-1,MAX(0,(CG1000-SUM(N989:N1000)+SUM(O989:O1000))-(VLOOKUP(CB1000-12,$CB$3:$CH999,6,FALSE))),0)*0.25)</f>
        <v/>
      </c>
      <c r="CI1000" s="133" t="str">
        <f ca="1">IF($H1000="","",CG1000-SUM($CH$4:$CH1000))</f>
        <v/>
      </c>
      <c r="CK1000" s="133" t="str">
        <f ca="1">IF($H1000="","",SUM($N$4:$N1000)+$CK$3)</f>
        <v/>
      </c>
      <c r="CL1000" s="133" t="str">
        <f ca="1">IF($H1000="","",SUM($O$4:$O1000))</f>
        <v/>
      </c>
      <c r="CM1000" s="133" t="str">
        <f t="shared" ca="1" si="971"/>
        <v/>
      </c>
      <c r="CN1000" s="133" t="str">
        <f ca="1">IF($H1000="","",ROUND(IF(MONTH($H1000)=MONTH($C$4)-1,BT1000*(1+CC1000)-SUM($CM$4:$CM1000),0),2))</f>
        <v/>
      </c>
      <c r="CZ1000" s="132" t="str">
        <f t="shared" ca="1" si="929"/>
        <v/>
      </c>
    </row>
    <row r="1001" spans="6:104" x14ac:dyDescent="0.2">
      <c r="F1001" s="3">
        <v>998</v>
      </c>
      <c r="G1001" s="3">
        <f t="shared" ref="G1001:G1064" si="972">ROUNDDOWN((F1001-1)/12+1,0)</f>
        <v>84</v>
      </c>
      <c r="H1001" s="8" t="str">
        <f t="shared" ca="1" si="969"/>
        <v/>
      </c>
      <c r="I1001" s="6" t="str">
        <f t="shared" ca="1" si="915"/>
        <v/>
      </c>
      <c r="J1001" s="6" t="str">
        <f t="shared" ca="1" si="916"/>
        <v/>
      </c>
      <c r="K1001" s="7"/>
      <c r="L1001" s="6" t="str">
        <f ca="1">IF($H1001="","",IF($J1001="",VLOOKUP($I1001,Sterbetafeln!$A$4:$I$124,$D$10,FALSE),MAX(0.0005,VLOOKUP($I1001,Sterbetafeln!$A$4:$I$124,$D$10,FALSE)*VLOOKUP($J1001,Sterbetafeln!$A$4:$I$124,$D$13,FALSE))))</f>
        <v/>
      </c>
      <c r="M1001" s="78">
        <f ca="1">SUM($O$3:$O1001)</f>
        <v>0</v>
      </c>
      <c r="N1001" s="25" t="str">
        <f t="shared" ca="1" si="931"/>
        <v/>
      </c>
      <c r="O1001" s="25" t="str">
        <f t="shared" ca="1" si="932"/>
        <v/>
      </c>
      <c r="P1001" s="25" t="str">
        <f t="shared" ca="1" si="933"/>
        <v/>
      </c>
      <c r="Q1001" s="7" t="str">
        <f t="shared" ca="1" si="934"/>
        <v/>
      </c>
      <c r="R1001" s="25" t="str">
        <f t="shared" ca="1" si="935"/>
        <v/>
      </c>
      <c r="S1001" s="25">
        <f ca="1">SUM(R$3:R1001)</f>
        <v>0</v>
      </c>
      <c r="T1001" s="25" t="str">
        <f t="shared" ca="1" si="936"/>
        <v/>
      </c>
      <c r="U1001" s="25" t="str">
        <f t="shared" ca="1" si="917"/>
        <v/>
      </c>
      <c r="V1001" s="25" t="str">
        <f t="shared" ca="1" si="937"/>
        <v/>
      </c>
      <c r="W1001" s="25" t="str">
        <f t="shared" ca="1" si="918"/>
        <v/>
      </c>
      <c r="X1001" s="25" t="str">
        <f t="shared" ca="1" si="938"/>
        <v/>
      </c>
      <c r="Y1001" s="25" t="str">
        <f t="shared" ca="1" si="919"/>
        <v/>
      </c>
      <c r="Z1001" s="25" t="str">
        <f t="shared" ref="Z1001:Z1064" ca="1" si="973">IF($H1001="","",ROUND((Y1001*$L1001)/12,2))</f>
        <v/>
      </c>
      <c r="AA1001" s="25" t="str">
        <f t="shared" ca="1" si="940"/>
        <v/>
      </c>
      <c r="AB1001" s="25" t="str">
        <f ca="1">IF($H1001="","",IF($Q1001="x",SUM(U$3:W1001)+SUM(Z$3:AA1001)-SUM(AB$3:AB1000),0))</f>
        <v/>
      </c>
      <c r="AC1001" s="25" t="str">
        <f t="shared" ca="1" si="941"/>
        <v/>
      </c>
      <c r="AD1001" s="25" t="str">
        <f t="shared" ca="1" si="920"/>
        <v/>
      </c>
      <c r="AE1001" s="7"/>
      <c r="AF1001" s="25" t="str">
        <f t="shared" ca="1" si="942"/>
        <v/>
      </c>
      <c r="AG1001" s="25">
        <f ca="1">SUM(AF$3:AF1001)</f>
        <v>0</v>
      </c>
      <c r="AH1001" s="25" t="str">
        <f t="shared" ca="1" si="943"/>
        <v/>
      </c>
      <c r="AI1001" s="25" t="str">
        <f t="shared" ca="1" si="921"/>
        <v/>
      </c>
      <c r="AJ1001" s="25" t="str">
        <f t="shared" ca="1" si="944"/>
        <v/>
      </c>
      <c r="AK1001" s="25" t="str">
        <f t="shared" ca="1" si="922"/>
        <v/>
      </c>
      <c r="AL1001" s="25" t="str">
        <f t="shared" ca="1" si="945"/>
        <v/>
      </c>
      <c r="AM1001" s="25" t="str">
        <f t="shared" ca="1" si="923"/>
        <v/>
      </c>
      <c r="AN1001" s="25" t="str">
        <f t="shared" ca="1" si="946"/>
        <v/>
      </c>
      <c r="AO1001" s="25" t="str">
        <f t="shared" ca="1" si="947"/>
        <v/>
      </c>
      <c r="AP1001" s="25" t="str">
        <f ca="1">IF($H1001="","",IF($Q1001="x",SUM(AI$3:AK1001)+SUM(AN$3:AO1001)-SUM(AP$3:AP1000),0))</f>
        <v/>
      </c>
      <c r="AQ1001" s="25" t="str">
        <f t="shared" ca="1" si="948"/>
        <v/>
      </c>
      <c r="AR1001" s="25" t="str">
        <f t="shared" ca="1" si="924"/>
        <v/>
      </c>
      <c r="AS1001" s="7"/>
      <c r="AT1001" s="25" t="str">
        <f t="shared" ca="1" si="949"/>
        <v/>
      </c>
      <c r="AU1001" s="25">
        <f ca="1">SUM(AT$3:AT1001)</f>
        <v>0</v>
      </c>
      <c r="AV1001" s="25" t="str">
        <f t="shared" ca="1" si="950"/>
        <v/>
      </c>
      <c r="AW1001" s="25" t="str">
        <f t="shared" ca="1" si="925"/>
        <v/>
      </c>
      <c r="AX1001" s="25" t="str">
        <f t="shared" ca="1" si="951"/>
        <v/>
      </c>
      <c r="AY1001" s="25" t="str">
        <f t="shared" ca="1" si="952"/>
        <v/>
      </c>
      <c r="AZ1001" s="25" t="str">
        <f t="shared" ca="1" si="953"/>
        <v/>
      </c>
      <c r="BA1001" s="25" t="str">
        <f t="shared" ca="1" si="954"/>
        <v/>
      </c>
      <c r="BB1001" s="25" t="str">
        <f t="shared" ca="1" si="955"/>
        <v/>
      </c>
      <c r="BC1001" s="25" t="str">
        <f t="shared" ca="1" si="956"/>
        <v/>
      </c>
      <c r="BD1001" s="25" t="str">
        <f ca="1">IF($H1001="","",IF($Q1001="x",SUM(AW$3:AY1001)+SUM(BB$3:BC1001)-SUM(BD$3:BD1000),0))</f>
        <v/>
      </c>
      <c r="BE1001" s="25" t="str">
        <f t="shared" ca="1" si="957"/>
        <v/>
      </c>
      <c r="BF1001" s="25" t="str">
        <f t="shared" ca="1" si="926"/>
        <v/>
      </c>
      <c r="BG1001" s="7"/>
      <c r="BI1001" s="25" t="str">
        <f t="shared" ca="1" si="958"/>
        <v/>
      </c>
      <c r="BJ1001" s="25">
        <f ca="1">SUM(BI$3:BI1001)</f>
        <v>0</v>
      </c>
      <c r="BK1001" s="25" t="str">
        <f t="shared" ca="1" si="970"/>
        <v/>
      </c>
      <c r="BL1001" s="25" t="str">
        <f t="shared" ca="1" si="927"/>
        <v/>
      </c>
      <c r="BM1001" s="25" t="str">
        <f t="shared" ca="1" si="959"/>
        <v/>
      </c>
      <c r="BN1001" s="25" t="str">
        <f t="shared" ca="1" si="960"/>
        <v/>
      </c>
      <c r="BO1001" s="25" t="str">
        <f t="shared" ca="1" si="961"/>
        <v/>
      </c>
      <c r="BP1001" s="25" t="str">
        <f t="shared" ca="1" si="962"/>
        <v/>
      </c>
      <c r="BQ1001" s="25" t="str">
        <f t="shared" ca="1" si="963"/>
        <v/>
      </c>
      <c r="BR1001" s="25" t="str">
        <f t="shared" ca="1" si="964"/>
        <v/>
      </c>
      <c r="BS1001" s="25" t="str">
        <f ca="1">IF($H1001="","",IF($Q1001="x",SUM(BL$3:BN1001)+SUM(BQ$3:BR1001)-SUM(BS$3:BS1000),0))</f>
        <v/>
      </c>
      <c r="BT1001" s="25" t="str">
        <f t="shared" ca="1" si="965"/>
        <v/>
      </c>
      <c r="BU1001" s="25" t="str">
        <f t="shared" ca="1" si="928"/>
        <v/>
      </c>
      <c r="BV1001" s="7"/>
      <c r="BY1001" s="7"/>
      <c r="CB1001" s="131">
        <f t="shared" si="912"/>
        <v>998</v>
      </c>
      <c r="CC1001" s="132" t="str">
        <f t="shared" ca="1" si="966"/>
        <v/>
      </c>
      <c r="CD1001" s="133" t="str">
        <f t="shared" ca="1" si="913"/>
        <v/>
      </c>
      <c r="CE1001" s="133" t="str">
        <f t="shared" ca="1" si="967"/>
        <v/>
      </c>
      <c r="CF1001" s="133" t="str">
        <f t="shared" ca="1" si="914"/>
        <v/>
      </c>
      <c r="CG1001" s="133" t="str">
        <f t="shared" ca="1" si="968"/>
        <v/>
      </c>
      <c r="CH1001" s="133" t="str">
        <f ca="1">IF($H1001="","",IF(MONTH($H1001)=MONTH($C$4)-1,MAX(0,(CG1001-SUM(N990:N1001)+SUM(O990:O1001))-(VLOOKUP(CB1001-12,$CB$3:$CH1000,6,FALSE))),0)*0.25)</f>
        <v/>
      </c>
      <c r="CI1001" s="133" t="str">
        <f ca="1">IF($H1001="","",CG1001-SUM($CH$4:$CH1001))</f>
        <v/>
      </c>
      <c r="CK1001" s="133" t="str">
        <f ca="1">IF($H1001="","",SUM($N$4:$N1001)+$CK$3)</f>
        <v/>
      </c>
      <c r="CL1001" s="133" t="str">
        <f ca="1">IF($H1001="","",SUM($O$4:$O1001))</f>
        <v/>
      </c>
      <c r="CM1001" s="133" t="str">
        <f t="shared" ca="1" si="971"/>
        <v/>
      </c>
      <c r="CN1001" s="133" t="str">
        <f ca="1">IF($H1001="","",ROUND(IF(MONTH($H1001)=MONTH($C$4)-1,BT1001*(1+CC1001)-SUM($CM$4:$CM1001),0),2))</f>
        <v/>
      </c>
      <c r="CZ1001" s="132" t="str">
        <f t="shared" ca="1" si="929"/>
        <v/>
      </c>
    </row>
    <row r="1002" spans="6:104" x14ac:dyDescent="0.2">
      <c r="F1002" s="3">
        <v>999</v>
      </c>
      <c r="G1002" s="3">
        <f t="shared" si="972"/>
        <v>84</v>
      </c>
      <c r="H1002" s="8" t="str">
        <f t="shared" ca="1" si="969"/>
        <v/>
      </c>
      <c r="I1002" s="6" t="str">
        <f t="shared" ca="1" si="915"/>
        <v/>
      </c>
      <c r="J1002" s="6" t="str">
        <f t="shared" ca="1" si="916"/>
        <v/>
      </c>
      <c r="K1002" s="7"/>
      <c r="L1002" s="6" t="str">
        <f ca="1">IF($H1002="","",IF($J1002="",VLOOKUP($I1002,Sterbetafeln!$A$4:$I$124,$D$10,FALSE),MAX(0.0005,VLOOKUP($I1002,Sterbetafeln!$A$4:$I$124,$D$10,FALSE)*VLOOKUP($J1002,Sterbetafeln!$A$4:$I$124,$D$13,FALSE))))</f>
        <v/>
      </c>
      <c r="M1002" s="78">
        <f ca="1">SUM($O$3:$O1002)</f>
        <v>0</v>
      </c>
      <c r="N1002" s="25" t="str">
        <f t="shared" ca="1" si="931"/>
        <v/>
      </c>
      <c r="O1002" s="25" t="str">
        <f t="shared" ca="1" si="932"/>
        <v/>
      </c>
      <c r="P1002" s="25" t="str">
        <f t="shared" ca="1" si="933"/>
        <v/>
      </c>
      <c r="Q1002" s="7" t="str">
        <f t="shared" ca="1" si="934"/>
        <v/>
      </c>
      <c r="R1002" s="25" t="str">
        <f t="shared" ca="1" si="935"/>
        <v/>
      </c>
      <c r="S1002" s="25">
        <f ca="1">SUM(R$3:R1002)</f>
        <v>0</v>
      </c>
      <c r="T1002" s="25" t="str">
        <f t="shared" ca="1" si="936"/>
        <v/>
      </c>
      <c r="U1002" s="25" t="str">
        <f t="shared" ca="1" si="917"/>
        <v/>
      </c>
      <c r="V1002" s="25" t="str">
        <f t="shared" ca="1" si="937"/>
        <v/>
      </c>
      <c r="W1002" s="25" t="str">
        <f t="shared" ca="1" si="918"/>
        <v/>
      </c>
      <c r="X1002" s="25" t="str">
        <f t="shared" ca="1" si="938"/>
        <v/>
      </c>
      <c r="Y1002" s="25" t="str">
        <f t="shared" ca="1" si="919"/>
        <v/>
      </c>
      <c r="Z1002" s="25" t="str">
        <f t="shared" ca="1" si="973"/>
        <v/>
      </c>
      <c r="AA1002" s="25" t="str">
        <f t="shared" ca="1" si="940"/>
        <v/>
      </c>
      <c r="AB1002" s="25" t="str">
        <f ca="1">IF($H1002="","",IF($Q1002="x",SUM(U$3:W1002)+SUM(Z$3:AA1002)-SUM(AB$3:AB1001),0))</f>
        <v/>
      </c>
      <c r="AC1002" s="25" t="str">
        <f t="shared" ca="1" si="941"/>
        <v/>
      </c>
      <c r="AD1002" s="25" t="str">
        <f t="shared" ca="1" si="920"/>
        <v/>
      </c>
      <c r="AE1002" s="7"/>
      <c r="AF1002" s="25" t="str">
        <f t="shared" ca="1" si="942"/>
        <v/>
      </c>
      <c r="AG1002" s="25">
        <f ca="1">SUM(AF$3:AF1002)</f>
        <v>0</v>
      </c>
      <c r="AH1002" s="25" t="str">
        <f t="shared" ca="1" si="943"/>
        <v/>
      </c>
      <c r="AI1002" s="25" t="str">
        <f t="shared" ca="1" si="921"/>
        <v/>
      </c>
      <c r="AJ1002" s="25" t="str">
        <f t="shared" ca="1" si="944"/>
        <v/>
      </c>
      <c r="AK1002" s="25" t="str">
        <f t="shared" ca="1" si="922"/>
        <v/>
      </c>
      <c r="AL1002" s="25" t="str">
        <f t="shared" ca="1" si="945"/>
        <v/>
      </c>
      <c r="AM1002" s="25" t="str">
        <f t="shared" ca="1" si="923"/>
        <v/>
      </c>
      <c r="AN1002" s="25" t="str">
        <f t="shared" ca="1" si="946"/>
        <v/>
      </c>
      <c r="AO1002" s="25" t="str">
        <f t="shared" ca="1" si="947"/>
        <v/>
      </c>
      <c r="AP1002" s="25" t="str">
        <f ca="1">IF($H1002="","",IF($Q1002="x",SUM(AI$3:AK1002)+SUM(AN$3:AO1002)-SUM(AP$3:AP1001),0))</f>
        <v/>
      </c>
      <c r="AQ1002" s="25" t="str">
        <f t="shared" ca="1" si="948"/>
        <v/>
      </c>
      <c r="AR1002" s="25" t="str">
        <f t="shared" ca="1" si="924"/>
        <v/>
      </c>
      <c r="AS1002" s="7"/>
      <c r="AT1002" s="25" t="str">
        <f t="shared" ca="1" si="949"/>
        <v/>
      </c>
      <c r="AU1002" s="25">
        <f ca="1">SUM(AT$3:AT1002)</f>
        <v>0</v>
      </c>
      <c r="AV1002" s="25" t="str">
        <f t="shared" ca="1" si="950"/>
        <v/>
      </c>
      <c r="AW1002" s="25" t="str">
        <f t="shared" ca="1" si="925"/>
        <v/>
      </c>
      <c r="AX1002" s="25" t="str">
        <f t="shared" ca="1" si="951"/>
        <v/>
      </c>
      <c r="AY1002" s="25" t="str">
        <f t="shared" ca="1" si="952"/>
        <v/>
      </c>
      <c r="AZ1002" s="25" t="str">
        <f t="shared" ca="1" si="953"/>
        <v/>
      </c>
      <c r="BA1002" s="25" t="str">
        <f t="shared" ca="1" si="954"/>
        <v/>
      </c>
      <c r="BB1002" s="25" t="str">
        <f t="shared" ca="1" si="955"/>
        <v/>
      </c>
      <c r="BC1002" s="25" t="str">
        <f t="shared" ca="1" si="956"/>
        <v/>
      </c>
      <c r="BD1002" s="25" t="str">
        <f ca="1">IF($H1002="","",IF($Q1002="x",SUM(AW$3:AY1002)+SUM(BB$3:BC1002)-SUM(BD$3:BD1001),0))</f>
        <v/>
      </c>
      <c r="BE1002" s="25" t="str">
        <f t="shared" ca="1" si="957"/>
        <v/>
      </c>
      <c r="BF1002" s="25" t="str">
        <f t="shared" ca="1" si="926"/>
        <v/>
      </c>
      <c r="BG1002" s="7"/>
      <c r="BI1002" s="25" t="str">
        <f t="shared" ca="1" si="958"/>
        <v/>
      </c>
      <c r="BJ1002" s="25">
        <f ca="1">SUM(BI$3:BI1002)</f>
        <v>0</v>
      </c>
      <c r="BK1002" s="25" t="str">
        <f t="shared" ca="1" si="970"/>
        <v/>
      </c>
      <c r="BL1002" s="25" t="str">
        <f t="shared" ca="1" si="927"/>
        <v/>
      </c>
      <c r="BM1002" s="25" t="str">
        <f t="shared" ca="1" si="959"/>
        <v/>
      </c>
      <c r="BN1002" s="25" t="str">
        <f t="shared" ca="1" si="960"/>
        <v/>
      </c>
      <c r="BO1002" s="25" t="str">
        <f t="shared" ca="1" si="961"/>
        <v/>
      </c>
      <c r="BP1002" s="25" t="str">
        <f t="shared" ca="1" si="962"/>
        <v/>
      </c>
      <c r="BQ1002" s="25" t="str">
        <f t="shared" ca="1" si="963"/>
        <v/>
      </c>
      <c r="BR1002" s="25" t="str">
        <f t="shared" ca="1" si="964"/>
        <v/>
      </c>
      <c r="BS1002" s="25" t="str">
        <f ca="1">IF($H1002="","",IF($Q1002="x",SUM(BL$3:BN1002)+SUM(BQ$3:BR1002)-SUM(BS$3:BS1001),0))</f>
        <v/>
      </c>
      <c r="BT1002" s="25" t="str">
        <f t="shared" ca="1" si="965"/>
        <v/>
      </c>
      <c r="BU1002" s="25" t="str">
        <f t="shared" ca="1" si="928"/>
        <v/>
      </c>
      <c r="BV1002" s="7"/>
      <c r="BY1002" s="7"/>
      <c r="CB1002" s="131">
        <f t="shared" si="912"/>
        <v>999</v>
      </c>
      <c r="CC1002" s="132" t="str">
        <f t="shared" ca="1" si="966"/>
        <v/>
      </c>
      <c r="CD1002" s="133" t="str">
        <f t="shared" ca="1" si="913"/>
        <v/>
      </c>
      <c r="CE1002" s="133" t="str">
        <f t="shared" ca="1" si="967"/>
        <v/>
      </c>
      <c r="CF1002" s="133" t="str">
        <f t="shared" ca="1" si="914"/>
        <v/>
      </c>
      <c r="CG1002" s="133" t="str">
        <f t="shared" ca="1" si="968"/>
        <v/>
      </c>
      <c r="CH1002" s="133" t="str">
        <f ca="1">IF($H1002="","",IF(MONTH($H1002)=MONTH($C$4)-1,MAX(0,(CG1002-SUM(N991:N1002)+SUM(O991:O1002))-(VLOOKUP(CB1002-12,$CB$3:$CH1001,6,FALSE))),0)*0.25)</f>
        <v/>
      </c>
      <c r="CI1002" s="133" t="str">
        <f ca="1">IF($H1002="","",CG1002-SUM($CH$4:$CH1002))</f>
        <v/>
      </c>
      <c r="CK1002" s="133" t="str">
        <f ca="1">IF($H1002="","",SUM($N$4:$N1002)+$CK$3)</f>
        <v/>
      </c>
      <c r="CL1002" s="133" t="str">
        <f ca="1">IF($H1002="","",SUM($O$4:$O1002))</f>
        <v/>
      </c>
      <c r="CM1002" s="133" t="str">
        <f t="shared" ca="1" si="971"/>
        <v/>
      </c>
      <c r="CN1002" s="133" t="str">
        <f ca="1">IF($H1002="","",ROUND(IF(MONTH($H1002)=MONTH($C$4)-1,BT1002*(1+CC1002)-SUM($CM$4:$CM1002),0),2))</f>
        <v/>
      </c>
      <c r="CZ1002" s="132" t="str">
        <f t="shared" ca="1" si="929"/>
        <v/>
      </c>
    </row>
    <row r="1003" spans="6:104" x14ac:dyDescent="0.2">
      <c r="F1003" s="3">
        <v>1000</v>
      </c>
      <c r="G1003" s="3">
        <f t="shared" si="972"/>
        <v>84</v>
      </c>
      <c r="H1003" s="8" t="str">
        <f t="shared" ca="1" si="969"/>
        <v/>
      </c>
      <c r="I1003" s="6" t="str">
        <f t="shared" ca="1" si="915"/>
        <v/>
      </c>
      <c r="J1003" s="6" t="str">
        <f t="shared" ca="1" si="916"/>
        <v/>
      </c>
      <c r="K1003" s="7"/>
      <c r="L1003" s="6" t="str">
        <f ca="1">IF($H1003="","",IF($J1003="",VLOOKUP($I1003,Sterbetafeln!$A$4:$I$124,$D$10,FALSE),MAX(0.0005,VLOOKUP($I1003,Sterbetafeln!$A$4:$I$124,$D$10,FALSE)*VLOOKUP($J1003,Sterbetafeln!$A$4:$I$124,$D$13,FALSE))))</f>
        <v/>
      </c>
      <c r="M1003" s="78">
        <f ca="1">SUM($O$3:$O1003)</f>
        <v>0</v>
      </c>
      <c r="N1003" s="25" t="str">
        <f t="shared" ca="1" si="931"/>
        <v/>
      </c>
      <c r="O1003" s="25" t="str">
        <f t="shared" ca="1" si="932"/>
        <v/>
      </c>
      <c r="P1003" s="25" t="str">
        <f t="shared" ca="1" si="933"/>
        <v/>
      </c>
      <c r="Q1003" s="7" t="str">
        <f t="shared" ca="1" si="934"/>
        <v/>
      </c>
      <c r="R1003" s="25" t="str">
        <f t="shared" ca="1" si="935"/>
        <v/>
      </c>
      <c r="S1003" s="25">
        <f ca="1">SUM(R$3:R1003)</f>
        <v>0</v>
      </c>
      <c r="T1003" s="25" t="str">
        <f t="shared" ca="1" si="936"/>
        <v/>
      </c>
      <c r="U1003" s="25" t="str">
        <f t="shared" ca="1" si="917"/>
        <v/>
      </c>
      <c r="V1003" s="25" t="str">
        <f t="shared" ca="1" si="937"/>
        <v/>
      </c>
      <c r="W1003" s="25" t="str">
        <f t="shared" ca="1" si="918"/>
        <v/>
      </c>
      <c r="X1003" s="25" t="str">
        <f t="shared" ca="1" si="938"/>
        <v/>
      </c>
      <c r="Y1003" s="25" t="str">
        <f t="shared" ca="1" si="919"/>
        <v/>
      </c>
      <c r="Z1003" s="25" t="str">
        <f t="shared" ca="1" si="973"/>
        <v/>
      </c>
      <c r="AA1003" s="25" t="str">
        <f t="shared" ca="1" si="940"/>
        <v/>
      </c>
      <c r="AB1003" s="25" t="str">
        <f ca="1">IF($H1003="","",IF($Q1003="x",SUM(U$3:W1003)+SUM(Z$3:AA1003)-SUM(AB$3:AB1002),0))</f>
        <v/>
      </c>
      <c r="AC1003" s="25" t="str">
        <f t="shared" ca="1" si="941"/>
        <v/>
      </c>
      <c r="AD1003" s="25" t="str">
        <f t="shared" ca="1" si="920"/>
        <v/>
      </c>
      <c r="AE1003" s="7"/>
      <c r="AF1003" s="25" t="str">
        <f t="shared" ca="1" si="942"/>
        <v/>
      </c>
      <c r="AG1003" s="25">
        <f ca="1">SUM(AF$3:AF1003)</f>
        <v>0</v>
      </c>
      <c r="AH1003" s="25" t="str">
        <f t="shared" ca="1" si="943"/>
        <v/>
      </c>
      <c r="AI1003" s="25" t="str">
        <f t="shared" ca="1" si="921"/>
        <v/>
      </c>
      <c r="AJ1003" s="25" t="str">
        <f t="shared" ca="1" si="944"/>
        <v/>
      </c>
      <c r="AK1003" s="25" t="str">
        <f t="shared" ca="1" si="922"/>
        <v/>
      </c>
      <c r="AL1003" s="25" t="str">
        <f t="shared" ca="1" si="945"/>
        <v/>
      </c>
      <c r="AM1003" s="25" t="str">
        <f t="shared" ca="1" si="923"/>
        <v/>
      </c>
      <c r="AN1003" s="25" t="str">
        <f t="shared" ca="1" si="946"/>
        <v/>
      </c>
      <c r="AO1003" s="25" t="str">
        <f t="shared" ca="1" si="947"/>
        <v/>
      </c>
      <c r="AP1003" s="25" t="str">
        <f ca="1">IF($H1003="","",IF($Q1003="x",SUM(AI$3:AK1003)+SUM(AN$3:AO1003)-SUM(AP$3:AP1002),0))</f>
        <v/>
      </c>
      <c r="AQ1003" s="25" t="str">
        <f t="shared" ca="1" si="948"/>
        <v/>
      </c>
      <c r="AR1003" s="25" t="str">
        <f t="shared" ca="1" si="924"/>
        <v/>
      </c>
      <c r="AS1003" s="7"/>
      <c r="AT1003" s="25" t="str">
        <f t="shared" ca="1" si="949"/>
        <v/>
      </c>
      <c r="AU1003" s="25">
        <f ca="1">SUM(AT$3:AT1003)</f>
        <v>0</v>
      </c>
      <c r="AV1003" s="25" t="str">
        <f t="shared" ca="1" si="950"/>
        <v/>
      </c>
      <c r="AW1003" s="25" t="str">
        <f t="shared" ca="1" si="925"/>
        <v/>
      </c>
      <c r="AX1003" s="25" t="str">
        <f t="shared" ca="1" si="951"/>
        <v/>
      </c>
      <c r="AY1003" s="25" t="str">
        <f t="shared" ca="1" si="952"/>
        <v/>
      </c>
      <c r="AZ1003" s="25" t="str">
        <f t="shared" ca="1" si="953"/>
        <v/>
      </c>
      <c r="BA1003" s="25" t="str">
        <f t="shared" ca="1" si="954"/>
        <v/>
      </c>
      <c r="BB1003" s="25" t="str">
        <f t="shared" ca="1" si="955"/>
        <v/>
      </c>
      <c r="BC1003" s="25" t="str">
        <f t="shared" ca="1" si="956"/>
        <v/>
      </c>
      <c r="BD1003" s="25" t="str">
        <f ca="1">IF($H1003="","",IF($Q1003="x",SUM(AW$3:AY1003)+SUM(BB$3:BC1003)-SUM(BD$3:BD1002),0))</f>
        <v/>
      </c>
      <c r="BE1003" s="25" t="str">
        <f t="shared" ca="1" si="957"/>
        <v/>
      </c>
      <c r="BF1003" s="25" t="str">
        <f t="shared" ca="1" si="926"/>
        <v/>
      </c>
      <c r="BG1003" s="7"/>
      <c r="BI1003" s="25" t="str">
        <f t="shared" ca="1" si="958"/>
        <v/>
      </c>
      <c r="BJ1003" s="25">
        <f ca="1">SUM(BI$3:BI1003)</f>
        <v>0</v>
      </c>
      <c r="BK1003" s="25" t="str">
        <f t="shared" ca="1" si="970"/>
        <v/>
      </c>
      <c r="BL1003" s="25" t="str">
        <f t="shared" ca="1" si="927"/>
        <v/>
      </c>
      <c r="BM1003" s="25" t="str">
        <f t="shared" ca="1" si="959"/>
        <v/>
      </c>
      <c r="BN1003" s="25" t="str">
        <f t="shared" ca="1" si="960"/>
        <v/>
      </c>
      <c r="BO1003" s="25" t="str">
        <f t="shared" ca="1" si="961"/>
        <v/>
      </c>
      <c r="BP1003" s="25" t="str">
        <f t="shared" ca="1" si="962"/>
        <v/>
      </c>
      <c r="BQ1003" s="25" t="str">
        <f t="shared" ca="1" si="963"/>
        <v/>
      </c>
      <c r="BR1003" s="25" t="str">
        <f t="shared" ca="1" si="964"/>
        <v/>
      </c>
      <c r="BS1003" s="25" t="str">
        <f ca="1">IF($H1003="","",IF($Q1003="x",SUM(BL$3:BN1003)+SUM(BQ$3:BR1003)-SUM(BS$3:BS1002),0))</f>
        <v/>
      </c>
      <c r="BT1003" s="25" t="str">
        <f t="shared" ca="1" si="965"/>
        <v/>
      </c>
      <c r="BU1003" s="25" t="str">
        <f t="shared" ca="1" si="928"/>
        <v/>
      </c>
      <c r="BV1003" s="7"/>
      <c r="BY1003" s="7"/>
      <c r="CB1003" s="131">
        <f t="shared" si="912"/>
        <v>1000</v>
      </c>
      <c r="CC1003" s="132" t="str">
        <f t="shared" ca="1" si="966"/>
        <v/>
      </c>
      <c r="CD1003" s="133" t="str">
        <f t="shared" ca="1" si="913"/>
        <v/>
      </c>
      <c r="CE1003" s="133" t="str">
        <f t="shared" ca="1" si="967"/>
        <v/>
      </c>
      <c r="CF1003" s="133" t="str">
        <f t="shared" ca="1" si="914"/>
        <v/>
      </c>
      <c r="CG1003" s="133" t="str">
        <f t="shared" ca="1" si="968"/>
        <v/>
      </c>
      <c r="CH1003" s="133" t="str">
        <f ca="1">IF($H1003="","",IF(MONTH($H1003)=MONTH($C$4)-1,MAX(0,(CG1003-SUM(N992:N1003)+SUM(O992:O1003))-(VLOOKUP(CB1003-12,$CB$3:$CH1002,6,FALSE))),0)*0.25)</f>
        <v/>
      </c>
      <c r="CI1003" s="133" t="str">
        <f ca="1">IF($H1003="","",CG1003-SUM($CH$4:$CH1003))</f>
        <v/>
      </c>
      <c r="CK1003" s="133" t="str">
        <f ca="1">IF($H1003="","",SUM($N$4:$N1003)+$CK$3)</f>
        <v/>
      </c>
      <c r="CL1003" s="133" t="str">
        <f ca="1">IF($H1003="","",SUM($O$4:$O1003))</f>
        <v/>
      </c>
      <c r="CM1003" s="133" t="str">
        <f t="shared" ca="1" si="971"/>
        <v/>
      </c>
      <c r="CN1003" s="133" t="str">
        <f ca="1">IF($H1003="","",ROUND(IF(MONTH($H1003)=MONTH($C$4)-1,BT1003*(1+CC1003)-SUM($CM$4:$CM1003),0),2))</f>
        <v/>
      </c>
      <c r="CZ1003" s="132" t="str">
        <f t="shared" ca="1" si="929"/>
        <v/>
      </c>
    </row>
    <row r="1004" spans="6:104" x14ac:dyDescent="0.2">
      <c r="F1004" s="3">
        <v>1001</v>
      </c>
      <c r="G1004" s="3">
        <f t="shared" si="972"/>
        <v>84</v>
      </c>
      <c r="H1004" s="8" t="str">
        <f t="shared" ca="1" si="969"/>
        <v/>
      </c>
      <c r="I1004" s="6" t="str">
        <f t="shared" ca="1" si="915"/>
        <v/>
      </c>
      <c r="J1004" s="6" t="str">
        <f t="shared" ca="1" si="916"/>
        <v/>
      </c>
      <c r="K1004" s="7"/>
      <c r="L1004" s="6" t="str">
        <f ca="1">IF($H1004="","",IF($J1004="",VLOOKUP($I1004,Sterbetafeln!$A$4:$I$124,$D$10,FALSE),MAX(0.0005,VLOOKUP($I1004,Sterbetafeln!$A$4:$I$124,$D$10,FALSE)*VLOOKUP($J1004,Sterbetafeln!$A$4:$I$124,$D$13,FALSE))))</f>
        <v/>
      </c>
      <c r="M1004" s="78">
        <f ca="1">SUM($O$3:$O1004)</f>
        <v>0</v>
      </c>
      <c r="N1004" s="25" t="str">
        <f t="shared" ca="1" si="931"/>
        <v/>
      </c>
      <c r="O1004" s="25" t="str">
        <f t="shared" ca="1" si="932"/>
        <v/>
      </c>
      <c r="P1004" s="25" t="str">
        <f t="shared" ca="1" si="933"/>
        <v/>
      </c>
      <c r="Q1004" s="7" t="str">
        <f t="shared" ca="1" si="934"/>
        <v/>
      </c>
      <c r="R1004" s="25" t="str">
        <f t="shared" ca="1" si="935"/>
        <v/>
      </c>
      <c r="S1004" s="25">
        <f ca="1">SUM(R$3:R1004)</f>
        <v>0</v>
      </c>
      <c r="T1004" s="25" t="str">
        <f t="shared" ca="1" si="936"/>
        <v/>
      </c>
      <c r="U1004" s="25" t="str">
        <f t="shared" ca="1" si="917"/>
        <v/>
      </c>
      <c r="V1004" s="25" t="str">
        <f t="shared" ca="1" si="937"/>
        <v/>
      </c>
      <c r="W1004" s="25" t="str">
        <f t="shared" ca="1" si="918"/>
        <v/>
      </c>
      <c r="X1004" s="25" t="str">
        <f t="shared" ca="1" si="938"/>
        <v/>
      </c>
      <c r="Y1004" s="25" t="str">
        <f t="shared" ca="1" si="919"/>
        <v/>
      </c>
      <c r="Z1004" s="25" t="str">
        <f t="shared" ca="1" si="973"/>
        <v/>
      </c>
      <c r="AA1004" s="25" t="str">
        <f t="shared" ca="1" si="940"/>
        <v/>
      </c>
      <c r="AB1004" s="25" t="str">
        <f ca="1">IF($H1004="","",IF($Q1004="x",SUM(U$3:W1004)+SUM(Z$3:AA1004)-SUM(AB$3:AB1003),0))</f>
        <v/>
      </c>
      <c r="AC1004" s="25" t="str">
        <f t="shared" ca="1" si="941"/>
        <v/>
      </c>
      <c r="AD1004" s="25" t="str">
        <f t="shared" ca="1" si="920"/>
        <v/>
      </c>
      <c r="AE1004" s="7"/>
      <c r="AF1004" s="25" t="str">
        <f t="shared" ca="1" si="942"/>
        <v/>
      </c>
      <c r="AG1004" s="25">
        <f ca="1">SUM(AF$3:AF1004)</f>
        <v>0</v>
      </c>
      <c r="AH1004" s="25" t="str">
        <f t="shared" ca="1" si="943"/>
        <v/>
      </c>
      <c r="AI1004" s="25" t="str">
        <f t="shared" ca="1" si="921"/>
        <v/>
      </c>
      <c r="AJ1004" s="25" t="str">
        <f t="shared" ca="1" si="944"/>
        <v/>
      </c>
      <c r="AK1004" s="25" t="str">
        <f t="shared" ca="1" si="922"/>
        <v/>
      </c>
      <c r="AL1004" s="25" t="str">
        <f t="shared" ca="1" si="945"/>
        <v/>
      </c>
      <c r="AM1004" s="25" t="str">
        <f t="shared" ca="1" si="923"/>
        <v/>
      </c>
      <c r="AN1004" s="25" t="str">
        <f t="shared" ca="1" si="946"/>
        <v/>
      </c>
      <c r="AO1004" s="25" t="str">
        <f t="shared" ca="1" si="947"/>
        <v/>
      </c>
      <c r="AP1004" s="25" t="str">
        <f ca="1">IF($H1004="","",IF($Q1004="x",SUM(AI$3:AK1004)+SUM(AN$3:AO1004)-SUM(AP$3:AP1003),0))</f>
        <v/>
      </c>
      <c r="AQ1004" s="25" t="str">
        <f t="shared" ca="1" si="948"/>
        <v/>
      </c>
      <c r="AR1004" s="25" t="str">
        <f t="shared" ca="1" si="924"/>
        <v/>
      </c>
      <c r="AS1004" s="7"/>
      <c r="AT1004" s="25" t="str">
        <f t="shared" ca="1" si="949"/>
        <v/>
      </c>
      <c r="AU1004" s="25">
        <f ca="1">SUM(AT$3:AT1004)</f>
        <v>0</v>
      </c>
      <c r="AV1004" s="25" t="str">
        <f t="shared" ca="1" si="950"/>
        <v/>
      </c>
      <c r="AW1004" s="25" t="str">
        <f t="shared" ca="1" si="925"/>
        <v/>
      </c>
      <c r="AX1004" s="25" t="str">
        <f t="shared" ca="1" si="951"/>
        <v/>
      </c>
      <c r="AY1004" s="25" t="str">
        <f t="shared" ca="1" si="952"/>
        <v/>
      </c>
      <c r="AZ1004" s="25" t="str">
        <f t="shared" ca="1" si="953"/>
        <v/>
      </c>
      <c r="BA1004" s="25" t="str">
        <f t="shared" ca="1" si="954"/>
        <v/>
      </c>
      <c r="BB1004" s="25" t="str">
        <f t="shared" ca="1" si="955"/>
        <v/>
      </c>
      <c r="BC1004" s="25" t="str">
        <f t="shared" ca="1" si="956"/>
        <v/>
      </c>
      <c r="BD1004" s="25" t="str">
        <f ca="1">IF($H1004="","",IF($Q1004="x",SUM(AW$3:AY1004)+SUM(BB$3:BC1004)-SUM(BD$3:BD1003),0))</f>
        <v/>
      </c>
      <c r="BE1004" s="25" t="str">
        <f t="shared" ca="1" si="957"/>
        <v/>
      </c>
      <c r="BF1004" s="25" t="str">
        <f t="shared" ca="1" si="926"/>
        <v/>
      </c>
      <c r="BG1004" s="7"/>
      <c r="BI1004" s="25" t="str">
        <f t="shared" ca="1" si="958"/>
        <v/>
      </c>
      <c r="BJ1004" s="25">
        <f ca="1">SUM(BI$3:BI1004)</f>
        <v>0</v>
      </c>
      <c r="BK1004" s="25" t="str">
        <f t="shared" ca="1" si="970"/>
        <v/>
      </c>
      <c r="BL1004" s="25" t="str">
        <f t="shared" ca="1" si="927"/>
        <v/>
      </c>
      <c r="BM1004" s="25" t="str">
        <f t="shared" ca="1" si="959"/>
        <v/>
      </c>
      <c r="BN1004" s="25" t="str">
        <f t="shared" ca="1" si="960"/>
        <v/>
      </c>
      <c r="BO1004" s="25" t="str">
        <f t="shared" ca="1" si="961"/>
        <v/>
      </c>
      <c r="BP1004" s="25" t="str">
        <f t="shared" ca="1" si="962"/>
        <v/>
      </c>
      <c r="BQ1004" s="25" t="str">
        <f t="shared" ca="1" si="963"/>
        <v/>
      </c>
      <c r="BR1004" s="25" t="str">
        <f t="shared" ca="1" si="964"/>
        <v/>
      </c>
      <c r="BS1004" s="25" t="str">
        <f ca="1">IF($H1004="","",IF($Q1004="x",SUM(BL$3:BN1004)+SUM(BQ$3:BR1004)-SUM(BS$3:BS1003),0))</f>
        <v/>
      </c>
      <c r="BT1004" s="25" t="str">
        <f t="shared" ca="1" si="965"/>
        <v/>
      </c>
      <c r="BU1004" s="25" t="str">
        <f t="shared" ca="1" si="928"/>
        <v/>
      </c>
      <c r="BV1004" s="7"/>
      <c r="BY1004" s="7"/>
      <c r="CB1004" s="131">
        <f t="shared" si="912"/>
        <v>1001</v>
      </c>
      <c r="CC1004" s="132" t="str">
        <f t="shared" ca="1" si="966"/>
        <v/>
      </c>
      <c r="CD1004" s="133" t="str">
        <f t="shared" ca="1" si="913"/>
        <v/>
      </c>
      <c r="CE1004" s="133" t="str">
        <f t="shared" ca="1" si="967"/>
        <v/>
      </c>
      <c r="CF1004" s="133" t="str">
        <f t="shared" ca="1" si="914"/>
        <v/>
      </c>
      <c r="CG1004" s="133" t="str">
        <f t="shared" ca="1" si="968"/>
        <v/>
      </c>
      <c r="CH1004" s="133" t="str">
        <f ca="1">IF($H1004="","",IF(MONTH($H1004)=MONTH($C$4)-1,MAX(0,(CG1004-SUM(N993:N1004)+SUM(O993:O1004))-(VLOOKUP(CB1004-12,$CB$3:$CH1003,6,FALSE))),0)*0.25)</f>
        <v/>
      </c>
      <c r="CI1004" s="133" t="str">
        <f ca="1">IF($H1004="","",CG1004-SUM($CH$4:$CH1004))</f>
        <v/>
      </c>
      <c r="CK1004" s="133" t="str">
        <f ca="1">IF($H1004="","",SUM($N$4:$N1004)+$CK$3)</f>
        <v/>
      </c>
      <c r="CL1004" s="133" t="str">
        <f ca="1">IF($H1004="","",SUM($O$4:$O1004))</f>
        <v/>
      </c>
      <c r="CM1004" s="133" t="str">
        <f t="shared" ca="1" si="971"/>
        <v/>
      </c>
      <c r="CN1004" s="133" t="str">
        <f ca="1">IF($H1004="","",ROUND(IF(MONTH($H1004)=MONTH($C$4)-1,BT1004*(1+CC1004)-SUM($CM$4:$CM1004),0),2))</f>
        <v/>
      </c>
      <c r="CZ1004" s="132" t="str">
        <f t="shared" ca="1" si="929"/>
        <v/>
      </c>
    </row>
    <row r="1005" spans="6:104" x14ac:dyDescent="0.2">
      <c r="F1005" s="3">
        <v>1002</v>
      </c>
      <c r="G1005" s="3">
        <f t="shared" si="972"/>
        <v>84</v>
      </c>
      <c r="H1005" s="8" t="str">
        <f t="shared" ca="1" si="969"/>
        <v/>
      </c>
      <c r="I1005" s="6" t="str">
        <f t="shared" ca="1" si="915"/>
        <v/>
      </c>
      <c r="J1005" s="6" t="str">
        <f t="shared" ca="1" si="916"/>
        <v/>
      </c>
      <c r="K1005" s="7"/>
      <c r="L1005" s="6" t="str">
        <f ca="1">IF($H1005="","",IF($J1005="",VLOOKUP($I1005,Sterbetafeln!$A$4:$I$124,$D$10,FALSE),MAX(0.0005,VLOOKUP($I1005,Sterbetafeln!$A$4:$I$124,$D$10,FALSE)*VLOOKUP($J1005,Sterbetafeln!$A$4:$I$124,$D$13,FALSE))))</f>
        <v/>
      </c>
      <c r="M1005" s="78">
        <f ca="1">SUM($O$3:$O1005)</f>
        <v>0</v>
      </c>
      <c r="N1005" s="25" t="str">
        <f t="shared" ca="1" si="931"/>
        <v/>
      </c>
      <c r="O1005" s="25" t="str">
        <f t="shared" ca="1" si="932"/>
        <v/>
      </c>
      <c r="P1005" s="25" t="str">
        <f t="shared" ca="1" si="933"/>
        <v/>
      </c>
      <c r="Q1005" s="7" t="str">
        <f t="shared" ca="1" si="934"/>
        <v/>
      </c>
      <c r="R1005" s="25" t="str">
        <f t="shared" ca="1" si="935"/>
        <v/>
      </c>
      <c r="S1005" s="25">
        <f ca="1">SUM(R$3:R1005)</f>
        <v>0</v>
      </c>
      <c r="T1005" s="25" t="str">
        <f t="shared" ca="1" si="936"/>
        <v/>
      </c>
      <c r="U1005" s="25" t="str">
        <f t="shared" ca="1" si="917"/>
        <v/>
      </c>
      <c r="V1005" s="25" t="str">
        <f t="shared" ca="1" si="937"/>
        <v/>
      </c>
      <c r="W1005" s="25" t="str">
        <f t="shared" ca="1" si="918"/>
        <v/>
      </c>
      <c r="X1005" s="25" t="str">
        <f t="shared" ca="1" si="938"/>
        <v/>
      </c>
      <c r="Y1005" s="25" t="str">
        <f t="shared" ca="1" si="919"/>
        <v/>
      </c>
      <c r="Z1005" s="25" t="str">
        <f t="shared" ca="1" si="973"/>
        <v/>
      </c>
      <c r="AA1005" s="25" t="str">
        <f t="shared" ca="1" si="940"/>
        <v/>
      </c>
      <c r="AB1005" s="25" t="str">
        <f ca="1">IF($H1005="","",IF($Q1005="x",SUM(U$3:W1005)+SUM(Z$3:AA1005)-SUM(AB$3:AB1004),0))</f>
        <v/>
      </c>
      <c r="AC1005" s="25" t="str">
        <f t="shared" ca="1" si="941"/>
        <v/>
      </c>
      <c r="AD1005" s="25" t="str">
        <f t="shared" ca="1" si="920"/>
        <v/>
      </c>
      <c r="AE1005" s="7"/>
      <c r="AF1005" s="25" t="str">
        <f t="shared" ca="1" si="942"/>
        <v/>
      </c>
      <c r="AG1005" s="25">
        <f ca="1">SUM(AF$3:AF1005)</f>
        <v>0</v>
      </c>
      <c r="AH1005" s="25" t="str">
        <f t="shared" ca="1" si="943"/>
        <v/>
      </c>
      <c r="AI1005" s="25" t="str">
        <f t="shared" ca="1" si="921"/>
        <v/>
      </c>
      <c r="AJ1005" s="25" t="str">
        <f t="shared" ca="1" si="944"/>
        <v/>
      </c>
      <c r="AK1005" s="25" t="str">
        <f t="shared" ca="1" si="922"/>
        <v/>
      </c>
      <c r="AL1005" s="25" t="str">
        <f t="shared" ca="1" si="945"/>
        <v/>
      </c>
      <c r="AM1005" s="25" t="str">
        <f t="shared" ca="1" si="923"/>
        <v/>
      </c>
      <c r="AN1005" s="25" t="str">
        <f t="shared" ca="1" si="946"/>
        <v/>
      </c>
      <c r="AO1005" s="25" t="str">
        <f t="shared" ca="1" si="947"/>
        <v/>
      </c>
      <c r="AP1005" s="25" t="str">
        <f ca="1">IF($H1005="","",IF($Q1005="x",SUM(AI$3:AK1005)+SUM(AN$3:AO1005)-SUM(AP$3:AP1004),0))</f>
        <v/>
      </c>
      <c r="AQ1005" s="25" t="str">
        <f t="shared" ca="1" si="948"/>
        <v/>
      </c>
      <c r="AR1005" s="25" t="str">
        <f t="shared" ca="1" si="924"/>
        <v/>
      </c>
      <c r="AS1005" s="7"/>
      <c r="AT1005" s="25" t="str">
        <f t="shared" ca="1" si="949"/>
        <v/>
      </c>
      <c r="AU1005" s="25">
        <f ca="1">SUM(AT$3:AT1005)</f>
        <v>0</v>
      </c>
      <c r="AV1005" s="25" t="str">
        <f t="shared" ca="1" si="950"/>
        <v/>
      </c>
      <c r="AW1005" s="25" t="str">
        <f t="shared" ca="1" si="925"/>
        <v/>
      </c>
      <c r="AX1005" s="25" t="str">
        <f t="shared" ca="1" si="951"/>
        <v/>
      </c>
      <c r="AY1005" s="25" t="str">
        <f t="shared" ca="1" si="952"/>
        <v/>
      </c>
      <c r="AZ1005" s="25" t="str">
        <f t="shared" ca="1" si="953"/>
        <v/>
      </c>
      <c r="BA1005" s="25" t="str">
        <f t="shared" ca="1" si="954"/>
        <v/>
      </c>
      <c r="BB1005" s="25" t="str">
        <f t="shared" ca="1" si="955"/>
        <v/>
      </c>
      <c r="BC1005" s="25" t="str">
        <f t="shared" ca="1" si="956"/>
        <v/>
      </c>
      <c r="BD1005" s="25" t="str">
        <f ca="1">IF($H1005="","",IF($Q1005="x",SUM(AW$3:AY1005)+SUM(BB$3:BC1005)-SUM(BD$3:BD1004),0))</f>
        <v/>
      </c>
      <c r="BE1005" s="25" t="str">
        <f t="shared" ca="1" si="957"/>
        <v/>
      </c>
      <c r="BF1005" s="25" t="str">
        <f t="shared" ca="1" si="926"/>
        <v/>
      </c>
      <c r="BG1005" s="7"/>
      <c r="BI1005" s="25" t="str">
        <f t="shared" ca="1" si="958"/>
        <v/>
      </c>
      <c r="BJ1005" s="25">
        <f ca="1">SUM(BI$3:BI1005)</f>
        <v>0</v>
      </c>
      <c r="BK1005" s="25" t="str">
        <f t="shared" ca="1" si="970"/>
        <v/>
      </c>
      <c r="BL1005" s="25" t="str">
        <f t="shared" ca="1" si="927"/>
        <v/>
      </c>
      <c r="BM1005" s="25" t="str">
        <f t="shared" ca="1" si="959"/>
        <v/>
      </c>
      <c r="BN1005" s="25" t="str">
        <f t="shared" ca="1" si="960"/>
        <v/>
      </c>
      <c r="BO1005" s="25" t="str">
        <f t="shared" ca="1" si="961"/>
        <v/>
      </c>
      <c r="BP1005" s="25" t="str">
        <f t="shared" ca="1" si="962"/>
        <v/>
      </c>
      <c r="BQ1005" s="25" t="str">
        <f t="shared" ca="1" si="963"/>
        <v/>
      </c>
      <c r="BR1005" s="25" t="str">
        <f t="shared" ca="1" si="964"/>
        <v/>
      </c>
      <c r="BS1005" s="25" t="str">
        <f ca="1">IF($H1005="","",IF($Q1005="x",SUM(BL$3:BN1005)+SUM(BQ$3:BR1005)-SUM(BS$3:BS1004),0))</f>
        <v/>
      </c>
      <c r="BT1005" s="25" t="str">
        <f t="shared" ca="1" si="965"/>
        <v/>
      </c>
      <c r="BU1005" s="25" t="str">
        <f t="shared" ca="1" si="928"/>
        <v/>
      </c>
      <c r="BV1005" s="7"/>
      <c r="BY1005" s="7"/>
      <c r="CB1005" s="131">
        <f t="shared" si="912"/>
        <v>1002</v>
      </c>
      <c r="CC1005" s="132" t="str">
        <f t="shared" ca="1" si="966"/>
        <v/>
      </c>
      <c r="CD1005" s="133" t="str">
        <f t="shared" ca="1" si="913"/>
        <v/>
      </c>
      <c r="CE1005" s="133" t="str">
        <f t="shared" ca="1" si="967"/>
        <v/>
      </c>
      <c r="CF1005" s="133" t="str">
        <f t="shared" ca="1" si="914"/>
        <v/>
      </c>
      <c r="CG1005" s="133" t="str">
        <f t="shared" ca="1" si="968"/>
        <v/>
      </c>
      <c r="CH1005" s="133" t="str">
        <f ca="1">IF($H1005="","",IF(MONTH($H1005)=MONTH($C$4)-1,MAX(0,(CG1005-SUM(N994:N1005)+SUM(O994:O1005))-(VLOOKUP(CB1005-12,$CB$3:$CH1004,6,FALSE))),0)*0.25)</f>
        <v/>
      </c>
      <c r="CI1005" s="133" t="str">
        <f ca="1">IF($H1005="","",CG1005-SUM($CH$4:$CH1005))</f>
        <v/>
      </c>
      <c r="CK1005" s="133" t="str">
        <f ca="1">IF($H1005="","",SUM($N$4:$N1005)+$CK$3)</f>
        <v/>
      </c>
      <c r="CL1005" s="133" t="str">
        <f ca="1">IF($H1005="","",SUM($O$4:$O1005))</f>
        <v/>
      </c>
      <c r="CM1005" s="133" t="str">
        <f t="shared" ca="1" si="971"/>
        <v/>
      </c>
      <c r="CN1005" s="133" t="str">
        <f ca="1">IF($H1005="","",ROUND(IF(MONTH($H1005)=MONTH($C$4)-1,BT1005*(1+CC1005)-SUM($CM$4:$CM1005),0),2))</f>
        <v/>
      </c>
      <c r="CZ1005" s="132" t="str">
        <f t="shared" ca="1" si="929"/>
        <v/>
      </c>
    </row>
    <row r="1006" spans="6:104" x14ac:dyDescent="0.2">
      <c r="F1006" s="3">
        <v>1003</v>
      </c>
      <c r="G1006" s="3">
        <f t="shared" si="972"/>
        <v>84</v>
      </c>
      <c r="H1006" s="8" t="str">
        <f t="shared" ca="1" si="969"/>
        <v/>
      </c>
      <c r="I1006" s="6" t="str">
        <f t="shared" ca="1" si="915"/>
        <v/>
      </c>
      <c r="J1006" s="6" t="str">
        <f t="shared" ca="1" si="916"/>
        <v/>
      </c>
      <c r="K1006" s="7"/>
      <c r="L1006" s="6" t="str">
        <f ca="1">IF($H1006="","",IF($J1006="",VLOOKUP($I1006,Sterbetafeln!$A$4:$I$124,$D$10,FALSE),MAX(0.0005,VLOOKUP($I1006,Sterbetafeln!$A$4:$I$124,$D$10,FALSE)*VLOOKUP($J1006,Sterbetafeln!$A$4:$I$124,$D$13,FALSE))))</f>
        <v/>
      </c>
      <c r="M1006" s="78">
        <f ca="1">SUM($O$3:$O1006)</f>
        <v>0</v>
      </c>
      <c r="N1006" s="25" t="str">
        <f t="shared" ca="1" si="931"/>
        <v/>
      </c>
      <c r="O1006" s="25" t="str">
        <f t="shared" ca="1" si="932"/>
        <v/>
      </c>
      <c r="P1006" s="25" t="str">
        <f t="shared" ca="1" si="933"/>
        <v/>
      </c>
      <c r="Q1006" s="7" t="str">
        <f t="shared" ca="1" si="934"/>
        <v/>
      </c>
      <c r="R1006" s="25" t="str">
        <f t="shared" ca="1" si="935"/>
        <v/>
      </c>
      <c r="S1006" s="25">
        <f ca="1">SUM(R$3:R1006)</f>
        <v>0</v>
      </c>
      <c r="T1006" s="25" t="str">
        <f t="shared" ca="1" si="936"/>
        <v/>
      </c>
      <c r="U1006" s="25" t="str">
        <f t="shared" ca="1" si="917"/>
        <v/>
      </c>
      <c r="V1006" s="25" t="str">
        <f t="shared" ca="1" si="937"/>
        <v/>
      </c>
      <c r="W1006" s="25" t="str">
        <f t="shared" ca="1" si="918"/>
        <v/>
      </c>
      <c r="X1006" s="25" t="str">
        <f t="shared" ca="1" si="938"/>
        <v/>
      </c>
      <c r="Y1006" s="25" t="str">
        <f t="shared" ca="1" si="919"/>
        <v/>
      </c>
      <c r="Z1006" s="25" t="str">
        <f t="shared" ca="1" si="973"/>
        <v/>
      </c>
      <c r="AA1006" s="25" t="str">
        <f t="shared" ca="1" si="940"/>
        <v/>
      </c>
      <c r="AB1006" s="25" t="str">
        <f ca="1">IF($H1006="","",IF($Q1006="x",SUM(U$3:W1006)+SUM(Z$3:AA1006)-SUM(AB$3:AB1005),0))</f>
        <v/>
      </c>
      <c r="AC1006" s="25" t="str">
        <f t="shared" ca="1" si="941"/>
        <v/>
      </c>
      <c r="AD1006" s="25" t="str">
        <f t="shared" ca="1" si="920"/>
        <v/>
      </c>
      <c r="AE1006" s="7"/>
      <c r="AF1006" s="25" t="str">
        <f t="shared" ca="1" si="942"/>
        <v/>
      </c>
      <c r="AG1006" s="25">
        <f ca="1">SUM(AF$3:AF1006)</f>
        <v>0</v>
      </c>
      <c r="AH1006" s="25" t="str">
        <f t="shared" ca="1" si="943"/>
        <v/>
      </c>
      <c r="AI1006" s="25" t="str">
        <f t="shared" ca="1" si="921"/>
        <v/>
      </c>
      <c r="AJ1006" s="25" t="str">
        <f t="shared" ca="1" si="944"/>
        <v/>
      </c>
      <c r="AK1006" s="25" t="str">
        <f t="shared" ca="1" si="922"/>
        <v/>
      </c>
      <c r="AL1006" s="25" t="str">
        <f t="shared" ca="1" si="945"/>
        <v/>
      </c>
      <c r="AM1006" s="25" t="str">
        <f t="shared" ca="1" si="923"/>
        <v/>
      </c>
      <c r="AN1006" s="25" t="str">
        <f t="shared" ca="1" si="946"/>
        <v/>
      </c>
      <c r="AO1006" s="25" t="str">
        <f t="shared" ca="1" si="947"/>
        <v/>
      </c>
      <c r="AP1006" s="25" t="str">
        <f ca="1">IF($H1006="","",IF($Q1006="x",SUM(AI$3:AK1006)+SUM(AN$3:AO1006)-SUM(AP$3:AP1005),0))</f>
        <v/>
      </c>
      <c r="AQ1006" s="25" t="str">
        <f t="shared" ca="1" si="948"/>
        <v/>
      </c>
      <c r="AR1006" s="25" t="str">
        <f t="shared" ca="1" si="924"/>
        <v/>
      </c>
      <c r="AS1006" s="7"/>
      <c r="AT1006" s="25" t="str">
        <f t="shared" ca="1" si="949"/>
        <v/>
      </c>
      <c r="AU1006" s="25">
        <f ca="1">SUM(AT$3:AT1006)</f>
        <v>0</v>
      </c>
      <c r="AV1006" s="25" t="str">
        <f t="shared" ca="1" si="950"/>
        <v/>
      </c>
      <c r="AW1006" s="25" t="str">
        <f t="shared" ca="1" si="925"/>
        <v/>
      </c>
      <c r="AX1006" s="25" t="str">
        <f t="shared" ca="1" si="951"/>
        <v/>
      </c>
      <c r="AY1006" s="25" t="str">
        <f t="shared" ca="1" si="952"/>
        <v/>
      </c>
      <c r="AZ1006" s="25" t="str">
        <f t="shared" ca="1" si="953"/>
        <v/>
      </c>
      <c r="BA1006" s="25" t="str">
        <f t="shared" ca="1" si="954"/>
        <v/>
      </c>
      <c r="BB1006" s="25" t="str">
        <f t="shared" ca="1" si="955"/>
        <v/>
      </c>
      <c r="BC1006" s="25" t="str">
        <f t="shared" ca="1" si="956"/>
        <v/>
      </c>
      <c r="BD1006" s="25" t="str">
        <f ca="1">IF($H1006="","",IF($Q1006="x",SUM(AW$3:AY1006)+SUM(BB$3:BC1006)-SUM(BD$3:BD1005),0))</f>
        <v/>
      </c>
      <c r="BE1006" s="25" t="str">
        <f t="shared" ca="1" si="957"/>
        <v/>
      </c>
      <c r="BF1006" s="25" t="str">
        <f t="shared" ca="1" si="926"/>
        <v/>
      </c>
      <c r="BG1006" s="7"/>
      <c r="BI1006" s="25" t="str">
        <f t="shared" ca="1" si="958"/>
        <v/>
      </c>
      <c r="BJ1006" s="25">
        <f ca="1">SUM(BI$3:BI1006)</f>
        <v>0</v>
      </c>
      <c r="BK1006" s="25" t="str">
        <f t="shared" ca="1" si="970"/>
        <v/>
      </c>
      <c r="BL1006" s="25" t="str">
        <f t="shared" ca="1" si="927"/>
        <v/>
      </c>
      <c r="BM1006" s="25" t="str">
        <f t="shared" ca="1" si="959"/>
        <v/>
      </c>
      <c r="BN1006" s="25" t="str">
        <f t="shared" ca="1" si="960"/>
        <v/>
      </c>
      <c r="BO1006" s="25" t="str">
        <f t="shared" ca="1" si="961"/>
        <v/>
      </c>
      <c r="BP1006" s="25" t="str">
        <f t="shared" ca="1" si="962"/>
        <v/>
      </c>
      <c r="BQ1006" s="25" t="str">
        <f t="shared" ca="1" si="963"/>
        <v/>
      </c>
      <c r="BR1006" s="25" t="str">
        <f t="shared" ca="1" si="964"/>
        <v/>
      </c>
      <c r="BS1006" s="25" t="str">
        <f ca="1">IF($H1006="","",IF($Q1006="x",SUM(BL$3:BN1006)+SUM(BQ$3:BR1006)-SUM(BS$3:BS1005),0))</f>
        <v/>
      </c>
      <c r="BT1006" s="25" t="str">
        <f t="shared" ca="1" si="965"/>
        <v/>
      </c>
      <c r="BU1006" s="25" t="str">
        <f t="shared" ca="1" si="928"/>
        <v/>
      </c>
      <c r="BV1006" s="7"/>
      <c r="BY1006" s="7"/>
      <c r="CB1006" s="131">
        <f t="shared" si="912"/>
        <v>1003</v>
      </c>
      <c r="CC1006" s="132" t="str">
        <f t="shared" ca="1" si="966"/>
        <v/>
      </c>
      <c r="CD1006" s="133" t="str">
        <f t="shared" ca="1" si="913"/>
        <v/>
      </c>
      <c r="CE1006" s="133" t="str">
        <f t="shared" ca="1" si="967"/>
        <v/>
      </c>
      <c r="CF1006" s="133" t="str">
        <f t="shared" ca="1" si="914"/>
        <v/>
      </c>
      <c r="CG1006" s="133" t="str">
        <f t="shared" ca="1" si="968"/>
        <v/>
      </c>
      <c r="CH1006" s="133" t="str">
        <f ca="1">IF($H1006="","",IF(MONTH($H1006)=MONTH($C$4)-1,MAX(0,(CG1006-SUM(N995:N1006)+SUM(O995:O1006))-(VLOOKUP(CB1006-12,$CB$3:$CH1005,6,FALSE))),0)*0.25)</f>
        <v/>
      </c>
      <c r="CI1006" s="133" t="str">
        <f ca="1">IF($H1006="","",CG1006-SUM($CH$4:$CH1006))</f>
        <v/>
      </c>
      <c r="CK1006" s="133" t="str">
        <f ca="1">IF($H1006="","",SUM($N$4:$N1006)+$CK$3)</f>
        <v/>
      </c>
      <c r="CL1006" s="133" t="str">
        <f ca="1">IF($H1006="","",SUM($O$4:$O1006))</f>
        <v/>
      </c>
      <c r="CM1006" s="133" t="str">
        <f t="shared" ca="1" si="971"/>
        <v/>
      </c>
      <c r="CN1006" s="133" t="str">
        <f ca="1">IF($H1006="","",ROUND(IF(MONTH($H1006)=MONTH($C$4)-1,BT1006*(1+CC1006)-SUM($CM$4:$CM1006),0),2))</f>
        <v/>
      </c>
      <c r="CZ1006" s="132" t="str">
        <f t="shared" ca="1" si="929"/>
        <v/>
      </c>
    </row>
    <row r="1007" spans="6:104" x14ac:dyDescent="0.2">
      <c r="F1007" s="3">
        <v>1004</v>
      </c>
      <c r="G1007" s="3">
        <f t="shared" si="972"/>
        <v>84</v>
      </c>
      <c r="H1007" s="8" t="str">
        <f t="shared" ca="1" si="969"/>
        <v/>
      </c>
      <c r="I1007" s="6" t="str">
        <f t="shared" ca="1" si="915"/>
        <v/>
      </c>
      <c r="J1007" s="6" t="str">
        <f t="shared" ca="1" si="916"/>
        <v/>
      </c>
      <c r="K1007" s="7"/>
      <c r="L1007" s="6" t="str">
        <f ca="1">IF($H1007="","",IF($J1007="",VLOOKUP($I1007,Sterbetafeln!$A$4:$I$124,$D$10,FALSE),MAX(0.0005,VLOOKUP($I1007,Sterbetafeln!$A$4:$I$124,$D$10,FALSE)*VLOOKUP($J1007,Sterbetafeln!$A$4:$I$124,$D$13,FALSE))))</f>
        <v/>
      </c>
      <c r="M1007" s="78">
        <f ca="1">SUM($O$3:$O1007)</f>
        <v>0</v>
      </c>
      <c r="N1007" s="25" t="str">
        <f t="shared" ca="1" si="931"/>
        <v/>
      </c>
      <c r="O1007" s="25" t="str">
        <f t="shared" ca="1" si="932"/>
        <v/>
      </c>
      <c r="P1007" s="25" t="str">
        <f t="shared" ca="1" si="933"/>
        <v/>
      </c>
      <c r="Q1007" s="7" t="str">
        <f t="shared" ca="1" si="934"/>
        <v/>
      </c>
      <c r="R1007" s="25" t="str">
        <f t="shared" ca="1" si="935"/>
        <v/>
      </c>
      <c r="S1007" s="25">
        <f ca="1">SUM(R$3:R1007)</f>
        <v>0</v>
      </c>
      <c r="T1007" s="25" t="str">
        <f t="shared" ca="1" si="936"/>
        <v/>
      </c>
      <c r="U1007" s="25" t="str">
        <f t="shared" ca="1" si="917"/>
        <v/>
      </c>
      <c r="V1007" s="25" t="str">
        <f t="shared" ca="1" si="937"/>
        <v/>
      </c>
      <c r="W1007" s="25" t="str">
        <f t="shared" ca="1" si="918"/>
        <v/>
      </c>
      <c r="X1007" s="25" t="str">
        <f t="shared" ca="1" si="938"/>
        <v/>
      </c>
      <c r="Y1007" s="25" t="str">
        <f t="shared" ca="1" si="919"/>
        <v/>
      </c>
      <c r="Z1007" s="25" t="str">
        <f t="shared" ca="1" si="973"/>
        <v/>
      </c>
      <c r="AA1007" s="25" t="str">
        <f t="shared" ca="1" si="940"/>
        <v/>
      </c>
      <c r="AB1007" s="25" t="str">
        <f ca="1">IF($H1007="","",IF($Q1007="x",SUM(U$3:W1007)+SUM(Z$3:AA1007)-SUM(AB$3:AB1006),0))</f>
        <v/>
      </c>
      <c r="AC1007" s="25" t="str">
        <f t="shared" ca="1" si="941"/>
        <v/>
      </c>
      <c r="AD1007" s="25" t="str">
        <f t="shared" ca="1" si="920"/>
        <v/>
      </c>
      <c r="AE1007" s="7"/>
      <c r="AF1007" s="25" t="str">
        <f t="shared" ca="1" si="942"/>
        <v/>
      </c>
      <c r="AG1007" s="25">
        <f ca="1">SUM(AF$3:AF1007)</f>
        <v>0</v>
      </c>
      <c r="AH1007" s="25" t="str">
        <f t="shared" ca="1" si="943"/>
        <v/>
      </c>
      <c r="AI1007" s="25" t="str">
        <f t="shared" ca="1" si="921"/>
        <v/>
      </c>
      <c r="AJ1007" s="25" t="str">
        <f t="shared" ca="1" si="944"/>
        <v/>
      </c>
      <c r="AK1007" s="25" t="str">
        <f t="shared" ca="1" si="922"/>
        <v/>
      </c>
      <c r="AL1007" s="25" t="str">
        <f t="shared" ca="1" si="945"/>
        <v/>
      </c>
      <c r="AM1007" s="25" t="str">
        <f t="shared" ca="1" si="923"/>
        <v/>
      </c>
      <c r="AN1007" s="25" t="str">
        <f t="shared" ca="1" si="946"/>
        <v/>
      </c>
      <c r="AO1007" s="25" t="str">
        <f t="shared" ca="1" si="947"/>
        <v/>
      </c>
      <c r="AP1007" s="25" t="str">
        <f ca="1">IF($H1007="","",IF($Q1007="x",SUM(AI$3:AK1007)+SUM(AN$3:AO1007)-SUM(AP$3:AP1006),0))</f>
        <v/>
      </c>
      <c r="AQ1007" s="25" t="str">
        <f t="shared" ca="1" si="948"/>
        <v/>
      </c>
      <c r="AR1007" s="25" t="str">
        <f t="shared" ca="1" si="924"/>
        <v/>
      </c>
      <c r="AS1007" s="7"/>
      <c r="AT1007" s="25" t="str">
        <f t="shared" ca="1" si="949"/>
        <v/>
      </c>
      <c r="AU1007" s="25">
        <f ca="1">SUM(AT$3:AT1007)</f>
        <v>0</v>
      </c>
      <c r="AV1007" s="25" t="str">
        <f t="shared" ca="1" si="950"/>
        <v/>
      </c>
      <c r="AW1007" s="25" t="str">
        <f t="shared" ca="1" si="925"/>
        <v/>
      </c>
      <c r="AX1007" s="25" t="str">
        <f t="shared" ca="1" si="951"/>
        <v/>
      </c>
      <c r="AY1007" s="25" t="str">
        <f t="shared" ca="1" si="952"/>
        <v/>
      </c>
      <c r="AZ1007" s="25" t="str">
        <f t="shared" ca="1" si="953"/>
        <v/>
      </c>
      <c r="BA1007" s="25" t="str">
        <f t="shared" ca="1" si="954"/>
        <v/>
      </c>
      <c r="BB1007" s="25" t="str">
        <f t="shared" ca="1" si="955"/>
        <v/>
      </c>
      <c r="BC1007" s="25" t="str">
        <f t="shared" ca="1" si="956"/>
        <v/>
      </c>
      <c r="BD1007" s="25" t="str">
        <f ca="1">IF($H1007="","",IF($Q1007="x",SUM(AW$3:AY1007)+SUM(BB$3:BC1007)-SUM(BD$3:BD1006),0))</f>
        <v/>
      </c>
      <c r="BE1007" s="25" t="str">
        <f t="shared" ca="1" si="957"/>
        <v/>
      </c>
      <c r="BF1007" s="25" t="str">
        <f t="shared" ca="1" si="926"/>
        <v/>
      </c>
      <c r="BG1007" s="7"/>
      <c r="BI1007" s="25" t="str">
        <f t="shared" ca="1" si="958"/>
        <v/>
      </c>
      <c r="BJ1007" s="25">
        <f ca="1">SUM(BI$3:BI1007)</f>
        <v>0</v>
      </c>
      <c r="BK1007" s="25" t="str">
        <f t="shared" ca="1" si="970"/>
        <v/>
      </c>
      <c r="BL1007" s="25" t="str">
        <f t="shared" ca="1" si="927"/>
        <v/>
      </c>
      <c r="BM1007" s="25" t="str">
        <f t="shared" ca="1" si="959"/>
        <v/>
      </c>
      <c r="BN1007" s="25" t="str">
        <f t="shared" ca="1" si="960"/>
        <v/>
      </c>
      <c r="BO1007" s="25" t="str">
        <f t="shared" ca="1" si="961"/>
        <v/>
      </c>
      <c r="BP1007" s="25" t="str">
        <f t="shared" ca="1" si="962"/>
        <v/>
      </c>
      <c r="BQ1007" s="25" t="str">
        <f t="shared" ca="1" si="963"/>
        <v/>
      </c>
      <c r="BR1007" s="25" t="str">
        <f t="shared" ca="1" si="964"/>
        <v/>
      </c>
      <c r="BS1007" s="25" t="str">
        <f ca="1">IF($H1007="","",IF($Q1007="x",SUM(BL$3:BN1007)+SUM(BQ$3:BR1007)-SUM(BS$3:BS1006),0))</f>
        <v/>
      </c>
      <c r="BT1007" s="25" t="str">
        <f t="shared" ca="1" si="965"/>
        <v/>
      </c>
      <c r="BU1007" s="25" t="str">
        <f t="shared" ca="1" si="928"/>
        <v/>
      </c>
      <c r="BV1007" s="7"/>
      <c r="BY1007" s="7"/>
      <c r="CB1007" s="131">
        <f t="shared" si="912"/>
        <v>1004</v>
      </c>
      <c r="CC1007" s="132" t="str">
        <f t="shared" ca="1" si="966"/>
        <v/>
      </c>
      <c r="CD1007" s="133" t="str">
        <f t="shared" ca="1" si="913"/>
        <v/>
      </c>
      <c r="CE1007" s="133" t="str">
        <f t="shared" ca="1" si="967"/>
        <v/>
      </c>
      <c r="CF1007" s="133" t="str">
        <f t="shared" ca="1" si="914"/>
        <v/>
      </c>
      <c r="CG1007" s="133" t="str">
        <f t="shared" ca="1" si="968"/>
        <v/>
      </c>
      <c r="CH1007" s="133" t="str">
        <f ca="1">IF($H1007="","",IF(MONTH($H1007)=MONTH($C$4)-1,MAX(0,(CG1007-SUM(N996:N1007)+SUM(O996:O1007))-(VLOOKUP(CB1007-12,$CB$3:$CH1006,6,FALSE))),0)*0.25)</f>
        <v/>
      </c>
      <c r="CI1007" s="133" t="str">
        <f ca="1">IF($H1007="","",CG1007-SUM($CH$4:$CH1007))</f>
        <v/>
      </c>
      <c r="CK1007" s="133" t="str">
        <f ca="1">IF($H1007="","",SUM($N$4:$N1007)+$CK$3)</f>
        <v/>
      </c>
      <c r="CL1007" s="133" t="str">
        <f ca="1">IF($H1007="","",SUM($O$4:$O1007))</f>
        <v/>
      </c>
      <c r="CM1007" s="133" t="str">
        <f t="shared" ca="1" si="971"/>
        <v/>
      </c>
      <c r="CN1007" s="133" t="str">
        <f ca="1">IF($H1007="","",ROUND(IF(MONTH($H1007)=MONTH($C$4)-1,BT1007*(1+CC1007)-SUM($CM$4:$CM1007),0),2))</f>
        <v/>
      </c>
      <c r="CZ1007" s="132" t="str">
        <f t="shared" ca="1" si="929"/>
        <v/>
      </c>
    </row>
    <row r="1008" spans="6:104" x14ac:dyDescent="0.2">
      <c r="F1008" s="3">
        <v>1005</v>
      </c>
      <c r="G1008" s="3">
        <f t="shared" si="972"/>
        <v>84</v>
      </c>
      <c r="H1008" s="8" t="str">
        <f t="shared" ca="1" si="969"/>
        <v/>
      </c>
      <c r="I1008" s="6" t="str">
        <f t="shared" ca="1" si="915"/>
        <v/>
      </c>
      <c r="J1008" s="6" t="str">
        <f t="shared" ca="1" si="916"/>
        <v/>
      </c>
      <c r="K1008" s="7"/>
      <c r="L1008" s="6" t="str">
        <f ca="1">IF($H1008="","",IF($J1008="",VLOOKUP($I1008,Sterbetafeln!$A$4:$I$124,$D$10,FALSE),MAX(0.0005,VLOOKUP($I1008,Sterbetafeln!$A$4:$I$124,$D$10,FALSE)*VLOOKUP($J1008,Sterbetafeln!$A$4:$I$124,$D$13,FALSE))))</f>
        <v/>
      </c>
      <c r="M1008" s="78">
        <f ca="1">SUM($O$3:$O1008)</f>
        <v>0</v>
      </c>
      <c r="N1008" s="25" t="str">
        <f t="shared" ca="1" si="931"/>
        <v/>
      </c>
      <c r="O1008" s="25" t="str">
        <f t="shared" ca="1" si="932"/>
        <v/>
      </c>
      <c r="P1008" s="25" t="str">
        <f t="shared" ca="1" si="933"/>
        <v/>
      </c>
      <c r="Q1008" s="7" t="str">
        <f t="shared" ca="1" si="934"/>
        <v/>
      </c>
      <c r="R1008" s="25" t="str">
        <f t="shared" ca="1" si="935"/>
        <v/>
      </c>
      <c r="S1008" s="25">
        <f ca="1">SUM(R$3:R1008)</f>
        <v>0</v>
      </c>
      <c r="T1008" s="25" t="str">
        <f t="shared" ca="1" si="936"/>
        <v/>
      </c>
      <c r="U1008" s="25" t="str">
        <f t="shared" ca="1" si="917"/>
        <v/>
      </c>
      <c r="V1008" s="25" t="str">
        <f t="shared" ca="1" si="937"/>
        <v/>
      </c>
      <c r="W1008" s="25" t="str">
        <f t="shared" ca="1" si="918"/>
        <v/>
      </c>
      <c r="X1008" s="25" t="str">
        <f t="shared" ca="1" si="938"/>
        <v/>
      </c>
      <c r="Y1008" s="25" t="str">
        <f t="shared" ca="1" si="919"/>
        <v/>
      </c>
      <c r="Z1008" s="25" t="str">
        <f t="shared" ca="1" si="973"/>
        <v/>
      </c>
      <c r="AA1008" s="25" t="str">
        <f t="shared" ca="1" si="940"/>
        <v/>
      </c>
      <c r="AB1008" s="25" t="str">
        <f ca="1">IF($H1008="","",IF($Q1008="x",SUM(U$3:W1008)+SUM(Z$3:AA1008)-SUM(AB$3:AB1007),0))</f>
        <v/>
      </c>
      <c r="AC1008" s="25" t="str">
        <f t="shared" ca="1" si="941"/>
        <v/>
      </c>
      <c r="AD1008" s="25" t="str">
        <f t="shared" ca="1" si="920"/>
        <v/>
      </c>
      <c r="AE1008" s="7"/>
      <c r="AF1008" s="25" t="str">
        <f t="shared" ca="1" si="942"/>
        <v/>
      </c>
      <c r="AG1008" s="25">
        <f ca="1">SUM(AF$3:AF1008)</f>
        <v>0</v>
      </c>
      <c r="AH1008" s="25" t="str">
        <f t="shared" ca="1" si="943"/>
        <v/>
      </c>
      <c r="AI1008" s="25" t="str">
        <f t="shared" ca="1" si="921"/>
        <v/>
      </c>
      <c r="AJ1008" s="25" t="str">
        <f t="shared" ca="1" si="944"/>
        <v/>
      </c>
      <c r="AK1008" s="25" t="str">
        <f t="shared" ca="1" si="922"/>
        <v/>
      </c>
      <c r="AL1008" s="25" t="str">
        <f t="shared" ca="1" si="945"/>
        <v/>
      </c>
      <c r="AM1008" s="25" t="str">
        <f t="shared" ca="1" si="923"/>
        <v/>
      </c>
      <c r="AN1008" s="25" t="str">
        <f t="shared" ca="1" si="946"/>
        <v/>
      </c>
      <c r="AO1008" s="25" t="str">
        <f t="shared" ca="1" si="947"/>
        <v/>
      </c>
      <c r="AP1008" s="25" t="str">
        <f ca="1">IF($H1008="","",IF($Q1008="x",SUM(AI$3:AK1008)+SUM(AN$3:AO1008)-SUM(AP$3:AP1007),0))</f>
        <v/>
      </c>
      <c r="AQ1008" s="25" t="str">
        <f t="shared" ca="1" si="948"/>
        <v/>
      </c>
      <c r="AR1008" s="25" t="str">
        <f t="shared" ca="1" si="924"/>
        <v/>
      </c>
      <c r="AS1008" s="7"/>
      <c r="AT1008" s="25" t="str">
        <f t="shared" ca="1" si="949"/>
        <v/>
      </c>
      <c r="AU1008" s="25">
        <f ca="1">SUM(AT$3:AT1008)</f>
        <v>0</v>
      </c>
      <c r="AV1008" s="25" t="str">
        <f t="shared" ca="1" si="950"/>
        <v/>
      </c>
      <c r="AW1008" s="25" t="str">
        <f t="shared" ca="1" si="925"/>
        <v/>
      </c>
      <c r="AX1008" s="25" t="str">
        <f t="shared" ca="1" si="951"/>
        <v/>
      </c>
      <c r="AY1008" s="25" t="str">
        <f t="shared" ca="1" si="952"/>
        <v/>
      </c>
      <c r="AZ1008" s="25" t="str">
        <f t="shared" ca="1" si="953"/>
        <v/>
      </c>
      <c r="BA1008" s="25" t="str">
        <f t="shared" ca="1" si="954"/>
        <v/>
      </c>
      <c r="BB1008" s="25" t="str">
        <f t="shared" ca="1" si="955"/>
        <v/>
      </c>
      <c r="BC1008" s="25" t="str">
        <f t="shared" ca="1" si="956"/>
        <v/>
      </c>
      <c r="BD1008" s="25" t="str">
        <f ca="1">IF($H1008="","",IF($Q1008="x",SUM(AW$3:AY1008)+SUM(BB$3:BC1008)-SUM(BD$3:BD1007),0))</f>
        <v/>
      </c>
      <c r="BE1008" s="25" t="str">
        <f t="shared" ca="1" si="957"/>
        <v/>
      </c>
      <c r="BF1008" s="25" t="str">
        <f t="shared" ca="1" si="926"/>
        <v/>
      </c>
      <c r="BG1008" s="7"/>
      <c r="BI1008" s="25" t="str">
        <f t="shared" ca="1" si="958"/>
        <v/>
      </c>
      <c r="BJ1008" s="25">
        <f ca="1">SUM(BI$3:BI1008)</f>
        <v>0</v>
      </c>
      <c r="BK1008" s="25" t="str">
        <f t="shared" ca="1" si="970"/>
        <v/>
      </c>
      <c r="BL1008" s="25" t="str">
        <f t="shared" ca="1" si="927"/>
        <v/>
      </c>
      <c r="BM1008" s="25" t="str">
        <f t="shared" ca="1" si="959"/>
        <v/>
      </c>
      <c r="BN1008" s="25" t="str">
        <f t="shared" ca="1" si="960"/>
        <v/>
      </c>
      <c r="BO1008" s="25" t="str">
        <f t="shared" ca="1" si="961"/>
        <v/>
      </c>
      <c r="BP1008" s="25" t="str">
        <f t="shared" ca="1" si="962"/>
        <v/>
      </c>
      <c r="BQ1008" s="25" t="str">
        <f t="shared" ca="1" si="963"/>
        <v/>
      </c>
      <c r="BR1008" s="25" t="str">
        <f t="shared" ca="1" si="964"/>
        <v/>
      </c>
      <c r="BS1008" s="25" t="str">
        <f ca="1">IF($H1008="","",IF($Q1008="x",SUM(BL$3:BN1008)+SUM(BQ$3:BR1008)-SUM(BS$3:BS1007),0))</f>
        <v/>
      </c>
      <c r="BT1008" s="25" t="str">
        <f t="shared" ca="1" si="965"/>
        <v/>
      </c>
      <c r="BU1008" s="25" t="str">
        <f t="shared" ca="1" si="928"/>
        <v/>
      </c>
      <c r="BV1008" s="7"/>
      <c r="BY1008" s="7"/>
      <c r="CB1008" s="131">
        <f t="shared" si="912"/>
        <v>1005</v>
      </c>
      <c r="CC1008" s="132" t="str">
        <f t="shared" ca="1" si="966"/>
        <v/>
      </c>
      <c r="CD1008" s="133" t="str">
        <f t="shared" ca="1" si="913"/>
        <v/>
      </c>
      <c r="CE1008" s="133" t="str">
        <f t="shared" ca="1" si="967"/>
        <v/>
      </c>
      <c r="CF1008" s="133" t="str">
        <f t="shared" ca="1" si="914"/>
        <v/>
      </c>
      <c r="CG1008" s="133" t="str">
        <f t="shared" ca="1" si="968"/>
        <v/>
      </c>
      <c r="CH1008" s="133" t="str">
        <f ca="1">IF($H1008="","",IF(MONTH($H1008)=MONTH($C$4)-1,MAX(0,(CG1008-SUM(N997:N1008)+SUM(O997:O1008))-(VLOOKUP(CB1008-12,$CB$3:$CH1007,6,FALSE))),0)*0.25)</f>
        <v/>
      </c>
      <c r="CI1008" s="133" t="str">
        <f ca="1">IF($H1008="","",CG1008-SUM($CH$4:$CH1008))</f>
        <v/>
      </c>
      <c r="CK1008" s="133" t="str">
        <f ca="1">IF($H1008="","",SUM($N$4:$N1008)+$CK$3)</f>
        <v/>
      </c>
      <c r="CL1008" s="133" t="str">
        <f ca="1">IF($H1008="","",SUM($O$4:$O1008))</f>
        <v/>
      </c>
      <c r="CM1008" s="133" t="str">
        <f t="shared" ca="1" si="971"/>
        <v/>
      </c>
      <c r="CN1008" s="133" t="str">
        <f ca="1">IF($H1008="","",ROUND(IF(MONTH($H1008)=MONTH($C$4)-1,BT1008*(1+CC1008)-SUM($CM$4:$CM1008),0),2))</f>
        <v/>
      </c>
      <c r="CZ1008" s="132" t="str">
        <f t="shared" ca="1" si="929"/>
        <v/>
      </c>
    </row>
    <row r="1009" spans="6:104" x14ac:dyDescent="0.2">
      <c r="F1009" s="3">
        <v>1006</v>
      </c>
      <c r="G1009" s="3">
        <f t="shared" si="972"/>
        <v>84</v>
      </c>
      <c r="H1009" s="8" t="str">
        <f t="shared" ca="1" si="969"/>
        <v/>
      </c>
      <c r="I1009" s="6" t="str">
        <f t="shared" ca="1" si="915"/>
        <v/>
      </c>
      <c r="J1009" s="6" t="str">
        <f t="shared" ca="1" si="916"/>
        <v/>
      </c>
      <c r="K1009" s="7"/>
      <c r="L1009" s="6" t="str">
        <f ca="1">IF($H1009="","",IF($J1009="",VLOOKUP($I1009,Sterbetafeln!$A$4:$I$124,$D$10,FALSE),MAX(0.0005,VLOOKUP($I1009,Sterbetafeln!$A$4:$I$124,$D$10,FALSE)*VLOOKUP($J1009,Sterbetafeln!$A$4:$I$124,$D$13,FALSE))))</f>
        <v/>
      </c>
      <c r="M1009" s="78">
        <f ca="1">SUM($O$3:$O1009)</f>
        <v>0</v>
      </c>
      <c r="N1009" s="25" t="str">
        <f t="shared" ca="1" si="931"/>
        <v/>
      </c>
      <c r="O1009" s="25" t="str">
        <f t="shared" ca="1" si="932"/>
        <v/>
      </c>
      <c r="P1009" s="25" t="str">
        <f t="shared" ca="1" si="933"/>
        <v/>
      </c>
      <c r="Q1009" s="7" t="str">
        <f t="shared" ca="1" si="934"/>
        <v/>
      </c>
      <c r="R1009" s="25" t="str">
        <f t="shared" ca="1" si="935"/>
        <v/>
      </c>
      <c r="S1009" s="25">
        <f ca="1">SUM(R$3:R1009)</f>
        <v>0</v>
      </c>
      <c r="T1009" s="25" t="str">
        <f t="shared" ca="1" si="936"/>
        <v/>
      </c>
      <c r="U1009" s="25" t="str">
        <f t="shared" ca="1" si="917"/>
        <v/>
      </c>
      <c r="V1009" s="25" t="str">
        <f t="shared" ca="1" si="937"/>
        <v/>
      </c>
      <c r="W1009" s="25" t="str">
        <f t="shared" ca="1" si="918"/>
        <v/>
      </c>
      <c r="X1009" s="25" t="str">
        <f t="shared" ca="1" si="938"/>
        <v/>
      </c>
      <c r="Y1009" s="25" t="str">
        <f t="shared" ca="1" si="919"/>
        <v/>
      </c>
      <c r="Z1009" s="25" t="str">
        <f t="shared" ca="1" si="973"/>
        <v/>
      </c>
      <c r="AA1009" s="25" t="str">
        <f t="shared" ca="1" si="940"/>
        <v/>
      </c>
      <c r="AB1009" s="25" t="str">
        <f ca="1">IF($H1009="","",IF($Q1009="x",SUM(U$3:W1009)+SUM(Z$3:AA1009)-SUM(AB$3:AB1008),0))</f>
        <v/>
      </c>
      <c r="AC1009" s="25" t="str">
        <f t="shared" ca="1" si="941"/>
        <v/>
      </c>
      <c r="AD1009" s="25" t="str">
        <f t="shared" ca="1" si="920"/>
        <v/>
      </c>
      <c r="AE1009" s="7"/>
      <c r="AF1009" s="25" t="str">
        <f t="shared" ca="1" si="942"/>
        <v/>
      </c>
      <c r="AG1009" s="25">
        <f ca="1">SUM(AF$3:AF1009)</f>
        <v>0</v>
      </c>
      <c r="AH1009" s="25" t="str">
        <f t="shared" ca="1" si="943"/>
        <v/>
      </c>
      <c r="AI1009" s="25" t="str">
        <f t="shared" ca="1" si="921"/>
        <v/>
      </c>
      <c r="AJ1009" s="25" t="str">
        <f t="shared" ca="1" si="944"/>
        <v/>
      </c>
      <c r="AK1009" s="25" t="str">
        <f t="shared" ca="1" si="922"/>
        <v/>
      </c>
      <c r="AL1009" s="25" t="str">
        <f t="shared" ca="1" si="945"/>
        <v/>
      </c>
      <c r="AM1009" s="25" t="str">
        <f t="shared" ca="1" si="923"/>
        <v/>
      </c>
      <c r="AN1009" s="25" t="str">
        <f t="shared" ca="1" si="946"/>
        <v/>
      </c>
      <c r="AO1009" s="25" t="str">
        <f t="shared" ca="1" si="947"/>
        <v/>
      </c>
      <c r="AP1009" s="25" t="str">
        <f ca="1">IF($H1009="","",IF($Q1009="x",SUM(AI$3:AK1009)+SUM(AN$3:AO1009)-SUM(AP$3:AP1008),0))</f>
        <v/>
      </c>
      <c r="AQ1009" s="25" t="str">
        <f t="shared" ca="1" si="948"/>
        <v/>
      </c>
      <c r="AR1009" s="25" t="str">
        <f t="shared" ca="1" si="924"/>
        <v/>
      </c>
      <c r="AS1009" s="7"/>
      <c r="AT1009" s="25" t="str">
        <f t="shared" ca="1" si="949"/>
        <v/>
      </c>
      <c r="AU1009" s="25">
        <f ca="1">SUM(AT$3:AT1009)</f>
        <v>0</v>
      </c>
      <c r="AV1009" s="25" t="str">
        <f t="shared" ca="1" si="950"/>
        <v/>
      </c>
      <c r="AW1009" s="25" t="str">
        <f t="shared" ca="1" si="925"/>
        <v/>
      </c>
      <c r="AX1009" s="25" t="str">
        <f t="shared" ca="1" si="951"/>
        <v/>
      </c>
      <c r="AY1009" s="25" t="str">
        <f t="shared" ca="1" si="952"/>
        <v/>
      </c>
      <c r="AZ1009" s="25" t="str">
        <f t="shared" ca="1" si="953"/>
        <v/>
      </c>
      <c r="BA1009" s="25" t="str">
        <f t="shared" ca="1" si="954"/>
        <v/>
      </c>
      <c r="BB1009" s="25" t="str">
        <f t="shared" ca="1" si="955"/>
        <v/>
      </c>
      <c r="BC1009" s="25" t="str">
        <f t="shared" ca="1" si="956"/>
        <v/>
      </c>
      <c r="BD1009" s="25" t="str">
        <f ca="1">IF($H1009="","",IF($Q1009="x",SUM(AW$3:AY1009)+SUM(BB$3:BC1009)-SUM(BD$3:BD1008),0))</f>
        <v/>
      </c>
      <c r="BE1009" s="25" t="str">
        <f t="shared" ca="1" si="957"/>
        <v/>
      </c>
      <c r="BF1009" s="25" t="str">
        <f t="shared" ca="1" si="926"/>
        <v/>
      </c>
      <c r="BG1009" s="7"/>
      <c r="BI1009" s="25" t="str">
        <f t="shared" ca="1" si="958"/>
        <v/>
      </c>
      <c r="BJ1009" s="25">
        <f ca="1">SUM(BI$3:BI1009)</f>
        <v>0</v>
      </c>
      <c r="BK1009" s="25" t="str">
        <f t="shared" ca="1" si="970"/>
        <v/>
      </c>
      <c r="BL1009" s="25" t="str">
        <f t="shared" ca="1" si="927"/>
        <v/>
      </c>
      <c r="BM1009" s="25" t="str">
        <f t="shared" ca="1" si="959"/>
        <v/>
      </c>
      <c r="BN1009" s="25" t="str">
        <f t="shared" ca="1" si="960"/>
        <v/>
      </c>
      <c r="BO1009" s="25" t="str">
        <f t="shared" ca="1" si="961"/>
        <v/>
      </c>
      <c r="BP1009" s="25" t="str">
        <f t="shared" ca="1" si="962"/>
        <v/>
      </c>
      <c r="BQ1009" s="25" t="str">
        <f t="shared" ca="1" si="963"/>
        <v/>
      </c>
      <c r="BR1009" s="25" t="str">
        <f t="shared" ca="1" si="964"/>
        <v/>
      </c>
      <c r="BS1009" s="25" t="str">
        <f ca="1">IF($H1009="","",IF($Q1009="x",SUM(BL$3:BN1009)+SUM(BQ$3:BR1009)-SUM(BS$3:BS1008),0))</f>
        <v/>
      </c>
      <c r="BT1009" s="25" t="str">
        <f t="shared" ca="1" si="965"/>
        <v/>
      </c>
      <c r="BU1009" s="25" t="str">
        <f t="shared" ca="1" si="928"/>
        <v/>
      </c>
      <c r="BV1009" s="7"/>
      <c r="BY1009" s="7"/>
      <c r="CB1009" s="131">
        <f t="shared" si="912"/>
        <v>1006</v>
      </c>
      <c r="CC1009" s="132" t="str">
        <f t="shared" ca="1" si="966"/>
        <v/>
      </c>
      <c r="CD1009" s="133" t="str">
        <f t="shared" ca="1" si="913"/>
        <v/>
      </c>
      <c r="CE1009" s="133" t="str">
        <f t="shared" ca="1" si="967"/>
        <v/>
      </c>
      <c r="CF1009" s="133" t="str">
        <f t="shared" ca="1" si="914"/>
        <v/>
      </c>
      <c r="CG1009" s="133" t="str">
        <f t="shared" ca="1" si="968"/>
        <v/>
      </c>
      <c r="CH1009" s="133" t="str">
        <f ca="1">IF($H1009="","",IF(MONTH($H1009)=MONTH($C$4)-1,MAX(0,(CG1009-SUM(N998:N1009)+SUM(O998:O1009))-(VLOOKUP(CB1009-12,$CB$3:$CH1008,6,FALSE))),0)*0.25)</f>
        <v/>
      </c>
      <c r="CI1009" s="133" t="str">
        <f ca="1">IF($H1009="","",CG1009-SUM($CH$4:$CH1009))</f>
        <v/>
      </c>
      <c r="CK1009" s="133" t="str">
        <f ca="1">IF($H1009="","",SUM($N$4:$N1009)+$CK$3)</f>
        <v/>
      </c>
      <c r="CL1009" s="133" t="str">
        <f ca="1">IF($H1009="","",SUM($O$4:$O1009))</f>
        <v/>
      </c>
      <c r="CM1009" s="133" t="str">
        <f t="shared" ca="1" si="971"/>
        <v/>
      </c>
      <c r="CN1009" s="133" t="str">
        <f ca="1">IF($H1009="","",ROUND(IF(MONTH($H1009)=MONTH($C$4)-1,BT1009*(1+CC1009)-SUM($CM$4:$CM1009),0),2))</f>
        <v/>
      </c>
      <c r="CZ1009" s="132" t="str">
        <f t="shared" ca="1" si="929"/>
        <v/>
      </c>
    </row>
    <row r="1010" spans="6:104" x14ac:dyDescent="0.2">
      <c r="F1010" s="3">
        <v>1007</v>
      </c>
      <c r="G1010" s="3">
        <f t="shared" si="972"/>
        <v>84</v>
      </c>
      <c r="H1010" s="8" t="str">
        <f t="shared" ca="1" si="969"/>
        <v/>
      </c>
      <c r="I1010" s="6" t="str">
        <f t="shared" ca="1" si="915"/>
        <v/>
      </c>
      <c r="J1010" s="6" t="str">
        <f t="shared" ca="1" si="916"/>
        <v/>
      </c>
      <c r="K1010" s="7"/>
      <c r="L1010" s="6" t="str">
        <f ca="1">IF($H1010="","",IF($J1010="",VLOOKUP($I1010,Sterbetafeln!$A$4:$I$124,$D$10,FALSE),MAX(0.0005,VLOOKUP($I1010,Sterbetafeln!$A$4:$I$124,$D$10,FALSE)*VLOOKUP($J1010,Sterbetafeln!$A$4:$I$124,$D$13,FALSE))))</f>
        <v/>
      </c>
      <c r="M1010" s="78">
        <f ca="1">SUM($O$3:$O1010)</f>
        <v>0</v>
      </c>
      <c r="N1010" s="25" t="str">
        <f t="shared" ca="1" si="931"/>
        <v/>
      </c>
      <c r="O1010" s="25" t="str">
        <f t="shared" ca="1" si="932"/>
        <v/>
      </c>
      <c r="P1010" s="25" t="str">
        <f t="shared" ca="1" si="933"/>
        <v/>
      </c>
      <c r="Q1010" s="7" t="str">
        <f t="shared" ca="1" si="934"/>
        <v/>
      </c>
      <c r="R1010" s="25" t="str">
        <f t="shared" ca="1" si="935"/>
        <v/>
      </c>
      <c r="S1010" s="25">
        <f ca="1">SUM(R$3:R1010)</f>
        <v>0</v>
      </c>
      <c r="T1010" s="25" t="str">
        <f t="shared" ca="1" si="936"/>
        <v/>
      </c>
      <c r="U1010" s="25" t="str">
        <f t="shared" ca="1" si="917"/>
        <v/>
      </c>
      <c r="V1010" s="25" t="str">
        <f t="shared" ca="1" si="937"/>
        <v/>
      </c>
      <c r="W1010" s="25" t="str">
        <f t="shared" ca="1" si="918"/>
        <v/>
      </c>
      <c r="X1010" s="25" t="str">
        <f t="shared" ca="1" si="938"/>
        <v/>
      </c>
      <c r="Y1010" s="25" t="str">
        <f t="shared" ca="1" si="919"/>
        <v/>
      </c>
      <c r="Z1010" s="25" t="str">
        <f t="shared" ca="1" si="973"/>
        <v/>
      </c>
      <c r="AA1010" s="25" t="str">
        <f t="shared" ca="1" si="940"/>
        <v/>
      </c>
      <c r="AB1010" s="25" t="str">
        <f ca="1">IF($H1010="","",IF($Q1010="x",SUM(U$3:W1010)+SUM(Z$3:AA1010)-SUM(AB$3:AB1009),0))</f>
        <v/>
      </c>
      <c r="AC1010" s="25" t="str">
        <f t="shared" ca="1" si="941"/>
        <v/>
      </c>
      <c r="AD1010" s="25" t="str">
        <f t="shared" ca="1" si="920"/>
        <v/>
      </c>
      <c r="AE1010" s="7"/>
      <c r="AF1010" s="25" t="str">
        <f t="shared" ca="1" si="942"/>
        <v/>
      </c>
      <c r="AG1010" s="25">
        <f ca="1">SUM(AF$3:AF1010)</f>
        <v>0</v>
      </c>
      <c r="AH1010" s="25" t="str">
        <f t="shared" ca="1" si="943"/>
        <v/>
      </c>
      <c r="AI1010" s="25" t="str">
        <f t="shared" ca="1" si="921"/>
        <v/>
      </c>
      <c r="AJ1010" s="25" t="str">
        <f t="shared" ca="1" si="944"/>
        <v/>
      </c>
      <c r="AK1010" s="25" t="str">
        <f t="shared" ca="1" si="922"/>
        <v/>
      </c>
      <c r="AL1010" s="25" t="str">
        <f t="shared" ca="1" si="945"/>
        <v/>
      </c>
      <c r="AM1010" s="25" t="str">
        <f t="shared" ca="1" si="923"/>
        <v/>
      </c>
      <c r="AN1010" s="25" t="str">
        <f t="shared" ca="1" si="946"/>
        <v/>
      </c>
      <c r="AO1010" s="25" t="str">
        <f t="shared" ca="1" si="947"/>
        <v/>
      </c>
      <c r="AP1010" s="25" t="str">
        <f ca="1">IF($H1010="","",IF($Q1010="x",SUM(AI$3:AK1010)+SUM(AN$3:AO1010)-SUM(AP$3:AP1009),0))</f>
        <v/>
      </c>
      <c r="AQ1010" s="25" t="str">
        <f t="shared" ca="1" si="948"/>
        <v/>
      </c>
      <c r="AR1010" s="25" t="str">
        <f t="shared" ca="1" si="924"/>
        <v/>
      </c>
      <c r="AS1010" s="7"/>
      <c r="AT1010" s="25" t="str">
        <f t="shared" ca="1" si="949"/>
        <v/>
      </c>
      <c r="AU1010" s="25">
        <f ca="1">SUM(AT$3:AT1010)</f>
        <v>0</v>
      </c>
      <c r="AV1010" s="25" t="str">
        <f t="shared" ca="1" si="950"/>
        <v/>
      </c>
      <c r="AW1010" s="25" t="str">
        <f t="shared" ca="1" si="925"/>
        <v/>
      </c>
      <c r="AX1010" s="25" t="str">
        <f t="shared" ca="1" si="951"/>
        <v/>
      </c>
      <c r="AY1010" s="25" t="str">
        <f t="shared" ca="1" si="952"/>
        <v/>
      </c>
      <c r="AZ1010" s="25" t="str">
        <f t="shared" ca="1" si="953"/>
        <v/>
      </c>
      <c r="BA1010" s="25" t="str">
        <f t="shared" ca="1" si="954"/>
        <v/>
      </c>
      <c r="BB1010" s="25" t="str">
        <f t="shared" ca="1" si="955"/>
        <v/>
      </c>
      <c r="BC1010" s="25" t="str">
        <f t="shared" ca="1" si="956"/>
        <v/>
      </c>
      <c r="BD1010" s="25" t="str">
        <f ca="1">IF($H1010="","",IF($Q1010="x",SUM(AW$3:AY1010)+SUM(BB$3:BC1010)-SUM(BD$3:BD1009),0))</f>
        <v/>
      </c>
      <c r="BE1010" s="25" t="str">
        <f t="shared" ca="1" si="957"/>
        <v/>
      </c>
      <c r="BF1010" s="25" t="str">
        <f t="shared" ca="1" si="926"/>
        <v/>
      </c>
      <c r="BG1010" s="7"/>
      <c r="BI1010" s="25" t="str">
        <f t="shared" ca="1" si="958"/>
        <v/>
      </c>
      <c r="BJ1010" s="25">
        <f ca="1">SUM(BI$3:BI1010)</f>
        <v>0</v>
      </c>
      <c r="BK1010" s="25" t="str">
        <f t="shared" ca="1" si="970"/>
        <v/>
      </c>
      <c r="BL1010" s="25" t="str">
        <f t="shared" ca="1" si="927"/>
        <v/>
      </c>
      <c r="BM1010" s="25" t="str">
        <f t="shared" ca="1" si="959"/>
        <v/>
      </c>
      <c r="BN1010" s="25" t="str">
        <f t="shared" ca="1" si="960"/>
        <v/>
      </c>
      <c r="BO1010" s="25" t="str">
        <f t="shared" ca="1" si="961"/>
        <v/>
      </c>
      <c r="BP1010" s="25" t="str">
        <f t="shared" ca="1" si="962"/>
        <v/>
      </c>
      <c r="BQ1010" s="25" t="str">
        <f t="shared" ca="1" si="963"/>
        <v/>
      </c>
      <c r="BR1010" s="25" t="str">
        <f t="shared" ca="1" si="964"/>
        <v/>
      </c>
      <c r="BS1010" s="25" t="str">
        <f ca="1">IF($H1010="","",IF($Q1010="x",SUM(BL$3:BN1010)+SUM(BQ$3:BR1010)-SUM(BS$3:BS1009),0))</f>
        <v/>
      </c>
      <c r="BT1010" s="25" t="str">
        <f t="shared" ca="1" si="965"/>
        <v/>
      </c>
      <c r="BU1010" s="25" t="str">
        <f t="shared" ca="1" si="928"/>
        <v/>
      </c>
      <c r="BV1010" s="7"/>
      <c r="BY1010" s="7"/>
      <c r="CB1010" s="131">
        <f t="shared" si="912"/>
        <v>1007</v>
      </c>
      <c r="CC1010" s="132" t="str">
        <f t="shared" ca="1" si="966"/>
        <v/>
      </c>
      <c r="CD1010" s="133" t="str">
        <f t="shared" ca="1" si="913"/>
        <v/>
      </c>
      <c r="CE1010" s="133" t="str">
        <f t="shared" ca="1" si="967"/>
        <v/>
      </c>
      <c r="CF1010" s="133" t="str">
        <f t="shared" ca="1" si="914"/>
        <v/>
      </c>
      <c r="CG1010" s="133" t="str">
        <f t="shared" ca="1" si="968"/>
        <v/>
      </c>
      <c r="CH1010" s="133" t="str">
        <f ca="1">IF($H1010="","",IF(MONTH($H1010)=MONTH($C$4)-1,MAX(0,(CG1010-SUM(N999:N1010)+SUM(O999:O1010))-(VLOOKUP(CB1010-12,$CB$3:$CH1009,6,FALSE))),0)*0.25)</f>
        <v/>
      </c>
      <c r="CI1010" s="133" t="str">
        <f ca="1">IF($H1010="","",CG1010-SUM($CH$4:$CH1010))</f>
        <v/>
      </c>
      <c r="CK1010" s="133" t="str">
        <f ca="1">IF($H1010="","",SUM($N$4:$N1010)+$CK$3)</f>
        <v/>
      </c>
      <c r="CL1010" s="133" t="str">
        <f ca="1">IF($H1010="","",SUM($O$4:$O1010))</f>
        <v/>
      </c>
      <c r="CM1010" s="133" t="str">
        <f t="shared" ca="1" si="971"/>
        <v/>
      </c>
      <c r="CN1010" s="133" t="str">
        <f ca="1">IF($H1010="","",ROUND(IF(MONTH($H1010)=MONTH($C$4)-1,BT1010*(1+CC1010)-SUM($CM$4:$CM1010),0),2))</f>
        <v/>
      </c>
      <c r="CZ1010" s="132" t="str">
        <f t="shared" ca="1" si="929"/>
        <v/>
      </c>
    </row>
    <row r="1011" spans="6:104" x14ac:dyDescent="0.2">
      <c r="F1011" s="3">
        <v>1008</v>
      </c>
      <c r="G1011" s="3">
        <f t="shared" si="972"/>
        <v>84</v>
      </c>
      <c r="H1011" s="8" t="str">
        <f t="shared" ca="1" si="969"/>
        <v/>
      </c>
      <c r="I1011" s="6" t="str">
        <f t="shared" ca="1" si="915"/>
        <v/>
      </c>
      <c r="J1011" s="6" t="str">
        <f t="shared" ca="1" si="916"/>
        <v/>
      </c>
      <c r="K1011" s="7"/>
      <c r="L1011" s="6" t="str">
        <f ca="1">IF($H1011="","",IF($J1011="",VLOOKUP($I1011,Sterbetafeln!$A$4:$I$124,$D$10,FALSE),MAX(0.0005,VLOOKUP($I1011,Sterbetafeln!$A$4:$I$124,$D$10,FALSE)*VLOOKUP($J1011,Sterbetafeln!$A$4:$I$124,$D$13,FALSE))))</f>
        <v/>
      </c>
      <c r="M1011" s="78">
        <f ca="1">SUM($O$3:$O1011)</f>
        <v>0</v>
      </c>
      <c r="N1011" s="25" t="str">
        <f t="shared" ca="1" si="931"/>
        <v/>
      </c>
      <c r="O1011" s="25" t="str">
        <f t="shared" ca="1" si="932"/>
        <v/>
      </c>
      <c r="P1011" s="25" t="str">
        <f t="shared" ca="1" si="933"/>
        <v/>
      </c>
      <c r="Q1011" s="7" t="str">
        <f t="shared" ca="1" si="934"/>
        <v/>
      </c>
      <c r="R1011" s="25" t="str">
        <f t="shared" ca="1" si="935"/>
        <v/>
      </c>
      <c r="S1011" s="25">
        <f ca="1">SUM(R$3:R1011)</f>
        <v>0</v>
      </c>
      <c r="T1011" s="25" t="str">
        <f t="shared" ca="1" si="936"/>
        <v/>
      </c>
      <c r="U1011" s="25" t="str">
        <f t="shared" ca="1" si="917"/>
        <v/>
      </c>
      <c r="V1011" s="25" t="str">
        <f t="shared" ca="1" si="937"/>
        <v/>
      </c>
      <c r="W1011" s="25" t="str">
        <f t="shared" ca="1" si="918"/>
        <v/>
      </c>
      <c r="X1011" s="25" t="str">
        <f t="shared" ca="1" si="938"/>
        <v/>
      </c>
      <c r="Y1011" s="25" t="str">
        <f t="shared" ca="1" si="919"/>
        <v/>
      </c>
      <c r="Z1011" s="25" t="str">
        <f t="shared" ca="1" si="973"/>
        <v/>
      </c>
      <c r="AA1011" s="25" t="str">
        <f t="shared" ca="1" si="940"/>
        <v/>
      </c>
      <c r="AB1011" s="25" t="str">
        <f ca="1">IF($H1011="","",IF($Q1011="x",SUM(U$3:W1011)+SUM(Z$3:AA1011)-SUM(AB$3:AB1010),0))</f>
        <v/>
      </c>
      <c r="AC1011" s="25" t="str">
        <f t="shared" ca="1" si="941"/>
        <v/>
      </c>
      <c r="AD1011" s="25" t="str">
        <f t="shared" ca="1" si="920"/>
        <v/>
      </c>
      <c r="AE1011" s="7"/>
      <c r="AF1011" s="25" t="str">
        <f t="shared" ca="1" si="942"/>
        <v/>
      </c>
      <c r="AG1011" s="25">
        <f ca="1">SUM(AF$3:AF1011)</f>
        <v>0</v>
      </c>
      <c r="AH1011" s="25" t="str">
        <f t="shared" ca="1" si="943"/>
        <v/>
      </c>
      <c r="AI1011" s="25" t="str">
        <f t="shared" ca="1" si="921"/>
        <v/>
      </c>
      <c r="AJ1011" s="25" t="str">
        <f t="shared" ca="1" si="944"/>
        <v/>
      </c>
      <c r="AK1011" s="25" t="str">
        <f t="shared" ca="1" si="922"/>
        <v/>
      </c>
      <c r="AL1011" s="25" t="str">
        <f t="shared" ca="1" si="945"/>
        <v/>
      </c>
      <c r="AM1011" s="25" t="str">
        <f t="shared" ca="1" si="923"/>
        <v/>
      </c>
      <c r="AN1011" s="25" t="str">
        <f t="shared" ca="1" si="946"/>
        <v/>
      </c>
      <c r="AO1011" s="25" t="str">
        <f t="shared" ca="1" si="947"/>
        <v/>
      </c>
      <c r="AP1011" s="25" t="str">
        <f ca="1">IF($H1011="","",IF($Q1011="x",SUM(AI$3:AK1011)+SUM(AN$3:AO1011)-SUM(AP$3:AP1010),0))</f>
        <v/>
      </c>
      <c r="AQ1011" s="25" t="str">
        <f t="shared" ca="1" si="948"/>
        <v/>
      </c>
      <c r="AR1011" s="25" t="str">
        <f t="shared" ca="1" si="924"/>
        <v/>
      </c>
      <c r="AS1011" s="7"/>
      <c r="AT1011" s="25" t="str">
        <f t="shared" ca="1" si="949"/>
        <v/>
      </c>
      <c r="AU1011" s="25">
        <f ca="1">SUM(AT$3:AT1011)</f>
        <v>0</v>
      </c>
      <c r="AV1011" s="25" t="str">
        <f t="shared" ca="1" si="950"/>
        <v/>
      </c>
      <c r="AW1011" s="25" t="str">
        <f t="shared" ca="1" si="925"/>
        <v/>
      </c>
      <c r="AX1011" s="25" t="str">
        <f t="shared" ca="1" si="951"/>
        <v/>
      </c>
      <c r="AY1011" s="25" t="str">
        <f t="shared" ca="1" si="952"/>
        <v/>
      </c>
      <c r="AZ1011" s="25" t="str">
        <f t="shared" ca="1" si="953"/>
        <v/>
      </c>
      <c r="BA1011" s="25" t="str">
        <f t="shared" ca="1" si="954"/>
        <v/>
      </c>
      <c r="BB1011" s="25" t="str">
        <f t="shared" ca="1" si="955"/>
        <v/>
      </c>
      <c r="BC1011" s="25" t="str">
        <f t="shared" ca="1" si="956"/>
        <v/>
      </c>
      <c r="BD1011" s="25" t="str">
        <f ca="1">IF($H1011="","",IF($Q1011="x",SUM(AW$3:AY1011)+SUM(BB$3:BC1011)-SUM(BD$3:BD1010),0))</f>
        <v/>
      </c>
      <c r="BE1011" s="25" t="str">
        <f t="shared" ca="1" si="957"/>
        <v/>
      </c>
      <c r="BF1011" s="25" t="str">
        <f t="shared" ca="1" si="926"/>
        <v/>
      </c>
      <c r="BG1011" s="7"/>
      <c r="BI1011" s="25" t="str">
        <f t="shared" ca="1" si="958"/>
        <v/>
      </c>
      <c r="BJ1011" s="25">
        <f ca="1">SUM(BI$3:BI1011)</f>
        <v>0</v>
      </c>
      <c r="BK1011" s="25" t="str">
        <f t="shared" ca="1" si="970"/>
        <v/>
      </c>
      <c r="BL1011" s="25" t="str">
        <f t="shared" ca="1" si="927"/>
        <v/>
      </c>
      <c r="BM1011" s="25" t="str">
        <f t="shared" ca="1" si="959"/>
        <v/>
      </c>
      <c r="BN1011" s="25" t="str">
        <f t="shared" ca="1" si="960"/>
        <v/>
      </c>
      <c r="BO1011" s="25" t="str">
        <f t="shared" ca="1" si="961"/>
        <v/>
      </c>
      <c r="BP1011" s="25" t="str">
        <f t="shared" ca="1" si="962"/>
        <v/>
      </c>
      <c r="BQ1011" s="25" t="str">
        <f t="shared" ca="1" si="963"/>
        <v/>
      </c>
      <c r="BR1011" s="25" t="str">
        <f t="shared" ca="1" si="964"/>
        <v/>
      </c>
      <c r="BS1011" s="25" t="str">
        <f ca="1">IF($H1011="","",IF($Q1011="x",SUM(BL$3:BN1011)+SUM(BQ$3:BR1011)-SUM(BS$3:BS1010),0))</f>
        <v/>
      </c>
      <c r="BT1011" s="25" t="str">
        <f t="shared" ca="1" si="965"/>
        <v/>
      </c>
      <c r="BU1011" s="25" t="str">
        <f t="shared" ca="1" si="928"/>
        <v/>
      </c>
      <c r="BV1011" s="7"/>
      <c r="BY1011" s="7"/>
      <c r="CB1011" s="131">
        <f t="shared" si="912"/>
        <v>1008</v>
      </c>
      <c r="CC1011" s="132" t="str">
        <f t="shared" ca="1" si="966"/>
        <v/>
      </c>
      <c r="CD1011" s="133" t="str">
        <f t="shared" ca="1" si="913"/>
        <v/>
      </c>
      <c r="CE1011" s="133" t="str">
        <f t="shared" ca="1" si="967"/>
        <v/>
      </c>
      <c r="CF1011" s="133" t="str">
        <f t="shared" ca="1" si="914"/>
        <v/>
      </c>
      <c r="CG1011" s="133" t="str">
        <f t="shared" ca="1" si="968"/>
        <v/>
      </c>
      <c r="CH1011" s="133" t="str">
        <f ca="1">IF($H1011="","",IF(MONTH($H1011)=MONTH($C$4)-1,MAX(0,(CG1011-SUM(N1000:N1011)+SUM(O1000:O1011))-(VLOOKUP(CB1011-12,$CB$3:$CH1010,6,FALSE))),0)*0.25)</f>
        <v/>
      </c>
      <c r="CI1011" s="133" t="str">
        <f ca="1">IF($H1011="","",CG1011-SUM($CH$4:$CH1011))</f>
        <v/>
      </c>
      <c r="CK1011" s="133" t="str">
        <f ca="1">IF($H1011="","",SUM($N$4:$N1011)+$CK$3)</f>
        <v/>
      </c>
      <c r="CL1011" s="133" t="str">
        <f ca="1">IF($H1011="","",SUM($O$4:$O1011))</f>
        <v/>
      </c>
      <c r="CM1011" s="133" t="str">
        <f t="shared" ca="1" si="971"/>
        <v/>
      </c>
      <c r="CN1011" s="133" t="str">
        <f ca="1">IF($H1011="","",ROUND(IF(MONTH($H1011)=MONTH($C$4)-1,BT1011*(1+CC1011)-SUM($CM$4:$CM1011),0),2))</f>
        <v/>
      </c>
      <c r="CZ1011" s="132" t="str">
        <f t="shared" ca="1" si="929"/>
        <v/>
      </c>
    </row>
    <row r="1012" spans="6:104" x14ac:dyDescent="0.2">
      <c r="F1012" s="3">
        <v>1009</v>
      </c>
      <c r="G1012" s="3">
        <f t="shared" si="972"/>
        <v>85</v>
      </c>
      <c r="H1012" s="8" t="str">
        <f t="shared" ca="1" si="969"/>
        <v/>
      </c>
      <c r="I1012" s="6" t="str">
        <f t="shared" ca="1" si="915"/>
        <v/>
      </c>
      <c r="J1012" s="6" t="str">
        <f t="shared" ca="1" si="916"/>
        <v/>
      </c>
      <c r="K1012" s="7"/>
      <c r="L1012" s="6" t="str">
        <f ca="1">IF($H1012="","",IF($J1012="",VLOOKUP($I1012,Sterbetafeln!$A$4:$I$124,$D$10,FALSE),MAX(0.0005,VLOOKUP($I1012,Sterbetafeln!$A$4:$I$124,$D$10,FALSE)*VLOOKUP($J1012,Sterbetafeln!$A$4:$I$124,$D$13,FALSE))))</f>
        <v/>
      </c>
      <c r="M1012" s="78">
        <f ca="1">SUM($O$3:$O1012)</f>
        <v>0</v>
      </c>
      <c r="N1012" s="25" t="str">
        <f t="shared" ca="1" si="931"/>
        <v/>
      </c>
      <c r="O1012" s="25" t="str">
        <f t="shared" ca="1" si="932"/>
        <v/>
      </c>
      <c r="P1012" s="25" t="str">
        <f t="shared" ca="1" si="933"/>
        <v/>
      </c>
      <c r="Q1012" s="7" t="str">
        <f t="shared" ca="1" si="934"/>
        <v/>
      </c>
      <c r="R1012" s="25" t="str">
        <f t="shared" ca="1" si="935"/>
        <v/>
      </c>
      <c r="S1012" s="25">
        <f ca="1">SUM(R$3:R1012)</f>
        <v>0</v>
      </c>
      <c r="T1012" s="25" t="str">
        <f t="shared" ca="1" si="936"/>
        <v/>
      </c>
      <c r="U1012" s="25" t="str">
        <f t="shared" ca="1" si="917"/>
        <v/>
      </c>
      <c r="V1012" s="25" t="str">
        <f t="shared" ca="1" si="937"/>
        <v/>
      </c>
      <c r="W1012" s="25" t="str">
        <f t="shared" ca="1" si="918"/>
        <v/>
      </c>
      <c r="X1012" s="25" t="str">
        <f t="shared" ca="1" si="938"/>
        <v/>
      </c>
      <c r="Y1012" s="25" t="str">
        <f t="shared" ca="1" si="919"/>
        <v/>
      </c>
      <c r="Z1012" s="25" t="str">
        <f t="shared" ca="1" si="973"/>
        <v/>
      </c>
      <c r="AA1012" s="25" t="str">
        <f t="shared" ca="1" si="940"/>
        <v/>
      </c>
      <c r="AB1012" s="25" t="str">
        <f ca="1">IF($H1012="","",IF($Q1012="x",SUM(U$3:W1012)+SUM(Z$3:AA1012)-SUM(AB$3:AB1011),0))</f>
        <v/>
      </c>
      <c r="AC1012" s="25" t="str">
        <f t="shared" ca="1" si="941"/>
        <v/>
      </c>
      <c r="AD1012" s="25" t="str">
        <f t="shared" ca="1" si="920"/>
        <v/>
      </c>
      <c r="AE1012" s="7"/>
      <c r="AF1012" s="25" t="str">
        <f t="shared" ca="1" si="942"/>
        <v/>
      </c>
      <c r="AG1012" s="25">
        <f ca="1">SUM(AF$3:AF1012)</f>
        <v>0</v>
      </c>
      <c r="AH1012" s="25" t="str">
        <f t="shared" ca="1" si="943"/>
        <v/>
      </c>
      <c r="AI1012" s="25" t="str">
        <f t="shared" ca="1" si="921"/>
        <v/>
      </c>
      <c r="AJ1012" s="25" t="str">
        <f t="shared" ca="1" si="944"/>
        <v/>
      </c>
      <c r="AK1012" s="25" t="str">
        <f t="shared" ca="1" si="922"/>
        <v/>
      </c>
      <c r="AL1012" s="25" t="str">
        <f t="shared" ca="1" si="945"/>
        <v/>
      </c>
      <c r="AM1012" s="25" t="str">
        <f t="shared" ca="1" si="923"/>
        <v/>
      </c>
      <c r="AN1012" s="25" t="str">
        <f t="shared" ca="1" si="946"/>
        <v/>
      </c>
      <c r="AO1012" s="25" t="str">
        <f t="shared" ca="1" si="947"/>
        <v/>
      </c>
      <c r="AP1012" s="25" t="str">
        <f ca="1">IF($H1012="","",IF($Q1012="x",SUM(AI$3:AK1012)+SUM(AN$3:AO1012)-SUM(AP$3:AP1011),0))</f>
        <v/>
      </c>
      <c r="AQ1012" s="25" t="str">
        <f t="shared" ca="1" si="948"/>
        <v/>
      </c>
      <c r="AR1012" s="25" t="str">
        <f t="shared" ca="1" si="924"/>
        <v/>
      </c>
      <c r="AS1012" s="7"/>
      <c r="AT1012" s="25" t="str">
        <f t="shared" ca="1" si="949"/>
        <v/>
      </c>
      <c r="AU1012" s="25">
        <f ca="1">SUM(AT$3:AT1012)</f>
        <v>0</v>
      </c>
      <c r="AV1012" s="25" t="str">
        <f t="shared" ca="1" si="950"/>
        <v/>
      </c>
      <c r="AW1012" s="25" t="str">
        <f t="shared" ca="1" si="925"/>
        <v/>
      </c>
      <c r="AX1012" s="25" t="str">
        <f t="shared" ca="1" si="951"/>
        <v/>
      </c>
      <c r="AY1012" s="25" t="str">
        <f t="shared" ca="1" si="952"/>
        <v/>
      </c>
      <c r="AZ1012" s="25" t="str">
        <f t="shared" ca="1" si="953"/>
        <v/>
      </c>
      <c r="BA1012" s="25" t="str">
        <f t="shared" ca="1" si="954"/>
        <v/>
      </c>
      <c r="BB1012" s="25" t="str">
        <f t="shared" ca="1" si="955"/>
        <v/>
      </c>
      <c r="BC1012" s="25" t="str">
        <f t="shared" ca="1" si="956"/>
        <v/>
      </c>
      <c r="BD1012" s="25" t="str">
        <f ca="1">IF($H1012="","",IF($Q1012="x",SUM(AW$3:AY1012)+SUM(BB$3:BC1012)-SUM(BD$3:BD1011),0))</f>
        <v/>
      </c>
      <c r="BE1012" s="25" t="str">
        <f t="shared" ca="1" si="957"/>
        <v/>
      </c>
      <c r="BF1012" s="25" t="str">
        <f t="shared" ca="1" si="926"/>
        <v/>
      </c>
      <c r="BG1012" s="7"/>
      <c r="BI1012" s="25" t="str">
        <f t="shared" ca="1" si="958"/>
        <v/>
      </c>
      <c r="BJ1012" s="25">
        <f ca="1">SUM(BI$3:BI1012)</f>
        <v>0</v>
      </c>
      <c r="BK1012" s="25" t="str">
        <f t="shared" ca="1" si="970"/>
        <v/>
      </c>
      <c r="BL1012" s="25" t="str">
        <f t="shared" ca="1" si="927"/>
        <v/>
      </c>
      <c r="BM1012" s="25" t="str">
        <f t="shared" ca="1" si="959"/>
        <v/>
      </c>
      <c r="BN1012" s="25" t="str">
        <f t="shared" ca="1" si="960"/>
        <v/>
      </c>
      <c r="BO1012" s="25" t="str">
        <f t="shared" ca="1" si="961"/>
        <v/>
      </c>
      <c r="BP1012" s="25" t="str">
        <f t="shared" ca="1" si="962"/>
        <v/>
      </c>
      <c r="BQ1012" s="25" t="str">
        <f t="shared" ca="1" si="963"/>
        <v/>
      </c>
      <c r="BR1012" s="25" t="str">
        <f t="shared" ca="1" si="964"/>
        <v/>
      </c>
      <c r="BS1012" s="25" t="str">
        <f ca="1">IF($H1012="","",IF($Q1012="x",SUM(BL$3:BN1012)+SUM(BQ$3:BR1012)-SUM(BS$3:BS1011),0))</f>
        <v/>
      </c>
      <c r="BT1012" s="25" t="str">
        <f t="shared" ca="1" si="965"/>
        <v/>
      </c>
      <c r="BU1012" s="25" t="str">
        <f t="shared" ca="1" si="928"/>
        <v/>
      </c>
      <c r="BV1012" s="7"/>
      <c r="BY1012" s="7"/>
      <c r="CB1012" s="131">
        <f t="shared" si="912"/>
        <v>1009</v>
      </c>
      <c r="CC1012" s="132" t="str">
        <f t="shared" ca="1" si="966"/>
        <v/>
      </c>
      <c r="CD1012" s="133" t="str">
        <f t="shared" ca="1" si="913"/>
        <v/>
      </c>
      <c r="CE1012" s="133" t="str">
        <f t="shared" ca="1" si="967"/>
        <v/>
      </c>
      <c r="CF1012" s="133" t="str">
        <f t="shared" ca="1" si="914"/>
        <v/>
      </c>
      <c r="CG1012" s="133" t="str">
        <f t="shared" ca="1" si="968"/>
        <v/>
      </c>
      <c r="CH1012" s="133" t="str">
        <f ca="1">IF($H1012="","",IF(MONTH($H1012)=MONTH($C$4)-1,MAX(0,(CG1012-SUM(N1001:N1012)+SUM(O1001:O1012))-(VLOOKUP(CB1012-12,$CB$3:$CH1011,6,FALSE))),0)*0.25)</f>
        <v/>
      </c>
      <c r="CI1012" s="133" t="str">
        <f ca="1">IF($H1012="","",CG1012-SUM($CH$4:$CH1012))</f>
        <v/>
      </c>
      <c r="CK1012" s="133" t="str">
        <f ca="1">IF($H1012="","",SUM($N$4:$N1012)+$CK$3)</f>
        <v/>
      </c>
      <c r="CL1012" s="133" t="str">
        <f ca="1">IF($H1012="","",SUM($O$4:$O1012))</f>
        <v/>
      </c>
      <c r="CM1012" s="133" t="str">
        <f t="shared" ca="1" si="971"/>
        <v/>
      </c>
      <c r="CN1012" s="133" t="str">
        <f ca="1">IF($H1012="","",ROUND(IF(MONTH($H1012)=MONTH($C$4)-1,BT1012*(1+CC1012)-SUM($CM$4:$CM1012),0),2))</f>
        <v/>
      </c>
      <c r="CZ1012" s="132" t="str">
        <f t="shared" ca="1" si="929"/>
        <v/>
      </c>
    </row>
    <row r="1013" spans="6:104" x14ac:dyDescent="0.2">
      <c r="F1013" s="3">
        <v>1010</v>
      </c>
      <c r="G1013" s="3">
        <f t="shared" si="972"/>
        <v>85</v>
      </c>
      <c r="H1013" s="8" t="str">
        <f t="shared" ca="1" si="969"/>
        <v/>
      </c>
      <c r="I1013" s="6" t="str">
        <f t="shared" ca="1" si="915"/>
        <v/>
      </c>
      <c r="J1013" s="6" t="str">
        <f t="shared" ca="1" si="916"/>
        <v/>
      </c>
      <c r="K1013" s="7"/>
      <c r="L1013" s="6" t="str">
        <f ca="1">IF($H1013="","",IF($J1013="",VLOOKUP($I1013,Sterbetafeln!$A$4:$I$124,$D$10,FALSE),MAX(0.0005,VLOOKUP($I1013,Sterbetafeln!$A$4:$I$124,$D$10,FALSE)*VLOOKUP($J1013,Sterbetafeln!$A$4:$I$124,$D$13,FALSE))))</f>
        <v/>
      </c>
      <c r="M1013" s="78">
        <f ca="1">SUM($O$3:$O1013)</f>
        <v>0</v>
      </c>
      <c r="N1013" s="25" t="str">
        <f t="shared" ca="1" si="931"/>
        <v/>
      </c>
      <c r="O1013" s="25" t="str">
        <f t="shared" ca="1" si="932"/>
        <v/>
      </c>
      <c r="P1013" s="25" t="str">
        <f t="shared" ca="1" si="933"/>
        <v/>
      </c>
      <c r="Q1013" s="7" t="str">
        <f t="shared" ca="1" si="934"/>
        <v/>
      </c>
      <c r="R1013" s="25" t="str">
        <f t="shared" ca="1" si="935"/>
        <v/>
      </c>
      <c r="S1013" s="25">
        <f ca="1">SUM(R$3:R1013)</f>
        <v>0</v>
      </c>
      <c r="T1013" s="25" t="str">
        <f t="shared" ca="1" si="936"/>
        <v/>
      </c>
      <c r="U1013" s="25" t="str">
        <f t="shared" ca="1" si="917"/>
        <v/>
      </c>
      <c r="V1013" s="25" t="str">
        <f t="shared" ca="1" si="937"/>
        <v/>
      </c>
      <c r="W1013" s="25" t="str">
        <f t="shared" ca="1" si="918"/>
        <v/>
      </c>
      <c r="X1013" s="25" t="str">
        <f t="shared" ca="1" si="938"/>
        <v/>
      </c>
      <c r="Y1013" s="25" t="str">
        <f t="shared" ca="1" si="919"/>
        <v/>
      </c>
      <c r="Z1013" s="25" t="str">
        <f t="shared" ca="1" si="973"/>
        <v/>
      </c>
      <c r="AA1013" s="25" t="str">
        <f t="shared" ca="1" si="940"/>
        <v/>
      </c>
      <c r="AB1013" s="25" t="str">
        <f ca="1">IF($H1013="","",IF($Q1013="x",SUM(U$3:W1013)+SUM(Z$3:AA1013)-SUM(AB$3:AB1012),0))</f>
        <v/>
      </c>
      <c r="AC1013" s="25" t="str">
        <f t="shared" ca="1" si="941"/>
        <v/>
      </c>
      <c r="AD1013" s="25" t="str">
        <f t="shared" ca="1" si="920"/>
        <v/>
      </c>
      <c r="AE1013" s="7"/>
      <c r="AF1013" s="25" t="str">
        <f t="shared" ca="1" si="942"/>
        <v/>
      </c>
      <c r="AG1013" s="25">
        <f ca="1">SUM(AF$3:AF1013)</f>
        <v>0</v>
      </c>
      <c r="AH1013" s="25" t="str">
        <f t="shared" ca="1" si="943"/>
        <v/>
      </c>
      <c r="AI1013" s="25" t="str">
        <f t="shared" ca="1" si="921"/>
        <v/>
      </c>
      <c r="AJ1013" s="25" t="str">
        <f t="shared" ca="1" si="944"/>
        <v/>
      </c>
      <c r="AK1013" s="25" t="str">
        <f t="shared" ca="1" si="922"/>
        <v/>
      </c>
      <c r="AL1013" s="25" t="str">
        <f t="shared" ca="1" si="945"/>
        <v/>
      </c>
      <c r="AM1013" s="25" t="str">
        <f t="shared" ca="1" si="923"/>
        <v/>
      </c>
      <c r="AN1013" s="25" t="str">
        <f t="shared" ca="1" si="946"/>
        <v/>
      </c>
      <c r="AO1013" s="25" t="str">
        <f t="shared" ca="1" si="947"/>
        <v/>
      </c>
      <c r="AP1013" s="25" t="str">
        <f ca="1">IF($H1013="","",IF($Q1013="x",SUM(AI$3:AK1013)+SUM(AN$3:AO1013)-SUM(AP$3:AP1012),0))</f>
        <v/>
      </c>
      <c r="AQ1013" s="25" t="str">
        <f t="shared" ca="1" si="948"/>
        <v/>
      </c>
      <c r="AR1013" s="25" t="str">
        <f t="shared" ca="1" si="924"/>
        <v/>
      </c>
      <c r="AS1013" s="7"/>
      <c r="AT1013" s="25" t="str">
        <f t="shared" ca="1" si="949"/>
        <v/>
      </c>
      <c r="AU1013" s="25">
        <f ca="1">SUM(AT$3:AT1013)</f>
        <v>0</v>
      </c>
      <c r="AV1013" s="25" t="str">
        <f t="shared" ca="1" si="950"/>
        <v/>
      </c>
      <c r="AW1013" s="25" t="str">
        <f t="shared" ca="1" si="925"/>
        <v/>
      </c>
      <c r="AX1013" s="25" t="str">
        <f t="shared" ca="1" si="951"/>
        <v/>
      </c>
      <c r="AY1013" s="25" t="str">
        <f t="shared" ca="1" si="952"/>
        <v/>
      </c>
      <c r="AZ1013" s="25" t="str">
        <f t="shared" ca="1" si="953"/>
        <v/>
      </c>
      <c r="BA1013" s="25" t="str">
        <f t="shared" ca="1" si="954"/>
        <v/>
      </c>
      <c r="BB1013" s="25" t="str">
        <f t="shared" ca="1" si="955"/>
        <v/>
      </c>
      <c r="BC1013" s="25" t="str">
        <f t="shared" ca="1" si="956"/>
        <v/>
      </c>
      <c r="BD1013" s="25" t="str">
        <f ca="1">IF($H1013="","",IF($Q1013="x",SUM(AW$3:AY1013)+SUM(BB$3:BC1013)-SUM(BD$3:BD1012),0))</f>
        <v/>
      </c>
      <c r="BE1013" s="25" t="str">
        <f t="shared" ca="1" si="957"/>
        <v/>
      </c>
      <c r="BF1013" s="25" t="str">
        <f t="shared" ca="1" si="926"/>
        <v/>
      </c>
      <c r="BG1013" s="7"/>
      <c r="BI1013" s="25" t="str">
        <f t="shared" ca="1" si="958"/>
        <v/>
      </c>
      <c r="BJ1013" s="25">
        <f ca="1">SUM(BI$3:BI1013)</f>
        <v>0</v>
      </c>
      <c r="BK1013" s="25" t="str">
        <f t="shared" ca="1" si="970"/>
        <v/>
      </c>
      <c r="BL1013" s="25" t="str">
        <f t="shared" ca="1" si="927"/>
        <v/>
      </c>
      <c r="BM1013" s="25" t="str">
        <f t="shared" ca="1" si="959"/>
        <v/>
      </c>
      <c r="BN1013" s="25" t="str">
        <f t="shared" ca="1" si="960"/>
        <v/>
      </c>
      <c r="BO1013" s="25" t="str">
        <f t="shared" ca="1" si="961"/>
        <v/>
      </c>
      <c r="BP1013" s="25" t="str">
        <f t="shared" ca="1" si="962"/>
        <v/>
      </c>
      <c r="BQ1013" s="25" t="str">
        <f t="shared" ca="1" si="963"/>
        <v/>
      </c>
      <c r="BR1013" s="25" t="str">
        <f t="shared" ca="1" si="964"/>
        <v/>
      </c>
      <c r="BS1013" s="25" t="str">
        <f ca="1">IF($H1013="","",IF($Q1013="x",SUM(BL$3:BN1013)+SUM(BQ$3:BR1013)-SUM(BS$3:BS1012),0))</f>
        <v/>
      </c>
      <c r="BT1013" s="25" t="str">
        <f t="shared" ca="1" si="965"/>
        <v/>
      </c>
      <c r="BU1013" s="25" t="str">
        <f t="shared" ca="1" si="928"/>
        <v/>
      </c>
      <c r="BV1013" s="7"/>
      <c r="BY1013" s="7"/>
      <c r="CB1013" s="131">
        <f t="shared" si="912"/>
        <v>1010</v>
      </c>
      <c r="CC1013" s="132" t="str">
        <f t="shared" ca="1" si="966"/>
        <v/>
      </c>
      <c r="CD1013" s="133" t="str">
        <f t="shared" ca="1" si="913"/>
        <v/>
      </c>
      <c r="CE1013" s="133" t="str">
        <f t="shared" ca="1" si="967"/>
        <v/>
      </c>
      <c r="CF1013" s="133" t="str">
        <f t="shared" ca="1" si="914"/>
        <v/>
      </c>
      <c r="CG1013" s="133" t="str">
        <f t="shared" ca="1" si="968"/>
        <v/>
      </c>
      <c r="CH1013" s="133" t="str">
        <f ca="1">IF($H1013="","",IF(MONTH($H1013)=MONTH($C$4)-1,MAX(0,(CG1013-SUM(N1002:N1013)+SUM(O1002:O1013))-(VLOOKUP(CB1013-12,$CB$3:$CH1012,6,FALSE))),0)*0.25)</f>
        <v/>
      </c>
      <c r="CI1013" s="133" t="str">
        <f ca="1">IF($H1013="","",CG1013-SUM($CH$4:$CH1013))</f>
        <v/>
      </c>
      <c r="CK1013" s="133" t="str">
        <f ca="1">IF($H1013="","",SUM($N$4:$N1013)+$CK$3)</f>
        <v/>
      </c>
      <c r="CL1013" s="133" t="str">
        <f ca="1">IF($H1013="","",SUM($O$4:$O1013))</f>
        <v/>
      </c>
      <c r="CM1013" s="133" t="str">
        <f t="shared" ca="1" si="971"/>
        <v/>
      </c>
      <c r="CN1013" s="133" t="str">
        <f ca="1">IF($H1013="","",ROUND(IF(MONTH($H1013)=MONTH($C$4)-1,BT1013*(1+CC1013)-SUM($CM$4:$CM1013),0),2))</f>
        <v/>
      </c>
      <c r="CZ1013" s="132" t="str">
        <f t="shared" ca="1" si="929"/>
        <v/>
      </c>
    </row>
    <row r="1014" spans="6:104" x14ac:dyDescent="0.2">
      <c r="F1014" s="3">
        <v>1011</v>
      </c>
      <c r="G1014" s="3">
        <f t="shared" si="972"/>
        <v>85</v>
      </c>
      <c r="H1014" s="8" t="str">
        <f t="shared" ca="1" si="969"/>
        <v/>
      </c>
      <c r="I1014" s="6" t="str">
        <f t="shared" ca="1" si="915"/>
        <v/>
      </c>
      <c r="J1014" s="6" t="str">
        <f t="shared" ca="1" si="916"/>
        <v/>
      </c>
      <c r="K1014" s="7"/>
      <c r="L1014" s="6" t="str">
        <f ca="1">IF($H1014="","",IF($J1014="",VLOOKUP($I1014,Sterbetafeln!$A$4:$I$124,$D$10,FALSE),MAX(0.0005,VLOOKUP($I1014,Sterbetafeln!$A$4:$I$124,$D$10,FALSE)*VLOOKUP($J1014,Sterbetafeln!$A$4:$I$124,$D$13,FALSE))))</f>
        <v/>
      </c>
      <c r="M1014" s="78">
        <f ca="1">SUM($O$3:$O1014)</f>
        <v>0</v>
      </c>
      <c r="N1014" s="25" t="str">
        <f t="shared" ca="1" si="931"/>
        <v/>
      </c>
      <c r="O1014" s="25" t="str">
        <f t="shared" ca="1" si="932"/>
        <v/>
      </c>
      <c r="P1014" s="25" t="str">
        <f t="shared" ca="1" si="933"/>
        <v/>
      </c>
      <c r="Q1014" s="7" t="str">
        <f t="shared" ca="1" si="934"/>
        <v/>
      </c>
      <c r="R1014" s="25" t="str">
        <f t="shared" ca="1" si="935"/>
        <v/>
      </c>
      <c r="S1014" s="25">
        <f ca="1">SUM(R$3:R1014)</f>
        <v>0</v>
      </c>
      <c r="T1014" s="25" t="str">
        <f t="shared" ca="1" si="936"/>
        <v/>
      </c>
      <c r="U1014" s="25" t="str">
        <f t="shared" ca="1" si="917"/>
        <v/>
      </c>
      <c r="V1014" s="25" t="str">
        <f t="shared" ca="1" si="937"/>
        <v/>
      </c>
      <c r="W1014" s="25" t="str">
        <f t="shared" ca="1" si="918"/>
        <v/>
      </c>
      <c r="X1014" s="25" t="str">
        <f t="shared" ca="1" si="938"/>
        <v/>
      </c>
      <c r="Y1014" s="25" t="str">
        <f t="shared" ca="1" si="919"/>
        <v/>
      </c>
      <c r="Z1014" s="25" t="str">
        <f t="shared" ca="1" si="973"/>
        <v/>
      </c>
      <c r="AA1014" s="25" t="str">
        <f t="shared" ca="1" si="940"/>
        <v/>
      </c>
      <c r="AB1014" s="25" t="str">
        <f ca="1">IF($H1014="","",IF($Q1014="x",SUM(U$3:W1014)+SUM(Z$3:AA1014)-SUM(AB$3:AB1013),0))</f>
        <v/>
      </c>
      <c r="AC1014" s="25" t="str">
        <f t="shared" ca="1" si="941"/>
        <v/>
      </c>
      <c r="AD1014" s="25" t="str">
        <f t="shared" ca="1" si="920"/>
        <v/>
      </c>
      <c r="AE1014" s="7"/>
      <c r="AF1014" s="25" t="str">
        <f t="shared" ca="1" si="942"/>
        <v/>
      </c>
      <c r="AG1014" s="25">
        <f ca="1">SUM(AF$3:AF1014)</f>
        <v>0</v>
      </c>
      <c r="AH1014" s="25" t="str">
        <f t="shared" ca="1" si="943"/>
        <v/>
      </c>
      <c r="AI1014" s="25" t="str">
        <f t="shared" ca="1" si="921"/>
        <v/>
      </c>
      <c r="AJ1014" s="25" t="str">
        <f t="shared" ca="1" si="944"/>
        <v/>
      </c>
      <c r="AK1014" s="25" t="str">
        <f t="shared" ca="1" si="922"/>
        <v/>
      </c>
      <c r="AL1014" s="25" t="str">
        <f t="shared" ca="1" si="945"/>
        <v/>
      </c>
      <c r="AM1014" s="25" t="str">
        <f t="shared" ca="1" si="923"/>
        <v/>
      </c>
      <c r="AN1014" s="25" t="str">
        <f t="shared" ca="1" si="946"/>
        <v/>
      </c>
      <c r="AO1014" s="25" t="str">
        <f t="shared" ca="1" si="947"/>
        <v/>
      </c>
      <c r="AP1014" s="25" t="str">
        <f ca="1">IF($H1014="","",IF($Q1014="x",SUM(AI$3:AK1014)+SUM(AN$3:AO1014)-SUM(AP$3:AP1013),0))</f>
        <v/>
      </c>
      <c r="AQ1014" s="25" t="str">
        <f t="shared" ca="1" si="948"/>
        <v/>
      </c>
      <c r="AR1014" s="25" t="str">
        <f t="shared" ca="1" si="924"/>
        <v/>
      </c>
      <c r="AS1014" s="7"/>
      <c r="AT1014" s="25" t="str">
        <f t="shared" ca="1" si="949"/>
        <v/>
      </c>
      <c r="AU1014" s="25">
        <f ca="1">SUM(AT$3:AT1014)</f>
        <v>0</v>
      </c>
      <c r="AV1014" s="25" t="str">
        <f t="shared" ca="1" si="950"/>
        <v/>
      </c>
      <c r="AW1014" s="25" t="str">
        <f t="shared" ca="1" si="925"/>
        <v/>
      </c>
      <c r="AX1014" s="25" t="str">
        <f t="shared" ca="1" si="951"/>
        <v/>
      </c>
      <c r="AY1014" s="25" t="str">
        <f t="shared" ca="1" si="952"/>
        <v/>
      </c>
      <c r="AZ1014" s="25" t="str">
        <f t="shared" ca="1" si="953"/>
        <v/>
      </c>
      <c r="BA1014" s="25" t="str">
        <f t="shared" ca="1" si="954"/>
        <v/>
      </c>
      <c r="BB1014" s="25" t="str">
        <f t="shared" ca="1" si="955"/>
        <v/>
      </c>
      <c r="BC1014" s="25" t="str">
        <f t="shared" ca="1" si="956"/>
        <v/>
      </c>
      <c r="BD1014" s="25" t="str">
        <f ca="1">IF($H1014="","",IF($Q1014="x",SUM(AW$3:AY1014)+SUM(BB$3:BC1014)-SUM(BD$3:BD1013),0))</f>
        <v/>
      </c>
      <c r="BE1014" s="25" t="str">
        <f t="shared" ca="1" si="957"/>
        <v/>
      </c>
      <c r="BF1014" s="25" t="str">
        <f t="shared" ca="1" si="926"/>
        <v/>
      </c>
      <c r="BG1014" s="7"/>
      <c r="BI1014" s="25" t="str">
        <f t="shared" ca="1" si="958"/>
        <v/>
      </c>
      <c r="BJ1014" s="25">
        <f ca="1">SUM(BI$3:BI1014)</f>
        <v>0</v>
      </c>
      <c r="BK1014" s="25" t="str">
        <f t="shared" ca="1" si="970"/>
        <v/>
      </c>
      <c r="BL1014" s="25" t="str">
        <f t="shared" ca="1" si="927"/>
        <v/>
      </c>
      <c r="BM1014" s="25" t="str">
        <f t="shared" ca="1" si="959"/>
        <v/>
      </c>
      <c r="BN1014" s="25" t="str">
        <f t="shared" ca="1" si="960"/>
        <v/>
      </c>
      <c r="BO1014" s="25" t="str">
        <f t="shared" ca="1" si="961"/>
        <v/>
      </c>
      <c r="BP1014" s="25" t="str">
        <f t="shared" ca="1" si="962"/>
        <v/>
      </c>
      <c r="BQ1014" s="25" t="str">
        <f t="shared" ca="1" si="963"/>
        <v/>
      </c>
      <c r="BR1014" s="25" t="str">
        <f t="shared" ca="1" si="964"/>
        <v/>
      </c>
      <c r="BS1014" s="25" t="str">
        <f ca="1">IF($H1014="","",IF($Q1014="x",SUM(BL$3:BN1014)+SUM(BQ$3:BR1014)-SUM(BS$3:BS1013),0))</f>
        <v/>
      </c>
      <c r="BT1014" s="25" t="str">
        <f t="shared" ca="1" si="965"/>
        <v/>
      </c>
      <c r="BU1014" s="25" t="str">
        <f t="shared" ca="1" si="928"/>
        <v/>
      </c>
      <c r="BV1014" s="7"/>
      <c r="BY1014" s="7"/>
      <c r="CB1014" s="131">
        <f t="shared" si="912"/>
        <v>1011</v>
      </c>
      <c r="CC1014" s="132" t="str">
        <f t="shared" ca="1" si="966"/>
        <v/>
      </c>
      <c r="CD1014" s="133" t="str">
        <f t="shared" ca="1" si="913"/>
        <v/>
      </c>
      <c r="CE1014" s="133" t="str">
        <f t="shared" ca="1" si="967"/>
        <v/>
      </c>
      <c r="CF1014" s="133" t="str">
        <f t="shared" ca="1" si="914"/>
        <v/>
      </c>
      <c r="CG1014" s="133" t="str">
        <f t="shared" ca="1" si="968"/>
        <v/>
      </c>
      <c r="CH1014" s="133" t="str">
        <f ca="1">IF($H1014="","",IF(MONTH($H1014)=MONTH($C$4)-1,MAX(0,(CG1014-SUM(N1003:N1014)+SUM(O1003:O1014))-(VLOOKUP(CB1014-12,$CB$3:$CH1013,6,FALSE))),0)*0.25)</f>
        <v/>
      </c>
      <c r="CI1014" s="133" t="str">
        <f ca="1">IF($H1014="","",CG1014-SUM($CH$4:$CH1014))</f>
        <v/>
      </c>
      <c r="CK1014" s="133" t="str">
        <f ca="1">IF($H1014="","",SUM($N$4:$N1014)+$CK$3)</f>
        <v/>
      </c>
      <c r="CL1014" s="133" t="str">
        <f ca="1">IF($H1014="","",SUM($O$4:$O1014))</f>
        <v/>
      </c>
      <c r="CM1014" s="133" t="str">
        <f t="shared" ca="1" si="971"/>
        <v/>
      </c>
      <c r="CN1014" s="133" t="str">
        <f ca="1">IF($H1014="","",ROUND(IF(MONTH($H1014)=MONTH($C$4)-1,BT1014*(1+CC1014)-SUM($CM$4:$CM1014),0),2))</f>
        <v/>
      </c>
      <c r="CZ1014" s="132" t="str">
        <f t="shared" ca="1" si="929"/>
        <v/>
      </c>
    </row>
    <row r="1015" spans="6:104" x14ac:dyDescent="0.2">
      <c r="F1015" s="3">
        <v>1012</v>
      </c>
      <c r="G1015" s="3">
        <f t="shared" si="972"/>
        <v>85</v>
      </c>
      <c r="H1015" s="8" t="str">
        <f t="shared" ca="1" si="969"/>
        <v/>
      </c>
      <c r="I1015" s="6" t="str">
        <f t="shared" ca="1" si="915"/>
        <v/>
      </c>
      <c r="J1015" s="6" t="str">
        <f t="shared" ca="1" si="916"/>
        <v/>
      </c>
      <c r="K1015" s="7"/>
      <c r="L1015" s="6" t="str">
        <f ca="1">IF($H1015="","",IF($J1015="",VLOOKUP($I1015,Sterbetafeln!$A$4:$I$124,$D$10,FALSE),MAX(0.0005,VLOOKUP($I1015,Sterbetafeln!$A$4:$I$124,$D$10,FALSE)*VLOOKUP($J1015,Sterbetafeln!$A$4:$I$124,$D$13,FALSE))))</f>
        <v/>
      </c>
      <c r="M1015" s="78">
        <f ca="1">SUM($O$3:$O1015)</f>
        <v>0</v>
      </c>
      <c r="N1015" s="25" t="str">
        <f t="shared" ca="1" si="931"/>
        <v/>
      </c>
      <c r="O1015" s="25" t="str">
        <f t="shared" ca="1" si="932"/>
        <v/>
      </c>
      <c r="P1015" s="25" t="str">
        <f t="shared" ca="1" si="933"/>
        <v/>
      </c>
      <c r="Q1015" s="7" t="str">
        <f t="shared" ca="1" si="934"/>
        <v/>
      </c>
      <c r="R1015" s="25" t="str">
        <f t="shared" ca="1" si="935"/>
        <v/>
      </c>
      <c r="S1015" s="25">
        <f ca="1">SUM(R$3:R1015)</f>
        <v>0</v>
      </c>
      <c r="T1015" s="25" t="str">
        <f t="shared" ca="1" si="936"/>
        <v/>
      </c>
      <c r="U1015" s="25" t="str">
        <f t="shared" ca="1" si="917"/>
        <v/>
      </c>
      <c r="V1015" s="25" t="str">
        <f t="shared" ca="1" si="937"/>
        <v/>
      </c>
      <c r="W1015" s="25" t="str">
        <f t="shared" ca="1" si="918"/>
        <v/>
      </c>
      <c r="X1015" s="25" t="str">
        <f t="shared" ca="1" si="938"/>
        <v/>
      </c>
      <c r="Y1015" s="25" t="str">
        <f t="shared" ca="1" si="919"/>
        <v/>
      </c>
      <c r="Z1015" s="25" t="str">
        <f t="shared" ca="1" si="973"/>
        <v/>
      </c>
      <c r="AA1015" s="25" t="str">
        <f t="shared" ca="1" si="940"/>
        <v/>
      </c>
      <c r="AB1015" s="25" t="str">
        <f ca="1">IF($H1015="","",IF($Q1015="x",SUM(U$3:W1015)+SUM(Z$3:AA1015)-SUM(AB$3:AB1014),0))</f>
        <v/>
      </c>
      <c r="AC1015" s="25" t="str">
        <f t="shared" ca="1" si="941"/>
        <v/>
      </c>
      <c r="AD1015" s="25" t="str">
        <f t="shared" ca="1" si="920"/>
        <v/>
      </c>
      <c r="AE1015" s="7"/>
      <c r="AF1015" s="25" t="str">
        <f t="shared" ca="1" si="942"/>
        <v/>
      </c>
      <c r="AG1015" s="25">
        <f ca="1">SUM(AF$3:AF1015)</f>
        <v>0</v>
      </c>
      <c r="AH1015" s="25" t="str">
        <f t="shared" ca="1" si="943"/>
        <v/>
      </c>
      <c r="AI1015" s="25" t="str">
        <f t="shared" ca="1" si="921"/>
        <v/>
      </c>
      <c r="AJ1015" s="25" t="str">
        <f t="shared" ca="1" si="944"/>
        <v/>
      </c>
      <c r="AK1015" s="25" t="str">
        <f t="shared" ca="1" si="922"/>
        <v/>
      </c>
      <c r="AL1015" s="25" t="str">
        <f t="shared" ca="1" si="945"/>
        <v/>
      </c>
      <c r="AM1015" s="25" t="str">
        <f t="shared" ca="1" si="923"/>
        <v/>
      </c>
      <c r="AN1015" s="25" t="str">
        <f t="shared" ca="1" si="946"/>
        <v/>
      </c>
      <c r="AO1015" s="25" t="str">
        <f t="shared" ca="1" si="947"/>
        <v/>
      </c>
      <c r="AP1015" s="25" t="str">
        <f ca="1">IF($H1015="","",IF($Q1015="x",SUM(AI$3:AK1015)+SUM(AN$3:AO1015)-SUM(AP$3:AP1014),0))</f>
        <v/>
      </c>
      <c r="AQ1015" s="25" t="str">
        <f t="shared" ca="1" si="948"/>
        <v/>
      </c>
      <c r="AR1015" s="25" t="str">
        <f t="shared" ca="1" si="924"/>
        <v/>
      </c>
      <c r="AS1015" s="7"/>
      <c r="AT1015" s="25" t="str">
        <f t="shared" ca="1" si="949"/>
        <v/>
      </c>
      <c r="AU1015" s="25">
        <f ca="1">SUM(AT$3:AT1015)</f>
        <v>0</v>
      </c>
      <c r="AV1015" s="25" t="str">
        <f t="shared" ca="1" si="950"/>
        <v/>
      </c>
      <c r="AW1015" s="25" t="str">
        <f t="shared" ca="1" si="925"/>
        <v/>
      </c>
      <c r="AX1015" s="25" t="str">
        <f t="shared" ca="1" si="951"/>
        <v/>
      </c>
      <c r="AY1015" s="25" t="str">
        <f t="shared" ca="1" si="952"/>
        <v/>
      </c>
      <c r="AZ1015" s="25" t="str">
        <f t="shared" ca="1" si="953"/>
        <v/>
      </c>
      <c r="BA1015" s="25" t="str">
        <f t="shared" ca="1" si="954"/>
        <v/>
      </c>
      <c r="BB1015" s="25" t="str">
        <f t="shared" ca="1" si="955"/>
        <v/>
      </c>
      <c r="BC1015" s="25" t="str">
        <f t="shared" ca="1" si="956"/>
        <v/>
      </c>
      <c r="BD1015" s="25" t="str">
        <f ca="1">IF($H1015="","",IF($Q1015="x",SUM(AW$3:AY1015)+SUM(BB$3:BC1015)-SUM(BD$3:BD1014),0))</f>
        <v/>
      </c>
      <c r="BE1015" s="25" t="str">
        <f t="shared" ca="1" si="957"/>
        <v/>
      </c>
      <c r="BF1015" s="25" t="str">
        <f t="shared" ca="1" si="926"/>
        <v/>
      </c>
      <c r="BG1015" s="7"/>
      <c r="BI1015" s="25" t="str">
        <f t="shared" ca="1" si="958"/>
        <v/>
      </c>
      <c r="BJ1015" s="25">
        <f ca="1">SUM(BI$3:BI1015)</f>
        <v>0</v>
      </c>
      <c r="BK1015" s="25" t="str">
        <f t="shared" ca="1" si="970"/>
        <v/>
      </c>
      <c r="BL1015" s="25" t="str">
        <f t="shared" ca="1" si="927"/>
        <v/>
      </c>
      <c r="BM1015" s="25" t="str">
        <f t="shared" ca="1" si="959"/>
        <v/>
      </c>
      <c r="BN1015" s="25" t="str">
        <f t="shared" ca="1" si="960"/>
        <v/>
      </c>
      <c r="BO1015" s="25" t="str">
        <f t="shared" ca="1" si="961"/>
        <v/>
      </c>
      <c r="BP1015" s="25" t="str">
        <f t="shared" ca="1" si="962"/>
        <v/>
      </c>
      <c r="BQ1015" s="25" t="str">
        <f t="shared" ca="1" si="963"/>
        <v/>
      </c>
      <c r="BR1015" s="25" t="str">
        <f t="shared" ca="1" si="964"/>
        <v/>
      </c>
      <c r="BS1015" s="25" t="str">
        <f ca="1">IF($H1015="","",IF($Q1015="x",SUM(BL$3:BN1015)+SUM(BQ$3:BR1015)-SUM(BS$3:BS1014),0))</f>
        <v/>
      </c>
      <c r="BT1015" s="25" t="str">
        <f t="shared" ca="1" si="965"/>
        <v/>
      </c>
      <c r="BU1015" s="25" t="str">
        <f t="shared" ca="1" si="928"/>
        <v/>
      </c>
      <c r="BV1015" s="7"/>
      <c r="BY1015" s="7"/>
      <c r="CB1015" s="131">
        <f t="shared" si="912"/>
        <v>1012</v>
      </c>
      <c r="CC1015" s="132" t="str">
        <f t="shared" ca="1" si="966"/>
        <v/>
      </c>
      <c r="CD1015" s="133" t="str">
        <f t="shared" ca="1" si="913"/>
        <v/>
      </c>
      <c r="CE1015" s="133" t="str">
        <f t="shared" ca="1" si="967"/>
        <v/>
      </c>
      <c r="CF1015" s="133" t="str">
        <f t="shared" ca="1" si="914"/>
        <v/>
      </c>
      <c r="CG1015" s="133" t="str">
        <f t="shared" ca="1" si="968"/>
        <v/>
      </c>
      <c r="CH1015" s="133" t="str">
        <f ca="1">IF($H1015="","",IF(MONTH($H1015)=MONTH($C$4)-1,MAX(0,(CG1015-SUM(N1004:N1015)+SUM(O1004:O1015))-(VLOOKUP(CB1015-12,$CB$3:$CH1014,6,FALSE))),0)*0.25)</f>
        <v/>
      </c>
      <c r="CI1015" s="133" t="str">
        <f ca="1">IF($H1015="","",CG1015-SUM($CH$4:$CH1015))</f>
        <v/>
      </c>
      <c r="CK1015" s="133" t="str">
        <f ca="1">IF($H1015="","",SUM($N$4:$N1015)+$CK$3)</f>
        <v/>
      </c>
      <c r="CL1015" s="133" t="str">
        <f ca="1">IF($H1015="","",SUM($O$4:$O1015))</f>
        <v/>
      </c>
      <c r="CM1015" s="133" t="str">
        <f t="shared" ca="1" si="971"/>
        <v/>
      </c>
      <c r="CN1015" s="133" t="str">
        <f ca="1">IF($H1015="","",ROUND(IF(MONTH($H1015)=MONTH($C$4)-1,BT1015*(1+CC1015)-SUM($CM$4:$CM1015),0),2))</f>
        <v/>
      </c>
      <c r="CZ1015" s="132" t="str">
        <f t="shared" ca="1" si="929"/>
        <v/>
      </c>
    </row>
    <row r="1016" spans="6:104" x14ac:dyDescent="0.2">
      <c r="F1016" s="3">
        <v>1013</v>
      </c>
      <c r="G1016" s="3">
        <f t="shared" si="972"/>
        <v>85</v>
      </c>
      <c r="H1016" s="8" t="str">
        <f t="shared" ca="1" si="969"/>
        <v/>
      </c>
      <c r="I1016" s="6" t="str">
        <f t="shared" ca="1" si="915"/>
        <v/>
      </c>
      <c r="J1016" s="6" t="str">
        <f t="shared" ca="1" si="916"/>
        <v/>
      </c>
      <c r="K1016" s="7"/>
      <c r="L1016" s="6" t="str">
        <f ca="1">IF($H1016="","",IF($J1016="",VLOOKUP($I1016,Sterbetafeln!$A$4:$I$124,$D$10,FALSE),MAX(0.0005,VLOOKUP($I1016,Sterbetafeln!$A$4:$I$124,$D$10,FALSE)*VLOOKUP($J1016,Sterbetafeln!$A$4:$I$124,$D$13,FALSE))))</f>
        <v/>
      </c>
      <c r="M1016" s="78">
        <f ca="1">SUM($O$3:$O1016)</f>
        <v>0</v>
      </c>
      <c r="N1016" s="25" t="str">
        <f t="shared" ca="1" si="931"/>
        <v/>
      </c>
      <c r="O1016" s="25" t="str">
        <f t="shared" ca="1" si="932"/>
        <v/>
      </c>
      <c r="P1016" s="25" t="str">
        <f t="shared" ca="1" si="933"/>
        <v/>
      </c>
      <c r="Q1016" s="7" t="str">
        <f t="shared" ca="1" si="934"/>
        <v/>
      </c>
      <c r="R1016" s="25" t="str">
        <f t="shared" ca="1" si="935"/>
        <v/>
      </c>
      <c r="S1016" s="25">
        <f ca="1">SUM(R$3:R1016)</f>
        <v>0</v>
      </c>
      <c r="T1016" s="25" t="str">
        <f t="shared" ca="1" si="936"/>
        <v/>
      </c>
      <c r="U1016" s="25" t="str">
        <f t="shared" ca="1" si="917"/>
        <v/>
      </c>
      <c r="V1016" s="25" t="str">
        <f t="shared" ca="1" si="937"/>
        <v/>
      </c>
      <c r="W1016" s="25" t="str">
        <f t="shared" ca="1" si="918"/>
        <v/>
      </c>
      <c r="X1016" s="25" t="str">
        <f t="shared" ca="1" si="938"/>
        <v/>
      </c>
      <c r="Y1016" s="25" t="str">
        <f t="shared" ca="1" si="919"/>
        <v/>
      </c>
      <c r="Z1016" s="25" t="str">
        <f t="shared" ca="1" si="973"/>
        <v/>
      </c>
      <c r="AA1016" s="25" t="str">
        <f t="shared" ca="1" si="940"/>
        <v/>
      </c>
      <c r="AB1016" s="25" t="str">
        <f ca="1">IF($H1016="","",IF($Q1016="x",SUM(U$3:W1016)+SUM(Z$3:AA1016)-SUM(AB$3:AB1015),0))</f>
        <v/>
      </c>
      <c r="AC1016" s="25" t="str">
        <f t="shared" ca="1" si="941"/>
        <v/>
      </c>
      <c r="AD1016" s="25" t="str">
        <f t="shared" ca="1" si="920"/>
        <v/>
      </c>
      <c r="AE1016" s="7"/>
      <c r="AF1016" s="25" t="str">
        <f t="shared" ca="1" si="942"/>
        <v/>
      </c>
      <c r="AG1016" s="25">
        <f ca="1">SUM(AF$3:AF1016)</f>
        <v>0</v>
      </c>
      <c r="AH1016" s="25" t="str">
        <f t="shared" ca="1" si="943"/>
        <v/>
      </c>
      <c r="AI1016" s="25" t="str">
        <f t="shared" ca="1" si="921"/>
        <v/>
      </c>
      <c r="AJ1016" s="25" t="str">
        <f t="shared" ca="1" si="944"/>
        <v/>
      </c>
      <c r="AK1016" s="25" t="str">
        <f t="shared" ca="1" si="922"/>
        <v/>
      </c>
      <c r="AL1016" s="25" t="str">
        <f t="shared" ca="1" si="945"/>
        <v/>
      </c>
      <c r="AM1016" s="25" t="str">
        <f t="shared" ca="1" si="923"/>
        <v/>
      </c>
      <c r="AN1016" s="25" t="str">
        <f t="shared" ca="1" si="946"/>
        <v/>
      </c>
      <c r="AO1016" s="25" t="str">
        <f t="shared" ca="1" si="947"/>
        <v/>
      </c>
      <c r="AP1016" s="25" t="str">
        <f ca="1">IF($H1016="","",IF($Q1016="x",SUM(AI$3:AK1016)+SUM(AN$3:AO1016)-SUM(AP$3:AP1015),0))</f>
        <v/>
      </c>
      <c r="AQ1016" s="25" t="str">
        <f t="shared" ca="1" si="948"/>
        <v/>
      </c>
      <c r="AR1016" s="25" t="str">
        <f t="shared" ca="1" si="924"/>
        <v/>
      </c>
      <c r="AS1016" s="7"/>
      <c r="AT1016" s="25" t="str">
        <f t="shared" ca="1" si="949"/>
        <v/>
      </c>
      <c r="AU1016" s="25">
        <f ca="1">SUM(AT$3:AT1016)</f>
        <v>0</v>
      </c>
      <c r="AV1016" s="25" t="str">
        <f t="shared" ca="1" si="950"/>
        <v/>
      </c>
      <c r="AW1016" s="25" t="str">
        <f t="shared" ca="1" si="925"/>
        <v/>
      </c>
      <c r="AX1016" s="25" t="str">
        <f t="shared" ca="1" si="951"/>
        <v/>
      </c>
      <c r="AY1016" s="25" t="str">
        <f t="shared" ca="1" si="952"/>
        <v/>
      </c>
      <c r="AZ1016" s="25" t="str">
        <f t="shared" ca="1" si="953"/>
        <v/>
      </c>
      <c r="BA1016" s="25" t="str">
        <f t="shared" ca="1" si="954"/>
        <v/>
      </c>
      <c r="BB1016" s="25" t="str">
        <f t="shared" ca="1" si="955"/>
        <v/>
      </c>
      <c r="BC1016" s="25" t="str">
        <f t="shared" ca="1" si="956"/>
        <v/>
      </c>
      <c r="BD1016" s="25" t="str">
        <f ca="1">IF($H1016="","",IF($Q1016="x",SUM(AW$3:AY1016)+SUM(BB$3:BC1016)-SUM(BD$3:BD1015),0))</f>
        <v/>
      </c>
      <c r="BE1016" s="25" t="str">
        <f t="shared" ca="1" si="957"/>
        <v/>
      </c>
      <c r="BF1016" s="25" t="str">
        <f t="shared" ca="1" si="926"/>
        <v/>
      </c>
      <c r="BG1016" s="7"/>
      <c r="BI1016" s="25" t="str">
        <f t="shared" ca="1" si="958"/>
        <v/>
      </c>
      <c r="BJ1016" s="25">
        <f ca="1">SUM(BI$3:BI1016)</f>
        <v>0</v>
      </c>
      <c r="BK1016" s="25" t="str">
        <f t="shared" ca="1" si="970"/>
        <v/>
      </c>
      <c r="BL1016" s="25" t="str">
        <f t="shared" ca="1" si="927"/>
        <v/>
      </c>
      <c r="BM1016" s="25" t="str">
        <f t="shared" ca="1" si="959"/>
        <v/>
      </c>
      <c r="BN1016" s="25" t="str">
        <f t="shared" ca="1" si="960"/>
        <v/>
      </c>
      <c r="BO1016" s="25" t="str">
        <f t="shared" ca="1" si="961"/>
        <v/>
      </c>
      <c r="BP1016" s="25" t="str">
        <f t="shared" ca="1" si="962"/>
        <v/>
      </c>
      <c r="BQ1016" s="25" t="str">
        <f t="shared" ca="1" si="963"/>
        <v/>
      </c>
      <c r="BR1016" s="25" t="str">
        <f t="shared" ca="1" si="964"/>
        <v/>
      </c>
      <c r="BS1016" s="25" t="str">
        <f ca="1">IF($H1016="","",IF($Q1016="x",SUM(BL$3:BN1016)+SUM(BQ$3:BR1016)-SUM(BS$3:BS1015),0))</f>
        <v/>
      </c>
      <c r="BT1016" s="25" t="str">
        <f t="shared" ca="1" si="965"/>
        <v/>
      </c>
      <c r="BU1016" s="25" t="str">
        <f t="shared" ca="1" si="928"/>
        <v/>
      </c>
      <c r="BV1016" s="7"/>
      <c r="BY1016" s="7"/>
      <c r="CB1016" s="131">
        <f t="shared" si="912"/>
        <v>1013</v>
      </c>
      <c r="CC1016" s="132" t="str">
        <f t="shared" ca="1" si="966"/>
        <v/>
      </c>
      <c r="CD1016" s="133" t="str">
        <f t="shared" ca="1" si="913"/>
        <v/>
      </c>
      <c r="CE1016" s="133" t="str">
        <f t="shared" ca="1" si="967"/>
        <v/>
      </c>
      <c r="CF1016" s="133" t="str">
        <f t="shared" ca="1" si="914"/>
        <v/>
      </c>
      <c r="CG1016" s="133" t="str">
        <f t="shared" ca="1" si="968"/>
        <v/>
      </c>
      <c r="CH1016" s="133" t="str">
        <f ca="1">IF($H1016="","",IF(MONTH($H1016)=MONTH($C$4)-1,MAX(0,(CG1016-SUM(N1005:N1016)+SUM(O1005:O1016))-(VLOOKUP(CB1016-12,$CB$3:$CH1015,6,FALSE))),0)*0.25)</f>
        <v/>
      </c>
      <c r="CI1016" s="133" t="str">
        <f ca="1">IF($H1016="","",CG1016-SUM($CH$4:$CH1016))</f>
        <v/>
      </c>
      <c r="CK1016" s="133" t="str">
        <f ca="1">IF($H1016="","",SUM($N$4:$N1016)+$CK$3)</f>
        <v/>
      </c>
      <c r="CL1016" s="133" t="str">
        <f ca="1">IF($H1016="","",SUM($O$4:$O1016))</f>
        <v/>
      </c>
      <c r="CM1016" s="133" t="str">
        <f t="shared" ca="1" si="971"/>
        <v/>
      </c>
      <c r="CN1016" s="133" t="str">
        <f ca="1">IF($H1016="","",ROUND(IF(MONTH($H1016)=MONTH($C$4)-1,BT1016*(1+CC1016)-SUM($CM$4:$CM1016),0),2))</f>
        <v/>
      </c>
      <c r="CZ1016" s="132" t="str">
        <f t="shared" ca="1" si="929"/>
        <v/>
      </c>
    </row>
    <row r="1017" spans="6:104" x14ac:dyDescent="0.2">
      <c r="F1017" s="3">
        <v>1014</v>
      </c>
      <c r="G1017" s="3">
        <f t="shared" si="972"/>
        <v>85</v>
      </c>
      <c r="H1017" s="8" t="str">
        <f t="shared" ca="1" si="969"/>
        <v/>
      </c>
      <c r="I1017" s="6" t="str">
        <f t="shared" ca="1" si="915"/>
        <v/>
      </c>
      <c r="J1017" s="6" t="str">
        <f t="shared" ca="1" si="916"/>
        <v/>
      </c>
      <c r="K1017" s="7"/>
      <c r="L1017" s="6" t="str">
        <f ca="1">IF($H1017="","",IF($J1017="",VLOOKUP($I1017,Sterbetafeln!$A$4:$I$124,$D$10,FALSE),MAX(0.0005,VLOOKUP($I1017,Sterbetafeln!$A$4:$I$124,$D$10,FALSE)*VLOOKUP($J1017,Sterbetafeln!$A$4:$I$124,$D$13,FALSE))))</f>
        <v/>
      </c>
      <c r="M1017" s="78">
        <f ca="1">SUM($O$3:$O1017)</f>
        <v>0</v>
      </c>
      <c r="N1017" s="25" t="str">
        <f t="shared" ca="1" si="931"/>
        <v/>
      </c>
      <c r="O1017" s="25" t="str">
        <f t="shared" ca="1" si="932"/>
        <v/>
      </c>
      <c r="P1017" s="25" t="str">
        <f t="shared" ca="1" si="933"/>
        <v/>
      </c>
      <c r="Q1017" s="7" t="str">
        <f t="shared" ca="1" si="934"/>
        <v/>
      </c>
      <c r="R1017" s="25" t="str">
        <f t="shared" ca="1" si="935"/>
        <v/>
      </c>
      <c r="S1017" s="25">
        <f ca="1">SUM(R$3:R1017)</f>
        <v>0</v>
      </c>
      <c r="T1017" s="25" t="str">
        <f t="shared" ca="1" si="936"/>
        <v/>
      </c>
      <c r="U1017" s="25" t="str">
        <f t="shared" ca="1" si="917"/>
        <v/>
      </c>
      <c r="V1017" s="25" t="str">
        <f t="shared" ca="1" si="937"/>
        <v/>
      </c>
      <c r="W1017" s="25" t="str">
        <f t="shared" ca="1" si="918"/>
        <v/>
      </c>
      <c r="X1017" s="25" t="str">
        <f t="shared" ca="1" si="938"/>
        <v/>
      </c>
      <c r="Y1017" s="25" t="str">
        <f t="shared" ca="1" si="919"/>
        <v/>
      </c>
      <c r="Z1017" s="25" t="str">
        <f t="shared" ca="1" si="973"/>
        <v/>
      </c>
      <c r="AA1017" s="25" t="str">
        <f t="shared" ca="1" si="940"/>
        <v/>
      </c>
      <c r="AB1017" s="25" t="str">
        <f ca="1">IF($H1017="","",IF($Q1017="x",SUM(U$3:W1017)+SUM(Z$3:AA1017)-SUM(AB$3:AB1016),0))</f>
        <v/>
      </c>
      <c r="AC1017" s="25" t="str">
        <f t="shared" ca="1" si="941"/>
        <v/>
      </c>
      <c r="AD1017" s="25" t="str">
        <f t="shared" ca="1" si="920"/>
        <v/>
      </c>
      <c r="AE1017" s="7"/>
      <c r="AF1017" s="25" t="str">
        <f t="shared" ca="1" si="942"/>
        <v/>
      </c>
      <c r="AG1017" s="25">
        <f ca="1">SUM(AF$3:AF1017)</f>
        <v>0</v>
      </c>
      <c r="AH1017" s="25" t="str">
        <f t="shared" ca="1" si="943"/>
        <v/>
      </c>
      <c r="AI1017" s="25" t="str">
        <f t="shared" ca="1" si="921"/>
        <v/>
      </c>
      <c r="AJ1017" s="25" t="str">
        <f t="shared" ca="1" si="944"/>
        <v/>
      </c>
      <c r="AK1017" s="25" t="str">
        <f t="shared" ca="1" si="922"/>
        <v/>
      </c>
      <c r="AL1017" s="25" t="str">
        <f t="shared" ca="1" si="945"/>
        <v/>
      </c>
      <c r="AM1017" s="25" t="str">
        <f t="shared" ca="1" si="923"/>
        <v/>
      </c>
      <c r="AN1017" s="25" t="str">
        <f t="shared" ca="1" si="946"/>
        <v/>
      </c>
      <c r="AO1017" s="25" t="str">
        <f t="shared" ca="1" si="947"/>
        <v/>
      </c>
      <c r="AP1017" s="25" t="str">
        <f ca="1">IF($H1017="","",IF($Q1017="x",SUM(AI$3:AK1017)+SUM(AN$3:AO1017)-SUM(AP$3:AP1016),0))</f>
        <v/>
      </c>
      <c r="AQ1017" s="25" t="str">
        <f t="shared" ca="1" si="948"/>
        <v/>
      </c>
      <c r="AR1017" s="25" t="str">
        <f t="shared" ca="1" si="924"/>
        <v/>
      </c>
      <c r="AS1017" s="7"/>
      <c r="AT1017" s="25" t="str">
        <f t="shared" ca="1" si="949"/>
        <v/>
      </c>
      <c r="AU1017" s="25">
        <f ca="1">SUM(AT$3:AT1017)</f>
        <v>0</v>
      </c>
      <c r="AV1017" s="25" t="str">
        <f t="shared" ca="1" si="950"/>
        <v/>
      </c>
      <c r="AW1017" s="25" t="str">
        <f t="shared" ca="1" si="925"/>
        <v/>
      </c>
      <c r="AX1017" s="25" t="str">
        <f t="shared" ca="1" si="951"/>
        <v/>
      </c>
      <c r="AY1017" s="25" t="str">
        <f t="shared" ca="1" si="952"/>
        <v/>
      </c>
      <c r="AZ1017" s="25" t="str">
        <f t="shared" ca="1" si="953"/>
        <v/>
      </c>
      <c r="BA1017" s="25" t="str">
        <f t="shared" ca="1" si="954"/>
        <v/>
      </c>
      <c r="BB1017" s="25" t="str">
        <f t="shared" ca="1" si="955"/>
        <v/>
      </c>
      <c r="BC1017" s="25" t="str">
        <f t="shared" ca="1" si="956"/>
        <v/>
      </c>
      <c r="BD1017" s="25" t="str">
        <f ca="1">IF($H1017="","",IF($Q1017="x",SUM(AW$3:AY1017)+SUM(BB$3:BC1017)-SUM(BD$3:BD1016),0))</f>
        <v/>
      </c>
      <c r="BE1017" s="25" t="str">
        <f t="shared" ca="1" si="957"/>
        <v/>
      </c>
      <c r="BF1017" s="25" t="str">
        <f t="shared" ca="1" si="926"/>
        <v/>
      </c>
      <c r="BG1017" s="7"/>
      <c r="BI1017" s="25" t="str">
        <f t="shared" ca="1" si="958"/>
        <v/>
      </c>
      <c r="BJ1017" s="25">
        <f ca="1">SUM(BI$3:BI1017)</f>
        <v>0</v>
      </c>
      <c r="BK1017" s="25" t="str">
        <f t="shared" ca="1" si="970"/>
        <v/>
      </c>
      <c r="BL1017" s="25" t="str">
        <f t="shared" ca="1" si="927"/>
        <v/>
      </c>
      <c r="BM1017" s="25" t="str">
        <f t="shared" ca="1" si="959"/>
        <v/>
      </c>
      <c r="BN1017" s="25" t="str">
        <f t="shared" ca="1" si="960"/>
        <v/>
      </c>
      <c r="BO1017" s="25" t="str">
        <f t="shared" ca="1" si="961"/>
        <v/>
      </c>
      <c r="BP1017" s="25" t="str">
        <f t="shared" ca="1" si="962"/>
        <v/>
      </c>
      <c r="BQ1017" s="25" t="str">
        <f t="shared" ca="1" si="963"/>
        <v/>
      </c>
      <c r="BR1017" s="25" t="str">
        <f t="shared" ca="1" si="964"/>
        <v/>
      </c>
      <c r="BS1017" s="25" t="str">
        <f ca="1">IF($H1017="","",IF($Q1017="x",SUM(BL$3:BN1017)+SUM(BQ$3:BR1017)-SUM(BS$3:BS1016),0))</f>
        <v/>
      </c>
      <c r="BT1017" s="25" t="str">
        <f t="shared" ca="1" si="965"/>
        <v/>
      </c>
      <c r="BU1017" s="25" t="str">
        <f t="shared" ca="1" si="928"/>
        <v/>
      </c>
      <c r="BV1017" s="7"/>
      <c r="BY1017" s="7"/>
      <c r="CB1017" s="131">
        <f t="shared" si="912"/>
        <v>1014</v>
      </c>
      <c r="CC1017" s="132" t="str">
        <f t="shared" ca="1" si="966"/>
        <v/>
      </c>
      <c r="CD1017" s="133" t="str">
        <f t="shared" ca="1" si="913"/>
        <v/>
      </c>
      <c r="CE1017" s="133" t="str">
        <f t="shared" ca="1" si="967"/>
        <v/>
      </c>
      <c r="CF1017" s="133" t="str">
        <f t="shared" ca="1" si="914"/>
        <v/>
      </c>
      <c r="CG1017" s="133" t="str">
        <f t="shared" ca="1" si="968"/>
        <v/>
      </c>
      <c r="CH1017" s="133" t="str">
        <f ca="1">IF($H1017="","",IF(MONTH($H1017)=MONTH($C$4)-1,MAX(0,(CG1017-SUM(N1006:N1017)+SUM(O1006:O1017))-(VLOOKUP(CB1017-12,$CB$3:$CH1016,6,FALSE))),0)*0.25)</f>
        <v/>
      </c>
      <c r="CI1017" s="133" t="str">
        <f ca="1">IF($H1017="","",CG1017-SUM($CH$4:$CH1017))</f>
        <v/>
      </c>
      <c r="CK1017" s="133" t="str">
        <f ca="1">IF($H1017="","",SUM($N$4:$N1017)+$CK$3)</f>
        <v/>
      </c>
      <c r="CL1017" s="133" t="str">
        <f ca="1">IF($H1017="","",SUM($O$4:$O1017))</f>
        <v/>
      </c>
      <c r="CM1017" s="133" t="str">
        <f t="shared" ca="1" si="971"/>
        <v/>
      </c>
      <c r="CN1017" s="133" t="str">
        <f ca="1">IF($H1017="","",ROUND(IF(MONTH($H1017)=MONTH($C$4)-1,BT1017*(1+CC1017)-SUM($CM$4:$CM1017),0),2))</f>
        <v/>
      </c>
      <c r="CZ1017" s="132" t="str">
        <f t="shared" ca="1" si="929"/>
        <v/>
      </c>
    </row>
    <row r="1018" spans="6:104" x14ac:dyDescent="0.2">
      <c r="F1018" s="3">
        <v>1015</v>
      </c>
      <c r="G1018" s="3">
        <f t="shared" si="972"/>
        <v>85</v>
      </c>
      <c r="H1018" s="8" t="str">
        <f t="shared" ca="1" si="969"/>
        <v/>
      </c>
      <c r="I1018" s="6" t="str">
        <f t="shared" ca="1" si="915"/>
        <v/>
      </c>
      <c r="J1018" s="6" t="str">
        <f t="shared" ca="1" si="916"/>
        <v/>
      </c>
      <c r="K1018" s="7"/>
      <c r="L1018" s="6" t="str">
        <f ca="1">IF($H1018="","",IF($J1018="",VLOOKUP($I1018,Sterbetafeln!$A$4:$I$124,$D$10,FALSE),MAX(0.0005,VLOOKUP($I1018,Sterbetafeln!$A$4:$I$124,$D$10,FALSE)*VLOOKUP($J1018,Sterbetafeln!$A$4:$I$124,$D$13,FALSE))))</f>
        <v/>
      </c>
      <c r="M1018" s="78">
        <f ca="1">SUM($O$3:$O1018)</f>
        <v>0</v>
      </c>
      <c r="N1018" s="25" t="str">
        <f t="shared" ca="1" si="931"/>
        <v/>
      </c>
      <c r="O1018" s="25" t="str">
        <f t="shared" ca="1" si="932"/>
        <v/>
      </c>
      <c r="P1018" s="25" t="str">
        <f t="shared" ca="1" si="933"/>
        <v/>
      </c>
      <c r="Q1018" s="7" t="str">
        <f t="shared" ca="1" si="934"/>
        <v/>
      </c>
      <c r="R1018" s="25" t="str">
        <f t="shared" ca="1" si="935"/>
        <v/>
      </c>
      <c r="S1018" s="25">
        <f ca="1">SUM(R$3:R1018)</f>
        <v>0</v>
      </c>
      <c r="T1018" s="25" t="str">
        <f t="shared" ca="1" si="936"/>
        <v/>
      </c>
      <c r="U1018" s="25" t="str">
        <f t="shared" ca="1" si="917"/>
        <v/>
      </c>
      <c r="V1018" s="25" t="str">
        <f t="shared" ca="1" si="937"/>
        <v/>
      </c>
      <c r="W1018" s="25" t="str">
        <f t="shared" ca="1" si="918"/>
        <v/>
      </c>
      <c r="X1018" s="25" t="str">
        <f t="shared" ca="1" si="938"/>
        <v/>
      </c>
      <c r="Y1018" s="25" t="str">
        <f t="shared" ca="1" si="919"/>
        <v/>
      </c>
      <c r="Z1018" s="25" t="str">
        <f t="shared" ca="1" si="973"/>
        <v/>
      </c>
      <c r="AA1018" s="25" t="str">
        <f t="shared" ca="1" si="940"/>
        <v/>
      </c>
      <c r="AB1018" s="25" t="str">
        <f ca="1">IF($H1018="","",IF($Q1018="x",SUM(U$3:W1018)+SUM(Z$3:AA1018)-SUM(AB$3:AB1017),0))</f>
        <v/>
      </c>
      <c r="AC1018" s="25" t="str">
        <f t="shared" ca="1" si="941"/>
        <v/>
      </c>
      <c r="AD1018" s="25" t="str">
        <f t="shared" ca="1" si="920"/>
        <v/>
      </c>
      <c r="AE1018" s="7"/>
      <c r="AF1018" s="25" t="str">
        <f t="shared" ca="1" si="942"/>
        <v/>
      </c>
      <c r="AG1018" s="25">
        <f ca="1">SUM(AF$3:AF1018)</f>
        <v>0</v>
      </c>
      <c r="AH1018" s="25" t="str">
        <f t="shared" ca="1" si="943"/>
        <v/>
      </c>
      <c r="AI1018" s="25" t="str">
        <f t="shared" ca="1" si="921"/>
        <v/>
      </c>
      <c r="AJ1018" s="25" t="str">
        <f t="shared" ca="1" si="944"/>
        <v/>
      </c>
      <c r="AK1018" s="25" t="str">
        <f t="shared" ca="1" si="922"/>
        <v/>
      </c>
      <c r="AL1018" s="25" t="str">
        <f t="shared" ca="1" si="945"/>
        <v/>
      </c>
      <c r="AM1018" s="25" t="str">
        <f t="shared" ca="1" si="923"/>
        <v/>
      </c>
      <c r="AN1018" s="25" t="str">
        <f t="shared" ca="1" si="946"/>
        <v/>
      </c>
      <c r="AO1018" s="25" t="str">
        <f t="shared" ca="1" si="947"/>
        <v/>
      </c>
      <c r="AP1018" s="25" t="str">
        <f ca="1">IF($H1018="","",IF($Q1018="x",SUM(AI$3:AK1018)+SUM(AN$3:AO1018)-SUM(AP$3:AP1017),0))</f>
        <v/>
      </c>
      <c r="AQ1018" s="25" t="str">
        <f t="shared" ca="1" si="948"/>
        <v/>
      </c>
      <c r="AR1018" s="25" t="str">
        <f t="shared" ca="1" si="924"/>
        <v/>
      </c>
      <c r="AS1018" s="7"/>
      <c r="AT1018" s="25" t="str">
        <f t="shared" ca="1" si="949"/>
        <v/>
      </c>
      <c r="AU1018" s="25">
        <f ca="1">SUM(AT$3:AT1018)</f>
        <v>0</v>
      </c>
      <c r="AV1018" s="25" t="str">
        <f t="shared" ca="1" si="950"/>
        <v/>
      </c>
      <c r="AW1018" s="25" t="str">
        <f t="shared" ca="1" si="925"/>
        <v/>
      </c>
      <c r="AX1018" s="25" t="str">
        <f t="shared" ca="1" si="951"/>
        <v/>
      </c>
      <c r="AY1018" s="25" t="str">
        <f t="shared" ca="1" si="952"/>
        <v/>
      </c>
      <c r="AZ1018" s="25" t="str">
        <f t="shared" ca="1" si="953"/>
        <v/>
      </c>
      <c r="BA1018" s="25" t="str">
        <f t="shared" ca="1" si="954"/>
        <v/>
      </c>
      <c r="BB1018" s="25" t="str">
        <f t="shared" ca="1" si="955"/>
        <v/>
      </c>
      <c r="BC1018" s="25" t="str">
        <f t="shared" ca="1" si="956"/>
        <v/>
      </c>
      <c r="BD1018" s="25" t="str">
        <f ca="1">IF($H1018="","",IF($Q1018="x",SUM(AW$3:AY1018)+SUM(BB$3:BC1018)-SUM(BD$3:BD1017),0))</f>
        <v/>
      </c>
      <c r="BE1018" s="25" t="str">
        <f t="shared" ca="1" si="957"/>
        <v/>
      </c>
      <c r="BF1018" s="25" t="str">
        <f t="shared" ca="1" si="926"/>
        <v/>
      </c>
      <c r="BG1018" s="7"/>
      <c r="BI1018" s="25" t="str">
        <f t="shared" ca="1" si="958"/>
        <v/>
      </c>
      <c r="BJ1018" s="25">
        <f ca="1">SUM(BI$3:BI1018)</f>
        <v>0</v>
      </c>
      <c r="BK1018" s="25" t="str">
        <f t="shared" ca="1" si="970"/>
        <v/>
      </c>
      <c r="BL1018" s="25" t="str">
        <f t="shared" ca="1" si="927"/>
        <v/>
      </c>
      <c r="BM1018" s="25" t="str">
        <f t="shared" ca="1" si="959"/>
        <v/>
      </c>
      <c r="BN1018" s="25" t="str">
        <f t="shared" ca="1" si="960"/>
        <v/>
      </c>
      <c r="BO1018" s="25" t="str">
        <f t="shared" ca="1" si="961"/>
        <v/>
      </c>
      <c r="BP1018" s="25" t="str">
        <f t="shared" ca="1" si="962"/>
        <v/>
      </c>
      <c r="BQ1018" s="25" t="str">
        <f t="shared" ca="1" si="963"/>
        <v/>
      </c>
      <c r="BR1018" s="25" t="str">
        <f t="shared" ca="1" si="964"/>
        <v/>
      </c>
      <c r="BS1018" s="25" t="str">
        <f ca="1">IF($H1018="","",IF($Q1018="x",SUM(BL$3:BN1018)+SUM(BQ$3:BR1018)-SUM(BS$3:BS1017),0))</f>
        <v/>
      </c>
      <c r="BT1018" s="25" t="str">
        <f t="shared" ca="1" si="965"/>
        <v/>
      </c>
      <c r="BU1018" s="25" t="str">
        <f t="shared" ca="1" si="928"/>
        <v/>
      </c>
      <c r="BV1018" s="7"/>
      <c r="BY1018" s="7"/>
      <c r="CB1018" s="131">
        <f t="shared" si="912"/>
        <v>1015</v>
      </c>
      <c r="CC1018" s="132" t="str">
        <f t="shared" ca="1" si="966"/>
        <v/>
      </c>
      <c r="CD1018" s="133" t="str">
        <f t="shared" ca="1" si="913"/>
        <v/>
      </c>
      <c r="CE1018" s="133" t="str">
        <f t="shared" ca="1" si="967"/>
        <v/>
      </c>
      <c r="CF1018" s="133" t="str">
        <f t="shared" ca="1" si="914"/>
        <v/>
      </c>
      <c r="CG1018" s="133" t="str">
        <f t="shared" ca="1" si="968"/>
        <v/>
      </c>
      <c r="CH1018" s="133" t="str">
        <f ca="1">IF($H1018="","",IF(MONTH($H1018)=MONTH($C$4)-1,MAX(0,(CG1018-SUM(N1007:N1018)+SUM(O1007:O1018))-(VLOOKUP(CB1018-12,$CB$3:$CH1017,6,FALSE))),0)*0.25)</f>
        <v/>
      </c>
      <c r="CI1018" s="133" t="str">
        <f ca="1">IF($H1018="","",CG1018-SUM($CH$4:$CH1018))</f>
        <v/>
      </c>
      <c r="CK1018" s="133" t="str">
        <f ca="1">IF($H1018="","",SUM($N$4:$N1018)+$CK$3)</f>
        <v/>
      </c>
      <c r="CL1018" s="133" t="str">
        <f ca="1">IF($H1018="","",SUM($O$4:$O1018))</f>
        <v/>
      </c>
      <c r="CM1018" s="133" t="str">
        <f t="shared" ca="1" si="971"/>
        <v/>
      </c>
      <c r="CN1018" s="133" t="str">
        <f ca="1">IF($H1018="","",ROUND(IF(MONTH($H1018)=MONTH($C$4)-1,BT1018*(1+CC1018)-SUM($CM$4:$CM1018),0),2))</f>
        <v/>
      </c>
      <c r="CZ1018" s="132" t="str">
        <f t="shared" ca="1" si="929"/>
        <v/>
      </c>
    </row>
    <row r="1019" spans="6:104" x14ac:dyDescent="0.2">
      <c r="F1019" s="3">
        <v>1016</v>
      </c>
      <c r="G1019" s="3">
        <f t="shared" si="972"/>
        <v>85</v>
      </c>
      <c r="H1019" s="8" t="str">
        <f t="shared" ca="1" si="969"/>
        <v/>
      </c>
      <c r="I1019" s="6" t="str">
        <f t="shared" ca="1" si="915"/>
        <v/>
      </c>
      <c r="J1019" s="6" t="str">
        <f t="shared" ca="1" si="916"/>
        <v/>
      </c>
      <c r="K1019" s="7"/>
      <c r="L1019" s="6" t="str">
        <f ca="1">IF($H1019="","",IF($J1019="",VLOOKUP($I1019,Sterbetafeln!$A$4:$I$124,$D$10,FALSE),MAX(0.0005,VLOOKUP($I1019,Sterbetafeln!$A$4:$I$124,$D$10,FALSE)*VLOOKUP($J1019,Sterbetafeln!$A$4:$I$124,$D$13,FALSE))))</f>
        <v/>
      </c>
      <c r="M1019" s="78">
        <f ca="1">SUM($O$3:$O1019)</f>
        <v>0</v>
      </c>
      <c r="N1019" s="25" t="str">
        <f t="shared" ca="1" si="931"/>
        <v/>
      </c>
      <c r="O1019" s="25" t="str">
        <f t="shared" ca="1" si="932"/>
        <v/>
      </c>
      <c r="P1019" s="25" t="str">
        <f t="shared" ca="1" si="933"/>
        <v/>
      </c>
      <c r="Q1019" s="7" t="str">
        <f t="shared" ca="1" si="934"/>
        <v/>
      </c>
      <c r="R1019" s="25" t="str">
        <f t="shared" ca="1" si="935"/>
        <v/>
      </c>
      <c r="S1019" s="25">
        <f ca="1">SUM(R$3:R1019)</f>
        <v>0</v>
      </c>
      <c r="T1019" s="25" t="str">
        <f t="shared" ca="1" si="936"/>
        <v/>
      </c>
      <c r="U1019" s="25" t="str">
        <f t="shared" ca="1" si="917"/>
        <v/>
      </c>
      <c r="V1019" s="25" t="str">
        <f t="shared" ca="1" si="937"/>
        <v/>
      </c>
      <c r="W1019" s="25" t="str">
        <f t="shared" ca="1" si="918"/>
        <v/>
      </c>
      <c r="X1019" s="25" t="str">
        <f t="shared" ca="1" si="938"/>
        <v/>
      </c>
      <c r="Y1019" s="25" t="str">
        <f t="shared" ca="1" si="919"/>
        <v/>
      </c>
      <c r="Z1019" s="25" t="str">
        <f t="shared" ca="1" si="973"/>
        <v/>
      </c>
      <c r="AA1019" s="25" t="str">
        <f t="shared" ca="1" si="940"/>
        <v/>
      </c>
      <c r="AB1019" s="25" t="str">
        <f ca="1">IF($H1019="","",IF($Q1019="x",SUM(U$3:W1019)+SUM(Z$3:AA1019)-SUM(AB$3:AB1018),0))</f>
        <v/>
      </c>
      <c r="AC1019" s="25" t="str">
        <f t="shared" ca="1" si="941"/>
        <v/>
      </c>
      <c r="AD1019" s="25" t="str">
        <f t="shared" ca="1" si="920"/>
        <v/>
      </c>
      <c r="AE1019" s="7"/>
      <c r="AF1019" s="25" t="str">
        <f t="shared" ca="1" si="942"/>
        <v/>
      </c>
      <c r="AG1019" s="25">
        <f ca="1">SUM(AF$3:AF1019)</f>
        <v>0</v>
      </c>
      <c r="AH1019" s="25" t="str">
        <f t="shared" ca="1" si="943"/>
        <v/>
      </c>
      <c r="AI1019" s="25" t="str">
        <f t="shared" ca="1" si="921"/>
        <v/>
      </c>
      <c r="AJ1019" s="25" t="str">
        <f t="shared" ca="1" si="944"/>
        <v/>
      </c>
      <c r="AK1019" s="25" t="str">
        <f t="shared" ca="1" si="922"/>
        <v/>
      </c>
      <c r="AL1019" s="25" t="str">
        <f t="shared" ca="1" si="945"/>
        <v/>
      </c>
      <c r="AM1019" s="25" t="str">
        <f t="shared" ca="1" si="923"/>
        <v/>
      </c>
      <c r="AN1019" s="25" t="str">
        <f t="shared" ca="1" si="946"/>
        <v/>
      </c>
      <c r="AO1019" s="25" t="str">
        <f t="shared" ca="1" si="947"/>
        <v/>
      </c>
      <c r="AP1019" s="25" t="str">
        <f ca="1">IF($H1019="","",IF($Q1019="x",SUM(AI$3:AK1019)+SUM(AN$3:AO1019)-SUM(AP$3:AP1018),0))</f>
        <v/>
      </c>
      <c r="AQ1019" s="25" t="str">
        <f t="shared" ca="1" si="948"/>
        <v/>
      </c>
      <c r="AR1019" s="25" t="str">
        <f t="shared" ca="1" si="924"/>
        <v/>
      </c>
      <c r="AS1019" s="7"/>
      <c r="AT1019" s="25" t="str">
        <f t="shared" ca="1" si="949"/>
        <v/>
      </c>
      <c r="AU1019" s="25">
        <f ca="1">SUM(AT$3:AT1019)</f>
        <v>0</v>
      </c>
      <c r="AV1019" s="25" t="str">
        <f t="shared" ca="1" si="950"/>
        <v/>
      </c>
      <c r="AW1019" s="25" t="str">
        <f t="shared" ca="1" si="925"/>
        <v/>
      </c>
      <c r="AX1019" s="25" t="str">
        <f t="shared" ca="1" si="951"/>
        <v/>
      </c>
      <c r="AY1019" s="25" t="str">
        <f t="shared" ca="1" si="952"/>
        <v/>
      </c>
      <c r="AZ1019" s="25" t="str">
        <f t="shared" ca="1" si="953"/>
        <v/>
      </c>
      <c r="BA1019" s="25" t="str">
        <f t="shared" ca="1" si="954"/>
        <v/>
      </c>
      <c r="BB1019" s="25" t="str">
        <f t="shared" ca="1" si="955"/>
        <v/>
      </c>
      <c r="BC1019" s="25" t="str">
        <f t="shared" ca="1" si="956"/>
        <v/>
      </c>
      <c r="BD1019" s="25" t="str">
        <f ca="1">IF($H1019="","",IF($Q1019="x",SUM(AW$3:AY1019)+SUM(BB$3:BC1019)-SUM(BD$3:BD1018),0))</f>
        <v/>
      </c>
      <c r="BE1019" s="25" t="str">
        <f t="shared" ca="1" si="957"/>
        <v/>
      </c>
      <c r="BF1019" s="25" t="str">
        <f t="shared" ca="1" si="926"/>
        <v/>
      </c>
      <c r="BG1019" s="7"/>
      <c r="BI1019" s="25" t="str">
        <f t="shared" ca="1" si="958"/>
        <v/>
      </c>
      <c r="BJ1019" s="25">
        <f ca="1">SUM(BI$3:BI1019)</f>
        <v>0</v>
      </c>
      <c r="BK1019" s="25" t="str">
        <f t="shared" ca="1" si="970"/>
        <v/>
      </c>
      <c r="BL1019" s="25" t="str">
        <f t="shared" ca="1" si="927"/>
        <v/>
      </c>
      <c r="BM1019" s="25" t="str">
        <f t="shared" ca="1" si="959"/>
        <v/>
      </c>
      <c r="BN1019" s="25" t="str">
        <f t="shared" ca="1" si="960"/>
        <v/>
      </c>
      <c r="BO1019" s="25" t="str">
        <f t="shared" ca="1" si="961"/>
        <v/>
      </c>
      <c r="BP1019" s="25" t="str">
        <f t="shared" ca="1" si="962"/>
        <v/>
      </c>
      <c r="BQ1019" s="25" t="str">
        <f t="shared" ca="1" si="963"/>
        <v/>
      </c>
      <c r="BR1019" s="25" t="str">
        <f t="shared" ca="1" si="964"/>
        <v/>
      </c>
      <c r="BS1019" s="25" t="str">
        <f ca="1">IF($H1019="","",IF($Q1019="x",SUM(BL$3:BN1019)+SUM(BQ$3:BR1019)-SUM(BS$3:BS1018),0))</f>
        <v/>
      </c>
      <c r="BT1019" s="25" t="str">
        <f t="shared" ca="1" si="965"/>
        <v/>
      </c>
      <c r="BU1019" s="25" t="str">
        <f t="shared" ca="1" si="928"/>
        <v/>
      </c>
      <c r="BV1019" s="7"/>
      <c r="BY1019" s="7"/>
      <c r="CB1019" s="131">
        <f t="shared" si="912"/>
        <v>1016</v>
      </c>
      <c r="CC1019" s="132" t="str">
        <f t="shared" ca="1" si="966"/>
        <v/>
      </c>
      <c r="CD1019" s="133" t="str">
        <f t="shared" ca="1" si="913"/>
        <v/>
      </c>
      <c r="CE1019" s="133" t="str">
        <f t="shared" ca="1" si="967"/>
        <v/>
      </c>
      <c r="CF1019" s="133" t="str">
        <f t="shared" ca="1" si="914"/>
        <v/>
      </c>
      <c r="CG1019" s="133" t="str">
        <f t="shared" ca="1" si="968"/>
        <v/>
      </c>
      <c r="CH1019" s="133" t="str">
        <f ca="1">IF($H1019="","",IF(MONTH($H1019)=MONTH($C$4)-1,MAX(0,(CG1019-SUM(N1008:N1019)+SUM(O1008:O1019))-(VLOOKUP(CB1019-12,$CB$3:$CH1018,6,FALSE))),0)*0.25)</f>
        <v/>
      </c>
      <c r="CI1019" s="133" t="str">
        <f ca="1">IF($H1019="","",CG1019-SUM($CH$4:$CH1019))</f>
        <v/>
      </c>
      <c r="CK1019" s="133" t="str">
        <f ca="1">IF($H1019="","",SUM($N$4:$N1019)+$CK$3)</f>
        <v/>
      </c>
      <c r="CL1019" s="133" t="str">
        <f ca="1">IF($H1019="","",SUM($O$4:$O1019))</f>
        <v/>
      </c>
      <c r="CM1019" s="133" t="str">
        <f t="shared" ca="1" si="971"/>
        <v/>
      </c>
      <c r="CN1019" s="133" t="str">
        <f ca="1">IF($H1019="","",ROUND(IF(MONTH($H1019)=MONTH($C$4)-1,BT1019*(1+CC1019)-SUM($CM$4:$CM1019),0),2))</f>
        <v/>
      </c>
      <c r="CZ1019" s="132" t="str">
        <f t="shared" ca="1" si="929"/>
        <v/>
      </c>
    </row>
    <row r="1020" spans="6:104" x14ac:dyDescent="0.2">
      <c r="F1020" s="3">
        <v>1017</v>
      </c>
      <c r="G1020" s="3">
        <f t="shared" si="972"/>
        <v>85</v>
      </c>
      <c r="H1020" s="8" t="str">
        <f t="shared" ca="1" si="969"/>
        <v/>
      </c>
      <c r="I1020" s="6" t="str">
        <f t="shared" ca="1" si="915"/>
        <v/>
      </c>
      <c r="J1020" s="6" t="str">
        <f t="shared" ca="1" si="916"/>
        <v/>
      </c>
      <c r="K1020" s="7"/>
      <c r="L1020" s="6" t="str">
        <f ca="1">IF($H1020="","",IF($J1020="",VLOOKUP($I1020,Sterbetafeln!$A$4:$I$124,$D$10,FALSE),MAX(0.0005,VLOOKUP($I1020,Sterbetafeln!$A$4:$I$124,$D$10,FALSE)*VLOOKUP($J1020,Sterbetafeln!$A$4:$I$124,$D$13,FALSE))))</f>
        <v/>
      </c>
      <c r="M1020" s="78">
        <f ca="1">SUM($O$3:$O1020)</f>
        <v>0</v>
      </c>
      <c r="N1020" s="25" t="str">
        <f t="shared" ca="1" si="931"/>
        <v/>
      </c>
      <c r="O1020" s="25" t="str">
        <f t="shared" ca="1" si="932"/>
        <v/>
      </c>
      <c r="P1020" s="25" t="str">
        <f t="shared" ca="1" si="933"/>
        <v/>
      </c>
      <c r="Q1020" s="7" t="str">
        <f t="shared" ca="1" si="934"/>
        <v/>
      </c>
      <c r="R1020" s="25" t="str">
        <f t="shared" ca="1" si="935"/>
        <v/>
      </c>
      <c r="S1020" s="25">
        <f ca="1">SUM(R$3:R1020)</f>
        <v>0</v>
      </c>
      <c r="T1020" s="25" t="str">
        <f t="shared" ca="1" si="936"/>
        <v/>
      </c>
      <c r="U1020" s="25" t="str">
        <f t="shared" ca="1" si="917"/>
        <v/>
      </c>
      <c r="V1020" s="25" t="str">
        <f t="shared" ca="1" si="937"/>
        <v/>
      </c>
      <c r="W1020" s="25" t="str">
        <f t="shared" ca="1" si="918"/>
        <v/>
      </c>
      <c r="X1020" s="25" t="str">
        <f t="shared" ca="1" si="938"/>
        <v/>
      </c>
      <c r="Y1020" s="25" t="str">
        <f t="shared" ca="1" si="919"/>
        <v/>
      </c>
      <c r="Z1020" s="25" t="str">
        <f t="shared" ca="1" si="973"/>
        <v/>
      </c>
      <c r="AA1020" s="25" t="str">
        <f t="shared" ca="1" si="940"/>
        <v/>
      </c>
      <c r="AB1020" s="25" t="str">
        <f ca="1">IF($H1020="","",IF($Q1020="x",SUM(U$3:W1020)+SUM(Z$3:AA1020)-SUM(AB$3:AB1019),0))</f>
        <v/>
      </c>
      <c r="AC1020" s="25" t="str">
        <f t="shared" ca="1" si="941"/>
        <v/>
      </c>
      <c r="AD1020" s="25" t="str">
        <f t="shared" ca="1" si="920"/>
        <v/>
      </c>
      <c r="AE1020" s="7"/>
      <c r="AF1020" s="25" t="str">
        <f t="shared" ca="1" si="942"/>
        <v/>
      </c>
      <c r="AG1020" s="25">
        <f ca="1">SUM(AF$3:AF1020)</f>
        <v>0</v>
      </c>
      <c r="AH1020" s="25" t="str">
        <f t="shared" ca="1" si="943"/>
        <v/>
      </c>
      <c r="AI1020" s="25" t="str">
        <f t="shared" ca="1" si="921"/>
        <v/>
      </c>
      <c r="AJ1020" s="25" t="str">
        <f t="shared" ca="1" si="944"/>
        <v/>
      </c>
      <c r="AK1020" s="25" t="str">
        <f t="shared" ca="1" si="922"/>
        <v/>
      </c>
      <c r="AL1020" s="25" t="str">
        <f t="shared" ca="1" si="945"/>
        <v/>
      </c>
      <c r="AM1020" s="25" t="str">
        <f t="shared" ca="1" si="923"/>
        <v/>
      </c>
      <c r="AN1020" s="25" t="str">
        <f t="shared" ca="1" si="946"/>
        <v/>
      </c>
      <c r="AO1020" s="25" t="str">
        <f t="shared" ca="1" si="947"/>
        <v/>
      </c>
      <c r="AP1020" s="25" t="str">
        <f ca="1">IF($H1020="","",IF($Q1020="x",SUM(AI$3:AK1020)+SUM(AN$3:AO1020)-SUM(AP$3:AP1019),0))</f>
        <v/>
      </c>
      <c r="AQ1020" s="25" t="str">
        <f t="shared" ca="1" si="948"/>
        <v/>
      </c>
      <c r="AR1020" s="25" t="str">
        <f t="shared" ca="1" si="924"/>
        <v/>
      </c>
      <c r="AS1020" s="7"/>
      <c r="AT1020" s="25" t="str">
        <f t="shared" ca="1" si="949"/>
        <v/>
      </c>
      <c r="AU1020" s="25">
        <f ca="1">SUM(AT$3:AT1020)</f>
        <v>0</v>
      </c>
      <c r="AV1020" s="25" t="str">
        <f t="shared" ca="1" si="950"/>
        <v/>
      </c>
      <c r="AW1020" s="25" t="str">
        <f t="shared" ca="1" si="925"/>
        <v/>
      </c>
      <c r="AX1020" s="25" t="str">
        <f t="shared" ca="1" si="951"/>
        <v/>
      </c>
      <c r="AY1020" s="25" t="str">
        <f t="shared" ca="1" si="952"/>
        <v/>
      </c>
      <c r="AZ1020" s="25" t="str">
        <f t="shared" ca="1" si="953"/>
        <v/>
      </c>
      <c r="BA1020" s="25" t="str">
        <f t="shared" ca="1" si="954"/>
        <v/>
      </c>
      <c r="BB1020" s="25" t="str">
        <f t="shared" ca="1" si="955"/>
        <v/>
      </c>
      <c r="BC1020" s="25" t="str">
        <f t="shared" ca="1" si="956"/>
        <v/>
      </c>
      <c r="BD1020" s="25" t="str">
        <f ca="1">IF($H1020="","",IF($Q1020="x",SUM(AW$3:AY1020)+SUM(BB$3:BC1020)-SUM(BD$3:BD1019),0))</f>
        <v/>
      </c>
      <c r="BE1020" s="25" t="str">
        <f t="shared" ca="1" si="957"/>
        <v/>
      </c>
      <c r="BF1020" s="25" t="str">
        <f t="shared" ca="1" si="926"/>
        <v/>
      </c>
      <c r="BG1020" s="7"/>
      <c r="BI1020" s="25" t="str">
        <f t="shared" ca="1" si="958"/>
        <v/>
      </c>
      <c r="BJ1020" s="25">
        <f ca="1">SUM(BI$3:BI1020)</f>
        <v>0</v>
      </c>
      <c r="BK1020" s="25" t="str">
        <f t="shared" ca="1" si="970"/>
        <v/>
      </c>
      <c r="BL1020" s="25" t="str">
        <f t="shared" ca="1" si="927"/>
        <v/>
      </c>
      <c r="BM1020" s="25" t="str">
        <f t="shared" ca="1" si="959"/>
        <v/>
      </c>
      <c r="BN1020" s="25" t="str">
        <f t="shared" ca="1" si="960"/>
        <v/>
      </c>
      <c r="BO1020" s="25" t="str">
        <f t="shared" ca="1" si="961"/>
        <v/>
      </c>
      <c r="BP1020" s="25" t="str">
        <f t="shared" ca="1" si="962"/>
        <v/>
      </c>
      <c r="BQ1020" s="25" t="str">
        <f t="shared" ca="1" si="963"/>
        <v/>
      </c>
      <c r="BR1020" s="25" t="str">
        <f t="shared" ca="1" si="964"/>
        <v/>
      </c>
      <c r="BS1020" s="25" t="str">
        <f ca="1">IF($H1020="","",IF($Q1020="x",SUM(BL$3:BN1020)+SUM(BQ$3:BR1020)-SUM(BS$3:BS1019),0))</f>
        <v/>
      </c>
      <c r="BT1020" s="25" t="str">
        <f t="shared" ca="1" si="965"/>
        <v/>
      </c>
      <c r="BU1020" s="25" t="str">
        <f t="shared" ca="1" si="928"/>
        <v/>
      </c>
      <c r="BV1020" s="7"/>
      <c r="BY1020" s="7"/>
      <c r="CB1020" s="131">
        <f t="shared" si="912"/>
        <v>1017</v>
      </c>
      <c r="CC1020" s="132" t="str">
        <f t="shared" ca="1" si="966"/>
        <v/>
      </c>
      <c r="CD1020" s="133" t="str">
        <f t="shared" ca="1" si="913"/>
        <v/>
      </c>
      <c r="CE1020" s="133" t="str">
        <f t="shared" ca="1" si="967"/>
        <v/>
      </c>
      <c r="CF1020" s="133" t="str">
        <f t="shared" ca="1" si="914"/>
        <v/>
      </c>
      <c r="CG1020" s="133" t="str">
        <f t="shared" ca="1" si="968"/>
        <v/>
      </c>
      <c r="CH1020" s="133" t="str">
        <f ca="1">IF($H1020="","",IF(MONTH($H1020)=MONTH($C$4)-1,MAX(0,(CG1020-SUM(N1009:N1020)+SUM(O1009:O1020))-(VLOOKUP(CB1020-12,$CB$3:$CH1019,6,FALSE))),0)*0.25)</f>
        <v/>
      </c>
      <c r="CI1020" s="133" t="str">
        <f ca="1">IF($H1020="","",CG1020-SUM($CH$4:$CH1020))</f>
        <v/>
      </c>
      <c r="CK1020" s="133" t="str">
        <f ca="1">IF($H1020="","",SUM($N$4:$N1020)+$CK$3)</f>
        <v/>
      </c>
      <c r="CL1020" s="133" t="str">
        <f ca="1">IF($H1020="","",SUM($O$4:$O1020))</f>
        <v/>
      </c>
      <c r="CM1020" s="133" t="str">
        <f t="shared" ca="1" si="971"/>
        <v/>
      </c>
      <c r="CN1020" s="133" t="str">
        <f ca="1">IF($H1020="","",ROUND(IF(MONTH($H1020)=MONTH($C$4)-1,BT1020*(1+CC1020)-SUM($CM$4:$CM1020),0),2))</f>
        <v/>
      </c>
      <c r="CZ1020" s="132" t="str">
        <f t="shared" ca="1" si="929"/>
        <v/>
      </c>
    </row>
    <row r="1021" spans="6:104" x14ac:dyDescent="0.2">
      <c r="F1021" s="3">
        <v>1018</v>
      </c>
      <c r="G1021" s="3">
        <f t="shared" si="972"/>
        <v>85</v>
      </c>
      <c r="H1021" s="8" t="str">
        <f t="shared" ca="1" si="969"/>
        <v/>
      </c>
      <c r="I1021" s="6" t="str">
        <f t="shared" ca="1" si="915"/>
        <v/>
      </c>
      <c r="J1021" s="6" t="str">
        <f t="shared" ca="1" si="916"/>
        <v/>
      </c>
      <c r="K1021" s="7"/>
      <c r="L1021" s="6" t="str">
        <f ca="1">IF($H1021="","",IF($J1021="",VLOOKUP($I1021,Sterbetafeln!$A$4:$I$124,$D$10,FALSE),MAX(0.0005,VLOOKUP($I1021,Sterbetafeln!$A$4:$I$124,$D$10,FALSE)*VLOOKUP($J1021,Sterbetafeln!$A$4:$I$124,$D$13,FALSE))))</f>
        <v/>
      </c>
      <c r="M1021" s="78">
        <f ca="1">SUM($O$3:$O1021)</f>
        <v>0</v>
      </c>
      <c r="N1021" s="25" t="str">
        <f t="shared" ca="1" si="931"/>
        <v/>
      </c>
      <c r="O1021" s="25" t="str">
        <f t="shared" ca="1" si="932"/>
        <v/>
      </c>
      <c r="P1021" s="25" t="str">
        <f t="shared" ca="1" si="933"/>
        <v/>
      </c>
      <c r="Q1021" s="7" t="str">
        <f t="shared" ca="1" si="934"/>
        <v/>
      </c>
      <c r="R1021" s="25" t="str">
        <f t="shared" ca="1" si="935"/>
        <v/>
      </c>
      <c r="S1021" s="25">
        <f ca="1">SUM(R$3:R1021)</f>
        <v>0</v>
      </c>
      <c r="T1021" s="25" t="str">
        <f t="shared" ca="1" si="936"/>
        <v/>
      </c>
      <c r="U1021" s="25" t="str">
        <f t="shared" ca="1" si="917"/>
        <v/>
      </c>
      <c r="V1021" s="25" t="str">
        <f t="shared" ca="1" si="937"/>
        <v/>
      </c>
      <c r="W1021" s="25" t="str">
        <f t="shared" ca="1" si="918"/>
        <v/>
      </c>
      <c r="X1021" s="25" t="str">
        <f t="shared" ca="1" si="938"/>
        <v/>
      </c>
      <c r="Y1021" s="25" t="str">
        <f t="shared" ca="1" si="919"/>
        <v/>
      </c>
      <c r="Z1021" s="25" t="str">
        <f t="shared" ca="1" si="973"/>
        <v/>
      </c>
      <c r="AA1021" s="25" t="str">
        <f t="shared" ca="1" si="940"/>
        <v/>
      </c>
      <c r="AB1021" s="25" t="str">
        <f ca="1">IF($H1021="","",IF($Q1021="x",SUM(U$3:W1021)+SUM(Z$3:AA1021)-SUM(AB$3:AB1020),0))</f>
        <v/>
      </c>
      <c r="AC1021" s="25" t="str">
        <f t="shared" ca="1" si="941"/>
        <v/>
      </c>
      <c r="AD1021" s="25" t="str">
        <f t="shared" ca="1" si="920"/>
        <v/>
      </c>
      <c r="AE1021" s="7"/>
      <c r="AF1021" s="25" t="str">
        <f t="shared" ca="1" si="942"/>
        <v/>
      </c>
      <c r="AG1021" s="25">
        <f ca="1">SUM(AF$3:AF1021)</f>
        <v>0</v>
      </c>
      <c r="AH1021" s="25" t="str">
        <f t="shared" ca="1" si="943"/>
        <v/>
      </c>
      <c r="AI1021" s="25" t="str">
        <f t="shared" ca="1" si="921"/>
        <v/>
      </c>
      <c r="AJ1021" s="25" t="str">
        <f t="shared" ca="1" si="944"/>
        <v/>
      </c>
      <c r="AK1021" s="25" t="str">
        <f t="shared" ca="1" si="922"/>
        <v/>
      </c>
      <c r="AL1021" s="25" t="str">
        <f t="shared" ca="1" si="945"/>
        <v/>
      </c>
      <c r="AM1021" s="25" t="str">
        <f t="shared" ca="1" si="923"/>
        <v/>
      </c>
      <c r="AN1021" s="25" t="str">
        <f t="shared" ca="1" si="946"/>
        <v/>
      </c>
      <c r="AO1021" s="25" t="str">
        <f t="shared" ca="1" si="947"/>
        <v/>
      </c>
      <c r="AP1021" s="25" t="str">
        <f ca="1">IF($H1021="","",IF($Q1021="x",SUM(AI$3:AK1021)+SUM(AN$3:AO1021)-SUM(AP$3:AP1020),0))</f>
        <v/>
      </c>
      <c r="AQ1021" s="25" t="str">
        <f t="shared" ca="1" si="948"/>
        <v/>
      </c>
      <c r="AR1021" s="25" t="str">
        <f t="shared" ca="1" si="924"/>
        <v/>
      </c>
      <c r="AS1021" s="7"/>
      <c r="AT1021" s="25" t="str">
        <f t="shared" ca="1" si="949"/>
        <v/>
      </c>
      <c r="AU1021" s="25">
        <f ca="1">SUM(AT$3:AT1021)</f>
        <v>0</v>
      </c>
      <c r="AV1021" s="25" t="str">
        <f t="shared" ca="1" si="950"/>
        <v/>
      </c>
      <c r="AW1021" s="25" t="str">
        <f t="shared" ca="1" si="925"/>
        <v/>
      </c>
      <c r="AX1021" s="25" t="str">
        <f t="shared" ca="1" si="951"/>
        <v/>
      </c>
      <c r="AY1021" s="25" t="str">
        <f t="shared" ca="1" si="952"/>
        <v/>
      </c>
      <c r="AZ1021" s="25" t="str">
        <f t="shared" ca="1" si="953"/>
        <v/>
      </c>
      <c r="BA1021" s="25" t="str">
        <f t="shared" ca="1" si="954"/>
        <v/>
      </c>
      <c r="BB1021" s="25" t="str">
        <f t="shared" ca="1" si="955"/>
        <v/>
      </c>
      <c r="BC1021" s="25" t="str">
        <f t="shared" ca="1" si="956"/>
        <v/>
      </c>
      <c r="BD1021" s="25" t="str">
        <f ca="1">IF($H1021="","",IF($Q1021="x",SUM(AW$3:AY1021)+SUM(BB$3:BC1021)-SUM(BD$3:BD1020),0))</f>
        <v/>
      </c>
      <c r="BE1021" s="25" t="str">
        <f t="shared" ca="1" si="957"/>
        <v/>
      </c>
      <c r="BF1021" s="25" t="str">
        <f t="shared" ca="1" si="926"/>
        <v/>
      </c>
      <c r="BG1021" s="7"/>
      <c r="BI1021" s="25" t="str">
        <f t="shared" ca="1" si="958"/>
        <v/>
      </c>
      <c r="BJ1021" s="25">
        <f ca="1">SUM(BI$3:BI1021)</f>
        <v>0</v>
      </c>
      <c r="BK1021" s="25" t="str">
        <f t="shared" ca="1" si="970"/>
        <v/>
      </c>
      <c r="BL1021" s="25" t="str">
        <f t="shared" ca="1" si="927"/>
        <v/>
      </c>
      <c r="BM1021" s="25" t="str">
        <f t="shared" ca="1" si="959"/>
        <v/>
      </c>
      <c r="BN1021" s="25" t="str">
        <f t="shared" ca="1" si="960"/>
        <v/>
      </c>
      <c r="BO1021" s="25" t="str">
        <f t="shared" ca="1" si="961"/>
        <v/>
      </c>
      <c r="BP1021" s="25" t="str">
        <f t="shared" ca="1" si="962"/>
        <v/>
      </c>
      <c r="BQ1021" s="25" t="str">
        <f t="shared" ca="1" si="963"/>
        <v/>
      </c>
      <c r="BR1021" s="25" t="str">
        <f t="shared" ca="1" si="964"/>
        <v/>
      </c>
      <c r="BS1021" s="25" t="str">
        <f ca="1">IF($H1021="","",IF($Q1021="x",SUM(BL$3:BN1021)+SUM(BQ$3:BR1021)-SUM(BS$3:BS1020),0))</f>
        <v/>
      </c>
      <c r="BT1021" s="25" t="str">
        <f t="shared" ca="1" si="965"/>
        <v/>
      </c>
      <c r="BU1021" s="25" t="str">
        <f t="shared" ca="1" si="928"/>
        <v/>
      </c>
      <c r="BV1021" s="7"/>
      <c r="BY1021" s="7"/>
      <c r="CB1021" s="131">
        <f t="shared" si="912"/>
        <v>1018</v>
      </c>
      <c r="CC1021" s="132" t="str">
        <f t="shared" ca="1" si="966"/>
        <v/>
      </c>
      <c r="CD1021" s="133" t="str">
        <f t="shared" ca="1" si="913"/>
        <v/>
      </c>
      <c r="CE1021" s="133" t="str">
        <f t="shared" ca="1" si="967"/>
        <v/>
      </c>
      <c r="CF1021" s="133" t="str">
        <f t="shared" ca="1" si="914"/>
        <v/>
      </c>
      <c r="CG1021" s="133" t="str">
        <f t="shared" ca="1" si="968"/>
        <v/>
      </c>
      <c r="CH1021" s="133" t="str">
        <f ca="1">IF($H1021="","",IF(MONTH($H1021)=MONTH($C$4)-1,MAX(0,(CG1021-SUM(N1010:N1021)+SUM(O1010:O1021))-(VLOOKUP(CB1021-12,$CB$3:$CH1020,6,FALSE))),0)*0.25)</f>
        <v/>
      </c>
      <c r="CI1021" s="133" t="str">
        <f ca="1">IF($H1021="","",CG1021-SUM($CH$4:$CH1021))</f>
        <v/>
      </c>
      <c r="CK1021" s="133" t="str">
        <f ca="1">IF($H1021="","",SUM($N$4:$N1021)+$CK$3)</f>
        <v/>
      </c>
      <c r="CL1021" s="133" t="str">
        <f ca="1">IF($H1021="","",SUM($O$4:$O1021))</f>
        <v/>
      </c>
      <c r="CM1021" s="133" t="str">
        <f t="shared" ca="1" si="971"/>
        <v/>
      </c>
      <c r="CN1021" s="133" t="str">
        <f ca="1">IF($H1021="","",ROUND(IF(MONTH($H1021)=MONTH($C$4)-1,BT1021*(1+CC1021)-SUM($CM$4:$CM1021),0),2))</f>
        <v/>
      </c>
      <c r="CZ1021" s="132" t="str">
        <f t="shared" ca="1" si="929"/>
        <v/>
      </c>
    </row>
    <row r="1022" spans="6:104" x14ac:dyDescent="0.2">
      <c r="F1022" s="3">
        <v>1019</v>
      </c>
      <c r="G1022" s="3">
        <f t="shared" si="972"/>
        <v>85</v>
      </c>
      <c r="H1022" s="8" t="str">
        <f t="shared" ca="1" si="969"/>
        <v/>
      </c>
      <c r="I1022" s="6" t="str">
        <f t="shared" ca="1" si="915"/>
        <v/>
      </c>
      <c r="J1022" s="6" t="str">
        <f t="shared" ca="1" si="916"/>
        <v/>
      </c>
      <c r="K1022" s="7"/>
      <c r="L1022" s="6" t="str">
        <f ca="1">IF($H1022="","",IF($J1022="",VLOOKUP($I1022,Sterbetafeln!$A$4:$I$124,$D$10,FALSE),MAX(0.0005,VLOOKUP($I1022,Sterbetafeln!$A$4:$I$124,$D$10,FALSE)*VLOOKUP($J1022,Sterbetafeln!$A$4:$I$124,$D$13,FALSE))))</f>
        <v/>
      </c>
      <c r="M1022" s="78">
        <f ca="1">SUM($O$3:$O1022)</f>
        <v>0</v>
      </c>
      <c r="N1022" s="25" t="str">
        <f t="shared" ca="1" si="931"/>
        <v/>
      </c>
      <c r="O1022" s="25" t="str">
        <f t="shared" ca="1" si="932"/>
        <v/>
      </c>
      <c r="P1022" s="25" t="str">
        <f t="shared" ca="1" si="933"/>
        <v/>
      </c>
      <c r="Q1022" s="7" t="str">
        <f t="shared" ca="1" si="934"/>
        <v/>
      </c>
      <c r="R1022" s="25" t="str">
        <f t="shared" ca="1" si="935"/>
        <v/>
      </c>
      <c r="S1022" s="25">
        <f ca="1">SUM(R$3:R1022)</f>
        <v>0</v>
      </c>
      <c r="T1022" s="25" t="str">
        <f t="shared" ca="1" si="936"/>
        <v/>
      </c>
      <c r="U1022" s="25" t="str">
        <f t="shared" ca="1" si="917"/>
        <v/>
      </c>
      <c r="V1022" s="25" t="str">
        <f t="shared" ca="1" si="937"/>
        <v/>
      </c>
      <c r="W1022" s="25" t="str">
        <f t="shared" ca="1" si="918"/>
        <v/>
      </c>
      <c r="X1022" s="25" t="str">
        <f t="shared" ca="1" si="938"/>
        <v/>
      </c>
      <c r="Y1022" s="25" t="str">
        <f t="shared" ca="1" si="919"/>
        <v/>
      </c>
      <c r="Z1022" s="25" t="str">
        <f t="shared" ca="1" si="973"/>
        <v/>
      </c>
      <c r="AA1022" s="25" t="str">
        <f t="shared" ca="1" si="940"/>
        <v/>
      </c>
      <c r="AB1022" s="25" t="str">
        <f ca="1">IF($H1022="","",IF($Q1022="x",SUM(U$3:W1022)+SUM(Z$3:AA1022)-SUM(AB$3:AB1021),0))</f>
        <v/>
      </c>
      <c r="AC1022" s="25" t="str">
        <f t="shared" ca="1" si="941"/>
        <v/>
      </c>
      <c r="AD1022" s="25" t="str">
        <f t="shared" ca="1" si="920"/>
        <v/>
      </c>
      <c r="AE1022" s="7"/>
      <c r="AF1022" s="25" t="str">
        <f t="shared" ca="1" si="942"/>
        <v/>
      </c>
      <c r="AG1022" s="25">
        <f ca="1">SUM(AF$3:AF1022)</f>
        <v>0</v>
      </c>
      <c r="AH1022" s="25" t="str">
        <f t="shared" ca="1" si="943"/>
        <v/>
      </c>
      <c r="AI1022" s="25" t="str">
        <f t="shared" ca="1" si="921"/>
        <v/>
      </c>
      <c r="AJ1022" s="25" t="str">
        <f t="shared" ca="1" si="944"/>
        <v/>
      </c>
      <c r="AK1022" s="25" t="str">
        <f t="shared" ca="1" si="922"/>
        <v/>
      </c>
      <c r="AL1022" s="25" t="str">
        <f t="shared" ca="1" si="945"/>
        <v/>
      </c>
      <c r="AM1022" s="25" t="str">
        <f t="shared" ca="1" si="923"/>
        <v/>
      </c>
      <c r="AN1022" s="25" t="str">
        <f t="shared" ca="1" si="946"/>
        <v/>
      </c>
      <c r="AO1022" s="25" t="str">
        <f t="shared" ca="1" si="947"/>
        <v/>
      </c>
      <c r="AP1022" s="25" t="str">
        <f ca="1">IF($H1022="","",IF($Q1022="x",SUM(AI$3:AK1022)+SUM(AN$3:AO1022)-SUM(AP$3:AP1021),0))</f>
        <v/>
      </c>
      <c r="AQ1022" s="25" t="str">
        <f t="shared" ca="1" si="948"/>
        <v/>
      </c>
      <c r="AR1022" s="25" t="str">
        <f t="shared" ca="1" si="924"/>
        <v/>
      </c>
      <c r="AS1022" s="7"/>
      <c r="AT1022" s="25" t="str">
        <f t="shared" ca="1" si="949"/>
        <v/>
      </c>
      <c r="AU1022" s="25">
        <f ca="1">SUM(AT$3:AT1022)</f>
        <v>0</v>
      </c>
      <c r="AV1022" s="25" t="str">
        <f t="shared" ca="1" si="950"/>
        <v/>
      </c>
      <c r="AW1022" s="25" t="str">
        <f t="shared" ca="1" si="925"/>
        <v/>
      </c>
      <c r="AX1022" s="25" t="str">
        <f t="shared" ca="1" si="951"/>
        <v/>
      </c>
      <c r="AY1022" s="25" t="str">
        <f t="shared" ca="1" si="952"/>
        <v/>
      </c>
      <c r="AZ1022" s="25" t="str">
        <f t="shared" ca="1" si="953"/>
        <v/>
      </c>
      <c r="BA1022" s="25" t="str">
        <f t="shared" ca="1" si="954"/>
        <v/>
      </c>
      <c r="BB1022" s="25" t="str">
        <f t="shared" ca="1" si="955"/>
        <v/>
      </c>
      <c r="BC1022" s="25" t="str">
        <f t="shared" ca="1" si="956"/>
        <v/>
      </c>
      <c r="BD1022" s="25" t="str">
        <f ca="1">IF($H1022="","",IF($Q1022="x",SUM(AW$3:AY1022)+SUM(BB$3:BC1022)-SUM(BD$3:BD1021),0))</f>
        <v/>
      </c>
      <c r="BE1022" s="25" t="str">
        <f t="shared" ca="1" si="957"/>
        <v/>
      </c>
      <c r="BF1022" s="25" t="str">
        <f t="shared" ca="1" si="926"/>
        <v/>
      </c>
      <c r="BG1022" s="7"/>
      <c r="BI1022" s="25" t="str">
        <f t="shared" ca="1" si="958"/>
        <v/>
      </c>
      <c r="BJ1022" s="25">
        <f ca="1">SUM(BI$3:BI1022)</f>
        <v>0</v>
      </c>
      <c r="BK1022" s="25" t="str">
        <f t="shared" ca="1" si="970"/>
        <v/>
      </c>
      <c r="BL1022" s="25" t="str">
        <f t="shared" ca="1" si="927"/>
        <v/>
      </c>
      <c r="BM1022" s="25" t="str">
        <f t="shared" ca="1" si="959"/>
        <v/>
      </c>
      <c r="BN1022" s="25" t="str">
        <f t="shared" ca="1" si="960"/>
        <v/>
      </c>
      <c r="BO1022" s="25" t="str">
        <f t="shared" ca="1" si="961"/>
        <v/>
      </c>
      <c r="BP1022" s="25" t="str">
        <f t="shared" ca="1" si="962"/>
        <v/>
      </c>
      <c r="BQ1022" s="25" t="str">
        <f t="shared" ca="1" si="963"/>
        <v/>
      </c>
      <c r="BR1022" s="25" t="str">
        <f t="shared" ca="1" si="964"/>
        <v/>
      </c>
      <c r="BS1022" s="25" t="str">
        <f ca="1">IF($H1022="","",IF($Q1022="x",SUM(BL$3:BN1022)+SUM(BQ$3:BR1022)-SUM(BS$3:BS1021),0))</f>
        <v/>
      </c>
      <c r="BT1022" s="25" t="str">
        <f t="shared" ca="1" si="965"/>
        <v/>
      </c>
      <c r="BU1022" s="25" t="str">
        <f t="shared" ca="1" si="928"/>
        <v/>
      </c>
      <c r="BV1022" s="7"/>
      <c r="BY1022" s="7"/>
      <c r="CB1022" s="131">
        <f t="shared" si="912"/>
        <v>1019</v>
      </c>
      <c r="CC1022" s="132" t="str">
        <f t="shared" ca="1" si="966"/>
        <v/>
      </c>
      <c r="CD1022" s="133" t="str">
        <f t="shared" ca="1" si="913"/>
        <v/>
      </c>
      <c r="CE1022" s="133" t="str">
        <f t="shared" ca="1" si="967"/>
        <v/>
      </c>
      <c r="CF1022" s="133" t="str">
        <f t="shared" ca="1" si="914"/>
        <v/>
      </c>
      <c r="CG1022" s="133" t="str">
        <f t="shared" ca="1" si="968"/>
        <v/>
      </c>
      <c r="CH1022" s="133" t="str">
        <f ca="1">IF($H1022="","",IF(MONTH($H1022)=MONTH($C$4)-1,MAX(0,(CG1022-SUM(N1011:N1022)+SUM(O1011:O1022))-(VLOOKUP(CB1022-12,$CB$3:$CH1021,6,FALSE))),0)*0.25)</f>
        <v/>
      </c>
      <c r="CI1022" s="133" t="str">
        <f ca="1">IF($H1022="","",CG1022-SUM($CH$4:$CH1022))</f>
        <v/>
      </c>
      <c r="CK1022" s="133" t="str">
        <f ca="1">IF($H1022="","",SUM($N$4:$N1022)+$CK$3)</f>
        <v/>
      </c>
      <c r="CL1022" s="133" t="str">
        <f ca="1">IF($H1022="","",SUM($O$4:$O1022))</f>
        <v/>
      </c>
      <c r="CM1022" s="133" t="str">
        <f t="shared" ca="1" si="971"/>
        <v/>
      </c>
      <c r="CN1022" s="133" t="str">
        <f ca="1">IF($H1022="","",ROUND(IF(MONTH($H1022)=MONTH($C$4)-1,BT1022*(1+CC1022)-SUM($CM$4:$CM1022),0),2))</f>
        <v/>
      </c>
      <c r="CZ1022" s="132" t="str">
        <f t="shared" ca="1" si="929"/>
        <v/>
      </c>
    </row>
    <row r="1023" spans="6:104" x14ac:dyDescent="0.2">
      <c r="F1023" s="3">
        <v>1020</v>
      </c>
      <c r="G1023" s="3">
        <f t="shared" si="972"/>
        <v>85</v>
      </c>
      <c r="H1023" s="8" t="str">
        <f t="shared" ca="1" si="969"/>
        <v/>
      </c>
      <c r="I1023" s="6" t="str">
        <f t="shared" ca="1" si="915"/>
        <v/>
      </c>
      <c r="J1023" s="6" t="str">
        <f t="shared" ca="1" si="916"/>
        <v/>
      </c>
      <c r="K1023" s="7"/>
      <c r="L1023" s="6" t="str">
        <f ca="1">IF($H1023="","",IF($J1023="",VLOOKUP($I1023,Sterbetafeln!$A$4:$I$124,$D$10,FALSE),MAX(0.0005,VLOOKUP($I1023,Sterbetafeln!$A$4:$I$124,$D$10,FALSE)*VLOOKUP($J1023,Sterbetafeln!$A$4:$I$124,$D$13,FALSE))))</f>
        <v/>
      </c>
      <c r="M1023" s="78">
        <f ca="1">SUM($O$3:$O1023)</f>
        <v>0</v>
      </c>
      <c r="N1023" s="25" t="str">
        <f t="shared" ca="1" si="931"/>
        <v/>
      </c>
      <c r="O1023" s="25" t="str">
        <f t="shared" ca="1" si="932"/>
        <v/>
      </c>
      <c r="P1023" s="25" t="str">
        <f t="shared" ca="1" si="933"/>
        <v/>
      </c>
      <c r="Q1023" s="7" t="str">
        <f t="shared" ca="1" si="934"/>
        <v/>
      </c>
      <c r="R1023" s="25" t="str">
        <f t="shared" ca="1" si="935"/>
        <v/>
      </c>
      <c r="S1023" s="25">
        <f ca="1">SUM(R$3:R1023)</f>
        <v>0</v>
      </c>
      <c r="T1023" s="25" t="str">
        <f t="shared" ca="1" si="936"/>
        <v/>
      </c>
      <c r="U1023" s="25" t="str">
        <f t="shared" ca="1" si="917"/>
        <v/>
      </c>
      <c r="V1023" s="25" t="str">
        <f t="shared" ca="1" si="937"/>
        <v/>
      </c>
      <c r="W1023" s="25" t="str">
        <f t="shared" ca="1" si="918"/>
        <v/>
      </c>
      <c r="X1023" s="25" t="str">
        <f t="shared" ca="1" si="938"/>
        <v/>
      </c>
      <c r="Y1023" s="25" t="str">
        <f t="shared" ca="1" si="919"/>
        <v/>
      </c>
      <c r="Z1023" s="25" t="str">
        <f t="shared" ca="1" si="973"/>
        <v/>
      </c>
      <c r="AA1023" s="25" t="str">
        <f t="shared" ca="1" si="940"/>
        <v/>
      </c>
      <c r="AB1023" s="25" t="str">
        <f ca="1">IF($H1023="","",IF($Q1023="x",SUM(U$3:W1023)+SUM(Z$3:AA1023)-SUM(AB$3:AB1022),0))</f>
        <v/>
      </c>
      <c r="AC1023" s="25" t="str">
        <f t="shared" ca="1" si="941"/>
        <v/>
      </c>
      <c r="AD1023" s="25" t="str">
        <f t="shared" ca="1" si="920"/>
        <v/>
      </c>
      <c r="AE1023" s="7"/>
      <c r="AF1023" s="25" t="str">
        <f t="shared" ca="1" si="942"/>
        <v/>
      </c>
      <c r="AG1023" s="25">
        <f ca="1">SUM(AF$3:AF1023)</f>
        <v>0</v>
      </c>
      <c r="AH1023" s="25" t="str">
        <f t="shared" ca="1" si="943"/>
        <v/>
      </c>
      <c r="AI1023" s="25" t="str">
        <f t="shared" ca="1" si="921"/>
        <v/>
      </c>
      <c r="AJ1023" s="25" t="str">
        <f t="shared" ca="1" si="944"/>
        <v/>
      </c>
      <c r="AK1023" s="25" t="str">
        <f t="shared" ca="1" si="922"/>
        <v/>
      </c>
      <c r="AL1023" s="25" t="str">
        <f t="shared" ca="1" si="945"/>
        <v/>
      </c>
      <c r="AM1023" s="25" t="str">
        <f t="shared" ca="1" si="923"/>
        <v/>
      </c>
      <c r="AN1023" s="25" t="str">
        <f t="shared" ca="1" si="946"/>
        <v/>
      </c>
      <c r="AO1023" s="25" t="str">
        <f t="shared" ca="1" si="947"/>
        <v/>
      </c>
      <c r="AP1023" s="25" t="str">
        <f ca="1">IF($H1023="","",IF($Q1023="x",SUM(AI$3:AK1023)+SUM(AN$3:AO1023)-SUM(AP$3:AP1022),0))</f>
        <v/>
      </c>
      <c r="AQ1023" s="25" t="str">
        <f t="shared" ca="1" si="948"/>
        <v/>
      </c>
      <c r="AR1023" s="25" t="str">
        <f t="shared" ca="1" si="924"/>
        <v/>
      </c>
      <c r="AS1023" s="7"/>
      <c r="AT1023" s="25" t="str">
        <f t="shared" ca="1" si="949"/>
        <v/>
      </c>
      <c r="AU1023" s="25">
        <f ca="1">SUM(AT$3:AT1023)</f>
        <v>0</v>
      </c>
      <c r="AV1023" s="25" t="str">
        <f t="shared" ca="1" si="950"/>
        <v/>
      </c>
      <c r="AW1023" s="25" t="str">
        <f t="shared" ca="1" si="925"/>
        <v/>
      </c>
      <c r="AX1023" s="25" t="str">
        <f t="shared" ca="1" si="951"/>
        <v/>
      </c>
      <c r="AY1023" s="25" t="str">
        <f t="shared" ca="1" si="952"/>
        <v/>
      </c>
      <c r="AZ1023" s="25" t="str">
        <f t="shared" ca="1" si="953"/>
        <v/>
      </c>
      <c r="BA1023" s="25" t="str">
        <f t="shared" ca="1" si="954"/>
        <v/>
      </c>
      <c r="BB1023" s="25" t="str">
        <f t="shared" ca="1" si="955"/>
        <v/>
      </c>
      <c r="BC1023" s="25" t="str">
        <f t="shared" ca="1" si="956"/>
        <v/>
      </c>
      <c r="BD1023" s="25" t="str">
        <f ca="1">IF($H1023="","",IF($Q1023="x",SUM(AW$3:AY1023)+SUM(BB$3:BC1023)-SUM(BD$3:BD1022),0))</f>
        <v/>
      </c>
      <c r="BE1023" s="25" t="str">
        <f t="shared" ca="1" si="957"/>
        <v/>
      </c>
      <c r="BF1023" s="25" t="str">
        <f t="shared" ca="1" si="926"/>
        <v/>
      </c>
      <c r="BG1023" s="7"/>
      <c r="BI1023" s="25" t="str">
        <f t="shared" ca="1" si="958"/>
        <v/>
      </c>
      <c r="BJ1023" s="25">
        <f ca="1">SUM(BI$3:BI1023)</f>
        <v>0</v>
      </c>
      <c r="BK1023" s="25" t="str">
        <f t="shared" ca="1" si="970"/>
        <v/>
      </c>
      <c r="BL1023" s="25" t="str">
        <f t="shared" ca="1" si="927"/>
        <v/>
      </c>
      <c r="BM1023" s="25" t="str">
        <f t="shared" ca="1" si="959"/>
        <v/>
      </c>
      <c r="BN1023" s="25" t="str">
        <f t="shared" ca="1" si="960"/>
        <v/>
      </c>
      <c r="BO1023" s="25" t="str">
        <f t="shared" ca="1" si="961"/>
        <v/>
      </c>
      <c r="BP1023" s="25" t="str">
        <f t="shared" ca="1" si="962"/>
        <v/>
      </c>
      <c r="BQ1023" s="25" t="str">
        <f t="shared" ca="1" si="963"/>
        <v/>
      </c>
      <c r="BR1023" s="25" t="str">
        <f t="shared" ca="1" si="964"/>
        <v/>
      </c>
      <c r="BS1023" s="25" t="str">
        <f ca="1">IF($H1023="","",IF($Q1023="x",SUM(BL$3:BN1023)+SUM(BQ$3:BR1023)-SUM(BS$3:BS1022),0))</f>
        <v/>
      </c>
      <c r="BT1023" s="25" t="str">
        <f t="shared" ca="1" si="965"/>
        <v/>
      </c>
      <c r="BU1023" s="25" t="str">
        <f t="shared" ca="1" si="928"/>
        <v/>
      </c>
      <c r="BV1023" s="7"/>
      <c r="BY1023" s="7"/>
      <c r="CB1023" s="131">
        <f t="shared" si="912"/>
        <v>1020</v>
      </c>
      <c r="CC1023" s="132" t="str">
        <f t="shared" ca="1" si="966"/>
        <v/>
      </c>
      <c r="CD1023" s="133" t="str">
        <f t="shared" ca="1" si="913"/>
        <v/>
      </c>
      <c r="CE1023" s="133" t="str">
        <f t="shared" ca="1" si="967"/>
        <v/>
      </c>
      <c r="CF1023" s="133" t="str">
        <f t="shared" ca="1" si="914"/>
        <v/>
      </c>
      <c r="CG1023" s="133" t="str">
        <f t="shared" ca="1" si="968"/>
        <v/>
      </c>
      <c r="CH1023" s="133" t="str">
        <f ca="1">IF($H1023="","",IF(MONTH($H1023)=MONTH($C$4)-1,MAX(0,(CG1023-SUM(N1012:N1023)+SUM(O1012:O1023))-(VLOOKUP(CB1023-12,$CB$3:$CH1022,6,FALSE))),0)*0.25)</f>
        <v/>
      </c>
      <c r="CI1023" s="133" t="str">
        <f ca="1">IF($H1023="","",CG1023-SUM($CH$4:$CH1023))</f>
        <v/>
      </c>
      <c r="CK1023" s="133" t="str">
        <f ca="1">IF($H1023="","",SUM($N$4:$N1023)+$CK$3)</f>
        <v/>
      </c>
      <c r="CL1023" s="133" t="str">
        <f ca="1">IF($H1023="","",SUM($O$4:$O1023))</f>
        <v/>
      </c>
      <c r="CM1023" s="133" t="str">
        <f t="shared" ca="1" si="971"/>
        <v/>
      </c>
      <c r="CN1023" s="133" t="str">
        <f ca="1">IF($H1023="","",ROUND(IF(MONTH($H1023)=MONTH($C$4)-1,BT1023*(1+CC1023)-SUM($CM$4:$CM1023),0),2))</f>
        <v/>
      </c>
      <c r="CZ1023" s="132" t="str">
        <f t="shared" ca="1" si="929"/>
        <v/>
      </c>
    </row>
    <row r="1024" spans="6:104" x14ac:dyDescent="0.2">
      <c r="F1024" s="3">
        <v>1021</v>
      </c>
      <c r="G1024" s="3">
        <f t="shared" si="972"/>
        <v>86</v>
      </c>
      <c r="H1024" s="8" t="str">
        <f t="shared" ca="1" si="969"/>
        <v/>
      </c>
      <c r="I1024" s="6" t="str">
        <f t="shared" ca="1" si="915"/>
        <v/>
      </c>
      <c r="J1024" s="6" t="str">
        <f t="shared" ca="1" si="916"/>
        <v/>
      </c>
      <c r="K1024" s="7"/>
      <c r="L1024" s="6" t="str">
        <f ca="1">IF($H1024="","",IF($J1024="",VLOOKUP($I1024,Sterbetafeln!$A$4:$I$124,$D$10,FALSE),MAX(0.0005,VLOOKUP($I1024,Sterbetafeln!$A$4:$I$124,$D$10,FALSE)*VLOOKUP($J1024,Sterbetafeln!$A$4:$I$124,$D$13,FALSE))))</f>
        <v/>
      </c>
      <c r="M1024" s="78">
        <f ca="1">SUM($O$3:$O1024)</f>
        <v>0</v>
      </c>
      <c r="N1024" s="25" t="str">
        <f t="shared" ca="1" si="931"/>
        <v/>
      </c>
      <c r="O1024" s="25" t="str">
        <f t="shared" ca="1" si="932"/>
        <v/>
      </c>
      <c r="P1024" s="25" t="str">
        <f t="shared" ca="1" si="933"/>
        <v/>
      </c>
      <c r="Q1024" s="7" t="str">
        <f t="shared" ca="1" si="934"/>
        <v/>
      </c>
      <c r="R1024" s="25" t="str">
        <f t="shared" ca="1" si="935"/>
        <v/>
      </c>
      <c r="S1024" s="25">
        <f ca="1">SUM(R$3:R1024)</f>
        <v>0</v>
      </c>
      <c r="T1024" s="25" t="str">
        <f t="shared" ca="1" si="936"/>
        <v/>
      </c>
      <c r="U1024" s="25" t="str">
        <f t="shared" ca="1" si="917"/>
        <v/>
      </c>
      <c r="V1024" s="25" t="str">
        <f t="shared" ca="1" si="937"/>
        <v/>
      </c>
      <c r="W1024" s="25" t="str">
        <f t="shared" ca="1" si="918"/>
        <v/>
      </c>
      <c r="X1024" s="25" t="str">
        <f t="shared" ca="1" si="938"/>
        <v/>
      </c>
      <c r="Y1024" s="25" t="str">
        <f t="shared" ca="1" si="919"/>
        <v/>
      </c>
      <c r="Z1024" s="25" t="str">
        <f t="shared" ca="1" si="973"/>
        <v/>
      </c>
      <c r="AA1024" s="25" t="str">
        <f t="shared" ca="1" si="940"/>
        <v/>
      </c>
      <c r="AB1024" s="25" t="str">
        <f ca="1">IF($H1024="","",IF($Q1024="x",SUM(U$3:W1024)+SUM(Z$3:AA1024)-SUM(AB$3:AB1023),0))</f>
        <v/>
      </c>
      <c r="AC1024" s="25" t="str">
        <f t="shared" ca="1" si="941"/>
        <v/>
      </c>
      <c r="AD1024" s="25" t="str">
        <f t="shared" ca="1" si="920"/>
        <v/>
      </c>
      <c r="AE1024" s="7"/>
      <c r="AF1024" s="25" t="str">
        <f t="shared" ca="1" si="942"/>
        <v/>
      </c>
      <c r="AG1024" s="25">
        <f ca="1">SUM(AF$3:AF1024)</f>
        <v>0</v>
      </c>
      <c r="AH1024" s="25" t="str">
        <f t="shared" ca="1" si="943"/>
        <v/>
      </c>
      <c r="AI1024" s="25" t="str">
        <f t="shared" ca="1" si="921"/>
        <v/>
      </c>
      <c r="AJ1024" s="25" t="str">
        <f t="shared" ca="1" si="944"/>
        <v/>
      </c>
      <c r="AK1024" s="25" t="str">
        <f t="shared" ca="1" si="922"/>
        <v/>
      </c>
      <c r="AL1024" s="25" t="str">
        <f t="shared" ca="1" si="945"/>
        <v/>
      </c>
      <c r="AM1024" s="25" t="str">
        <f t="shared" ca="1" si="923"/>
        <v/>
      </c>
      <c r="AN1024" s="25" t="str">
        <f t="shared" ca="1" si="946"/>
        <v/>
      </c>
      <c r="AO1024" s="25" t="str">
        <f t="shared" ca="1" si="947"/>
        <v/>
      </c>
      <c r="AP1024" s="25" t="str">
        <f ca="1">IF($H1024="","",IF($Q1024="x",SUM(AI$3:AK1024)+SUM(AN$3:AO1024)-SUM(AP$3:AP1023),0))</f>
        <v/>
      </c>
      <c r="AQ1024" s="25" t="str">
        <f t="shared" ca="1" si="948"/>
        <v/>
      </c>
      <c r="AR1024" s="25" t="str">
        <f t="shared" ca="1" si="924"/>
        <v/>
      </c>
      <c r="AS1024" s="7"/>
      <c r="AT1024" s="25" t="str">
        <f t="shared" ca="1" si="949"/>
        <v/>
      </c>
      <c r="AU1024" s="25">
        <f ca="1">SUM(AT$3:AT1024)</f>
        <v>0</v>
      </c>
      <c r="AV1024" s="25" t="str">
        <f t="shared" ca="1" si="950"/>
        <v/>
      </c>
      <c r="AW1024" s="25" t="str">
        <f t="shared" ca="1" si="925"/>
        <v/>
      </c>
      <c r="AX1024" s="25" t="str">
        <f t="shared" ca="1" si="951"/>
        <v/>
      </c>
      <c r="AY1024" s="25" t="str">
        <f t="shared" ca="1" si="952"/>
        <v/>
      </c>
      <c r="AZ1024" s="25" t="str">
        <f t="shared" ca="1" si="953"/>
        <v/>
      </c>
      <c r="BA1024" s="25" t="str">
        <f t="shared" ca="1" si="954"/>
        <v/>
      </c>
      <c r="BB1024" s="25" t="str">
        <f t="shared" ca="1" si="955"/>
        <v/>
      </c>
      <c r="BC1024" s="25" t="str">
        <f t="shared" ca="1" si="956"/>
        <v/>
      </c>
      <c r="BD1024" s="25" t="str">
        <f ca="1">IF($H1024="","",IF($Q1024="x",SUM(AW$3:AY1024)+SUM(BB$3:BC1024)-SUM(BD$3:BD1023),0))</f>
        <v/>
      </c>
      <c r="BE1024" s="25" t="str">
        <f t="shared" ca="1" si="957"/>
        <v/>
      </c>
      <c r="BF1024" s="25" t="str">
        <f t="shared" ca="1" si="926"/>
        <v/>
      </c>
      <c r="BG1024" s="7"/>
      <c r="BI1024" s="25" t="str">
        <f t="shared" ca="1" si="958"/>
        <v/>
      </c>
      <c r="BJ1024" s="25">
        <f ca="1">SUM(BI$3:BI1024)</f>
        <v>0</v>
      </c>
      <c r="BK1024" s="25" t="str">
        <f t="shared" ca="1" si="970"/>
        <v/>
      </c>
      <c r="BL1024" s="25" t="str">
        <f t="shared" ca="1" si="927"/>
        <v/>
      </c>
      <c r="BM1024" s="25" t="str">
        <f t="shared" ca="1" si="959"/>
        <v/>
      </c>
      <c r="BN1024" s="25" t="str">
        <f t="shared" ca="1" si="960"/>
        <v/>
      </c>
      <c r="BO1024" s="25" t="str">
        <f t="shared" ca="1" si="961"/>
        <v/>
      </c>
      <c r="BP1024" s="25" t="str">
        <f t="shared" ca="1" si="962"/>
        <v/>
      </c>
      <c r="BQ1024" s="25" t="str">
        <f t="shared" ca="1" si="963"/>
        <v/>
      </c>
      <c r="BR1024" s="25" t="str">
        <f t="shared" ca="1" si="964"/>
        <v/>
      </c>
      <c r="BS1024" s="25" t="str">
        <f ca="1">IF($H1024="","",IF($Q1024="x",SUM(BL$3:BN1024)+SUM(BQ$3:BR1024)-SUM(BS$3:BS1023),0))</f>
        <v/>
      </c>
      <c r="BT1024" s="25" t="str">
        <f t="shared" ca="1" si="965"/>
        <v/>
      </c>
      <c r="BU1024" s="25" t="str">
        <f t="shared" ca="1" si="928"/>
        <v/>
      </c>
      <c r="BV1024" s="7"/>
      <c r="BY1024" s="7"/>
      <c r="CB1024" s="131">
        <f t="shared" si="912"/>
        <v>1021</v>
      </c>
      <c r="CC1024" s="132" t="str">
        <f t="shared" ca="1" si="966"/>
        <v/>
      </c>
      <c r="CD1024" s="133" t="str">
        <f t="shared" ca="1" si="913"/>
        <v/>
      </c>
      <c r="CE1024" s="133" t="str">
        <f t="shared" ca="1" si="967"/>
        <v/>
      </c>
      <c r="CF1024" s="133" t="str">
        <f t="shared" ca="1" si="914"/>
        <v/>
      </c>
      <c r="CG1024" s="133" t="str">
        <f t="shared" ca="1" si="968"/>
        <v/>
      </c>
      <c r="CH1024" s="133" t="str">
        <f ca="1">IF($H1024="","",IF(MONTH($H1024)=MONTH($C$4)-1,MAX(0,(CG1024-SUM(N1013:N1024)+SUM(O1013:O1024))-(VLOOKUP(CB1024-12,$CB$3:$CH1023,6,FALSE))),0)*0.25)</f>
        <v/>
      </c>
      <c r="CI1024" s="133" t="str">
        <f ca="1">IF($H1024="","",CG1024-SUM($CH$4:$CH1024))</f>
        <v/>
      </c>
      <c r="CK1024" s="133" t="str">
        <f ca="1">IF($H1024="","",SUM($N$4:$N1024)+$CK$3)</f>
        <v/>
      </c>
      <c r="CL1024" s="133" t="str">
        <f ca="1">IF($H1024="","",SUM($O$4:$O1024))</f>
        <v/>
      </c>
      <c r="CM1024" s="133" t="str">
        <f t="shared" ca="1" si="971"/>
        <v/>
      </c>
      <c r="CN1024" s="133" t="str">
        <f ca="1">IF($H1024="","",ROUND(IF(MONTH($H1024)=MONTH($C$4)-1,BT1024*(1+CC1024)-SUM($CM$4:$CM1024),0),2))</f>
        <v/>
      </c>
      <c r="CZ1024" s="132" t="str">
        <f t="shared" ca="1" si="929"/>
        <v/>
      </c>
    </row>
    <row r="1025" spans="6:104" x14ac:dyDescent="0.2">
      <c r="F1025" s="3">
        <v>1022</v>
      </c>
      <c r="G1025" s="3">
        <f t="shared" si="972"/>
        <v>86</v>
      </c>
      <c r="H1025" s="8" t="str">
        <f t="shared" ca="1" si="969"/>
        <v/>
      </c>
      <c r="I1025" s="6" t="str">
        <f t="shared" ca="1" si="915"/>
        <v/>
      </c>
      <c r="J1025" s="6" t="str">
        <f t="shared" ca="1" si="916"/>
        <v/>
      </c>
      <c r="K1025" s="7"/>
      <c r="L1025" s="6" t="str">
        <f ca="1">IF($H1025="","",IF($J1025="",VLOOKUP($I1025,Sterbetafeln!$A$4:$I$124,$D$10,FALSE),MAX(0.0005,VLOOKUP($I1025,Sterbetafeln!$A$4:$I$124,$D$10,FALSE)*VLOOKUP($J1025,Sterbetafeln!$A$4:$I$124,$D$13,FALSE))))</f>
        <v/>
      </c>
      <c r="M1025" s="78">
        <f ca="1">SUM($O$3:$O1025)</f>
        <v>0</v>
      </c>
      <c r="N1025" s="25" t="str">
        <f t="shared" ca="1" si="931"/>
        <v/>
      </c>
      <c r="O1025" s="25" t="str">
        <f t="shared" ca="1" si="932"/>
        <v/>
      </c>
      <c r="P1025" s="25" t="str">
        <f t="shared" ca="1" si="933"/>
        <v/>
      </c>
      <c r="Q1025" s="7" t="str">
        <f t="shared" ca="1" si="934"/>
        <v/>
      </c>
      <c r="R1025" s="25" t="str">
        <f t="shared" ca="1" si="935"/>
        <v/>
      </c>
      <c r="S1025" s="25">
        <f ca="1">SUM(R$3:R1025)</f>
        <v>0</v>
      </c>
      <c r="T1025" s="25" t="str">
        <f t="shared" ca="1" si="936"/>
        <v/>
      </c>
      <c r="U1025" s="25" t="str">
        <f t="shared" ca="1" si="917"/>
        <v/>
      </c>
      <c r="V1025" s="25" t="str">
        <f t="shared" ca="1" si="937"/>
        <v/>
      </c>
      <c r="W1025" s="25" t="str">
        <f t="shared" ca="1" si="918"/>
        <v/>
      </c>
      <c r="X1025" s="25" t="str">
        <f t="shared" ca="1" si="938"/>
        <v/>
      </c>
      <c r="Y1025" s="25" t="str">
        <f t="shared" ca="1" si="919"/>
        <v/>
      </c>
      <c r="Z1025" s="25" t="str">
        <f t="shared" ca="1" si="973"/>
        <v/>
      </c>
      <c r="AA1025" s="25" t="str">
        <f t="shared" ca="1" si="940"/>
        <v/>
      </c>
      <c r="AB1025" s="25" t="str">
        <f ca="1">IF($H1025="","",IF($Q1025="x",SUM(U$3:W1025)+SUM(Z$3:AA1025)-SUM(AB$3:AB1024),0))</f>
        <v/>
      </c>
      <c r="AC1025" s="25" t="str">
        <f t="shared" ca="1" si="941"/>
        <v/>
      </c>
      <c r="AD1025" s="25" t="str">
        <f t="shared" ca="1" si="920"/>
        <v/>
      </c>
      <c r="AE1025" s="7"/>
      <c r="AF1025" s="25" t="str">
        <f t="shared" ca="1" si="942"/>
        <v/>
      </c>
      <c r="AG1025" s="25">
        <f ca="1">SUM(AF$3:AF1025)</f>
        <v>0</v>
      </c>
      <c r="AH1025" s="25" t="str">
        <f t="shared" ca="1" si="943"/>
        <v/>
      </c>
      <c r="AI1025" s="25" t="str">
        <f t="shared" ca="1" si="921"/>
        <v/>
      </c>
      <c r="AJ1025" s="25" t="str">
        <f t="shared" ca="1" si="944"/>
        <v/>
      </c>
      <c r="AK1025" s="25" t="str">
        <f t="shared" ca="1" si="922"/>
        <v/>
      </c>
      <c r="AL1025" s="25" t="str">
        <f t="shared" ca="1" si="945"/>
        <v/>
      </c>
      <c r="AM1025" s="25" t="str">
        <f t="shared" ca="1" si="923"/>
        <v/>
      </c>
      <c r="AN1025" s="25" t="str">
        <f t="shared" ca="1" si="946"/>
        <v/>
      </c>
      <c r="AO1025" s="25" t="str">
        <f t="shared" ca="1" si="947"/>
        <v/>
      </c>
      <c r="AP1025" s="25" t="str">
        <f ca="1">IF($H1025="","",IF($Q1025="x",SUM(AI$3:AK1025)+SUM(AN$3:AO1025)-SUM(AP$3:AP1024),0))</f>
        <v/>
      </c>
      <c r="AQ1025" s="25" t="str">
        <f t="shared" ca="1" si="948"/>
        <v/>
      </c>
      <c r="AR1025" s="25" t="str">
        <f t="shared" ca="1" si="924"/>
        <v/>
      </c>
      <c r="AS1025" s="7"/>
      <c r="AT1025" s="25" t="str">
        <f t="shared" ca="1" si="949"/>
        <v/>
      </c>
      <c r="AU1025" s="25">
        <f ca="1">SUM(AT$3:AT1025)</f>
        <v>0</v>
      </c>
      <c r="AV1025" s="25" t="str">
        <f t="shared" ca="1" si="950"/>
        <v/>
      </c>
      <c r="AW1025" s="25" t="str">
        <f t="shared" ca="1" si="925"/>
        <v/>
      </c>
      <c r="AX1025" s="25" t="str">
        <f t="shared" ca="1" si="951"/>
        <v/>
      </c>
      <c r="AY1025" s="25" t="str">
        <f t="shared" ca="1" si="952"/>
        <v/>
      </c>
      <c r="AZ1025" s="25" t="str">
        <f t="shared" ca="1" si="953"/>
        <v/>
      </c>
      <c r="BA1025" s="25" t="str">
        <f t="shared" ca="1" si="954"/>
        <v/>
      </c>
      <c r="BB1025" s="25" t="str">
        <f t="shared" ca="1" si="955"/>
        <v/>
      </c>
      <c r="BC1025" s="25" t="str">
        <f t="shared" ca="1" si="956"/>
        <v/>
      </c>
      <c r="BD1025" s="25" t="str">
        <f ca="1">IF($H1025="","",IF($Q1025="x",SUM(AW$3:AY1025)+SUM(BB$3:BC1025)-SUM(BD$3:BD1024),0))</f>
        <v/>
      </c>
      <c r="BE1025" s="25" t="str">
        <f t="shared" ca="1" si="957"/>
        <v/>
      </c>
      <c r="BF1025" s="25" t="str">
        <f t="shared" ca="1" si="926"/>
        <v/>
      </c>
      <c r="BG1025" s="7"/>
      <c r="BI1025" s="25" t="str">
        <f t="shared" ca="1" si="958"/>
        <v/>
      </c>
      <c r="BJ1025" s="25">
        <f ca="1">SUM(BI$3:BI1025)</f>
        <v>0</v>
      </c>
      <c r="BK1025" s="25" t="str">
        <f t="shared" ca="1" si="970"/>
        <v/>
      </c>
      <c r="BL1025" s="25" t="str">
        <f t="shared" ca="1" si="927"/>
        <v/>
      </c>
      <c r="BM1025" s="25" t="str">
        <f t="shared" ca="1" si="959"/>
        <v/>
      </c>
      <c r="BN1025" s="25" t="str">
        <f t="shared" ca="1" si="960"/>
        <v/>
      </c>
      <c r="BO1025" s="25" t="str">
        <f t="shared" ca="1" si="961"/>
        <v/>
      </c>
      <c r="BP1025" s="25" t="str">
        <f t="shared" ca="1" si="962"/>
        <v/>
      </c>
      <c r="BQ1025" s="25" t="str">
        <f t="shared" ca="1" si="963"/>
        <v/>
      </c>
      <c r="BR1025" s="25" t="str">
        <f t="shared" ca="1" si="964"/>
        <v/>
      </c>
      <c r="BS1025" s="25" t="str">
        <f ca="1">IF($H1025="","",IF($Q1025="x",SUM(BL$3:BN1025)+SUM(BQ$3:BR1025)-SUM(BS$3:BS1024),0))</f>
        <v/>
      </c>
      <c r="BT1025" s="25" t="str">
        <f t="shared" ca="1" si="965"/>
        <v/>
      </c>
      <c r="BU1025" s="25" t="str">
        <f t="shared" ca="1" si="928"/>
        <v/>
      </c>
      <c r="BV1025" s="7"/>
      <c r="BY1025" s="7"/>
      <c r="CB1025" s="131">
        <f t="shared" si="912"/>
        <v>1022</v>
      </c>
      <c r="CC1025" s="132" t="str">
        <f t="shared" ca="1" si="966"/>
        <v/>
      </c>
      <c r="CD1025" s="133" t="str">
        <f t="shared" ca="1" si="913"/>
        <v/>
      </c>
      <c r="CE1025" s="133" t="str">
        <f t="shared" ca="1" si="967"/>
        <v/>
      </c>
      <c r="CF1025" s="133" t="str">
        <f t="shared" ca="1" si="914"/>
        <v/>
      </c>
      <c r="CG1025" s="133" t="str">
        <f t="shared" ca="1" si="968"/>
        <v/>
      </c>
      <c r="CH1025" s="133" t="str">
        <f ca="1">IF($H1025="","",IF(MONTH($H1025)=MONTH($C$4)-1,MAX(0,(CG1025-SUM(N1014:N1025)+SUM(O1014:O1025))-(VLOOKUP(CB1025-12,$CB$3:$CH1024,6,FALSE))),0)*0.25)</f>
        <v/>
      </c>
      <c r="CI1025" s="133" t="str">
        <f ca="1">IF($H1025="","",CG1025-SUM($CH$4:$CH1025))</f>
        <v/>
      </c>
      <c r="CK1025" s="133" t="str">
        <f ca="1">IF($H1025="","",SUM($N$4:$N1025)+$CK$3)</f>
        <v/>
      </c>
      <c r="CL1025" s="133" t="str">
        <f ca="1">IF($H1025="","",SUM($O$4:$O1025))</f>
        <v/>
      </c>
      <c r="CM1025" s="133" t="str">
        <f t="shared" ca="1" si="971"/>
        <v/>
      </c>
      <c r="CN1025" s="133" t="str">
        <f ca="1">IF($H1025="","",ROUND(IF(MONTH($H1025)=MONTH($C$4)-1,BT1025*(1+CC1025)-SUM($CM$4:$CM1025),0),2))</f>
        <v/>
      </c>
      <c r="CZ1025" s="132" t="str">
        <f t="shared" ca="1" si="929"/>
        <v/>
      </c>
    </row>
    <row r="1026" spans="6:104" x14ac:dyDescent="0.2">
      <c r="F1026" s="3">
        <v>1023</v>
      </c>
      <c r="G1026" s="3">
        <f t="shared" si="972"/>
        <v>86</v>
      </c>
      <c r="H1026" s="8" t="str">
        <f t="shared" ca="1" si="969"/>
        <v/>
      </c>
      <c r="I1026" s="6" t="str">
        <f t="shared" ca="1" si="915"/>
        <v/>
      </c>
      <c r="J1026" s="6" t="str">
        <f t="shared" ca="1" si="916"/>
        <v/>
      </c>
      <c r="K1026" s="7"/>
      <c r="L1026" s="6" t="str">
        <f ca="1">IF($H1026="","",IF($J1026="",VLOOKUP($I1026,Sterbetafeln!$A$4:$I$124,$D$10,FALSE),MAX(0.0005,VLOOKUP($I1026,Sterbetafeln!$A$4:$I$124,$D$10,FALSE)*VLOOKUP($J1026,Sterbetafeln!$A$4:$I$124,$D$13,FALSE))))</f>
        <v/>
      </c>
      <c r="M1026" s="78">
        <f ca="1">SUM($O$3:$O1026)</f>
        <v>0</v>
      </c>
      <c r="N1026" s="25" t="str">
        <f t="shared" ca="1" si="931"/>
        <v/>
      </c>
      <c r="O1026" s="25" t="str">
        <f t="shared" ca="1" si="932"/>
        <v/>
      </c>
      <c r="P1026" s="25" t="str">
        <f t="shared" ca="1" si="933"/>
        <v/>
      </c>
      <c r="Q1026" s="7" t="str">
        <f t="shared" ca="1" si="934"/>
        <v/>
      </c>
      <c r="R1026" s="25" t="str">
        <f t="shared" ca="1" si="935"/>
        <v/>
      </c>
      <c r="S1026" s="25">
        <f ca="1">SUM(R$3:R1026)</f>
        <v>0</v>
      </c>
      <c r="T1026" s="25" t="str">
        <f t="shared" ca="1" si="936"/>
        <v/>
      </c>
      <c r="U1026" s="25" t="str">
        <f t="shared" ca="1" si="917"/>
        <v/>
      </c>
      <c r="V1026" s="25" t="str">
        <f t="shared" ca="1" si="937"/>
        <v/>
      </c>
      <c r="W1026" s="25" t="str">
        <f t="shared" ca="1" si="918"/>
        <v/>
      </c>
      <c r="X1026" s="25" t="str">
        <f t="shared" ca="1" si="938"/>
        <v/>
      </c>
      <c r="Y1026" s="25" t="str">
        <f t="shared" ca="1" si="919"/>
        <v/>
      </c>
      <c r="Z1026" s="25" t="str">
        <f t="shared" ca="1" si="973"/>
        <v/>
      </c>
      <c r="AA1026" s="25" t="str">
        <f t="shared" ca="1" si="940"/>
        <v/>
      </c>
      <c r="AB1026" s="25" t="str">
        <f ca="1">IF($H1026="","",IF($Q1026="x",SUM(U$3:W1026)+SUM(Z$3:AA1026)-SUM(AB$3:AB1025),0))</f>
        <v/>
      </c>
      <c r="AC1026" s="25" t="str">
        <f t="shared" ca="1" si="941"/>
        <v/>
      </c>
      <c r="AD1026" s="25" t="str">
        <f t="shared" ca="1" si="920"/>
        <v/>
      </c>
      <c r="AE1026" s="7"/>
      <c r="AF1026" s="25" t="str">
        <f t="shared" ca="1" si="942"/>
        <v/>
      </c>
      <c r="AG1026" s="25">
        <f ca="1">SUM(AF$3:AF1026)</f>
        <v>0</v>
      </c>
      <c r="AH1026" s="25" t="str">
        <f t="shared" ca="1" si="943"/>
        <v/>
      </c>
      <c r="AI1026" s="25" t="str">
        <f t="shared" ca="1" si="921"/>
        <v/>
      </c>
      <c r="AJ1026" s="25" t="str">
        <f t="shared" ca="1" si="944"/>
        <v/>
      </c>
      <c r="AK1026" s="25" t="str">
        <f t="shared" ca="1" si="922"/>
        <v/>
      </c>
      <c r="AL1026" s="25" t="str">
        <f t="shared" ca="1" si="945"/>
        <v/>
      </c>
      <c r="AM1026" s="25" t="str">
        <f t="shared" ca="1" si="923"/>
        <v/>
      </c>
      <c r="AN1026" s="25" t="str">
        <f t="shared" ca="1" si="946"/>
        <v/>
      </c>
      <c r="AO1026" s="25" t="str">
        <f t="shared" ca="1" si="947"/>
        <v/>
      </c>
      <c r="AP1026" s="25" t="str">
        <f ca="1">IF($H1026="","",IF($Q1026="x",SUM(AI$3:AK1026)+SUM(AN$3:AO1026)-SUM(AP$3:AP1025),0))</f>
        <v/>
      </c>
      <c r="AQ1026" s="25" t="str">
        <f t="shared" ca="1" si="948"/>
        <v/>
      </c>
      <c r="AR1026" s="25" t="str">
        <f t="shared" ca="1" si="924"/>
        <v/>
      </c>
      <c r="AS1026" s="7"/>
      <c r="AT1026" s="25" t="str">
        <f t="shared" ca="1" si="949"/>
        <v/>
      </c>
      <c r="AU1026" s="25">
        <f ca="1">SUM(AT$3:AT1026)</f>
        <v>0</v>
      </c>
      <c r="AV1026" s="25" t="str">
        <f t="shared" ca="1" si="950"/>
        <v/>
      </c>
      <c r="AW1026" s="25" t="str">
        <f t="shared" ca="1" si="925"/>
        <v/>
      </c>
      <c r="AX1026" s="25" t="str">
        <f t="shared" ca="1" si="951"/>
        <v/>
      </c>
      <c r="AY1026" s="25" t="str">
        <f t="shared" ca="1" si="952"/>
        <v/>
      </c>
      <c r="AZ1026" s="25" t="str">
        <f t="shared" ca="1" si="953"/>
        <v/>
      </c>
      <c r="BA1026" s="25" t="str">
        <f t="shared" ca="1" si="954"/>
        <v/>
      </c>
      <c r="BB1026" s="25" t="str">
        <f t="shared" ca="1" si="955"/>
        <v/>
      </c>
      <c r="BC1026" s="25" t="str">
        <f t="shared" ca="1" si="956"/>
        <v/>
      </c>
      <c r="BD1026" s="25" t="str">
        <f ca="1">IF($H1026="","",IF($Q1026="x",SUM(AW$3:AY1026)+SUM(BB$3:BC1026)-SUM(BD$3:BD1025),0))</f>
        <v/>
      </c>
      <c r="BE1026" s="25" t="str">
        <f t="shared" ca="1" si="957"/>
        <v/>
      </c>
      <c r="BF1026" s="25" t="str">
        <f t="shared" ca="1" si="926"/>
        <v/>
      </c>
      <c r="BG1026" s="7"/>
      <c r="BI1026" s="25" t="str">
        <f t="shared" ca="1" si="958"/>
        <v/>
      </c>
      <c r="BJ1026" s="25">
        <f ca="1">SUM(BI$3:BI1026)</f>
        <v>0</v>
      </c>
      <c r="BK1026" s="25" t="str">
        <f t="shared" ca="1" si="970"/>
        <v/>
      </c>
      <c r="BL1026" s="25" t="str">
        <f t="shared" ca="1" si="927"/>
        <v/>
      </c>
      <c r="BM1026" s="25" t="str">
        <f t="shared" ca="1" si="959"/>
        <v/>
      </c>
      <c r="BN1026" s="25" t="str">
        <f t="shared" ca="1" si="960"/>
        <v/>
      </c>
      <c r="BO1026" s="25" t="str">
        <f t="shared" ca="1" si="961"/>
        <v/>
      </c>
      <c r="BP1026" s="25" t="str">
        <f t="shared" ca="1" si="962"/>
        <v/>
      </c>
      <c r="BQ1026" s="25" t="str">
        <f t="shared" ca="1" si="963"/>
        <v/>
      </c>
      <c r="BR1026" s="25" t="str">
        <f t="shared" ca="1" si="964"/>
        <v/>
      </c>
      <c r="BS1026" s="25" t="str">
        <f ca="1">IF($H1026="","",IF($Q1026="x",SUM(BL$3:BN1026)+SUM(BQ$3:BR1026)-SUM(BS$3:BS1025),0))</f>
        <v/>
      </c>
      <c r="BT1026" s="25" t="str">
        <f t="shared" ca="1" si="965"/>
        <v/>
      </c>
      <c r="BU1026" s="25" t="str">
        <f t="shared" ca="1" si="928"/>
        <v/>
      </c>
      <c r="BV1026" s="7"/>
      <c r="BY1026" s="7"/>
      <c r="CB1026" s="131">
        <f t="shared" ref="CB1026:CB1089" si="974">F1026</f>
        <v>1023</v>
      </c>
      <c r="CC1026" s="132" t="str">
        <f t="shared" ca="1" si="966"/>
        <v/>
      </c>
      <c r="CD1026" s="133" t="str">
        <f t="shared" ref="CD1026:CD1089" ca="1" si="975">IF($H1026="","",MAX(0,(CF1025+($N1026-$O1026)*0.95)*((1+$C$37)^(1/12))))</f>
        <v/>
      </c>
      <c r="CE1026" s="133" t="str">
        <f t="shared" ca="1" si="967"/>
        <v/>
      </c>
      <c r="CF1026" s="133" t="str">
        <f t="shared" ref="CF1026:CF1089" ca="1" si="976">IF($H1026="","",ROUND(CD1026-CE1026,2))</f>
        <v/>
      </c>
      <c r="CG1026" s="133" t="str">
        <f t="shared" ca="1" si="968"/>
        <v/>
      </c>
      <c r="CH1026" s="133" t="str">
        <f ca="1">IF($H1026="","",IF(MONTH($H1026)=MONTH($C$4)-1,MAX(0,(CG1026-SUM(N1015:N1026)+SUM(O1015:O1026))-(VLOOKUP(CB1026-12,$CB$3:$CH1025,6,FALSE))),0)*0.25)</f>
        <v/>
      </c>
      <c r="CI1026" s="133" t="str">
        <f ca="1">IF($H1026="","",CG1026-SUM($CH$4:$CH1026))</f>
        <v/>
      </c>
      <c r="CK1026" s="133" t="str">
        <f ca="1">IF($H1026="","",SUM($N$4:$N1026)+$CK$3)</f>
        <v/>
      </c>
      <c r="CL1026" s="133" t="str">
        <f ca="1">IF($H1026="","",SUM($O$4:$O1026))</f>
        <v/>
      </c>
      <c r="CM1026" s="133" t="str">
        <f t="shared" ca="1" si="971"/>
        <v/>
      </c>
      <c r="CN1026" s="133" t="str">
        <f ca="1">IF($H1026="","",ROUND(IF(MONTH($H1026)=MONTH($C$4)-1,BT1026*(1+CC1026)-SUM($CM$4:$CM1026),0),2))</f>
        <v/>
      </c>
      <c r="CZ1026" s="132" t="str">
        <f t="shared" ca="1" si="929"/>
        <v/>
      </c>
    </row>
    <row r="1027" spans="6:104" x14ac:dyDescent="0.2">
      <c r="F1027" s="3">
        <v>1024</v>
      </c>
      <c r="G1027" s="3">
        <f t="shared" si="972"/>
        <v>86</v>
      </c>
      <c r="H1027" s="8" t="str">
        <f t="shared" ca="1" si="969"/>
        <v/>
      </c>
      <c r="I1027" s="6" t="str">
        <f t="shared" ref="I1027:I1090" ca="1" si="977">IF($H1027="","",ROUND(DAYS360($C$10,$H1027)/360,0))</f>
        <v/>
      </c>
      <c r="J1027" s="6" t="str">
        <f t="shared" ca="1" si="916"/>
        <v/>
      </c>
      <c r="K1027" s="7"/>
      <c r="L1027" s="6" t="str">
        <f ca="1">IF($H1027="","",IF($J1027="",VLOOKUP($I1027,Sterbetafeln!$A$4:$I$124,$D$10,FALSE),MAX(0.0005,VLOOKUP($I1027,Sterbetafeln!$A$4:$I$124,$D$10,FALSE)*VLOOKUP($J1027,Sterbetafeln!$A$4:$I$124,$D$13,FALSE))))</f>
        <v/>
      </c>
      <c r="M1027" s="78">
        <f ca="1">SUM($O$3:$O1027)</f>
        <v>0</v>
      </c>
      <c r="N1027" s="25" t="str">
        <f t="shared" ca="1" si="931"/>
        <v/>
      </c>
      <c r="O1027" s="25" t="str">
        <f t="shared" ca="1" si="932"/>
        <v/>
      </c>
      <c r="P1027" s="25" t="str">
        <f t="shared" ca="1" si="933"/>
        <v/>
      </c>
      <c r="Q1027" s="7" t="str">
        <f t="shared" ca="1" si="934"/>
        <v/>
      </c>
      <c r="R1027" s="25" t="str">
        <f t="shared" ca="1" si="935"/>
        <v/>
      </c>
      <c r="S1027" s="25">
        <f ca="1">SUM(R$3:R1027)</f>
        <v>0</v>
      </c>
      <c r="T1027" s="25" t="str">
        <f t="shared" ca="1" si="936"/>
        <v/>
      </c>
      <c r="U1027" s="25" t="str">
        <f t="shared" ca="1" si="917"/>
        <v/>
      </c>
      <c r="V1027" s="25" t="str">
        <f t="shared" ca="1" si="937"/>
        <v/>
      </c>
      <c r="W1027" s="25" t="str">
        <f t="shared" ca="1" si="918"/>
        <v/>
      </c>
      <c r="X1027" s="25" t="str">
        <f t="shared" ca="1" si="938"/>
        <v/>
      </c>
      <c r="Y1027" s="25" t="str">
        <f t="shared" ca="1" si="919"/>
        <v/>
      </c>
      <c r="Z1027" s="25" t="str">
        <f t="shared" ca="1" si="973"/>
        <v/>
      </c>
      <c r="AA1027" s="25" t="str">
        <f t="shared" ca="1" si="940"/>
        <v/>
      </c>
      <c r="AB1027" s="25" t="str">
        <f ca="1">IF($H1027="","",IF($Q1027="x",SUM(U$3:W1027)+SUM(Z$3:AA1027)-SUM(AB$3:AB1026),0))</f>
        <v/>
      </c>
      <c r="AC1027" s="25" t="str">
        <f t="shared" ca="1" si="941"/>
        <v/>
      </c>
      <c r="AD1027" s="25" t="str">
        <f t="shared" ca="1" si="920"/>
        <v/>
      </c>
      <c r="AE1027" s="7"/>
      <c r="AF1027" s="25" t="str">
        <f t="shared" ca="1" si="942"/>
        <v/>
      </c>
      <c r="AG1027" s="25">
        <f ca="1">SUM(AF$3:AF1027)</f>
        <v>0</v>
      </c>
      <c r="AH1027" s="25" t="str">
        <f t="shared" ca="1" si="943"/>
        <v/>
      </c>
      <c r="AI1027" s="25" t="str">
        <f t="shared" ca="1" si="921"/>
        <v/>
      </c>
      <c r="AJ1027" s="25" t="str">
        <f t="shared" ca="1" si="944"/>
        <v/>
      </c>
      <c r="AK1027" s="25" t="str">
        <f t="shared" ca="1" si="922"/>
        <v/>
      </c>
      <c r="AL1027" s="25" t="str">
        <f t="shared" ca="1" si="945"/>
        <v/>
      </c>
      <c r="AM1027" s="25" t="str">
        <f t="shared" ca="1" si="923"/>
        <v/>
      </c>
      <c r="AN1027" s="25" t="str">
        <f t="shared" ca="1" si="946"/>
        <v/>
      </c>
      <c r="AO1027" s="25" t="str">
        <f t="shared" ca="1" si="947"/>
        <v/>
      </c>
      <c r="AP1027" s="25" t="str">
        <f ca="1">IF($H1027="","",IF($Q1027="x",SUM(AI$3:AK1027)+SUM(AN$3:AO1027)-SUM(AP$3:AP1026),0))</f>
        <v/>
      </c>
      <c r="AQ1027" s="25" t="str">
        <f t="shared" ca="1" si="948"/>
        <v/>
      </c>
      <c r="AR1027" s="25" t="str">
        <f t="shared" ca="1" si="924"/>
        <v/>
      </c>
      <c r="AS1027" s="7"/>
      <c r="AT1027" s="25" t="str">
        <f t="shared" ca="1" si="949"/>
        <v/>
      </c>
      <c r="AU1027" s="25">
        <f ca="1">SUM(AT$3:AT1027)</f>
        <v>0</v>
      </c>
      <c r="AV1027" s="25" t="str">
        <f t="shared" ca="1" si="950"/>
        <v/>
      </c>
      <c r="AW1027" s="25" t="str">
        <f t="shared" ca="1" si="925"/>
        <v/>
      </c>
      <c r="AX1027" s="25" t="str">
        <f t="shared" ca="1" si="951"/>
        <v/>
      </c>
      <c r="AY1027" s="25" t="str">
        <f t="shared" ca="1" si="952"/>
        <v/>
      </c>
      <c r="AZ1027" s="25" t="str">
        <f t="shared" ca="1" si="953"/>
        <v/>
      </c>
      <c r="BA1027" s="25" t="str">
        <f t="shared" ca="1" si="954"/>
        <v/>
      </c>
      <c r="BB1027" s="25" t="str">
        <f t="shared" ca="1" si="955"/>
        <v/>
      </c>
      <c r="BC1027" s="25" t="str">
        <f t="shared" ca="1" si="956"/>
        <v/>
      </c>
      <c r="BD1027" s="25" t="str">
        <f ca="1">IF($H1027="","",IF($Q1027="x",SUM(AW$3:AY1027)+SUM(BB$3:BC1027)-SUM(BD$3:BD1026),0))</f>
        <v/>
      </c>
      <c r="BE1027" s="25" t="str">
        <f t="shared" ca="1" si="957"/>
        <v/>
      </c>
      <c r="BF1027" s="25" t="str">
        <f t="shared" ca="1" si="926"/>
        <v/>
      </c>
      <c r="BG1027" s="7"/>
      <c r="BI1027" s="25" t="str">
        <f t="shared" ca="1" si="958"/>
        <v/>
      </c>
      <c r="BJ1027" s="25">
        <f ca="1">SUM(BI$3:BI1027)</f>
        <v>0</v>
      </c>
      <c r="BK1027" s="25" t="str">
        <f t="shared" ca="1" si="970"/>
        <v/>
      </c>
      <c r="BL1027" s="25" t="str">
        <f t="shared" ca="1" si="927"/>
        <v/>
      </c>
      <c r="BM1027" s="25" t="str">
        <f t="shared" ca="1" si="959"/>
        <v/>
      </c>
      <c r="BN1027" s="25" t="str">
        <f t="shared" ca="1" si="960"/>
        <v/>
      </c>
      <c r="BO1027" s="25" t="str">
        <f t="shared" ca="1" si="961"/>
        <v/>
      </c>
      <c r="BP1027" s="25" t="str">
        <f t="shared" ca="1" si="962"/>
        <v/>
      </c>
      <c r="BQ1027" s="25" t="str">
        <f t="shared" ca="1" si="963"/>
        <v/>
      </c>
      <c r="BR1027" s="25" t="str">
        <f t="shared" ca="1" si="964"/>
        <v/>
      </c>
      <c r="BS1027" s="25" t="str">
        <f ca="1">IF($H1027="","",IF($Q1027="x",SUM(BL$3:BN1027)+SUM(BQ$3:BR1027)-SUM(BS$3:BS1026),0))</f>
        <v/>
      </c>
      <c r="BT1027" s="25" t="str">
        <f t="shared" ca="1" si="965"/>
        <v/>
      </c>
      <c r="BU1027" s="25" t="str">
        <f t="shared" ca="1" si="928"/>
        <v/>
      </c>
      <c r="BV1027" s="7"/>
      <c r="BY1027" s="7"/>
      <c r="CB1027" s="131">
        <f t="shared" si="974"/>
        <v>1024</v>
      </c>
      <c r="CC1027" s="132" t="str">
        <f t="shared" ca="1" si="966"/>
        <v/>
      </c>
      <c r="CD1027" s="133" t="str">
        <f t="shared" ca="1" si="975"/>
        <v/>
      </c>
      <c r="CE1027" s="133" t="str">
        <f t="shared" ca="1" si="967"/>
        <v/>
      </c>
      <c r="CF1027" s="133" t="str">
        <f t="shared" ca="1" si="976"/>
        <v/>
      </c>
      <c r="CG1027" s="133" t="str">
        <f t="shared" ca="1" si="968"/>
        <v/>
      </c>
      <c r="CH1027" s="133" t="str">
        <f ca="1">IF($H1027="","",IF(MONTH($H1027)=MONTH($C$4)-1,MAX(0,(CG1027-SUM(N1016:N1027)+SUM(O1016:O1027))-(VLOOKUP(CB1027-12,$CB$3:$CH1026,6,FALSE))),0)*0.25)</f>
        <v/>
      </c>
      <c r="CI1027" s="133" t="str">
        <f ca="1">IF($H1027="","",CG1027-SUM($CH$4:$CH1027))</f>
        <v/>
      </c>
      <c r="CK1027" s="133" t="str">
        <f ca="1">IF($H1027="","",SUM($N$4:$N1027)+$CK$3)</f>
        <v/>
      </c>
      <c r="CL1027" s="133" t="str">
        <f ca="1">IF($H1027="","",SUM($O$4:$O1027))</f>
        <v/>
      </c>
      <c r="CM1027" s="133" t="str">
        <f t="shared" ca="1" si="971"/>
        <v/>
      </c>
      <c r="CN1027" s="133" t="str">
        <f ca="1">IF($H1027="","",ROUND(IF(MONTH($H1027)=MONTH($C$4)-1,BT1027*(1+CC1027)-SUM($CM$4:$CM1027),0),2))</f>
        <v/>
      </c>
      <c r="CZ1027" s="132" t="str">
        <f t="shared" ca="1" si="929"/>
        <v/>
      </c>
    </row>
    <row r="1028" spans="6:104" x14ac:dyDescent="0.2">
      <c r="F1028" s="3">
        <v>1025</v>
      </c>
      <c r="G1028" s="3">
        <f t="shared" si="972"/>
        <v>86</v>
      </c>
      <c r="H1028" s="8" t="str">
        <f t="shared" ca="1" si="969"/>
        <v/>
      </c>
      <c r="I1028" s="6" t="str">
        <f t="shared" ca="1" si="977"/>
        <v/>
      </c>
      <c r="J1028" s="6" t="str">
        <f t="shared" ref="J1028:J1091" ca="1" si="978">IF($H1028="","",IF(OR($C$13="",$C$14=""),"",ROUND(DAYS360($C$13,$H1028)/360,0)))</f>
        <v/>
      </c>
      <c r="K1028" s="7"/>
      <c r="L1028" s="6" t="str">
        <f ca="1">IF($H1028="","",IF($J1028="",VLOOKUP($I1028,Sterbetafeln!$A$4:$I$124,$D$10,FALSE),MAX(0.0005,VLOOKUP($I1028,Sterbetafeln!$A$4:$I$124,$D$10,FALSE)*VLOOKUP($J1028,Sterbetafeln!$A$4:$I$124,$D$13,FALSE))))</f>
        <v/>
      </c>
      <c r="M1028" s="78">
        <f ca="1">SUM($O$3:$O1028)</f>
        <v>0</v>
      </c>
      <c r="N1028" s="25" t="str">
        <f t="shared" ca="1" si="931"/>
        <v/>
      </c>
      <c r="O1028" s="25" t="str">
        <f t="shared" ca="1" si="932"/>
        <v/>
      </c>
      <c r="P1028" s="25" t="str">
        <f t="shared" ca="1" si="933"/>
        <v/>
      </c>
      <c r="Q1028" s="7" t="str">
        <f t="shared" ca="1" si="934"/>
        <v/>
      </c>
      <c r="R1028" s="25" t="str">
        <f t="shared" ca="1" si="935"/>
        <v/>
      </c>
      <c r="S1028" s="25">
        <f ca="1">SUM(R$3:R1028)</f>
        <v>0</v>
      </c>
      <c r="T1028" s="25" t="str">
        <f t="shared" ca="1" si="936"/>
        <v/>
      </c>
      <c r="U1028" s="25" t="str">
        <f t="shared" ref="U1028:U1091" ca="1" si="979">IF($H1028="","",ROUND(MAX(T1028*$C$25,$C$26)/12,2))</f>
        <v/>
      </c>
      <c r="V1028" s="25" t="str">
        <f t="shared" ca="1" si="937"/>
        <v/>
      </c>
      <c r="W1028" s="25" t="str">
        <f t="shared" ref="W1028:W1091" ca="1" si="980">IF($H1028="","",ROUND((T1028*$C$28)/12,2))</f>
        <v/>
      </c>
      <c r="X1028" s="25" t="str">
        <f t="shared" ca="1" si="938"/>
        <v/>
      </c>
      <c r="Y1028" s="25" t="str">
        <f t="shared" ref="Y1028:Y1091" ca="1" si="981">IF($H1028="","",ROUND(X1028-T1028,2))</f>
        <v/>
      </c>
      <c r="Z1028" s="25" t="str">
        <f t="shared" ca="1" si="973"/>
        <v/>
      </c>
      <c r="AA1028" s="25" t="str">
        <f t="shared" ca="1" si="940"/>
        <v/>
      </c>
      <c r="AB1028" s="25" t="str">
        <f ca="1">IF($H1028="","",IF($Q1028="x",SUM(U$3:W1028)+SUM(Z$3:AA1028)-SUM(AB$3:AB1027),0))</f>
        <v/>
      </c>
      <c r="AC1028" s="25" t="str">
        <f t="shared" ca="1" si="941"/>
        <v/>
      </c>
      <c r="AD1028" s="25" t="str">
        <f t="shared" ref="AD1028:AD1091" ca="1" si="982">IF($H1028="","",ROUND(MAX(0,AC1028-$C$31+$BW1028)*$C$86,2))</f>
        <v/>
      </c>
      <c r="AE1028" s="7"/>
      <c r="AF1028" s="25" t="str">
        <f t="shared" ca="1" si="942"/>
        <v/>
      </c>
      <c r="AG1028" s="25">
        <f ca="1">SUM(AF$3:AF1028)</f>
        <v>0</v>
      </c>
      <c r="AH1028" s="25" t="str">
        <f t="shared" ca="1" si="943"/>
        <v/>
      </c>
      <c r="AI1028" s="25" t="str">
        <f t="shared" ref="AI1028:AI1091" ca="1" si="983">IF($H1028="","",ROUND(MAX(AH1028*$C$25,$C$26)/12,2))</f>
        <v/>
      </c>
      <c r="AJ1028" s="25" t="str">
        <f t="shared" ca="1" si="944"/>
        <v/>
      </c>
      <c r="AK1028" s="25" t="str">
        <f t="shared" ref="AK1028:AK1091" ca="1" si="984">IF($H1028="","",ROUND((AH1028*$C$28)/12,2))</f>
        <v/>
      </c>
      <c r="AL1028" s="25" t="str">
        <f t="shared" ca="1" si="945"/>
        <v/>
      </c>
      <c r="AM1028" s="25" t="str">
        <f t="shared" ref="AM1028:AM1091" ca="1" si="985">IF($H1028="","",ROUND(AL1028-AH1028,2))</f>
        <v/>
      </c>
      <c r="AN1028" s="25" t="str">
        <f t="shared" ca="1" si="946"/>
        <v/>
      </c>
      <c r="AO1028" s="25" t="str">
        <f t="shared" ca="1" si="947"/>
        <v/>
      </c>
      <c r="AP1028" s="25" t="str">
        <f ca="1">IF($H1028="","",IF($Q1028="x",SUM(AI$3:AK1028)+SUM(AN$3:AO1028)-SUM(AP$3:AP1027),0))</f>
        <v/>
      </c>
      <c r="AQ1028" s="25" t="str">
        <f t="shared" ca="1" si="948"/>
        <v/>
      </c>
      <c r="AR1028" s="25" t="str">
        <f t="shared" ref="AR1028:AR1091" ca="1" si="986">IF($H1028="","",ROUND(MAX(0,AQ1028-$C$31+$BW1028)*$C$86,2))</f>
        <v/>
      </c>
      <c r="AS1028" s="7"/>
      <c r="AT1028" s="25" t="str">
        <f t="shared" ca="1" si="949"/>
        <v/>
      </c>
      <c r="AU1028" s="25">
        <f ca="1">SUM(AT$3:AT1028)</f>
        <v>0</v>
      </c>
      <c r="AV1028" s="25" t="str">
        <f t="shared" ca="1" si="950"/>
        <v/>
      </c>
      <c r="AW1028" s="25" t="str">
        <f t="shared" ref="AW1028:AW1091" ca="1" si="987">IF($H1028="","",ROUND(MAX(AV1028*$C$25,$C$26)/12,2))</f>
        <v/>
      </c>
      <c r="AX1028" s="25" t="str">
        <f t="shared" ca="1" si="951"/>
        <v/>
      </c>
      <c r="AY1028" s="25" t="str">
        <f t="shared" ca="1" si="952"/>
        <v/>
      </c>
      <c r="AZ1028" s="25" t="str">
        <f t="shared" ca="1" si="953"/>
        <v/>
      </c>
      <c r="BA1028" s="25" t="str">
        <f t="shared" ca="1" si="954"/>
        <v/>
      </c>
      <c r="BB1028" s="25" t="str">
        <f t="shared" ca="1" si="955"/>
        <v/>
      </c>
      <c r="BC1028" s="25" t="str">
        <f t="shared" ca="1" si="956"/>
        <v/>
      </c>
      <c r="BD1028" s="25" t="str">
        <f ca="1">IF($H1028="","",IF($Q1028="x",SUM(AW$3:AY1028)+SUM(BB$3:BC1028)-SUM(BD$3:BD1027),0))</f>
        <v/>
      </c>
      <c r="BE1028" s="25" t="str">
        <f t="shared" ca="1" si="957"/>
        <v/>
      </c>
      <c r="BF1028" s="25" t="str">
        <f t="shared" ref="BF1028:BF1091" ca="1" si="988">IF($H1028="","",ROUND(MAX(0,BE1028-$C$31+$BW1028)*$C$86,2))</f>
        <v/>
      </c>
      <c r="BG1028" s="7"/>
      <c r="BI1028" s="25" t="str">
        <f t="shared" ca="1" si="958"/>
        <v/>
      </c>
      <c r="BJ1028" s="25">
        <f ca="1">SUM(BI$3:BI1028)</f>
        <v>0</v>
      </c>
      <c r="BK1028" s="25" t="str">
        <f t="shared" ca="1" si="970"/>
        <v/>
      </c>
      <c r="BL1028" s="25" t="str">
        <f t="shared" ref="BL1028:BL1091" ca="1" si="989">IF($H1028="","",ROUND(MAX(BK1028*$C$25,$C$26)/12,2))</f>
        <v/>
      </c>
      <c r="BM1028" s="25" t="str">
        <f t="shared" ca="1" si="959"/>
        <v/>
      </c>
      <c r="BN1028" s="25" t="str">
        <f t="shared" ca="1" si="960"/>
        <v/>
      </c>
      <c r="BO1028" s="25" t="str">
        <f t="shared" ca="1" si="961"/>
        <v/>
      </c>
      <c r="BP1028" s="25" t="str">
        <f t="shared" ca="1" si="962"/>
        <v/>
      </c>
      <c r="BQ1028" s="25" t="str">
        <f t="shared" ca="1" si="963"/>
        <v/>
      </c>
      <c r="BR1028" s="25" t="str">
        <f t="shared" ca="1" si="964"/>
        <v/>
      </c>
      <c r="BS1028" s="25" t="str">
        <f ca="1">IF($H1028="","",IF($Q1028="x",SUM(BL$3:BN1028)+SUM(BQ$3:BR1028)-SUM(BS$3:BS1027),0))</f>
        <v/>
      </c>
      <c r="BT1028" s="25" t="str">
        <f t="shared" ca="1" si="965"/>
        <v/>
      </c>
      <c r="BU1028" s="25" t="str">
        <f t="shared" ref="BU1028:BU1091" ca="1" si="990">IF($H1028="","",ROUND(MAX(0,BT1028-$C$31+$BW1028)*$C$86,2))</f>
        <v/>
      </c>
      <c r="BV1028" s="7"/>
      <c r="BY1028" s="7"/>
      <c r="CB1028" s="131">
        <f t="shared" si="974"/>
        <v>1025</v>
      </c>
      <c r="CC1028" s="132" t="str">
        <f t="shared" ca="1" si="966"/>
        <v/>
      </c>
      <c r="CD1028" s="133" t="str">
        <f t="shared" ca="1" si="975"/>
        <v/>
      </c>
      <c r="CE1028" s="133" t="str">
        <f t="shared" ca="1" si="967"/>
        <v/>
      </c>
      <c r="CF1028" s="133" t="str">
        <f t="shared" ca="1" si="976"/>
        <v/>
      </c>
      <c r="CG1028" s="133" t="str">
        <f t="shared" ca="1" si="968"/>
        <v/>
      </c>
      <c r="CH1028" s="133" t="str">
        <f ca="1">IF($H1028="","",IF(MONTH($H1028)=MONTH($C$4)-1,MAX(0,(CG1028-SUM(N1017:N1028)+SUM(O1017:O1028))-(VLOOKUP(CB1028-12,$CB$3:$CH1027,6,FALSE))),0)*0.25)</f>
        <v/>
      </c>
      <c r="CI1028" s="133" t="str">
        <f ca="1">IF($H1028="","",CG1028-SUM($CH$4:$CH1028))</f>
        <v/>
      </c>
      <c r="CK1028" s="133" t="str">
        <f ca="1">IF($H1028="","",SUM($N$4:$N1028)+$CK$3)</f>
        <v/>
      </c>
      <c r="CL1028" s="133" t="str">
        <f ca="1">IF($H1028="","",SUM($O$4:$O1028))</f>
        <v/>
      </c>
      <c r="CM1028" s="133" t="str">
        <f t="shared" ca="1" si="971"/>
        <v/>
      </c>
      <c r="CN1028" s="133" t="str">
        <f ca="1">IF($H1028="","",ROUND(IF(MONTH($H1028)=MONTH($C$4)-1,BT1028*(1+CC1028)-SUM($CM$4:$CM1028),0),2))</f>
        <v/>
      </c>
      <c r="CZ1028" s="132" t="str">
        <f t="shared" ref="CZ1028:CZ1091" ca="1" si="991">IF($H1028="","",IF($C$30="FLEX",IF($G1029&gt;5,ROUND(((($C$5-$G1029+1)/($C$5-5)*($C$29-1))+1),4),1),ROUND($C$29,4)))</f>
        <v/>
      </c>
    </row>
    <row r="1029" spans="6:104" x14ac:dyDescent="0.2">
      <c r="F1029" s="3">
        <v>1026</v>
      </c>
      <c r="G1029" s="3">
        <f t="shared" si="972"/>
        <v>86</v>
      </c>
      <c r="H1029" s="8" t="str">
        <f t="shared" ca="1" si="969"/>
        <v/>
      </c>
      <c r="I1029" s="6" t="str">
        <f t="shared" ca="1" si="977"/>
        <v/>
      </c>
      <c r="J1029" s="6" t="str">
        <f t="shared" ca="1" si="978"/>
        <v/>
      </c>
      <c r="K1029" s="7"/>
      <c r="L1029" s="6" t="str">
        <f ca="1">IF($H1029="","",IF($J1029="",VLOOKUP($I1029,Sterbetafeln!$A$4:$I$124,$D$10,FALSE),MAX(0.0005,VLOOKUP($I1029,Sterbetafeln!$A$4:$I$124,$D$10,FALSE)*VLOOKUP($J1029,Sterbetafeln!$A$4:$I$124,$D$13,FALSE))))</f>
        <v/>
      </c>
      <c r="M1029" s="78">
        <f ca="1">SUM($O$3:$O1029)</f>
        <v>0</v>
      </c>
      <c r="N1029" s="25" t="str">
        <f t="shared" ref="N1029:N1092" ca="1" si="992">IF($H1029="","",IF($C$59-1=$H1028,$C$60,0)+IF($C$66-1=$H1028,$C$67,0)+IF($C$73-1=$H1028,$C$74,0))</f>
        <v/>
      </c>
      <c r="O1029" s="25" t="str">
        <f t="shared" ref="O1029:O1092" ca="1" si="993">IF($H1029="","",IF($C$53-1=$H1028,$C$54,0)+IF($C$55-1=$H1028,$C$56,0)+IF($C$57-1=$H1028,$C$58,0)+IF(AND($H1029&gt;$C$50,$H1028&lt;$C$51,MOD($F1029,$D$49)=0),$C$48,0))</f>
        <v/>
      </c>
      <c r="P1029" s="25" t="str">
        <f t="shared" ref="P1029:P1092" ca="1" si="994">IF($H1029="","",IF($C$59-1=$H1028,$C$60-$C$65,0)+IF($C$66-1=$H1028,$C$67-$C$72,0)+IF($C$73-1=$H1028,$C$74-$C$79,0)+IF($O1029&gt;0,$C$32,0))</f>
        <v/>
      </c>
      <c r="Q1029" s="7" t="str">
        <f t="shared" ref="Q1029:Q1092" ca="1" si="995">IF($H1029="","",IF($H1030="","x",IF(MONTH($H1029)=3,"x",IF(MONTH($H1029)=6,"x",IF(MONTH($H1029)=9,"x",IF(MONTH($H1029)=12,"x",""))))))</f>
        <v/>
      </c>
      <c r="R1029" s="25" t="str">
        <f t="shared" ref="R1029:R1092" ca="1" si="996">IF($H1029="","",IF(MIN($O1029+$P1029,AC1028+$N1029)&gt;=$O1029+$P1029,$O1029,AC1028))</f>
        <v/>
      </c>
      <c r="S1029" s="25">
        <f ca="1">SUM(R$3:R1029)</f>
        <v>0</v>
      </c>
      <c r="T1029" s="25" t="str">
        <f t="shared" ref="T1029:T1092" ca="1" si="997">IF($H1029="","",MAX(0,(AC1028+$N1029-$O1029-$P1029)*((1+$C$34)^(1/12))))</f>
        <v/>
      </c>
      <c r="U1029" s="25" t="str">
        <f t="shared" ca="1" si="979"/>
        <v/>
      </c>
      <c r="V1029" s="25" t="str">
        <f t="shared" ref="V1029:V1092" ca="1" si="998">IF($H1029="","",ROUND($C$27/12,2))</f>
        <v/>
      </c>
      <c r="W1029" s="25" t="str">
        <f t="shared" ca="1" si="980"/>
        <v/>
      </c>
      <c r="X1029" s="25" t="str">
        <f t="shared" ref="X1029:X1092" ca="1" si="999">IF($H1029="","",MAX($C$29,T1029))</f>
        <v/>
      </c>
      <c r="Y1029" s="25" t="str">
        <f t="shared" ca="1" si="981"/>
        <v/>
      </c>
      <c r="Z1029" s="25" t="str">
        <f t="shared" ca="1" si="973"/>
        <v/>
      </c>
      <c r="AA1029" s="25" t="str">
        <f t="shared" ref="AA1029:AA1092" ca="1" si="1000">IF($H1029="","",ROUND(IF($N1029&gt;0,MIN($C$82,MAX($N1029*$C$83,$C$81)),0)+IF($O1029&gt;0,MIN($C$82,MAX($O1029*$C$83,$C$81)),0)+(T1029*$C$84)/12,2))</f>
        <v/>
      </c>
      <c r="AB1029" s="25" t="str">
        <f ca="1">IF($H1029="","",IF($Q1029="x",SUM(U$3:W1029)+SUM(Z$3:AA1029)-SUM(AB$3:AB1028),0))</f>
        <v/>
      </c>
      <c r="AC1029" s="25" t="str">
        <f t="shared" ref="AC1029:AC1092" ca="1" si="1001">IF($H1029="","",MAX(0,ROUND(T1029-AB1029,2)))</f>
        <v/>
      </c>
      <c r="AD1029" s="25" t="str">
        <f t="shared" ca="1" si="982"/>
        <v/>
      </c>
      <c r="AE1029" s="7"/>
      <c r="AF1029" s="25" t="str">
        <f t="shared" ref="AF1029:AF1092" ca="1" si="1002">IF($H1029="","",IF(MIN($O1029+$P1029,AQ1028+$N1029)&gt;=$O1029+$P1029,$O1029,AQ1028))</f>
        <v/>
      </c>
      <c r="AG1029" s="25">
        <f ca="1">SUM(AF$3:AF1029)</f>
        <v>0</v>
      </c>
      <c r="AH1029" s="25" t="str">
        <f t="shared" ref="AH1029:AH1092" ca="1" si="1003">IF($H1029="","",MAX(0,(AQ1028+$N1029-$O1029-$P1029)*((1+$C$35)^(1/12))))</f>
        <v/>
      </c>
      <c r="AI1029" s="25" t="str">
        <f t="shared" ca="1" si="983"/>
        <v/>
      </c>
      <c r="AJ1029" s="25" t="str">
        <f t="shared" ref="AJ1029:AJ1092" ca="1" si="1004">IF($H1029="","",ROUND($C$27/12,2))</f>
        <v/>
      </c>
      <c r="AK1029" s="25" t="str">
        <f t="shared" ca="1" si="984"/>
        <v/>
      </c>
      <c r="AL1029" s="25" t="str">
        <f t="shared" ref="AL1029:AL1092" ca="1" si="1005">IF($H1029="","",MAX($C$29,AH1029))</f>
        <v/>
      </c>
      <c r="AM1029" s="25" t="str">
        <f t="shared" ca="1" si="985"/>
        <v/>
      </c>
      <c r="AN1029" s="25" t="str">
        <f t="shared" ref="AN1029:AN1092" ca="1" si="1006">IF($H1029="","",ROUND((AM1029*$L1029)/12,2))</f>
        <v/>
      </c>
      <c r="AO1029" s="25" t="str">
        <f t="shared" ref="AO1029:AO1092" ca="1" si="1007">IF($H1029="","",ROUND(IF($N1029&gt;0,MIN($C$82,MAX($N1029*$C$83,$C$81)),0)+IF($O1029&gt;0,MIN($C$82,MAX($O1029*$C$83,$C$81)),0)+(AH1029*$C$84)/12,2))</f>
        <v/>
      </c>
      <c r="AP1029" s="25" t="str">
        <f ca="1">IF($H1029="","",IF($Q1029="x",SUM(AI$3:AK1029)+SUM(AN$3:AO1029)-SUM(AP$3:AP1028),0))</f>
        <v/>
      </c>
      <c r="AQ1029" s="25" t="str">
        <f t="shared" ref="AQ1029:AQ1092" ca="1" si="1008">IF($H1029="","",MAX(0,ROUND(AH1029-AP1029,2)))</f>
        <v/>
      </c>
      <c r="AR1029" s="25" t="str">
        <f t="shared" ca="1" si="986"/>
        <v/>
      </c>
      <c r="AS1029" s="7"/>
      <c r="AT1029" s="25" t="str">
        <f t="shared" ref="AT1029:AT1092" ca="1" si="1009">IF($H1029="","",IF(MIN($O1029+$P1029,BE1028+$N1029)&gt;=$O1029+$P1029,$O1029,BE1028))</f>
        <v/>
      </c>
      <c r="AU1029" s="25">
        <f ca="1">SUM(AT$3:AT1029)</f>
        <v>0</v>
      </c>
      <c r="AV1029" s="25" t="str">
        <f t="shared" ref="AV1029:AV1092" ca="1" si="1010">IF($H1029="","",MAX(0,(BE1028+$N1029-$O1029-$P1029)*((1+$C$36)^(1/12))))</f>
        <v/>
      </c>
      <c r="AW1029" s="25" t="str">
        <f t="shared" ca="1" si="987"/>
        <v/>
      </c>
      <c r="AX1029" s="25" t="str">
        <f t="shared" ref="AX1029:AX1092" ca="1" si="1011">IF($H1029="","",ROUND($C$27/12,2))</f>
        <v/>
      </c>
      <c r="AY1029" s="25" t="str">
        <f t="shared" ref="AY1029:AY1092" ca="1" si="1012">IF($H1029="","",ROUND((AV1029*$C$28)/12,2))</f>
        <v/>
      </c>
      <c r="AZ1029" s="25" t="str">
        <f t="shared" ref="AZ1029:AZ1092" ca="1" si="1013">IF($H1029="","",MAX($C$29,AV1029))</f>
        <v/>
      </c>
      <c r="BA1029" s="25" t="str">
        <f t="shared" ref="BA1029:BA1092" ca="1" si="1014">IF($H1029="","",ROUND(AZ1029-AV1029,2))</f>
        <v/>
      </c>
      <c r="BB1029" s="25" t="str">
        <f t="shared" ref="BB1029:BB1092" ca="1" si="1015">IF($H1029="","",ROUND((BA1029*$L1029)/12,2))</f>
        <v/>
      </c>
      <c r="BC1029" s="25" t="str">
        <f t="shared" ref="BC1029:BC1092" ca="1" si="1016">IF($H1029="","",ROUND(IF($N1029&gt;0,MIN($C$82,MAX($N1029*$C$83,$C$81)),0)+IF($O1029&gt;0,MIN($C$82,MAX($O1029*$C$83,$C$81)),0)+(AV1029*$C$84)/12,2))</f>
        <v/>
      </c>
      <c r="BD1029" s="25" t="str">
        <f ca="1">IF($H1029="","",IF($Q1029="x",SUM(AW$3:AY1029)+SUM(BB$3:BC1029)-SUM(BD$3:BD1028),0))</f>
        <v/>
      </c>
      <c r="BE1029" s="25" t="str">
        <f t="shared" ref="BE1029:BE1092" ca="1" si="1017">IF($H1029="","",MAX(0,ROUND(AV1029-BD1029,2)))</f>
        <v/>
      </c>
      <c r="BF1029" s="25" t="str">
        <f t="shared" ca="1" si="988"/>
        <v/>
      </c>
      <c r="BG1029" s="7"/>
      <c r="BI1029" s="25" t="str">
        <f t="shared" ref="BI1029:BI1092" ca="1" si="1018">IF($H1029="","",IF(MIN($O1029+$P1029,BT1028+$N1029)&gt;=$O1029+$P1029,$O1029,BT1028))</f>
        <v/>
      </c>
      <c r="BJ1029" s="25">
        <f ca="1">SUM(BI$3:BI1029)</f>
        <v>0</v>
      </c>
      <c r="BK1029" s="25" t="str">
        <f t="shared" ca="1" si="970"/>
        <v/>
      </c>
      <c r="BL1029" s="25" t="str">
        <f t="shared" ca="1" si="989"/>
        <v/>
      </c>
      <c r="BM1029" s="25" t="str">
        <f t="shared" ref="BM1029:BM1092" ca="1" si="1019">IF($H1029="","",ROUND($C$27/12,2))</f>
        <v/>
      </c>
      <c r="BN1029" s="25" t="str">
        <f t="shared" ref="BN1029:BN1092" ca="1" si="1020">IF($H1029="","",ROUND((BK1029*$C$28)/12,2))</f>
        <v/>
      </c>
      <c r="BO1029" s="25" t="str">
        <f t="shared" ref="BO1029:BO1092" ca="1" si="1021">IF($H1029="","",MAX($C$29,BK1029))</f>
        <v/>
      </c>
      <c r="BP1029" s="25" t="str">
        <f t="shared" ref="BP1029:BP1092" ca="1" si="1022">IF($H1029="","",ROUND(BO1029-BK1029,2))</f>
        <v/>
      </c>
      <c r="BQ1029" s="25" t="str">
        <f t="shared" ref="BQ1029:BQ1092" ca="1" si="1023">IF($H1029="","",ROUND((BP1029*$L1029)/12,2))</f>
        <v/>
      </c>
      <c r="BR1029" s="25" t="str">
        <f t="shared" ref="BR1029:BR1092" ca="1" si="1024">IF($H1029="","",ROUND(IF($N1029&gt;0,MIN($C$82,MAX($N1029*$C$83,$C$81)),0)+IF($O1029&gt;0,MIN($C$82,MAX($O1029*$C$83,$C$81)),0)+(BK1029*$C$84)/12,2))</f>
        <v/>
      </c>
      <c r="BS1029" s="25" t="str">
        <f ca="1">IF($H1029="","",IF($Q1029="x",SUM(BL$3:BN1029)+SUM(BQ$3:BR1029)-SUM(BS$3:BS1028),0))</f>
        <v/>
      </c>
      <c r="BT1029" s="25" t="str">
        <f t="shared" ref="BT1029:BT1092" ca="1" si="1025">IF($H1029="","",MAX(0,ROUND(BK1029-BS1029,2)))</f>
        <v/>
      </c>
      <c r="BU1029" s="25" t="str">
        <f t="shared" ca="1" si="990"/>
        <v/>
      </c>
      <c r="BV1029" s="7"/>
      <c r="BY1029" s="7"/>
      <c r="CB1029" s="131">
        <f t="shared" si="974"/>
        <v>1026</v>
      </c>
      <c r="CC1029" s="132" t="str">
        <f t="shared" ref="CC1029:CC1092" ca="1" si="1026">IF($H1029="","",IF(MONTH($H1029)=MONTH($C$4)-1,IF(RAND()&gt;0.5,1,-1)*RAND()/$CO$5,0))</f>
        <v/>
      </c>
      <c r="CD1029" s="133" t="str">
        <f t="shared" ca="1" si="975"/>
        <v/>
      </c>
      <c r="CE1029" s="133" t="str">
        <f t="shared" ref="CE1029:CE1092" ca="1" si="1027">IF($H1029="","",ROUND((((CF1028+CD1029)/2)*0.005)/12,2))</f>
        <v/>
      </c>
      <c r="CF1029" s="133" t="str">
        <f t="shared" ca="1" si="976"/>
        <v/>
      </c>
      <c r="CG1029" s="133" t="str">
        <f t="shared" ref="CG1029:CG1092" ca="1" si="1028">IF($H1029="","",IF(MONTH($H1029)=MONTH($C$4)-1,CF1029*(1+CC1029),0))</f>
        <v/>
      </c>
      <c r="CH1029" s="133" t="str">
        <f ca="1">IF($H1029="","",IF(MONTH($H1029)=MONTH($C$4)-1,MAX(0,(CG1029-SUM(N1018:N1029)+SUM(O1018:O1029))-(VLOOKUP(CB1029-12,$CB$3:$CH1028,6,FALSE))),0)*0.25)</f>
        <v/>
      </c>
      <c r="CI1029" s="133" t="str">
        <f ca="1">IF($H1029="","",CG1029-SUM($CH$4:$CH1029))</f>
        <v/>
      </c>
      <c r="CK1029" s="133" t="str">
        <f ca="1">IF($H1029="","",SUM($N$4:$N1029)+$CK$3)</f>
        <v/>
      </c>
      <c r="CL1029" s="133" t="str">
        <f ca="1">IF($H1029="","",SUM($O$4:$O1029))</f>
        <v/>
      </c>
      <c r="CM1029" s="133" t="str">
        <f t="shared" ca="1" si="971"/>
        <v/>
      </c>
      <c r="CN1029" s="133" t="str">
        <f ca="1">IF($H1029="","",ROUND(IF(MONTH($H1029)=MONTH($C$4)-1,BT1029*(1+CC1029)-SUM($CM$4:$CM1029),0),2))</f>
        <v/>
      </c>
      <c r="CZ1029" s="132" t="str">
        <f t="shared" ca="1" si="991"/>
        <v/>
      </c>
    </row>
    <row r="1030" spans="6:104" x14ac:dyDescent="0.2">
      <c r="F1030" s="3">
        <v>1027</v>
      </c>
      <c r="G1030" s="3">
        <f t="shared" si="972"/>
        <v>86</v>
      </c>
      <c r="H1030" s="8" t="str">
        <f t="shared" ref="H1030:H1093" ca="1" si="1029">IF(OR($G1030&gt;$C$5,$H1029=""),"",DATE(YEAR($H$4),MONTH($H$4)+$F1030,1)-1)</f>
        <v/>
      </c>
      <c r="I1030" s="6" t="str">
        <f t="shared" ca="1" si="977"/>
        <v/>
      </c>
      <c r="J1030" s="6" t="str">
        <f t="shared" ca="1" si="978"/>
        <v/>
      </c>
      <c r="K1030" s="7"/>
      <c r="L1030" s="6" t="str">
        <f ca="1">IF($H1030="","",IF($J1030="",VLOOKUP($I1030,Sterbetafeln!$A$4:$I$124,$D$10,FALSE),MAX(0.0005,VLOOKUP($I1030,Sterbetafeln!$A$4:$I$124,$D$10,FALSE)*VLOOKUP($J1030,Sterbetafeln!$A$4:$I$124,$D$13,FALSE))))</f>
        <v/>
      </c>
      <c r="M1030" s="78">
        <f ca="1">SUM($O$3:$O1030)</f>
        <v>0</v>
      </c>
      <c r="N1030" s="25" t="str">
        <f t="shared" ca="1" si="992"/>
        <v/>
      </c>
      <c r="O1030" s="25" t="str">
        <f t="shared" ca="1" si="993"/>
        <v/>
      </c>
      <c r="P1030" s="25" t="str">
        <f t="shared" ca="1" si="994"/>
        <v/>
      </c>
      <c r="Q1030" s="7" t="str">
        <f t="shared" ca="1" si="995"/>
        <v/>
      </c>
      <c r="R1030" s="25" t="str">
        <f t="shared" ca="1" si="996"/>
        <v/>
      </c>
      <c r="S1030" s="25">
        <f ca="1">SUM(R$3:R1030)</f>
        <v>0</v>
      </c>
      <c r="T1030" s="25" t="str">
        <f t="shared" ca="1" si="997"/>
        <v/>
      </c>
      <c r="U1030" s="25" t="str">
        <f t="shared" ca="1" si="979"/>
        <v/>
      </c>
      <c r="V1030" s="25" t="str">
        <f t="shared" ca="1" si="998"/>
        <v/>
      </c>
      <c r="W1030" s="25" t="str">
        <f t="shared" ca="1" si="980"/>
        <v/>
      </c>
      <c r="X1030" s="25" t="str">
        <f t="shared" ca="1" si="999"/>
        <v/>
      </c>
      <c r="Y1030" s="25" t="str">
        <f t="shared" ca="1" si="981"/>
        <v/>
      </c>
      <c r="Z1030" s="25" t="str">
        <f t="shared" ca="1" si="973"/>
        <v/>
      </c>
      <c r="AA1030" s="25" t="str">
        <f t="shared" ca="1" si="1000"/>
        <v/>
      </c>
      <c r="AB1030" s="25" t="str">
        <f ca="1">IF($H1030="","",IF($Q1030="x",SUM(U$3:W1030)+SUM(Z$3:AA1030)-SUM(AB$3:AB1029),0))</f>
        <v/>
      </c>
      <c r="AC1030" s="25" t="str">
        <f t="shared" ca="1" si="1001"/>
        <v/>
      </c>
      <c r="AD1030" s="25" t="str">
        <f t="shared" ca="1" si="982"/>
        <v/>
      </c>
      <c r="AE1030" s="7"/>
      <c r="AF1030" s="25" t="str">
        <f t="shared" ca="1" si="1002"/>
        <v/>
      </c>
      <c r="AG1030" s="25">
        <f ca="1">SUM(AF$3:AF1030)</f>
        <v>0</v>
      </c>
      <c r="AH1030" s="25" t="str">
        <f t="shared" ca="1" si="1003"/>
        <v/>
      </c>
      <c r="AI1030" s="25" t="str">
        <f t="shared" ca="1" si="983"/>
        <v/>
      </c>
      <c r="AJ1030" s="25" t="str">
        <f t="shared" ca="1" si="1004"/>
        <v/>
      </c>
      <c r="AK1030" s="25" t="str">
        <f t="shared" ca="1" si="984"/>
        <v/>
      </c>
      <c r="AL1030" s="25" t="str">
        <f t="shared" ca="1" si="1005"/>
        <v/>
      </c>
      <c r="AM1030" s="25" t="str">
        <f t="shared" ca="1" si="985"/>
        <v/>
      </c>
      <c r="AN1030" s="25" t="str">
        <f t="shared" ca="1" si="1006"/>
        <v/>
      </c>
      <c r="AO1030" s="25" t="str">
        <f t="shared" ca="1" si="1007"/>
        <v/>
      </c>
      <c r="AP1030" s="25" t="str">
        <f ca="1">IF($H1030="","",IF($Q1030="x",SUM(AI$3:AK1030)+SUM(AN$3:AO1030)-SUM(AP$3:AP1029),0))</f>
        <v/>
      </c>
      <c r="AQ1030" s="25" t="str">
        <f t="shared" ca="1" si="1008"/>
        <v/>
      </c>
      <c r="AR1030" s="25" t="str">
        <f t="shared" ca="1" si="986"/>
        <v/>
      </c>
      <c r="AS1030" s="7"/>
      <c r="AT1030" s="25" t="str">
        <f t="shared" ca="1" si="1009"/>
        <v/>
      </c>
      <c r="AU1030" s="25">
        <f ca="1">SUM(AT$3:AT1030)</f>
        <v>0</v>
      </c>
      <c r="AV1030" s="25" t="str">
        <f t="shared" ca="1" si="1010"/>
        <v/>
      </c>
      <c r="AW1030" s="25" t="str">
        <f t="shared" ca="1" si="987"/>
        <v/>
      </c>
      <c r="AX1030" s="25" t="str">
        <f t="shared" ca="1" si="1011"/>
        <v/>
      </c>
      <c r="AY1030" s="25" t="str">
        <f t="shared" ca="1" si="1012"/>
        <v/>
      </c>
      <c r="AZ1030" s="25" t="str">
        <f t="shared" ca="1" si="1013"/>
        <v/>
      </c>
      <c r="BA1030" s="25" t="str">
        <f t="shared" ca="1" si="1014"/>
        <v/>
      </c>
      <c r="BB1030" s="25" t="str">
        <f t="shared" ca="1" si="1015"/>
        <v/>
      </c>
      <c r="BC1030" s="25" t="str">
        <f t="shared" ca="1" si="1016"/>
        <v/>
      </c>
      <c r="BD1030" s="25" t="str">
        <f ca="1">IF($H1030="","",IF($Q1030="x",SUM(AW$3:AY1030)+SUM(BB$3:BC1030)-SUM(BD$3:BD1029),0))</f>
        <v/>
      </c>
      <c r="BE1030" s="25" t="str">
        <f t="shared" ca="1" si="1017"/>
        <v/>
      </c>
      <c r="BF1030" s="25" t="str">
        <f t="shared" ca="1" si="988"/>
        <v/>
      </c>
      <c r="BG1030" s="7"/>
      <c r="BI1030" s="25" t="str">
        <f t="shared" ca="1" si="1018"/>
        <v/>
      </c>
      <c r="BJ1030" s="25">
        <f ca="1">SUM(BI$3:BI1030)</f>
        <v>0</v>
      </c>
      <c r="BK1030" s="25" t="str">
        <f t="shared" ref="BK1030:BK1093" ca="1" si="1030">IF($H1030="","",MAX(0,(BT1029+$N1030-$O1030-$P1030)*((1+$C$37)^(1/12))))</f>
        <v/>
      </c>
      <c r="BL1030" s="25" t="str">
        <f t="shared" ca="1" si="989"/>
        <v/>
      </c>
      <c r="BM1030" s="25" t="str">
        <f t="shared" ca="1" si="1019"/>
        <v/>
      </c>
      <c r="BN1030" s="25" t="str">
        <f t="shared" ca="1" si="1020"/>
        <v/>
      </c>
      <c r="BO1030" s="25" t="str">
        <f t="shared" ca="1" si="1021"/>
        <v/>
      </c>
      <c r="BP1030" s="25" t="str">
        <f t="shared" ca="1" si="1022"/>
        <v/>
      </c>
      <c r="BQ1030" s="25" t="str">
        <f t="shared" ca="1" si="1023"/>
        <v/>
      </c>
      <c r="BR1030" s="25" t="str">
        <f t="shared" ca="1" si="1024"/>
        <v/>
      </c>
      <c r="BS1030" s="25" t="str">
        <f ca="1">IF($H1030="","",IF($Q1030="x",SUM(BL$3:BN1030)+SUM(BQ$3:BR1030)-SUM(BS$3:BS1029),0))</f>
        <v/>
      </c>
      <c r="BT1030" s="25" t="str">
        <f t="shared" ca="1" si="1025"/>
        <v/>
      </c>
      <c r="BU1030" s="25" t="str">
        <f t="shared" ca="1" si="990"/>
        <v/>
      </c>
      <c r="BV1030" s="7"/>
      <c r="BY1030" s="7"/>
      <c r="CB1030" s="131">
        <f t="shared" si="974"/>
        <v>1027</v>
      </c>
      <c r="CC1030" s="132" t="str">
        <f t="shared" ca="1" si="1026"/>
        <v/>
      </c>
      <c r="CD1030" s="133" t="str">
        <f t="shared" ca="1" si="975"/>
        <v/>
      </c>
      <c r="CE1030" s="133" t="str">
        <f t="shared" ca="1" si="1027"/>
        <v/>
      </c>
      <c r="CF1030" s="133" t="str">
        <f t="shared" ca="1" si="976"/>
        <v/>
      </c>
      <c r="CG1030" s="133" t="str">
        <f t="shared" ca="1" si="1028"/>
        <v/>
      </c>
      <c r="CH1030" s="133" t="str">
        <f ca="1">IF($H1030="","",IF(MONTH($H1030)=MONTH($C$4)-1,MAX(0,(CG1030-SUM(N1019:N1030)+SUM(O1019:O1030))-(VLOOKUP(CB1030-12,$CB$3:$CH1029,6,FALSE))),0)*0.25)</f>
        <v/>
      </c>
      <c r="CI1030" s="133" t="str">
        <f ca="1">IF($H1030="","",CG1030-SUM($CH$4:$CH1030))</f>
        <v/>
      </c>
      <c r="CK1030" s="133" t="str">
        <f ca="1">IF($H1030="","",SUM($N$4:$N1030)+$CK$3)</f>
        <v/>
      </c>
      <c r="CL1030" s="133" t="str">
        <f ca="1">IF($H1030="","",SUM($O$4:$O1030))</f>
        <v/>
      </c>
      <c r="CM1030" s="133" t="str">
        <f t="shared" ca="1" si="971"/>
        <v/>
      </c>
      <c r="CN1030" s="133" t="str">
        <f ca="1">IF($H1030="","",ROUND(IF(MONTH($H1030)=MONTH($C$4)-1,BT1030*(1+CC1030)-SUM($CM$4:$CM1030),0),2))</f>
        <v/>
      </c>
      <c r="CZ1030" s="132" t="str">
        <f t="shared" ca="1" si="991"/>
        <v/>
      </c>
    </row>
    <row r="1031" spans="6:104" x14ac:dyDescent="0.2">
      <c r="F1031" s="3">
        <v>1028</v>
      </c>
      <c r="G1031" s="3">
        <f t="shared" si="972"/>
        <v>86</v>
      </c>
      <c r="H1031" s="8" t="str">
        <f t="shared" ca="1" si="1029"/>
        <v/>
      </c>
      <c r="I1031" s="6" t="str">
        <f t="shared" ca="1" si="977"/>
        <v/>
      </c>
      <c r="J1031" s="6" t="str">
        <f t="shared" ca="1" si="978"/>
        <v/>
      </c>
      <c r="K1031" s="7"/>
      <c r="L1031" s="6" t="str">
        <f ca="1">IF($H1031="","",IF($J1031="",VLOOKUP($I1031,Sterbetafeln!$A$4:$I$124,$D$10,FALSE),MAX(0.0005,VLOOKUP($I1031,Sterbetafeln!$A$4:$I$124,$D$10,FALSE)*VLOOKUP($J1031,Sterbetafeln!$A$4:$I$124,$D$13,FALSE))))</f>
        <v/>
      </c>
      <c r="M1031" s="78">
        <f ca="1">SUM($O$3:$O1031)</f>
        <v>0</v>
      </c>
      <c r="N1031" s="25" t="str">
        <f t="shared" ca="1" si="992"/>
        <v/>
      </c>
      <c r="O1031" s="25" t="str">
        <f t="shared" ca="1" si="993"/>
        <v/>
      </c>
      <c r="P1031" s="25" t="str">
        <f t="shared" ca="1" si="994"/>
        <v/>
      </c>
      <c r="Q1031" s="7" t="str">
        <f t="shared" ca="1" si="995"/>
        <v/>
      </c>
      <c r="R1031" s="25" t="str">
        <f t="shared" ca="1" si="996"/>
        <v/>
      </c>
      <c r="S1031" s="25">
        <f ca="1">SUM(R$3:R1031)</f>
        <v>0</v>
      </c>
      <c r="T1031" s="25" t="str">
        <f t="shared" ca="1" si="997"/>
        <v/>
      </c>
      <c r="U1031" s="25" t="str">
        <f t="shared" ca="1" si="979"/>
        <v/>
      </c>
      <c r="V1031" s="25" t="str">
        <f t="shared" ca="1" si="998"/>
        <v/>
      </c>
      <c r="W1031" s="25" t="str">
        <f t="shared" ca="1" si="980"/>
        <v/>
      </c>
      <c r="X1031" s="25" t="str">
        <f t="shared" ca="1" si="999"/>
        <v/>
      </c>
      <c r="Y1031" s="25" t="str">
        <f t="shared" ca="1" si="981"/>
        <v/>
      </c>
      <c r="Z1031" s="25" t="str">
        <f t="shared" ca="1" si="973"/>
        <v/>
      </c>
      <c r="AA1031" s="25" t="str">
        <f t="shared" ca="1" si="1000"/>
        <v/>
      </c>
      <c r="AB1031" s="25" t="str">
        <f ca="1">IF($H1031="","",IF($Q1031="x",SUM(U$3:W1031)+SUM(Z$3:AA1031)-SUM(AB$3:AB1030),0))</f>
        <v/>
      </c>
      <c r="AC1031" s="25" t="str">
        <f t="shared" ca="1" si="1001"/>
        <v/>
      </c>
      <c r="AD1031" s="25" t="str">
        <f t="shared" ca="1" si="982"/>
        <v/>
      </c>
      <c r="AE1031" s="7"/>
      <c r="AF1031" s="25" t="str">
        <f t="shared" ca="1" si="1002"/>
        <v/>
      </c>
      <c r="AG1031" s="25">
        <f ca="1">SUM(AF$3:AF1031)</f>
        <v>0</v>
      </c>
      <c r="AH1031" s="25" t="str">
        <f t="shared" ca="1" si="1003"/>
        <v/>
      </c>
      <c r="AI1031" s="25" t="str">
        <f t="shared" ca="1" si="983"/>
        <v/>
      </c>
      <c r="AJ1031" s="25" t="str">
        <f t="shared" ca="1" si="1004"/>
        <v/>
      </c>
      <c r="AK1031" s="25" t="str">
        <f t="shared" ca="1" si="984"/>
        <v/>
      </c>
      <c r="AL1031" s="25" t="str">
        <f t="shared" ca="1" si="1005"/>
        <v/>
      </c>
      <c r="AM1031" s="25" t="str">
        <f t="shared" ca="1" si="985"/>
        <v/>
      </c>
      <c r="AN1031" s="25" t="str">
        <f t="shared" ca="1" si="1006"/>
        <v/>
      </c>
      <c r="AO1031" s="25" t="str">
        <f t="shared" ca="1" si="1007"/>
        <v/>
      </c>
      <c r="AP1031" s="25" t="str">
        <f ca="1">IF($H1031="","",IF($Q1031="x",SUM(AI$3:AK1031)+SUM(AN$3:AO1031)-SUM(AP$3:AP1030),0))</f>
        <v/>
      </c>
      <c r="AQ1031" s="25" t="str">
        <f t="shared" ca="1" si="1008"/>
        <v/>
      </c>
      <c r="AR1031" s="25" t="str">
        <f t="shared" ca="1" si="986"/>
        <v/>
      </c>
      <c r="AS1031" s="7"/>
      <c r="AT1031" s="25" t="str">
        <f t="shared" ca="1" si="1009"/>
        <v/>
      </c>
      <c r="AU1031" s="25">
        <f ca="1">SUM(AT$3:AT1031)</f>
        <v>0</v>
      </c>
      <c r="AV1031" s="25" t="str">
        <f t="shared" ca="1" si="1010"/>
        <v/>
      </c>
      <c r="AW1031" s="25" t="str">
        <f t="shared" ca="1" si="987"/>
        <v/>
      </c>
      <c r="AX1031" s="25" t="str">
        <f t="shared" ca="1" si="1011"/>
        <v/>
      </c>
      <c r="AY1031" s="25" t="str">
        <f t="shared" ca="1" si="1012"/>
        <v/>
      </c>
      <c r="AZ1031" s="25" t="str">
        <f t="shared" ca="1" si="1013"/>
        <v/>
      </c>
      <c r="BA1031" s="25" t="str">
        <f t="shared" ca="1" si="1014"/>
        <v/>
      </c>
      <c r="BB1031" s="25" t="str">
        <f t="shared" ca="1" si="1015"/>
        <v/>
      </c>
      <c r="BC1031" s="25" t="str">
        <f t="shared" ca="1" si="1016"/>
        <v/>
      </c>
      <c r="BD1031" s="25" t="str">
        <f ca="1">IF($H1031="","",IF($Q1031="x",SUM(AW$3:AY1031)+SUM(BB$3:BC1031)-SUM(BD$3:BD1030),0))</f>
        <v/>
      </c>
      <c r="BE1031" s="25" t="str">
        <f t="shared" ca="1" si="1017"/>
        <v/>
      </c>
      <c r="BF1031" s="25" t="str">
        <f t="shared" ca="1" si="988"/>
        <v/>
      </c>
      <c r="BG1031" s="7"/>
      <c r="BI1031" s="25" t="str">
        <f t="shared" ca="1" si="1018"/>
        <v/>
      </c>
      <c r="BJ1031" s="25">
        <f ca="1">SUM(BI$3:BI1031)</f>
        <v>0</v>
      </c>
      <c r="BK1031" s="25" t="str">
        <f t="shared" ca="1" si="1030"/>
        <v/>
      </c>
      <c r="BL1031" s="25" t="str">
        <f t="shared" ca="1" si="989"/>
        <v/>
      </c>
      <c r="BM1031" s="25" t="str">
        <f t="shared" ca="1" si="1019"/>
        <v/>
      </c>
      <c r="BN1031" s="25" t="str">
        <f t="shared" ca="1" si="1020"/>
        <v/>
      </c>
      <c r="BO1031" s="25" t="str">
        <f t="shared" ca="1" si="1021"/>
        <v/>
      </c>
      <c r="BP1031" s="25" t="str">
        <f t="shared" ca="1" si="1022"/>
        <v/>
      </c>
      <c r="BQ1031" s="25" t="str">
        <f t="shared" ca="1" si="1023"/>
        <v/>
      </c>
      <c r="BR1031" s="25" t="str">
        <f t="shared" ca="1" si="1024"/>
        <v/>
      </c>
      <c r="BS1031" s="25" t="str">
        <f ca="1">IF($H1031="","",IF($Q1031="x",SUM(BL$3:BN1031)+SUM(BQ$3:BR1031)-SUM(BS$3:BS1030),0))</f>
        <v/>
      </c>
      <c r="BT1031" s="25" t="str">
        <f t="shared" ca="1" si="1025"/>
        <v/>
      </c>
      <c r="BU1031" s="25" t="str">
        <f t="shared" ca="1" si="990"/>
        <v/>
      </c>
      <c r="BV1031" s="7"/>
      <c r="BY1031" s="7"/>
      <c r="CB1031" s="131">
        <f t="shared" si="974"/>
        <v>1028</v>
      </c>
      <c r="CC1031" s="132" t="str">
        <f t="shared" ca="1" si="1026"/>
        <v/>
      </c>
      <c r="CD1031" s="133" t="str">
        <f t="shared" ca="1" si="975"/>
        <v/>
      </c>
      <c r="CE1031" s="133" t="str">
        <f t="shared" ca="1" si="1027"/>
        <v/>
      </c>
      <c r="CF1031" s="133" t="str">
        <f t="shared" ca="1" si="976"/>
        <v/>
      </c>
      <c r="CG1031" s="133" t="str">
        <f t="shared" ca="1" si="1028"/>
        <v/>
      </c>
      <c r="CH1031" s="133" t="str">
        <f ca="1">IF($H1031="","",IF(MONTH($H1031)=MONTH($C$4)-1,MAX(0,(CG1031-SUM(N1020:N1031)+SUM(O1020:O1031))-(VLOOKUP(CB1031-12,$CB$3:$CH1030,6,FALSE))),0)*0.25)</f>
        <v/>
      </c>
      <c r="CI1031" s="133" t="str">
        <f ca="1">IF($H1031="","",CG1031-SUM($CH$4:$CH1031))</f>
        <v/>
      </c>
      <c r="CK1031" s="133" t="str">
        <f ca="1">IF($H1031="","",SUM($N$4:$N1031)+$CK$3)</f>
        <v/>
      </c>
      <c r="CL1031" s="133" t="str">
        <f ca="1">IF($H1031="","",SUM($O$4:$O1031))</f>
        <v/>
      </c>
      <c r="CM1031" s="133" t="str">
        <f t="shared" ca="1" si="971"/>
        <v/>
      </c>
      <c r="CN1031" s="133" t="str">
        <f ca="1">IF($H1031="","",ROUND(IF(MONTH($H1031)=MONTH($C$4)-1,BT1031*(1+CC1031)-SUM($CM$4:$CM1031),0),2))</f>
        <v/>
      </c>
      <c r="CZ1031" s="132" t="str">
        <f t="shared" ca="1" si="991"/>
        <v/>
      </c>
    </row>
    <row r="1032" spans="6:104" x14ac:dyDescent="0.2">
      <c r="F1032" s="3">
        <v>1029</v>
      </c>
      <c r="G1032" s="3">
        <f t="shared" si="972"/>
        <v>86</v>
      </c>
      <c r="H1032" s="8" t="str">
        <f t="shared" ca="1" si="1029"/>
        <v/>
      </c>
      <c r="I1032" s="6" t="str">
        <f t="shared" ca="1" si="977"/>
        <v/>
      </c>
      <c r="J1032" s="6" t="str">
        <f t="shared" ca="1" si="978"/>
        <v/>
      </c>
      <c r="K1032" s="7"/>
      <c r="L1032" s="6" t="str">
        <f ca="1">IF($H1032="","",IF($J1032="",VLOOKUP($I1032,Sterbetafeln!$A$4:$I$124,$D$10,FALSE),MAX(0.0005,VLOOKUP($I1032,Sterbetafeln!$A$4:$I$124,$D$10,FALSE)*VLOOKUP($J1032,Sterbetafeln!$A$4:$I$124,$D$13,FALSE))))</f>
        <v/>
      </c>
      <c r="M1032" s="78">
        <f ca="1">SUM($O$3:$O1032)</f>
        <v>0</v>
      </c>
      <c r="N1032" s="25" t="str">
        <f t="shared" ca="1" si="992"/>
        <v/>
      </c>
      <c r="O1032" s="25" t="str">
        <f t="shared" ca="1" si="993"/>
        <v/>
      </c>
      <c r="P1032" s="25" t="str">
        <f t="shared" ca="1" si="994"/>
        <v/>
      </c>
      <c r="Q1032" s="7" t="str">
        <f t="shared" ca="1" si="995"/>
        <v/>
      </c>
      <c r="R1032" s="25" t="str">
        <f t="shared" ca="1" si="996"/>
        <v/>
      </c>
      <c r="S1032" s="25">
        <f ca="1">SUM(R$3:R1032)</f>
        <v>0</v>
      </c>
      <c r="T1032" s="25" t="str">
        <f t="shared" ca="1" si="997"/>
        <v/>
      </c>
      <c r="U1032" s="25" t="str">
        <f t="shared" ca="1" si="979"/>
        <v/>
      </c>
      <c r="V1032" s="25" t="str">
        <f t="shared" ca="1" si="998"/>
        <v/>
      </c>
      <c r="W1032" s="25" t="str">
        <f t="shared" ca="1" si="980"/>
        <v/>
      </c>
      <c r="X1032" s="25" t="str">
        <f t="shared" ca="1" si="999"/>
        <v/>
      </c>
      <c r="Y1032" s="25" t="str">
        <f t="shared" ca="1" si="981"/>
        <v/>
      </c>
      <c r="Z1032" s="25" t="str">
        <f t="shared" ca="1" si="973"/>
        <v/>
      </c>
      <c r="AA1032" s="25" t="str">
        <f t="shared" ca="1" si="1000"/>
        <v/>
      </c>
      <c r="AB1032" s="25" t="str">
        <f ca="1">IF($H1032="","",IF($Q1032="x",SUM(U$3:W1032)+SUM(Z$3:AA1032)-SUM(AB$3:AB1031),0))</f>
        <v/>
      </c>
      <c r="AC1032" s="25" t="str">
        <f t="shared" ca="1" si="1001"/>
        <v/>
      </c>
      <c r="AD1032" s="25" t="str">
        <f t="shared" ca="1" si="982"/>
        <v/>
      </c>
      <c r="AE1032" s="7"/>
      <c r="AF1032" s="25" t="str">
        <f t="shared" ca="1" si="1002"/>
        <v/>
      </c>
      <c r="AG1032" s="25">
        <f ca="1">SUM(AF$3:AF1032)</f>
        <v>0</v>
      </c>
      <c r="AH1032" s="25" t="str">
        <f t="shared" ca="1" si="1003"/>
        <v/>
      </c>
      <c r="AI1032" s="25" t="str">
        <f t="shared" ca="1" si="983"/>
        <v/>
      </c>
      <c r="AJ1032" s="25" t="str">
        <f t="shared" ca="1" si="1004"/>
        <v/>
      </c>
      <c r="AK1032" s="25" t="str">
        <f t="shared" ca="1" si="984"/>
        <v/>
      </c>
      <c r="AL1032" s="25" t="str">
        <f t="shared" ca="1" si="1005"/>
        <v/>
      </c>
      <c r="AM1032" s="25" t="str">
        <f t="shared" ca="1" si="985"/>
        <v/>
      </c>
      <c r="AN1032" s="25" t="str">
        <f t="shared" ca="1" si="1006"/>
        <v/>
      </c>
      <c r="AO1032" s="25" t="str">
        <f t="shared" ca="1" si="1007"/>
        <v/>
      </c>
      <c r="AP1032" s="25" t="str">
        <f ca="1">IF($H1032="","",IF($Q1032="x",SUM(AI$3:AK1032)+SUM(AN$3:AO1032)-SUM(AP$3:AP1031),0))</f>
        <v/>
      </c>
      <c r="AQ1032" s="25" t="str">
        <f t="shared" ca="1" si="1008"/>
        <v/>
      </c>
      <c r="AR1032" s="25" t="str">
        <f t="shared" ca="1" si="986"/>
        <v/>
      </c>
      <c r="AS1032" s="7"/>
      <c r="AT1032" s="25" t="str">
        <f t="shared" ca="1" si="1009"/>
        <v/>
      </c>
      <c r="AU1032" s="25">
        <f ca="1">SUM(AT$3:AT1032)</f>
        <v>0</v>
      </c>
      <c r="AV1032" s="25" t="str">
        <f t="shared" ca="1" si="1010"/>
        <v/>
      </c>
      <c r="AW1032" s="25" t="str">
        <f t="shared" ca="1" si="987"/>
        <v/>
      </c>
      <c r="AX1032" s="25" t="str">
        <f t="shared" ca="1" si="1011"/>
        <v/>
      </c>
      <c r="AY1032" s="25" t="str">
        <f t="shared" ca="1" si="1012"/>
        <v/>
      </c>
      <c r="AZ1032" s="25" t="str">
        <f t="shared" ca="1" si="1013"/>
        <v/>
      </c>
      <c r="BA1032" s="25" t="str">
        <f t="shared" ca="1" si="1014"/>
        <v/>
      </c>
      <c r="BB1032" s="25" t="str">
        <f t="shared" ca="1" si="1015"/>
        <v/>
      </c>
      <c r="BC1032" s="25" t="str">
        <f t="shared" ca="1" si="1016"/>
        <v/>
      </c>
      <c r="BD1032" s="25" t="str">
        <f ca="1">IF($H1032="","",IF($Q1032="x",SUM(AW$3:AY1032)+SUM(BB$3:BC1032)-SUM(BD$3:BD1031),0))</f>
        <v/>
      </c>
      <c r="BE1032" s="25" t="str">
        <f t="shared" ca="1" si="1017"/>
        <v/>
      </c>
      <c r="BF1032" s="25" t="str">
        <f t="shared" ca="1" si="988"/>
        <v/>
      </c>
      <c r="BG1032" s="7"/>
      <c r="BI1032" s="25" t="str">
        <f t="shared" ca="1" si="1018"/>
        <v/>
      </c>
      <c r="BJ1032" s="25">
        <f ca="1">SUM(BI$3:BI1032)</f>
        <v>0</v>
      </c>
      <c r="BK1032" s="25" t="str">
        <f t="shared" ca="1" si="1030"/>
        <v/>
      </c>
      <c r="BL1032" s="25" t="str">
        <f t="shared" ca="1" si="989"/>
        <v/>
      </c>
      <c r="BM1032" s="25" t="str">
        <f t="shared" ca="1" si="1019"/>
        <v/>
      </c>
      <c r="BN1032" s="25" t="str">
        <f t="shared" ca="1" si="1020"/>
        <v/>
      </c>
      <c r="BO1032" s="25" t="str">
        <f t="shared" ca="1" si="1021"/>
        <v/>
      </c>
      <c r="BP1032" s="25" t="str">
        <f t="shared" ca="1" si="1022"/>
        <v/>
      </c>
      <c r="BQ1032" s="25" t="str">
        <f t="shared" ca="1" si="1023"/>
        <v/>
      </c>
      <c r="BR1032" s="25" t="str">
        <f t="shared" ca="1" si="1024"/>
        <v/>
      </c>
      <c r="BS1032" s="25" t="str">
        <f ca="1">IF($H1032="","",IF($Q1032="x",SUM(BL$3:BN1032)+SUM(BQ$3:BR1032)-SUM(BS$3:BS1031),0))</f>
        <v/>
      </c>
      <c r="BT1032" s="25" t="str">
        <f t="shared" ca="1" si="1025"/>
        <v/>
      </c>
      <c r="BU1032" s="25" t="str">
        <f t="shared" ca="1" si="990"/>
        <v/>
      </c>
      <c r="BV1032" s="7"/>
      <c r="BY1032" s="7"/>
      <c r="CB1032" s="131">
        <f t="shared" si="974"/>
        <v>1029</v>
      </c>
      <c r="CC1032" s="132" t="str">
        <f t="shared" ca="1" si="1026"/>
        <v/>
      </c>
      <c r="CD1032" s="133" t="str">
        <f t="shared" ca="1" si="975"/>
        <v/>
      </c>
      <c r="CE1032" s="133" t="str">
        <f t="shared" ca="1" si="1027"/>
        <v/>
      </c>
      <c r="CF1032" s="133" t="str">
        <f t="shared" ca="1" si="976"/>
        <v/>
      </c>
      <c r="CG1032" s="133" t="str">
        <f t="shared" ca="1" si="1028"/>
        <v/>
      </c>
      <c r="CH1032" s="133" t="str">
        <f ca="1">IF($H1032="","",IF(MONTH($H1032)=MONTH($C$4)-1,MAX(0,(CG1032-SUM(N1021:N1032)+SUM(O1021:O1032))-(VLOOKUP(CB1032-12,$CB$3:$CH1031,6,FALSE))),0)*0.25)</f>
        <v/>
      </c>
      <c r="CI1032" s="133" t="str">
        <f ca="1">IF($H1032="","",CG1032-SUM($CH$4:$CH1032))</f>
        <v/>
      </c>
      <c r="CK1032" s="133" t="str">
        <f ca="1">IF($H1032="","",SUM($N$4:$N1032)+$CK$3)</f>
        <v/>
      </c>
      <c r="CL1032" s="133" t="str">
        <f ca="1">IF($H1032="","",SUM($O$4:$O1032))</f>
        <v/>
      </c>
      <c r="CM1032" s="133" t="str">
        <f t="shared" ca="1" si="971"/>
        <v/>
      </c>
      <c r="CN1032" s="133" t="str">
        <f ca="1">IF($H1032="","",ROUND(IF(MONTH($H1032)=MONTH($C$4)-1,BT1032*(1+CC1032)-SUM($CM$4:$CM1032),0),2))</f>
        <v/>
      </c>
      <c r="CZ1032" s="132" t="str">
        <f t="shared" ca="1" si="991"/>
        <v/>
      </c>
    </row>
    <row r="1033" spans="6:104" x14ac:dyDescent="0.2">
      <c r="F1033" s="3">
        <v>1030</v>
      </c>
      <c r="G1033" s="3">
        <f t="shared" si="972"/>
        <v>86</v>
      </c>
      <c r="H1033" s="8" t="str">
        <f t="shared" ca="1" si="1029"/>
        <v/>
      </c>
      <c r="I1033" s="6" t="str">
        <f t="shared" ca="1" si="977"/>
        <v/>
      </c>
      <c r="J1033" s="6" t="str">
        <f t="shared" ca="1" si="978"/>
        <v/>
      </c>
      <c r="K1033" s="7"/>
      <c r="L1033" s="6" t="str">
        <f ca="1">IF($H1033="","",IF($J1033="",VLOOKUP($I1033,Sterbetafeln!$A$4:$I$124,$D$10,FALSE),MAX(0.0005,VLOOKUP($I1033,Sterbetafeln!$A$4:$I$124,$D$10,FALSE)*VLOOKUP($J1033,Sterbetafeln!$A$4:$I$124,$D$13,FALSE))))</f>
        <v/>
      </c>
      <c r="M1033" s="78">
        <f ca="1">SUM($O$3:$O1033)</f>
        <v>0</v>
      </c>
      <c r="N1033" s="25" t="str">
        <f t="shared" ca="1" si="992"/>
        <v/>
      </c>
      <c r="O1033" s="25" t="str">
        <f t="shared" ca="1" si="993"/>
        <v/>
      </c>
      <c r="P1033" s="25" t="str">
        <f t="shared" ca="1" si="994"/>
        <v/>
      </c>
      <c r="Q1033" s="7" t="str">
        <f t="shared" ca="1" si="995"/>
        <v/>
      </c>
      <c r="R1033" s="25" t="str">
        <f t="shared" ca="1" si="996"/>
        <v/>
      </c>
      <c r="S1033" s="25">
        <f ca="1">SUM(R$3:R1033)</f>
        <v>0</v>
      </c>
      <c r="T1033" s="25" t="str">
        <f t="shared" ca="1" si="997"/>
        <v/>
      </c>
      <c r="U1033" s="25" t="str">
        <f t="shared" ca="1" si="979"/>
        <v/>
      </c>
      <c r="V1033" s="25" t="str">
        <f t="shared" ca="1" si="998"/>
        <v/>
      </c>
      <c r="W1033" s="25" t="str">
        <f t="shared" ca="1" si="980"/>
        <v/>
      </c>
      <c r="X1033" s="25" t="str">
        <f t="shared" ca="1" si="999"/>
        <v/>
      </c>
      <c r="Y1033" s="25" t="str">
        <f t="shared" ca="1" si="981"/>
        <v/>
      </c>
      <c r="Z1033" s="25" t="str">
        <f t="shared" ca="1" si="973"/>
        <v/>
      </c>
      <c r="AA1033" s="25" t="str">
        <f t="shared" ca="1" si="1000"/>
        <v/>
      </c>
      <c r="AB1033" s="25" t="str">
        <f ca="1">IF($H1033="","",IF($Q1033="x",SUM(U$3:W1033)+SUM(Z$3:AA1033)-SUM(AB$3:AB1032),0))</f>
        <v/>
      </c>
      <c r="AC1033" s="25" t="str">
        <f t="shared" ca="1" si="1001"/>
        <v/>
      </c>
      <c r="AD1033" s="25" t="str">
        <f t="shared" ca="1" si="982"/>
        <v/>
      </c>
      <c r="AE1033" s="7"/>
      <c r="AF1033" s="25" t="str">
        <f t="shared" ca="1" si="1002"/>
        <v/>
      </c>
      <c r="AG1033" s="25">
        <f ca="1">SUM(AF$3:AF1033)</f>
        <v>0</v>
      </c>
      <c r="AH1033" s="25" t="str">
        <f t="shared" ca="1" si="1003"/>
        <v/>
      </c>
      <c r="AI1033" s="25" t="str">
        <f t="shared" ca="1" si="983"/>
        <v/>
      </c>
      <c r="AJ1033" s="25" t="str">
        <f t="shared" ca="1" si="1004"/>
        <v/>
      </c>
      <c r="AK1033" s="25" t="str">
        <f t="shared" ca="1" si="984"/>
        <v/>
      </c>
      <c r="AL1033" s="25" t="str">
        <f t="shared" ca="1" si="1005"/>
        <v/>
      </c>
      <c r="AM1033" s="25" t="str">
        <f t="shared" ca="1" si="985"/>
        <v/>
      </c>
      <c r="AN1033" s="25" t="str">
        <f t="shared" ca="1" si="1006"/>
        <v/>
      </c>
      <c r="AO1033" s="25" t="str">
        <f t="shared" ca="1" si="1007"/>
        <v/>
      </c>
      <c r="AP1033" s="25" t="str">
        <f ca="1">IF($H1033="","",IF($Q1033="x",SUM(AI$3:AK1033)+SUM(AN$3:AO1033)-SUM(AP$3:AP1032),0))</f>
        <v/>
      </c>
      <c r="AQ1033" s="25" t="str">
        <f t="shared" ca="1" si="1008"/>
        <v/>
      </c>
      <c r="AR1033" s="25" t="str">
        <f t="shared" ca="1" si="986"/>
        <v/>
      </c>
      <c r="AS1033" s="7"/>
      <c r="AT1033" s="25" t="str">
        <f t="shared" ca="1" si="1009"/>
        <v/>
      </c>
      <c r="AU1033" s="25">
        <f ca="1">SUM(AT$3:AT1033)</f>
        <v>0</v>
      </c>
      <c r="AV1033" s="25" t="str">
        <f t="shared" ca="1" si="1010"/>
        <v/>
      </c>
      <c r="AW1033" s="25" t="str">
        <f t="shared" ca="1" si="987"/>
        <v/>
      </c>
      <c r="AX1033" s="25" t="str">
        <f t="shared" ca="1" si="1011"/>
        <v/>
      </c>
      <c r="AY1033" s="25" t="str">
        <f t="shared" ca="1" si="1012"/>
        <v/>
      </c>
      <c r="AZ1033" s="25" t="str">
        <f t="shared" ca="1" si="1013"/>
        <v/>
      </c>
      <c r="BA1033" s="25" t="str">
        <f t="shared" ca="1" si="1014"/>
        <v/>
      </c>
      <c r="BB1033" s="25" t="str">
        <f t="shared" ca="1" si="1015"/>
        <v/>
      </c>
      <c r="BC1033" s="25" t="str">
        <f t="shared" ca="1" si="1016"/>
        <v/>
      </c>
      <c r="BD1033" s="25" t="str">
        <f ca="1">IF($H1033="","",IF($Q1033="x",SUM(AW$3:AY1033)+SUM(BB$3:BC1033)-SUM(BD$3:BD1032),0))</f>
        <v/>
      </c>
      <c r="BE1033" s="25" t="str">
        <f t="shared" ca="1" si="1017"/>
        <v/>
      </c>
      <c r="BF1033" s="25" t="str">
        <f t="shared" ca="1" si="988"/>
        <v/>
      </c>
      <c r="BG1033" s="7"/>
      <c r="BI1033" s="25" t="str">
        <f t="shared" ca="1" si="1018"/>
        <v/>
      </c>
      <c r="BJ1033" s="25">
        <f ca="1">SUM(BI$3:BI1033)</f>
        <v>0</v>
      </c>
      <c r="BK1033" s="25" t="str">
        <f t="shared" ca="1" si="1030"/>
        <v/>
      </c>
      <c r="BL1033" s="25" t="str">
        <f t="shared" ca="1" si="989"/>
        <v/>
      </c>
      <c r="BM1033" s="25" t="str">
        <f t="shared" ca="1" si="1019"/>
        <v/>
      </c>
      <c r="BN1033" s="25" t="str">
        <f t="shared" ca="1" si="1020"/>
        <v/>
      </c>
      <c r="BO1033" s="25" t="str">
        <f t="shared" ca="1" si="1021"/>
        <v/>
      </c>
      <c r="BP1033" s="25" t="str">
        <f t="shared" ca="1" si="1022"/>
        <v/>
      </c>
      <c r="BQ1033" s="25" t="str">
        <f t="shared" ca="1" si="1023"/>
        <v/>
      </c>
      <c r="BR1033" s="25" t="str">
        <f t="shared" ca="1" si="1024"/>
        <v/>
      </c>
      <c r="BS1033" s="25" t="str">
        <f ca="1">IF($H1033="","",IF($Q1033="x",SUM(BL$3:BN1033)+SUM(BQ$3:BR1033)-SUM(BS$3:BS1032),0))</f>
        <v/>
      </c>
      <c r="BT1033" s="25" t="str">
        <f t="shared" ca="1" si="1025"/>
        <v/>
      </c>
      <c r="BU1033" s="25" t="str">
        <f t="shared" ca="1" si="990"/>
        <v/>
      </c>
      <c r="BV1033" s="7"/>
      <c r="BY1033" s="7"/>
      <c r="CB1033" s="131">
        <f t="shared" si="974"/>
        <v>1030</v>
      </c>
      <c r="CC1033" s="132" t="str">
        <f t="shared" ca="1" si="1026"/>
        <v/>
      </c>
      <c r="CD1033" s="133" t="str">
        <f t="shared" ca="1" si="975"/>
        <v/>
      </c>
      <c r="CE1033" s="133" t="str">
        <f t="shared" ca="1" si="1027"/>
        <v/>
      </c>
      <c r="CF1033" s="133" t="str">
        <f t="shared" ca="1" si="976"/>
        <v/>
      </c>
      <c r="CG1033" s="133" t="str">
        <f t="shared" ca="1" si="1028"/>
        <v/>
      </c>
      <c r="CH1033" s="133" t="str">
        <f ca="1">IF($H1033="","",IF(MONTH($H1033)=MONTH($C$4)-1,MAX(0,(CG1033-SUM(N1022:N1033)+SUM(O1022:O1033))-(VLOOKUP(CB1033-12,$CB$3:$CH1032,6,FALSE))),0)*0.25)</f>
        <v/>
      </c>
      <c r="CI1033" s="133" t="str">
        <f ca="1">IF($H1033="","",CG1033-SUM($CH$4:$CH1033))</f>
        <v/>
      </c>
      <c r="CK1033" s="133" t="str">
        <f ca="1">IF($H1033="","",SUM($N$4:$N1033)+$CK$3)</f>
        <v/>
      </c>
      <c r="CL1033" s="133" t="str">
        <f ca="1">IF($H1033="","",SUM($O$4:$O1033))</f>
        <v/>
      </c>
      <c r="CM1033" s="133" t="str">
        <f t="shared" ca="1" si="971"/>
        <v/>
      </c>
      <c r="CN1033" s="133" t="str">
        <f ca="1">IF($H1033="","",ROUND(IF(MONTH($H1033)=MONTH($C$4)-1,BT1033*(1+CC1033)-SUM($CM$4:$CM1033),0),2))</f>
        <v/>
      </c>
      <c r="CZ1033" s="132" t="str">
        <f t="shared" ca="1" si="991"/>
        <v/>
      </c>
    </row>
    <row r="1034" spans="6:104" x14ac:dyDescent="0.2">
      <c r="F1034" s="3">
        <v>1031</v>
      </c>
      <c r="G1034" s="3">
        <f t="shared" si="972"/>
        <v>86</v>
      </c>
      <c r="H1034" s="8" t="str">
        <f t="shared" ca="1" si="1029"/>
        <v/>
      </c>
      <c r="I1034" s="6" t="str">
        <f t="shared" ca="1" si="977"/>
        <v/>
      </c>
      <c r="J1034" s="6" t="str">
        <f t="shared" ca="1" si="978"/>
        <v/>
      </c>
      <c r="K1034" s="7"/>
      <c r="L1034" s="6" t="str">
        <f ca="1">IF($H1034="","",IF($J1034="",VLOOKUP($I1034,Sterbetafeln!$A$4:$I$124,$D$10,FALSE),MAX(0.0005,VLOOKUP($I1034,Sterbetafeln!$A$4:$I$124,$D$10,FALSE)*VLOOKUP($J1034,Sterbetafeln!$A$4:$I$124,$D$13,FALSE))))</f>
        <v/>
      </c>
      <c r="M1034" s="78">
        <f ca="1">SUM($O$3:$O1034)</f>
        <v>0</v>
      </c>
      <c r="N1034" s="25" t="str">
        <f t="shared" ca="1" si="992"/>
        <v/>
      </c>
      <c r="O1034" s="25" t="str">
        <f t="shared" ca="1" si="993"/>
        <v/>
      </c>
      <c r="P1034" s="25" t="str">
        <f t="shared" ca="1" si="994"/>
        <v/>
      </c>
      <c r="Q1034" s="7" t="str">
        <f t="shared" ca="1" si="995"/>
        <v/>
      </c>
      <c r="R1034" s="25" t="str">
        <f t="shared" ca="1" si="996"/>
        <v/>
      </c>
      <c r="S1034" s="25">
        <f ca="1">SUM(R$3:R1034)</f>
        <v>0</v>
      </c>
      <c r="T1034" s="25" t="str">
        <f t="shared" ca="1" si="997"/>
        <v/>
      </c>
      <c r="U1034" s="25" t="str">
        <f t="shared" ca="1" si="979"/>
        <v/>
      </c>
      <c r="V1034" s="25" t="str">
        <f t="shared" ca="1" si="998"/>
        <v/>
      </c>
      <c r="W1034" s="25" t="str">
        <f t="shared" ca="1" si="980"/>
        <v/>
      </c>
      <c r="X1034" s="25" t="str">
        <f t="shared" ca="1" si="999"/>
        <v/>
      </c>
      <c r="Y1034" s="25" t="str">
        <f t="shared" ca="1" si="981"/>
        <v/>
      </c>
      <c r="Z1034" s="25" t="str">
        <f t="shared" ca="1" si="973"/>
        <v/>
      </c>
      <c r="AA1034" s="25" t="str">
        <f t="shared" ca="1" si="1000"/>
        <v/>
      </c>
      <c r="AB1034" s="25" t="str">
        <f ca="1">IF($H1034="","",IF($Q1034="x",SUM(U$3:W1034)+SUM(Z$3:AA1034)-SUM(AB$3:AB1033),0))</f>
        <v/>
      </c>
      <c r="AC1034" s="25" t="str">
        <f t="shared" ca="1" si="1001"/>
        <v/>
      </c>
      <c r="AD1034" s="25" t="str">
        <f t="shared" ca="1" si="982"/>
        <v/>
      </c>
      <c r="AE1034" s="7"/>
      <c r="AF1034" s="25" t="str">
        <f t="shared" ca="1" si="1002"/>
        <v/>
      </c>
      <c r="AG1034" s="25">
        <f ca="1">SUM(AF$3:AF1034)</f>
        <v>0</v>
      </c>
      <c r="AH1034" s="25" t="str">
        <f t="shared" ca="1" si="1003"/>
        <v/>
      </c>
      <c r="AI1034" s="25" t="str">
        <f t="shared" ca="1" si="983"/>
        <v/>
      </c>
      <c r="AJ1034" s="25" t="str">
        <f t="shared" ca="1" si="1004"/>
        <v/>
      </c>
      <c r="AK1034" s="25" t="str">
        <f t="shared" ca="1" si="984"/>
        <v/>
      </c>
      <c r="AL1034" s="25" t="str">
        <f t="shared" ca="1" si="1005"/>
        <v/>
      </c>
      <c r="AM1034" s="25" t="str">
        <f t="shared" ca="1" si="985"/>
        <v/>
      </c>
      <c r="AN1034" s="25" t="str">
        <f t="shared" ca="1" si="1006"/>
        <v/>
      </c>
      <c r="AO1034" s="25" t="str">
        <f t="shared" ca="1" si="1007"/>
        <v/>
      </c>
      <c r="AP1034" s="25" t="str">
        <f ca="1">IF($H1034="","",IF($Q1034="x",SUM(AI$3:AK1034)+SUM(AN$3:AO1034)-SUM(AP$3:AP1033),0))</f>
        <v/>
      </c>
      <c r="AQ1034" s="25" t="str">
        <f t="shared" ca="1" si="1008"/>
        <v/>
      </c>
      <c r="AR1034" s="25" t="str">
        <f t="shared" ca="1" si="986"/>
        <v/>
      </c>
      <c r="AS1034" s="7"/>
      <c r="AT1034" s="25" t="str">
        <f t="shared" ca="1" si="1009"/>
        <v/>
      </c>
      <c r="AU1034" s="25">
        <f ca="1">SUM(AT$3:AT1034)</f>
        <v>0</v>
      </c>
      <c r="AV1034" s="25" t="str">
        <f t="shared" ca="1" si="1010"/>
        <v/>
      </c>
      <c r="AW1034" s="25" t="str">
        <f t="shared" ca="1" si="987"/>
        <v/>
      </c>
      <c r="AX1034" s="25" t="str">
        <f t="shared" ca="1" si="1011"/>
        <v/>
      </c>
      <c r="AY1034" s="25" t="str">
        <f t="shared" ca="1" si="1012"/>
        <v/>
      </c>
      <c r="AZ1034" s="25" t="str">
        <f t="shared" ca="1" si="1013"/>
        <v/>
      </c>
      <c r="BA1034" s="25" t="str">
        <f t="shared" ca="1" si="1014"/>
        <v/>
      </c>
      <c r="BB1034" s="25" t="str">
        <f t="shared" ca="1" si="1015"/>
        <v/>
      </c>
      <c r="BC1034" s="25" t="str">
        <f t="shared" ca="1" si="1016"/>
        <v/>
      </c>
      <c r="BD1034" s="25" t="str">
        <f ca="1">IF($H1034="","",IF($Q1034="x",SUM(AW$3:AY1034)+SUM(BB$3:BC1034)-SUM(BD$3:BD1033),0))</f>
        <v/>
      </c>
      <c r="BE1034" s="25" t="str">
        <f t="shared" ca="1" si="1017"/>
        <v/>
      </c>
      <c r="BF1034" s="25" t="str">
        <f t="shared" ca="1" si="988"/>
        <v/>
      </c>
      <c r="BG1034" s="7"/>
      <c r="BI1034" s="25" t="str">
        <f t="shared" ca="1" si="1018"/>
        <v/>
      </c>
      <c r="BJ1034" s="25">
        <f ca="1">SUM(BI$3:BI1034)</f>
        <v>0</v>
      </c>
      <c r="BK1034" s="25" t="str">
        <f t="shared" ca="1" si="1030"/>
        <v/>
      </c>
      <c r="BL1034" s="25" t="str">
        <f t="shared" ca="1" si="989"/>
        <v/>
      </c>
      <c r="BM1034" s="25" t="str">
        <f t="shared" ca="1" si="1019"/>
        <v/>
      </c>
      <c r="BN1034" s="25" t="str">
        <f t="shared" ca="1" si="1020"/>
        <v/>
      </c>
      <c r="BO1034" s="25" t="str">
        <f t="shared" ca="1" si="1021"/>
        <v/>
      </c>
      <c r="BP1034" s="25" t="str">
        <f t="shared" ca="1" si="1022"/>
        <v/>
      </c>
      <c r="BQ1034" s="25" t="str">
        <f t="shared" ca="1" si="1023"/>
        <v/>
      </c>
      <c r="BR1034" s="25" t="str">
        <f t="shared" ca="1" si="1024"/>
        <v/>
      </c>
      <c r="BS1034" s="25" t="str">
        <f ca="1">IF($H1034="","",IF($Q1034="x",SUM(BL$3:BN1034)+SUM(BQ$3:BR1034)-SUM(BS$3:BS1033),0))</f>
        <v/>
      </c>
      <c r="BT1034" s="25" t="str">
        <f t="shared" ca="1" si="1025"/>
        <v/>
      </c>
      <c r="BU1034" s="25" t="str">
        <f t="shared" ca="1" si="990"/>
        <v/>
      </c>
      <c r="BV1034" s="7"/>
      <c r="BY1034" s="7"/>
      <c r="CB1034" s="131">
        <f t="shared" si="974"/>
        <v>1031</v>
      </c>
      <c r="CC1034" s="132" t="str">
        <f t="shared" ca="1" si="1026"/>
        <v/>
      </c>
      <c r="CD1034" s="133" t="str">
        <f t="shared" ca="1" si="975"/>
        <v/>
      </c>
      <c r="CE1034" s="133" t="str">
        <f t="shared" ca="1" si="1027"/>
        <v/>
      </c>
      <c r="CF1034" s="133" t="str">
        <f t="shared" ca="1" si="976"/>
        <v/>
      </c>
      <c r="CG1034" s="133" t="str">
        <f t="shared" ca="1" si="1028"/>
        <v/>
      </c>
      <c r="CH1034" s="133" t="str">
        <f ca="1">IF($H1034="","",IF(MONTH($H1034)=MONTH($C$4)-1,MAX(0,(CG1034-SUM(N1023:N1034)+SUM(O1023:O1034))-(VLOOKUP(CB1034-12,$CB$3:$CH1033,6,FALSE))),0)*0.25)</f>
        <v/>
      </c>
      <c r="CI1034" s="133" t="str">
        <f ca="1">IF($H1034="","",CG1034-SUM($CH$4:$CH1034))</f>
        <v/>
      </c>
      <c r="CK1034" s="133" t="str">
        <f ca="1">IF($H1034="","",SUM($N$4:$N1034)+$CK$3)</f>
        <v/>
      </c>
      <c r="CL1034" s="133" t="str">
        <f ca="1">IF($H1034="","",SUM($O$4:$O1034))</f>
        <v/>
      </c>
      <c r="CM1034" s="133" t="str">
        <f t="shared" ca="1" si="971"/>
        <v/>
      </c>
      <c r="CN1034" s="133" t="str">
        <f ca="1">IF($H1034="","",ROUND(IF(MONTH($H1034)=MONTH($C$4)-1,BT1034*(1+CC1034)-SUM($CM$4:$CM1034),0),2))</f>
        <v/>
      </c>
      <c r="CZ1034" s="132" t="str">
        <f t="shared" ca="1" si="991"/>
        <v/>
      </c>
    </row>
    <row r="1035" spans="6:104" x14ac:dyDescent="0.2">
      <c r="F1035" s="3">
        <v>1032</v>
      </c>
      <c r="G1035" s="3">
        <f t="shared" si="972"/>
        <v>86</v>
      </c>
      <c r="H1035" s="8" t="str">
        <f t="shared" ca="1" si="1029"/>
        <v/>
      </c>
      <c r="I1035" s="6" t="str">
        <f t="shared" ca="1" si="977"/>
        <v/>
      </c>
      <c r="J1035" s="6" t="str">
        <f t="shared" ca="1" si="978"/>
        <v/>
      </c>
      <c r="K1035" s="7"/>
      <c r="L1035" s="6" t="str">
        <f ca="1">IF($H1035="","",IF($J1035="",VLOOKUP($I1035,Sterbetafeln!$A$4:$I$124,$D$10,FALSE),MAX(0.0005,VLOOKUP($I1035,Sterbetafeln!$A$4:$I$124,$D$10,FALSE)*VLOOKUP($J1035,Sterbetafeln!$A$4:$I$124,$D$13,FALSE))))</f>
        <v/>
      </c>
      <c r="M1035" s="78">
        <f ca="1">SUM($O$3:$O1035)</f>
        <v>0</v>
      </c>
      <c r="N1035" s="25" t="str">
        <f t="shared" ca="1" si="992"/>
        <v/>
      </c>
      <c r="O1035" s="25" t="str">
        <f t="shared" ca="1" si="993"/>
        <v/>
      </c>
      <c r="P1035" s="25" t="str">
        <f t="shared" ca="1" si="994"/>
        <v/>
      </c>
      <c r="Q1035" s="7" t="str">
        <f t="shared" ca="1" si="995"/>
        <v/>
      </c>
      <c r="R1035" s="25" t="str">
        <f t="shared" ca="1" si="996"/>
        <v/>
      </c>
      <c r="S1035" s="25">
        <f ca="1">SUM(R$3:R1035)</f>
        <v>0</v>
      </c>
      <c r="T1035" s="25" t="str">
        <f t="shared" ca="1" si="997"/>
        <v/>
      </c>
      <c r="U1035" s="25" t="str">
        <f t="shared" ca="1" si="979"/>
        <v/>
      </c>
      <c r="V1035" s="25" t="str">
        <f t="shared" ca="1" si="998"/>
        <v/>
      </c>
      <c r="W1035" s="25" t="str">
        <f t="shared" ca="1" si="980"/>
        <v/>
      </c>
      <c r="X1035" s="25" t="str">
        <f t="shared" ca="1" si="999"/>
        <v/>
      </c>
      <c r="Y1035" s="25" t="str">
        <f t="shared" ca="1" si="981"/>
        <v/>
      </c>
      <c r="Z1035" s="25" t="str">
        <f t="shared" ca="1" si="973"/>
        <v/>
      </c>
      <c r="AA1035" s="25" t="str">
        <f t="shared" ca="1" si="1000"/>
        <v/>
      </c>
      <c r="AB1035" s="25" t="str">
        <f ca="1">IF($H1035="","",IF($Q1035="x",SUM(U$3:W1035)+SUM(Z$3:AA1035)-SUM(AB$3:AB1034),0))</f>
        <v/>
      </c>
      <c r="AC1035" s="25" t="str">
        <f t="shared" ca="1" si="1001"/>
        <v/>
      </c>
      <c r="AD1035" s="25" t="str">
        <f t="shared" ca="1" si="982"/>
        <v/>
      </c>
      <c r="AE1035" s="7"/>
      <c r="AF1035" s="25" t="str">
        <f t="shared" ca="1" si="1002"/>
        <v/>
      </c>
      <c r="AG1035" s="25">
        <f ca="1">SUM(AF$3:AF1035)</f>
        <v>0</v>
      </c>
      <c r="AH1035" s="25" t="str">
        <f t="shared" ca="1" si="1003"/>
        <v/>
      </c>
      <c r="AI1035" s="25" t="str">
        <f t="shared" ca="1" si="983"/>
        <v/>
      </c>
      <c r="AJ1035" s="25" t="str">
        <f t="shared" ca="1" si="1004"/>
        <v/>
      </c>
      <c r="AK1035" s="25" t="str">
        <f t="shared" ca="1" si="984"/>
        <v/>
      </c>
      <c r="AL1035" s="25" t="str">
        <f t="shared" ca="1" si="1005"/>
        <v/>
      </c>
      <c r="AM1035" s="25" t="str">
        <f t="shared" ca="1" si="985"/>
        <v/>
      </c>
      <c r="AN1035" s="25" t="str">
        <f t="shared" ca="1" si="1006"/>
        <v/>
      </c>
      <c r="AO1035" s="25" t="str">
        <f t="shared" ca="1" si="1007"/>
        <v/>
      </c>
      <c r="AP1035" s="25" t="str">
        <f ca="1">IF($H1035="","",IF($Q1035="x",SUM(AI$3:AK1035)+SUM(AN$3:AO1035)-SUM(AP$3:AP1034),0))</f>
        <v/>
      </c>
      <c r="AQ1035" s="25" t="str">
        <f t="shared" ca="1" si="1008"/>
        <v/>
      </c>
      <c r="AR1035" s="25" t="str">
        <f t="shared" ca="1" si="986"/>
        <v/>
      </c>
      <c r="AS1035" s="7"/>
      <c r="AT1035" s="25" t="str">
        <f t="shared" ca="1" si="1009"/>
        <v/>
      </c>
      <c r="AU1035" s="25">
        <f ca="1">SUM(AT$3:AT1035)</f>
        <v>0</v>
      </c>
      <c r="AV1035" s="25" t="str">
        <f t="shared" ca="1" si="1010"/>
        <v/>
      </c>
      <c r="AW1035" s="25" t="str">
        <f t="shared" ca="1" si="987"/>
        <v/>
      </c>
      <c r="AX1035" s="25" t="str">
        <f t="shared" ca="1" si="1011"/>
        <v/>
      </c>
      <c r="AY1035" s="25" t="str">
        <f t="shared" ca="1" si="1012"/>
        <v/>
      </c>
      <c r="AZ1035" s="25" t="str">
        <f t="shared" ca="1" si="1013"/>
        <v/>
      </c>
      <c r="BA1035" s="25" t="str">
        <f t="shared" ca="1" si="1014"/>
        <v/>
      </c>
      <c r="BB1035" s="25" t="str">
        <f t="shared" ca="1" si="1015"/>
        <v/>
      </c>
      <c r="BC1035" s="25" t="str">
        <f t="shared" ca="1" si="1016"/>
        <v/>
      </c>
      <c r="BD1035" s="25" t="str">
        <f ca="1">IF($H1035="","",IF($Q1035="x",SUM(AW$3:AY1035)+SUM(BB$3:BC1035)-SUM(BD$3:BD1034),0))</f>
        <v/>
      </c>
      <c r="BE1035" s="25" t="str">
        <f t="shared" ca="1" si="1017"/>
        <v/>
      </c>
      <c r="BF1035" s="25" t="str">
        <f t="shared" ca="1" si="988"/>
        <v/>
      </c>
      <c r="BG1035" s="7"/>
      <c r="BI1035" s="25" t="str">
        <f t="shared" ca="1" si="1018"/>
        <v/>
      </c>
      <c r="BJ1035" s="25">
        <f ca="1">SUM(BI$3:BI1035)</f>
        <v>0</v>
      </c>
      <c r="BK1035" s="25" t="str">
        <f t="shared" ca="1" si="1030"/>
        <v/>
      </c>
      <c r="BL1035" s="25" t="str">
        <f t="shared" ca="1" si="989"/>
        <v/>
      </c>
      <c r="BM1035" s="25" t="str">
        <f t="shared" ca="1" si="1019"/>
        <v/>
      </c>
      <c r="BN1035" s="25" t="str">
        <f t="shared" ca="1" si="1020"/>
        <v/>
      </c>
      <c r="BO1035" s="25" t="str">
        <f t="shared" ca="1" si="1021"/>
        <v/>
      </c>
      <c r="BP1035" s="25" t="str">
        <f t="shared" ca="1" si="1022"/>
        <v/>
      </c>
      <c r="BQ1035" s="25" t="str">
        <f t="shared" ca="1" si="1023"/>
        <v/>
      </c>
      <c r="BR1035" s="25" t="str">
        <f t="shared" ca="1" si="1024"/>
        <v/>
      </c>
      <c r="BS1035" s="25" t="str">
        <f ca="1">IF($H1035="","",IF($Q1035="x",SUM(BL$3:BN1035)+SUM(BQ$3:BR1035)-SUM(BS$3:BS1034),0))</f>
        <v/>
      </c>
      <c r="BT1035" s="25" t="str">
        <f t="shared" ca="1" si="1025"/>
        <v/>
      </c>
      <c r="BU1035" s="25" t="str">
        <f t="shared" ca="1" si="990"/>
        <v/>
      </c>
      <c r="BV1035" s="7"/>
      <c r="BY1035" s="7"/>
      <c r="CB1035" s="131">
        <f t="shared" si="974"/>
        <v>1032</v>
      </c>
      <c r="CC1035" s="132" t="str">
        <f t="shared" ca="1" si="1026"/>
        <v/>
      </c>
      <c r="CD1035" s="133" t="str">
        <f t="shared" ca="1" si="975"/>
        <v/>
      </c>
      <c r="CE1035" s="133" t="str">
        <f t="shared" ca="1" si="1027"/>
        <v/>
      </c>
      <c r="CF1035" s="133" t="str">
        <f t="shared" ca="1" si="976"/>
        <v/>
      </c>
      <c r="CG1035" s="133" t="str">
        <f t="shared" ca="1" si="1028"/>
        <v/>
      </c>
      <c r="CH1035" s="133" t="str">
        <f ca="1">IF($H1035="","",IF(MONTH($H1035)=MONTH($C$4)-1,MAX(0,(CG1035-SUM(N1024:N1035)+SUM(O1024:O1035))-(VLOOKUP(CB1035-12,$CB$3:$CH1034,6,FALSE))),0)*0.25)</f>
        <v/>
      </c>
      <c r="CI1035" s="133" t="str">
        <f ca="1">IF($H1035="","",CG1035-SUM($CH$4:$CH1035))</f>
        <v/>
      </c>
      <c r="CK1035" s="133" t="str">
        <f ca="1">IF($H1035="","",SUM($N$4:$N1035)+$CK$3)</f>
        <v/>
      </c>
      <c r="CL1035" s="133" t="str">
        <f ca="1">IF($H1035="","",SUM($O$4:$O1035))</f>
        <v/>
      </c>
      <c r="CM1035" s="133" t="str">
        <f t="shared" ca="1" si="971"/>
        <v/>
      </c>
      <c r="CN1035" s="133" t="str">
        <f ca="1">IF($H1035="","",ROUND(IF(MONTH($H1035)=MONTH($C$4)-1,BT1035*(1+CC1035)-SUM($CM$4:$CM1035),0),2))</f>
        <v/>
      </c>
      <c r="CZ1035" s="132" t="str">
        <f t="shared" ca="1" si="991"/>
        <v/>
      </c>
    </row>
    <row r="1036" spans="6:104" x14ac:dyDescent="0.2">
      <c r="F1036" s="3">
        <v>1033</v>
      </c>
      <c r="G1036" s="3">
        <f t="shared" si="972"/>
        <v>87</v>
      </c>
      <c r="H1036" s="8" t="str">
        <f t="shared" ca="1" si="1029"/>
        <v/>
      </c>
      <c r="I1036" s="6" t="str">
        <f t="shared" ca="1" si="977"/>
        <v/>
      </c>
      <c r="J1036" s="6" t="str">
        <f t="shared" ca="1" si="978"/>
        <v/>
      </c>
      <c r="K1036" s="7"/>
      <c r="L1036" s="6" t="str">
        <f ca="1">IF($H1036="","",IF($J1036="",VLOOKUP($I1036,Sterbetafeln!$A$4:$I$124,$D$10,FALSE),MAX(0.0005,VLOOKUP($I1036,Sterbetafeln!$A$4:$I$124,$D$10,FALSE)*VLOOKUP($J1036,Sterbetafeln!$A$4:$I$124,$D$13,FALSE))))</f>
        <v/>
      </c>
      <c r="M1036" s="78">
        <f ca="1">SUM($O$3:$O1036)</f>
        <v>0</v>
      </c>
      <c r="N1036" s="25" t="str">
        <f t="shared" ca="1" si="992"/>
        <v/>
      </c>
      <c r="O1036" s="25" t="str">
        <f t="shared" ca="1" si="993"/>
        <v/>
      </c>
      <c r="P1036" s="25" t="str">
        <f t="shared" ca="1" si="994"/>
        <v/>
      </c>
      <c r="Q1036" s="7" t="str">
        <f t="shared" ca="1" si="995"/>
        <v/>
      </c>
      <c r="R1036" s="25" t="str">
        <f t="shared" ca="1" si="996"/>
        <v/>
      </c>
      <c r="S1036" s="25">
        <f ca="1">SUM(R$3:R1036)</f>
        <v>0</v>
      </c>
      <c r="T1036" s="25" t="str">
        <f t="shared" ca="1" si="997"/>
        <v/>
      </c>
      <c r="U1036" s="25" t="str">
        <f t="shared" ca="1" si="979"/>
        <v/>
      </c>
      <c r="V1036" s="25" t="str">
        <f t="shared" ca="1" si="998"/>
        <v/>
      </c>
      <c r="W1036" s="25" t="str">
        <f t="shared" ca="1" si="980"/>
        <v/>
      </c>
      <c r="X1036" s="25" t="str">
        <f t="shared" ca="1" si="999"/>
        <v/>
      </c>
      <c r="Y1036" s="25" t="str">
        <f t="shared" ca="1" si="981"/>
        <v/>
      </c>
      <c r="Z1036" s="25" t="str">
        <f t="shared" ca="1" si="973"/>
        <v/>
      </c>
      <c r="AA1036" s="25" t="str">
        <f t="shared" ca="1" si="1000"/>
        <v/>
      </c>
      <c r="AB1036" s="25" t="str">
        <f ca="1">IF($H1036="","",IF($Q1036="x",SUM(U$3:W1036)+SUM(Z$3:AA1036)-SUM(AB$3:AB1035),0))</f>
        <v/>
      </c>
      <c r="AC1036" s="25" t="str">
        <f t="shared" ca="1" si="1001"/>
        <v/>
      </c>
      <c r="AD1036" s="25" t="str">
        <f t="shared" ca="1" si="982"/>
        <v/>
      </c>
      <c r="AE1036" s="7"/>
      <c r="AF1036" s="25" t="str">
        <f t="shared" ca="1" si="1002"/>
        <v/>
      </c>
      <c r="AG1036" s="25">
        <f ca="1">SUM(AF$3:AF1036)</f>
        <v>0</v>
      </c>
      <c r="AH1036" s="25" t="str">
        <f t="shared" ca="1" si="1003"/>
        <v/>
      </c>
      <c r="AI1036" s="25" t="str">
        <f t="shared" ca="1" si="983"/>
        <v/>
      </c>
      <c r="AJ1036" s="25" t="str">
        <f t="shared" ca="1" si="1004"/>
        <v/>
      </c>
      <c r="AK1036" s="25" t="str">
        <f t="shared" ca="1" si="984"/>
        <v/>
      </c>
      <c r="AL1036" s="25" t="str">
        <f t="shared" ca="1" si="1005"/>
        <v/>
      </c>
      <c r="AM1036" s="25" t="str">
        <f t="shared" ca="1" si="985"/>
        <v/>
      </c>
      <c r="AN1036" s="25" t="str">
        <f t="shared" ca="1" si="1006"/>
        <v/>
      </c>
      <c r="AO1036" s="25" t="str">
        <f t="shared" ca="1" si="1007"/>
        <v/>
      </c>
      <c r="AP1036" s="25" t="str">
        <f ca="1">IF($H1036="","",IF($Q1036="x",SUM(AI$3:AK1036)+SUM(AN$3:AO1036)-SUM(AP$3:AP1035),0))</f>
        <v/>
      </c>
      <c r="AQ1036" s="25" t="str">
        <f t="shared" ca="1" si="1008"/>
        <v/>
      </c>
      <c r="AR1036" s="25" t="str">
        <f t="shared" ca="1" si="986"/>
        <v/>
      </c>
      <c r="AS1036" s="7"/>
      <c r="AT1036" s="25" t="str">
        <f t="shared" ca="1" si="1009"/>
        <v/>
      </c>
      <c r="AU1036" s="25">
        <f ca="1">SUM(AT$3:AT1036)</f>
        <v>0</v>
      </c>
      <c r="AV1036" s="25" t="str">
        <f t="shared" ca="1" si="1010"/>
        <v/>
      </c>
      <c r="AW1036" s="25" t="str">
        <f t="shared" ca="1" si="987"/>
        <v/>
      </c>
      <c r="AX1036" s="25" t="str">
        <f t="shared" ca="1" si="1011"/>
        <v/>
      </c>
      <c r="AY1036" s="25" t="str">
        <f t="shared" ca="1" si="1012"/>
        <v/>
      </c>
      <c r="AZ1036" s="25" t="str">
        <f t="shared" ca="1" si="1013"/>
        <v/>
      </c>
      <c r="BA1036" s="25" t="str">
        <f t="shared" ca="1" si="1014"/>
        <v/>
      </c>
      <c r="BB1036" s="25" t="str">
        <f t="shared" ca="1" si="1015"/>
        <v/>
      </c>
      <c r="BC1036" s="25" t="str">
        <f t="shared" ca="1" si="1016"/>
        <v/>
      </c>
      <c r="BD1036" s="25" t="str">
        <f ca="1">IF($H1036="","",IF($Q1036="x",SUM(AW$3:AY1036)+SUM(BB$3:BC1036)-SUM(BD$3:BD1035),0))</f>
        <v/>
      </c>
      <c r="BE1036" s="25" t="str">
        <f t="shared" ca="1" si="1017"/>
        <v/>
      </c>
      <c r="BF1036" s="25" t="str">
        <f t="shared" ca="1" si="988"/>
        <v/>
      </c>
      <c r="BG1036" s="7"/>
      <c r="BI1036" s="25" t="str">
        <f t="shared" ca="1" si="1018"/>
        <v/>
      </c>
      <c r="BJ1036" s="25">
        <f ca="1">SUM(BI$3:BI1036)</f>
        <v>0</v>
      </c>
      <c r="BK1036" s="25" t="str">
        <f t="shared" ca="1" si="1030"/>
        <v/>
      </c>
      <c r="BL1036" s="25" t="str">
        <f t="shared" ca="1" si="989"/>
        <v/>
      </c>
      <c r="BM1036" s="25" t="str">
        <f t="shared" ca="1" si="1019"/>
        <v/>
      </c>
      <c r="BN1036" s="25" t="str">
        <f t="shared" ca="1" si="1020"/>
        <v/>
      </c>
      <c r="BO1036" s="25" t="str">
        <f t="shared" ca="1" si="1021"/>
        <v/>
      </c>
      <c r="BP1036" s="25" t="str">
        <f t="shared" ca="1" si="1022"/>
        <v/>
      </c>
      <c r="BQ1036" s="25" t="str">
        <f t="shared" ca="1" si="1023"/>
        <v/>
      </c>
      <c r="BR1036" s="25" t="str">
        <f t="shared" ca="1" si="1024"/>
        <v/>
      </c>
      <c r="BS1036" s="25" t="str">
        <f ca="1">IF($H1036="","",IF($Q1036="x",SUM(BL$3:BN1036)+SUM(BQ$3:BR1036)-SUM(BS$3:BS1035),0))</f>
        <v/>
      </c>
      <c r="BT1036" s="25" t="str">
        <f t="shared" ca="1" si="1025"/>
        <v/>
      </c>
      <c r="BU1036" s="25" t="str">
        <f t="shared" ca="1" si="990"/>
        <v/>
      </c>
      <c r="BV1036" s="7"/>
      <c r="BY1036" s="7"/>
      <c r="CB1036" s="131">
        <f t="shared" si="974"/>
        <v>1033</v>
      </c>
      <c r="CC1036" s="132" t="str">
        <f t="shared" ca="1" si="1026"/>
        <v/>
      </c>
      <c r="CD1036" s="133" t="str">
        <f t="shared" ca="1" si="975"/>
        <v/>
      </c>
      <c r="CE1036" s="133" t="str">
        <f t="shared" ca="1" si="1027"/>
        <v/>
      </c>
      <c r="CF1036" s="133" t="str">
        <f t="shared" ca="1" si="976"/>
        <v/>
      </c>
      <c r="CG1036" s="133" t="str">
        <f t="shared" ca="1" si="1028"/>
        <v/>
      </c>
      <c r="CH1036" s="133" t="str">
        <f ca="1">IF($H1036="","",IF(MONTH($H1036)=MONTH($C$4)-1,MAX(0,(CG1036-SUM(N1025:N1036)+SUM(O1025:O1036))-(VLOOKUP(CB1036-12,$CB$3:$CH1035,6,FALSE))),0)*0.25)</f>
        <v/>
      </c>
      <c r="CI1036" s="133" t="str">
        <f ca="1">IF($H1036="","",CG1036-SUM($CH$4:$CH1036))</f>
        <v/>
      </c>
      <c r="CK1036" s="133" t="str">
        <f ca="1">IF($H1036="","",SUM($N$4:$N1036)+$CK$3)</f>
        <v/>
      </c>
      <c r="CL1036" s="133" t="str">
        <f ca="1">IF($H1036="","",SUM($O$4:$O1036))</f>
        <v/>
      </c>
      <c r="CM1036" s="133" t="str">
        <f t="shared" ca="1" si="971"/>
        <v/>
      </c>
      <c r="CN1036" s="133" t="str">
        <f ca="1">IF($H1036="","",ROUND(IF(MONTH($H1036)=MONTH($C$4)-1,BT1036*(1+CC1036)-SUM($CM$4:$CM1036),0),2))</f>
        <v/>
      </c>
      <c r="CZ1036" s="132" t="str">
        <f t="shared" ca="1" si="991"/>
        <v/>
      </c>
    </row>
    <row r="1037" spans="6:104" x14ac:dyDescent="0.2">
      <c r="F1037" s="3">
        <v>1034</v>
      </c>
      <c r="G1037" s="3">
        <f t="shared" si="972"/>
        <v>87</v>
      </c>
      <c r="H1037" s="8" t="str">
        <f t="shared" ca="1" si="1029"/>
        <v/>
      </c>
      <c r="I1037" s="6" t="str">
        <f t="shared" ca="1" si="977"/>
        <v/>
      </c>
      <c r="J1037" s="6" t="str">
        <f t="shared" ca="1" si="978"/>
        <v/>
      </c>
      <c r="K1037" s="7"/>
      <c r="L1037" s="6" t="str">
        <f ca="1">IF($H1037="","",IF($J1037="",VLOOKUP($I1037,Sterbetafeln!$A$4:$I$124,$D$10,FALSE),MAX(0.0005,VLOOKUP($I1037,Sterbetafeln!$A$4:$I$124,$D$10,FALSE)*VLOOKUP($J1037,Sterbetafeln!$A$4:$I$124,$D$13,FALSE))))</f>
        <v/>
      </c>
      <c r="M1037" s="78">
        <f ca="1">SUM($O$3:$O1037)</f>
        <v>0</v>
      </c>
      <c r="N1037" s="25" t="str">
        <f t="shared" ca="1" si="992"/>
        <v/>
      </c>
      <c r="O1037" s="25" t="str">
        <f t="shared" ca="1" si="993"/>
        <v/>
      </c>
      <c r="P1037" s="25" t="str">
        <f t="shared" ca="1" si="994"/>
        <v/>
      </c>
      <c r="Q1037" s="7" t="str">
        <f t="shared" ca="1" si="995"/>
        <v/>
      </c>
      <c r="R1037" s="25" t="str">
        <f t="shared" ca="1" si="996"/>
        <v/>
      </c>
      <c r="S1037" s="25">
        <f ca="1">SUM(R$3:R1037)</f>
        <v>0</v>
      </c>
      <c r="T1037" s="25" t="str">
        <f t="shared" ca="1" si="997"/>
        <v/>
      </c>
      <c r="U1037" s="25" t="str">
        <f t="shared" ca="1" si="979"/>
        <v/>
      </c>
      <c r="V1037" s="25" t="str">
        <f t="shared" ca="1" si="998"/>
        <v/>
      </c>
      <c r="W1037" s="25" t="str">
        <f t="shared" ca="1" si="980"/>
        <v/>
      </c>
      <c r="X1037" s="25" t="str">
        <f t="shared" ca="1" si="999"/>
        <v/>
      </c>
      <c r="Y1037" s="25" t="str">
        <f t="shared" ca="1" si="981"/>
        <v/>
      </c>
      <c r="Z1037" s="25" t="str">
        <f t="shared" ca="1" si="973"/>
        <v/>
      </c>
      <c r="AA1037" s="25" t="str">
        <f t="shared" ca="1" si="1000"/>
        <v/>
      </c>
      <c r="AB1037" s="25" t="str">
        <f ca="1">IF($H1037="","",IF($Q1037="x",SUM(U$3:W1037)+SUM(Z$3:AA1037)-SUM(AB$3:AB1036),0))</f>
        <v/>
      </c>
      <c r="AC1037" s="25" t="str">
        <f t="shared" ca="1" si="1001"/>
        <v/>
      </c>
      <c r="AD1037" s="25" t="str">
        <f t="shared" ca="1" si="982"/>
        <v/>
      </c>
      <c r="AE1037" s="7"/>
      <c r="AF1037" s="25" t="str">
        <f t="shared" ca="1" si="1002"/>
        <v/>
      </c>
      <c r="AG1037" s="25">
        <f ca="1">SUM(AF$3:AF1037)</f>
        <v>0</v>
      </c>
      <c r="AH1037" s="25" t="str">
        <f t="shared" ca="1" si="1003"/>
        <v/>
      </c>
      <c r="AI1037" s="25" t="str">
        <f t="shared" ca="1" si="983"/>
        <v/>
      </c>
      <c r="AJ1037" s="25" t="str">
        <f t="shared" ca="1" si="1004"/>
        <v/>
      </c>
      <c r="AK1037" s="25" t="str">
        <f t="shared" ca="1" si="984"/>
        <v/>
      </c>
      <c r="AL1037" s="25" t="str">
        <f t="shared" ca="1" si="1005"/>
        <v/>
      </c>
      <c r="AM1037" s="25" t="str">
        <f t="shared" ca="1" si="985"/>
        <v/>
      </c>
      <c r="AN1037" s="25" t="str">
        <f t="shared" ca="1" si="1006"/>
        <v/>
      </c>
      <c r="AO1037" s="25" t="str">
        <f t="shared" ca="1" si="1007"/>
        <v/>
      </c>
      <c r="AP1037" s="25" t="str">
        <f ca="1">IF($H1037="","",IF($Q1037="x",SUM(AI$3:AK1037)+SUM(AN$3:AO1037)-SUM(AP$3:AP1036),0))</f>
        <v/>
      </c>
      <c r="AQ1037" s="25" t="str">
        <f t="shared" ca="1" si="1008"/>
        <v/>
      </c>
      <c r="AR1037" s="25" t="str">
        <f t="shared" ca="1" si="986"/>
        <v/>
      </c>
      <c r="AS1037" s="7"/>
      <c r="AT1037" s="25" t="str">
        <f t="shared" ca="1" si="1009"/>
        <v/>
      </c>
      <c r="AU1037" s="25">
        <f ca="1">SUM(AT$3:AT1037)</f>
        <v>0</v>
      </c>
      <c r="AV1037" s="25" t="str">
        <f t="shared" ca="1" si="1010"/>
        <v/>
      </c>
      <c r="AW1037" s="25" t="str">
        <f t="shared" ca="1" si="987"/>
        <v/>
      </c>
      <c r="AX1037" s="25" t="str">
        <f t="shared" ca="1" si="1011"/>
        <v/>
      </c>
      <c r="AY1037" s="25" t="str">
        <f t="shared" ca="1" si="1012"/>
        <v/>
      </c>
      <c r="AZ1037" s="25" t="str">
        <f t="shared" ca="1" si="1013"/>
        <v/>
      </c>
      <c r="BA1037" s="25" t="str">
        <f t="shared" ca="1" si="1014"/>
        <v/>
      </c>
      <c r="BB1037" s="25" t="str">
        <f t="shared" ca="1" si="1015"/>
        <v/>
      </c>
      <c r="BC1037" s="25" t="str">
        <f t="shared" ca="1" si="1016"/>
        <v/>
      </c>
      <c r="BD1037" s="25" t="str">
        <f ca="1">IF($H1037="","",IF($Q1037="x",SUM(AW$3:AY1037)+SUM(BB$3:BC1037)-SUM(BD$3:BD1036),0))</f>
        <v/>
      </c>
      <c r="BE1037" s="25" t="str">
        <f t="shared" ca="1" si="1017"/>
        <v/>
      </c>
      <c r="BF1037" s="25" t="str">
        <f t="shared" ca="1" si="988"/>
        <v/>
      </c>
      <c r="BG1037" s="7"/>
      <c r="BI1037" s="25" t="str">
        <f t="shared" ca="1" si="1018"/>
        <v/>
      </c>
      <c r="BJ1037" s="25">
        <f ca="1">SUM(BI$3:BI1037)</f>
        <v>0</v>
      </c>
      <c r="BK1037" s="25" t="str">
        <f t="shared" ca="1" si="1030"/>
        <v/>
      </c>
      <c r="BL1037" s="25" t="str">
        <f t="shared" ca="1" si="989"/>
        <v/>
      </c>
      <c r="BM1037" s="25" t="str">
        <f t="shared" ca="1" si="1019"/>
        <v/>
      </c>
      <c r="BN1037" s="25" t="str">
        <f t="shared" ca="1" si="1020"/>
        <v/>
      </c>
      <c r="BO1037" s="25" t="str">
        <f t="shared" ca="1" si="1021"/>
        <v/>
      </c>
      <c r="BP1037" s="25" t="str">
        <f t="shared" ca="1" si="1022"/>
        <v/>
      </c>
      <c r="BQ1037" s="25" t="str">
        <f t="shared" ca="1" si="1023"/>
        <v/>
      </c>
      <c r="BR1037" s="25" t="str">
        <f t="shared" ca="1" si="1024"/>
        <v/>
      </c>
      <c r="BS1037" s="25" t="str">
        <f ca="1">IF($H1037="","",IF($Q1037="x",SUM(BL$3:BN1037)+SUM(BQ$3:BR1037)-SUM(BS$3:BS1036),0))</f>
        <v/>
      </c>
      <c r="BT1037" s="25" t="str">
        <f t="shared" ca="1" si="1025"/>
        <v/>
      </c>
      <c r="BU1037" s="25" t="str">
        <f t="shared" ca="1" si="990"/>
        <v/>
      </c>
      <c r="BV1037" s="7"/>
      <c r="BY1037" s="7"/>
      <c r="CB1037" s="131">
        <f t="shared" si="974"/>
        <v>1034</v>
      </c>
      <c r="CC1037" s="132" t="str">
        <f t="shared" ca="1" si="1026"/>
        <v/>
      </c>
      <c r="CD1037" s="133" t="str">
        <f t="shared" ca="1" si="975"/>
        <v/>
      </c>
      <c r="CE1037" s="133" t="str">
        <f t="shared" ca="1" si="1027"/>
        <v/>
      </c>
      <c r="CF1037" s="133" t="str">
        <f t="shared" ca="1" si="976"/>
        <v/>
      </c>
      <c r="CG1037" s="133" t="str">
        <f t="shared" ca="1" si="1028"/>
        <v/>
      </c>
      <c r="CH1037" s="133" t="str">
        <f ca="1">IF($H1037="","",IF(MONTH($H1037)=MONTH($C$4)-1,MAX(0,(CG1037-SUM(N1026:N1037)+SUM(O1026:O1037))-(VLOOKUP(CB1037-12,$CB$3:$CH1036,6,FALSE))),0)*0.25)</f>
        <v/>
      </c>
      <c r="CI1037" s="133" t="str">
        <f ca="1">IF($H1037="","",CG1037-SUM($CH$4:$CH1037))</f>
        <v/>
      </c>
      <c r="CK1037" s="133" t="str">
        <f ca="1">IF($H1037="","",SUM($N$4:$N1037)+$CK$3)</f>
        <v/>
      </c>
      <c r="CL1037" s="133" t="str">
        <f ca="1">IF($H1037="","",SUM($O$4:$O1037))</f>
        <v/>
      </c>
      <c r="CM1037" s="133" t="str">
        <f t="shared" ca="1" si="971"/>
        <v/>
      </c>
      <c r="CN1037" s="133" t="str">
        <f ca="1">IF($H1037="","",ROUND(IF(MONTH($H1037)=MONTH($C$4)-1,BT1037*(1+CC1037)-SUM($CM$4:$CM1037),0),2))</f>
        <v/>
      </c>
      <c r="CZ1037" s="132" t="str">
        <f t="shared" ca="1" si="991"/>
        <v/>
      </c>
    </row>
    <row r="1038" spans="6:104" x14ac:dyDescent="0.2">
      <c r="F1038" s="3">
        <v>1035</v>
      </c>
      <c r="G1038" s="3">
        <f t="shared" si="972"/>
        <v>87</v>
      </c>
      <c r="H1038" s="8" t="str">
        <f t="shared" ca="1" si="1029"/>
        <v/>
      </c>
      <c r="I1038" s="6" t="str">
        <f t="shared" ca="1" si="977"/>
        <v/>
      </c>
      <c r="J1038" s="6" t="str">
        <f t="shared" ca="1" si="978"/>
        <v/>
      </c>
      <c r="K1038" s="7"/>
      <c r="L1038" s="6" t="str">
        <f ca="1">IF($H1038="","",IF($J1038="",VLOOKUP($I1038,Sterbetafeln!$A$4:$I$124,$D$10,FALSE),MAX(0.0005,VLOOKUP($I1038,Sterbetafeln!$A$4:$I$124,$D$10,FALSE)*VLOOKUP($J1038,Sterbetafeln!$A$4:$I$124,$D$13,FALSE))))</f>
        <v/>
      </c>
      <c r="M1038" s="78">
        <f ca="1">SUM($O$3:$O1038)</f>
        <v>0</v>
      </c>
      <c r="N1038" s="25" t="str">
        <f t="shared" ca="1" si="992"/>
        <v/>
      </c>
      <c r="O1038" s="25" t="str">
        <f t="shared" ca="1" si="993"/>
        <v/>
      </c>
      <c r="P1038" s="25" t="str">
        <f t="shared" ca="1" si="994"/>
        <v/>
      </c>
      <c r="Q1038" s="7" t="str">
        <f t="shared" ca="1" si="995"/>
        <v/>
      </c>
      <c r="R1038" s="25" t="str">
        <f t="shared" ca="1" si="996"/>
        <v/>
      </c>
      <c r="S1038" s="25">
        <f ca="1">SUM(R$3:R1038)</f>
        <v>0</v>
      </c>
      <c r="T1038" s="25" t="str">
        <f t="shared" ca="1" si="997"/>
        <v/>
      </c>
      <c r="U1038" s="25" t="str">
        <f t="shared" ca="1" si="979"/>
        <v/>
      </c>
      <c r="V1038" s="25" t="str">
        <f t="shared" ca="1" si="998"/>
        <v/>
      </c>
      <c r="W1038" s="25" t="str">
        <f t="shared" ca="1" si="980"/>
        <v/>
      </c>
      <c r="X1038" s="25" t="str">
        <f t="shared" ca="1" si="999"/>
        <v/>
      </c>
      <c r="Y1038" s="25" t="str">
        <f t="shared" ca="1" si="981"/>
        <v/>
      </c>
      <c r="Z1038" s="25" t="str">
        <f t="shared" ca="1" si="973"/>
        <v/>
      </c>
      <c r="AA1038" s="25" t="str">
        <f t="shared" ca="1" si="1000"/>
        <v/>
      </c>
      <c r="AB1038" s="25" t="str">
        <f ca="1">IF($H1038="","",IF($Q1038="x",SUM(U$3:W1038)+SUM(Z$3:AA1038)-SUM(AB$3:AB1037),0))</f>
        <v/>
      </c>
      <c r="AC1038" s="25" t="str">
        <f t="shared" ca="1" si="1001"/>
        <v/>
      </c>
      <c r="AD1038" s="25" t="str">
        <f t="shared" ca="1" si="982"/>
        <v/>
      </c>
      <c r="AE1038" s="7"/>
      <c r="AF1038" s="25" t="str">
        <f t="shared" ca="1" si="1002"/>
        <v/>
      </c>
      <c r="AG1038" s="25">
        <f ca="1">SUM(AF$3:AF1038)</f>
        <v>0</v>
      </c>
      <c r="AH1038" s="25" t="str">
        <f t="shared" ca="1" si="1003"/>
        <v/>
      </c>
      <c r="AI1038" s="25" t="str">
        <f t="shared" ca="1" si="983"/>
        <v/>
      </c>
      <c r="AJ1038" s="25" t="str">
        <f t="shared" ca="1" si="1004"/>
        <v/>
      </c>
      <c r="AK1038" s="25" t="str">
        <f t="shared" ca="1" si="984"/>
        <v/>
      </c>
      <c r="AL1038" s="25" t="str">
        <f t="shared" ca="1" si="1005"/>
        <v/>
      </c>
      <c r="AM1038" s="25" t="str">
        <f t="shared" ca="1" si="985"/>
        <v/>
      </c>
      <c r="AN1038" s="25" t="str">
        <f t="shared" ca="1" si="1006"/>
        <v/>
      </c>
      <c r="AO1038" s="25" t="str">
        <f t="shared" ca="1" si="1007"/>
        <v/>
      </c>
      <c r="AP1038" s="25" t="str">
        <f ca="1">IF($H1038="","",IF($Q1038="x",SUM(AI$3:AK1038)+SUM(AN$3:AO1038)-SUM(AP$3:AP1037),0))</f>
        <v/>
      </c>
      <c r="AQ1038" s="25" t="str">
        <f t="shared" ca="1" si="1008"/>
        <v/>
      </c>
      <c r="AR1038" s="25" t="str">
        <f t="shared" ca="1" si="986"/>
        <v/>
      </c>
      <c r="AS1038" s="7"/>
      <c r="AT1038" s="25" t="str">
        <f t="shared" ca="1" si="1009"/>
        <v/>
      </c>
      <c r="AU1038" s="25">
        <f ca="1">SUM(AT$3:AT1038)</f>
        <v>0</v>
      </c>
      <c r="AV1038" s="25" t="str">
        <f t="shared" ca="1" si="1010"/>
        <v/>
      </c>
      <c r="AW1038" s="25" t="str">
        <f t="shared" ca="1" si="987"/>
        <v/>
      </c>
      <c r="AX1038" s="25" t="str">
        <f t="shared" ca="1" si="1011"/>
        <v/>
      </c>
      <c r="AY1038" s="25" t="str">
        <f t="shared" ca="1" si="1012"/>
        <v/>
      </c>
      <c r="AZ1038" s="25" t="str">
        <f t="shared" ca="1" si="1013"/>
        <v/>
      </c>
      <c r="BA1038" s="25" t="str">
        <f t="shared" ca="1" si="1014"/>
        <v/>
      </c>
      <c r="BB1038" s="25" t="str">
        <f t="shared" ca="1" si="1015"/>
        <v/>
      </c>
      <c r="BC1038" s="25" t="str">
        <f t="shared" ca="1" si="1016"/>
        <v/>
      </c>
      <c r="BD1038" s="25" t="str">
        <f ca="1">IF($H1038="","",IF($Q1038="x",SUM(AW$3:AY1038)+SUM(BB$3:BC1038)-SUM(BD$3:BD1037),0))</f>
        <v/>
      </c>
      <c r="BE1038" s="25" t="str">
        <f t="shared" ca="1" si="1017"/>
        <v/>
      </c>
      <c r="BF1038" s="25" t="str">
        <f t="shared" ca="1" si="988"/>
        <v/>
      </c>
      <c r="BG1038" s="7"/>
      <c r="BI1038" s="25" t="str">
        <f t="shared" ca="1" si="1018"/>
        <v/>
      </c>
      <c r="BJ1038" s="25">
        <f ca="1">SUM(BI$3:BI1038)</f>
        <v>0</v>
      </c>
      <c r="BK1038" s="25" t="str">
        <f t="shared" ca="1" si="1030"/>
        <v/>
      </c>
      <c r="BL1038" s="25" t="str">
        <f t="shared" ca="1" si="989"/>
        <v/>
      </c>
      <c r="BM1038" s="25" t="str">
        <f t="shared" ca="1" si="1019"/>
        <v/>
      </c>
      <c r="BN1038" s="25" t="str">
        <f t="shared" ca="1" si="1020"/>
        <v/>
      </c>
      <c r="BO1038" s="25" t="str">
        <f t="shared" ca="1" si="1021"/>
        <v/>
      </c>
      <c r="BP1038" s="25" t="str">
        <f t="shared" ca="1" si="1022"/>
        <v/>
      </c>
      <c r="BQ1038" s="25" t="str">
        <f t="shared" ca="1" si="1023"/>
        <v/>
      </c>
      <c r="BR1038" s="25" t="str">
        <f t="shared" ca="1" si="1024"/>
        <v/>
      </c>
      <c r="BS1038" s="25" t="str">
        <f ca="1">IF($H1038="","",IF($Q1038="x",SUM(BL$3:BN1038)+SUM(BQ$3:BR1038)-SUM(BS$3:BS1037),0))</f>
        <v/>
      </c>
      <c r="BT1038" s="25" t="str">
        <f t="shared" ca="1" si="1025"/>
        <v/>
      </c>
      <c r="BU1038" s="25" t="str">
        <f t="shared" ca="1" si="990"/>
        <v/>
      </c>
      <c r="BV1038" s="7"/>
      <c r="BY1038" s="7"/>
      <c r="CB1038" s="131">
        <f t="shared" si="974"/>
        <v>1035</v>
      </c>
      <c r="CC1038" s="132" t="str">
        <f t="shared" ca="1" si="1026"/>
        <v/>
      </c>
      <c r="CD1038" s="133" t="str">
        <f t="shared" ca="1" si="975"/>
        <v/>
      </c>
      <c r="CE1038" s="133" t="str">
        <f t="shared" ca="1" si="1027"/>
        <v/>
      </c>
      <c r="CF1038" s="133" t="str">
        <f t="shared" ca="1" si="976"/>
        <v/>
      </c>
      <c r="CG1038" s="133" t="str">
        <f t="shared" ca="1" si="1028"/>
        <v/>
      </c>
      <c r="CH1038" s="133" t="str">
        <f ca="1">IF($H1038="","",IF(MONTH($H1038)=MONTH($C$4)-1,MAX(0,(CG1038-SUM(N1027:N1038)+SUM(O1027:O1038))-(VLOOKUP(CB1038-12,$CB$3:$CH1037,6,FALSE))),0)*0.25)</f>
        <v/>
      </c>
      <c r="CI1038" s="133" t="str">
        <f ca="1">IF($H1038="","",CG1038-SUM($CH$4:$CH1038))</f>
        <v/>
      </c>
      <c r="CK1038" s="133" t="str">
        <f ca="1">IF($H1038="","",SUM($N$4:$N1038)+$CK$3)</f>
        <v/>
      </c>
      <c r="CL1038" s="133" t="str">
        <f ca="1">IF($H1038="","",SUM($O$4:$O1038))</f>
        <v/>
      </c>
      <c r="CM1038" s="133" t="str">
        <f t="shared" ca="1" si="971"/>
        <v/>
      </c>
      <c r="CN1038" s="133" t="str">
        <f ca="1">IF($H1038="","",ROUND(IF(MONTH($H1038)=MONTH($C$4)-1,BT1038*(1+CC1038)-SUM($CM$4:$CM1038),0),2))</f>
        <v/>
      </c>
      <c r="CZ1038" s="132" t="str">
        <f t="shared" ca="1" si="991"/>
        <v/>
      </c>
    </row>
    <row r="1039" spans="6:104" x14ac:dyDescent="0.2">
      <c r="F1039" s="3">
        <v>1036</v>
      </c>
      <c r="G1039" s="3">
        <f t="shared" si="972"/>
        <v>87</v>
      </c>
      <c r="H1039" s="8" t="str">
        <f t="shared" ca="1" si="1029"/>
        <v/>
      </c>
      <c r="I1039" s="6" t="str">
        <f t="shared" ca="1" si="977"/>
        <v/>
      </c>
      <c r="J1039" s="6" t="str">
        <f t="shared" ca="1" si="978"/>
        <v/>
      </c>
      <c r="K1039" s="7"/>
      <c r="L1039" s="6" t="str">
        <f ca="1">IF($H1039="","",IF($J1039="",VLOOKUP($I1039,Sterbetafeln!$A$4:$I$124,$D$10,FALSE),MAX(0.0005,VLOOKUP($I1039,Sterbetafeln!$A$4:$I$124,$D$10,FALSE)*VLOOKUP($J1039,Sterbetafeln!$A$4:$I$124,$D$13,FALSE))))</f>
        <v/>
      </c>
      <c r="M1039" s="78">
        <f ca="1">SUM($O$3:$O1039)</f>
        <v>0</v>
      </c>
      <c r="N1039" s="25" t="str">
        <f t="shared" ca="1" si="992"/>
        <v/>
      </c>
      <c r="O1039" s="25" t="str">
        <f t="shared" ca="1" si="993"/>
        <v/>
      </c>
      <c r="P1039" s="25" t="str">
        <f t="shared" ca="1" si="994"/>
        <v/>
      </c>
      <c r="Q1039" s="7" t="str">
        <f t="shared" ca="1" si="995"/>
        <v/>
      </c>
      <c r="R1039" s="25" t="str">
        <f t="shared" ca="1" si="996"/>
        <v/>
      </c>
      <c r="S1039" s="25">
        <f ca="1">SUM(R$3:R1039)</f>
        <v>0</v>
      </c>
      <c r="T1039" s="25" t="str">
        <f t="shared" ca="1" si="997"/>
        <v/>
      </c>
      <c r="U1039" s="25" t="str">
        <f t="shared" ca="1" si="979"/>
        <v/>
      </c>
      <c r="V1039" s="25" t="str">
        <f t="shared" ca="1" si="998"/>
        <v/>
      </c>
      <c r="W1039" s="25" t="str">
        <f t="shared" ca="1" si="980"/>
        <v/>
      </c>
      <c r="X1039" s="25" t="str">
        <f t="shared" ca="1" si="999"/>
        <v/>
      </c>
      <c r="Y1039" s="25" t="str">
        <f t="shared" ca="1" si="981"/>
        <v/>
      </c>
      <c r="Z1039" s="25" t="str">
        <f t="shared" ca="1" si="973"/>
        <v/>
      </c>
      <c r="AA1039" s="25" t="str">
        <f t="shared" ca="1" si="1000"/>
        <v/>
      </c>
      <c r="AB1039" s="25" t="str">
        <f ca="1">IF($H1039="","",IF($Q1039="x",SUM(U$3:W1039)+SUM(Z$3:AA1039)-SUM(AB$3:AB1038),0))</f>
        <v/>
      </c>
      <c r="AC1039" s="25" t="str">
        <f t="shared" ca="1" si="1001"/>
        <v/>
      </c>
      <c r="AD1039" s="25" t="str">
        <f t="shared" ca="1" si="982"/>
        <v/>
      </c>
      <c r="AE1039" s="7"/>
      <c r="AF1039" s="25" t="str">
        <f t="shared" ca="1" si="1002"/>
        <v/>
      </c>
      <c r="AG1039" s="25">
        <f ca="1">SUM(AF$3:AF1039)</f>
        <v>0</v>
      </c>
      <c r="AH1039" s="25" t="str">
        <f t="shared" ca="1" si="1003"/>
        <v/>
      </c>
      <c r="AI1039" s="25" t="str">
        <f t="shared" ca="1" si="983"/>
        <v/>
      </c>
      <c r="AJ1039" s="25" t="str">
        <f t="shared" ca="1" si="1004"/>
        <v/>
      </c>
      <c r="AK1039" s="25" t="str">
        <f t="shared" ca="1" si="984"/>
        <v/>
      </c>
      <c r="AL1039" s="25" t="str">
        <f t="shared" ca="1" si="1005"/>
        <v/>
      </c>
      <c r="AM1039" s="25" t="str">
        <f t="shared" ca="1" si="985"/>
        <v/>
      </c>
      <c r="AN1039" s="25" t="str">
        <f t="shared" ca="1" si="1006"/>
        <v/>
      </c>
      <c r="AO1039" s="25" t="str">
        <f t="shared" ca="1" si="1007"/>
        <v/>
      </c>
      <c r="AP1039" s="25" t="str">
        <f ca="1">IF($H1039="","",IF($Q1039="x",SUM(AI$3:AK1039)+SUM(AN$3:AO1039)-SUM(AP$3:AP1038),0))</f>
        <v/>
      </c>
      <c r="AQ1039" s="25" t="str">
        <f t="shared" ca="1" si="1008"/>
        <v/>
      </c>
      <c r="AR1039" s="25" t="str">
        <f t="shared" ca="1" si="986"/>
        <v/>
      </c>
      <c r="AS1039" s="7"/>
      <c r="AT1039" s="25" t="str">
        <f t="shared" ca="1" si="1009"/>
        <v/>
      </c>
      <c r="AU1039" s="25">
        <f ca="1">SUM(AT$3:AT1039)</f>
        <v>0</v>
      </c>
      <c r="AV1039" s="25" t="str">
        <f t="shared" ca="1" si="1010"/>
        <v/>
      </c>
      <c r="AW1039" s="25" t="str">
        <f t="shared" ca="1" si="987"/>
        <v/>
      </c>
      <c r="AX1039" s="25" t="str">
        <f t="shared" ca="1" si="1011"/>
        <v/>
      </c>
      <c r="AY1039" s="25" t="str">
        <f t="shared" ca="1" si="1012"/>
        <v/>
      </c>
      <c r="AZ1039" s="25" t="str">
        <f t="shared" ca="1" si="1013"/>
        <v/>
      </c>
      <c r="BA1039" s="25" t="str">
        <f t="shared" ca="1" si="1014"/>
        <v/>
      </c>
      <c r="BB1039" s="25" t="str">
        <f t="shared" ca="1" si="1015"/>
        <v/>
      </c>
      <c r="BC1039" s="25" t="str">
        <f t="shared" ca="1" si="1016"/>
        <v/>
      </c>
      <c r="BD1039" s="25" t="str">
        <f ca="1">IF($H1039="","",IF($Q1039="x",SUM(AW$3:AY1039)+SUM(BB$3:BC1039)-SUM(BD$3:BD1038),0))</f>
        <v/>
      </c>
      <c r="BE1039" s="25" t="str">
        <f t="shared" ca="1" si="1017"/>
        <v/>
      </c>
      <c r="BF1039" s="25" t="str">
        <f t="shared" ca="1" si="988"/>
        <v/>
      </c>
      <c r="BG1039" s="7"/>
      <c r="BI1039" s="25" t="str">
        <f t="shared" ca="1" si="1018"/>
        <v/>
      </c>
      <c r="BJ1039" s="25">
        <f ca="1">SUM(BI$3:BI1039)</f>
        <v>0</v>
      </c>
      <c r="BK1039" s="25" t="str">
        <f t="shared" ca="1" si="1030"/>
        <v/>
      </c>
      <c r="BL1039" s="25" t="str">
        <f t="shared" ca="1" si="989"/>
        <v/>
      </c>
      <c r="BM1039" s="25" t="str">
        <f t="shared" ca="1" si="1019"/>
        <v/>
      </c>
      <c r="BN1039" s="25" t="str">
        <f t="shared" ca="1" si="1020"/>
        <v/>
      </c>
      <c r="BO1039" s="25" t="str">
        <f t="shared" ca="1" si="1021"/>
        <v/>
      </c>
      <c r="BP1039" s="25" t="str">
        <f t="shared" ca="1" si="1022"/>
        <v/>
      </c>
      <c r="BQ1039" s="25" t="str">
        <f t="shared" ca="1" si="1023"/>
        <v/>
      </c>
      <c r="BR1039" s="25" t="str">
        <f t="shared" ca="1" si="1024"/>
        <v/>
      </c>
      <c r="BS1039" s="25" t="str">
        <f ca="1">IF($H1039="","",IF($Q1039="x",SUM(BL$3:BN1039)+SUM(BQ$3:BR1039)-SUM(BS$3:BS1038),0))</f>
        <v/>
      </c>
      <c r="BT1039" s="25" t="str">
        <f t="shared" ca="1" si="1025"/>
        <v/>
      </c>
      <c r="BU1039" s="25" t="str">
        <f t="shared" ca="1" si="990"/>
        <v/>
      </c>
      <c r="BV1039" s="7"/>
      <c r="BY1039" s="7"/>
      <c r="CB1039" s="131">
        <f t="shared" si="974"/>
        <v>1036</v>
      </c>
      <c r="CC1039" s="132" t="str">
        <f t="shared" ca="1" si="1026"/>
        <v/>
      </c>
      <c r="CD1039" s="133" t="str">
        <f t="shared" ca="1" si="975"/>
        <v/>
      </c>
      <c r="CE1039" s="133" t="str">
        <f t="shared" ca="1" si="1027"/>
        <v/>
      </c>
      <c r="CF1039" s="133" t="str">
        <f t="shared" ca="1" si="976"/>
        <v/>
      </c>
      <c r="CG1039" s="133" t="str">
        <f t="shared" ca="1" si="1028"/>
        <v/>
      </c>
      <c r="CH1039" s="133" t="str">
        <f ca="1">IF($H1039="","",IF(MONTH($H1039)=MONTH($C$4)-1,MAX(0,(CG1039-SUM(N1028:N1039)+SUM(O1028:O1039))-(VLOOKUP(CB1039-12,$CB$3:$CH1038,6,FALSE))),0)*0.25)</f>
        <v/>
      </c>
      <c r="CI1039" s="133" t="str">
        <f ca="1">IF($H1039="","",CG1039-SUM($CH$4:$CH1039))</f>
        <v/>
      </c>
      <c r="CK1039" s="133" t="str">
        <f ca="1">IF($H1039="","",SUM($N$4:$N1039)+$CK$3)</f>
        <v/>
      </c>
      <c r="CL1039" s="133" t="str">
        <f ca="1">IF($H1039="","",SUM($O$4:$O1039))</f>
        <v/>
      </c>
      <c r="CM1039" s="133" t="str">
        <f t="shared" ref="CM1039:CM1102" ca="1" si="1031">IF($H1039="","",ROUND(MAX(0,((BT1039-CK1039+CL1039)/BT1039)*$BI1039*0.25),2))</f>
        <v/>
      </c>
      <c r="CN1039" s="133" t="str">
        <f ca="1">IF($H1039="","",ROUND(IF(MONTH($H1039)=MONTH($C$4)-1,BT1039*(1+CC1039)-SUM($CM$4:$CM1039),0),2))</f>
        <v/>
      </c>
      <c r="CZ1039" s="132" t="str">
        <f t="shared" ca="1" si="991"/>
        <v/>
      </c>
    </row>
    <row r="1040" spans="6:104" x14ac:dyDescent="0.2">
      <c r="F1040" s="3">
        <v>1037</v>
      </c>
      <c r="G1040" s="3">
        <f t="shared" si="972"/>
        <v>87</v>
      </c>
      <c r="H1040" s="8" t="str">
        <f t="shared" ca="1" si="1029"/>
        <v/>
      </c>
      <c r="I1040" s="6" t="str">
        <f t="shared" ca="1" si="977"/>
        <v/>
      </c>
      <c r="J1040" s="6" t="str">
        <f t="shared" ca="1" si="978"/>
        <v/>
      </c>
      <c r="K1040" s="7"/>
      <c r="L1040" s="6" t="str">
        <f ca="1">IF($H1040="","",IF($J1040="",VLOOKUP($I1040,Sterbetafeln!$A$4:$I$124,$D$10,FALSE),MAX(0.0005,VLOOKUP($I1040,Sterbetafeln!$A$4:$I$124,$D$10,FALSE)*VLOOKUP($J1040,Sterbetafeln!$A$4:$I$124,$D$13,FALSE))))</f>
        <v/>
      </c>
      <c r="M1040" s="78">
        <f ca="1">SUM($O$3:$O1040)</f>
        <v>0</v>
      </c>
      <c r="N1040" s="25" t="str">
        <f t="shared" ca="1" si="992"/>
        <v/>
      </c>
      <c r="O1040" s="25" t="str">
        <f t="shared" ca="1" si="993"/>
        <v/>
      </c>
      <c r="P1040" s="25" t="str">
        <f t="shared" ca="1" si="994"/>
        <v/>
      </c>
      <c r="Q1040" s="7" t="str">
        <f t="shared" ca="1" si="995"/>
        <v/>
      </c>
      <c r="R1040" s="25" t="str">
        <f t="shared" ca="1" si="996"/>
        <v/>
      </c>
      <c r="S1040" s="25">
        <f ca="1">SUM(R$3:R1040)</f>
        <v>0</v>
      </c>
      <c r="T1040" s="25" t="str">
        <f t="shared" ca="1" si="997"/>
        <v/>
      </c>
      <c r="U1040" s="25" t="str">
        <f t="shared" ca="1" si="979"/>
        <v/>
      </c>
      <c r="V1040" s="25" t="str">
        <f t="shared" ca="1" si="998"/>
        <v/>
      </c>
      <c r="W1040" s="25" t="str">
        <f t="shared" ca="1" si="980"/>
        <v/>
      </c>
      <c r="X1040" s="25" t="str">
        <f t="shared" ca="1" si="999"/>
        <v/>
      </c>
      <c r="Y1040" s="25" t="str">
        <f t="shared" ca="1" si="981"/>
        <v/>
      </c>
      <c r="Z1040" s="25" t="str">
        <f t="shared" ca="1" si="973"/>
        <v/>
      </c>
      <c r="AA1040" s="25" t="str">
        <f t="shared" ca="1" si="1000"/>
        <v/>
      </c>
      <c r="AB1040" s="25" t="str">
        <f ca="1">IF($H1040="","",IF($Q1040="x",SUM(U$3:W1040)+SUM(Z$3:AA1040)-SUM(AB$3:AB1039),0))</f>
        <v/>
      </c>
      <c r="AC1040" s="25" t="str">
        <f t="shared" ca="1" si="1001"/>
        <v/>
      </c>
      <c r="AD1040" s="25" t="str">
        <f t="shared" ca="1" si="982"/>
        <v/>
      </c>
      <c r="AE1040" s="7"/>
      <c r="AF1040" s="25" t="str">
        <f t="shared" ca="1" si="1002"/>
        <v/>
      </c>
      <c r="AG1040" s="25">
        <f ca="1">SUM(AF$3:AF1040)</f>
        <v>0</v>
      </c>
      <c r="AH1040" s="25" t="str">
        <f t="shared" ca="1" si="1003"/>
        <v/>
      </c>
      <c r="AI1040" s="25" t="str">
        <f t="shared" ca="1" si="983"/>
        <v/>
      </c>
      <c r="AJ1040" s="25" t="str">
        <f t="shared" ca="1" si="1004"/>
        <v/>
      </c>
      <c r="AK1040" s="25" t="str">
        <f t="shared" ca="1" si="984"/>
        <v/>
      </c>
      <c r="AL1040" s="25" t="str">
        <f t="shared" ca="1" si="1005"/>
        <v/>
      </c>
      <c r="AM1040" s="25" t="str">
        <f t="shared" ca="1" si="985"/>
        <v/>
      </c>
      <c r="AN1040" s="25" t="str">
        <f t="shared" ca="1" si="1006"/>
        <v/>
      </c>
      <c r="AO1040" s="25" t="str">
        <f t="shared" ca="1" si="1007"/>
        <v/>
      </c>
      <c r="AP1040" s="25" t="str">
        <f ca="1">IF($H1040="","",IF($Q1040="x",SUM(AI$3:AK1040)+SUM(AN$3:AO1040)-SUM(AP$3:AP1039),0))</f>
        <v/>
      </c>
      <c r="AQ1040" s="25" t="str">
        <f t="shared" ca="1" si="1008"/>
        <v/>
      </c>
      <c r="AR1040" s="25" t="str">
        <f t="shared" ca="1" si="986"/>
        <v/>
      </c>
      <c r="AS1040" s="7"/>
      <c r="AT1040" s="25" t="str">
        <f t="shared" ca="1" si="1009"/>
        <v/>
      </c>
      <c r="AU1040" s="25">
        <f ca="1">SUM(AT$3:AT1040)</f>
        <v>0</v>
      </c>
      <c r="AV1040" s="25" t="str">
        <f t="shared" ca="1" si="1010"/>
        <v/>
      </c>
      <c r="AW1040" s="25" t="str">
        <f t="shared" ca="1" si="987"/>
        <v/>
      </c>
      <c r="AX1040" s="25" t="str">
        <f t="shared" ca="1" si="1011"/>
        <v/>
      </c>
      <c r="AY1040" s="25" t="str">
        <f t="shared" ca="1" si="1012"/>
        <v/>
      </c>
      <c r="AZ1040" s="25" t="str">
        <f t="shared" ca="1" si="1013"/>
        <v/>
      </c>
      <c r="BA1040" s="25" t="str">
        <f t="shared" ca="1" si="1014"/>
        <v/>
      </c>
      <c r="BB1040" s="25" t="str">
        <f t="shared" ca="1" si="1015"/>
        <v/>
      </c>
      <c r="BC1040" s="25" t="str">
        <f t="shared" ca="1" si="1016"/>
        <v/>
      </c>
      <c r="BD1040" s="25" t="str">
        <f ca="1">IF($H1040="","",IF($Q1040="x",SUM(AW$3:AY1040)+SUM(BB$3:BC1040)-SUM(BD$3:BD1039),0))</f>
        <v/>
      </c>
      <c r="BE1040" s="25" t="str">
        <f t="shared" ca="1" si="1017"/>
        <v/>
      </c>
      <c r="BF1040" s="25" t="str">
        <f t="shared" ca="1" si="988"/>
        <v/>
      </c>
      <c r="BG1040" s="7"/>
      <c r="BI1040" s="25" t="str">
        <f t="shared" ca="1" si="1018"/>
        <v/>
      </c>
      <c r="BJ1040" s="25">
        <f ca="1">SUM(BI$3:BI1040)</f>
        <v>0</v>
      </c>
      <c r="BK1040" s="25" t="str">
        <f t="shared" ca="1" si="1030"/>
        <v/>
      </c>
      <c r="BL1040" s="25" t="str">
        <f t="shared" ca="1" si="989"/>
        <v/>
      </c>
      <c r="BM1040" s="25" t="str">
        <f t="shared" ca="1" si="1019"/>
        <v/>
      </c>
      <c r="BN1040" s="25" t="str">
        <f t="shared" ca="1" si="1020"/>
        <v/>
      </c>
      <c r="BO1040" s="25" t="str">
        <f t="shared" ca="1" si="1021"/>
        <v/>
      </c>
      <c r="BP1040" s="25" t="str">
        <f t="shared" ca="1" si="1022"/>
        <v/>
      </c>
      <c r="BQ1040" s="25" t="str">
        <f t="shared" ca="1" si="1023"/>
        <v/>
      </c>
      <c r="BR1040" s="25" t="str">
        <f t="shared" ca="1" si="1024"/>
        <v/>
      </c>
      <c r="BS1040" s="25" t="str">
        <f ca="1">IF($H1040="","",IF($Q1040="x",SUM(BL$3:BN1040)+SUM(BQ$3:BR1040)-SUM(BS$3:BS1039),0))</f>
        <v/>
      </c>
      <c r="BT1040" s="25" t="str">
        <f t="shared" ca="1" si="1025"/>
        <v/>
      </c>
      <c r="BU1040" s="25" t="str">
        <f t="shared" ca="1" si="990"/>
        <v/>
      </c>
      <c r="BV1040" s="7"/>
      <c r="BY1040" s="7"/>
      <c r="CB1040" s="131">
        <f t="shared" si="974"/>
        <v>1037</v>
      </c>
      <c r="CC1040" s="132" t="str">
        <f t="shared" ca="1" si="1026"/>
        <v/>
      </c>
      <c r="CD1040" s="133" t="str">
        <f t="shared" ca="1" si="975"/>
        <v/>
      </c>
      <c r="CE1040" s="133" t="str">
        <f t="shared" ca="1" si="1027"/>
        <v/>
      </c>
      <c r="CF1040" s="133" t="str">
        <f t="shared" ca="1" si="976"/>
        <v/>
      </c>
      <c r="CG1040" s="133" t="str">
        <f t="shared" ca="1" si="1028"/>
        <v/>
      </c>
      <c r="CH1040" s="133" t="str">
        <f ca="1">IF($H1040="","",IF(MONTH($H1040)=MONTH($C$4)-1,MAX(0,(CG1040-SUM(N1029:N1040)+SUM(O1029:O1040))-(VLOOKUP(CB1040-12,$CB$3:$CH1039,6,FALSE))),0)*0.25)</f>
        <v/>
      </c>
      <c r="CI1040" s="133" t="str">
        <f ca="1">IF($H1040="","",CG1040-SUM($CH$4:$CH1040))</f>
        <v/>
      </c>
      <c r="CK1040" s="133" t="str">
        <f ca="1">IF($H1040="","",SUM($N$4:$N1040)+$CK$3)</f>
        <v/>
      </c>
      <c r="CL1040" s="133" t="str">
        <f ca="1">IF($H1040="","",SUM($O$4:$O1040))</f>
        <v/>
      </c>
      <c r="CM1040" s="133" t="str">
        <f t="shared" ca="1" si="1031"/>
        <v/>
      </c>
      <c r="CN1040" s="133" t="str">
        <f ca="1">IF($H1040="","",ROUND(IF(MONTH($H1040)=MONTH($C$4)-1,BT1040*(1+CC1040)-SUM($CM$4:$CM1040),0),2))</f>
        <v/>
      </c>
      <c r="CZ1040" s="132" t="str">
        <f t="shared" ca="1" si="991"/>
        <v/>
      </c>
    </row>
    <row r="1041" spans="6:104" x14ac:dyDescent="0.2">
      <c r="F1041" s="3">
        <v>1038</v>
      </c>
      <c r="G1041" s="3">
        <f t="shared" si="972"/>
        <v>87</v>
      </c>
      <c r="H1041" s="8" t="str">
        <f t="shared" ca="1" si="1029"/>
        <v/>
      </c>
      <c r="I1041" s="6" t="str">
        <f t="shared" ca="1" si="977"/>
        <v/>
      </c>
      <c r="J1041" s="6" t="str">
        <f t="shared" ca="1" si="978"/>
        <v/>
      </c>
      <c r="K1041" s="7"/>
      <c r="L1041" s="6" t="str">
        <f ca="1">IF($H1041="","",IF($J1041="",VLOOKUP($I1041,Sterbetafeln!$A$4:$I$124,$D$10,FALSE),MAX(0.0005,VLOOKUP($I1041,Sterbetafeln!$A$4:$I$124,$D$10,FALSE)*VLOOKUP($J1041,Sterbetafeln!$A$4:$I$124,$D$13,FALSE))))</f>
        <v/>
      </c>
      <c r="M1041" s="78">
        <f ca="1">SUM($O$3:$O1041)</f>
        <v>0</v>
      </c>
      <c r="N1041" s="25" t="str">
        <f t="shared" ca="1" si="992"/>
        <v/>
      </c>
      <c r="O1041" s="25" t="str">
        <f t="shared" ca="1" si="993"/>
        <v/>
      </c>
      <c r="P1041" s="25" t="str">
        <f t="shared" ca="1" si="994"/>
        <v/>
      </c>
      <c r="Q1041" s="7" t="str">
        <f t="shared" ca="1" si="995"/>
        <v/>
      </c>
      <c r="R1041" s="25" t="str">
        <f t="shared" ca="1" si="996"/>
        <v/>
      </c>
      <c r="S1041" s="25">
        <f ca="1">SUM(R$3:R1041)</f>
        <v>0</v>
      </c>
      <c r="T1041" s="25" t="str">
        <f t="shared" ca="1" si="997"/>
        <v/>
      </c>
      <c r="U1041" s="25" t="str">
        <f t="shared" ca="1" si="979"/>
        <v/>
      </c>
      <c r="V1041" s="25" t="str">
        <f t="shared" ca="1" si="998"/>
        <v/>
      </c>
      <c r="W1041" s="25" t="str">
        <f t="shared" ca="1" si="980"/>
        <v/>
      </c>
      <c r="X1041" s="25" t="str">
        <f t="shared" ca="1" si="999"/>
        <v/>
      </c>
      <c r="Y1041" s="25" t="str">
        <f t="shared" ca="1" si="981"/>
        <v/>
      </c>
      <c r="Z1041" s="25" t="str">
        <f t="shared" ca="1" si="973"/>
        <v/>
      </c>
      <c r="AA1041" s="25" t="str">
        <f t="shared" ca="1" si="1000"/>
        <v/>
      </c>
      <c r="AB1041" s="25" t="str">
        <f ca="1">IF($H1041="","",IF($Q1041="x",SUM(U$3:W1041)+SUM(Z$3:AA1041)-SUM(AB$3:AB1040),0))</f>
        <v/>
      </c>
      <c r="AC1041" s="25" t="str">
        <f t="shared" ca="1" si="1001"/>
        <v/>
      </c>
      <c r="AD1041" s="25" t="str">
        <f t="shared" ca="1" si="982"/>
        <v/>
      </c>
      <c r="AE1041" s="7"/>
      <c r="AF1041" s="25" t="str">
        <f t="shared" ca="1" si="1002"/>
        <v/>
      </c>
      <c r="AG1041" s="25">
        <f ca="1">SUM(AF$3:AF1041)</f>
        <v>0</v>
      </c>
      <c r="AH1041" s="25" t="str">
        <f t="shared" ca="1" si="1003"/>
        <v/>
      </c>
      <c r="AI1041" s="25" t="str">
        <f t="shared" ca="1" si="983"/>
        <v/>
      </c>
      <c r="AJ1041" s="25" t="str">
        <f t="shared" ca="1" si="1004"/>
        <v/>
      </c>
      <c r="AK1041" s="25" t="str">
        <f t="shared" ca="1" si="984"/>
        <v/>
      </c>
      <c r="AL1041" s="25" t="str">
        <f t="shared" ca="1" si="1005"/>
        <v/>
      </c>
      <c r="AM1041" s="25" t="str">
        <f t="shared" ca="1" si="985"/>
        <v/>
      </c>
      <c r="AN1041" s="25" t="str">
        <f t="shared" ca="1" si="1006"/>
        <v/>
      </c>
      <c r="AO1041" s="25" t="str">
        <f t="shared" ca="1" si="1007"/>
        <v/>
      </c>
      <c r="AP1041" s="25" t="str">
        <f ca="1">IF($H1041="","",IF($Q1041="x",SUM(AI$3:AK1041)+SUM(AN$3:AO1041)-SUM(AP$3:AP1040),0))</f>
        <v/>
      </c>
      <c r="AQ1041" s="25" t="str">
        <f t="shared" ca="1" si="1008"/>
        <v/>
      </c>
      <c r="AR1041" s="25" t="str">
        <f t="shared" ca="1" si="986"/>
        <v/>
      </c>
      <c r="AS1041" s="7"/>
      <c r="AT1041" s="25" t="str">
        <f t="shared" ca="1" si="1009"/>
        <v/>
      </c>
      <c r="AU1041" s="25">
        <f ca="1">SUM(AT$3:AT1041)</f>
        <v>0</v>
      </c>
      <c r="AV1041" s="25" t="str">
        <f t="shared" ca="1" si="1010"/>
        <v/>
      </c>
      <c r="AW1041" s="25" t="str">
        <f t="shared" ca="1" si="987"/>
        <v/>
      </c>
      <c r="AX1041" s="25" t="str">
        <f t="shared" ca="1" si="1011"/>
        <v/>
      </c>
      <c r="AY1041" s="25" t="str">
        <f t="shared" ca="1" si="1012"/>
        <v/>
      </c>
      <c r="AZ1041" s="25" t="str">
        <f t="shared" ca="1" si="1013"/>
        <v/>
      </c>
      <c r="BA1041" s="25" t="str">
        <f t="shared" ca="1" si="1014"/>
        <v/>
      </c>
      <c r="BB1041" s="25" t="str">
        <f t="shared" ca="1" si="1015"/>
        <v/>
      </c>
      <c r="BC1041" s="25" t="str">
        <f t="shared" ca="1" si="1016"/>
        <v/>
      </c>
      <c r="BD1041" s="25" t="str">
        <f ca="1">IF($H1041="","",IF($Q1041="x",SUM(AW$3:AY1041)+SUM(BB$3:BC1041)-SUM(BD$3:BD1040),0))</f>
        <v/>
      </c>
      <c r="BE1041" s="25" t="str">
        <f t="shared" ca="1" si="1017"/>
        <v/>
      </c>
      <c r="BF1041" s="25" t="str">
        <f t="shared" ca="1" si="988"/>
        <v/>
      </c>
      <c r="BG1041" s="7"/>
      <c r="BI1041" s="25" t="str">
        <f t="shared" ca="1" si="1018"/>
        <v/>
      </c>
      <c r="BJ1041" s="25">
        <f ca="1">SUM(BI$3:BI1041)</f>
        <v>0</v>
      </c>
      <c r="BK1041" s="25" t="str">
        <f t="shared" ca="1" si="1030"/>
        <v/>
      </c>
      <c r="BL1041" s="25" t="str">
        <f t="shared" ca="1" si="989"/>
        <v/>
      </c>
      <c r="BM1041" s="25" t="str">
        <f t="shared" ca="1" si="1019"/>
        <v/>
      </c>
      <c r="BN1041" s="25" t="str">
        <f t="shared" ca="1" si="1020"/>
        <v/>
      </c>
      <c r="BO1041" s="25" t="str">
        <f t="shared" ca="1" si="1021"/>
        <v/>
      </c>
      <c r="BP1041" s="25" t="str">
        <f t="shared" ca="1" si="1022"/>
        <v/>
      </c>
      <c r="BQ1041" s="25" t="str">
        <f t="shared" ca="1" si="1023"/>
        <v/>
      </c>
      <c r="BR1041" s="25" t="str">
        <f t="shared" ca="1" si="1024"/>
        <v/>
      </c>
      <c r="BS1041" s="25" t="str">
        <f ca="1">IF($H1041="","",IF($Q1041="x",SUM(BL$3:BN1041)+SUM(BQ$3:BR1041)-SUM(BS$3:BS1040),0))</f>
        <v/>
      </c>
      <c r="BT1041" s="25" t="str">
        <f t="shared" ca="1" si="1025"/>
        <v/>
      </c>
      <c r="BU1041" s="25" t="str">
        <f t="shared" ca="1" si="990"/>
        <v/>
      </c>
      <c r="BV1041" s="7"/>
      <c r="BY1041" s="7"/>
      <c r="CB1041" s="131">
        <f t="shared" si="974"/>
        <v>1038</v>
      </c>
      <c r="CC1041" s="132" t="str">
        <f t="shared" ca="1" si="1026"/>
        <v/>
      </c>
      <c r="CD1041" s="133" t="str">
        <f t="shared" ca="1" si="975"/>
        <v/>
      </c>
      <c r="CE1041" s="133" t="str">
        <f t="shared" ca="1" si="1027"/>
        <v/>
      </c>
      <c r="CF1041" s="133" t="str">
        <f t="shared" ca="1" si="976"/>
        <v/>
      </c>
      <c r="CG1041" s="133" t="str">
        <f t="shared" ca="1" si="1028"/>
        <v/>
      </c>
      <c r="CH1041" s="133" t="str">
        <f ca="1">IF($H1041="","",IF(MONTH($H1041)=MONTH($C$4)-1,MAX(0,(CG1041-SUM(N1030:N1041)+SUM(O1030:O1041))-(VLOOKUP(CB1041-12,$CB$3:$CH1040,6,FALSE))),0)*0.25)</f>
        <v/>
      </c>
      <c r="CI1041" s="133" t="str">
        <f ca="1">IF($H1041="","",CG1041-SUM($CH$4:$CH1041))</f>
        <v/>
      </c>
      <c r="CK1041" s="133" t="str">
        <f ca="1">IF($H1041="","",SUM($N$4:$N1041)+$CK$3)</f>
        <v/>
      </c>
      <c r="CL1041" s="133" t="str">
        <f ca="1">IF($H1041="","",SUM($O$4:$O1041))</f>
        <v/>
      </c>
      <c r="CM1041" s="133" t="str">
        <f t="shared" ca="1" si="1031"/>
        <v/>
      </c>
      <c r="CN1041" s="133" t="str">
        <f ca="1">IF($H1041="","",ROUND(IF(MONTH($H1041)=MONTH($C$4)-1,BT1041*(1+CC1041)-SUM($CM$4:$CM1041),0),2))</f>
        <v/>
      </c>
      <c r="CZ1041" s="132" t="str">
        <f t="shared" ca="1" si="991"/>
        <v/>
      </c>
    </row>
    <row r="1042" spans="6:104" x14ac:dyDescent="0.2">
      <c r="F1042" s="3">
        <v>1039</v>
      </c>
      <c r="G1042" s="3">
        <f t="shared" si="972"/>
        <v>87</v>
      </c>
      <c r="H1042" s="8" t="str">
        <f t="shared" ca="1" si="1029"/>
        <v/>
      </c>
      <c r="I1042" s="6" t="str">
        <f t="shared" ca="1" si="977"/>
        <v/>
      </c>
      <c r="J1042" s="6" t="str">
        <f t="shared" ca="1" si="978"/>
        <v/>
      </c>
      <c r="K1042" s="7"/>
      <c r="L1042" s="6" t="str">
        <f ca="1">IF($H1042="","",IF($J1042="",VLOOKUP($I1042,Sterbetafeln!$A$4:$I$124,$D$10,FALSE),MAX(0.0005,VLOOKUP($I1042,Sterbetafeln!$A$4:$I$124,$D$10,FALSE)*VLOOKUP($J1042,Sterbetafeln!$A$4:$I$124,$D$13,FALSE))))</f>
        <v/>
      </c>
      <c r="M1042" s="78">
        <f ca="1">SUM($O$3:$O1042)</f>
        <v>0</v>
      </c>
      <c r="N1042" s="25" t="str">
        <f t="shared" ca="1" si="992"/>
        <v/>
      </c>
      <c r="O1042" s="25" t="str">
        <f t="shared" ca="1" si="993"/>
        <v/>
      </c>
      <c r="P1042" s="25" t="str">
        <f t="shared" ca="1" si="994"/>
        <v/>
      </c>
      <c r="Q1042" s="7" t="str">
        <f t="shared" ca="1" si="995"/>
        <v/>
      </c>
      <c r="R1042" s="25" t="str">
        <f t="shared" ca="1" si="996"/>
        <v/>
      </c>
      <c r="S1042" s="25">
        <f ca="1">SUM(R$3:R1042)</f>
        <v>0</v>
      </c>
      <c r="T1042" s="25" t="str">
        <f t="shared" ca="1" si="997"/>
        <v/>
      </c>
      <c r="U1042" s="25" t="str">
        <f t="shared" ca="1" si="979"/>
        <v/>
      </c>
      <c r="V1042" s="25" t="str">
        <f t="shared" ca="1" si="998"/>
        <v/>
      </c>
      <c r="W1042" s="25" t="str">
        <f t="shared" ca="1" si="980"/>
        <v/>
      </c>
      <c r="X1042" s="25" t="str">
        <f t="shared" ca="1" si="999"/>
        <v/>
      </c>
      <c r="Y1042" s="25" t="str">
        <f t="shared" ca="1" si="981"/>
        <v/>
      </c>
      <c r="Z1042" s="25" t="str">
        <f t="shared" ca="1" si="973"/>
        <v/>
      </c>
      <c r="AA1042" s="25" t="str">
        <f t="shared" ca="1" si="1000"/>
        <v/>
      </c>
      <c r="AB1042" s="25" t="str">
        <f ca="1">IF($H1042="","",IF($Q1042="x",SUM(U$3:W1042)+SUM(Z$3:AA1042)-SUM(AB$3:AB1041),0))</f>
        <v/>
      </c>
      <c r="AC1042" s="25" t="str">
        <f t="shared" ca="1" si="1001"/>
        <v/>
      </c>
      <c r="AD1042" s="25" t="str">
        <f t="shared" ca="1" si="982"/>
        <v/>
      </c>
      <c r="AE1042" s="7"/>
      <c r="AF1042" s="25" t="str">
        <f t="shared" ca="1" si="1002"/>
        <v/>
      </c>
      <c r="AG1042" s="25">
        <f ca="1">SUM(AF$3:AF1042)</f>
        <v>0</v>
      </c>
      <c r="AH1042" s="25" t="str">
        <f t="shared" ca="1" si="1003"/>
        <v/>
      </c>
      <c r="AI1042" s="25" t="str">
        <f t="shared" ca="1" si="983"/>
        <v/>
      </c>
      <c r="AJ1042" s="25" t="str">
        <f t="shared" ca="1" si="1004"/>
        <v/>
      </c>
      <c r="AK1042" s="25" t="str">
        <f t="shared" ca="1" si="984"/>
        <v/>
      </c>
      <c r="AL1042" s="25" t="str">
        <f t="shared" ca="1" si="1005"/>
        <v/>
      </c>
      <c r="AM1042" s="25" t="str">
        <f t="shared" ca="1" si="985"/>
        <v/>
      </c>
      <c r="AN1042" s="25" t="str">
        <f t="shared" ca="1" si="1006"/>
        <v/>
      </c>
      <c r="AO1042" s="25" t="str">
        <f t="shared" ca="1" si="1007"/>
        <v/>
      </c>
      <c r="AP1042" s="25" t="str">
        <f ca="1">IF($H1042="","",IF($Q1042="x",SUM(AI$3:AK1042)+SUM(AN$3:AO1042)-SUM(AP$3:AP1041),0))</f>
        <v/>
      </c>
      <c r="AQ1042" s="25" t="str">
        <f t="shared" ca="1" si="1008"/>
        <v/>
      </c>
      <c r="AR1042" s="25" t="str">
        <f t="shared" ca="1" si="986"/>
        <v/>
      </c>
      <c r="AS1042" s="7"/>
      <c r="AT1042" s="25" t="str">
        <f t="shared" ca="1" si="1009"/>
        <v/>
      </c>
      <c r="AU1042" s="25">
        <f ca="1">SUM(AT$3:AT1042)</f>
        <v>0</v>
      </c>
      <c r="AV1042" s="25" t="str">
        <f t="shared" ca="1" si="1010"/>
        <v/>
      </c>
      <c r="AW1042" s="25" t="str">
        <f t="shared" ca="1" si="987"/>
        <v/>
      </c>
      <c r="AX1042" s="25" t="str">
        <f t="shared" ca="1" si="1011"/>
        <v/>
      </c>
      <c r="AY1042" s="25" t="str">
        <f t="shared" ca="1" si="1012"/>
        <v/>
      </c>
      <c r="AZ1042" s="25" t="str">
        <f t="shared" ca="1" si="1013"/>
        <v/>
      </c>
      <c r="BA1042" s="25" t="str">
        <f t="shared" ca="1" si="1014"/>
        <v/>
      </c>
      <c r="BB1042" s="25" t="str">
        <f t="shared" ca="1" si="1015"/>
        <v/>
      </c>
      <c r="BC1042" s="25" t="str">
        <f t="shared" ca="1" si="1016"/>
        <v/>
      </c>
      <c r="BD1042" s="25" t="str">
        <f ca="1">IF($H1042="","",IF($Q1042="x",SUM(AW$3:AY1042)+SUM(BB$3:BC1042)-SUM(BD$3:BD1041),0))</f>
        <v/>
      </c>
      <c r="BE1042" s="25" t="str">
        <f t="shared" ca="1" si="1017"/>
        <v/>
      </c>
      <c r="BF1042" s="25" t="str">
        <f t="shared" ca="1" si="988"/>
        <v/>
      </c>
      <c r="BG1042" s="7"/>
      <c r="BI1042" s="25" t="str">
        <f t="shared" ca="1" si="1018"/>
        <v/>
      </c>
      <c r="BJ1042" s="25">
        <f ca="1">SUM(BI$3:BI1042)</f>
        <v>0</v>
      </c>
      <c r="BK1042" s="25" t="str">
        <f t="shared" ca="1" si="1030"/>
        <v/>
      </c>
      <c r="BL1042" s="25" t="str">
        <f t="shared" ca="1" si="989"/>
        <v/>
      </c>
      <c r="BM1042" s="25" t="str">
        <f t="shared" ca="1" si="1019"/>
        <v/>
      </c>
      <c r="BN1042" s="25" t="str">
        <f t="shared" ca="1" si="1020"/>
        <v/>
      </c>
      <c r="BO1042" s="25" t="str">
        <f t="shared" ca="1" si="1021"/>
        <v/>
      </c>
      <c r="BP1042" s="25" t="str">
        <f t="shared" ca="1" si="1022"/>
        <v/>
      </c>
      <c r="BQ1042" s="25" t="str">
        <f t="shared" ca="1" si="1023"/>
        <v/>
      </c>
      <c r="BR1042" s="25" t="str">
        <f t="shared" ca="1" si="1024"/>
        <v/>
      </c>
      <c r="BS1042" s="25" t="str">
        <f ca="1">IF($H1042="","",IF($Q1042="x",SUM(BL$3:BN1042)+SUM(BQ$3:BR1042)-SUM(BS$3:BS1041),0))</f>
        <v/>
      </c>
      <c r="BT1042" s="25" t="str">
        <f t="shared" ca="1" si="1025"/>
        <v/>
      </c>
      <c r="BU1042" s="25" t="str">
        <f t="shared" ca="1" si="990"/>
        <v/>
      </c>
      <c r="BV1042" s="7"/>
      <c r="BY1042" s="7"/>
      <c r="CB1042" s="131">
        <f t="shared" si="974"/>
        <v>1039</v>
      </c>
      <c r="CC1042" s="132" t="str">
        <f t="shared" ca="1" si="1026"/>
        <v/>
      </c>
      <c r="CD1042" s="133" t="str">
        <f t="shared" ca="1" si="975"/>
        <v/>
      </c>
      <c r="CE1042" s="133" t="str">
        <f t="shared" ca="1" si="1027"/>
        <v/>
      </c>
      <c r="CF1042" s="133" t="str">
        <f t="shared" ca="1" si="976"/>
        <v/>
      </c>
      <c r="CG1042" s="133" t="str">
        <f t="shared" ca="1" si="1028"/>
        <v/>
      </c>
      <c r="CH1042" s="133" t="str">
        <f ca="1">IF($H1042="","",IF(MONTH($H1042)=MONTH($C$4)-1,MAX(0,(CG1042-SUM(N1031:N1042)+SUM(O1031:O1042))-(VLOOKUP(CB1042-12,$CB$3:$CH1041,6,FALSE))),0)*0.25)</f>
        <v/>
      </c>
      <c r="CI1042" s="133" t="str">
        <f ca="1">IF($H1042="","",CG1042-SUM($CH$4:$CH1042))</f>
        <v/>
      </c>
      <c r="CK1042" s="133" t="str">
        <f ca="1">IF($H1042="","",SUM($N$4:$N1042)+$CK$3)</f>
        <v/>
      </c>
      <c r="CL1042" s="133" t="str">
        <f ca="1">IF($H1042="","",SUM($O$4:$O1042))</f>
        <v/>
      </c>
      <c r="CM1042" s="133" t="str">
        <f t="shared" ca="1" si="1031"/>
        <v/>
      </c>
      <c r="CN1042" s="133" t="str">
        <f ca="1">IF($H1042="","",ROUND(IF(MONTH($H1042)=MONTH($C$4)-1,BT1042*(1+CC1042)-SUM($CM$4:$CM1042),0),2))</f>
        <v/>
      </c>
      <c r="CZ1042" s="132" t="str">
        <f t="shared" ca="1" si="991"/>
        <v/>
      </c>
    </row>
    <row r="1043" spans="6:104" x14ac:dyDescent="0.2">
      <c r="F1043" s="3">
        <v>1040</v>
      </c>
      <c r="G1043" s="3">
        <f t="shared" si="972"/>
        <v>87</v>
      </c>
      <c r="H1043" s="8" t="str">
        <f t="shared" ca="1" si="1029"/>
        <v/>
      </c>
      <c r="I1043" s="6" t="str">
        <f t="shared" ca="1" si="977"/>
        <v/>
      </c>
      <c r="J1043" s="6" t="str">
        <f t="shared" ca="1" si="978"/>
        <v/>
      </c>
      <c r="K1043" s="7"/>
      <c r="L1043" s="6" t="str">
        <f ca="1">IF($H1043="","",IF($J1043="",VLOOKUP($I1043,Sterbetafeln!$A$4:$I$124,$D$10,FALSE),MAX(0.0005,VLOOKUP($I1043,Sterbetafeln!$A$4:$I$124,$D$10,FALSE)*VLOOKUP($J1043,Sterbetafeln!$A$4:$I$124,$D$13,FALSE))))</f>
        <v/>
      </c>
      <c r="M1043" s="78">
        <f ca="1">SUM($O$3:$O1043)</f>
        <v>0</v>
      </c>
      <c r="N1043" s="25" t="str">
        <f t="shared" ca="1" si="992"/>
        <v/>
      </c>
      <c r="O1043" s="25" t="str">
        <f t="shared" ca="1" si="993"/>
        <v/>
      </c>
      <c r="P1043" s="25" t="str">
        <f t="shared" ca="1" si="994"/>
        <v/>
      </c>
      <c r="Q1043" s="7" t="str">
        <f t="shared" ca="1" si="995"/>
        <v/>
      </c>
      <c r="R1043" s="25" t="str">
        <f t="shared" ca="1" si="996"/>
        <v/>
      </c>
      <c r="S1043" s="25">
        <f ca="1">SUM(R$3:R1043)</f>
        <v>0</v>
      </c>
      <c r="T1043" s="25" t="str">
        <f t="shared" ca="1" si="997"/>
        <v/>
      </c>
      <c r="U1043" s="25" t="str">
        <f t="shared" ca="1" si="979"/>
        <v/>
      </c>
      <c r="V1043" s="25" t="str">
        <f t="shared" ca="1" si="998"/>
        <v/>
      </c>
      <c r="W1043" s="25" t="str">
        <f t="shared" ca="1" si="980"/>
        <v/>
      </c>
      <c r="X1043" s="25" t="str">
        <f t="shared" ca="1" si="999"/>
        <v/>
      </c>
      <c r="Y1043" s="25" t="str">
        <f t="shared" ca="1" si="981"/>
        <v/>
      </c>
      <c r="Z1043" s="25" t="str">
        <f t="shared" ca="1" si="973"/>
        <v/>
      </c>
      <c r="AA1043" s="25" t="str">
        <f t="shared" ca="1" si="1000"/>
        <v/>
      </c>
      <c r="AB1043" s="25" t="str">
        <f ca="1">IF($H1043="","",IF($Q1043="x",SUM(U$3:W1043)+SUM(Z$3:AA1043)-SUM(AB$3:AB1042),0))</f>
        <v/>
      </c>
      <c r="AC1043" s="25" t="str">
        <f t="shared" ca="1" si="1001"/>
        <v/>
      </c>
      <c r="AD1043" s="25" t="str">
        <f t="shared" ca="1" si="982"/>
        <v/>
      </c>
      <c r="AE1043" s="7"/>
      <c r="AF1043" s="25" t="str">
        <f t="shared" ca="1" si="1002"/>
        <v/>
      </c>
      <c r="AG1043" s="25">
        <f ca="1">SUM(AF$3:AF1043)</f>
        <v>0</v>
      </c>
      <c r="AH1043" s="25" t="str">
        <f t="shared" ca="1" si="1003"/>
        <v/>
      </c>
      <c r="AI1043" s="25" t="str">
        <f t="shared" ca="1" si="983"/>
        <v/>
      </c>
      <c r="AJ1043" s="25" t="str">
        <f t="shared" ca="1" si="1004"/>
        <v/>
      </c>
      <c r="AK1043" s="25" t="str">
        <f t="shared" ca="1" si="984"/>
        <v/>
      </c>
      <c r="AL1043" s="25" t="str">
        <f t="shared" ca="1" si="1005"/>
        <v/>
      </c>
      <c r="AM1043" s="25" t="str">
        <f t="shared" ca="1" si="985"/>
        <v/>
      </c>
      <c r="AN1043" s="25" t="str">
        <f t="shared" ca="1" si="1006"/>
        <v/>
      </c>
      <c r="AO1043" s="25" t="str">
        <f t="shared" ca="1" si="1007"/>
        <v/>
      </c>
      <c r="AP1043" s="25" t="str">
        <f ca="1">IF($H1043="","",IF($Q1043="x",SUM(AI$3:AK1043)+SUM(AN$3:AO1043)-SUM(AP$3:AP1042),0))</f>
        <v/>
      </c>
      <c r="AQ1043" s="25" t="str">
        <f t="shared" ca="1" si="1008"/>
        <v/>
      </c>
      <c r="AR1043" s="25" t="str">
        <f t="shared" ca="1" si="986"/>
        <v/>
      </c>
      <c r="AS1043" s="7"/>
      <c r="AT1043" s="25" t="str">
        <f t="shared" ca="1" si="1009"/>
        <v/>
      </c>
      <c r="AU1043" s="25">
        <f ca="1">SUM(AT$3:AT1043)</f>
        <v>0</v>
      </c>
      <c r="AV1043" s="25" t="str">
        <f t="shared" ca="1" si="1010"/>
        <v/>
      </c>
      <c r="AW1043" s="25" t="str">
        <f t="shared" ca="1" si="987"/>
        <v/>
      </c>
      <c r="AX1043" s="25" t="str">
        <f t="shared" ca="1" si="1011"/>
        <v/>
      </c>
      <c r="AY1043" s="25" t="str">
        <f t="shared" ca="1" si="1012"/>
        <v/>
      </c>
      <c r="AZ1043" s="25" t="str">
        <f t="shared" ca="1" si="1013"/>
        <v/>
      </c>
      <c r="BA1043" s="25" t="str">
        <f t="shared" ca="1" si="1014"/>
        <v/>
      </c>
      <c r="BB1043" s="25" t="str">
        <f t="shared" ca="1" si="1015"/>
        <v/>
      </c>
      <c r="BC1043" s="25" t="str">
        <f t="shared" ca="1" si="1016"/>
        <v/>
      </c>
      <c r="BD1043" s="25" t="str">
        <f ca="1">IF($H1043="","",IF($Q1043="x",SUM(AW$3:AY1043)+SUM(BB$3:BC1043)-SUM(BD$3:BD1042),0))</f>
        <v/>
      </c>
      <c r="BE1043" s="25" t="str">
        <f t="shared" ca="1" si="1017"/>
        <v/>
      </c>
      <c r="BF1043" s="25" t="str">
        <f t="shared" ca="1" si="988"/>
        <v/>
      </c>
      <c r="BG1043" s="7"/>
      <c r="BI1043" s="25" t="str">
        <f t="shared" ca="1" si="1018"/>
        <v/>
      </c>
      <c r="BJ1043" s="25">
        <f ca="1">SUM(BI$3:BI1043)</f>
        <v>0</v>
      </c>
      <c r="BK1043" s="25" t="str">
        <f t="shared" ca="1" si="1030"/>
        <v/>
      </c>
      <c r="BL1043" s="25" t="str">
        <f t="shared" ca="1" si="989"/>
        <v/>
      </c>
      <c r="BM1043" s="25" t="str">
        <f t="shared" ca="1" si="1019"/>
        <v/>
      </c>
      <c r="BN1043" s="25" t="str">
        <f t="shared" ca="1" si="1020"/>
        <v/>
      </c>
      <c r="BO1043" s="25" t="str">
        <f t="shared" ca="1" si="1021"/>
        <v/>
      </c>
      <c r="BP1043" s="25" t="str">
        <f t="shared" ca="1" si="1022"/>
        <v/>
      </c>
      <c r="BQ1043" s="25" t="str">
        <f t="shared" ca="1" si="1023"/>
        <v/>
      </c>
      <c r="BR1043" s="25" t="str">
        <f t="shared" ca="1" si="1024"/>
        <v/>
      </c>
      <c r="BS1043" s="25" t="str">
        <f ca="1">IF($H1043="","",IF($Q1043="x",SUM(BL$3:BN1043)+SUM(BQ$3:BR1043)-SUM(BS$3:BS1042),0))</f>
        <v/>
      </c>
      <c r="BT1043" s="25" t="str">
        <f t="shared" ca="1" si="1025"/>
        <v/>
      </c>
      <c r="BU1043" s="25" t="str">
        <f t="shared" ca="1" si="990"/>
        <v/>
      </c>
      <c r="BV1043" s="7"/>
      <c r="BY1043" s="7"/>
      <c r="CB1043" s="131">
        <f t="shared" si="974"/>
        <v>1040</v>
      </c>
      <c r="CC1043" s="132" t="str">
        <f t="shared" ca="1" si="1026"/>
        <v/>
      </c>
      <c r="CD1043" s="133" t="str">
        <f t="shared" ca="1" si="975"/>
        <v/>
      </c>
      <c r="CE1043" s="133" t="str">
        <f t="shared" ca="1" si="1027"/>
        <v/>
      </c>
      <c r="CF1043" s="133" t="str">
        <f t="shared" ca="1" si="976"/>
        <v/>
      </c>
      <c r="CG1043" s="133" t="str">
        <f t="shared" ca="1" si="1028"/>
        <v/>
      </c>
      <c r="CH1043" s="133" t="str">
        <f ca="1">IF($H1043="","",IF(MONTH($H1043)=MONTH($C$4)-1,MAX(0,(CG1043-SUM(N1032:N1043)+SUM(O1032:O1043))-(VLOOKUP(CB1043-12,$CB$3:$CH1042,6,FALSE))),0)*0.25)</f>
        <v/>
      </c>
      <c r="CI1043" s="133" t="str">
        <f ca="1">IF($H1043="","",CG1043-SUM($CH$4:$CH1043))</f>
        <v/>
      </c>
      <c r="CK1043" s="133" t="str">
        <f ca="1">IF($H1043="","",SUM($N$4:$N1043)+$CK$3)</f>
        <v/>
      </c>
      <c r="CL1043" s="133" t="str">
        <f ca="1">IF($H1043="","",SUM($O$4:$O1043))</f>
        <v/>
      </c>
      <c r="CM1043" s="133" t="str">
        <f t="shared" ca="1" si="1031"/>
        <v/>
      </c>
      <c r="CN1043" s="133" t="str">
        <f ca="1">IF($H1043="","",ROUND(IF(MONTH($H1043)=MONTH($C$4)-1,BT1043*(1+CC1043)-SUM($CM$4:$CM1043),0),2))</f>
        <v/>
      </c>
      <c r="CZ1043" s="132" t="str">
        <f t="shared" ca="1" si="991"/>
        <v/>
      </c>
    </row>
    <row r="1044" spans="6:104" x14ac:dyDescent="0.2">
      <c r="F1044" s="3">
        <v>1041</v>
      </c>
      <c r="G1044" s="3">
        <f t="shared" si="972"/>
        <v>87</v>
      </c>
      <c r="H1044" s="8" t="str">
        <f t="shared" ca="1" si="1029"/>
        <v/>
      </c>
      <c r="I1044" s="6" t="str">
        <f t="shared" ca="1" si="977"/>
        <v/>
      </c>
      <c r="J1044" s="6" t="str">
        <f t="shared" ca="1" si="978"/>
        <v/>
      </c>
      <c r="K1044" s="7"/>
      <c r="L1044" s="6" t="str">
        <f ca="1">IF($H1044="","",IF($J1044="",VLOOKUP($I1044,Sterbetafeln!$A$4:$I$124,$D$10,FALSE),MAX(0.0005,VLOOKUP($I1044,Sterbetafeln!$A$4:$I$124,$D$10,FALSE)*VLOOKUP($J1044,Sterbetafeln!$A$4:$I$124,$D$13,FALSE))))</f>
        <v/>
      </c>
      <c r="M1044" s="78">
        <f ca="1">SUM($O$3:$O1044)</f>
        <v>0</v>
      </c>
      <c r="N1044" s="25" t="str">
        <f t="shared" ca="1" si="992"/>
        <v/>
      </c>
      <c r="O1044" s="25" t="str">
        <f t="shared" ca="1" si="993"/>
        <v/>
      </c>
      <c r="P1044" s="25" t="str">
        <f t="shared" ca="1" si="994"/>
        <v/>
      </c>
      <c r="Q1044" s="7" t="str">
        <f t="shared" ca="1" si="995"/>
        <v/>
      </c>
      <c r="R1044" s="25" t="str">
        <f t="shared" ca="1" si="996"/>
        <v/>
      </c>
      <c r="S1044" s="25">
        <f ca="1">SUM(R$3:R1044)</f>
        <v>0</v>
      </c>
      <c r="T1044" s="25" t="str">
        <f t="shared" ca="1" si="997"/>
        <v/>
      </c>
      <c r="U1044" s="25" t="str">
        <f t="shared" ca="1" si="979"/>
        <v/>
      </c>
      <c r="V1044" s="25" t="str">
        <f t="shared" ca="1" si="998"/>
        <v/>
      </c>
      <c r="W1044" s="25" t="str">
        <f t="shared" ca="1" si="980"/>
        <v/>
      </c>
      <c r="X1044" s="25" t="str">
        <f t="shared" ca="1" si="999"/>
        <v/>
      </c>
      <c r="Y1044" s="25" t="str">
        <f t="shared" ca="1" si="981"/>
        <v/>
      </c>
      <c r="Z1044" s="25" t="str">
        <f t="shared" ca="1" si="973"/>
        <v/>
      </c>
      <c r="AA1044" s="25" t="str">
        <f t="shared" ca="1" si="1000"/>
        <v/>
      </c>
      <c r="AB1044" s="25" t="str">
        <f ca="1">IF($H1044="","",IF($Q1044="x",SUM(U$3:W1044)+SUM(Z$3:AA1044)-SUM(AB$3:AB1043),0))</f>
        <v/>
      </c>
      <c r="AC1044" s="25" t="str">
        <f t="shared" ca="1" si="1001"/>
        <v/>
      </c>
      <c r="AD1044" s="25" t="str">
        <f t="shared" ca="1" si="982"/>
        <v/>
      </c>
      <c r="AE1044" s="7"/>
      <c r="AF1044" s="25" t="str">
        <f t="shared" ca="1" si="1002"/>
        <v/>
      </c>
      <c r="AG1044" s="25">
        <f ca="1">SUM(AF$3:AF1044)</f>
        <v>0</v>
      </c>
      <c r="AH1044" s="25" t="str">
        <f t="shared" ca="1" si="1003"/>
        <v/>
      </c>
      <c r="AI1044" s="25" t="str">
        <f t="shared" ca="1" si="983"/>
        <v/>
      </c>
      <c r="AJ1044" s="25" t="str">
        <f t="shared" ca="1" si="1004"/>
        <v/>
      </c>
      <c r="AK1044" s="25" t="str">
        <f t="shared" ca="1" si="984"/>
        <v/>
      </c>
      <c r="AL1044" s="25" t="str">
        <f t="shared" ca="1" si="1005"/>
        <v/>
      </c>
      <c r="AM1044" s="25" t="str">
        <f t="shared" ca="1" si="985"/>
        <v/>
      </c>
      <c r="AN1044" s="25" t="str">
        <f t="shared" ca="1" si="1006"/>
        <v/>
      </c>
      <c r="AO1044" s="25" t="str">
        <f t="shared" ca="1" si="1007"/>
        <v/>
      </c>
      <c r="AP1044" s="25" t="str">
        <f ca="1">IF($H1044="","",IF($Q1044="x",SUM(AI$3:AK1044)+SUM(AN$3:AO1044)-SUM(AP$3:AP1043),0))</f>
        <v/>
      </c>
      <c r="AQ1044" s="25" t="str">
        <f t="shared" ca="1" si="1008"/>
        <v/>
      </c>
      <c r="AR1044" s="25" t="str">
        <f t="shared" ca="1" si="986"/>
        <v/>
      </c>
      <c r="AS1044" s="7"/>
      <c r="AT1044" s="25" t="str">
        <f t="shared" ca="1" si="1009"/>
        <v/>
      </c>
      <c r="AU1044" s="25">
        <f ca="1">SUM(AT$3:AT1044)</f>
        <v>0</v>
      </c>
      <c r="AV1044" s="25" t="str">
        <f t="shared" ca="1" si="1010"/>
        <v/>
      </c>
      <c r="AW1044" s="25" t="str">
        <f t="shared" ca="1" si="987"/>
        <v/>
      </c>
      <c r="AX1044" s="25" t="str">
        <f t="shared" ca="1" si="1011"/>
        <v/>
      </c>
      <c r="AY1044" s="25" t="str">
        <f t="shared" ca="1" si="1012"/>
        <v/>
      </c>
      <c r="AZ1044" s="25" t="str">
        <f t="shared" ca="1" si="1013"/>
        <v/>
      </c>
      <c r="BA1044" s="25" t="str">
        <f t="shared" ca="1" si="1014"/>
        <v/>
      </c>
      <c r="BB1044" s="25" t="str">
        <f t="shared" ca="1" si="1015"/>
        <v/>
      </c>
      <c r="BC1044" s="25" t="str">
        <f t="shared" ca="1" si="1016"/>
        <v/>
      </c>
      <c r="BD1044" s="25" t="str">
        <f ca="1">IF($H1044="","",IF($Q1044="x",SUM(AW$3:AY1044)+SUM(BB$3:BC1044)-SUM(BD$3:BD1043),0))</f>
        <v/>
      </c>
      <c r="BE1044" s="25" t="str">
        <f t="shared" ca="1" si="1017"/>
        <v/>
      </c>
      <c r="BF1044" s="25" t="str">
        <f t="shared" ca="1" si="988"/>
        <v/>
      </c>
      <c r="BG1044" s="7"/>
      <c r="BI1044" s="25" t="str">
        <f t="shared" ca="1" si="1018"/>
        <v/>
      </c>
      <c r="BJ1044" s="25">
        <f ca="1">SUM(BI$3:BI1044)</f>
        <v>0</v>
      </c>
      <c r="BK1044" s="25" t="str">
        <f t="shared" ca="1" si="1030"/>
        <v/>
      </c>
      <c r="BL1044" s="25" t="str">
        <f t="shared" ca="1" si="989"/>
        <v/>
      </c>
      <c r="BM1044" s="25" t="str">
        <f t="shared" ca="1" si="1019"/>
        <v/>
      </c>
      <c r="BN1044" s="25" t="str">
        <f t="shared" ca="1" si="1020"/>
        <v/>
      </c>
      <c r="BO1044" s="25" t="str">
        <f t="shared" ca="1" si="1021"/>
        <v/>
      </c>
      <c r="BP1044" s="25" t="str">
        <f t="shared" ca="1" si="1022"/>
        <v/>
      </c>
      <c r="BQ1044" s="25" t="str">
        <f t="shared" ca="1" si="1023"/>
        <v/>
      </c>
      <c r="BR1044" s="25" t="str">
        <f t="shared" ca="1" si="1024"/>
        <v/>
      </c>
      <c r="BS1044" s="25" t="str">
        <f ca="1">IF($H1044="","",IF($Q1044="x",SUM(BL$3:BN1044)+SUM(BQ$3:BR1044)-SUM(BS$3:BS1043),0))</f>
        <v/>
      </c>
      <c r="BT1044" s="25" t="str">
        <f t="shared" ca="1" si="1025"/>
        <v/>
      </c>
      <c r="BU1044" s="25" t="str">
        <f t="shared" ca="1" si="990"/>
        <v/>
      </c>
      <c r="BV1044" s="7"/>
      <c r="BY1044" s="7"/>
      <c r="CB1044" s="131">
        <f t="shared" si="974"/>
        <v>1041</v>
      </c>
      <c r="CC1044" s="132" t="str">
        <f t="shared" ca="1" si="1026"/>
        <v/>
      </c>
      <c r="CD1044" s="133" t="str">
        <f t="shared" ca="1" si="975"/>
        <v/>
      </c>
      <c r="CE1044" s="133" t="str">
        <f t="shared" ca="1" si="1027"/>
        <v/>
      </c>
      <c r="CF1044" s="133" t="str">
        <f t="shared" ca="1" si="976"/>
        <v/>
      </c>
      <c r="CG1044" s="133" t="str">
        <f t="shared" ca="1" si="1028"/>
        <v/>
      </c>
      <c r="CH1044" s="133" t="str">
        <f ca="1">IF($H1044="","",IF(MONTH($H1044)=MONTH($C$4)-1,MAX(0,(CG1044-SUM(N1033:N1044)+SUM(O1033:O1044))-(VLOOKUP(CB1044-12,$CB$3:$CH1043,6,FALSE))),0)*0.25)</f>
        <v/>
      </c>
      <c r="CI1044" s="133" t="str">
        <f ca="1">IF($H1044="","",CG1044-SUM($CH$4:$CH1044))</f>
        <v/>
      </c>
      <c r="CK1044" s="133" t="str">
        <f ca="1">IF($H1044="","",SUM($N$4:$N1044)+$CK$3)</f>
        <v/>
      </c>
      <c r="CL1044" s="133" t="str">
        <f ca="1">IF($H1044="","",SUM($O$4:$O1044))</f>
        <v/>
      </c>
      <c r="CM1044" s="133" t="str">
        <f t="shared" ca="1" si="1031"/>
        <v/>
      </c>
      <c r="CN1044" s="133" t="str">
        <f ca="1">IF($H1044="","",ROUND(IF(MONTH($H1044)=MONTH($C$4)-1,BT1044*(1+CC1044)-SUM($CM$4:$CM1044),0),2))</f>
        <v/>
      </c>
      <c r="CZ1044" s="132" t="str">
        <f t="shared" ca="1" si="991"/>
        <v/>
      </c>
    </row>
    <row r="1045" spans="6:104" x14ac:dyDescent="0.2">
      <c r="F1045" s="3">
        <v>1042</v>
      </c>
      <c r="G1045" s="3">
        <f t="shared" si="972"/>
        <v>87</v>
      </c>
      <c r="H1045" s="8" t="str">
        <f t="shared" ca="1" si="1029"/>
        <v/>
      </c>
      <c r="I1045" s="6" t="str">
        <f t="shared" ca="1" si="977"/>
        <v/>
      </c>
      <c r="J1045" s="6" t="str">
        <f t="shared" ca="1" si="978"/>
        <v/>
      </c>
      <c r="K1045" s="7"/>
      <c r="L1045" s="6" t="str">
        <f ca="1">IF($H1045="","",IF($J1045="",VLOOKUP($I1045,Sterbetafeln!$A$4:$I$124,$D$10,FALSE),MAX(0.0005,VLOOKUP($I1045,Sterbetafeln!$A$4:$I$124,$D$10,FALSE)*VLOOKUP($J1045,Sterbetafeln!$A$4:$I$124,$D$13,FALSE))))</f>
        <v/>
      </c>
      <c r="M1045" s="78">
        <f ca="1">SUM($O$3:$O1045)</f>
        <v>0</v>
      </c>
      <c r="N1045" s="25" t="str">
        <f t="shared" ca="1" si="992"/>
        <v/>
      </c>
      <c r="O1045" s="25" t="str">
        <f t="shared" ca="1" si="993"/>
        <v/>
      </c>
      <c r="P1045" s="25" t="str">
        <f t="shared" ca="1" si="994"/>
        <v/>
      </c>
      <c r="Q1045" s="7" t="str">
        <f t="shared" ca="1" si="995"/>
        <v/>
      </c>
      <c r="R1045" s="25" t="str">
        <f t="shared" ca="1" si="996"/>
        <v/>
      </c>
      <c r="S1045" s="25">
        <f ca="1">SUM(R$3:R1045)</f>
        <v>0</v>
      </c>
      <c r="T1045" s="25" t="str">
        <f t="shared" ca="1" si="997"/>
        <v/>
      </c>
      <c r="U1045" s="25" t="str">
        <f t="shared" ca="1" si="979"/>
        <v/>
      </c>
      <c r="V1045" s="25" t="str">
        <f t="shared" ca="1" si="998"/>
        <v/>
      </c>
      <c r="W1045" s="25" t="str">
        <f t="shared" ca="1" si="980"/>
        <v/>
      </c>
      <c r="X1045" s="25" t="str">
        <f t="shared" ca="1" si="999"/>
        <v/>
      </c>
      <c r="Y1045" s="25" t="str">
        <f t="shared" ca="1" si="981"/>
        <v/>
      </c>
      <c r="Z1045" s="25" t="str">
        <f t="shared" ca="1" si="973"/>
        <v/>
      </c>
      <c r="AA1045" s="25" t="str">
        <f t="shared" ca="1" si="1000"/>
        <v/>
      </c>
      <c r="AB1045" s="25" t="str">
        <f ca="1">IF($H1045="","",IF($Q1045="x",SUM(U$3:W1045)+SUM(Z$3:AA1045)-SUM(AB$3:AB1044),0))</f>
        <v/>
      </c>
      <c r="AC1045" s="25" t="str">
        <f t="shared" ca="1" si="1001"/>
        <v/>
      </c>
      <c r="AD1045" s="25" t="str">
        <f t="shared" ca="1" si="982"/>
        <v/>
      </c>
      <c r="AE1045" s="7"/>
      <c r="AF1045" s="25" t="str">
        <f t="shared" ca="1" si="1002"/>
        <v/>
      </c>
      <c r="AG1045" s="25">
        <f ca="1">SUM(AF$3:AF1045)</f>
        <v>0</v>
      </c>
      <c r="AH1045" s="25" t="str">
        <f t="shared" ca="1" si="1003"/>
        <v/>
      </c>
      <c r="AI1045" s="25" t="str">
        <f t="shared" ca="1" si="983"/>
        <v/>
      </c>
      <c r="AJ1045" s="25" t="str">
        <f t="shared" ca="1" si="1004"/>
        <v/>
      </c>
      <c r="AK1045" s="25" t="str">
        <f t="shared" ca="1" si="984"/>
        <v/>
      </c>
      <c r="AL1045" s="25" t="str">
        <f t="shared" ca="1" si="1005"/>
        <v/>
      </c>
      <c r="AM1045" s="25" t="str">
        <f t="shared" ca="1" si="985"/>
        <v/>
      </c>
      <c r="AN1045" s="25" t="str">
        <f t="shared" ca="1" si="1006"/>
        <v/>
      </c>
      <c r="AO1045" s="25" t="str">
        <f t="shared" ca="1" si="1007"/>
        <v/>
      </c>
      <c r="AP1045" s="25" t="str">
        <f ca="1">IF($H1045="","",IF($Q1045="x",SUM(AI$3:AK1045)+SUM(AN$3:AO1045)-SUM(AP$3:AP1044),0))</f>
        <v/>
      </c>
      <c r="AQ1045" s="25" t="str">
        <f t="shared" ca="1" si="1008"/>
        <v/>
      </c>
      <c r="AR1045" s="25" t="str">
        <f t="shared" ca="1" si="986"/>
        <v/>
      </c>
      <c r="AS1045" s="7"/>
      <c r="AT1045" s="25" t="str">
        <f t="shared" ca="1" si="1009"/>
        <v/>
      </c>
      <c r="AU1045" s="25">
        <f ca="1">SUM(AT$3:AT1045)</f>
        <v>0</v>
      </c>
      <c r="AV1045" s="25" t="str">
        <f t="shared" ca="1" si="1010"/>
        <v/>
      </c>
      <c r="AW1045" s="25" t="str">
        <f t="shared" ca="1" si="987"/>
        <v/>
      </c>
      <c r="AX1045" s="25" t="str">
        <f t="shared" ca="1" si="1011"/>
        <v/>
      </c>
      <c r="AY1045" s="25" t="str">
        <f t="shared" ca="1" si="1012"/>
        <v/>
      </c>
      <c r="AZ1045" s="25" t="str">
        <f t="shared" ca="1" si="1013"/>
        <v/>
      </c>
      <c r="BA1045" s="25" t="str">
        <f t="shared" ca="1" si="1014"/>
        <v/>
      </c>
      <c r="BB1045" s="25" t="str">
        <f t="shared" ca="1" si="1015"/>
        <v/>
      </c>
      <c r="BC1045" s="25" t="str">
        <f t="shared" ca="1" si="1016"/>
        <v/>
      </c>
      <c r="BD1045" s="25" t="str">
        <f ca="1">IF($H1045="","",IF($Q1045="x",SUM(AW$3:AY1045)+SUM(BB$3:BC1045)-SUM(BD$3:BD1044),0))</f>
        <v/>
      </c>
      <c r="BE1045" s="25" t="str">
        <f t="shared" ca="1" si="1017"/>
        <v/>
      </c>
      <c r="BF1045" s="25" t="str">
        <f t="shared" ca="1" si="988"/>
        <v/>
      </c>
      <c r="BG1045" s="7"/>
      <c r="BI1045" s="25" t="str">
        <f t="shared" ca="1" si="1018"/>
        <v/>
      </c>
      <c r="BJ1045" s="25">
        <f ca="1">SUM(BI$3:BI1045)</f>
        <v>0</v>
      </c>
      <c r="BK1045" s="25" t="str">
        <f t="shared" ca="1" si="1030"/>
        <v/>
      </c>
      <c r="BL1045" s="25" t="str">
        <f t="shared" ca="1" si="989"/>
        <v/>
      </c>
      <c r="BM1045" s="25" t="str">
        <f t="shared" ca="1" si="1019"/>
        <v/>
      </c>
      <c r="BN1045" s="25" t="str">
        <f t="shared" ca="1" si="1020"/>
        <v/>
      </c>
      <c r="BO1045" s="25" t="str">
        <f t="shared" ca="1" si="1021"/>
        <v/>
      </c>
      <c r="BP1045" s="25" t="str">
        <f t="shared" ca="1" si="1022"/>
        <v/>
      </c>
      <c r="BQ1045" s="25" t="str">
        <f t="shared" ca="1" si="1023"/>
        <v/>
      </c>
      <c r="BR1045" s="25" t="str">
        <f t="shared" ca="1" si="1024"/>
        <v/>
      </c>
      <c r="BS1045" s="25" t="str">
        <f ca="1">IF($H1045="","",IF($Q1045="x",SUM(BL$3:BN1045)+SUM(BQ$3:BR1045)-SUM(BS$3:BS1044),0))</f>
        <v/>
      </c>
      <c r="BT1045" s="25" t="str">
        <f t="shared" ca="1" si="1025"/>
        <v/>
      </c>
      <c r="BU1045" s="25" t="str">
        <f t="shared" ca="1" si="990"/>
        <v/>
      </c>
      <c r="BV1045" s="7"/>
      <c r="BY1045" s="7"/>
      <c r="CB1045" s="131">
        <f t="shared" si="974"/>
        <v>1042</v>
      </c>
      <c r="CC1045" s="132" t="str">
        <f t="shared" ca="1" si="1026"/>
        <v/>
      </c>
      <c r="CD1045" s="133" t="str">
        <f t="shared" ca="1" si="975"/>
        <v/>
      </c>
      <c r="CE1045" s="133" t="str">
        <f t="shared" ca="1" si="1027"/>
        <v/>
      </c>
      <c r="CF1045" s="133" t="str">
        <f t="shared" ca="1" si="976"/>
        <v/>
      </c>
      <c r="CG1045" s="133" t="str">
        <f t="shared" ca="1" si="1028"/>
        <v/>
      </c>
      <c r="CH1045" s="133" t="str">
        <f ca="1">IF($H1045="","",IF(MONTH($H1045)=MONTH($C$4)-1,MAX(0,(CG1045-SUM(N1034:N1045)+SUM(O1034:O1045))-(VLOOKUP(CB1045-12,$CB$3:$CH1044,6,FALSE))),0)*0.25)</f>
        <v/>
      </c>
      <c r="CI1045" s="133" t="str">
        <f ca="1">IF($H1045="","",CG1045-SUM($CH$4:$CH1045))</f>
        <v/>
      </c>
      <c r="CK1045" s="133" t="str">
        <f ca="1">IF($H1045="","",SUM($N$4:$N1045)+$CK$3)</f>
        <v/>
      </c>
      <c r="CL1045" s="133" t="str">
        <f ca="1">IF($H1045="","",SUM($O$4:$O1045))</f>
        <v/>
      </c>
      <c r="CM1045" s="133" t="str">
        <f t="shared" ca="1" si="1031"/>
        <v/>
      </c>
      <c r="CN1045" s="133" t="str">
        <f ca="1">IF($H1045="","",ROUND(IF(MONTH($H1045)=MONTH($C$4)-1,BT1045*(1+CC1045)-SUM($CM$4:$CM1045),0),2))</f>
        <v/>
      </c>
      <c r="CZ1045" s="132" t="str">
        <f t="shared" ca="1" si="991"/>
        <v/>
      </c>
    </row>
    <row r="1046" spans="6:104" x14ac:dyDescent="0.2">
      <c r="F1046" s="3">
        <v>1043</v>
      </c>
      <c r="G1046" s="3">
        <f t="shared" si="972"/>
        <v>87</v>
      </c>
      <c r="H1046" s="8" t="str">
        <f t="shared" ca="1" si="1029"/>
        <v/>
      </c>
      <c r="I1046" s="6" t="str">
        <f t="shared" ca="1" si="977"/>
        <v/>
      </c>
      <c r="J1046" s="6" t="str">
        <f t="shared" ca="1" si="978"/>
        <v/>
      </c>
      <c r="K1046" s="7"/>
      <c r="L1046" s="6" t="str">
        <f ca="1">IF($H1046="","",IF($J1046="",VLOOKUP($I1046,Sterbetafeln!$A$4:$I$124,$D$10,FALSE),MAX(0.0005,VLOOKUP($I1046,Sterbetafeln!$A$4:$I$124,$D$10,FALSE)*VLOOKUP($J1046,Sterbetafeln!$A$4:$I$124,$D$13,FALSE))))</f>
        <v/>
      </c>
      <c r="M1046" s="78">
        <f ca="1">SUM($O$3:$O1046)</f>
        <v>0</v>
      </c>
      <c r="N1046" s="25" t="str">
        <f t="shared" ca="1" si="992"/>
        <v/>
      </c>
      <c r="O1046" s="25" t="str">
        <f t="shared" ca="1" si="993"/>
        <v/>
      </c>
      <c r="P1046" s="25" t="str">
        <f t="shared" ca="1" si="994"/>
        <v/>
      </c>
      <c r="Q1046" s="7" t="str">
        <f t="shared" ca="1" si="995"/>
        <v/>
      </c>
      <c r="R1046" s="25" t="str">
        <f t="shared" ca="1" si="996"/>
        <v/>
      </c>
      <c r="S1046" s="25">
        <f ca="1">SUM(R$3:R1046)</f>
        <v>0</v>
      </c>
      <c r="T1046" s="25" t="str">
        <f t="shared" ca="1" si="997"/>
        <v/>
      </c>
      <c r="U1046" s="25" t="str">
        <f t="shared" ca="1" si="979"/>
        <v/>
      </c>
      <c r="V1046" s="25" t="str">
        <f t="shared" ca="1" si="998"/>
        <v/>
      </c>
      <c r="W1046" s="25" t="str">
        <f t="shared" ca="1" si="980"/>
        <v/>
      </c>
      <c r="X1046" s="25" t="str">
        <f t="shared" ca="1" si="999"/>
        <v/>
      </c>
      <c r="Y1046" s="25" t="str">
        <f t="shared" ca="1" si="981"/>
        <v/>
      </c>
      <c r="Z1046" s="25" t="str">
        <f t="shared" ca="1" si="973"/>
        <v/>
      </c>
      <c r="AA1046" s="25" t="str">
        <f t="shared" ca="1" si="1000"/>
        <v/>
      </c>
      <c r="AB1046" s="25" t="str">
        <f ca="1">IF($H1046="","",IF($Q1046="x",SUM(U$3:W1046)+SUM(Z$3:AA1046)-SUM(AB$3:AB1045),0))</f>
        <v/>
      </c>
      <c r="AC1046" s="25" t="str">
        <f t="shared" ca="1" si="1001"/>
        <v/>
      </c>
      <c r="AD1046" s="25" t="str">
        <f t="shared" ca="1" si="982"/>
        <v/>
      </c>
      <c r="AE1046" s="7"/>
      <c r="AF1046" s="25" t="str">
        <f t="shared" ca="1" si="1002"/>
        <v/>
      </c>
      <c r="AG1046" s="25">
        <f ca="1">SUM(AF$3:AF1046)</f>
        <v>0</v>
      </c>
      <c r="AH1046" s="25" t="str">
        <f t="shared" ca="1" si="1003"/>
        <v/>
      </c>
      <c r="AI1046" s="25" t="str">
        <f t="shared" ca="1" si="983"/>
        <v/>
      </c>
      <c r="AJ1046" s="25" t="str">
        <f t="shared" ca="1" si="1004"/>
        <v/>
      </c>
      <c r="AK1046" s="25" t="str">
        <f t="shared" ca="1" si="984"/>
        <v/>
      </c>
      <c r="AL1046" s="25" t="str">
        <f t="shared" ca="1" si="1005"/>
        <v/>
      </c>
      <c r="AM1046" s="25" t="str">
        <f t="shared" ca="1" si="985"/>
        <v/>
      </c>
      <c r="AN1046" s="25" t="str">
        <f t="shared" ca="1" si="1006"/>
        <v/>
      </c>
      <c r="AO1046" s="25" t="str">
        <f t="shared" ca="1" si="1007"/>
        <v/>
      </c>
      <c r="AP1046" s="25" t="str">
        <f ca="1">IF($H1046="","",IF($Q1046="x",SUM(AI$3:AK1046)+SUM(AN$3:AO1046)-SUM(AP$3:AP1045),0))</f>
        <v/>
      </c>
      <c r="AQ1046" s="25" t="str">
        <f t="shared" ca="1" si="1008"/>
        <v/>
      </c>
      <c r="AR1046" s="25" t="str">
        <f t="shared" ca="1" si="986"/>
        <v/>
      </c>
      <c r="AS1046" s="7"/>
      <c r="AT1046" s="25" t="str">
        <f t="shared" ca="1" si="1009"/>
        <v/>
      </c>
      <c r="AU1046" s="25">
        <f ca="1">SUM(AT$3:AT1046)</f>
        <v>0</v>
      </c>
      <c r="AV1046" s="25" t="str">
        <f t="shared" ca="1" si="1010"/>
        <v/>
      </c>
      <c r="AW1046" s="25" t="str">
        <f t="shared" ca="1" si="987"/>
        <v/>
      </c>
      <c r="AX1046" s="25" t="str">
        <f t="shared" ca="1" si="1011"/>
        <v/>
      </c>
      <c r="AY1046" s="25" t="str">
        <f t="shared" ca="1" si="1012"/>
        <v/>
      </c>
      <c r="AZ1046" s="25" t="str">
        <f t="shared" ca="1" si="1013"/>
        <v/>
      </c>
      <c r="BA1046" s="25" t="str">
        <f t="shared" ca="1" si="1014"/>
        <v/>
      </c>
      <c r="BB1046" s="25" t="str">
        <f t="shared" ca="1" si="1015"/>
        <v/>
      </c>
      <c r="BC1046" s="25" t="str">
        <f t="shared" ca="1" si="1016"/>
        <v/>
      </c>
      <c r="BD1046" s="25" t="str">
        <f ca="1">IF($H1046="","",IF($Q1046="x",SUM(AW$3:AY1046)+SUM(BB$3:BC1046)-SUM(BD$3:BD1045),0))</f>
        <v/>
      </c>
      <c r="BE1046" s="25" t="str">
        <f t="shared" ca="1" si="1017"/>
        <v/>
      </c>
      <c r="BF1046" s="25" t="str">
        <f t="shared" ca="1" si="988"/>
        <v/>
      </c>
      <c r="BG1046" s="7"/>
      <c r="BI1046" s="25" t="str">
        <f t="shared" ca="1" si="1018"/>
        <v/>
      </c>
      <c r="BJ1046" s="25">
        <f ca="1">SUM(BI$3:BI1046)</f>
        <v>0</v>
      </c>
      <c r="BK1046" s="25" t="str">
        <f t="shared" ca="1" si="1030"/>
        <v/>
      </c>
      <c r="BL1046" s="25" t="str">
        <f t="shared" ca="1" si="989"/>
        <v/>
      </c>
      <c r="BM1046" s="25" t="str">
        <f t="shared" ca="1" si="1019"/>
        <v/>
      </c>
      <c r="BN1046" s="25" t="str">
        <f t="shared" ca="1" si="1020"/>
        <v/>
      </c>
      <c r="BO1046" s="25" t="str">
        <f t="shared" ca="1" si="1021"/>
        <v/>
      </c>
      <c r="BP1046" s="25" t="str">
        <f t="shared" ca="1" si="1022"/>
        <v/>
      </c>
      <c r="BQ1046" s="25" t="str">
        <f t="shared" ca="1" si="1023"/>
        <v/>
      </c>
      <c r="BR1046" s="25" t="str">
        <f t="shared" ca="1" si="1024"/>
        <v/>
      </c>
      <c r="BS1046" s="25" t="str">
        <f ca="1">IF($H1046="","",IF($Q1046="x",SUM(BL$3:BN1046)+SUM(BQ$3:BR1046)-SUM(BS$3:BS1045),0))</f>
        <v/>
      </c>
      <c r="BT1046" s="25" t="str">
        <f t="shared" ca="1" si="1025"/>
        <v/>
      </c>
      <c r="BU1046" s="25" t="str">
        <f t="shared" ca="1" si="990"/>
        <v/>
      </c>
      <c r="BV1046" s="7"/>
      <c r="BY1046" s="7"/>
      <c r="CB1046" s="131">
        <f t="shared" si="974"/>
        <v>1043</v>
      </c>
      <c r="CC1046" s="132" t="str">
        <f t="shared" ca="1" si="1026"/>
        <v/>
      </c>
      <c r="CD1046" s="133" t="str">
        <f t="shared" ca="1" si="975"/>
        <v/>
      </c>
      <c r="CE1046" s="133" t="str">
        <f t="shared" ca="1" si="1027"/>
        <v/>
      </c>
      <c r="CF1046" s="133" t="str">
        <f t="shared" ca="1" si="976"/>
        <v/>
      </c>
      <c r="CG1046" s="133" t="str">
        <f t="shared" ca="1" si="1028"/>
        <v/>
      </c>
      <c r="CH1046" s="133" t="str">
        <f ca="1">IF($H1046="","",IF(MONTH($H1046)=MONTH($C$4)-1,MAX(0,(CG1046-SUM(N1035:N1046)+SUM(O1035:O1046))-(VLOOKUP(CB1046-12,$CB$3:$CH1045,6,FALSE))),0)*0.25)</f>
        <v/>
      </c>
      <c r="CI1046" s="133" t="str">
        <f ca="1">IF($H1046="","",CG1046-SUM($CH$4:$CH1046))</f>
        <v/>
      </c>
      <c r="CK1046" s="133" t="str">
        <f ca="1">IF($H1046="","",SUM($N$4:$N1046)+$CK$3)</f>
        <v/>
      </c>
      <c r="CL1046" s="133" t="str">
        <f ca="1">IF($H1046="","",SUM($O$4:$O1046))</f>
        <v/>
      </c>
      <c r="CM1046" s="133" t="str">
        <f t="shared" ca="1" si="1031"/>
        <v/>
      </c>
      <c r="CN1046" s="133" t="str">
        <f ca="1">IF($H1046="","",ROUND(IF(MONTH($H1046)=MONTH($C$4)-1,BT1046*(1+CC1046)-SUM($CM$4:$CM1046),0),2))</f>
        <v/>
      </c>
      <c r="CZ1046" s="132" t="str">
        <f t="shared" ca="1" si="991"/>
        <v/>
      </c>
    </row>
    <row r="1047" spans="6:104" x14ac:dyDescent="0.2">
      <c r="F1047" s="3">
        <v>1044</v>
      </c>
      <c r="G1047" s="3">
        <f t="shared" si="972"/>
        <v>87</v>
      </c>
      <c r="H1047" s="8" t="str">
        <f t="shared" ca="1" si="1029"/>
        <v/>
      </c>
      <c r="I1047" s="6" t="str">
        <f t="shared" ca="1" si="977"/>
        <v/>
      </c>
      <c r="J1047" s="6" t="str">
        <f t="shared" ca="1" si="978"/>
        <v/>
      </c>
      <c r="K1047" s="7"/>
      <c r="L1047" s="6" t="str">
        <f ca="1">IF($H1047="","",IF($J1047="",VLOOKUP($I1047,Sterbetafeln!$A$4:$I$124,$D$10,FALSE),MAX(0.0005,VLOOKUP($I1047,Sterbetafeln!$A$4:$I$124,$D$10,FALSE)*VLOOKUP($J1047,Sterbetafeln!$A$4:$I$124,$D$13,FALSE))))</f>
        <v/>
      </c>
      <c r="M1047" s="78">
        <f ca="1">SUM($O$3:$O1047)</f>
        <v>0</v>
      </c>
      <c r="N1047" s="25" t="str">
        <f t="shared" ca="1" si="992"/>
        <v/>
      </c>
      <c r="O1047" s="25" t="str">
        <f t="shared" ca="1" si="993"/>
        <v/>
      </c>
      <c r="P1047" s="25" t="str">
        <f t="shared" ca="1" si="994"/>
        <v/>
      </c>
      <c r="Q1047" s="7" t="str">
        <f t="shared" ca="1" si="995"/>
        <v/>
      </c>
      <c r="R1047" s="25" t="str">
        <f t="shared" ca="1" si="996"/>
        <v/>
      </c>
      <c r="S1047" s="25">
        <f ca="1">SUM(R$3:R1047)</f>
        <v>0</v>
      </c>
      <c r="T1047" s="25" t="str">
        <f t="shared" ca="1" si="997"/>
        <v/>
      </c>
      <c r="U1047" s="25" t="str">
        <f t="shared" ca="1" si="979"/>
        <v/>
      </c>
      <c r="V1047" s="25" t="str">
        <f t="shared" ca="1" si="998"/>
        <v/>
      </c>
      <c r="W1047" s="25" t="str">
        <f t="shared" ca="1" si="980"/>
        <v/>
      </c>
      <c r="X1047" s="25" t="str">
        <f t="shared" ca="1" si="999"/>
        <v/>
      </c>
      <c r="Y1047" s="25" t="str">
        <f t="shared" ca="1" si="981"/>
        <v/>
      </c>
      <c r="Z1047" s="25" t="str">
        <f t="shared" ca="1" si="973"/>
        <v/>
      </c>
      <c r="AA1047" s="25" t="str">
        <f t="shared" ca="1" si="1000"/>
        <v/>
      </c>
      <c r="AB1047" s="25" t="str">
        <f ca="1">IF($H1047="","",IF($Q1047="x",SUM(U$3:W1047)+SUM(Z$3:AA1047)-SUM(AB$3:AB1046),0))</f>
        <v/>
      </c>
      <c r="AC1047" s="25" t="str">
        <f t="shared" ca="1" si="1001"/>
        <v/>
      </c>
      <c r="AD1047" s="25" t="str">
        <f t="shared" ca="1" si="982"/>
        <v/>
      </c>
      <c r="AE1047" s="7"/>
      <c r="AF1047" s="25" t="str">
        <f t="shared" ca="1" si="1002"/>
        <v/>
      </c>
      <c r="AG1047" s="25">
        <f ca="1">SUM(AF$3:AF1047)</f>
        <v>0</v>
      </c>
      <c r="AH1047" s="25" t="str">
        <f t="shared" ca="1" si="1003"/>
        <v/>
      </c>
      <c r="AI1047" s="25" t="str">
        <f t="shared" ca="1" si="983"/>
        <v/>
      </c>
      <c r="AJ1047" s="25" t="str">
        <f t="shared" ca="1" si="1004"/>
        <v/>
      </c>
      <c r="AK1047" s="25" t="str">
        <f t="shared" ca="1" si="984"/>
        <v/>
      </c>
      <c r="AL1047" s="25" t="str">
        <f t="shared" ca="1" si="1005"/>
        <v/>
      </c>
      <c r="AM1047" s="25" t="str">
        <f t="shared" ca="1" si="985"/>
        <v/>
      </c>
      <c r="AN1047" s="25" t="str">
        <f t="shared" ca="1" si="1006"/>
        <v/>
      </c>
      <c r="AO1047" s="25" t="str">
        <f t="shared" ca="1" si="1007"/>
        <v/>
      </c>
      <c r="AP1047" s="25" t="str">
        <f ca="1">IF($H1047="","",IF($Q1047="x",SUM(AI$3:AK1047)+SUM(AN$3:AO1047)-SUM(AP$3:AP1046),0))</f>
        <v/>
      </c>
      <c r="AQ1047" s="25" t="str">
        <f t="shared" ca="1" si="1008"/>
        <v/>
      </c>
      <c r="AR1047" s="25" t="str">
        <f t="shared" ca="1" si="986"/>
        <v/>
      </c>
      <c r="AS1047" s="7"/>
      <c r="AT1047" s="25" t="str">
        <f t="shared" ca="1" si="1009"/>
        <v/>
      </c>
      <c r="AU1047" s="25">
        <f ca="1">SUM(AT$3:AT1047)</f>
        <v>0</v>
      </c>
      <c r="AV1047" s="25" t="str">
        <f t="shared" ca="1" si="1010"/>
        <v/>
      </c>
      <c r="AW1047" s="25" t="str">
        <f t="shared" ca="1" si="987"/>
        <v/>
      </c>
      <c r="AX1047" s="25" t="str">
        <f t="shared" ca="1" si="1011"/>
        <v/>
      </c>
      <c r="AY1047" s="25" t="str">
        <f t="shared" ca="1" si="1012"/>
        <v/>
      </c>
      <c r="AZ1047" s="25" t="str">
        <f t="shared" ca="1" si="1013"/>
        <v/>
      </c>
      <c r="BA1047" s="25" t="str">
        <f t="shared" ca="1" si="1014"/>
        <v/>
      </c>
      <c r="BB1047" s="25" t="str">
        <f t="shared" ca="1" si="1015"/>
        <v/>
      </c>
      <c r="BC1047" s="25" t="str">
        <f t="shared" ca="1" si="1016"/>
        <v/>
      </c>
      <c r="BD1047" s="25" t="str">
        <f ca="1">IF($H1047="","",IF($Q1047="x",SUM(AW$3:AY1047)+SUM(BB$3:BC1047)-SUM(BD$3:BD1046),0))</f>
        <v/>
      </c>
      <c r="BE1047" s="25" t="str">
        <f t="shared" ca="1" si="1017"/>
        <v/>
      </c>
      <c r="BF1047" s="25" t="str">
        <f t="shared" ca="1" si="988"/>
        <v/>
      </c>
      <c r="BG1047" s="7"/>
      <c r="BI1047" s="25" t="str">
        <f t="shared" ca="1" si="1018"/>
        <v/>
      </c>
      <c r="BJ1047" s="25">
        <f ca="1">SUM(BI$3:BI1047)</f>
        <v>0</v>
      </c>
      <c r="BK1047" s="25" t="str">
        <f t="shared" ca="1" si="1030"/>
        <v/>
      </c>
      <c r="BL1047" s="25" t="str">
        <f t="shared" ca="1" si="989"/>
        <v/>
      </c>
      <c r="BM1047" s="25" t="str">
        <f t="shared" ca="1" si="1019"/>
        <v/>
      </c>
      <c r="BN1047" s="25" t="str">
        <f t="shared" ca="1" si="1020"/>
        <v/>
      </c>
      <c r="BO1047" s="25" t="str">
        <f t="shared" ca="1" si="1021"/>
        <v/>
      </c>
      <c r="BP1047" s="25" t="str">
        <f t="shared" ca="1" si="1022"/>
        <v/>
      </c>
      <c r="BQ1047" s="25" t="str">
        <f t="shared" ca="1" si="1023"/>
        <v/>
      </c>
      <c r="BR1047" s="25" t="str">
        <f t="shared" ca="1" si="1024"/>
        <v/>
      </c>
      <c r="BS1047" s="25" t="str">
        <f ca="1">IF($H1047="","",IF($Q1047="x",SUM(BL$3:BN1047)+SUM(BQ$3:BR1047)-SUM(BS$3:BS1046),0))</f>
        <v/>
      </c>
      <c r="BT1047" s="25" t="str">
        <f t="shared" ca="1" si="1025"/>
        <v/>
      </c>
      <c r="BU1047" s="25" t="str">
        <f t="shared" ca="1" si="990"/>
        <v/>
      </c>
      <c r="BV1047" s="7"/>
      <c r="BY1047" s="7"/>
      <c r="CB1047" s="131">
        <f t="shared" si="974"/>
        <v>1044</v>
      </c>
      <c r="CC1047" s="132" t="str">
        <f t="shared" ca="1" si="1026"/>
        <v/>
      </c>
      <c r="CD1047" s="133" t="str">
        <f t="shared" ca="1" si="975"/>
        <v/>
      </c>
      <c r="CE1047" s="133" t="str">
        <f t="shared" ca="1" si="1027"/>
        <v/>
      </c>
      <c r="CF1047" s="133" t="str">
        <f t="shared" ca="1" si="976"/>
        <v/>
      </c>
      <c r="CG1047" s="133" t="str">
        <f t="shared" ca="1" si="1028"/>
        <v/>
      </c>
      <c r="CH1047" s="133" t="str">
        <f ca="1">IF($H1047="","",IF(MONTH($H1047)=MONTH($C$4)-1,MAX(0,(CG1047-SUM(N1036:N1047)+SUM(O1036:O1047))-(VLOOKUP(CB1047-12,$CB$3:$CH1046,6,FALSE))),0)*0.25)</f>
        <v/>
      </c>
      <c r="CI1047" s="133" t="str">
        <f ca="1">IF($H1047="","",CG1047-SUM($CH$4:$CH1047))</f>
        <v/>
      </c>
      <c r="CK1047" s="133" t="str">
        <f ca="1">IF($H1047="","",SUM($N$4:$N1047)+$CK$3)</f>
        <v/>
      </c>
      <c r="CL1047" s="133" t="str">
        <f ca="1">IF($H1047="","",SUM($O$4:$O1047))</f>
        <v/>
      </c>
      <c r="CM1047" s="133" t="str">
        <f t="shared" ca="1" si="1031"/>
        <v/>
      </c>
      <c r="CN1047" s="133" t="str">
        <f ca="1">IF($H1047="","",ROUND(IF(MONTH($H1047)=MONTH($C$4)-1,BT1047*(1+CC1047)-SUM($CM$4:$CM1047),0),2))</f>
        <v/>
      </c>
      <c r="CZ1047" s="132" t="str">
        <f t="shared" ca="1" si="991"/>
        <v/>
      </c>
    </row>
    <row r="1048" spans="6:104" x14ac:dyDescent="0.2">
      <c r="F1048" s="3">
        <v>1045</v>
      </c>
      <c r="G1048" s="3">
        <f t="shared" si="972"/>
        <v>88</v>
      </c>
      <c r="H1048" s="8" t="str">
        <f t="shared" ca="1" si="1029"/>
        <v/>
      </c>
      <c r="I1048" s="6" t="str">
        <f t="shared" ca="1" si="977"/>
        <v/>
      </c>
      <c r="J1048" s="6" t="str">
        <f t="shared" ca="1" si="978"/>
        <v/>
      </c>
      <c r="K1048" s="7"/>
      <c r="L1048" s="6" t="str">
        <f ca="1">IF($H1048="","",IF($J1048="",VLOOKUP($I1048,Sterbetafeln!$A$4:$I$124,$D$10,FALSE),MAX(0.0005,VLOOKUP($I1048,Sterbetafeln!$A$4:$I$124,$D$10,FALSE)*VLOOKUP($J1048,Sterbetafeln!$A$4:$I$124,$D$13,FALSE))))</f>
        <v/>
      </c>
      <c r="M1048" s="78">
        <f ca="1">SUM($O$3:$O1048)</f>
        <v>0</v>
      </c>
      <c r="N1048" s="25" t="str">
        <f t="shared" ca="1" si="992"/>
        <v/>
      </c>
      <c r="O1048" s="25" t="str">
        <f t="shared" ca="1" si="993"/>
        <v/>
      </c>
      <c r="P1048" s="25" t="str">
        <f t="shared" ca="1" si="994"/>
        <v/>
      </c>
      <c r="Q1048" s="7" t="str">
        <f t="shared" ca="1" si="995"/>
        <v/>
      </c>
      <c r="R1048" s="25" t="str">
        <f t="shared" ca="1" si="996"/>
        <v/>
      </c>
      <c r="S1048" s="25">
        <f ca="1">SUM(R$3:R1048)</f>
        <v>0</v>
      </c>
      <c r="T1048" s="25" t="str">
        <f t="shared" ca="1" si="997"/>
        <v/>
      </c>
      <c r="U1048" s="25" t="str">
        <f t="shared" ca="1" si="979"/>
        <v/>
      </c>
      <c r="V1048" s="25" t="str">
        <f t="shared" ca="1" si="998"/>
        <v/>
      </c>
      <c r="W1048" s="25" t="str">
        <f t="shared" ca="1" si="980"/>
        <v/>
      </c>
      <c r="X1048" s="25" t="str">
        <f t="shared" ca="1" si="999"/>
        <v/>
      </c>
      <c r="Y1048" s="25" t="str">
        <f t="shared" ca="1" si="981"/>
        <v/>
      </c>
      <c r="Z1048" s="25" t="str">
        <f t="shared" ca="1" si="973"/>
        <v/>
      </c>
      <c r="AA1048" s="25" t="str">
        <f t="shared" ca="1" si="1000"/>
        <v/>
      </c>
      <c r="AB1048" s="25" t="str">
        <f ca="1">IF($H1048="","",IF($Q1048="x",SUM(U$3:W1048)+SUM(Z$3:AA1048)-SUM(AB$3:AB1047),0))</f>
        <v/>
      </c>
      <c r="AC1048" s="25" t="str">
        <f t="shared" ca="1" si="1001"/>
        <v/>
      </c>
      <c r="AD1048" s="25" t="str">
        <f t="shared" ca="1" si="982"/>
        <v/>
      </c>
      <c r="AE1048" s="7"/>
      <c r="AF1048" s="25" t="str">
        <f t="shared" ca="1" si="1002"/>
        <v/>
      </c>
      <c r="AG1048" s="25">
        <f ca="1">SUM(AF$3:AF1048)</f>
        <v>0</v>
      </c>
      <c r="AH1048" s="25" t="str">
        <f t="shared" ca="1" si="1003"/>
        <v/>
      </c>
      <c r="AI1048" s="25" t="str">
        <f t="shared" ca="1" si="983"/>
        <v/>
      </c>
      <c r="AJ1048" s="25" t="str">
        <f t="shared" ca="1" si="1004"/>
        <v/>
      </c>
      <c r="AK1048" s="25" t="str">
        <f t="shared" ca="1" si="984"/>
        <v/>
      </c>
      <c r="AL1048" s="25" t="str">
        <f t="shared" ca="1" si="1005"/>
        <v/>
      </c>
      <c r="AM1048" s="25" t="str">
        <f t="shared" ca="1" si="985"/>
        <v/>
      </c>
      <c r="AN1048" s="25" t="str">
        <f t="shared" ca="1" si="1006"/>
        <v/>
      </c>
      <c r="AO1048" s="25" t="str">
        <f t="shared" ca="1" si="1007"/>
        <v/>
      </c>
      <c r="AP1048" s="25" t="str">
        <f ca="1">IF($H1048="","",IF($Q1048="x",SUM(AI$3:AK1048)+SUM(AN$3:AO1048)-SUM(AP$3:AP1047),0))</f>
        <v/>
      </c>
      <c r="AQ1048" s="25" t="str">
        <f t="shared" ca="1" si="1008"/>
        <v/>
      </c>
      <c r="AR1048" s="25" t="str">
        <f t="shared" ca="1" si="986"/>
        <v/>
      </c>
      <c r="AS1048" s="7"/>
      <c r="AT1048" s="25" t="str">
        <f t="shared" ca="1" si="1009"/>
        <v/>
      </c>
      <c r="AU1048" s="25">
        <f ca="1">SUM(AT$3:AT1048)</f>
        <v>0</v>
      </c>
      <c r="AV1048" s="25" t="str">
        <f t="shared" ca="1" si="1010"/>
        <v/>
      </c>
      <c r="AW1048" s="25" t="str">
        <f t="shared" ca="1" si="987"/>
        <v/>
      </c>
      <c r="AX1048" s="25" t="str">
        <f t="shared" ca="1" si="1011"/>
        <v/>
      </c>
      <c r="AY1048" s="25" t="str">
        <f t="shared" ca="1" si="1012"/>
        <v/>
      </c>
      <c r="AZ1048" s="25" t="str">
        <f t="shared" ca="1" si="1013"/>
        <v/>
      </c>
      <c r="BA1048" s="25" t="str">
        <f t="shared" ca="1" si="1014"/>
        <v/>
      </c>
      <c r="BB1048" s="25" t="str">
        <f t="shared" ca="1" si="1015"/>
        <v/>
      </c>
      <c r="BC1048" s="25" t="str">
        <f t="shared" ca="1" si="1016"/>
        <v/>
      </c>
      <c r="BD1048" s="25" t="str">
        <f ca="1">IF($H1048="","",IF($Q1048="x",SUM(AW$3:AY1048)+SUM(BB$3:BC1048)-SUM(BD$3:BD1047),0))</f>
        <v/>
      </c>
      <c r="BE1048" s="25" t="str">
        <f t="shared" ca="1" si="1017"/>
        <v/>
      </c>
      <c r="BF1048" s="25" t="str">
        <f t="shared" ca="1" si="988"/>
        <v/>
      </c>
      <c r="BG1048" s="7"/>
      <c r="BI1048" s="25" t="str">
        <f t="shared" ca="1" si="1018"/>
        <v/>
      </c>
      <c r="BJ1048" s="25">
        <f ca="1">SUM(BI$3:BI1048)</f>
        <v>0</v>
      </c>
      <c r="BK1048" s="25" t="str">
        <f t="shared" ca="1" si="1030"/>
        <v/>
      </c>
      <c r="BL1048" s="25" t="str">
        <f t="shared" ca="1" si="989"/>
        <v/>
      </c>
      <c r="BM1048" s="25" t="str">
        <f t="shared" ca="1" si="1019"/>
        <v/>
      </c>
      <c r="BN1048" s="25" t="str">
        <f t="shared" ca="1" si="1020"/>
        <v/>
      </c>
      <c r="BO1048" s="25" t="str">
        <f t="shared" ca="1" si="1021"/>
        <v/>
      </c>
      <c r="BP1048" s="25" t="str">
        <f t="shared" ca="1" si="1022"/>
        <v/>
      </c>
      <c r="BQ1048" s="25" t="str">
        <f t="shared" ca="1" si="1023"/>
        <v/>
      </c>
      <c r="BR1048" s="25" t="str">
        <f t="shared" ca="1" si="1024"/>
        <v/>
      </c>
      <c r="BS1048" s="25" t="str">
        <f ca="1">IF($H1048="","",IF($Q1048="x",SUM(BL$3:BN1048)+SUM(BQ$3:BR1048)-SUM(BS$3:BS1047),0))</f>
        <v/>
      </c>
      <c r="BT1048" s="25" t="str">
        <f t="shared" ca="1" si="1025"/>
        <v/>
      </c>
      <c r="BU1048" s="25" t="str">
        <f t="shared" ca="1" si="990"/>
        <v/>
      </c>
      <c r="BV1048" s="7"/>
      <c r="BY1048" s="7"/>
      <c r="CB1048" s="131">
        <f t="shared" si="974"/>
        <v>1045</v>
      </c>
      <c r="CC1048" s="132" t="str">
        <f t="shared" ca="1" si="1026"/>
        <v/>
      </c>
      <c r="CD1048" s="133" t="str">
        <f t="shared" ca="1" si="975"/>
        <v/>
      </c>
      <c r="CE1048" s="133" t="str">
        <f t="shared" ca="1" si="1027"/>
        <v/>
      </c>
      <c r="CF1048" s="133" t="str">
        <f t="shared" ca="1" si="976"/>
        <v/>
      </c>
      <c r="CG1048" s="133" t="str">
        <f t="shared" ca="1" si="1028"/>
        <v/>
      </c>
      <c r="CH1048" s="133" t="str">
        <f ca="1">IF($H1048="","",IF(MONTH($H1048)=MONTH($C$4)-1,MAX(0,(CG1048-SUM(N1037:N1048)+SUM(O1037:O1048))-(VLOOKUP(CB1048-12,$CB$3:$CH1047,6,FALSE))),0)*0.25)</f>
        <v/>
      </c>
      <c r="CI1048" s="133" t="str">
        <f ca="1">IF($H1048="","",CG1048-SUM($CH$4:$CH1048))</f>
        <v/>
      </c>
      <c r="CK1048" s="133" t="str">
        <f ca="1">IF($H1048="","",SUM($N$4:$N1048)+$CK$3)</f>
        <v/>
      </c>
      <c r="CL1048" s="133" t="str">
        <f ca="1">IF($H1048="","",SUM($O$4:$O1048))</f>
        <v/>
      </c>
      <c r="CM1048" s="133" t="str">
        <f t="shared" ca="1" si="1031"/>
        <v/>
      </c>
      <c r="CN1048" s="133" t="str">
        <f ca="1">IF($H1048="","",ROUND(IF(MONTH($H1048)=MONTH($C$4)-1,BT1048*(1+CC1048)-SUM($CM$4:$CM1048),0),2))</f>
        <v/>
      </c>
      <c r="CZ1048" s="132" t="str">
        <f t="shared" ca="1" si="991"/>
        <v/>
      </c>
    </row>
    <row r="1049" spans="6:104" x14ac:dyDescent="0.2">
      <c r="F1049" s="3">
        <v>1046</v>
      </c>
      <c r="G1049" s="3">
        <f t="shared" si="972"/>
        <v>88</v>
      </c>
      <c r="H1049" s="8" t="str">
        <f t="shared" ca="1" si="1029"/>
        <v/>
      </c>
      <c r="I1049" s="6" t="str">
        <f t="shared" ca="1" si="977"/>
        <v/>
      </c>
      <c r="J1049" s="6" t="str">
        <f t="shared" ca="1" si="978"/>
        <v/>
      </c>
      <c r="K1049" s="7"/>
      <c r="L1049" s="6" t="str">
        <f ca="1">IF($H1049="","",IF($J1049="",VLOOKUP($I1049,Sterbetafeln!$A$4:$I$124,$D$10,FALSE),MAX(0.0005,VLOOKUP($I1049,Sterbetafeln!$A$4:$I$124,$D$10,FALSE)*VLOOKUP($J1049,Sterbetafeln!$A$4:$I$124,$D$13,FALSE))))</f>
        <v/>
      </c>
      <c r="M1049" s="78">
        <f ca="1">SUM($O$3:$O1049)</f>
        <v>0</v>
      </c>
      <c r="N1049" s="25" t="str">
        <f t="shared" ca="1" si="992"/>
        <v/>
      </c>
      <c r="O1049" s="25" t="str">
        <f t="shared" ca="1" si="993"/>
        <v/>
      </c>
      <c r="P1049" s="25" t="str">
        <f t="shared" ca="1" si="994"/>
        <v/>
      </c>
      <c r="Q1049" s="7" t="str">
        <f t="shared" ca="1" si="995"/>
        <v/>
      </c>
      <c r="R1049" s="25" t="str">
        <f t="shared" ca="1" si="996"/>
        <v/>
      </c>
      <c r="S1049" s="25">
        <f ca="1">SUM(R$3:R1049)</f>
        <v>0</v>
      </c>
      <c r="T1049" s="25" t="str">
        <f t="shared" ca="1" si="997"/>
        <v/>
      </c>
      <c r="U1049" s="25" t="str">
        <f t="shared" ca="1" si="979"/>
        <v/>
      </c>
      <c r="V1049" s="25" t="str">
        <f t="shared" ca="1" si="998"/>
        <v/>
      </c>
      <c r="W1049" s="25" t="str">
        <f t="shared" ca="1" si="980"/>
        <v/>
      </c>
      <c r="X1049" s="25" t="str">
        <f t="shared" ca="1" si="999"/>
        <v/>
      </c>
      <c r="Y1049" s="25" t="str">
        <f t="shared" ca="1" si="981"/>
        <v/>
      </c>
      <c r="Z1049" s="25" t="str">
        <f t="shared" ca="1" si="973"/>
        <v/>
      </c>
      <c r="AA1049" s="25" t="str">
        <f t="shared" ca="1" si="1000"/>
        <v/>
      </c>
      <c r="AB1049" s="25" t="str">
        <f ca="1">IF($H1049="","",IF($Q1049="x",SUM(U$3:W1049)+SUM(Z$3:AA1049)-SUM(AB$3:AB1048),0))</f>
        <v/>
      </c>
      <c r="AC1049" s="25" t="str">
        <f t="shared" ca="1" si="1001"/>
        <v/>
      </c>
      <c r="AD1049" s="25" t="str">
        <f t="shared" ca="1" si="982"/>
        <v/>
      </c>
      <c r="AE1049" s="7"/>
      <c r="AF1049" s="25" t="str">
        <f t="shared" ca="1" si="1002"/>
        <v/>
      </c>
      <c r="AG1049" s="25">
        <f ca="1">SUM(AF$3:AF1049)</f>
        <v>0</v>
      </c>
      <c r="AH1049" s="25" t="str">
        <f t="shared" ca="1" si="1003"/>
        <v/>
      </c>
      <c r="AI1049" s="25" t="str">
        <f t="shared" ca="1" si="983"/>
        <v/>
      </c>
      <c r="AJ1049" s="25" t="str">
        <f t="shared" ca="1" si="1004"/>
        <v/>
      </c>
      <c r="AK1049" s="25" t="str">
        <f t="shared" ca="1" si="984"/>
        <v/>
      </c>
      <c r="AL1049" s="25" t="str">
        <f t="shared" ca="1" si="1005"/>
        <v/>
      </c>
      <c r="AM1049" s="25" t="str">
        <f t="shared" ca="1" si="985"/>
        <v/>
      </c>
      <c r="AN1049" s="25" t="str">
        <f t="shared" ca="1" si="1006"/>
        <v/>
      </c>
      <c r="AO1049" s="25" t="str">
        <f t="shared" ca="1" si="1007"/>
        <v/>
      </c>
      <c r="AP1049" s="25" t="str">
        <f ca="1">IF($H1049="","",IF($Q1049="x",SUM(AI$3:AK1049)+SUM(AN$3:AO1049)-SUM(AP$3:AP1048),0))</f>
        <v/>
      </c>
      <c r="AQ1049" s="25" t="str">
        <f t="shared" ca="1" si="1008"/>
        <v/>
      </c>
      <c r="AR1049" s="25" t="str">
        <f t="shared" ca="1" si="986"/>
        <v/>
      </c>
      <c r="AS1049" s="7"/>
      <c r="AT1049" s="25" t="str">
        <f t="shared" ca="1" si="1009"/>
        <v/>
      </c>
      <c r="AU1049" s="25">
        <f ca="1">SUM(AT$3:AT1049)</f>
        <v>0</v>
      </c>
      <c r="AV1049" s="25" t="str">
        <f t="shared" ca="1" si="1010"/>
        <v/>
      </c>
      <c r="AW1049" s="25" t="str">
        <f t="shared" ca="1" si="987"/>
        <v/>
      </c>
      <c r="AX1049" s="25" t="str">
        <f t="shared" ca="1" si="1011"/>
        <v/>
      </c>
      <c r="AY1049" s="25" t="str">
        <f t="shared" ca="1" si="1012"/>
        <v/>
      </c>
      <c r="AZ1049" s="25" t="str">
        <f t="shared" ca="1" si="1013"/>
        <v/>
      </c>
      <c r="BA1049" s="25" t="str">
        <f t="shared" ca="1" si="1014"/>
        <v/>
      </c>
      <c r="BB1049" s="25" t="str">
        <f t="shared" ca="1" si="1015"/>
        <v/>
      </c>
      <c r="BC1049" s="25" t="str">
        <f t="shared" ca="1" si="1016"/>
        <v/>
      </c>
      <c r="BD1049" s="25" t="str">
        <f ca="1">IF($H1049="","",IF($Q1049="x",SUM(AW$3:AY1049)+SUM(BB$3:BC1049)-SUM(BD$3:BD1048),0))</f>
        <v/>
      </c>
      <c r="BE1049" s="25" t="str">
        <f t="shared" ca="1" si="1017"/>
        <v/>
      </c>
      <c r="BF1049" s="25" t="str">
        <f t="shared" ca="1" si="988"/>
        <v/>
      </c>
      <c r="BG1049" s="7"/>
      <c r="BI1049" s="25" t="str">
        <f t="shared" ca="1" si="1018"/>
        <v/>
      </c>
      <c r="BJ1049" s="25">
        <f ca="1">SUM(BI$3:BI1049)</f>
        <v>0</v>
      </c>
      <c r="BK1049" s="25" t="str">
        <f t="shared" ca="1" si="1030"/>
        <v/>
      </c>
      <c r="BL1049" s="25" t="str">
        <f t="shared" ca="1" si="989"/>
        <v/>
      </c>
      <c r="BM1049" s="25" t="str">
        <f t="shared" ca="1" si="1019"/>
        <v/>
      </c>
      <c r="BN1049" s="25" t="str">
        <f t="shared" ca="1" si="1020"/>
        <v/>
      </c>
      <c r="BO1049" s="25" t="str">
        <f t="shared" ca="1" si="1021"/>
        <v/>
      </c>
      <c r="BP1049" s="25" t="str">
        <f t="shared" ca="1" si="1022"/>
        <v/>
      </c>
      <c r="BQ1049" s="25" t="str">
        <f t="shared" ca="1" si="1023"/>
        <v/>
      </c>
      <c r="BR1049" s="25" t="str">
        <f t="shared" ca="1" si="1024"/>
        <v/>
      </c>
      <c r="BS1049" s="25" t="str">
        <f ca="1">IF($H1049="","",IF($Q1049="x",SUM(BL$3:BN1049)+SUM(BQ$3:BR1049)-SUM(BS$3:BS1048),0))</f>
        <v/>
      </c>
      <c r="BT1049" s="25" t="str">
        <f t="shared" ca="1" si="1025"/>
        <v/>
      </c>
      <c r="BU1049" s="25" t="str">
        <f t="shared" ca="1" si="990"/>
        <v/>
      </c>
      <c r="BV1049" s="7"/>
      <c r="BY1049" s="7"/>
      <c r="CB1049" s="131">
        <f t="shared" si="974"/>
        <v>1046</v>
      </c>
      <c r="CC1049" s="132" t="str">
        <f t="shared" ca="1" si="1026"/>
        <v/>
      </c>
      <c r="CD1049" s="133" t="str">
        <f t="shared" ca="1" si="975"/>
        <v/>
      </c>
      <c r="CE1049" s="133" t="str">
        <f t="shared" ca="1" si="1027"/>
        <v/>
      </c>
      <c r="CF1049" s="133" t="str">
        <f t="shared" ca="1" si="976"/>
        <v/>
      </c>
      <c r="CG1049" s="133" t="str">
        <f t="shared" ca="1" si="1028"/>
        <v/>
      </c>
      <c r="CH1049" s="133" t="str">
        <f ca="1">IF($H1049="","",IF(MONTH($H1049)=MONTH($C$4)-1,MAX(0,(CG1049-SUM(N1038:N1049)+SUM(O1038:O1049))-(VLOOKUP(CB1049-12,$CB$3:$CH1048,6,FALSE))),0)*0.25)</f>
        <v/>
      </c>
      <c r="CI1049" s="133" t="str">
        <f ca="1">IF($H1049="","",CG1049-SUM($CH$4:$CH1049))</f>
        <v/>
      </c>
      <c r="CK1049" s="133" t="str">
        <f ca="1">IF($H1049="","",SUM($N$4:$N1049)+$CK$3)</f>
        <v/>
      </c>
      <c r="CL1049" s="133" t="str">
        <f ca="1">IF($H1049="","",SUM($O$4:$O1049))</f>
        <v/>
      </c>
      <c r="CM1049" s="133" t="str">
        <f t="shared" ca="1" si="1031"/>
        <v/>
      </c>
      <c r="CN1049" s="133" t="str">
        <f ca="1">IF($H1049="","",ROUND(IF(MONTH($H1049)=MONTH($C$4)-1,BT1049*(1+CC1049)-SUM($CM$4:$CM1049),0),2))</f>
        <v/>
      </c>
      <c r="CZ1049" s="132" t="str">
        <f t="shared" ca="1" si="991"/>
        <v/>
      </c>
    </row>
    <row r="1050" spans="6:104" x14ac:dyDescent="0.2">
      <c r="F1050" s="3">
        <v>1047</v>
      </c>
      <c r="G1050" s="3">
        <f t="shared" si="972"/>
        <v>88</v>
      </c>
      <c r="H1050" s="8" t="str">
        <f t="shared" ca="1" si="1029"/>
        <v/>
      </c>
      <c r="I1050" s="6" t="str">
        <f t="shared" ca="1" si="977"/>
        <v/>
      </c>
      <c r="J1050" s="6" t="str">
        <f t="shared" ca="1" si="978"/>
        <v/>
      </c>
      <c r="K1050" s="7"/>
      <c r="L1050" s="6" t="str">
        <f ca="1">IF($H1050="","",IF($J1050="",VLOOKUP($I1050,Sterbetafeln!$A$4:$I$124,$D$10,FALSE),MAX(0.0005,VLOOKUP($I1050,Sterbetafeln!$A$4:$I$124,$D$10,FALSE)*VLOOKUP($J1050,Sterbetafeln!$A$4:$I$124,$D$13,FALSE))))</f>
        <v/>
      </c>
      <c r="M1050" s="78">
        <f ca="1">SUM($O$3:$O1050)</f>
        <v>0</v>
      </c>
      <c r="N1050" s="25" t="str">
        <f t="shared" ca="1" si="992"/>
        <v/>
      </c>
      <c r="O1050" s="25" t="str">
        <f t="shared" ca="1" si="993"/>
        <v/>
      </c>
      <c r="P1050" s="25" t="str">
        <f t="shared" ca="1" si="994"/>
        <v/>
      </c>
      <c r="Q1050" s="7" t="str">
        <f t="shared" ca="1" si="995"/>
        <v/>
      </c>
      <c r="R1050" s="25" t="str">
        <f t="shared" ca="1" si="996"/>
        <v/>
      </c>
      <c r="S1050" s="25">
        <f ca="1">SUM(R$3:R1050)</f>
        <v>0</v>
      </c>
      <c r="T1050" s="25" t="str">
        <f t="shared" ca="1" si="997"/>
        <v/>
      </c>
      <c r="U1050" s="25" t="str">
        <f t="shared" ca="1" si="979"/>
        <v/>
      </c>
      <c r="V1050" s="25" t="str">
        <f t="shared" ca="1" si="998"/>
        <v/>
      </c>
      <c r="W1050" s="25" t="str">
        <f t="shared" ca="1" si="980"/>
        <v/>
      </c>
      <c r="X1050" s="25" t="str">
        <f t="shared" ca="1" si="999"/>
        <v/>
      </c>
      <c r="Y1050" s="25" t="str">
        <f t="shared" ca="1" si="981"/>
        <v/>
      </c>
      <c r="Z1050" s="25" t="str">
        <f t="shared" ca="1" si="973"/>
        <v/>
      </c>
      <c r="AA1050" s="25" t="str">
        <f t="shared" ca="1" si="1000"/>
        <v/>
      </c>
      <c r="AB1050" s="25" t="str">
        <f ca="1">IF($H1050="","",IF($Q1050="x",SUM(U$3:W1050)+SUM(Z$3:AA1050)-SUM(AB$3:AB1049),0))</f>
        <v/>
      </c>
      <c r="AC1050" s="25" t="str">
        <f t="shared" ca="1" si="1001"/>
        <v/>
      </c>
      <c r="AD1050" s="25" t="str">
        <f t="shared" ca="1" si="982"/>
        <v/>
      </c>
      <c r="AE1050" s="7"/>
      <c r="AF1050" s="25" t="str">
        <f t="shared" ca="1" si="1002"/>
        <v/>
      </c>
      <c r="AG1050" s="25">
        <f ca="1">SUM(AF$3:AF1050)</f>
        <v>0</v>
      </c>
      <c r="AH1050" s="25" t="str">
        <f t="shared" ca="1" si="1003"/>
        <v/>
      </c>
      <c r="AI1050" s="25" t="str">
        <f t="shared" ca="1" si="983"/>
        <v/>
      </c>
      <c r="AJ1050" s="25" t="str">
        <f t="shared" ca="1" si="1004"/>
        <v/>
      </c>
      <c r="AK1050" s="25" t="str">
        <f t="shared" ca="1" si="984"/>
        <v/>
      </c>
      <c r="AL1050" s="25" t="str">
        <f t="shared" ca="1" si="1005"/>
        <v/>
      </c>
      <c r="AM1050" s="25" t="str">
        <f t="shared" ca="1" si="985"/>
        <v/>
      </c>
      <c r="AN1050" s="25" t="str">
        <f t="shared" ca="1" si="1006"/>
        <v/>
      </c>
      <c r="AO1050" s="25" t="str">
        <f t="shared" ca="1" si="1007"/>
        <v/>
      </c>
      <c r="AP1050" s="25" t="str">
        <f ca="1">IF($H1050="","",IF($Q1050="x",SUM(AI$3:AK1050)+SUM(AN$3:AO1050)-SUM(AP$3:AP1049),0))</f>
        <v/>
      </c>
      <c r="AQ1050" s="25" t="str">
        <f t="shared" ca="1" si="1008"/>
        <v/>
      </c>
      <c r="AR1050" s="25" t="str">
        <f t="shared" ca="1" si="986"/>
        <v/>
      </c>
      <c r="AS1050" s="7"/>
      <c r="AT1050" s="25" t="str">
        <f t="shared" ca="1" si="1009"/>
        <v/>
      </c>
      <c r="AU1050" s="25">
        <f ca="1">SUM(AT$3:AT1050)</f>
        <v>0</v>
      </c>
      <c r="AV1050" s="25" t="str">
        <f t="shared" ca="1" si="1010"/>
        <v/>
      </c>
      <c r="AW1050" s="25" t="str">
        <f t="shared" ca="1" si="987"/>
        <v/>
      </c>
      <c r="AX1050" s="25" t="str">
        <f t="shared" ca="1" si="1011"/>
        <v/>
      </c>
      <c r="AY1050" s="25" t="str">
        <f t="shared" ca="1" si="1012"/>
        <v/>
      </c>
      <c r="AZ1050" s="25" t="str">
        <f t="shared" ca="1" si="1013"/>
        <v/>
      </c>
      <c r="BA1050" s="25" t="str">
        <f t="shared" ca="1" si="1014"/>
        <v/>
      </c>
      <c r="BB1050" s="25" t="str">
        <f t="shared" ca="1" si="1015"/>
        <v/>
      </c>
      <c r="BC1050" s="25" t="str">
        <f t="shared" ca="1" si="1016"/>
        <v/>
      </c>
      <c r="BD1050" s="25" t="str">
        <f ca="1">IF($H1050="","",IF($Q1050="x",SUM(AW$3:AY1050)+SUM(BB$3:BC1050)-SUM(BD$3:BD1049),0))</f>
        <v/>
      </c>
      <c r="BE1050" s="25" t="str">
        <f t="shared" ca="1" si="1017"/>
        <v/>
      </c>
      <c r="BF1050" s="25" t="str">
        <f t="shared" ca="1" si="988"/>
        <v/>
      </c>
      <c r="BG1050" s="7"/>
      <c r="BI1050" s="25" t="str">
        <f t="shared" ca="1" si="1018"/>
        <v/>
      </c>
      <c r="BJ1050" s="25">
        <f ca="1">SUM(BI$3:BI1050)</f>
        <v>0</v>
      </c>
      <c r="BK1050" s="25" t="str">
        <f t="shared" ca="1" si="1030"/>
        <v/>
      </c>
      <c r="BL1050" s="25" t="str">
        <f t="shared" ca="1" si="989"/>
        <v/>
      </c>
      <c r="BM1050" s="25" t="str">
        <f t="shared" ca="1" si="1019"/>
        <v/>
      </c>
      <c r="BN1050" s="25" t="str">
        <f t="shared" ca="1" si="1020"/>
        <v/>
      </c>
      <c r="BO1050" s="25" t="str">
        <f t="shared" ca="1" si="1021"/>
        <v/>
      </c>
      <c r="BP1050" s="25" t="str">
        <f t="shared" ca="1" si="1022"/>
        <v/>
      </c>
      <c r="BQ1050" s="25" t="str">
        <f t="shared" ca="1" si="1023"/>
        <v/>
      </c>
      <c r="BR1050" s="25" t="str">
        <f t="shared" ca="1" si="1024"/>
        <v/>
      </c>
      <c r="BS1050" s="25" t="str">
        <f ca="1">IF($H1050="","",IF($Q1050="x",SUM(BL$3:BN1050)+SUM(BQ$3:BR1050)-SUM(BS$3:BS1049),0))</f>
        <v/>
      </c>
      <c r="BT1050" s="25" t="str">
        <f t="shared" ca="1" si="1025"/>
        <v/>
      </c>
      <c r="BU1050" s="25" t="str">
        <f t="shared" ca="1" si="990"/>
        <v/>
      </c>
      <c r="BV1050" s="7"/>
      <c r="BY1050" s="7"/>
      <c r="CB1050" s="131">
        <f t="shared" si="974"/>
        <v>1047</v>
      </c>
      <c r="CC1050" s="132" t="str">
        <f t="shared" ca="1" si="1026"/>
        <v/>
      </c>
      <c r="CD1050" s="133" t="str">
        <f t="shared" ca="1" si="975"/>
        <v/>
      </c>
      <c r="CE1050" s="133" t="str">
        <f t="shared" ca="1" si="1027"/>
        <v/>
      </c>
      <c r="CF1050" s="133" t="str">
        <f t="shared" ca="1" si="976"/>
        <v/>
      </c>
      <c r="CG1050" s="133" t="str">
        <f t="shared" ca="1" si="1028"/>
        <v/>
      </c>
      <c r="CH1050" s="133" t="str">
        <f ca="1">IF($H1050="","",IF(MONTH($H1050)=MONTH($C$4)-1,MAX(0,(CG1050-SUM(N1039:N1050)+SUM(O1039:O1050))-(VLOOKUP(CB1050-12,$CB$3:$CH1049,6,FALSE))),0)*0.25)</f>
        <v/>
      </c>
      <c r="CI1050" s="133" t="str">
        <f ca="1">IF($H1050="","",CG1050-SUM($CH$4:$CH1050))</f>
        <v/>
      </c>
      <c r="CK1050" s="133" t="str">
        <f ca="1">IF($H1050="","",SUM($N$4:$N1050)+$CK$3)</f>
        <v/>
      </c>
      <c r="CL1050" s="133" t="str">
        <f ca="1">IF($H1050="","",SUM($O$4:$O1050))</f>
        <v/>
      </c>
      <c r="CM1050" s="133" t="str">
        <f t="shared" ca="1" si="1031"/>
        <v/>
      </c>
      <c r="CN1050" s="133" t="str">
        <f ca="1">IF($H1050="","",ROUND(IF(MONTH($H1050)=MONTH($C$4)-1,BT1050*(1+CC1050)-SUM($CM$4:$CM1050),0),2))</f>
        <v/>
      </c>
      <c r="CZ1050" s="132" t="str">
        <f t="shared" ca="1" si="991"/>
        <v/>
      </c>
    </row>
    <row r="1051" spans="6:104" x14ac:dyDescent="0.2">
      <c r="F1051" s="3">
        <v>1048</v>
      </c>
      <c r="G1051" s="3">
        <f t="shared" si="972"/>
        <v>88</v>
      </c>
      <c r="H1051" s="8" t="str">
        <f t="shared" ca="1" si="1029"/>
        <v/>
      </c>
      <c r="I1051" s="6" t="str">
        <f t="shared" ca="1" si="977"/>
        <v/>
      </c>
      <c r="J1051" s="6" t="str">
        <f t="shared" ca="1" si="978"/>
        <v/>
      </c>
      <c r="K1051" s="7"/>
      <c r="L1051" s="6" t="str">
        <f ca="1">IF($H1051="","",IF($J1051="",VLOOKUP($I1051,Sterbetafeln!$A$4:$I$124,$D$10,FALSE),MAX(0.0005,VLOOKUP($I1051,Sterbetafeln!$A$4:$I$124,$D$10,FALSE)*VLOOKUP($J1051,Sterbetafeln!$A$4:$I$124,$D$13,FALSE))))</f>
        <v/>
      </c>
      <c r="M1051" s="78">
        <f ca="1">SUM($O$3:$O1051)</f>
        <v>0</v>
      </c>
      <c r="N1051" s="25" t="str">
        <f t="shared" ca="1" si="992"/>
        <v/>
      </c>
      <c r="O1051" s="25" t="str">
        <f t="shared" ca="1" si="993"/>
        <v/>
      </c>
      <c r="P1051" s="25" t="str">
        <f t="shared" ca="1" si="994"/>
        <v/>
      </c>
      <c r="Q1051" s="7" t="str">
        <f t="shared" ca="1" si="995"/>
        <v/>
      </c>
      <c r="R1051" s="25" t="str">
        <f t="shared" ca="1" si="996"/>
        <v/>
      </c>
      <c r="S1051" s="25">
        <f ca="1">SUM(R$3:R1051)</f>
        <v>0</v>
      </c>
      <c r="T1051" s="25" t="str">
        <f t="shared" ca="1" si="997"/>
        <v/>
      </c>
      <c r="U1051" s="25" t="str">
        <f t="shared" ca="1" si="979"/>
        <v/>
      </c>
      <c r="V1051" s="25" t="str">
        <f t="shared" ca="1" si="998"/>
        <v/>
      </c>
      <c r="W1051" s="25" t="str">
        <f t="shared" ca="1" si="980"/>
        <v/>
      </c>
      <c r="X1051" s="25" t="str">
        <f t="shared" ca="1" si="999"/>
        <v/>
      </c>
      <c r="Y1051" s="25" t="str">
        <f t="shared" ca="1" si="981"/>
        <v/>
      </c>
      <c r="Z1051" s="25" t="str">
        <f t="shared" ca="1" si="973"/>
        <v/>
      </c>
      <c r="AA1051" s="25" t="str">
        <f t="shared" ca="1" si="1000"/>
        <v/>
      </c>
      <c r="AB1051" s="25" t="str">
        <f ca="1">IF($H1051="","",IF($Q1051="x",SUM(U$3:W1051)+SUM(Z$3:AA1051)-SUM(AB$3:AB1050),0))</f>
        <v/>
      </c>
      <c r="AC1051" s="25" t="str">
        <f t="shared" ca="1" si="1001"/>
        <v/>
      </c>
      <c r="AD1051" s="25" t="str">
        <f t="shared" ca="1" si="982"/>
        <v/>
      </c>
      <c r="AE1051" s="7"/>
      <c r="AF1051" s="25" t="str">
        <f t="shared" ca="1" si="1002"/>
        <v/>
      </c>
      <c r="AG1051" s="25">
        <f ca="1">SUM(AF$3:AF1051)</f>
        <v>0</v>
      </c>
      <c r="AH1051" s="25" t="str">
        <f t="shared" ca="1" si="1003"/>
        <v/>
      </c>
      <c r="AI1051" s="25" t="str">
        <f t="shared" ca="1" si="983"/>
        <v/>
      </c>
      <c r="AJ1051" s="25" t="str">
        <f t="shared" ca="1" si="1004"/>
        <v/>
      </c>
      <c r="AK1051" s="25" t="str">
        <f t="shared" ca="1" si="984"/>
        <v/>
      </c>
      <c r="AL1051" s="25" t="str">
        <f t="shared" ca="1" si="1005"/>
        <v/>
      </c>
      <c r="AM1051" s="25" t="str">
        <f t="shared" ca="1" si="985"/>
        <v/>
      </c>
      <c r="AN1051" s="25" t="str">
        <f t="shared" ca="1" si="1006"/>
        <v/>
      </c>
      <c r="AO1051" s="25" t="str">
        <f t="shared" ca="1" si="1007"/>
        <v/>
      </c>
      <c r="AP1051" s="25" t="str">
        <f ca="1">IF($H1051="","",IF($Q1051="x",SUM(AI$3:AK1051)+SUM(AN$3:AO1051)-SUM(AP$3:AP1050),0))</f>
        <v/>
      </c>
      <c r="AQ1051" s="25" t="str">
        <f t="shared" ca="1" si="1008"/>
        <v/>
      </c>
      <c r="AR1051" s="25" t="str">
        <f t="shared" ca="1" si="986"/>
        <v/>
      </c>
      <c r="AS1051" s="7"/>
      <c r="AT1051" s="25" t="str">
        <f t="shared" ca="1" si="1009"/>
        <v/>
      </c>
      <c r="AU1051" s="25">
        <f ca="1">SUM(AT$3:AT1051)</f>
        <v>0</v>
      </c>
      <c r="AV1051" s="25" t="str">
        <f t="shared" ca="1" si="1010"/>
        <v/>
      </c>
      <c r="AW1051" s="25" t="str">
        <f t="shared" ca="1" si="987"/>
        <v/>
      </c>
      <c r="AX1051" s="25" t="str">
        <f t="shared" ca="1" si="1011"/>
        <v/>
      </c>
      <c r="AY1051" s="25" t="str">
        <f t="shared" ca="1" si="1012"/>
        <v/>
      </c>
      <c r="AZ1051" s="25" t="str">
        <f t="shared" ca="1" si="1013"/>
        <v/>
      </c>
      <c r="BA1051" s="25" t="str">
        <f t="shared" ca="1" si="1014"/>
        <v/>
      </c>
      <c r="BB1051" s="25" t="str">
        <f t="shared" ca="1" si="1015"/>
        <v/>
      </c>
      <c r="BC1051" s="25" t="str">
        <f t="shared" ca="1" si="1016"/>
        <v/>
      </c>
      <c r="BD1051" s="25" t="str">
        <f ca="1">IF($H1051="","",IF($Q1051="x",SUM(AW$3:AY1051)+SUM(BB$3:BC1051)-SUM(BD$3:BD1050),0))</f>
        <v/>
      </c>
      <c r="BE1051" s="25" t="str">
        <f t="shared" ca="1" si="1017"/>
        <v/>
      </c>
      <c r="BF1051" s="25" t="str">
        <f t="shared" ca="1" si="988"/>
        <v/>
      </c>
      <c r="BG1051" s="7"/>
      <c r="BI1051" s="25" t="str">
        <f t="shared" ca="1" si="1018"/>
        <v/>
      </c>
      <c r="BJ1051" s="25">
        <f ca="1">SUM(BI$3:BI1051)</f>
        <v>0</v>
      </c>
      <c r="BK1051" s="25" t="str">
        <f t="shared" ca="1" si="1030"/>
        <v/>
      </c>
      <c r="BL1051" s="25" t="str">
        <f t="shared" ca="1" si="989"/>
        <v/>
      </c>
      <c r="BM1051" s="25" t="str">
        <f t="shared" ca="1" si="1019"/>
        <v/>
      </c>
      <c r="BN1051" s="25" t="str">
        <f t="shared" ca="1" si="1020"/>
        <v/>
      </c>
      <c r="BO1051" s="25" t="str">
        <f t="shared" ca="1" si="1021"/>
        <v/>
      </c>
      <c r="BP1051" s="25" t="str">
        <f t="shared" ca="1" si="1022"/>
        <v/>
      </c>
      <c r="BQ1051" s="25" t="str">
        <f t="shared" ca="1" si="1023"/>
        <v/>
      </c>
      <c r="BR1051" s="25" t="str">
        <f t="shared" ca="1" si="1024"/>
        <v/>
      </c>
      <c r="BS1051" s="25" t="str">
        <f ca="1">IF($H1051="","",IF($Q1051="x",SUM(BL$3:BN1051)+SUM(BQ$3:BR1051)-SUM(BS$3:BS1050),0))</f>
        <v/>
      </c>
      <c r="BT1051" s="25" t="str">
        <f t="shared" ca="1" si="1025"/>
        <v/>
      </c>
      <c r="BU1051" s="25" t="str">
        <f t="shared" ca="1" si="990"/>
        <v/>
      </c>
      <c r="BV1051" s="7"/>
      <c r="BY1051" s="7"/>
      <c r="CB1051" s="131">
        <f t="shared" si="974"/>
        <v>1048</v>
      </c>
      <c r="CC1051" s="132" t="str">
        <f t="shared" ca="1" si="1026"/>
        <v/>
      </c>
      <c r="CD1051" s="133" t="str">
        <f t="shared" ca="1" si="975"/>
        <v/>
      </c>
      <c r="CE1051" s="133" t="str">
        <f t="shared" ca="1" si="1027"/>
        <v/>
      </c>
      <c r="CF1051" s="133" t="str">
        <f t="shared" ca="1" si="976"/>
        <v/>
      </c>
      <c r="CG1051" s="133" t="str">
        <f t="shared" ca="1" si="1028"/>
        <v/>
      </c>
      <c r="CH1051" s="133" t="str">
        <f ca="1">IF($H1051="","",IF(MONTH($H1051)=MONTH($C$4)-1,MAX(0,(CG1051-SUM(N1040:N1051)+SUM(O1040:O1051))-(VLOOKUP(CB1051-12,$CB$3:$CH1050,6,FALSE))),0)*0.25)</f>
        <v/>
      </c>
      <c r="CI1051" s="133" t="str">
        <f ca="1">IF($H1051="","",CG1051-SUM($CH$4:$CH1051))</f>
        <v/>
      </c>
      <c r="CK1051" s="133" t="str">
        <f ca="1">IF($H1051="","",SUM($N$4:$N1051)+$CK$3)</f>
        <v/>
      </c>
      <c r="CL1051" s="133" t="str">
        <f ca="1">IF($H1051="","",SUM($O$4:$O1051))</f>
        <v/>
      </c>
      <c r="CM1051" s="133" t="str">
        <f t="shared" ca="1" si="1031"/>
        <v/>
      </c>
      <c r="CN1051" s="133" t="str">
        <f ca="1">IF($H1051="","",ROUND(IF(MONTH($H1051)=MONTH($C$4)-1,BT1051*(1+CC1051)-SUM($CM$4:$CM1051),0),2))</f>
        <v/>
      </c>
      <c r="CZ1051" s="132" t="str">
        <f t="shared" ca="1" si="991"/>
        <v/>
      </c>
    </row>
    <row r="1052" spans="6:104" x14ac:dyDescent="0.2">
      <c r="F1052" s="3">
        <v>1049</v>
      </c>
      <c r="G1052" s="3">
        <f t="shared" si="972"/>
        <v>88</v>
      </c>
      <c r="H1052" s="8" t="str">
        <f t="shared" ca="1" si="1029"/>
        <v/>
      </c>
      <c r="I1052" s="6" t="str">
        <f t="shared" ca="1" si="977"/>
        <v/>
      </c>
      <c r="J1052" s="6" t="str">
        <f t="shared" ca="1" si="978"/>
        <v/>
      </c>
      <c r="K1052" s="7"/>
      <c r="L1052" s="6" t="str">
        <f ca="1">IF($H1052="","",IF($J1052="",VLOOKUP($I1052,Sterbetafeln!$A$4:$I$124,$D$10,FALSE),MAX(0.0005,VLOOKUP($I1052,Sterbetafeln!$A$4:$I$124,$D$10,FALSE)*VLOOKUP($J1052,Sterbetafeln!$A$4:$I$124,$D$13,FALSE))))</f>
        <v/>
      </c>
      <c r="M1052" s="78">
        <f ca="1">SUM($O$3:$O1052)</f>
        <v>0</v>
      </c>
      <c r="N1052" s="25" t="str">
        <f t="shared" ca="1" si="992"/>
        <v/>
      </c>
      <c r="O1052" s="25" t="str">
        <f t="shared" ca="1" si="993"/>
        <v/>
      </c>
      <c r="P1052" s="25" t="str">
        <f t="shared" ca="1" si="994"/>
        <v/>
      </c>
      <c r="Q1052" s="7" t="str">
        <f t="shared" ca="1" si="995"/>
        <v/>
      </c>
      <c r="R1052" s="25" t="str">
        <f t="shared" ca="1" si="996"/>
        <v/>
      </c>
      <c r="S1052" s="25">
        <f ca="1">SUM(R$3:R1052)</f>
        <v>0</v>
      </c>
      <c r="T1052" s="25" t="str">
        <f t="shared" ca="1" si="997"/>
        <v/>
      </c>
      <c r="U1052" s="25" t="str">
        <f t="shared" ca="1" si="979"/>
        <v/>
      </c>
      <c r="V1052" s="25" t="str">
        <f t="shared" ca="1" si="998"/>
        <v/>
      </c>
      <c r="W1052" s="25" t="str">
        <f t="shared" ca="1" si="980"/>
        <v/>
      </c>
      <c r="X1052" s="25" t="str">
        <f t="shared" ca="1" si="999"/>
        <v/>
      </c>
      <c r="Y1052" s="25" t="str">
        <f t="shared" ca="1" si="981"/>
        <v/>
      </c>
      <c r="Z1052" s="25" t="str">
        <f t="shared" ca="1" si="973"/>
        <v/>
      </c>
      <c r="AA1052" s="25" t="str">
        <f t="shared" ca="1" si="1000"/>
        <v/>
      </c>
      <c r="AB1052" s="25" t="str">
        <f ca="1">IF($H1052="","",IF($Q1052="x",SUM(U$3:W1052)+SUM(Z$3:AA1052)-SUM(AB$3:AB1051),0))</f>
        <v/>
      </c>
      <c r="AC1052" s="25" t="str">
        <f t="shared" ca="1" si="1001"/>
        <v/>
      </c>
      <c r="AD1052" s="25" t="str">
        <f t="shared" ca="1" si="982"/>
        <v/>
      </c>
      <c r="AE1052" s="7"/>
      <c r="AF1052" s="25" t="str">
        <f t="shared" ca="1" si="1002"/>
        <v/>
      </c>
      <c r="AG1052" s="25">
        <f ca="1">SUM(AF$3:AF1052)</f>
        <v>0</v>
      </c>
      <c r="AH1052" s="25" t="str">
        <f t="shared" ca="1" si="1003"/>
        <v/>
      </c>
      <c r="AI1052" s="25" t="str">
        <f t="shared" ca="1" si="983"/>
        <v/>
      </c>
      <c r="AJ1052" s="25" t="str">
        <f t="shared" ca="1" si="1004"/>
        <v/>
      </c>
      <c r="AK1052" s="25" t="str">
        <f t="shared" ca="1" si="984"/>
        <v/>
      </c>
      <c r="AL1052" s="25" t="str">
        <f t="shared" ca="1" si="1005"/>
        <v/>
      </c>
      <c r="AM1052" s="25" t="str">
        <f t="shared" ca="1" si="985"/>
        <v/>
      </c>
      <c r="AN1052" s="25" t="str">
        <f t="shared" ca="1" si="1006"/>
        <v/>
      </c>
      <c r="AO1052" s="25" t="str">
        <f t="shared" ca="1" si="1007"/>
        <v/>
      </c>
      <c r="AP1052" s="25" t="str">
        <f ca="1">IF($H1052="","",IF($Q1052="x",SUM(AI$3:AK1052)+SUM(AN$3:AO1052)-SUM(AP$3:AP1051),0))</f>
        <v/>
      </c>
      <c r="AQ1052" s="25" t="str">
        <f t="shared" ca="1" si="1008"/>
        <v/>
      </c>
      <c r="AR1052" s="25" t="str">
        <f t="shared" ca="1" si="986"/>
        <v/>
      </c>
      <c r="AS1052" s="7"/>
      <c r="AT1052" s="25" t="str">
        <f t="shared" ca="1" si="1009"/>
        <v/>
      </c>
      <c r="AU1052" s="25">
        <f ca="1">SUM(AT$3:AT1052)</f>
        <v>0</v>
      </c>
      <c r="AV1052" s="25" t="str">
        <f t="shared" ca="1" si="1010"/>
        <v/>
      </c>
      <c r="AW1052" s="25" t="str">
        <f t="shared" ca="1" si="987"/>
        <v/>
      </c>
      <c r="AX1052" s="25" t="str">
        <f t="shared" ca="1" si="1011"/>
        <v/>
      </c>
      <c r="AY1052" s="25" t="str">
        <f t="shared" ca="1" si="1012"/>
        <v/>
      </c>
      <c r="AZ1052" s="25" t="str">
        <f t="shared" ca="1" si="1013"/>
        <v/>
      </c>
      <c r="BA1052" s="25" t="str">
        <f t="shared" ca="1" si="1014"/>
        <v/>
      </c>
      <c r="BB1052" s="25" t="str">
        <f t="shared" ca="1" si="1015"/>
        <v/>
      </c>
      <c r="BC1052" s="25" t="str">
        <f t="shared" ca="1" si="1016"/>
        <v/>
      </c>
      <c r="BD1052" s="25" t="str">
        <f ca="1">IF($H1052="","",IF($Q1052="x",SUM(AW$3:AY1052)+SUM(BB$3:BC1052)-SUM(BD$3:BD1051),0))</f>
        <v/>
      </c>
      <c r="BE1052" s="25" t="str">
        <f t="shared" ca="1" si="1017"/>
        <v/>
      </c>
      <c r="BF1052" s="25" t="str">
        <f t="shared" ca="1" si="988"/>
        <v/>
      </c>
      <c r="BG1052" s="7"/>
      <c r="BI1052" s="25" t="str">
        <f t="shared" ca="1" si="1018"/>
        <v/>
      </c>
      <c r="BJ1052" s="25">
        <f ca="1">SUM(BI$3:BI1052)</f>
        <v>0</v>
      </c>
      <c r="BK1052" s="25" t="str">
        <f t="shared" ca="1" si="1030"/>
        <v/>
      </c>
      <c r="BL1052" s="25" t="str">
        <f t="shared" ca="1" si="989"/>
        <v/>
      </c>
      <c r="BM1052" s="25" t="str">
        <f t="shared" ca="1" si="1019"/>
        <v/>
      </c>
      <c r="BN1052" s="25" t="str">
        <f t="shared" ca="1" si="1020"/>
        <v/>
      </c>
      <c r="BO1052" s="25" t="str">
        <f t="shared" ca="1" si="1021"/>
        <v/>
      </c>
      <c r="BP1052" s="25" t="str">
        <f t="shared" ca="1" si="1022"/>
        <v/>
      </c>
      <c r="BQ1052" s="25" t="str">
        <f t="shared" ca="1" si="1023"/>
        <v/>
      </c>
      <c r="BR1052" s="25" t="str">
        <f t="shared" ca="1" si="1024"/>
        <v/>
      </c>
      <c r="BS1052" s="25" t="str">
        <f ca="1">IF($H1052="","",IF($Q1052="x",SUM(BL$3:BN1052)+SUM(BQ$3:BR1052)-SUM(BS$3:BS1051),0))</f>
        <v/>
      </c>
      <c r="BT1052" s="25" t="str">
        <f t="shared" ca="1" si="1025"/>
        <v/>
      </c>
      <c r="BU1052" s="25" t="str">
        <f t="shared" ca="1" si="990"/>
        <v/>
      </c>
      <c r="BV1052" s="7"/>
      <c r="BY1052" s="7"/>
      <c r="CB1052" s="131">
        <f t="shared" si="974"/>
        <v>1049</v>
      </c>
      <c r="CC1052" s="132" t="str">
        <f t="shared" ca="1" si="1026"/>
        <v/>
      </c>
      <c r="CD1052" s="133" t="str">
        <f t="shared" ca="1" si="975"/>
        <v/>
      </c>
      <c r="CE1052" s="133" t="str">
        <f t="shared" ca="1" si="1027"/>
        <v/>
      </c>
      <c r="CF1052" s="133" t="str">
        <f t="shared" ca="1" si="976"/>
        <v/>
      </c>
      <c r="CG1052" s="133" t="str">
        <f t="shared" ca="1" si="1028"/>
        <v/>
      </c>
      <c r="CH1052" s="133" t="str">
        <f ca="1">IF($H1052="","",IF(MONTH($H1052)=MONTH($C$4)-1,MAX(0,(CG1052-SUM(N1041:N1052)+SUM(O1041:O1052))-(VLOOKUP(CB1052-12,$CB$3:$CH1051,6,FALSE))),0)*0.25)</f>
        <v/>
      </c>
      <c r="CI1052" s="133" t="str">
        <f ca="1">IF($H1052="","",CG1052-SUM($CH$4:$CH1052))</f>
        <v/>
      </c>
      <c r="CK1052" s="133" t="str">
        <f ca="1">IF($H1052="","",SUM($N$4:$N1052)+$CK$3)</f>
        <v/>
      </c>
      <c r="CL1052" s="133" t="str">
        <f ca="1">IF($H1052="","",SUM($O$4:$O1052))</f>
        <v/>
      </c>
      <c r="CM1052" s="133" t="str">
        <f t="shared" ca="1" si="1031"/>
        <v/>
      </c>
      <c r="CN1052" s="133" t="str">
        <f ca="1">IF($H1052="","",ROUND(IF(MONTH($H1052)=MONTH($C$4)-1,BT1052*(1+CC1052)-SUM($CM$4:$CM1052),0),2))</f>
        <v/>
      </c>
      <c r="CZ1052" s="132" t="str">
        <f t="shared" ca="1" si="991"/>
        <v/>
      </c>
    </row>
    <row r="1053" spans="6:104" x14ac:dyDescent="0.2">
      <c r="F1053" s="3">
        <v>1050</v>
      </c>
      <c r="G1053" s="3">
        <f t="shared" si="972"/>
        <v>88</v>
      </c>
      <c r="H1053" s="8" t="str">
        <f t="shared" ca="1" si="1029"/>
        <v/>
      </c>
      <c r="I1053" s="6" t="str">
        <f t="shared" ca="1" si="977"/>
        <v/>
      </c>
      <c r="J1053" s="6" t="str">
        <f t="shared" ca="1" si="978"/>
        <v/>
      </c>
      <c r="K1053" s="7"/>
      <c r="L1053" s="6" t="str">
        <f ca="1">IF($H1053="","",IF($J1053="",VLOOKUP($I1053,Sterbetafeln!$A$4:$I$124,$D$10,FALSE),MAX(0.0005,VLOOKUP($I1053,Sterbetafeln!$A$4:$I$124,$D$10,FALSE)*VLOOKUP($J1053,Sterbetafeln!$A$4:$I$124,$D$13,FALSE))))</f>
        <v/>
      </c>
      <c r="M1053" s="78">
        <f ca="1">SUM($O$3:$O1053)</f>
        <v>0</v>
      </c>
      <c r="N1053" s="25" t="str">
        <f t="shared" ca="1" si="992"/>
        <v/>
      </c>
      <c r="O1053" s="25" t="str">
        <f t="shared" ca="1" si="993"/>
        <v/>
      </c>
      <c r="P1053" s="25" t="str">
        <f t="shared" ca="1" si="994"/>
        <v/>
      </c>
      <c r="Q1053" s="7" t="str">
        <f t="shared" ca="1" si="995"/>
        <v/>
      </c>
      <c r="R1053" s="25" t="str">
        <f t="shared" ca="1" si="996"/>
        <v/>
      </c>
      <c r="S1053" s="25">
        <f ca="1">SUM(R$3:R1053)</f>
        <v>0</v>
      </c>
      <c r="T1053" s="25" t="str">
        <f t="shared" ca="1" si="997"/>
        <v/>
      </c>
      <c r="U1053" s="25" t="str">
        <f t="shared" ca="1" si="979"/>
        <v/>
      </c>
      <c r="V1053" s="25" t="str">
        <f t="shared" ca="1" si="998"/>
        <v/>
      </c>
      <c r="W1053" s="25" t="str">
        <f t="shared" ca="1" si="980"/>
        <v/>
      </c>
      <c r="X1053" s="25" t="str">
        <f t="shared" ca="1" si="999"/>
        <v/>
      </c>
      <c r="Y1053" s="25" t="str">
        <f t="shared" ca="1" si="981"/>
        <v/>
      </c>
      <c r="Z1053" s="25" t="str">
        <f t="shared" ca="1" si="973"/>
        <v/>
      </c>
      <c r="AA1053" s="25" t="str">
        <f t="shared" ca="1" si="1000"/>
        <v/>
      </c>
      <c r="AB1053" s="25" t="str">
        <f ca="1">IF($H1053="","",IF($Q1053="x",SUM(U$3:W1053)+SUM(Z$3:AA1053)-SUM(AB$3:AB1052),0))</f>
        <v/>
      </c>
      <c r="AC1053" s="25" t="str">
        <f t="shared" ca="1" si="1001"/>
        <v/>
      </c>
      <c r="AD1053" s="25" t="str">
        <f t="shared" ca="1" si="982"/>
        <v/>
      </c>
      <c r="AE1053" s="7"/>
      <c r="AF1053" s="25" t="str">
        <f t="shared" ca="1" si="1002"/>
        <v/>
      </c>
      <c r="AG1053" s="25">
        <f ca="1">SUM(AF$3:AF1053)</f>
        <v>0</v>
      </c>
      <c r="AH1053" s="25" t="str">
        <f t="shared" ca="1" si="1003"/>
        <v/>
      </c>
      <c r="AI1053" s="25" t="str">
        <f t="shared" ca="1" si="983"/>
        <v/>
      </c>
      <c r="AJ1053" s="25" t="str">
        <f t="shared" ca="1" si="1004"/>
        <v/>
      </c>
      <c r="AK1053" s="25" t="str">
        <f t="shared" ca="1" si="984"/>
        <v/>
      </c>
      <c r="AL1053" s="25" t="str">
        <f t="shared" ca="1" si="1005"/>
        <v/>
      </c>
      <c r="AM1053" s="25" t="str">
        <f t="shared" ca="1" si="985"/>
        <v/>
      </c>
      <c r="AN1053" s="25" t="str">
        <f t="shared" ca="1" si="1006"/>
        <v/>
      </c>
      <c r="AO1053" s="25" t="str">
        <f t="shared" ca="1" si="1007"/>
        <v/>
      </c>
      <c r="AP1053" s="25" t="str">
        <f ca="1">IF($H1053="","",IF($Q1053="x",SUM(AI$3:AK1053)+SUM(AN$3:AO1053)-SUM(AP$3:AP1052),0))</f>
        <v/>
      </c>
      <c r="AQ1053" s="25" t="str">
        <f t="shared" ca="1" si="1008"/>
        <v/>
      </c>
      <c r="AR1053" s="25" t="str">
        <f t="shared" ca="1" si="986"/>
        <v/>
      </c>
      <c r="AS1053" s="7"/>
      <c r="AT1053" s="25" t="str">
        <f t="shared" ca="1" si="1009"/>
        <v/>
      </c>
      <c r="AU1053" s="25">
        <f ca="1">SUM(AT$3:AT1053)</f>
        <v>0</v>
      </c>
      <c r="AV1053" s="25" t="str">
        <f t="shared" ca="1" si="1010"/>
        <v/>
      </c>
      <c r="AW1053" s="25" t="str">
        <f t="shared" ca="1" si="987"/>
        <v/>
      </c>
      <c r="AX1053" s="25" t="str">
        <f t="shared" ca="1" si="1011"/>
        <v/>
      </c>
      <c r="AY1053" s="25" t="str">
        <f t="shared" ca="1" si="1012"/>
        <v/>
      </c>
      <c r="AZ1053" s="25" t="str">
        <f t="shared" ca="1" si="1013"/>
        <v/>
      </c>
      <c r="BA1053" s="25" t="str">
        <f t="shared" ca="1" si="1014"/>
        <v/>
      </c>
      <c r="BB1053" s="25" t="str">
        <f t="shared" ca="1" si="1015"/>
        <v/>
      </c>
      <c r="BC1053" s="25" t="str">
        <f t="shared" ca="1" si="1016"/>
        <v/>
      </c>
      <c r="BD1053" s="25" t="str">
        <f ca="1">IF($H1053="","",IF($Q1053="x",SUM(AW$3:AY1053)+SUM(BB$3:BC1053)-SUM(BD$3:BD1052),0))</f>
        <v/>
      </c>
      <c r="BE1053" s="25" t="str">
        <f t="shared" ca="1" si="1017"/>
        <v/>
      </c>
      <c r="BF1053" s="25" t="str">
        <f t="shared" ca="1" si="988"/>
        <v/>
      </c>
      <c r="BG1053" s="7"/>
      <c r="BI1053" s="25" t="str">
        <f t="shared" ca="1" si="1018"/>
        <v/>
      </c>
      <c r="BJ1053" s="25">
        <f ca="1">SUM(BI$3:BI1053)</f>
        <v>0</v>
      </c>
      <c r="BK1053" s="25" t="str">
        <f t="shared" ca="1" si="1030"/>
        <v/>
      </c>
      <c r="BL1053" s="25" t="str">
        <f t="shared" ca="1" si="989"/>
        <v/>
      </c>
      <c r="BM1053" s="25" t="str">
        <f t="shared" ca="1" si="1019"/>
        <v/>
      </c>
      <c r="BN1053" s="25" t="str">
        <f t="shared" ca="1" si="1020"/>
        <v/>
      </c>
      <c r="BO1053" s="25" t="str">
        <f t="shared" ca="1" si="1021"/>
        <v/>
      </c>
      <c r="BP1053" s="25" t="str">
        <f t="shared" ca="1" si="1022"/>
        <v/>
      </c>
      <c r="BQ1053" s="25" t="str">
        <f t="shared" ca="1" si="1023"/>
        <v/>
      </c>
      <c r="BR1053" s="25" t="str">
        <f t="shared" ca="1" si="1024"/>
        <v/>
      </c>
      <c r="BS1053" s="25" t="str">
        <f ca="1">IF($H1053="","",IF($Q1053="x",SUM(BL$3:BN1053)+SUM(BQ$3:BR1053)-SUM(BS$3:BS1052),0))</f>
        <v/>
      </c>
      <c r="BT1053" s="25" t="str">
        <f t="shared" ca="1" si="1025"/>
        <v/>
      </c>
      <c r="BU1053" s="25" t="str">
        <f t="shared" ca="1" si="990"/>
        <v/>
      </c>
      <c r="BV1053" s="7"/>
      <c r="BY1053" s="7"/>
      <c r="CB1053" s="131">
        <f t="shared" si="974"/>
        <v>1050</v>
      </c>
      <c r="CC1053" s="132" t="str">
        <f t="shared" ca="1" si="1026"/>
        <v/>
      </c>
      <c r="CD1053" s="133" t="str">
        <f t="shared" ca="1" si="975"/>
        <v/>
      </c>
      <c r="CE1053" s="133" t="str">
        <f t="shared" ca="1" si="1027"/>
        <v/>
      </c>
      <c r="CF1053" s="133" t="str">
        <f t="shared" ca="1" si="976"/>
        <v/>
      </c>
      <c r="CG1053" s="133" t="str">
        <f t="shared" ca="1" si="1028"/>
        <v/>
      </c>
      <c r="CH1053" s="133" t="str">
        <f ca="1">IF($H1053="","",IF(MONTH($H1053)=MONTH($C$4)-1,MAX(0,(CG1053-SUM(N1042:N1053)+SUM(O1042:O1053))-(VLOOKUP(CB1053-12,$CB$3:$CH1052,6,FALSE))),0)*0.25)</f>
        <v/>
      </c>
      <c r="CI1053" s="133" t="str">
        <f ca="1">IF($H1053="","",CG1053-SUM($CH$4:$CH1053))</f>
        <v/>
      </c>
      <c r="CK1053" s="133" t="str">
        <f ca="1">IF($H1053="","",SUM($N$4:$N1053)+$CK$3)</f>
        <v/>
      </c>
      <c r="CL1053" s="133" t="str">
        <f ca="1">IF($H1053="","",SUM($O$4:$O1053))</f>
        <v/>
      </c>
      <c r="CM1053" s="133" t="str">
        <f t="shared" ca="1" si="1031"/>
        <v/>
      </c>
      <c r="CN1053" s="133" t="str">
        <f ca="1">IF($H1053="","",ROUND(IF(MONTH($H1053)=MONTH($C$4)-1,BT1053*(1+CC1053)-SUM($CM$4:$CM1053),0),2))</f>
        <v/>
      </c>
      <c r="CZ1053" s="132" t="str">
        <f t="shared" ca="1" si="991"/>
        <v/>
      </c>
    </row>
    <row r="1054" spans="6:104" x14ac:dyDescent="0.2">
      <c r="F1054" s="3">
        <v>1051</v>
      </c>
      <c r="G1054" s="3">
        <f t="shared" si="972"/>
        <v>88</v>
      </c>
      <c r="H1054" s="8" t="str">
        <f t="shared" ca="1" si="1029"/>
        <v/>
      </c>
      <c r="I1054" s="6" t="str">
        <f t="shared" ca="1" si="977"/>
        <v/>
      </c>
      <c r="J1054" s="6" t="str">
        <f t="shared" ca="1" si="978"/>
        <v/>
      </c>
      <c r="K1054" s="7"/>
      <c r="L1054" s="6" t="str">
        <f ca="1">IF($H1054="","",IF($J1054="",VLOOKUP($I1054,Sterbetafeln!$A$4:$I$124,$D$10,FALSE),MAX(0.0005,VLOOKUP($I1054,Sterbetafeln!$A$4:$I$124,$D$10,FALSE)*VLOOKUP($J1054,Sterbetafeln!$A$4:$I$124,$D$13,FALSE))))</f>
        <v/>
      </c>
      <c r="M1054" s="78">
        <f ca="1">SUM($O$3:$O1054)</f>
        <v>0</v>
      </c>
      <c r="N1054" s="25" t="str">
        <f t="shared" ca="1" si="992"/>
        <v/>
      </c>
      <c r="O1054" s="25" t="str">
        <f t="shared" ca="1" si="993"/>
        <v/>
      </c>
      <c r="P1054" s="25" t="str">
        <f t="shared" ca="1" si="994"/>
        <v/>
      </c>
      <c r="Q1054" s="7" t="str">
        <f t="shared" ca="1" si="995"/>
        <v/>
      </c>
      <c r="R1054" s="25" t="str">
        <f t="shared" ca="1" si="996"/>
        <v/>
      </c>
      <c r="S1054" s="25">
        <f ca="1">SUM(R$3:R1054)</f>
        <v>0</v>
      </c>
      <c r="T1054" s="25" t="str">
        <f t="shared" ca="1" si="997"/>
        <v/>
      </c>
      <c r="U1054" s="25" t="str">
        <f t="shared" ca="1" si="979"/>
        <v/>
      </c>
      <c r="V1054" s="25" t="str">
        <f t="shared" ca="1" si="998"/>
        <v/>
      </c>
      <c r="W1054" s="25" t="str">
        <f t="shared" ca="1" si="980"/>
        <v/>
      </c>
      <c r="X1054" s="25" t="str">
        <f t="shared" ca="1" si="999"/>
        <v/>
      </c>
      <c r="Y1054" s="25" t="str">
        <f t="shared" ca="1" si="981"/>
        <v/>
      </c>
      <c r="Z1054" s="25" t="str">
        <f t="shared" ca="1" si="973"/>
        <v/>
      </c>
      <c r="AA1054" s="25" t="str">
        <f t="shared" ca="1" si="1000"/>
        <v/>
      </c>
      <c r="AB1054" s="25" t="str">
        <f ca="1">IF($H1054="","",IF($Q1054="x",SUM(U$3:W1054)+SUM(Z$3:AA1054)-SUM(AB$3:AB1053),0))</f>
        <v/>
      </c>
      <c r="AC1054" s="25" t="str">
        <f t="shared" ca="1" si="1001"/>
        <v/>
      </c>
      <c r="AD1054" s="25" t="str">
        <f t="shared" ca="1" si="982"/>
        <v/>
      </c>
      <c r="AE1054" s="7"/>
      <c r="AF1054" s="25" t="str">
        <f t="shared" ca="1" si="1002"/>
        <v/>
      </c>
      <c r="AG1054" s="25">
        <f ca="1">SUM(AF$3:AF1054)</f>
        <v>0</v>
      </c>
      <c r="AH1054" s="25" t="str">
        <f t="shared" ca="1" si="1003"/>
        <v/>
      </c>
      <c r="AI1054" s="25" t="str">
        <f t="shared" ca="1" si="983"/>
        <v/>
      </c>
      <c r="AJ1054" s="25" t="str">
        <f t="shared" ca="1" si="1004"/>
        <v/>
      </c>
      <c r="AK1054" s="25" t="str">
        <f t="shared" ca="1" si="984"/>
        <v/>
      </c>
      <c r="AL1054" s="25" t="str">
        <f t="shared" ca="1" si="1005"/>
        <v/>
      </c>
      <c r="AM1054" s="25" t="str">
        <f t="shared" ca="1" si="985"/>
        <v/>
      </c>
      <c r="AN1054" s="25" t="str">
        <f t="shared" ca="1" si="1006"/>
        <v/>
      </c>
      <c r="AO1054" s="25" t="str">
        <f t="shared" ca="1" si="1007"/>
        <v/>
      </c>
      <c r="AP1054" s="25" t="str">
        <f ca="1">IF($H1054="","",IF($Q1054="x",SUM(AI$3:AK1054)+SUM(AN$3:AO1054)-SUM(AP$3:AP1053),0))</f>
        <v/>
      </c>
      <c r="AQ1054" s="25" t="str">
        <f t="shared" ca="1" si="1008"/>
        <v/>
      </c>
      <c r="AR1054" s="25" t="str">
        <f t="shared" ca="1" si="986"/>
        <v/>
      </c>
      <c r="AS1054" s="7"/>
      <c r="AT1054" s="25" t="str">
        <f t="shared" ca="1" si="1009"/>
        <v/>
      </c>
      <c r="AU1054" s="25">
        <f ca="1">SUM(AT$3:AT1054)</f>
        <v>0</v>
      </c>
      <c r="AV1054" s="25" t="str">
        <f t="shared" ca="1" si="1010"/>
        <v/>
      </c>
      <c r="AW1054" s="25" t="str">
        <f t="shared" ca="1" si="987"/>
        <v/>
      </c>
      <c r="AX1054" s="25" t="str">
        <f t="shared" ca="1" si="1011"/>
        <v/>
      </c>
      <c r="AY1054" s="25" t="str">
        <f t="shared" ca="1" si="1012"/>
        <v/>
      </c>
      <c r="AZ1054" s="25" t="str">
        <f t="shared" ca="1" si="1013"/>
        <v/>
      </c>
      <c r="BA1054" s="25" t="str">
        <f t="shared" ca="1" si="1014"/>
        <v/>
      </c>
      <c r="BB1054" s="25" t="str">
        <f t="shared" ca="1" si="1015"/>
        <v/>
      </c>
      <c r="BC1054" s="25" t="str">
        <f t="shared" ca="1" si="1016"/>
        <v/>
      </c>
      <c r="BD1054" s="25" t="str">
        <f ca="1">IF($H1054="","",IF($Q1054="x",SUM(AW$3:AY1054)+SUM(BB$3:BC1054)-SUM(BD$3:BD1053),0))</f>
        <v/>
      </c>
      <c r="BE1054" s="25" t="str">
        <f t="shared" ca="1" si="1017"/>
        <v/>
      </c>
      <c r="BF1054" s="25" t="str">
        <f t="shared" ca="1" si="988"/>
        <v/>
      </c>
      <c r="BG1054" s="7"/>
      <c r="BI1054" s="25" t="str">
        <f t="shared" ca="1" si="1018"/>
        <v/>
      </c>
      <c r="BJ1054" s="25">
        <f ca="1">SUM(BI$3:BI1054)</f>
        <v>0</v>
      </c>
      <c r="BK1054" s="25" t="str">
        <f t="shared" ca="1" si="1030"/>
        <v/>
      </c>
      <c r="BL1054" s="25" t="str">
        <f t="shared" ca="1" si="989"/>
        <v/>
      </c>
      <c r="BM1054" s="25" t="str">
        <f t="shared" ca="1" si="1019"/>
        <v/>
      </c>
      <c r="BN1054" s="25" t="str">
        <f t="shared" ca="1" si="1020"/>
        <v/>
      </c>
      <c r="BO1054" s="25" t="str">
        <f t="shared" ca="1" si="1021"/>
        <v/>
      </c>
      <c r="BP1054" s="25" t="str">
        <f t="shared" ca="1" si="1022"/>
        <v/>
      </c>
      <c r="BQ1054" s="25" t="str">
        <f t="shared" ca="1" si="1023"/>
        <v/>
      </c>
      <c r="BR1054" s="25" t="str">
        <f t="shared" ca="1" si="1024"/>
        <v/>
      </c>
      <c r="BS1054" s="25" t="str">
        <f ca="1">IF($H1054="","",IF($Q1054="x",SUM(BL$3:BN1054)+SUM(BQ$3:BR1054)-SUM(BS$3:BS1053),0))</f>
        <v/>
      </c>
      <c r="BT1054" s="25" t="str">
        <f t="shared" ca="1" si="1025"/>
        <v/>
      </c>
      <c r="BU1054" s="25" t="str">
        <f t="shared" ca="1" si="990"/>
        <v/>
      </c>
      <c r="BV1054" s="7"/>
      <c r="BY1054" s="7"/>
      <c r="CB1054" s="131">
        <f t="shared" si="974"/>
        <v>1051</v>
      </c>
      <c r="CC1054" s="132" t="str">
        <f t="shared" ca="1" si="1026"/>
        <v/>
      </c>
      <c r="CD1054" s="133" t="str">
        <f t="shared" ca="1" si="975"/>
        <v/>
      </c>
      <c r="CE1054" s="133" t="str">
        <f t="shared" ca="1" si="1027"/>
        <v/>
      </c>
      <c r="CF1054" s="133" t="str">
        <f t="shared" ca="1" si="976"/>
        <v/>
      </c>
      <c r="CG1054" s="133" t="str">
        <f t="shared" ca="1" si="1028"/>
        <v/>
      </c>
      <c r="CH1054" s="133" t="str">
        <f ca="1">IF($H1054="","",IF(MONTH($H1054)=MONTH($C$4)-1,MAX(0,(CG1054-SUM(N1043:N1054)+SUM(O1043:O1054))-(VLOOKUP(CB1054-12,$CB$3:$CH1053,6,FALSE))),0)*0.25)</f>
        <v/>
      </c>
      <c r="CI1054" s="133" t="str">
        <f ca="1">IF($H1054="","",CG1054-SUM($CH$4:$CH1054))</f>
        <v/>
      </c>
      <c r="CK1054" s="133" t="str">
        <f ca="1">IF($H1054="","",SUM($N$4:$N1054)+$CK$3)</f>
        <v/>
      </c>
      <c r="CL1054" s="133" t="str">
        <f ca="1">IF($H1054="","",SUM($O$4:$O1054))</f>
        <v/>
      </c>
      <c r="CM1054" s="133" t="str">
        <f t="shared" ca="1" si="1031"/>
        <v/>
      </c>
      <c r="CN1054" s="133" t="str">
        <f ca="1">IF($H1054="","",ROUND(IF(MONTH($H1054)=MONTH($C$4)-1,BT1054*(1+CC1054)-SUM($CM$4:$CM1054),0),2))</f>
        <v/>
      </c>
      <c r="CZ1054" s="132" t="str">
        <f t="shared" ca="1" si="991"/>
        <v/>
      </c>
    </row>
    <row r="1055" spans="6:104" x14ac:dyDescent="0.2">
      <c r="F1055" s="3">
        <v>1052</v>
      </c>
      <c r="G1055" s="3">
        <f t="shared" si="972"/>
        <v>88</v>
      </c>
      <c r="H1055" s="8" t="str">
        <f t="shared" ca="1" si="1029"/>
        <v/>
      </c>
      <c r="I1055" s="6" t="str">
        <f t="shared" ca="1" si="977"/>
        <v/>
      </c>
      <c r="J1055" s="6" t="str">
        <f t="shared" ca="1" si="978"/>
        <v/>
      </c>
      <c r="K1055" s="7"/>
      <c r="L1055" s="6" t="str">
        <f ca="1">IF($H1055="","",IF($J1055="",VLOOKUP($I1055,Sterbetafeln!$A$4:$I$124,$D$10,FALSE),MAX(0.0005,VLOOKUP($I1055,Sterbetafeln!$A$4:$I$124,$D$10,FALSE)*VLOOKUP($J1055,Sterbetafeln!$A$4:$I$124,$D$13,FALSE))))</f>
        <v/>
      </c>
      <c r="M1055" s="78">
        <f ca="1">SUM($O$3:$O1055)</f>
        <v>0</v>
      </c>
      <c r="N1055" s="25" t="str">
        <f t="shared" ca="1" si="992"/>
        <v/>
      </c>
      <c r="O1055" s="25" t="str">
        <f t="shared" ca="1" si="993"/>
        <v/>
      </c>
      <c r="P1055" s="25" t="str">
        <f t="shared" ca="1" si="994"/>
        <v/>
      </c>
      <c r="Q1055" s="7" t="str">
        <f t="shared" ca="1" si="995"/>
        <v/>
      </c>
      <c r="R1055" s="25" t="str">
        <f t="shared" ca="1" si="996"/>
        <v/>
      </c>
      <c r="S1055" s="25">
        <f ca="1">SUM(R$3:R1055)</f>
        <v>0</v>
      </c>
      <c r="T1055" s="25" t="str">
        <f t="shared" ca="1" si="997"/>
        <v/>
      </c>
      <c r="U1055" s="25" t="str">
        <f t="shared" ca="1" si="979"/>
        <v/>
      </c>
      <c r="V1055" s="25" t="str">
        <f t="shared" ca="1" si="998"/>
        <v/>
      </c>
      <c r="W1055" s="25" t="str">
        <f t="shared" ca="1" si="980"/>
        <v/>
      </c>
      <c r="X1055" s="25" t="str">
        <f t="shared" ca="1" si="999"/>
        <v/>
      </c>
      <c r="Y1055" s="25" t="str">
        <f t="shared" ca="1" si="981"/>
        <v/>
      </c>
      <c r="Z1055" s="25" t="str">
        <f t="shared" ca="1" si="973"/>
        <v/>
      </c>
      <c r="AA1055" s="25" t="str">
        <f t="shared" ca="1" si="1000"/>
        <v/>
      </c>
      <c r="AB1055" s="25" t="str">
        <f ca="1">IF($H1055="","",IF($Q1055="x",SUM(U$3:W1055)+SUM(Z$3:AA1055)-SUM(AB$3:AB1054),0))</f>
        <v/>
      </c>
      <c r="AC1055" s="25" t="str">
        <f t="shared" ca="1" si="1001"/>
        <v/>
      </c>
      <c r="AD1055" s="25" t="str">
        <f t="shared" ca="1" si="982"/>
        <v/>
      </c>
      <c r="AE1055" s="7"/>
      <c r="AF1055" s="25" t="str">
        <f t="shared" ca="1" si="1002"/>
        <v/>
      </c>
      <c r="AG1055" s="25">
        <f ca="1">SUM(AF$3:AF1055)</f>
        <v>0</v>
      </c>
      <c r="AH1055" s="25" t="str">
        <f t="shared" ca="1" si="1003"/>
        <v/>
      </c>
      <c r="AI1055" s="25" t="str">
        <f t="shared" ca="1" si="983"/>
        <v/>
      </c>
      <c r="AJ1055" s="25" t="str">
        <f t="shared" ca="1" si="1004"/>
        <v/>
      </c>
      <c r="AK1055" s="25" t="str">
        <f t="shared" ca="1" si="984"/>
        <v/>
      </c>
      <c r="AL1055" s="25" t="str">
        <f t="shared" ca="1" si="1005"/>
        <v/>
      </c>
      <c r="AM1055" s="25" t="str">
        <f t="shared" ca="1" si="985"/>
        <v/>
      </c>
      <c r="AN1055" s="25" t="str">
        <f t="shared" ca="1" si="1006"/>
        <v/>
      </c>
      <c r="AO1055" s="25" t="str">
        <f t="shared" ca="1" si="1007"/>
        <v/>
      </c>
      <c r="AP1055" s="25" t="str">
        <f ca="1">IF($H1055="","",IF($Q1055="x",SUM(AI$3:AK1055)+SUM(AN$3:AO1055)-SUM(AP$3:AP1054),0))</f>
        <v/>
      </c>
      <c r="AQ1055" s="25" t="str">
        <f t="shared" ca="1" si="1008"/>
        <v/>
      </c>
      <c r="AR1055" s="25" t="str">
        <f t="shared" ca="1" si="986"/>
        <v/>
      </c>
      <c r="AS1055" s="7"/>
      <c r="AT1055" s="25" t="str">
        <f t="shared" ca="1" si="1009"/>
        <v/>
      </c>
      <c r="AU1055" s="25">
        <f ca="1">SUM(AT$3:AT1055)</f>
        <v>0</v>
      </c>
      <c r="AV1055" s="25" t="str">
        <f t="shared" ca="1" si="1010"/>
        <v/>
      </c>
      <c r="AW1055" s="25" t="str">
        <f t="shared" ca="1" si="987"/>
        <v/>
      </c>
      <c r="AX1055" s="25" t="str">
        <f t="shared" ca="1" si="1011"/>
        <v/>
      </c>
      <c r="AY1055" s="25" t="str">
        <f t="shared" ca="1" si="1012"/>
        <v/>
      </c>
      <c r="AZ1055" s="25" t="str">
        <f t="shared" ca="1" si="1013"/>
        <v/>
      </c>
      <c r="BA1055" s="25" t="str">
        <f t="shared" ca="1" si="1014"/>
        <v/>
      </c>
      <c r="BB1055" s="25" t="str">
        <f t="shared" ca="1" si="1015"/>
        <v/>
      </c>
      <c r="BC1055" s="25" t="str">
        <f t="shared" ca="1" si="1016"/>
        <v/>
      </c>
      <c r="BD1055" s="25" t="str">
        <f ca="1">IF($H1055="","",IF($Q1055="x",SUM(AW$3:AY1055)+SUM(BB$3:BC1055)-SUM(BD$3:BD1054),0))</f>
        <v/>
      </c>
      <c r="BE1055" s="25" t="str">
        <f t="shared" ca="1" si="1017"/>
        <v/>
      </c>
      <c r="BF1055" s="25" t="str">
        <f t="shared" ca="1" si="988"/>
        <v/>
      </c>
      <c r="BG1055" s="7"/>
      <c r="BI1055" s="25" t="str">
        <f t="shared" ca="1" si="1018"/>
        <v/>
      </c>
      <c r="BJ1055" s="25">
        <f ca="1">SUM(BI$3:BI1055)</f>
        <v>0</v>
      </c>
      <c r="BK1055" s="25" t="str">
        <f t="shared" ca="1" si="1030"/>
        <v/>
      </c>
      <c r="BL1055" s="25" t="str">
        <f t="shared" ca="1" si="989"/>
        <v/>
      </c>
      <c r="BM1055" s="25" t="str">
        <f t="shared" ca="1" si="1019"/>
        <v/>
      </c>
      <c r="BN1055" s="25" t="str">
        <f t="shared" ca="1" si="1020"/>
        <v/>
      </c>
      <c r="BO1055" s="25" t="str">
        <f t="shared" ca="1" si="1021"/>
        <v/>
      </c>
      <c r="BP1055" s="25" t="str">
        <f t="shared" ca="1" si="1022"/>
        <v/>
      </c>
      <c r="BQ1055" s="25" t="str">
        <f t="shared" ca="1" si="1023"/>
        <v/>
      </c>
      <c r="BR1055" s="25" t="str">
        <f t="shared" ca="1" si="1024"/>
        <v/>
      </c>
      <c r="BS1055" s="25" t="str">
        <f ca="1">IF($H1055="","",IF($Q1055="x",SUM(BL$3:BN1055)+SUM(BQ$3:BR1055)-SUM(BS$3:BS1054),0))</f>
        <v/>
      </c>
      <c r="BT1055" s="25" t="str">
        <f t="shared" ca="1" si="1025"/>
        <v/>
      </c>
      <c r="BU1055" s="25" t="str">
        <f t="shared" ca="1" si="990"/>
        <v/>
      </c>
      <c r="BV1055" s="7"/>
      <c r="BY1055" s="7"/>
      <c r="CB1055" s="131">
        <f t="shared" si="974"/>
        <v>1052</v>
      </c>
      <c r="CC1055" s="132" t="str">
        <f t="shared" ca="1" si="1026"/>
        <v/>
      </c>
      <c r="CD1055" s="133" t="str">
        <f t="shared" ca="1" si="975"/>
        <v/>
      </c>
      <c r="CE1055" s="133" t="str">
        <f t="shared" ca="1" si="1027"/>
        <v/>
      </c>
      <c r="CF1055" s="133" t="str">
        <f t="shared" ca="1" si="976"/>
        <v/>
      </c>
      <c r="CG1055" s="133" t="str">
        <f t="shared" ca="1" si="1028"/>
        <v/>
      </c>
      <c r="CH1055" s="133" t="str">
        <f ca="1">IF($H1055="","",IF(MONTH($H1055)=MONTH($C$4)-1,MAX(0,(CG1055-SUM(N1044:N1055)+SUM(O1044:O1055))-(VLOOKUP(CB1055-12,$CB$3:$CH1054,6,FALSE))),0)*0.25)</f>
        <v/>
      </c>
      <c r="CI1055" s="133" t="str">
        <f ca="1">IF($H1055="","",CG1055-SUM($CH$4:$CH1055))</f>
        <v/>
      </c>
      <c r="CK1055" s="133" t="str">
        <f ca="1">IF($H1055="","",SUM($N$4:$N1055)+$CK$3)</f>
        <v/>
      </c>
      <c r="CL1055" s="133" t="str">
        <f ca="1">IF($H1055="","",SUM($O$4:$O1055))</f>
        <v/>
      </c>
      <c r="CM1055" s="133" t="str">
        <f t="shared" ca="1" si="1031"/>
        <v/>
      </c>
      <c r="CN1055" s="133" t="str">
        <f ca="1">IF($H1055="","",ROUND(IF(MONTH($H1055)=MONTH($C$4)-1,BT1055*(1+CC1055)-SUM($CM$4:$CM1055),0),2))</f>
        <v/>
      </c>
      <c r="CZ1055" s="132" t="str">
        <f t="shared" ca="1" si="991"/>
        <v/>
      </c>
    </row>
    <row r="1056" spans="6:104" x14ac:dyDescent="0.2">
      <c r="F1056" s="3">
        <v>1053</v>
      </c>
      <c r="G1056" s="3">
        <f t="shared" si="972"/>
        <v>88</v>
      </c>
      <c r="H1056" s="8" t="str">
        <f t="shared" ca="1" si="1029"/>
        <v/>
      </c>
      <c r="I1056" s="6" t="str">
        <f t="shared" ca="1" si="977"/>
        <v/>
      </c>
      <c r="J1056" s="6" t="str">
        <f t="shared" ca="1" si="978"/>
        <v/>
      </c>
      <c r="K1056" s="7"/>
      <c r="L1056" s="6" t="str">
        <f ca="1">IF($H1056="","",IF($J1056="",VLOOKUP($I1056,Sterbetafeln!$A$4:$I$124,$D$10,FALSE),MAX(0.0005,VLOOKUP($I1056,Sterbetafeln!$A$4:$I$124,$D$10,FALSE)*VLOOKUP($J1056,Sterbetafeln!$A$4:$I$124,$D$13,FALSE))))</f>
        <v/>
      </c>
      <c r="M1056" s="78">
        <f ca="1">SUM($O$3:$O1056)</f>
        <v>0</v>
      </c>
      <c r="N1056" s="25" t="str">
        <f t="shared" ca="1" si="992"/>
        <v/>
      </c>
      <c r="O1056" s="25" t="str">
        <f t="shared" ca="1" si="993"/>
        <v/>
      </c>
      <c r="P1056" s="25" t="str">
        <f t="shared" ca="1" si="994"/>
        <v/>
      </c>
      <c r="Q1056" s="7" t="str">
        <f t="shared" ca="1" si="995"/>
        <v/>
      </c>
      <c r="R1056" s="25" t="str">
        <f t="shared" ca="1" si="996"/>
        <v/>
      </c>
      <c r="S1056" s="25">
        <f ca="1">SUM(R$3:R1056)</f>
        <v>0</v>
      </c>
      <c r="T1056" s="25" t="str">
        <f t="shared" ca="1" si="997"/>
        <v/>
      </c>
      <c r="U1056" s="25" t="str">
        <f t="shared" ca="1" si="979"/>
        <v/>
      </c>
      <c r="V1056" s="25" t="str">
        <f t="shared" ca="1" si="998"/>
        <v/>
      </c>
      <c r="W1056" s="25" t="str">
        <f t="shared" ca="1" si="980"/>
        <v/>
      </c>
      <c r="X1056" s="25" t="str">
        <f t="shared" ca="1" si="999"/>
        <v/>
      </c>
      <c r="Y1056" s="25" t="str">
        <f t="shared" ca="1" si="981"/>
        <v/>
      </c>
      <c r="Z1056" s="25" t="str">
        <f t="shared" ca="1" si="973"/>
        <v/>
      </c>
      <c r="AA1056" s="25" t="str">
        <f t="shared" ca="1" si="1000"/>
        <v/>
      </c>
      <c r="AB1056" s="25" t="str">
        <f ca="1">IF($H1056="","",IF($Q1056="x",SUM(U$3:W1056)+SUM(Z$3:AA1056)-SUM(AB$3:AB1055),0))</f>
        <v/>
      </c>
      <c r="AC1056" s="25" t="str">
        <f t="shared" ca="1" si="1001"/>
        <v/>
      </c>
      <c r="AD1056" s="25" t="str">
        <f t="shared" ca="1" si="982"/>
        <v/>
      </c>
      <c r="AE1056" s="7"/>
      <c r="AF1056" s="25" t="str">
        <f t="shared" ca="1" si="1002"/>
        <v/>
      </c>
      <c r="AG1056" s="25">
        <f ca="1">SUM(AF$3:AF1056)</f>
        <v>0</v>
      </c>
      <c r="AH1056" s="25" t="str">
        <f t="shared" ca="1" si="1003"/>
        <v/>
      </c>
      <c r="AI1056" s="25" t="str">
        <f t="shared" ca="1" si="983"/>
        <v/>
      </c>
      <c r="AJ1056" s="25" t="str">
        <f t="shared" ca="1" si="1004"/>
        <v/>
      </c>
      <c r="AK1056" s="25" t="str">
        <f t="shared" ca="1" si="984"/>
        <v/>
      </c>
      <c r="AL1056" s="25" t="str">
        <f t="shared" ca="1" si="1005"/>
        <v/>
      </c>
      <c r="AM1056" s="25" t="str">
        <f t="shared" ca="1" si="985"/>
        <v/>
      </c>
      <c r="AN1056" s="25" t="str">
        <f t="shared" ca="1" si="1006"/>
        <v/>
      </c>
      <c r="AO1056" s="25" t="str">
        <f t="shared" ca="1" si="1007"/>
        <v/>
      </c>
      <c r="AP1056" s="25" t="str">
        <f ca="1">IF($H1056="","",IF($Q1056="x",SUM(AI$3:AK1056)+SUM(AN$3:AO1056)-SUM(AP$3:AP1055),0))</f>
        <v/>
      </c>
      <c r="AQ1056" s="25" t="str">
        <f t="shared" ca="1" si="1008"/>
        <v/>
      </c>
      <c r="AR1056" s="25" t="str">
        <f t="shared" ca="1" si="986"/>
        <v/>
      </c>
      <c r="AS1056" s="7"/>
      <c r="AT1056" s="25" t="str">
        <f t="shared" ca="1" si="1009"/>
        <v/>
      </c>
      <c r="AU1056" s="25">
        <f ca="1">SUM(AT$3:AT1056)</f>
        <v>0</v>
      </c>
      <c r="AV1056" s="25" t="str">
        <f t="shared" ca="1" si="1010"/>
        <v/>
      </c>
      <c r="AW1056" s="25" t="str">
        <f t="shared" ca="1" si="987"/>
        <v/>
      </c>
      <c r="AX1056" s="25" t="str">
        <f t="shared" ca="1" si="1011"/>
        <v/>
      </c>
      <c r="AY1056" s="25" t="str">
        <f t="shared" ca="1" si="1012"/>
        <v/>
      </c>
      <c r="AZ1056" s="25" t="str">
        <f t="shared" ca="1" si="1013"/>
        <v/>
      </c>
      <c r="BA1056" s="25" t="str">
        <f t="shared" ca="1" si="1014"/>
        <v/>
      </c>
      <c r="BB1056" s="25" t="str">
        <f t="shared" ca="1" si="1015"/>
        <v/>
      </c>
      <c r="BC1056" s="25" t="str">
        <f t="shared" ca="1" si="1016"/>
        <v/>
      </c>
      <c r="BD1056" s="25" t="str">
        <f ca="1">IF($H1056="","",IF($Q1056="x",SUM(AW$3:AY1056)+SUM(BB$3:BC1056)-SUM(BD$3:BD1055),0))</f>
        <v/>
      </c>
      <c r="BE1056" s="25" t="str">
        <f t="shared" ca="1" si="1017"/>
        <v/>
      </c>
      <c r="BF1056" s="25" t="str">
        <f t="shared" ca="1" si="988"/>
        <v/>
      </c>
      <c r="BG1056" s="7"/>
      <c r="BI1056" s="25" t="str">
        <f t="shared" ca="1" si="1018"/>
        <v/>
      </c>
      <c r="BJ1056" s="25">
        <f ca="1">SUM(BI$3:BI1056)</f>
        <v>0</v>
      </c>
      <c r="BK1056" s="25" t="str">
        <f t="shared" ca="1" si="1030"/>
        <v/>
      </c>
      <c r="BL1056" s="25" t="str">
        <f t="shared" ca="1" si="989"/>
        <v/>
      </c>
      <c r="BM1056" s="25" t="str">
        <f t="shared" ca="1" si="1019"/>
        <v/>
      </c>
      <c r="BN1056" s="25" t="str">
        <f t="shared" ca="1" si="1020"/>
        <v/>
      </c>
      <c r="BO1056" s="25" t="str">
        <f t="shared" ca="1" si="1021"/>
        <v/>
      </c>
      <c r="BP1056" s="25" t="str">
        <f t="shared" ca="1" si="1022"/>
        <v/>
      </c>
      <c r="BQ1056" s="25" t="str">
        <f t="shared" ca="1" si="1023"/>
        <v/>
      </c>
      <c r="BR1056" s="25" t="str">
        <f t="shared" ca="1" si="1024"/>
        <v/>
      </c>
      <c r="BS1056" s="25" t="str">
        <f ca="1">IF($H1056="","",IF($Q1056="x",SUM(BL$3:BN1056)+SUM(BQ$3:BR1056)-SUM(BS$3:BS1055),0))</f>
        <v/>
      </c>
      <c r="BT1056" s="25" t="str">
        <f t="shared" ca="1" si="1025"/>
        <v/>
      </c>
      <c r="BU1056" s="25" t="str">
        <f t="shared" ca="1" si="990"/>
        <v/>
      </c>
      <c r="BV1056" s="7"/>
      <c r="BY1056" s="7"/>
      <c r="CB1056" s="131">
        <f t="shared" si="974"/>
        <v>1053</v>
      </c>
      <c r="CC1056" s="132" t="str">
        <f t="shared" ca="1" si="1026"/>
        <v/>
      </c>
      <c r="CD1056" s="133" t="str">
        <f t="shared" ca="1" si="975"/>
        <v/>
      </c>
      <c r="CE1056" s="133" t="str">
        <f t="shared" ca="1" si="1027"/>
        <v/>
      </c>
      <c r="CF1056" s="133" t="str">
        <f t="shared" ca="1" si="976"/>
        <v/>
      </c>
      <c r="CG1056" s="133" t="str">
        <f t="shared" ca="1" si="1028"/>
        <v/>
      </c>
      <c r="CH1056" s="133" t="str">
        <f ca="1">IF($H1056="","",IF(MONTH($H1056)=MONTH($C$4)-1,MAX(0,(CG1056-SUM(N1045:N1056)+SUM(O1045:O1056))-(VLOOKUP(CB1056-12,$CB$3:$CH1055,6,FALSE))),0)*0.25)</f>
        <v/>
      </c>
      <c r="CI1056" s="133" t="str">
        <f ca="1">IF($H1056="","",CG1056-SUM($CH$4:$CH1056))</f>
        <v/>
      </c>
      <c r="CK1056" s="133" t="str">
        <f ca="1">IF($H1056="","",SUM($N$4:$N1056)+$CK$3)</f>
        <v/>
      </c>
      <c r="CL1056" s="133" t="str">
        <f ca="1">IF($H1056="","",SUM($O$4:$O1056))</f>
        <v/>
      </c>
      <c r="CM1056" s="133" t="str">
        <f t="shared" ca="1" si="1031"/>
        <v/>
      </c>
      <c r="CN1056" s="133" t="str">
        <f ca="1">IF($H1056="","",ROUND(IF(MONTH($H1056)=MONTH($C$4)-1,BT1056*(1+CC1056)-SUM($CM$4:$CM1056),0),2))</f>
        <v/>
      </c>
      <c r="CZ1056" s="132" t="str">
        <f t="shared" ca="1" si="991"/>
        <v/>
      </c>
    </row>
    <row r="1057" spans="6:104" x14ac:dyDescent="0.2">
      <c r="F1057" s="3">
        <v>1054</v>
      </c>
      <c r="G1057" s="3">
        <f t="shared" si="972"/>
        <v>88</v>
      </c>
      <c r="H1057" s="8" t="str">
        <f t="shared" ca="1" si="1029"/>
        <v/>
      </c>
      <c r="I1057" s="6" t="str">
        <f t="shared" ca="1" si="977"/>
        <v/>
      </c>
      <c r="J1057" s="6" t="str">
        <f t="shared" ca="1" si="978"/>
        <v/>
      </c>
      <c r="K1057" s="7"/>
      <c r="L1057" s="6" t="str">
        <f ca="1">IF($H1057="","",IF($J1057="",VLOOKUP($I1057,Sterbetafeln!$A$4:$I$124,$D$10,FALSE),MAX(0.0005,VLOOKUP($I1057,Sterbetafeln!$A$4:$I$124,$D$10,FALSE)*VLOOKUP($J1057,Sterbetafeln!$A$4:$I$124,$D$13,FALSE))))</f>
        <v/>
      </c>
      <c r="M1057" s="78">
        <f ca="1">SUM($O$3:$O1057)</f>
        <v>0</v>
      </c>
      <c r="N1057" s="25" t="str">
        <f t="shared" ca="1" si="992"/>
        <v/>
      </c>
      <c r="O1057" s="25" t="str">
        <f t="shared" ca="1" si="993"/>
        <v/>
      </c>
      <c r="P1057" s="25" t="str">
        <f t="shared" ca="1" si="994"/>
        <v/>
      </c>
      <c r="Q1057" s="7" t="str">
        <f t="shared" ca="1" si="995"/>
        <v/>
      </c>
      <c r="R1057" s="25" t="str">
        <f t="shared" ca="1" si="996"/>
        <v/>
      </c>
      <c r="S1057" s="25">
        <f ca="1">SUM(R$3:R1057)</f>
        <v>0</v>
      </c>
      <c r="T1057" s="25" t="str">
        <f t="shared" ca="1" si="997"/>
        <v/>
      </c>
      <c r="U1057" s="25" t="str">
        <f t="shared" ca="1" si="979"/>
        <v/>
      </c>
      <c r="V1057" s="25" t="str">
        <f t="shared" ca="1" si="998"/>
        <v/>
      </c>
      <c r="W1057" s="25" t="str">
        <f t="shared" ca="1" si="980"/>
        <v/>
      </c>
      <c r="X1057" s="25" t="str">
        <f t="shared" ca="1" si="999"/>
        <v/>
      </c>
      <c r="Y1057" s="25" t="str">
        <f t="shared" ca="1" si="981"/>
        <v/>
      </c>
      <c r="Z1057" s="25" t="str">
        <f t="shared" ca="1" si="973"/>
        <v/>
      </c>
      <c r="AA1057" s="25" t="str">
        <f t="shared" ca="1" si="1000"/>
        <v/>
      </c>
      <c r="AB1057" s="25" t="str">
        <f ca="1">IF($H1057="","",IF($Q1057="x",SUM(U$3:W1057)+SUM(Z$3:AA1057)-SUM(AB$3:AB1056),0))</f>
        <v/>
      </c>
      <c r="AC1057" s="25" t="str">
        <f t="shared" ca="1" si="1001"/>
        <v/>
      </c>
      <c r="AD1057" s="25" t="str">
        <f t="shared" ca="1" si="982"/>
        <v/>
      </c>
      <c r="AE1057" s="7"/>
      <c r="AF1057" s="25" t="str">
        <f t="shared" ca="1" si="1002"/>
        <v/>
      </c>
      <c r="AG1057" s="25">
        <f ca="1">SUM(AF$3:AF1057)</f>
        <v>0</v>
      </c>
      <c r="AH1057" s="25" t="str">
        <f t="shared" ca="1" si="1003"/>
        <v/>
      </c>
      <c r="AI1057" s="25" t="str">
        <f t="shared" ca="1" si="983"/>
        <v/>
      </c>
      <c r="AJ1057" s="25" t="str">
        <f t="shared" ca="1" si="1004"/>
        <v/>
      </c>
      <c r="AK1057" s="25" t="str">
        <f t="shared" ca="1" si="984"/>
        <v/>
      </c>
      <c r="AL1057" s="25" t="str">
        <f t="shared" ca="1" si="1005"/>
        <v/>
      </c>
      <c r="AM1057" s="25" t="str">
        <f t="shared" ca="1" si="985"/>
        <v/>
      </c>
      <c r="AN1057" s="25" t="str">
        <f t="shared" ca="1" si="1006"/>
        <v/>
      </c>
      <c r="AO1057" s="25" t="str">
        <f t="shared" ca="1" si="1007"/>
        <v/>
      </c>
      <c r="AP1057" s="25" t="str">
        <f ca="1">IF($H1057="","",IF($Q1057="x",SUM(AI$3:AK1057)+SUM(AN$3:AO1057)-SUM(AP$3:AP1056),0))</f>
        <v/>
      </c>
      <c r="AQ1057" s="25" t="str">
        <f t="shared" ca="1" si="1008"/>
        <v/>
      </c>
      <c r="AR1057" s="25" t="str">
        <f t="shared" ca="1" si="986"/>
        <v/>
      </c>
      <c r="AS1057" s="7"/>
      <c r="AT1057" s="25" t="str">
        <f t="shared" ca="1" si="1009"/>
        <v/>
      </c>
      <c r="AU1057" s="25">
        <f ca="1">SUM(AT$3:AT1057)</f>
        <v>0</v>
      </c>
      <c r="AV1057" s="25" t="str">
        <f t="shared" ca="1" si="1010"/>
        <v/>
      </c>
      <c r="AW1057" s="25" t="str">
        <f t="shared" ca="1" si="987"/>
        <v/>
      </c>
      <c r="AX1057" s="25" t="str">
        <f t="shared" ca="1" si="1011"/>
        <v/>
      </c>
      <c r="AY1057" s="25" t="str">
        <f t="shared" ca="1" si="1012"/>
        <v/>
      </c>
      <c r="AZ1057" s="25" t="str">
        <f t="shared" ca="1" si="1013"/>
        <v/>
      </c>
      <c r="BA1057" s="25" t="str">
        <f t="shared" ca="1" si="1014"/>
        <v/>
      </c>
      <c r="BB1057" s="25" t="str">
        <f t="shared" ca="1" si="1015"/>
        <v/>
      </c>
      <c r="BC1057" s="25" t="str">
        <f t="shared" ca="1" si="1016"/>
        <v/>
      </c>
      <c r="BD1057" s="25" t="str">
        <f ca="1">IF($H1057="","",IF($Q1057="x",SUM(AW$3:AY1057)+SUM(BB$3:BC1057)-SUM(BD$3:BD1056),0))</f>
        <v/>
      </c>
      <c r="BE1057" s="25" t="str">
        <f t="shared" ca="1" si="1017"/>
        <v/>
      </c>
      <c r="BF1057" s="25" t="str">
        <f t="shared" ca="1" si="988"/>
        <v/>
      </c>
      <c r="BG1057" s="7"/>
      <c r="BI1057" s="25" t="str">
        <f t="shared" ca="1" si="1018"/>
        <v/>
      </c>
      <c r="BJ1057" s="25">
        <f ca="1">SUM(BI$3:BI1057)</f>
        <v>0</v>
      </c>
      <c r="BK1057" s="25" t="str">
        <f t="shared" ca="1" si="1030"/>
        <v/>
      </c>
      <c r="BL1057" s="25" t="str">
        <f t="shared" ca="1" si="989"/>
        <v/>
      </c>
      <c r="BM1057" s="25" t="str">
        <f t="shared" ca="1" si="1019"/>
        <v/>
      </c>
      <c r="BN1057" s="25" t="str">
        <f t="shared" ca="1" si="1020"/>
        <v/>
      </c>
      <c r="BO1057" s="25" t="str">
        <f t="shared" ca="1" si="1021"/>
        <v/>
      </c>
      <c r="BP1057" s="25" t="str">
        <f t="shared" ca="1" si="1022"/>
        <v/>
      </c>
      <c r="BQ1057" s="25" t="str">
        <f t="shared" ca="1" si="1023"/>
        <v/>
      </c>
      <c r="BR1057" s="25" t="str">
        <f t="shared" ca="1" si="1024"/>
        <v/>
      </c>
      <c r="BS1057" s="25" t="str">
        <f ca="1">IF($H1057="","",IF($Q1057="x",SUM(BL$3:BN1057)+SUM(BQ$3:BR1057)-SUM(BS$3:BS1056),0))</f>
        <v/>
      </c>
      <c r="BT1057" s="25" t="str">
        <f t="shared" ca="1" si="1025"/>
        <v/>
      </c>
      <c r="BU1057" s="25" t="str">
        <f t="shared" ca="1" si="990"/>
        <v/>
      </c>
      <c r="BV1057" s="7"/>
      <c r="BY1057" s="7"/>
      <c r="CB1057" s="131">
        <f t="shared" si="974"/>
        <v>1054</v>
      </c>
      <c r="CC1057" s="132" t="str">
        <f t="shared" ca="1" si="1026"/>
        <v/>
      </c>
      <c r="CD1057" s="133" t="str">
        <f t="shared" ca="1" si="975"/>
        <v/>
      </c>
      <c r="CE1057" s="133" t="str">
        <f t="shared" ca="1" si="1027"/>
        <v/>
      </c>
      <c r="CF1057" s="133" t="str">
        <f t="shared" ca="1" si="976"/>
        <v/>
      </c>
      <c r="CG1057" s="133" t="str">
        <f t="shared" ca="1" si="1028"/>
        <v/>
      </c>
      <c r="CH1057" s="133" t="str">
        <f ca="1">IF($H1057="","",IF(MONTH($H1057)=MONTH($C$4)-1,MAX(0,(CG1057-SUM(N1046:N1057)+SUM(O1046:O1057))-(VLOOKUP(CB1057-12,$CB$3:$CH1056,6,FALSE))),0)*0.25)</f>
        <v/>
      </c>
      <c r="CI1057" s="133" t="str">
        <f ca="1">IF($H1057="","",CG1057-SUM($CH$4:$CH1057))</f>
        <v/>
      </c>
      <c r="CK1057" s="133" t="str">
        <f ca="1">IF($H1057="","",SUM($N$4:$N1057)+$CK$3)</f>
        <v/>
      </c>
      <c r="CL1057" s="133" t="str">
        <f ca="1">IF($H1057="","",SUM($O$4:$O1057))</f>
        <v/>
      </c>
      <c r="CM1057" s="133" t="str">
        <f t="shared" ca="1" si="1031"/>
        <v/>
      </c>
      <c r="CN1057" s="133" t="str">
        <f ca="1">IF($H1057="","",ROUND(IF(MONTH($H1057)=MONTH($C$4)-1,BT1057*(1+CC1057)-SUM($CM$4:$CM1057),0),2))</f>
        <v/>
      </c>
      <c r="CZ1057" s="132" t="str">
        <f t="shared" ca="1" si="991"/>
        <v/>
      </c>
    </row>
    <row r="1058" spans="6:104" x14ac:dyDescent="0.2">
      <c r="F1058" s="3">
        <v>1055</v>
      </c>
      <c r="G1058" s="3">
        <f t="shared" si="972"/>
        <v>88</v>
      </c>
      <c r="H1058" s="8" t="str">
        <f t="shared" ca="1" si="1029"/>
        <v/>
      </c>
      <c r="I1058" s="6" t="str">
        <f t="shared" ca="1" si="977"/>
        <v/>
      </c>
      <c r="J1058" s="6" t="str">
        <f t="shared" ca="1" si="978"/>
        <v/>
      </c>
      <c r="K1058" s="7"/>
      <c r="L1058" s="6" t="str">
        <f ca="1">IF($H1058="","",IF($J1058="",VLOOKUP($I1058,Sterbetafeln!$A$4:$I$124,$D$10,FALSE),MAX(0.0005,VLOOKUP($I1058,Sterbetafeln!$A$4:$I$124,$D$10,FALSE)*VLOOKUP($J1058,Sterbetafeln!$A$4:$I$124,$D$13,FALSE))))</f>
        <v/>
      </c>
      <c r="M1058" s="78">
        <f ca="1">SUM($O$3:$O1058)</f>
        <v>0</v>
      </c>
      <c r="N1058" s="25" t="str">
        <f t="shared" ca="1" si="992"/>
        <v/>
      </c>
      <c r="O1058" s="25" t="str">
        <f t="shared" ca="1" si="993"/>
        <v/>
      </c>
      <c r="P1058" s="25" t="str">
        <f t="shared" ca="1" si="994"/>
        <v/>
      </c>
      <c r="Q1058" s="7" t="str">
        <f t="shared" ca="1" si="995"/>
        <v/>
      </c>
      <c r="R1058" s="25" t="str">
        <f t="shared" ca="1" si="996"/>
        <v/>
      </c>
      <c r="S1058" s="25">
        <f ca="1">SUM(R$3:R1058)</f>
        <v>0</v>
      </c>
      <c r="T1058" s="25" t="str">
        <f t="shared" ca="1" si="997"/>
        <v/>
      </c>
      <c r="U1058" s="25" t="str">
        <f t="shared" ca="1" si="979"/>
        <v/>
      </c>
      <c r="V1058" s="25" t="str">
        <f t="shared" ca="1" si="998"/>
        <v/>
      </c>
      <c r="W1058" s="25" t="str">
        <f t="shared" ca="1" si="980"/>
        <v/>
      </c>
      <c r="X1058" s="25" t="str">
        <f t="shared" ca="1" si="999"/>
        <v/>
      </c>
      <c r="Y1058" s="25" t="str">
        <f t="shared" ca="1" si="981"/>
        <v/>
      </c>
      <c r="Z1058" s="25" t="str">
        <f t="shared" ca="1" si="973"/>
        <v/>
      </c>
      <c r="AA1058" s="25" t="str">
        <f t="shared" ca="1" si="1000"/>
        <v/>
      </c>
      <c r="AB1058" s="25" t="str">
        <f ca="1">IF($H1058="","",IF($Q1058="x",SUM(U$3:W1058)+SUM(Z$3:AA1058)-SUM(AB$3:AB1057),0))</f>
        <v/>
      </c>
      <c r="AC1058" s="25" t="str">
        <f t="shared" ca="1" si="1001"/>
        <v/>
      </c>
      <c r="AD1058" s="25" t="str">
        <f t="shared" ca="1" si="982"/>
        <v/>
      </c>
      <c r="AE1058" s="7"/>
      <c r="AF1058" s="25" t="str">
        <f t="shared" ca="1" si="1002"/>
        <v/>
      </c>
      <c r="AG1058" s="25">
        <f ca="1">SUM(AF$3:AF1058)</f>
        <v>0</v>
      </c>
      <c r="AH1058" s="25" t="str">
        <f t="shared" ca="1" si="1003"/>
        <v/>
      </c>
      <c r="AI1058" s="25" t="str">
        <f t="shared" ca="1" si="983"/>
        <v/>
      </c>
      <c r="AJ1058" s="25" t="str">
        <f t="shared" ca="1" si="1004"/>
        <v/>
      </c>
      <c r="AK1058" s="25" t="str">
        <f t="shared" ca="1" si="984"/>
        <v/>
      </c>
      <c r="AL1058" s="25" t="str">
        <f t="shared" ca="1" si="1005"/>
        <v/>
      </c>
      <c r="AM1058" s="25" t="str">
        <f t="shared" ca="1" si="985"/>
        <v/>
      </c>
      <c r="AN1058" s="25" t="str">
        <f t="shared" ca="1" si="1006"/>
        <v/>
      </c>
      <c r="AO1058" s="25" t="str">
        <f t="shared" ca="1" si="1007"/>
        <v/>
      </c>
      <c r="AP1058" s="25" t="str">
        <f ca="1">IF($H1058="","",IF($Q1058="x",SUM(AI$3:AK1058)+SUM(AN$3:AO1058)-SUM(AP$3:AP1057),0))</f>
        <v/>
      </c>
      <c r="AQ1058" s="25" t="str">
        <f t="shared" ca="1" si="1008"/>
        <v/>
      </c>
      <c r="AR1058" s="25" t="str">
        <f t="shared" ca="1" si="986"/>
        <v/>
      </c>
      <c r="AS1058" s="7"/>
      <c r="AT1058" s="25" t="str">
        <f t="shared" ca="1" si="1009"/>
        <v/>
      </c>
      <c r="AU1058" s="25">
        <f ca="1">SUM(AT$3:AT1058)</f>
        <v>0</v>
      </c>
      <c r="AV1058" s="25" t="str">
        <f t="shared" ca="1" si="1010"/>
        <v/>
      </c>
      <c r="AW1058" s="25" t="str">
        <f t="shared" ca="1" si="987"/>
        <v/>
      </c>
      <c r="AX1058" s="25" t="str">
        <f t="shared" ca="1" si="1011"/>
        <v/>
      </c>
      <c r="AY1058" s="25" t="str">
        <f t="shared" ca="1" si="1012"/>
        <v/>
      </c>
      <c r="AZ1058" s="25" t="str">
        <f t="shared" ca="1" si="1013"/>
        <v/>
      </c>
      <c r="BA1058" s="25" t="str">
        <f t="shared" ca="1" si="1014"/>
        <v/>
      </c>
      <c r="BB1058" s="25" t="str">
        <f t="shared" ca="1" si="1015"/>
        <v/>
      </c>
      <c r="BC1058" s="25" t="str">
        <f t="shared" ca="1" si="1016"/>
        <v/>
      </c>
      <c r="BD1058" s="25" t="str">
        <f ca="1">IF($H1058="","",IF($Q1058="x",SUM(AW$3:AY1058)+SUM(BB$3:BC1058)-SUM(BD$3:BD1057),0))</f>
        <v/>
      </c>
      <c r="BE1058" s="25" t="str">
        <f t="shared" ca="1" si="1017"/>
        <v/>
      </c>
      <c r="BF1058" s="25" t="str">
        <f t="shared" ca="1" si="988"/>
        <v/>
      </c>
      <c r="BG1058" s="7"/>
      <c r="BI1058" s="25" t="str">
        <f t="shared" ca="1" si="1018"/>
        <v/>
      </c>
      <c r="BJ1058" s="25">
        <f ca="1">SUM(BI$3:BI1058)</f>
        <v>0</v>
      </c>
      <c r="BK1058" s="25" t="str">
        <f t="shared" ca="1" si="1030"/>
        <v/>
      </c>
      <c r="BL1058" s="25" t="str">
        <f t="shared" ca="1" si="989"/>
        <v/>
      </c>
      <c r="BM1058" s="25" t="str">
        <f t="shared" ca="1" si="1019"/>
        <v/>
      </c>
      <c r="BN1058" s="25" t="str">
        <f t="shared" ca="1" si="1020"/>
        <v/>
      </c>
      <c r="BO1058" s="25" t="str">
        <f t="shared" ca="1" si="1021"/>
        <v/>
      </c>
      <c r="BP1058" s="25" t="str">
        <f t="shared" ca="1" si="1022"/>
        <v/>
      </c>
      <c r="BQ1058" s="25" t="str">
        <f t="shared" ca="1" si="1023"/>
        <v/>
      </c>
      <c r="BR1058" s="25" t="str">
        <f t="shared" ca="1" si="1024"/>
        <v/>
      </c>
      <c r="BS1058" s="25" t="str">
        <f ca="1">IF($H1058="","",IF($Q1058="x",SUM(BL$3:BN1058)+SUM(BQ$3:BR1058)-SUM(BS$3:BS1057),0))</f>
        <v/>
      </c>
      <c r="BT1058" s="25" t="str">
        <f t="shared" ca="1" si="1025"/>
        <v/>
      </c>
      <c r="BU1058" s="25" t="str">
        <f t="shared" ca="1" si="990"/>
        <v/>
      </c>
      <c r="BV1058" s="7"/>
      <c r="BY1058" s="7"/>
      <c r="CB1058" s="131">
        <f t="shared" si="974"/>
        <v>1055</v>
      </c>
      <c r="CC1058" s="132" t="str">
        <f t="shared" ca="1" si="1026"/>
        <v/>
      </c>
      <c r="CD1058" s="133" t="str">
        <f t="shared" ca="1" si="975"/>
        <v/>
      </c>
      <c r="CE1058" s="133" t="str">
        <f t="shared" ca="1" si="1027"/>
        <v/>
      </c>
      <c r="CF1058" s="133" t="str">
        <f t="shared" ca="1" si="976"/>
        <v/>
      </c>
      <c r="CG1058" s="133" t="str">
        <f t="shared" ca="1" si="1028"/>
        <v/>
      </c>
      <c r="CH1058" s="133" t="str">
        <f ca="1">IF($H1058="","",IF(MONTH($H1058)=MONTH($C$4)-1,MAX(0,(CG1058-SUM(N1047:N1058)+SUM(O1047:O1058))-(VLOOKUP(CB1058-12,$CB$3:$CH1057,6,FALSE))),0)*0.25)</f>
        <v/>
      </c>
      <c r="CI1058" s="133" t="str">
        <f ca="1">IF($H1058="","",CG1058-SUM($CH$4:$CH1058))</f>
        <v/>
      </c>
      <c r="CK1058" s="133" t="str">
        <f ca="1">IF($H1058="","",SUM($N$4:$N1058)+$CK$3)</f>
        <v/>
      </c>
      <c r="CL1058" s="133" t="str">
        <f ca="1">IF($H1058="","",SUM($O$4:$O1058))</f>
        <v/>
      </c>
      <c r="CM1058" s="133" t="str">
        <f t="shared" ca="1" si="1031"/>
        <v/>
      </c>
      <c r="CN1058" s="133" t="str">
        <f ca="1">IF($H1058="","",ROUND(IF(MONTH($H1058)=MONTH($C$4)-1,BT1058*(1+CC1058)-SUM($CM$4:$CM1058),0),2))</f>
        <v/>
      </c>
      <c r="CZ1058" s="132" t="str">
        <f t="shared" ca="1" si="991"/>
        <v/>
      </c>
    </row>
    <row r="1059" spans="6:104" x14ac:dyDescent="0.2">
      <c r="F1059" s="3">
        <v>1056</v>
      </c>
      <c r="G1059" s="3">
        <f t="shared" si="972"/>
        <v>88</v>
      </c>
      <c r="H1059" s="8" t="str">
        <f t="shared" ca="1" si="1029"/>
        <v/>
      </c>
      <c r="I1059" s="6" t="str">
        <f t="shared" ca="1" si="977"/>
        <v/>
      </c>
      <c r="J1059" s="6" t="str">
        <f t="shared" ca="1" si="978"/>
        <v/>
      </c>
      <c r="K1059" s="7"/>
      <c r="L1059" s="6" t="str">
        <f ca="1">IF($H1059="","",IF($J1059="",VLOOKUP($I1059,Sterbetafeln!$A$4:$I$124,$D$10,FALSE),MAX(0.0005,VLOOKUP($I1059,Sterbetafeln!$A$4:$I$124,$D$10,FALSE)*VLOOKUP($J1059,Sterbetafeln!$A$4:$I$124,$D$13,FALSE))))</f>
        <v/>
      </c>
      <c r="M1059" s="78">
        <f ca="1">SUM($O$3:$O1059)</f>
        <v>0</v>
      </c>
      <c r="N1059" s="25" t="str">
        <f t="shared" ca="1" si="992"/>
        <v/>
      </c>
      <c r="O1059" s="25" t="str">
        <f t="shared" ca="1" si="993"/>
        <v/>
      </c>
      <c r="P1059" s="25" t="str">
        <f t="shared" ca="1" si="994"/>
        <v/>
      </c>
      <c r="Q1059" s="7" t="str">
        <f t="shared" ca="1" si="995"/>
        <v/>
      </c>
      <c r="R1059" s="25" t="str">
        <f t="shared" ca="1" si="996"/>
        <v/>
      </c>
      <c r="S1059" s="25">
        <f ca="1">SUM(R$3:R1059)</f>
        <v>0</v>
      </c>
      <c r="T1059" s="25" t="str">
        <f t="shared" ca="1" si="997"/>
        <v/>
      </c>
      <c r="U1059" s="25" t="str">
        <f t="shared" ca="1" si="979"/>
        <v/>
      </c>
      <c r="V1059" s="25" t="str">
        <f t="shared" ca="1" si="998"/>
        <v/>
      </c>
      <c r="W1059" s="25" t="str">
        <f t="shared" ca="1" si="980"/>
        <v/>
      </c>
      <c r="X1059" s="25" t="str">
        <f t="shared" ca="1" si="999"/>
        <v/>
      </c>
      <c r="Y1059" s="25" t="str">
        <f t="shared" ca="1" si="981"/>
        <v/>
      </c>
      <c r="Z1059" s="25" t="str">
        <f t="shared" ca="1" si="973"/>
        <v/>
      </c>
      <c r="AA1059" s="25" t="str">
        <f t="shared" ca="1" si="1000"/>
        <v/>
      </c>
      <c r="AB1059" s="25" t="str">
        <f ca="1">IF($H1059="","",IF($Q1059="x",SUM(U$3:W1059)+SUM(Z$3:AA1059)-SUM(AB$3:AB1058),0))</f>
        <v/>
      </c>
      <c r="AC1059" s="25" t="str">
        <f t="shared" ca="1" si="1001"/>
        <v/>
      </c>
      <c r="AD1059" s="25" t="str">
        <f t="shared" ca="1" si="982"/>
        <v/>
      </c>
      <c r="AE1059" s="7"/>
      <c r="AF1059" s="25" t="str">
        <f t="shared" ca="1" si="1002"/>
        <v/>
      </c>
      <c r="AG1059" s="25">
        <f ca="1">SUM(AF$3:AF1059)</f>
        <v>0</v>
      </c>
      <c r="AH1059" s="25" t="str">
        <f t="shared" ca="1" si="1003"/>
        <v/>
      </c>
      <c r="AI1059" s="25" t="str">
        <f t="shared" ca="1" si="983"/>
        <v/>
      </c>
      <c r="AJ1059" s="25" t="str">
        <f t="shared" ca="1" si="1004"/>
        <v/>
      </c>
      <c r="AK1059" s="25" t="str">
        <f t="shared" ca="1" si="984"/>
        <v/>
      </c>
      <c r="AL1059" s="25" t="str">
        <f t="shared" ca="1" si="1005"/>
        <v/>
      </c>
      <c r="AM1059" s="25" t="str">
        <f t="shared" ca="1" si="985"/>
        <v/>
      </c>
      <c r="AN1059" s="25" t="str">
        <f t="shared" ca="1" si="1006"/>
        <v/>
      </c>
      <c r="AO1059" s="25" t="str">
        <f t="shared" ca="1" si="1007"/>
        <v/>
      </c>
      <c r="AP1059" s="25" t="str">
        <f ca="1">IF($H1059="","",IF($Q1059="x",SUM(AI$3:AK1059)+SUM(AN$3:AO1059)-SUM(AP$3:AP1058),0))</f>
        <v/>
      </c>
      <c r="AQ1059" s="25" t="str">
        <f t="shared" ca="1" si="1008"/>
        <v/>
      </c>
      <c r="AR1059" s="25" t="str">
        <f t="shared" ca="1" si="986"/>
        <v/>
      </c>
      <c r="AS1059" s="7"/>
      <c r="AT1059" s="25" t="str">
        <f t="shared" ca="1" si="1009"/>
        <v/>
      </c>
      <c r="AU1059" s="25">
        <f ca="1">SUM(AT$3:AT1059)</f>
        <v>0</v>
      </c>
      <c r="AV1059" s="25" t="str">
        <f t="shared" ca="1" si="1010"/>
        <v/>
      </c>
      <c r="AW1059" s="25" t="str">
        <f t="shared" ca="1" si="987"/>
        <v/>
      </c>
      <c r="AX1059" s="25" t="str">
        <f t="shared" ca="1" si="1011"/>
        <v/>
      </c>
      <c r="AY1059" s="25" t="str">
        <f t="shared" ca="1" si="1012"/>
        <v/>
      </c>
      <c r="AZ1059" s="25" t="str">
        <f t="shared" ca="1" si="1013"/>
        <v/>
      </c>
      <c r="BA1059" s="25" t="str">
        <f t="shared" ca="1" si="1014"/>
        <v/>
      </c>
      <c r="BB1059" s="25" t="str">
        <f t="shared" ca="1" si="1015"/>
        <v/>
      </c>
      <c r="BC1059" s="25" t="str">
        <f t="shared" ca="1" si="1016"/>
        <v/>
      </c>
      <c r="BD1059" s="25" t="str">
        <f ca="1">IF($H1059="","",IF($Q1059="x",SUM(AW$3:AY1059)+SUM(BB$3:BC1059)-SUM(BD$3:BD1058),0))</f>
        <v/>
      </c>
      <c r="BE1059" s="25" t="str">
        <f t="shared" ca="1" si="1017"/>
        <v/>
      </c>
      <c r="BF1059" s="25" t="str">
        <f t="shared" ca="1" si="988"/>
        <v/>
      </c>
      <c r="BG1059" s="7"/>
      <c r="BI1059" s="25" t="str">
        <f t="shared" ca="1" si="1018"/>
        <v/>
      </c>
      <c r="BJ1059" s="25">
        <f ca="1">SUM(BI$3:BI1059)</f>
        <v>0</v>
      </c>
      <c r="BK1059" s="25" t="str">
        <f t="shared" ca="1" si="1030"/>
        <v/>
      </c>
      <c r="BL1059" s="25" t="str">
        <f t="shared" ca="1" si="989"/>
        <v/>
      </c>
      <c r="BM1059" s="25" t="str">
        <f t="shared" ca="1" si="1019"/>
        <v/>
      </c>
      <c r="BN1059" s="25" t="str">
        <f t="shared" ca="1" si="1020"/>
        <v/>
      </c>
      <c r="BO1059" s="25" t="str">
        <f t="shared" ca="1" si="1021"/>
        <v/>
      </c>
      <c r="BP1059" s="25" t="str">
        <f t="shared" ca="1" si="1022"/>
        <v/>
      </c>
      <c r="BQ1059" s="25" t="str">
        <f t="shared" ca="1" si="1023"/>
        <v/>
      </c>
      <c r="BR1059" s="25" t="str">
        <f t="shared" ca="1" si="1024"/>
        <v/>
      </c>
      <c r="BS1059" s="25" t="str">
        <f ca="1">IF($H1059="","",IF($Q1059="x",SUM(BL$3:BN1059)+SUM(BQ$3:BR1059)-SUM(BS$3:BS1058),0))</f>
        <v/>
      </c>
      <c r="BT1059" s="25" t="str">
        <f t="shared" ca="1" si="1025"/>
        <v/>
      </c>
      <c r="BU1059" s="25" t="str">
        <f t="shared" ca="1" si="990"/>
        <v/>
      </c>
      <c r="BV1059" s="7"/>
      <c r="BY1059" s="7"/>
      <c r="CB1059" s="131">
        <f t="shared" si="974"/>
        <v>1056</v>
      </c>
      <c r="CC1059" s="132" t="str">
        <f t="shared" ca="1" si="1026"/>
        <v/>
      </c>
      <c r="CD1059" s="133" t="str">
        <f t="shared" ca="1" si="975"/>
        <v/>
      </c>
      <c r="CE1059" s="133" t="str">
        <f t="shared" ca="1" si="1027"/>
        <v/>
      </c>
      <c r="CF1059" s="133" t="str">
        <f t="shared" ca="1" si="976"/>
        <v/>
      </c>
      <c r="CG1059" s="133" t="str">
        <f t="shared" ca="1" si="1028"/>
        <v/>
      </c>
      <c r="CH1059" s="133" t="str">
        <f ca="1">IF($H1059="","",IF(MONTH($H1059)=MONTH($C$4)-1,MAX(0,(CG1059-SUM(N1048:N1059)+SUM(O1048:O1059))-(VLOOKUP(CB1059-12,$CB$3:$CH1058,6,FALSE))),0)*0.25)</f>
        <v/>
      </c>
      <c r="CI1059" s="133" t="str">
        <f ca="1">IF($H1059="","",CG1059-SUM($CH$4:$CH1059))</f>
        <v/>
      </c>
      <c r="CK1059" s="133" t="str">
        <f ca="1">IF($H1059="","",SUM($N$4:$N1059)+$CK$3)</f>
        <v/>
      </c>
      <c r="CL1059" s="133" t="str">
        <f ca="1">IF($H1059="","",SUM($O$4:$O1059))</f>
        <v/>
      </c>
      <c r="CM1059" s="133" t="str">
        <f t="shared" ca="1" si="1031"/>
        <v/>
      </c>
      <c r="CN1059" s="133" t="str">
        <f ca="1">IF($H1059="","",ROUND(IF(MONTH($H1059)=MONTH($C$4)-1,BT1059*(1+CC1059)-SUM($CM$4:$CM1059),0),2))</f>
        <v/>
      </c>
      <c r="CZ1059" s="132" t="str">
        <f t="shared" ca="1" si="991"/>
        <v/>
      </c>
    </row>
    <row r="1060" spans="6:104" x14ac:dyDescent="0.2">
      <c r="F1060" s="3">
        <v>1057</v>
      </c>
      <c r="G1060" s="3">
        <f t="shared" si="972"/>
        <v>89</v>
      </c>
      <c r="H1060" s="8" t="str">
        <f t="shared" ca="1" si="1029"/>
        <v/>
      </c>
      <c r="I1060" s="6" t="str">
        <f t="shared" ca="1" si="977"/>
        <v/>
      </c>
      <c r="J1060" s="6" t="str">
        <f t="shared" ca="1" si="978"/>
        <v/>
      </c>
      <c r="K1060" s="7"/>
      <c r="L1060" s="6" t="str">
        <f ca="1">IF($H1060="","",IF($J1060="",VLOOKUP($I1060,Sterbetafeln!$A$4:$I$124,$D$10,FALSE),MAX(0.0005,VLOOKUP($I1060,Sterbetafeln!$A$4:$I$124,$D$10,FALSE)*VLOOKUP($J1060,Sterbetafeln!$A$4:$I$124,$D$13,FALSE))))</f>
        <v/>
      </c>
      <c r="M1060" s="78">
        <f ca="1">SUM($O$3:$O1060)</f>
        <v>0</v>
      </c>
      <c r="N1060" s="25" t="str">
        <f t="shared" ca="1" si="992"/>
        <v/>
      </c>
      <c r="O1060" s="25" t="str">
        <f t="shared" ca="1" si="993"/>
        <v/>
      </c>
      <c r="P1060" s="25" t="str">
        <f t="shared" ca="1" si="994"/>
        <v/>
      </c>
      <c r="Q1060" s="7" t="str">
        <f t="shared" ca="1" si="995"/>
        <v/>
      </c>
      <c r="R1060" s="25" t="str">
        <f t="shared" ca="1" si="996"/>
        <v/>
      </c>
      <c r="S1060" s="25">
        <f ca="1">SUM(R$3:R1060)</f>
        <v>0</v>
      </c>
      <c r="T1060" s="25" t="str">
        <f t="shared" ca="1" si="997"/>
        <v/>
      </c>
      <c r="U1060" s="25" t="str">
        <f t="shared" ca="1" si="979"/>
        <v/>
      </c>
      <c r="V1060" s="25" t="str">
        <f t="shared" ca="1" si="998"/>
        <v/>
      </c>
      <c r="W1060" s="25" t="str">
        <f t="shared" ca="1" si="980"/>
        <v/>
      </c>
      <c r="X1060" s="25" t="str">
        <f t="shared" ca="1" si="999"/>
        <v/>
      </c>
      <c r="Y1060" s="25" t="str">
        <f t="shared" ca="1" si="981"/>
        <v/>
      </c>
      <c r="Z1060" s="25" t="str">
        <f t="shared" ca="1" si="973"/>
        <v/>
      </c>
      <c r="AA1060" s="25" t="str">
        <f t="shared" ca="1" si="1000"/>
        <v/>
      </c>
      <c r="AB1060" s="25" t="str">
        <f ca="1">IF($H1060="","",IF($Q1060="x",SUM(U$3:W1060)+SUM(Z$3:AA1060)-SUM(AB$3:AB1059),0))</f>
        <v/>
      </c>
      <c r="AC1060" s="25" t="str">
        <f t="shared" ca="1" si="1001"/>
        <v/>
      </c>
      <c r="AD1060" s="25" t="str">
        <f t="shared" ca="1" si="982"/>
        <v/>
      </c>
      <c r="AE1060" s="7"/>
      <c r="AF1060" s="25" t="str">
        <f t="shared" ca="1" si="1002"/>
        <v/>
      </c>
      <c r="AG1060" s="25">
        <f ca="1">SUM(AF$3:AF1060)</f>
        <v>0</v>
      </c>
      <c r="AH1060" s="25" t="str">
        <f t="shared" ca="1" si="1003"/>
        <v/>
      </c>
      <c r="AI1060" s="25" t="str">
        <f t="shared" ca="1" si="983"/>
        <v/>
      </c>
      <c r="AJ1060" s="25" t="str">
        <f t="shared" ca="1" si="1004"/>
        <v/>
      </c>
      <c r="AK1060" s="25" t="str">
        <f t="shared" ca="1" si="984"/>
        <v/>
      </c>
      <c r="AL1060" s="25" t="str">
        <f t="shared" ca="1" si="1005"/>
        <v/>
      </c>
      <c r="AM1060" s="25" t="str">
        <f t="shared" ca="1" si="985"/>
        <v/>
      </c>
      <c r="AN1060" s="25" t="str">
        <f t="shared" ca="1" si="1006"/>
        <v/>
      </c>
      <c r="AO1060" s="25" t="str">
        <f t="shared" ca="1" si="1007"/>
        <v/>
      </c>
      <c r="AP1060" s="25" t="str">
        <f ca="1">IF($H1060="","",IF($Q1060="x",SUM(AI$3:AK1060)+SUM(AN$3:AO1060)-SUM(AP$3:AP1059),0))</f>
        <v/>
      </c>
      <c r="AQ1060" s="25" t="str">
        <f t="shared" ca="1" si="1008"/>
        <v/>
      </c>
      <c r="AR1060" s="25" t="str">
        <f t="shared" ca="1" si="986"/>
        <v/>
      </c>
      <c r="AS1060" s="7"/>
      <c r="AT1060" s="25" t="str">
        <f t="shared" ca="1" si="1009"/>
        <v/>
      </c>
      <c r="AU1060" s="25">
        <f ca="1">SUM(AT$3:AT1060)</f>
        <v>0</v>
      </c>
      <c r="AV1060" s="25" t="str">
        <f t="shared" ca="1" si="1010"/>
        <v/>
      </c>
      <c r="AW1060" s="25" t="str">
        <f t="shared" ca="1" si="987"/>
        <v/>
      </c>
      <c r="AX1060" s="25" t="str">
        <f t="shared" ca="1" si="1011"/>
        <v/>
      </c>
      <c r="AY1060" s="25" t="str">
        <f t="shared" ca="1" si="1012"/>
        <v/>
      </c>
      <c r="AZ1060" s="25" t="str">
        <f t="shared" ca="1" si="1013"/>
        <v/>
      </c>
      <c r="BA1060" s="25" t="str">
        <f t="shared" ca="1" si="1014"/>
        <v/>
      </c>
      <c r="BB1060" s="25" t="str">
        <f t="shared" ca="1" si="1015"/>
        <v/>
      </c>
      <c r="BC1060" s="25" t="str">
        <f t="shared" ca="1" si="1016"/>
        <v/>
      </c>
      <c r="BD1060" s="25" t="str">
        <f ca="1">IF($H1060="","",IF($Q1060="x",SUM(AW$3:AY1060)+SUM(BB$3:BC1060)-SUM(BD$3:BD1059),0))</f>
        <v/>
      </c>
      <c r="BE1060" s="25" t="str">
        <f t="shared" ca="1" si="1017"/>
        <v/>
      </c>
      <c r="BF1060" s="25" t="str">
        <f t="shared" ca="1" si="988"/>
        <v/>
      </c>
      <c r="BG1060" s="7"/>
      <c r="BI1060" s="25" t="str">
        <f t="shared" ca="1" si="1018"/>
        <v/>
      </c>
      <c r="BJ1060" s="25">
        <f ca="1">SUM(BI$3:BI1060)</f>
        <v>0</v>
      </c>
      <c r="BK1060" s="25" t="str">
        <f t="shared" ca="1" si="1030"/>
        <v/>
      </c>
      <c r="BL1060" s="25" t="str">
        <f t="shared" ca="1" si="989"/>
        <v/>
      </c>
      <c r="BM1060" s="25" t="str">
        <f t="shared" ca="1" si="1019"/>
        <v/>
      </c>
      <c r="BN1060" s="25" t="str">
        <f t="shared" ca="1" si="1020"/>
        <v/>
      </c>
      <c r="BO1060" s="25" t="str">
        <f t="shared" ca="1" si="1021"/>
        <v/>
      </c>
      <c r="BP1060" s="25" t="str">
        <f t="shared" ca="1" si="1022"/>
        <v/>
      </c>
      <c r="BQ1060" s="25" t="str">
        <f t="shared" ca="1" si="1023"/>
        <v/>
      </c>
      <c r="BR1060" s="25" t="str">
        <f t="shared" ca="1" si="1024"/>
        <v/>
      </c>
      <c r="BS1060" s="25" t="str">
        <f ca="1">IF($H1060="","",IF($Q1060="x",SUM(BL$3:BN1060)+SUM(BQ$3:BR1060)-SUM(BS$3:BS1059),0))</f>
        <v/>
      </c>
      <c r="BT1060" s="25" t="str">
        <f t="shared" ca="1" si="1025"/>
        <v/>
      </c>
      <c r="BU1060" s="25" t="str">
        <f t="shared" ca="1" si="990"/>
        <v/>
      </c>
      <c r="BV1060" s="7"/>
      <c r="BY1060" s="7"/>
      <c r="CB1060" s="131">
        <f t="shared" si="974"/>
        <v>1057</v>
      </c>
      <c r="CC1060" s="132" t="str">
        <f t="shared" ca="1" si="1026"/>
        <v/>
      </c>
      <c r="CD1060" s="133" t="str">
        <f t="shared" ca="1" si="975"/>
        <v/>
      </c>
      <c r="CE1060" s="133" t="str">
        <f t="shared" ca="1" si="1027"/>
        <v/>
      </c>
      <c r="CF1060" s="133" t="str">
        <f t="shared" ca="1" si="976"/>
        <v/>
      </c>
      <c r="CG1060" s="133" t="str">
        <f t="shared" ca="1" si="1028"/>
        <v/>
      </c>
      <c r="CH1060" s="133" t="str">
        <f ca="1">IF($H1060="","",IF(MONTH($H1060)=MONTH($C$4)-1,MAX(0,(CG1060-SUM(N1049:N1060)+SUM(O1049:O1060))-(VLOOKUP(CB1060-12,$CB$3:$CH1059,6,FALSE))),0)*0.25)</f>
        <v/>
      </c>
      <c r="CI1060" s="133" t="str">
        <f ca="1">IF($H1060="","",CG1060-SUM($CH$4:$CH1060))</f>
        <v/>
      </c>
      <c r="CK1060" s="133" t="str">
        <f ca="1">IF($H1060="","",SUM($N$4:$N1060)+$CK$3)</f>
        <v/>
      </c>
      <c r="CL1060" s="133" t="str">
        <f ca="1">IF($H1060="","",SUM($O$4:$O1060))</f>
        <v/>
      </c>
      <c r="CM1060" s="133" t="str">
        <f t="shared" ca="1" si="1031"/>
        <v/>
      </c>
      <c r="CN1060" s="133" t="str">
        <f ca="1">IF($H1060="","",ROUND(IF(MONTH($H1060)=MONTH($C$4)-1,BT1060*(1+CC1060)-SUM($CM$4:$CM1060),0),2))</f>
        <v/>
      </c>
      <c r="CZ1060" s="132" t="str">
        <f t="shared" ca="1" si="991"/>
        <v/>
      </c>
    </row>
    <row r="1061" spans="6:104" x14ac:dyDescent="0.2">
      <c r="F1061" s="3">
        <v>1058</v>
      </c>
      <c r="G1061" s="3">
        <f t="shared" si="972"/>
        <v>89</v>
      </c>
      <c r="H1061" s="8" t="str">
        <f t="shared" ca="1" si="1029"/>
        <v/>
      </c>
      <c r="I1061" s="6" t="str">
        <f t="shared" ca="1" si="977"/>
        <v/>
      </c>
      <c r="J1061" s="6" t="str">
        <f t="shared" ca="1" si="978"/>
        <v/>
      </c>
      <c r="K1061" s="7"/>
      <c r="L1061" s="6" t="str">
        <f ca="1">IF($H1061="","",IF($J1061="",VLOOKUP($I1061,Sterbetafeln!$A$4:$I$124,$D$10,FALSE),MAX(0.0005,VLOOKUP($I1061,Sterbetafeln!$A$4:$I$124,$D$10,FALSE)*VLOOKUP($J1061,Sterbetafeln!$A$4:$I$124,$D$13,FALSE))))</f>
        <v/>
      </c>
      <c r="M1061" s="78">
        <f ca="1">SUM($O$3:$O1061)</f>
        <v>0</v>
      </c>
      <c r="N1061" s="25" t="str">
        <f t="shared" ca="1" si="992"/>
        <v/>
      </c>
      <c r="O1061" s="25" t="str">
        <f t="shared" ca="1" si="993"/>
        <v/>
      </c>
      <c r="P1061" s="25" t="str">
        <f t="shared" ca="1" si="994"/>
        <v/>
      </c>
      <c r="Q1061" s="7" t="str">
        <f t="shared" ca="1" si="995"/>
        <v/>
      </c>
      <c r="R1061" s="25" t="str">
        <f t="shared" ca="1" si="996"/>
        <v/>
      </c>
      <c r="S1061" s="25">
        <f ca="1">SUM(R$3:R1061)</f>
        <v>0</v>
      </c>
      <c r="T1061" s="25" t="str">
        <f t="shared" ca="1" si="997"/>
        <v/>
      </c>
      <c r="U1061" s="25" t="str">
        <f t="shared" ca="1" si="979"/>
        <v/>
      </c>
      <c r="V1061" s="25" t="str">
        <f t="shared" ca="1" si="998"/>
        <v/>
      </c>
      <c r="W1061" s="25" t="str">
        <f t="shared" ca="1" si="980"/>
        <v/>
      </c>
      <c r="X1061" s="25" t="str">
        <f t="shared" ca="1" si="999"/>
        <v/>
      </c>
      <c r="Y1061" s="25" t="str">
        <f t="shared" ca="1" si="981"/>
        <v/>
      </c>
      <c r="Z1061" s="25" t="str">
        <f t="shared" ca="1" si="973"/>
        <v/>
      </c>
      <c r="AA1061" s="25" t="str">
        <f t="shared" ca="1" si="1000"/>
        <v/>
      </c>
      <c r="AB1061" s="25" t="str">
        <f ca="1">IF($H1061="","",IF($Q1061="x",SUM(U$3:W1061)+SUM(Z$3:AA1061)-SUM(AB$3:AB1060),0))</f>
        <v/>
      </c>
      <c r="AC1061" s="25" t="str">
        <f t="shared" ca="1" si="1001"/>
        <v/>
      </c>
      <c r="AD1061" s="25" t="str">
        <f t="shared" ca="1" si="982"/>
        <v/>
      </c>
      <c r="AE1061" s="7"/>
      <c r="AF1061" s="25" t="str">
        <f t="shared" ca="1" si="1002"/>
        <v/>
      </c>
      <c r="AG1061" s="25">
        <f ca="1">SUM(AF$3:AF1061)</f>
        <v>0</v>
      </c>
      <c r="AH1061" s="25" t="str">
        <f t="shared" ca="1" si="1003"/>
        <v/>
      </c>
      <c r="AI1061" s="25" t="str">
        <f t="shared" ca="1" si="983"/>
        <v/>
      </c>
      <c r="AJ1061" s="25" t="str">
        <f t="shared" ca="1" si="1004"/>
        <v/>
      </c>
      <c r="AK1061" s="25" t="str">
        <f t="shared" ca="1" si="984"/>
        <v/>
      </c>
      <c r="AL1061" s="25" t="str">
        <f t="shared" ca="1" si="1005"/>
        <v/>
      </c>
      <c r="AM1061" s="25" t="str">
        <f t="shared" ca="1" si="985"/>
        <v/>
      </c>
      <c r="AN1061" s="25" t="str">
        <f t="shared" ca="1" si="1006"/>
        <v/>
      </c>
      <c r="AO1061" s="25" t="str">
        <f t="shared" ca="1" si="1007"/>
        <v/>
      </c>
      <c r="AP1061" s="25" t="str">
        <f ca="1">IF($H1061="","",IF($Q1061="x",SUM(AI$3:AK1061)+SUM(AN$3:AO1061)-SUM(AP$3:AP1060),0))</f>
        <v/>
      </c>
      <c r="AQ1061" s="25" t="str">
        <f t="shared" ca="1" si="1008"/>
        <v/>
      </c>
      <c r="AR1061" s="25" t="str">
        <f t="shared" ca="1" si="986"/>
        <v/>
      </c>
      <c r="AS1061" s="7"/>
      <c r="AT1061" s="25" t="str">
        <f t="shared" ca="1" si="1009"/>
        <v/>
      </c>
      <c r="AU1061" s="25">
        <f ca="1">SUM(AT$3:AT1061)</f>
        <v>0</v>
      </c>
      <c r="AV1061" s="25" t="str">
        <f t="shared" ca="1" si="1010"/>
        <v/>
      </c>
      <c r="AW1061" s="25" t="str">
        <f t="shared" ca="1" si="987"/>
        <v/>
      </c>
      <c r="AX1061" s="25" t="str">
        <f t="shared" ca="1" si="1011"/>
        <v/>
      </c>
      <c r="AY1061" s="25" t="str">
        <f t="shared" ca="1" si="1012"/>
        <v/>
      </c>
      <c r="AZ1061" s="25" t="str">
        <f t="shared" ca="1" si="1013"/>
        <v/>
      </c>
      <c r="BA1061" s="25" t="str">
        <f t="shared" ca="1" si="1014"/>
        <v/>
      </c>
      <c r="BB1061" s="25" t="str">
        <f t="shared" ca="1" si="1015"/>
        <v/>
      </c>
      <c r="BC1061" s="25" t="str">
        <f t="shared" ca="1" si="1016"/>
        <v/>
      </c>
      <c r="BD1061" s="25" t="str">
        <f ca="1">IF($H1061="","",IF($Q1061="x",SUM(AW$3:AY1061)+SUM(BB$3:BC1061)-SUM(BD$3:BD1060),0))</f>
        <v/>
      </c>
      <c r="BE1061" s="25" t="str">
        <f t="shared" ca="1" si="1017"/>
        <v/>
      </c>
      <c r="BF1061" s="25" t="str">
        <f t="shared" ca="1" si="988"/>
        <v/>
      </c>
      <c r="BG1061" s="7"/>
      <c r="BI1061" s="25" t="str">
        <f t="shared" ca="1" si="1018"/>
        <v/>
      </c>
      <c r="BJ1061" s="25">
        <f ca="1">SUM(BI$3:BI1061)</f>
        <v>0</v>
      </c>
      <c r="BK1061" s="25" t="str">
        <f t="shared" ca="1" si="1030"/>
        <v/>
      </c>
      <c r="BL1061" s="25" t="str">
        <f t="shared" ca="1" si="989"/>
        <v/>
      </c>
      <c r="BM1061" s="25" t="str">
        <f t="shared" ca="1" si="1019"/>
        <v/>
      </c>
      <c r="BN1061" s="25" t="str">
        <f t="shared" ca="1" si="1020"/>
        <v/>
      </c>
      <c r="BO1061" s="25" t="str">
        <f t="shared" ca="1" si="1021"/>
        <v/>
      </c>
      <c r="BP1061" s="25" t="str">
        <f t="shared" ca="1" si="1022"/>
        <v/>
      </c>
      <c r="BQ1061" s="25" t="str">
        <f t="shared" ca="1" si="1023"/>
        <v/>
      </c>
      <c r="BR1061" s="25" t="str">
        <f t="shared" ca="1" si="1024"/>
        <v/>
      </c>
      <c r="BS1061" s="25" t="str">
        <f ca="1">IF($H1061="","",IF($Q1061="x",SUM(BL$3:BN1061)+SUM(BQ$3:BR1061)-SUM(BS$3:BS1060),0))</f>
        <v/>
      </c>
      <c r="BT1061" s="25" t="str">
        <f t="shared" ca="1" si="1025"/>
        <v/>
      </c>
      <c r="BU1061" s="25" t="str">
        <f t="shared" ca="1" si="990"/>
        <v/>
      </c>
      <c r="BV1061" s="7"/>
      <c r="BY1061" s="7"/>
      <c r="CB1061" s="131">
        <f t="shared" si="974"/>
        <v>1058</v>
      </c>
      <c r="CC1061" s="132" t="str">
        <f t="shared" ca="1" si="1026"/>
        <v/>
      </c>
      <c r="CD1061" s="133" t="str">
        <f t="shared" ca="1" si="975"/>
        <v/>
      </c>
      <c r="CE1061" s="133" t="str">
        <f t="shared" ca="1" si="1027"/>
        <v/>
      </c>
      <c r="CF1061" s="133" t="str">
        <f t="shared" ca="1" si="976"/>
        <v/>
      </c>
      <c r="CG1061" s="133" t="str">
        <f t="shared" ca="1" si="1028"/>
        <v/>
      </c>
      <c r="CH1061" s="133" t="str">
        <f ca="1">IF($H1061="","",IF(MONTH($H1061)=MONTH($C$4)-1,MAX(0,(CG1061-SUM(N1050:N1061)+SUM(O1050:O1061))-(VLOOKUP(CB1061-12,$CB$3:$CH1060,6,FALSE))),0)*0.25)</f>
        <v/>
      </c>
      <c r="CI1061" s="133" t="str">
        <f ca="1">IF($H1061="","",CG1061-SUM($CH$4:$CH1061))</f>
        <v/>
      </c>
      <c r="CK1061" s="133" t="str">
        <f ca="1">IF($H1061="","",SUM($N$4:$N1061)+$CK$3)</f>
        <v/>
      </c>
      <c r="CL1061" s="133" t="str">
        <f ca="1">IF($H1061="","",SUM($O$4:$O1061))</f>
        <v/>
      </c>
      <c r="CM1061" s="133" t="str">
        <f t="shared" ca="1" si="1031"/>
        <v/>
      </c>
      <c r="CN1061" s="133" t="str">
        <f ca="1">IF($H1061="","",ROUND(IF(MONTH($H1061)=MONTH($C$4)-1,BT1061*(1+CC1061)-SUM($CM$4:$CM1061),0),2))</f>
        <v/>
      </c>
      <c r="CZ1061" s="132" t="str">
        <f t="shared" ca="1" si="991"/>
        <v/>
      </c>
    </row>
    <row r="1062" spans="6:104" x14ac:dyDescent="0.2">
      <c r="F1062" s="3">
        <v>1059</v>
      </c>
      <c r="G1062" s="3">
        <f t="shared" si="972"/>
        <v>89</v>
      </c>
      <c r="H1062" s="8" t="str">
        <f t="shared" ca="1" si="1029"/>
        <v/>
      </c>
      <c r="I1062" s="6" t="str">
        <f t="shared" ca="1" si="977"/>
        <v/>
      </c>
      <c r="J1062" s="6" t="str">
        <f t="shared" ca="1" si="978"/>
        <v/>
      </c>
      <c r="K1062" s="7"/>
      <c r="L1062" s="6" t="str">
        <f ca="1">IF($H1062="","",IF($J1062="",VLOOKUP($I1062,Sterbetafeln!$A$4:$I$124,$D$10,FALSE),MAX(0.0005,VLOOKUP($I1062,Sterbetafeln!$A$4:$I$124,$D$10,FALSE)*VLOOKUP($J1062,Sterbetafeln!$A$4:$I$124,$D$13,FALSE))))</f>
        <v/>
      </c>
      <c r="M1062" s="78">
        <f ca="1">SUM($O$3:$O1062)</f>
        <v>0</v>
      </c>
      <c r="N1062" s="25" t="str">
        <f t="shared" ca="1" si="992"/>
        <v/>
      </c>
      <c r="O1062" s="25" t="str">
        <f t="shared" ca="1" si="993"/>
        <v/>
      </c>
      <c r="P1062" s="25" t="str">
        <f t="shared" ca="1" si="994"/>
        <v/>
      </c>
      <c r="Q1062" s="7" t="str">
        <f t="shared" ca="1" si="995"/>
        <v/>
      </c>
      <c r="R1062" s="25" t="str">
        <f t="shared" ca="1" si="996"/>
        <v/>
      </c>
      <c r="S1062" s="25">
        <f ca="1">SUM(R$3:R1062)</f>
        <v>0</v>
      </c>
      <c r="T1062" s="25" t="str">
        <f t="shared" ca="1" si="997"/>
        <v/>
      </c>
      <c r="U1062" s="25" t="str">
        <f t="shared" ca="1" si="979"/>
        <v/>
      </c>
      <c r="V1062" s="25" t="str">
        <f t="shared" ca="1" si="998"/>
        <v/>
      </c>
      <c r="W1062" s="25" t="str">
        <f t="shared" ca="1" si="980"/>
        <v/>
      </c>
      <c r="X1062" s="25" t="str">
        <f t="shared" ca="1" si="999"/>
        <v/>
      </c>
      <c r="Y1062" s="25" t="str">
        <f t="shared" ca="1" si="981"/>
        <v/>
      </c>
      <c r="Z1062" s="25" t="str">
        <f t="shared" ca="1" si="973"/>
        <v/>
      </c>
      <c r="AA1062" s="25" t="str">
        <f t="shared" ca="1" si="1000"/>
        <v/>
      </c>
      <c r="AB1062" s="25" t="str">
        <f ca="1">IF($H1062="","",IF($Q1062="x",SUM(U$3:W1062)+SUM(Z$3:AA1062)-SUM(AB$3:AB1061),0))</f>
        <v/>
      </c>
      <c r="AC1062" s="25" t="str">
        <f t="shared" ca="1" si="1001"/>
        <v/>
      </c>
      <c r="AD1062" s="25" t="str">
        <f t="shared" ca="1" si="982"/>
        <v/>
      </c>
      <c r="AE1062" s="7"/>
      <c r="AF1062" s="25" t="str">
        <f t="shared" ca="1" si="1002"/>
        <v/>
      </c>
      <c r="AG1062" s="25">
        <f ca="1">SUM(AF$3:AF1062)</f>
        <v>0</v>
      </c>
      <c r="AH1062" s="25" t="str">
        <f t="shared" ca="1" si="1003"/>
        <v/>
      </c>
      <c r="AI1062" s="25" t="str">
        <f t="shared" ca="1" si="983"/>
        <v/>
      </c>
      <c r="AJ1062" s="25" t="str">
        <f t="shared" ca="1" si="1004"/>
        <v/>
      </c>
      <c r="AK1062" s="25" t="str">
        <f t="shared" ca="1" si="984"/>
        <v/>
      </c>
      <c r="AL1062" s="25" t="str">
        <f t="shared" ca="1" si="1005"/>
        <v/>
      </c>
      <c r="AM1062" s="25" t="str">
        <f t="shared" ca="1" si="985"/>
        <v/>
      </c>
      <c r="AN1062" s="25" t="str">
        <f t="shared" ca="1" si="1006"/>
        <v/>
      </c>
      <c r="AO1062" s="25" t="str">
        <f t="shared" ca="1" si="1007"/>
        <v/>
      </c>
      <c r="AP1062" s="25" t="str">
        <f ca="1">IF($H1062="","",IF($Q1062="x",SUM(AI$3:AK1062)+SUM(AN$3:AO1062)-SUM(AP$3:AP1061),0))</f>
        <v/>
      </c>
      <c r="AQ1062" s="25" t="str">
        <f t="shared" ca="1" si="1008"/>
        <v/>
      </c>
      <c r="AR1062" s="25" t="str">
        <f t="shared" ca="1" si="986"/>
        <v/>
      </c>
      <c r="AS1062" s="7"/>
      <c r="AT1062" s="25" t="str">
        <f t="shared" ca="1" si="1009"/>
        <v/>
      </c>
      <c r="AU1062" s="25">
        <f ca="1">SUM(AT$3:AT1062)</f>
        <v>0</v>
      </c>
      <c r="AV1062" s="25" t="str">
        <f t="shared" ca="1" si="1010"/>
        <v/>
      </c>
      <c r="AW1062" s="25" t="str">
        <f t="shared" ca="1" si="987"/>
        <v/>
      </c>
      <c r="AX1062" s="25" t="str">
        <f t="shared" ca="1" si="1011"/>
        <v/>
      </c>
      <c r="AY1062" s="25" t="str">
        <f t="shared" ca="1" si="1012"/>
        <v/>
      </c>
      <c r="AZ1062" s="25" t="str">
        <f t="shared" ca="1" si="1013"/>
        <v/>
      </c>
      <c r="BA1062" s="25" t="str">
        <f t="shared" ca="1" si="1014"/>
        <v/>
      </c>
      <c r="BB1062" s="25" t="str">
        <f t="shared" ca="1" si="1015"/>
        <v/>
      </c>
      <c r="BC1062" s="25" t="str">
        <f t="shared" ca="1" si="1016"/>
        <v/>
      </c>
      <c r="BD1062" s="25" t="str">
        <f ca="1">IF($H1062="","",IF($Q1062="x",SUM(AW$3:AY1062)+SUM(BB$3:BC1062)-SUM(BD$3:BD1061),0))</f>
        <v/>
      </c>
      <c r="BE1062" s="25" t="str">
        <f t="shared" ca="1" si="1017"/>
        <v/>
      </c>
      <c r="BF1062" s="25" t="str">
        <f t="shared" ca="1" si="988"/>
        <v/>
      </c>
      <c r="BG1062" s="7"/>
      <c r="BI1062" s="25" t="str">
        <f t="shared" ca="1" si="1018"/>
        <v/>
      </c>
      <c r="BJ1062" s="25">
        <f ca="1">SUM(BI$3:BI1062)</f>
        <v>0</v>
      </c>
      <c r="BK1062" s="25" t="str">
        <f t="shared" ca="1" si="1030"/>
        <v/>
      </c>
      <c r="BL1062" s="25" t="str">
        <f t="shared" ca="1" si="989"/>
        <v/>
      </c>
      <c r="BM1062" s="25" t="str">
        <f t="shared" ca="1" si="1019"/>
        <v/>
      </c>
      <c r="BN1062" s="25" t="str">
        <f t="shared" ca="1" si="1020"/>
        <v/>
      </c>
      <c r="BO1062" s="25" t="str">
        <f t="shared" ca="1" si="1021"/>
        <v/>
      </c>
      <c r="BP1062" s="25" t="str">
        <f t="shared" ca="1" si="1022"/>
        <v/>
      </c>
      <c r="BQ1062" s="25" t="str">
        <f t="shared" ca="1" si="1023"/>
        <v/>
      </c>
      <c r="BR1062" s="25" t="str">
        <f t="shared" ca="1" si="1024"/>
        <v/>
      </c>
      <c r="BS1062" s="25" t="str">
        <f ca="1">IF($H1062="","",IF($Q1062="x",SUM(BL$3:BN1062)+SUM(BQ$3:BR1062)-SUM(BS$3:BS1061),0))</f>
        <v/>
      </c>
      <c r="BT1062" s="25" t="str">
        <f t="shared" ca="1" si="1025"/>
        <v/>
      </c>
      <c r="BU1062" s="25" t="str">
        <f t="shared" ca="1" si="990"/>
        <v/>
      </c>
      <c r="BV1062" s="7"/>
      <c r="BY1062" s="7"/>
      <c r="CB1062" s="131">
        <f t="shared" si="974"/>
        <v>1059</v>
      </c>
      <c r="CC1062" s="132" t="str">
        <f t="shared" ca="1" si="1026"/>
        <v/>
      </c>
      <c r="CD1062" s="133" t="str">
        <f t="shared" ca="1" si="975"/>
        <v/>
      </c>
      <c r="CE1062" s="133" t="str">
        <f t="shared" ca="1" si="1027"/>
        <v/>
      </c>
      <c r="CF1062" s="133" t="str">
        <f t="shared" ca="1" si="976"/>
        <v/>
      </c>
      <c r="CG1062" s="133" t="str">
        <f t="shared" ca="1" si="1028"/>
        <v/>
      </c>
      <c r="CH1062" s="133" t="str">
        <f ca="1">IF($H1062="","",IF(MONTH($H1062)=MONTH($C$4)-1,MAX(0,(CG1062-SUM(N1051:N1062)+SUM(O1051:O1062))-(VLOOKUP(CB1062-12,$CB$3:$CH1061,6,FALSE))),0)*0.25)</f>
        <v/>
      </c>
      <c r="CI1062" s="133" t="str">
        <f ca="1">IF($H1062="","",CG1062-SUM($CH$4:$CH1062))</f>
        <v/>
      </c>
      <c r="CK1062" s="133" t="str">
        <f ca="1">IF($H1062="","",SUM($N$4:$N1062)+$CK$3)</f>
        <v/>
      </c>
      <c r="CL1062" s="133" t="str">
        <f ca="1">IF($H1062="","",SUM($O$4:$O1062))</f>
        <v/>
      </c>
      <c r="CM1062" s="133" t="str">
        <f t="shared" ca="1" si="1031"/>
        <v/>
      </c>
      <c r="CN1062" s="133" t="str">
        <f ca="1">IF($H1062="","",ROUND(IF(MONTH($H1062)=MONTH($C$4)-1,BT1062*(1+CC1062)-SUM($CM$4:$CM1062),0),2))</f>
        <v/>
      </c>
      <c r="CZ1062" s="132" t="str">
        <f t="shared" ca="1" si="991"/>
        <v/>
      </c>
    </row>
    <row r="1063" spans="6:104" x14ac:dyDescent="0.2">
      <c r="F1063" s="3">
        <v>1060</v>
      </c>
      <c r="G1063" s="3">
        <f t="shared" si="972"/>
        <v>89</v>
      </c>
      <c r="H1063" s="8" t="str">
        <f t="shared" ca="1" si="1029"/>
        <v/>
      </c>
      <c r="I1063" s="6" t="str">
        <f t="shared" ca="1" si="977"/>
        <v/>
      </c>
      <c r="J1063" s="6" t="str">
        <f t="shared" ca="1" si="978"/>
        <v/>
      </c>
      <c r="K1063" s="7"/>
      <c r="L1063" s="6" t="str">
        <f ca="1">IF($H1063="","",IF($J1063="",VLOOKUP($I1063,Sterbetafeln!$A$4:$I$124,$D$10,FALSE),MAX(0.0005,VLOOKUP($I1063,Sterbetafeln!$A$4:$I$124,$D$10,FALSE)*VLOOKUP($J1063,Sterbetafeln!$A$4:$I$124,$D$13,FALSE))))</f>
        <v/>
      </c>
      <c r="M1063" s="78">
        <f ca="1">SUM($O$3:$O1063)</f>
        <v>0</v>
      </c>
      <c r="N1063" s="25" t="str">
        <f t="shared" ca="1" si="992"/>
        <v/>
      </c>
      <c r="O1063" s="25" t="str">
        <f t="shared" ca="1" si="993"/>
        <v/>
      </c>
      <c r="P1063" s="25" t="str">
        <f t="shared" ca="1" si="994"/>
        <v/>
      </c>
      <c r="Q1063" s="7" t="str">
        <f t="shared" ca="1" si="995"/>
        <v/>
      </c>
      <c r="R1063" s="25" t="str">
        <f t="shared" ca="1" si="996"/>
        <v/>
      </c>
      <c r="S1063" s="25">
        <f ca="1">SUM(R$3:R1063)</f>
        <v>0</v>
      </c>
      <c r="T1063" s="25" t="str">
        <f t="shared" ca="1" si="997"/>
        <v/>
      </c>
      <c r="U1063" s="25" t="str">
        <f t="shared" ca="1" si="979"/>
        <v/>
      </c>
      <c r="V1063" s="25" t="str">
        <f t="shared" ca="1" si="998"/>
        <v/>
      </c>
      <c r="W1063" s="25" t="str">
        <f t="shared" ca="1" si="980"/>
        <v/>
      </c>
      <c r="X1063" s="25" t="str">
        <f t="shared" ca="1" si="999"/>
        <v/>
      </c>
      <c r="Y1063" s="25" t="str">
        <f t="shared" ca="1" si="981"/>
        <v/>
      </c>
      <c r="Z1063" s="25" t="str">
        <f t="shared" ca="1" si="973"/>
        <v/>
      </c>
      <c r="AA1063" s="25" t="str">
        <f t="shared" ca="1" si="1000"/>
        <v/>
      </c>
      <c r="AB1063" s="25" t="str">
        <f ca="1">IF($H1063="","",IF($Q1063="x",SUM(U$3:W1063)+SUM(Z$3:AA1063)-SUM(AB$3:AB1062),0))</f>
        <v/>
      </c>
      <c r="AC1063" s="25" t="str">
        <f t="shared" ca="1" si="1001"/>
        <v/>
      </c>
      <c r="AD1063" s="25" t="str">
        <f t="shared" ca="1" si="982"/>
        <v/>
      </c>
      <c r="AE1063" s="7"/>
      <c r="AF1063" s="25" t="str">
        <f t="shared" ca="1" si="1002"/>
        <v/>
      </c>
      <c r="AG1063" s="25">
        <f ca="1">SUM(AF$3:AF1063)</f>
        <v>0</v>
      </c>
      <c r="AH1063" s="25" t="str">
        <f t="shared" ca="1" si="1003"/>
        <v/>
      </c>
      <c r="AI1063" s="25" t="str">
        <f t="shared" ca="1" si="983"/>
        <v/>
      </c>
      <c r="AJ1063" s="25" t="str">
        <f t="shared" ca="1" si="1004"/>
        <v/>
      </c>
      <c r="AK1063" s="25" t="str">
        <f t="shared" ca="1" si="984"/>
        <v/>
      </c>
      <c r="AL1063" s="25" t="str">
        <f t="shared" ca="1" si="1005"/>
        <v/>
      </c>
      <c r="AM1063" s="25" t="str">
        <f t="shared" ca="1" si="985"/>
        <v/>
      </c>
      <c r="AN1063" s="25" t="str">
        <f t="shared" ca="1" si="1006"/>
        <v/>
      </c>
      <c r="AO1063" s="25" t="str">
        <f t="shared" ca="1" si="1007"/>
        <v/>
      </c>
      <c r="AP1063" s="25" t="str">
        <f ca="1">IF($H1063="","",IF($Q1063="x",SUM(AI$3:AK1063)+SUM(AN$3:AO1063)-SUM(AP$3:AP1062),0))</f>
        <v/>
      </c>
      <c r="AQ1063" s="25" t="str">
        <f t="shared" ca="1" si="1008"/>
        <v/>
      </c>
      <c r="AR1063" s="25" t="str">
        <f t="shared" ca="1" si="986"/>
        <v/>
      </c>
      <c r="AS1063" s="7"/>
      <c r="AT1063" s="25" t="str">
        <f t="shared" ca="1" si="1009"/>
        <v/>
      </c>
      <c r="AU1063" s="25">
        <f ca="1">SUM(AT$3:AT1063)</f>
        <v>0</v>
      </c>
      <c r="AV1063" s="25" t="str">
        <f t="shared" ca="1" si="1010"/>
        <v/>
      </c>
      <c r="AW1063" s="25" t="str">
        <f t="shared" ca="1" si="987"/>
        <v/>
      </c>
      <c r="AX1063" s="25" t="str">
        <f t="shared" ca="1" si="1011"/>
        <v/>
      </c>
      <c r="AY1063" s="25" t="str">
        <f t="shared" ca="1" si="1012"/>
        <v/>
      </c>
      <c r="AZ1063" s="25" t="str">
        <f t="shared" ca="1" si="1013"/>
        <v/>
      </c>
      <c r="BA1063" s="25" t="str">
        <f t="shared" ca="1" si="1014"/>
        <v/>
      </c>
      <c r="BB1063" s="25" t="str">
        <f t="shared" ca="1" si="1015"/>
        <v/>
      </c>
      <c r="BC1063" s="25" t="str">
        <f t="shared" ca="1" si="1016"/>
        <v/>
      </c>
      <c r="BD1063" s="25" t="str">
        <f ca="1">IF($H1063="","",IF($Q1063="x",SUM(AW$3:AY1063)+SUM(BB$3:BC1063)-SUM(BD$3:BD1062),0))</f>
        <v/>
      </c>
      <c r="BE1063" s="25" t="str">
        <f t="shared" ca="1" si="1017"/>
        <v/>
      </c>
      <c r="BF1063" s="25" t="str">
        <f t="shared" ca="1" si="988"/>
        <v/>
      </c>
      <c r="BG1063" s="7"/>
      <c r="BI1063" s="25" t="str">
        <f t="shared" ca="1" si="1018"/>
        <v/>
      </c>
      <c r="BJ1063" s="25">
        <f ca="1">SUM(BI$3:BI1063)</f>
        <v>0</v>
      </c>
      <c r="BK1063" s="25" t="str">
        <f t="shared" ca="1" si="1030"/>
        <v/>
      </c>
      <c r="BL1063" s="25" t="str">
        <f t="shared" ca="1" si="989"/>
        <v/>
      </c>
      <c r="BM1063" s="25" t="str">
        <f t="shared" ca="1" si="1019"/>
        <v/>
      </c>
      <c r="BN1063" s="25" t="str">
        <f t="shared" ca="1" si="1020"/>
        <v/>
      </c>
      <c r="BO1063" s="25" t="str">
        <f t="shared" ca="1" si="1021"/>
        <v/>
      </c>
      <c r="BP1063" s="25" t="str">
        <f t="shared" ca="1" si="1022"/>
        <v/>
      </c>
      <c r="BQ1063" s="25" t="str">
        <f t="shared" ca="1" si="1023"/>
        <v/>
      </c>
      <c r="BR1063" s="25" t="str">
        <f t="shared" ca="1" si="1024"/>
        <v/>
      </c>
      <c r="BS1063" s="25" t="str">
        <f ca="1">IF($H1063="","",IF($Q1063="x",SUM(BL$3:BN1063)+SUM(BQ$3:BR1063)-SUM(BS$3:BS1062),0))</f>
        <v/>
      </c>
      <c r="BT1063" s="25" t="str">
        <f t="shared" ca="1" si="1025"/>
        <v/>
      </c>
      <c r="BU1063" s="25" t="str">
        <f t="shared" ca="1" si="990"/>
        <v/>
      </c>
      <c r="BV1063" s="7"/>
      <c r="BY1063" s="7"/>
      <c r="CB1063" s="131">
        <f t="shared" si="974"/>
        <v>1060</v>
      </c>
      <c r="CC1063" s="132" t="str">
        <f t="shared" ca="1" si="1026"/>
        <v/>
      </c>
      <c r="CD1063" s="133" t="str">
        <f t="shared" ca="1" si="975"/>
        <v/>
      </c>
      <c r="CE1063" s="133" t="str">
        <f t="shared" ca="1" si="1027"/>
        <v/>
      </c>
      <c r="CF1063" s="133" t="str">
        <f t="shared" ca="1" si="976"/>
        <v/>
      </c>
      <c r="CG1063" s="133" t="str">
        <f t="shared" ca="1" si="1028"/>
        <v/>
      </c>
      <c r="CH1063" s="133" t="str">
        <f ca="1">IF($H1063="","",IF(MONTH($H1063)=MONTH($C$4)-1,MAX(0,(CG1063-SUM(N1052:N1063)+SUM(O1052:O1063))-(VLOOKUP(CB1063-12,$CB$3:$CH1062,6,FALSE))),0)*0.25)</f>
        <v/>
      </c>
      <c r="CI1063" s="133" t="str">
        <f ca="1">IF($H1063="","",CG1063-SUM($CH$4:$CH1063))</f>
        <v/>
      </c>
      <c r="CK1063" s="133" t="str">
        <f ca="1">IF($H1063="","",SUM($N$4:$N1063)+$CK$3)</f>
        <v/>
      </c>
      <c r="CL1063" s="133" t="str">
        <f ca="1">IF($H1063="","",SUM($O$4:$O1063))</f>
        <v/>
      </c>
      <c r="CM1063" s="133" t="str">
        <f t="shared" ca="1" si="1031"/>
        <v/>
      </c>
      <c r="CN1063" s="133" t="str">
        <f ca="1">IF($H1063="","",ROUND(IF(MONTH($H1063)=MONTH($C$4)-1,BT1063*(1+CC1063)-SUM($CM$4:$CM1063),0),2))</f>
        <v/>
      </c>
      <c r="CZ1063" s="132" t="str">
        <f t="shared" ca="1" si="991"/>
        <v/>
      </c>
    </row>
    <row r="1064" spans="6:104" x14ac:dyDescent="0.2">
      <c r="F1064" s="3">
        <v>1061</v>
      </c>
      <c r="G1064" s="3">
        <f t="shared" si="972"/>
        <v>89</v>
      </c>
      <c r="H1064" s="8" t="str">
        <f t="shared" ca="1" si="1029"/>
        <v/>
      </c>
      <c r="I1064" s="6" t="str">
        <f t="shared" ca="1" si="977"/>
        <v/>
      </c>
      <c r="J1064" s="6" t="str">
        <f t="shared" ca="1" si="978"/>
        <v/>
      </c>
      <c r="K1064" s="7"/>
      <c r="L1064" s="6" t="str">
        <f ca="1">IF($H1064="","",IF($J1064="",VLOOKUP($I1064,Sterbetafeln!$A$4:$I$124,$D$10,FALSE),MAX(0.0005,VLOOKUP($I1064,Sterbetafeln!$A$4:$I$124,$D$10,FALSE)*VLOOKUP($J1064,Sterbetafeln!$A$4:$I$124,$D$13,FALSE))))</f>
        <v/>
      </c>
      <c r="M1064" s="78">
        <f ca="1">SUM($O$3:$O1064)</f>
        <v>0</v>
      </c>
      <c r="N1064" s="25" t="str">
        <f t="shared" ca="1" si="992"/>
        <v/>
      </c>
      <c r="O1064" s="25" t="str">
        <f t="shared" ca="1" si="993"/>
        <v/>
      </c>
      <c r="P1064" s="25" t="str">
        <f t="shared" ca="1" si="994"/>
        <v/>
      </c>
      <c r="Q1064" s="7" t="str">
        <f t="shared" ca="1" si="995"/>
        <v/>
      </c>
      <c r="R1064" s="25" t="str">
        <f t="shared" ca="1" si="996"/>
        <v/>
      </c>
      <c r="S1064" s="25">
        <f ca="1">SUM(R$3:R1064)</f>
        <v>0</v>
      </c>
      <c r="T1064" s="25" t="str">
        <f t="shared" ca="1" si="997"/>
        <v/>
      </c>
      <c r="U1064" s="25" t="str">
        <f t="shared" ca="1" si="979"/>
        <v/>
      </c>
      <c r="V1064" s="25" t="str">
        <f t="shared" ca="1" si="998"/>
        <v/>
      </c>
      <c r="W1064" s="25" t="str">
        <f t="shared" ca="1" si="980"/>
        <v/>
      </c>
      <c r="X1064" s="25" t="str">
        <f t="shared" ca="1" si="999"/>
        <v/>
      </c>
      <c r="Y1064" s="25" t="str">
        <f t="shared" ca="1" si="981"/>
        <v/>
      </c>
      <c r="Z1064" s="25" t="str">
        <f t="shared" ca="1" si="973"/>
        <v/>
      </c>
      <c r="AA1064" s="25" t="str">
        <f t="shared" ca="1" si="1000"/>
        <v/>
      </c>
      <c r="AB1064" s="25" t="str">
        <f ca="1">IF($H1064="","",IF($Q1064="x",SUM(U$3:W1064)+SUM(Z$3:AA1064)-SUM(AB$3:AB1063),0))</f>
        <v/>
      </c>
      <c r="AC1064" s="25" t="str">
        <f t="shared" ca="1" si="1001"/>
        <v/>
      </c>
      <c r="AD1064" s="25" t="str">
        <f t="shared" ca="1" si="982"/>
        <v/>
      </c>
      <c r="AE1064" s="7"/>
      <c r="AF1064" s="25" t="str">
        <f t="shared" ca="1" si="1002"/>
        <v/>
      </c>
      <c r="AG1064" s="25">
        <f ca="1">SUM(AF$3:AF1064)</f>
        <v>0</v>
      </c>
      <c r="AH1064" s="25" t="str">
        <f t="shared" ca="1" si="1003"/>
        <v/>
      </c>
      <c r="AI1064" s="25" t="str">
        <f t="shared" ca="1" si="983"/>
        <v/>
      </c>
      <c r="AJ1064" s="25" t="str">
        <f t="shared" ca="1" si="1004"/>
        <v/>
      </c>
      <c r="AK1064" s="25" t="str">
        <f t="shared" ca="1" si="984"/>
        <v/>
      </c>
      <c r="AL1064" s="25" t="str">
        <f t="shared" ca="1" si="1005"/>
        <v/>
      </c>
      <c r="AM1064" s="25" t="str">
        <f t="shared" ca="1" si="985"/>
        <v/>
      </c>
      <c r="AN1064" s="25" t="str">
        <f t="shared" ca="1" si="1006"/>
        <v/>
      </c>
      <c r="AO1064" s="25" t="str">
        <f t="shared" ca="1" si="1007"/>
        <v/>
      </c>
      <c r="AP1064" s="25" t="str">
        <f ca="1">IF($H1064="","",IF($Q1064="x",SUM(AI$3:AK1064)+SUM(AN$3:AO1064)-SUM(AP$3:AP1063),0))</f>
        <v/>
      </c>
      <c r="AQ1064" s="25" t="str">
        <f t="shared" ca="1" si="1008"/>
        <v/>
      </c>
      <c r="AR1064" s="25" t="str">
        <f t="shared" ca="1" si="986"/>
        <v/>
      </c>
      <c r="AS1064" s="7"/>
      <c r="AT1064" s="25" t="str">
        <f t="shared" ca="1" si="1009"/>
        <v/>
      </c>
      <c r="AU1064" s="25">
        <f ca="1">SUM(AT$3:AT1064)</f>
        <v>0</v>
      </c>
      <c r="AV1064" s="25" t="str">
        <f t="shared" ca="1" si="1010"/>
        <v/>
      </c>
      <c r="AW1064" s="25" t="str">
        <f t="shared" ca="1" si="987"/>
        <v/>
      </c>
      <c r="AX1064" s="25" t="str">
        <f t="shared" ca="1" si="1011"/>
        <v/>
      </c>
      <c r="AY1064" s="25" t="str">
        <f t="shared" ca="1" si="1012"/>
        <v/>
      </c>
      <c r="AZ1064" s="25" t="str">
        <f t="shared" ca="1" si="1013"/>
        <v/>
      </c>
      <c r="BA1064" s="25" t="str">
        <f t="shared" ca="1" si="1014"/>
        <v/>
      </c>
      <c r="BB1064" s="25" t="str">
        <f t="shared" ca="1" si="1015"/>
        <v/>
      </c>
      <c r="BC1064" s="25" t="str">
        <f t="shared" ca="1" si="1016"/>
        <v/>
      </c>
      <c r="BD1064" s="25" t="str">
        <f ca="1">IF($H1064="","",IF($Q1064="x",SUM(AW$3:AY1064)+SUM(BB$3:BC1064)-SUM(BD$3:BD1063),0))</f>
        <v/>
      </c>
      <c r="BE1064" s="25" t="str">
        <f t="shared" ca="1" si="1017"/>
        <v/>
      </c>
      <c r="BF1064" s="25" t="str">
        <f t="shared" ca="1" si="988"/>
        <v/>
      </c>
      <c r="BG1064" s="7"/>
      <c r="BI1064" s="25" t="str">
        <f t="shared" ca="1" si="1018"/>
        <v/>
      </c>
      <c r="BJ1064" s="25">
        <f ca="1">SUM(BI$3:BI1064)</f>
        <v>0</v>
      </c>
      <c r="BK1064" s="25" t="str">
        <f t="shared" ca="1" si="1030"/>
        <v/>
      </c>
      <c r="BL1064" s="25" t="str">
        <f t="shared" ca="1" si="989"/>
        <v/>
      </c>
      <c r="BM1064" s="25" t="str">
        <f t="shared" ca="1" si="1019"/>
        <v/>
      </c>
      <c r="BN1064" s="25" t="str">
        <f t="shared" ca="1" si="1020"/>
        <v/>
      </c>
      <c r="BO1064" s="25" t="str">
        <f t="shared" ca="1" si="1021"/>
        <v/>
      </c>
      <c r="BP1064" s="25" t="str">
        <f t="shared" ca="1" si="1022"/>
        <v/>
      </c>
      <c r="BQ1064" s="25" t="str">
        <f t="shared" ca="1" si="1023"/>
        <v/>
      </c>
      <c r="BR1064" s="25" t="str">
        <f t="shared" ca="1" si="1024"/>
        <v/>
      </c>
      <c r="BS1064" s="25" t="str">
        <f ca="1">IF($H1064="","",IF($Q1064="x",SUM(BL$3:BN1064)+SUM(BQ$3:BR1064)-SUM(BS$3:BS1063),0))</f>
        <v/>
      </c>
      <c r="BT1064" s="25" t="str">
        <f t="shared" ca="1" si="1025"/>
        <v/>
      </c>
      <c r="BU1064" s="25" t="str">
        <f t="shared" ca="1" si="990"/>
        <v/>
      </c>
      <c r="BV1064" s="7"/>
      <c r="BY1064" s="7"/>
      <c r="CB1064" s="131">
        <f t="shared" si="974"/>
        <v>1061</v>
      </c>
      <c r="CC1064" s="132" t="str">
        <f t="shared" ca="1" si="1026"/>
        <v/>
      </c>
      <c r="CD1064" s="133" t="str">
        <f t="shared" ca="1" si="975"/>
        <v/>
      </c>
      <c r="CE1064" s="133" t="str">
        <f t="shared" ca="1" si="1027"/>
        <v/>
      </c>
      <c r="CF1064" s="133" t="str">
        <f t="shared" ca="1" si="976"/>
        <v/>
      </c>
      <c r="CG1064" s="133" t="str">
        <f t="shared" ca="1" si="1028"/>
        <v/>
      </c>
      <c r="CH1064" s="133" t="str">
        <f ca="1">IF($H1064="","",IF(MONTH($H1064)=MONTH($C$4)-1,MAX(0,(CG1064-SUM(N1053:N1064)+SUM(O1053:O1064))-(VLOOKUP(CB1064-12,$CB$3:$CH1063,6,FALSE))),0)*0.25)</f>
        <v/>
      </c>
      <c r="CI1064" s="133" t="str">
        <f ca="1">IF($H1064="","",CG1064-SUM($CH$4:$CH1064))</f>
        <v/>
      </c>
      <c r="CK1064" s="133" t="str">
        <f ca="1">IF($H1064="","",SUM($N$4:$N1064)+$CK$3)</f>
        <v/>
      </c>
      <c r="CL1064" s="133" t="str">
        <f ca="1">IF($H1064="","",SUM($O$4:$O1064))</f>
        <v/>
      </c>
      <c r="CM1064" s="133" t="str">
        <f t="shared" ca="1" si="1031"/>
        <v/>
      </c>
      <c r="CN1064" s="133" t="str">
        <f ca="1">IF($H1064="","",ROUND(IF(MONTH($H1064)=MONTH($C$4)-1,BT1064*(1+CC1064)-SUM($CM$4:$CM1064),0),2))</f>
        <v/>
      </c>
      <c r="CZ1064" s="132" t="str">
        <f t="shared" ca="1" si="991"/>
        <v/>
      </c>
    </row>
    <row r="1065" spans="6:104" x14ac:dyDescent="0.2">
      <c r="F1065" s="3">
        <v>1062</v>
      </c>
      <c r="G1065" s="3">
        <f t="shared" ref="G1065:G1101" si="1032">ROUNDDOWN((F1065-1)/12+1,0)</f>
        <v>89</v>
      </c>
      <c r="H1065" s="8" t="str">
        <f t="shared" ca="1" si="1029"/>
        <v/>
      </c>
      <c r="I1065" s="6" t="str">
        <f t="shared" ca="1" si="977"/>
        <v/>
      </c>
      <c r="J1065" s="6" t="str">
        <f t="shared" ca="1" si="978"/>
        <v/>
      </c>
      <c r="K1065" s="7"/>
      <c r="L1065" s="6" t="str">
        <f ca="1">IF($H1065="","",IF($J1065="",VLOOKUP($I1065,Sterbetafeln!$A$4:$I$124,$D$10,FALSE),MAX(0.0005,VLOOKUP($I1065,Sterbetafeln!$A$4:$I$124,$D$10,FALSE)*VLOOKUP($J1065,Sterbetafeln!$A$4:$I$124,$D$13,FALSE))))</f>
        <v/>
      </c>
      <c r="M1065" s="78">
        <f ca="1">SUM($O$3:$O1065)</f>
        <v>0</v>
      </c>
      <c r="N1065" s="25" t="str">
        <f t="shared" ca="1" si="992"/>
        <v/>
      </c>
      <c r="O1065" s="25" t="str">
        <f t="shared" ca="1" si="993"/>
        <v/>
      </c>
      <c r="P1065" s="25" t="str">
        <f t="shared" ca="1" si="994"/>
        <v/>
      </c>
      <c r="Q1065" s="7" t="str">
        <f t="shared" ca="1" si="995"/>
        <v/>
      </c>
      <c r="R1065" s="25" t="str">
        <f t="shared" ca="1" si="996"/>
        <v/>
      </c>
      <c r="S1065" s="25">
        <f ca="1">SUM(R$3:R1065)</f>
        <v>0</v>
      </c>
      <c r="T1065" s="25" t="str">
        <f t="shared" ca="1" si="997"/>
        <v/>
      </c>
      <c r="U1065" s="25" t="str">
        <f t="shared" ca="1" si="979"/>
        <v/>
      </c>
      <c r="V1065" s="25" t="str">
        <f t="shared" ca="1" si="998"/>
        <v/>
      </c>
      <c r="W1065" s="25" t="str">
        <f t="shared" ca="1" si="980"/>
        <v/>
      </c>
      <c r="X1065" s="25" t="str">
        <f t="shared" ca="1" si="999"/>
        <v/>
      </c>
      <c r="Y1065" s="25" t="str">
        <f t="shared" ca="1" si="981"/>
        <v/>
      </c>
      <c r="Z1065" s="25" t="str">
        <f t="shared" ref="Z1065:Z1101" ca="1" si="1033">IF($H1065="","",ROUND((Y1065*$L1065)/12,2))</f>
        <v/>
      </c>
      <c r="AA1065" s="25" t="str">
        <f t="shared" ca="1" si="1000"/>
        <v/>
      </c>
      <c r="AB1065" s="25" t="str">
        <f ca="1">IF($H1065="","",IF($Q1065="x",SUM(U$3:W1065)+SUM(Z$3:AA1065)-SUM(AB$3:AB1064),0))</f>
        <v/>
      </c>
      <c r="AC1065" s="25" t="str">
        <f t="shared" ca="1" si="1001"/>
        <v/>
      </c>
      <c r="AD1065" s="25" t="str">
        <f t="shared" ca="1" si="982"/>
        <v/>
      </c>
      <c r="AE1065" s="7"/>
      <c r="AF1065" s="25" t="str">
        <f t="shared" ca="1" si="1002"/>
        <v/>
      </c>
      <c r="AG1065" s="25">
        <f ca="1">SUM(AF$3:AF1065)</f>
        <v>0</v>
      </c>
      <c r="AH1065" s="25" t="str">
        <f t="shared" ca="1" si="1003"/>
        <v/>
      </c>
      <c r="AI1065" s="25" t="str">
        <f t="shared" ca="1" si="983"/>
        <v/>
      </c>
      <c r="AJ1065" s="25" t="str">
        <f t="shared" ca="1" si="1004"/>
        <v/>
      </c>
      <c r="AK1065" s="25" t="str">
        <f t="shared" ca="1" si="984"/>
        <v/>
      </c>
      <c r="AL1065" s="25" t="str">
        <f t="shared" ca="1" si="1005"/>
        <v/>
      </c>
      <c r="AM1065" s="25" t="str">
        <f t="shared" ca="1" si="985"/>
        <v/>
      </c>
      <c r="AN1065" s="25" t="str">
        <f t="shared" ca="1" si="1006"/>
        <v/>
      </c>
      <c r="AO1065" s="25" t="str">
        <f t="shared" ca="1" si="1007"/>
        <v/>
      </c>
      <c r="AP1065" s="25" t="str">
        <f ca="1">IF($H1065="","",IF($Q1065="x",SUM(AI$3:AK1065)+SUM(AN$3:AO1065)-SUM(AP$3:AP1064),0))</f>
        <v/>
      </c>
      <c r="AQ1065" s="25" t="str">
        <f t="shared" ca="1" si="1008"/>
        <v/>
      </c>
      <c r="AR1065" s="25" t="str">
        <f t="shared" ca="1" si="986"/>
        <v/>
      </c>
      <c r="AS1065" s="7"/>
      <c r="AT1065" s="25" t="str">
        <f t="shared" ca="1" si="1009"/>
        <v/>
      </c>
      <c r="AU1065" s="25">
        <f ca="1">SUM(AT$3:AT1065)</f>
        <v>0</v>
      </c>
      <c r="AV1065" s="25" t="str">
        <f t="shared" ca="1" si="1010"/>
        <v/>
      </c>
      <c r="AW1065" s="25" t="str">
        <f t="shared" ca="1" si="987"/>
        <v/>
      </c>
      <c r="AX1065" s="25" t="str">
        <f t="shared" ca="1" si="1011"/>
        <v/>
      </c>
      <c r="AY1065" s="25" t="str">
        <f t="shared" ca="1" si="1012"/>
        <v/>
      </c>
      <c r="AZ1065" s="25" t="str">
        <f t="shared" ca="1" si="1013"/>
        <v/>
      </c>
      <c r="BA1065" s="25" t="str">
        <f t="shared" ca="1" si="1014"/>
        <v/>
      </c>
      <c r="BB1065" s="25" t="str">
        <f t="shared" ca="1" si="1015"/>
        <v/>
      </c>
      <c r="BC1065" s="25" t="str">
        <f t="shared" ca="1" si="1016"/>
        <v/>
      </c>
      <c r="BD1065" s="25" t="str">
        <f ca="1">IF($H1065="","",IF($Q1065="x",SUM(AW$3:AY1065)+SUM(BB$3:BC1065)-SUM(BD$3:BD1064),0))</f>
        <v/>
      </c>
      <c r="BE1065" s="25" t="str">
        <f t="shared" ca="1" si="1017"/>
        <v/>
      </c>
      <c r="BF1065" s="25" t="str">
        <f t="shared" ca="1" si="988"/>
        <v/>
      </c>
      <c r="BG1065" s="7"/>
      <c r="BI1065" s="25" t="str">
        <f t="shared" ca="1" si="1018"/>
        <v/>
      </c>
      <c r="BJ1065" s="25">
        <f ca="1">SUM(BI$3:BI1065)</f>
        <v>0</v>
      </c>
      <c r="BK1065" s="25" t="str">
        <f t="shared" ca="1" si="1030"/>
        <v/>
      </c>
      <c r="BL1065" s="25" t="str">
        <f t="shared" ca="1" si="989"/>
        <v/>
      </c>
      <c r="BM1065" s="25" t="str">
        <f t="shared" ca="1" si="1019"/>
        <v/>
      </c>
      <c r="BN1065" s="25" t="str">
        <f t="shared" ca="1" si="1020"/>
        <v/>
      </c>
      <c r="BO1065" s="25" t="str">
        <f t="shared" ca="1" si="1021"/>
        <v/>
      </c>
      <c r="BP1065" s="25" t="str">
        <f t="shared" ca="1" si="1022"/>
        <v/>
      </c>
      <c r="BQ1065" s="25" t="str">
        <f t="shared" ca="1" si="1023"/>
        <v/>
      </c>
      <c r="BR1065" s="25" t="str">
        <f t="shared" ca="1" si="1024"/>
        <v/>
      </c>
      <c r="BS1065" s="25" t="str">
        <f ca="1">IF($H1065="","",IF($Q1065="x",SUM(BL$3:BN1065)+SUM(BQ$3:BR1065)-SUM(BS$3:BS1064),0))</f>
        <v/>
      </c>
      <c r="BT1065" s="25" t="str">
        <f t="shared" ca="1" si="1025"/>
        <v/>
      </c>
      <c r="BU1065" s="25" t="str">
        <f t="shared" ca="1" si="990"/>
        <v/>
      </c>
      <c r="BV1065" s="7"/>
      <c r="BY1065" s="7"/>
      <c r="CB1065" s="131">
        <f t="shared" si="974"/>
        <v>1062</v>
      </c>
      <c r="CC1065" s="132" t="str">
        <f t="shared" ca="1" si="1026"/>
        <v/>
      </c>
      <c r="CD1065" s="133" t="str">
        <f t="shared" ca="1" si="975"/>
        <v/>
      </c>
      <c r="CE1065" s="133" t="str">
        <f t="shared" ca="1" si="1027"/>
        <v/>
      </c>
      <c r="CF1065" s="133" t="str">
        <f t="shared" ca="1" si="976"/>
        <v/>
      </c>
      <c r="CG1065" s="133" t="str">
        <f t="shared" ca="1" si="1028"/>
        <v/>
      </c>
      <c r="CH1065" s="133" t="str">
        <f ca="1">IF($H1065="","",IF(MONTH($H1065)=MONTH($C$4)-1,MAX(0,(CG1065-SUM(N1054:N1065)+SUM(O1054:O1065))-(VLOOKUP(CB1065-12,$CB$3:$CH1064,6,FALSE))),0)*0.25)</f>
        <v/>
      </c>
      <c r="CI1065" s="133" t="str">
        <f ca="1">IF($H1065="","",CG1065-SUM($CH$4:$CH1065))</f>
        <v/>
      </c>
      <c r="CK1065" s="133" t="str">
        <f ca="1">IF($H1065="","",SUM($N$4:$N1065)+$CK$3)</f>
        <v/>
      </c>
      <c r="CL1065" s="133" t="str">
        <f ca="1">IF($H1065="","",SUM($O$4:$O1065))</f>
        <v/>
      </c>
      <c r="CM1065" s="133" t="str">
        <f t="shared" ca="1" si="1031"/>
        <v/>
      </c>
      <c r="CN1065" s="133" t="str">
        <f ca="1">IF($H1065="","",ROUND(IF(MONTH($H1065)=MONTH($C$4)-1,BT1065*(1+CC1065)-SUM($CM$4:$CM1065),0),2))</f>
        <v/>
      </c>
      <c r="CZ1065" s="132" t="str">
        <f t="shared" ca="1" si="991"/>
        <v/>
      </c>
    </row>
    <row r="1066" spans="6:104" x14ac:dyDescent="0.2">
      <c r="F1066" s="3">
        <v>1063</v>
      </c>
      <c r="G1066" s="3">
        <f t="shared" si="1032"/>
        <v>89</v>
      </c>
      <c r="H1066" s="8" t="str">
        <f t="shared" ca="1" si="1029"/>
        <v/>
      </c>
      <c r="I1066" s="6" t="str">
        <f t="shared" ca="1" si="977"/>
        <v/>
      </c>
      <c r="J1066" s="6" t="str">
        <f t="shared" ca="1" si="978"/>
        <v/>
      </c>
      <c r="K1066" s="7"/>
      <c r="L1066" s="6" t="str">
        <f ca="1">IF($H1066="","",IF($J1066="",VLOOKUP($I1066,Sterbetafeln!$A$4:$I$124,$D$10,FALSE),MAX(0.0005,VLOOKUP($I1066,Sterbetafeln!$A$4:$I$124,$D$10,FALSE)*VLOOKUP($J1066,Sterbetafeln!$A$4:$I$124,$D$13,FALSE))))</f>
        <v/>
      </c>
      <c r="M1066" s="78">
        <f ca="1">SUM($O$3:$O1066)</f>
        <v>0</v>
      </c>
      <c r="N1066" s="25" t="str">
        <f t="shared" ca="1" si="992"/>
        <v/>
      </c>
      <c r="O1066" s="25" t="str">
        <f t="shared" ca="1" si="993"/>
        <v/>
      </c>
      <c r="P1066" s="25" t="str">
        <f t="shared" ca="1" si="994"/>
        <v/>
      </c>
      <c r="Q1066" s="7" t="str">
        <f t="shared" ca="1" si="995"/>
        <v/>
      </c>
      <c r="R1066" s="25" t="str">
        <f t="shared" ca="1" si="996"/>
        <v/>
      </c>
      <c r="S1066" s="25">
        <f ca="1">SUM(R$3:R1066)</f>
        <v>0</v>
      </c>
      <c r="T1066" s="25" t="str">
        <f t="shared" ca="1" si="997"/>
        <v/>
      </c>
      <c r="U1066" s="25" t="str">
        <f t="shared" ca="1" si="979"/>
        <v/>
      </c>
      <c r="V1066" s="25" t="str">
        <f t="shared" ca="1" si="998"/>
        <v/>
      </c>
      <c r="W1066" s="25" t="str">
        <f t="shared" ca="1" si="980"/>
        <v/>
      </c>
      <c r="X1066" s="25" t="str">
        <f t="shared" ca="1" si="999"/>
        <v/>
      </c>
      <c r="Y1066" s="25" t="str">
        <f t="shared" ca="1" si="981"/>
        <v/>
      </c>
      <c r="Z1066" s="25" t="str">
        <f t="shared" ca="1" si="1033"/>
        <v/>
      </c>
      <c r="AA1066" s="25" t="str">
        <f t="shared" ca="1" si="1000"/>
        <v/>
      </c>
      <c r="AB1066" s="25" t="str">
        <f ca="1">IF($H1066="","",IF($Q1066="x",SUM(U$3:W1066)+SUM(Z$3:AA1066)-SUM(AB$3:AB1065),0))</f>
        <v/>
      </c>
      <c r="AC1066" s="25" t="str">
        <f t="shared" ca="1" si="1001"/>
        <v/>
      </c>
      <c r="AD1066" s="25" t="str">
        <f t="shared" ca="1" si="982"/>
        <v/>
      </c>
      <c r="AE1066" s="7"/>
      <c r="AF1066" s="25" t="str">
        <f t="shared" ca="1" si="1002"/>
        <v/>
      </c>
      <c r="AG1066" s="25">
        <f ca="1">SUM(AF$3:AF1066)</f>
        <v>0</v>
      </c>
      <c r="AH1066" s="25" t="str">
        <f t="shared" ca="1" si="1003"/>
        <v/>
      </c>
      <c r="AI1066" s="25" t="str">
        <f t="shared" ca="1" si="983"/>
        <v/>
      </c>
      <c r="AJ1066" s="25" t="str">
        <f t="shared" ca="1" si="1004"/>
        <v/>
      </c>
      <c r="AK1066" s="25" t="str">
        <f t="shared" ca="1" si="984"/>
        <v/>
      </c>
      <c r="AL1066" s="25" t="str">
        <f t="shared" ca="1" si="1005"/>
        <v/>
      </c>
      <c r="AM1066" s="25" t="str">
        <f t="shared" ca="1" si="985"/>
        <v/>
      </c>
      <c r="AN1066" s="25" t="str">
        <f t="shared" ca="1" si="1006"/>
        <v/>
      </c>
      <c r="AO1066" s="25" t="str">
        <f t="shared" ca="1" si="1007"/>
        <v/>
      </c>
      <c r="AP1066" s="25" t="str">
        <f ca="1">IF($H1066="","",IF($Q1066="x",SUM(AI$3:AK1066)+SUM(AN$3:AO1066)-SUM(AP$3:AP1065),0))</f>
        <v/>
      </c>
      <c r="AQ1066" s="25" t="str">
        <f t="shared" ca="1" si="1008"/>
        <v/>
      </c>
      <c r="AR1066" s="25" t="str">
        <f t="shared" ca="1" si="986"/>
        <v/>
      </c>
      <c r="AS1066" s="7"/>
      <c r="AT1066" s="25" t="str">
        <f t="shared" ca="1" si="1009"/>
        <v/>
      </c>
      <c r="AU1066" s="25">
        <f ca="1">SUM(AT$3:AT1066)</f>
        <v>0</v>
      </c>
      <c r="AV1066" s="25" t="str">
        <f t="shared" ca="1" si="1010"/>
        <v/>
      </c>
      <c r="AW1066" s="25" t="str">
        <f t="shared" ca="1" si="987"/>
        <v/>
      </c>
      <c r="AX1066" s="25" t="str">
        <f t="shared" ca="1" si="1011"/>
        <v/>
      </c>
      <c r="AY1066" s="25" t="str">
        <f t="shared" ca="1" si="1012"/>
        <v/>
      </c>
      <c r="AZ1066" s="25" t="str">
        <f t="shared" ca="1" si="1013"/>
        <v/>
      </c>
      <c r="BA1066" s="25" t="str">
        <f t="shared" ca="1" si="1014"/>
        <v/>
      </c>
      <c r="BB1066" s="25" t="str">
        <f t="shared" ca="1" si="1015"/>
        <v/>
      </c>
      <c r="BC1066" s="25" t="str">
        <f t="shared" ca="1" si="1016"/>
        <v/>
      </c>
      <c r="BD1066" s="25" t="str">
        <f ca="1">IF($H1066="","",IF($Q1066="x",SUM(AW$3:AY1066)+SUM(BB$3:BC1066)-SUM(BD$3:BD1065),0))</f>
        <v/>
      </c>
      <c r="BE1066" s="25" t="str">
        <f t="shared" ca="1" si="1017"/>
        <v/>
      </c>
      <c r="BF1066" s="25" t="str">
        <f t="shared" ca="1" si="988"/>
        <v/>
      </c>
      <c r="BG1066" s="7"/>
      <c r="BI1066" s="25" t="str">
        <f t="shared" ca="1" si="1018"/>
        <v/>
      </c>
      <c r="BJ1066" s="25">
        <f ca="1">SUM(BI$3:BI1066)</f>
        <v>0</v>
      </c>
      <c r="BK1066" s="25" t="str">
        <f t="shared" ca="1" si="1030"/>
        <v/>
      </c>
      <c r="BL1066" s="25" t="str">
        <f t="shared" ca="1" si="989"/>
        <v/>
      </c>
      <c r="BM1066" s="25" t="str">
        <f t="shared" ca="1" si="1019"/>
        <v/>
      </c>
      <c r="BN1066" s="25" t="str">
        <f t="shared" ca="1" si="1020"/>
        <v/>
      </c>
      <c r="BO1066" s="25" t="str">
        <f t="shared" ca="1" si="1021"/>
        <v/>
      </c>
      <c r="BP1066" s="25" t="str">
        <f t="shared" ca="1" si="1022"/>
        <v/>
      </c>
      <c r="BQ1066" s="25" t="str">
        <f t="shared" ca="1" si="1023"/>
        <v/>
      </c>
      <c r="BR1066" s="25" t="str">
        <f t="shared" ca="1" si="1024"/>
        <v/>
      </c>
      <c r="BS1066" s="25" t="str">
        <f ca="1">IF($H1066="","",IF($Q1066="x",SUM(BL$3:BN1066)+SUM(BQ$3:BR1066)-SUM(BS$3:BS1065),0))</f>
        <v/>
      </c>
      <c r="BT1066" s="25" t="str">
        <f t="shared" ca="1" si="1025"/>
        <v/>
      </c>
      <c r="BU1066" s="25" t="str">
        <f t="shared" ca="1" si="990"/>
        <v/>
      </c>
      <c r="BV1066" s="7"/>
      <c r="BY1066" s="7"/>
      <c r="CB1066" s="131">
        <f t="shared" si="974"/>
        <v>1063</v>
      </c>
      <c r="CC1066" s="132" t="str">
        <f t="shared" ca="1" si="1026"/>
        <v/>
      </c>
      <c r="CD1066" s="133" t="str">
        <f t="shared" ca="1" si="975"/>
        <v/>
      </c>
      <c r="CE1066" s="133" t="str">
        <f t="shared" ca="1" si="1027"/>
        <v/>
      </c>
      <c r="CF1066" s="133" t="str">
        <f t="shared" ca="1" si="976"/>
        <v/>
      </c>
      <c r="CG1066" s="133" t="str">
        <f t="shared" ca="1" si="1028"/>
        <v/>
      </c>
      <c r="CH1066" s="133" t="str">
        <f ca="1">IF($H1066="","",IF(MONTH($H1066)=MONTH($C$4)-1,MAX(0,(CG1066-SUM(N1055:N1066)+SUM(O1055:O1066))-(VLOOKUP(CB1066-12,$CB$3:$CH1065,6,FALSE))),0)*0.25)</f>
        <v/>
      </c>
      <c r="CI1066" s="133" t="str">
        <f ca="1">IF($H1066="","",CG1066-SUM($CH$4:$CH1066))</f>
        <v/>
      </c>
      <c r="CK1066" s="133" t="str">
        <f ca="1">IF($H1066="","",SUM($N$4:$N1066)+$CK$3)</f>
        <v/>
      </c>
      <c r="CL1066" s="133" t="str">
        <f ca="1">IF($H1066="","",SUM($O$4:$O1066))</f>
        <v/>
      </c>
      <c r="CM1066" s="133" t="str">
        <f t="shared" ca="1" si="1031"/>
        <v/>
      </c>
      <c r="CN1066" s="133" t="str">
        <f ca="1">IF($H1066="","",ROUND(IF(MONTH($H1066)=MONTH($C$4)-1,BT1066*(1+CC1066)-SUM($CM$4:$CM1066),0),2))</f>
        <v/>
      </c>
      <c r="CZ1066" s="132" t="str">
        <f t="shared" ca="1" si="991"/>
        <v/>
      </c>
    </row>
    <row r="1067" spans="6:104" x14ac:dyDescent="0.2">
      <c r="F1067" s="3">
        <v>1064</v>
      </c>
      <c r="G1067" s="3">
        <f t="shared" si="1032"/>
        <v>89</v>
      </c>
      <c r="H1067" s="8" t="str">
        <f t="shared" ca="1" si="1029"/>
        <v/>
      </c>
      <c r="I1067" s="6" t="str">
        <f t="shared" ca="1" si="977"/>
        <v/>
      </c>
      <c r="J1067" s="6" t="str">
        <f t="shared" ca="1" si="978"/>
        <v/>
      </c>
      <c r="K1067" s="7"/>
      <c r="L1067" s="6" t="str">
        <f ca="1">IF($H1067="","",IF($J1067="",VLOOKUP($I1067,Sterbetafeln!$A$4:$I$124,$D$10,FALSE),MAX(0.0005,VLOOKUP($I1067,Sterbetafeln!$A$4:$I$124,$D$10,FALSE)*VLOOKUP($J1067,Sterbetafeln!$A$4:$I$124,$D$13,FALSE))))</f>
        <v/>
      </c>
      <c r="M1067" s="78">
        <f ca="1">SUM($O$3:$O1067)</f>
        <v>0</v>
      </c>
      <c r="N1067" s="25" t="str">
        <f t="shared" ca="1" si="992"/>
        <v/>
      </c>
      <c r="O1067" s="25" t="str">
        <f t="shared" ca="1" si="993"/>
        <v/>
      </c>
      <c r="P1067" s="25" t="str">
        <f t="shared" ca="1" si="994"/>
        <v/>
      </c>
      <c r="Q1067" s="7" t="str">
        <f t="shared" ca="1" si="995"/>
        <v/>
      </c>
      <c r="R1067" s="25" t="str">
        <f t="shared" ca="1" si="996"/>
        <v/>
      </c>
      <c r="S1067" s="25">
        <f ca="1">SUM(R$3:R1067)</f>
        <v>0</v>
      </c>
      <c r="T1067" s="25" t="str">
        <f t="shared" ca="1" si="997"/>
        <v/>
      </c>
      <c r="U1067" s="25" t="str">
        <f t="shared" ca="1" si="979"/>
        <v/>
      </c>
      <c r="V1067" s="25" t="str">
        <f t="shared" ca="1" si="998"/>
        <v/>
      </c>
      <c r="W1067" s="25" t="str">
        <f t="shared" ca="1" si="980"/>
        <v/>
      </c>
      <c r="X1067" s="25" t="str">
        <f t="shared" ca="1" si="999"/>
        <v/>
      </c>
      <c r="Y1067" s="25" t="str">
        <f t="shared" ca="1" si="981"/>
        <v/>
      </c>
      <c r="Z1067" s="25" t="str">
        <f t="shared" ca="1" si="1033"/>
        <v/>
      </c>
      <c r="AA1067" s="25" t="str">
        <f t="shared" ca="1" si="1000"/>
        <v/>
      </c>
      <c r="AB1067" s="25" t="str">
        <f ca="1">IF($H1067="","",IF($Q1067="x",SUM(U$3:W1067)+SUM(Z$3:AA1067)-SUM(AB$3:AB1066),0))</f>
        <v/>
      </c>
      <c r="AC1067" s="25" t="str">
        <f t="shared" ca="1" si="1001"/>
        <v/>
      </c>
      <c r="AD1067" s="25" t="str">
        <f t="shared" ca="1" si="982"/>
        <v/>
      </c>
      <c r="AE1067" s="7"/>
      <c r="AF1067" s="25" t="str">
        <f t="shared" ca="1" si="1002"/>
        <v/>
      </c>
      <c r="AG1067" s="25">
        <f ca="1">SUM(AF$3:AF1067)</f>
        <v>0</v>
      </c>
      <c r="AH1067" s="25" t="str">
        <f t="shared" ca="1" si="1003"/>
        <v/>
      </c>
      <c r="AI1067" s="25" t="str">
        <f t="shared" ca="1" si="983"/>
        <v/>
      </c>
      <c r="AJ1067" s="25" t="str">
        <f t="shared" ca="1" si="1004"/>
        <v/>
      </c>
      <c r="AK1067" s="25" t="str">
        <f t="shared" ca="1" si="984"/>
        <v/>
      </c>
      <c r="AL1067" s="25" t="str">
        <f t="shared" ca="1" si="1005"/>
        <v/>
      </c>
      <c r="AM1067" s="25" t="str">
        <f t="shared" ca="1" si="985"/>
        <v/>
      </c>
      <c r="AN1067" s="25" t="str">
        <f t="shared" ca="1" si="1006"/>
        <v/>
      </c>
      <c r="AO1067" s="25" t="str">
        <f t="shared" ca="1" si="1007"/>
        <v/>
      </c>
      <c r="AP1067" s="25" t="str">
        <f ca="1">IF($H1067="","",IF($Q1067="x",SUM(AI$3:AK1067)+SUM(AN$3:AO1067)-SUM(AP$3:AP1066),0))</f>
        <v/>
      </c>
      <c r="AQ1067" s="25" t="str">
        <f t="shared" ca="1" si="1008"/>
        <v/>
      </c>
      <c r="AR1067" s="25" t="str">
        <f t="shared" ca="1" si="986"/>
        <v/>
      </c>
      <c r="AS1067" s="7"/>
      <c r="AT1067" s="25" t="str">
        <f t="shared" ca="1" si="1009"/>
        <v/>
      </c>
      <c r="AU1067" s="25">
        <f ca="1">SUM(AT$3:AT1067)</f>
        <v>0</v>
      </c>
      <c r="AV1067" s="25" t="str">
        <f t="shared" ca="1" si="1010"/>
        <v/>
      </c>
      <c r="AW1067" s="25" t="str">
        <f t="shared" ca="1" si="987"/>
        <v/>
      </c>
      <c r="AX1067" s="25" t="str">
        <f t="shared" ca="1" si="1011"/>
        <v/>
      </c>
      <c r="AY1067" s="25" t="str">
        <f t="shared" ca="1" si="1012"/>
        <v/>
      </c>
      <c r="AZ1067" s="25" t="str">
        <f t="shared" ca="1" si="1013"/>
        <v/>
      </c>
      <c r="BA1067" s="25" t="str">
        <f t="shared" ca="1" si="1014"/>
        <v/>
      </c>
      <c r="BB1067" s="25" t="str">
        <f t="shared" ca="1" si="1015"/>
        <v/>
      </c>
      <c r="BC1067" s="25" t="str">
        <f t="shared" ca="1" si="1016"/>
        <v/>
      </c>
      <c r="BD1067" s="25" t="str">
        <f ca="1">IF($H1067="","",IF($Q1067="x",SUM(AW$3:AY1067)+SUM(BB$3:BC1067)-SUM(BD$3:BD1066),0))</f>
        <v/>
      </c>
      <c r="BE1067" s="25" t="str">
        <f t="shared" ca="1" si="1017"/>
        <v/>
      </c>
      <c r="BF1067" s="25" t="str">
        <f t="shared" ca="1" si="988"/>
        <v/>
      </c>
      <c r="BG1067" s="7"/>
      <c r="BI1067" s="25" t="str">
        <f t="shared" ca="1" si="1018"/>
        <v/>
      </c>
      <c r="BJ1067" s="25">
        <f ca="1">SUM(BI$3:BI1067)</f>
        <v>0</v>
      </c>
      <c r="BK1067" s="25" t="str">
        <f t="shared" ca="1" si="1030"/>
        <v/>
      </c>
      <c r="BL1067" s="25" t="str">
        <f t="shared" ca="1" si="989"/>
        <v/>
      </c>
      <c r="BM1067" s="25" t="str">
        <f t="shared" ca="1" si="1019"/>
        <v/>
      </c>
      <c r="BN1067" s="25" t="str">
        <f t="shared" ca="1" si="1020"/>
        <v/>
      </c>
      <c r="BO1067" s="25" t="str">
        <f t="shared" ca="1" si="1021"/>
        <v/>
      </c>
      <c r="BP1067" s="25" t="str">
        <f t="shared" ca="1" si="1022"/>
        <v/>
      </c>
      <c r="BQ1067" s="25" t="str">
        <f t="shared" ca="1" si="1023"/>
        <v/>
      </c>
      <c r="BR1067" s="25" t="str">
        <f t="shared" ca="1" si="1024"/>
        <v/>
      </c>
      <c r="BS1067" s="25" t="str">
        <f ca="1">IF($H1067="","",IF($Q1067="x",SUM(BL$3:BN1067)+SUM(BQ$3:BR1067)-SUM(BS$3:BS1066),0))</f>
        <v/>
      </c>
      <c r="BT1067" s="25" t="str">
        <f t="shared" ca="1" si="1025"/>
        <v/>
      </c>
      <c r="BU1067" s="25" t="str">
        <f t="shared" ca="1" si="990"/>
        <v/>
      </c>
      <c r="BV1067" s="7"/>
      <c r="BY1067" s="7"/>
      <c r="CB1067" s="131">
        <f t="shared" si="974"/>
        <v>1064</v>
      </c>
      <c r="CC1067" s="132" t="str">
        <f t="shared" ca="1" si="1026"/>
        <v/>
      </c>
      <c r="CD1067" s="133" t="str">
        <f t="shared" ca="1" si="975"/>
        <v/>
      </c>
      <c r="CE1067" s="133" t="str">
        <f t="shared" ca="1" si="1027"/>
        <v/>
      </c>
      <c r="CF1067" s="133" t="str">
        <f t="shared" ca="1" si="976"/>
        <v/>
      </c>
      <c r="CG1067" s="133" t="str">
        <f t="shared" ca="1" si="1028"/>
        <v/>
      </c>
      <c r="CH1067" s="133" t="str">
        <f ca="1">IF($H1067="","",IF(MONTH($H1067)=MONTH($C$4)-1,MAX(0,(CG1067-SUM(N1056:N1067)+SUM(O1056:O1067))-(VLOOKUP(CB1067-12,$CB$3:$CH1066,6,FALSE))),0)*0.25)</f>
        <v/>
      </c>
      <c r="CI1067" s="133" t="str">
        <f ca="1">IF($H1067="","",CG1067-SUM($CH$4:$CH1067))</f>
        <v/>
      </c>
      <c r="CK1067" s="133" t="str">
        <f ca="1">IF($H1067="","",SUM($N$4:$N1067)+$CK$3)</f>
        <v/>
      </c>
      <c r="CL1067" s="133" t="str">
        <f ca="1">IF($H1067="","",SUM($O$4:$O1067))</f>
        <v/>
      </c>
      <c r="CM1067" s="133" t="str">
        <f t="shared" ca="1" si="1031"/>
        <v/>
      </c>
      <c r="CN1067" s="133" t="str">
        <f ca="1">IF($H1067="","",ROUND(IF(MONTH($H1067)=MONTH($C$4)-1,BT1067*(1+CC1067)-SUM($CM$4:$CM1067),0),2))</f>
        <v/>
      </c>
      <c r="CZ1067" s="132" t="str">
        <f t="shared" ca="1" si="991"/>
        <v/>
      </c>
    </row>
    <row r="1068" spans="6:104" x14ac:dyDescent="0.2">
      <c r="F1068" s="3">
        <v>1065</v>
      </c>
      <c r="G1068" s="3">
        <f t="shared" si="1032"/>
        <v>89</v>
      </c>
      <c r="H1068" s="8" t="str">
        <f t="shared" ca="1" si="1029"/>
        <v/>
      </c>
      <c r="I1068" s="6" t="str">
        <f t="shared" ca="1" si="977"/>
        <v/>
      </c>
      <c r="J1068" s="6" t="str">
        <f t="shared" ca="1" si="978"/>
        <v/>
      </c>
      <c r="K1068" s="7"/>
      <c r="L1068" s="6" t="str">
        <f ca="1">IF($H1068="","",IF($J1068="",VLOOKUP($I1068,Sterbetafeln!$A$4:$I$124,$D$10,FALSE),MAX(0.0005,VLOOKUP($I1068,Sterbetafeln!$A$4:$I$124,$D$10,FALSE)*VLOOKUP($J1068,Sterbetafeln!$A$4:$I$124,$D$13,FALSE))))</f>
        <v/>
      </c>
      <c r="M1068" s="78">
        <f ca="1">SUM($O$3:$O1068)</f>
        <v>0</v>
      </c>
      <c r="N1068" s="25" t="str">
        <f t="shared" ca="1" si="992"/>
        <v/>
      </c>
      <c r="O1068" s="25" t="str">
        <f t="shared" ca="1" si="993"/>
        <v/>
      </c>
      <c r="P1068" s="25" t="str">
        <f t="shared" ca="1" si="994"/>
        <v/>
      </c>
      <c r="Q1068" s="7" t="str">
        <f t="shared" ca="1" si="995"/>
        <v/>
      </c>
      <c r="R1068" s="25" t="str">
        <f t="shared" ca="1" si="996"/>
        <v/>
      </c>
      <c r="S1068" s="25">
        <f ca="1">SUM(R$3:R1068)</f>
        <v>0</v>
      </c>
      <c r="T1068" s="25" t="str">
        <f t="shared" ca="1" si="997"/>
        <v/>
      </c>
      <c r="U1068" s="25" t="str">
        <f t="shared" ca="1" si="979"/>
        <v/>
      </c>
      <c r="V1068" s="25" t="str">
        <f t="shared" ca="1" si="998"/>
        <v/>
      </c>
      <c r="W1068" s="25" t="str">
        <f t="shared" ca="1" si="980"/>
        <v/>
      </c>
      <c r="X1068" s="25" t="str">
        <f t="shared" ca="1" si="999"/>
        <v/>
      </c>
      <c r="Y1068" s="25" t="str">
        <f t="shared" ca="1" si="981"/>
        <v/>
      </c>
      <c r="Z1068" s="25" t="str">
        <f t="shared" ca="1" si="1033"/>
        <v/>
      </c>
      <c r="AA1068" s="25" t="str">
        <f t="shared" ca="1" si="1000"/>
        <v/>
      </c>
      <c r="AB1068" s="25" t="str">
        <f ca="1">IF($H1068="","",IF($Q1068="x",SUM(U$3:W1068)+SUM(Z$3:AA1068)-SUM(AB$3:AB1067),0))</f>
        <v/>
      </c>
      <c r="AC1068" s="25" t="str">
        <f t="shared" ca="1" si="1001"/>
        <v/>
      </c>
      <c r="AD1068" s="25" t="str">
        <f t="shared" ca="1" si="982"/>
        <v/>
      </c>
      <c r="AE1068" s="7"/>
      <c r="AF1068" s="25" t="str">
        <f t="shared" ca="1" si="1002"/>
        <v/>
      </c>
      <c r="AG1068" s="25">
        <f ca="1">SUM(AF$3:AF1068)</f>
        <v>0</v>
      </c>
      <c r="AH1068" s="25" t="str">
        <f t="shared" ca="1" si="1003"/>
        <v/>
      </c>
      <c r="AI1068" s="25" t="str">
        <f t="shared" ca="1" si="983"/>
        <v/>
      </c>
      <c r="AJ1068" s="25" t="str">
        <f t="shared" ca="1" si="1004"/>
        <v/>
      </c>
      <c r="AK1068" s="25" t="str">
        <f t="shared" ca="1" si="984"/>
        <v/>
      </c>
      <c r="AL1068" s="25" t="str">
        <f t="shared" ca="1" si="1005"/>
        <v/>
      </c>
      <c r="AM1068" s="25" t="str">
        <f t="shared" ca="1" si="985"/>
        <v/>
      </c>
      <c r="AN1068" s="25" t="str">
        <f t="shared" ca="1" si="1006"/>
        <v/>
      </c>
      <c r="AO1068" s="25" t="str">
        <f t="shared" ca="1" si="1007"/>
        <v/>
      </c>
      <c r="AP1068" s="25" t="str">
        <f ca="1">IF($H1068="","",IF($Q1068="x",SUM(AI$3:AK1068)+SUM(AN$3:AO1068)-SUM(AP$3:AP1067),0))</f>
        <v/>
      </c>
      <c r="AQ1068" s="25" t="str">
        <f t="shared" ca="1" si="1008"/>
        <v/>
      </c>
      <c r="AR1068" s="25" t="str">
        <f t="shared" ca="1" si="986"/>
        <v/>
      </c>
      <c r="AS1068" s="7"/>
      <c r="AT1068" s="25" t="str">
        <f t="shared" ca="1" si="1009"/>
        <v/>
      </c>
      <c r="AU1068" s="25">
        <f ca="1">SUM(AT$3:AT1068)</f>
        <v>0</v>
      </c>
      <c r="AV1068" s="25" t="str">
        <f t="shared" ca="1" si="1010"/>
        <v/>
      </c>
      <c r="AW1068" s="25" t="str">
        <f t="shared" ca="1" si="987"/>
        <v/>
      </c>
      <c r="AX1068" s="25" t="str">
        <f t="shared" ca="1" si="1011"/>
        <v/>
      </c>
      <c r="AY1068" s="25" t="str">
        <f t="shared" ca="1" si="1012"/>
        <v/>
      </c>
      <c r="AZ1068" s="25" t="str">
        <f t="shared" ca="1" si="1013"/>
        <v/>
      </c>
      <c r="BA1068" s="25" t="str">
        <f t="shared" ca="1" si="1014"/>
        <v/>
      </c>
      <c r="BB1068" s="25" t="str">
        <f t="shared" ca="1" si="1015"/>
        <v/>
      </c>
      <c r="BC1068" s="25" t="str">
        <f t="shared" ca="1" si="1016"/>
        <v/>
      </c>
      <c r="BD1068" s="25" t="str">
        <f ca="1">IF($H1068="","",IF($Q1068="x",SUM(AW$3:AY1068)+SUM(BB$3:BC1068)-SUM(BD$3:BD1067),0))</f>
        <v/>
      </c>
      <c r="BE1068" s="25" t="str">
        <f t="shared" ca="1" si="1017"/>
        <v/>
      </c>
      <c r="BF1068" s="25" t="str">
        <f t="shared" ca="1" si="988"/>
        <v/>
      </c>
      <c r="BG1068" s="7"/>
      <c r="BI1068" s="25" t="str">
        <f t="shared" ca="1" si="1018"/>
        <v/>
      </c>
      <c r="BJ1068" s="25">
        <f ca="1">SUM(BI$3:BI1068)</f>
        <v>0</v>
      </c>
      <c r="BK1068" s="25" t="str">
        <f t="shared" ca="1" si="1030"/>
        <v/>
      </c>
      <c r="BL1068" s="25" t="str">
        <f t="shared" ca="1" si="989"/>
        <v/>
      </c>
      <c r="BM1068" s="25" t="str">
        <f t="shared" ca="1" si="1019"/>
        <v/>
      </c>
      <c r="BN1068" s="25" t="str">
        <f t="shared" ca="1" si="1020"/>
        <v/>
      </c>
      <c r="BO1068" s="25" t="str">
        <f t="shared" ca="1" si="1021"/>
        <v/>
      </c>
      <c r="BP1068" s="25" t="str">
        <f t="shared" ca="1" si="1022"/>
        <v/>
      </c>
      <c r="BQ1068" s="25" t="str">
        <f t="shared" ca="1" si="1023"/>
        <v/>
      </c>
      <c r="BR1068" s="25" t="str">
        <f t="shared" ca="1" si="1024"/>
        <v/>
      </c>
      <c r="BS1068" s="25" t="str">
        <f ca="1">IF($H1068="","",IF($Q1068="x",SUM(BL$3:BN1068)+SUM(BQ$3:BR1068)-SUM(BS$3:BS1067),0))</f>
        <v/>
      </c>
      <c r="BT1068" s="25" t="str">
        <f t="shared" ca="1" si="1025"/>
        <v/>
      </c>
      <c r="BU1068" s="25" t="str">
        <f t="shared" ca="1" si="990"/>
        <v/>
      </c>
      <c r="BV1068" s="7"/>
      <c r="BY1068" s="7"/>
      <c r="CB1068" s="131">
        <f t="shared" si="974"/>
        <v>1065</v>
      </c>
      <c r="CC1068" s="132" t="str">
        <f t="shared" ca="1" si="1026"/>
        <v/>
      </c>
      <c r="CD1068" s="133" t="str">
        <f t="shared" ca="1" si="975"/>
        <v/>
      </c>
      <c r="CE1068" s="133" t="str">
        <f t="shared" ca="1" si="1027"/>
        <v/>
      </c>
      <c r="CF1068" s="133" t="str">
        <f t="shared" ca="1" si="976"/>
        <v/>
      </c>
      <c r="CG1068" s="133" t="str">
        <f t="shared" ca="1" si="1028"/>
        <v/>
      </c>
      <c r="CH1068" s="133" t="str">
        <f ca="1">IF($H1068="","",IF(MONTH($H1068)=MONTH($C$4)-1,MAX(0,(CG1068-SUM(N1057:N1068)+SUM(O1057:O1068))-(VLOOKUP(CB1068-12,$CB$3:$CH1067,6,FALSE))),0)*0.25)</f>
        <v/>
      </c>
      <c r="CI1068" s="133" t="str">
        <f ca="1">IF($H1068="","",CG1068-SUM($CH$4:$CH1068))</f>
        <v/>
      </c>
      <c r="CK1068" s="133" t="str">
        <f ca="1">IF($H1068="","",SUM($N$4:$N1068)+$CK$3)</f>
        <v/>
      </c>
      <c r="CL1068" s="133" t="str">
        <f ca="1">IF($H1068="","",SUM($O$4:$O1068))</f>
        <v/>
      </c>
      <c r="CM1068" s="133" t="str">
        <f t="shared" ca="1" si="1031"/>
        <v/>
      </c>
      <c r="CN1068" s="133" t="str">
        <f ca="1">IF($H1068="","",ROUND(IF(MONTH($H1068)=MONTH($C$4)-1,BT1068*(1+CC1068)-SUM($CM$4:$CM1068),0),2))</f>
        <v/>
      </c>
      <c r="CZ1068" s="132" t="str">
        <f t="shared" ca="1" si="991"/>
        <v/>
      </c>
    </row>
    <row r="1069" spans="6:104" x14ac:dyDescent="0.2">
      <c r="F1069" s="3">
        <v>1066</v>
      </c>
      <c r="G1069" s="3">
        <f t="shared" si="1032"/>
        <v>89</v>
      </c>
      <c r="H1069" s="8" t="str">
        <f t="shared" ca="1" si="1029"/>
        <v/>
      </c>
      <c r="I1069" s="6" t="str">
        <f t="shared" ca="1" si="977"/>
        <v/>
      </c>
      <c r="J1069" s="6" t="str">
        <f t="shared" ca="1" si="978"/>
        <v/>
      </c>
      <c r="K1069" s="7"/>
      <c r="L1069" s="6" t="str">
        <f ca="1">IF($H1069="","",IF($J1069="",VLOOKUP($I1069,Sterbetafeln!$A$4:$I$124,$D$10,FALSE),MAX(0.0005,VLOOKUP($I1069,Sterbetafeln!$A$4:$I$124,$D$10,FALSE)*VLOOKUP($J1069,Sterbetafeln!$A$4:$I$124,$D$13,FALSE))))</f>
        <v/>
      </c>
      <c r="M1069" s="78">
        <f ca="1">SUM($O$3:$O1069)</f>
        <v>0</v>
      </c>
      <c r="N1069" s="25" t="str">
        <f t="shared" ca="1" si="992"/>
        <v/>
      </c>
      <c r="O1069" s="25" t="str">
        <f t="shared" ca="1" si="993"/>
        <v/>
      </c>
      <c r="P1069" s="25" t="str">
        <f t="shared" ca="1" si="994"/>
        <v/>
      </c>
      <c r="Q1069" s="7" t="str">
        <f t="shared" ca="1" si="995"/>
        <v/>
      </c>
      <c r="R1069" s="25" t="str">
        <f t="shared" ca="1" si="996"/>
        <v/>
      </c>
      <c r="S1069" s="25">
        <f ca="1">SUM(R$3:R1069)</f>
        <v>0</v>
      </c>
      <c r="T1069" s="25" t="str">
        <f t="shared" ca="1" si="997"/>
        <v/>
      </c>
      <c r="U1069" s="25" t="str">
        <f t="shared" ca="1" si="979"/>
        <v/>
      </c>
      <c r="V1069" s="25" t="str">
        <f t="shared" ca="1" si="998"/>
        <v/>
      </c>
      <c r="W1069" s="25" t="str">
        <f t="shared" ca="1" si="980"/>
        <v/>
      </c>
      <c r="X1069" s="25" t="str">
        <f t="shared" ca="1" si="999"/>
        <v/>
      </c>
      <c r="Y1069" s="25" t="str">
        <f t="shared" ca="1" si="981"/>
        <v/>
      </c>
      <c r="Z1069" s="25" t="str">
        <f t="shared" ca="1" si="1033"/>
        <v/>
      </c>
      <c r="AA1069" s="25" t="str">
        <f t="shared" ca="1" si="1000"/>
        <v/>
      </c>
      <c r="AB1069" s="25" t="str">
        <f ca="1">IF($H1069="","",IF($Q1069="x",SUM(U$3:W1069)+SUM(Z$3:AA1069)-SUM(AB$3:AB1068),0))</f>
        <v/>
      </c>
      <c r="AC1069" s="25" t="str">
        <f t="shared" ca="1" si="1001"/>
        <v/>
      </c>
      <c r="AD1069" s="25" t="str">
        <f t="shared" ca="1" si="982"/>
        <v/>
      </c>
      <c r="AE1069" s="7"/>
      <c r="AF1069" s="25" t="str">
        <f t="shared" ca="1" si="1002"/>
        <v/>
      </c>
      <c r="AG1069" s="25">
        <f ca="1">SUM(AF$3:AF1069)</f>
        <v>0</v>
      </c>
      <c r="AH1069" s="25" t="str">
        <f t="shared" ca="1" si="1003"/>
        <v/>
      </c>
      <c r="AI1069" s="25" t="str">
        <f t="shared" ca="1" si="983"/>
        <v/>
      </c>
      <c r="AJ1069" s="25" t="str">
        <f t="shared" ca="1" si="1004"/>
        <v/>
      </c>
      <c r="AK1069" s="25" t="str">
        <f t="shared" ca="1" si="984"/>
        <v/>
      </c>
      <c r="AL1069" s="25" t="str">
        <f t="shared" ca="1" si="1005"/>
        <v/>
      </c>
      <c r="AM1069" s="25" t="str">
        <f t="shared" ca="1" si="985"/>
        <v/>
      </c>
      <c r="AN1069" s="25" t="str">
        <f t="shared" ca="1" si="1006"/>
        <v/>
      </c>
      <c r="AO1069" s="25" t="str">
        <f t="shared" ca="1" si="1007"/>
        <v/>
      </c>
      <c r="AP1069" s="25" t="str">
        <f ca="1">IF($H1069="","",IF($Q1069="x",SUM(AI$3:AK1069)+SUM(AN$3:AO1069)-SUM(AP$3:AP1068),0))</f>
        <v/>
      </c>
      <c r="AQ1069" s="25" t="str">
        <f t="shared" ca="1" si="1008"/>
        <v/>
      </c>
      <c r="AR1069" s="25" t="str">
        <f t="shared" ca="1" si="986"/>
        <v/>
      </c>
      <c r="AS1069" s="7"/>
      <c r="AT1069" s="25" t="str">
        <f t="shared" ca="1" si="1009"/>
        <v/>
      </c>
      <c r="AU1069" s="25">
        <f ca="1">SUM(AT$3:AT1069)</f>
        <v>0</v>
      </c>
      <c r="AV1069" s="25" t="str">
        <f t="shared" ca="1" si="1010"/>
        <v/>
      </c>
      <c r="AW1069" s="25" t="str">
        <f t="shared" ca="1" si="987"/>
        <v/>
      </c>
      <c r="AX1069" s="25" t="str">
        <f t="shared" ca="1" si="1011"/>
        <v/>
      </c>
      <c r="AY1069" s="25" t="str">
        <f t="shared" ca="1" si="1012"/>
        <v/>
      </c>
      <c r="AZ1069" s="25" t="str">
        <f t="shared" ca="1" si="1013"/>
        <v/>
      </c>
      <c r="BA1069" s="25" t="str">
        <f t="shared" ca="1" si="1014"/>
        <v/>
      </c>
      <c r="BB1069" s="25" t="str">
        <f t="shared" ca="1" si="1015"/>
        <v/>
      </c>
      <c r="BC1069" s="25" t="str">
        <f t="shared" ca="1" si="1016"/>
        <v/>
      </c>
      <c r="BD1069" s="25" t="str">
        <f ca="1">IF($H1069="","",IF($Q1069="x",SUM(AW$3:AY1069)+SUM(BB$3:BC1069)-SUM(BD$3:BD1068),0))</f>
        <v/>
      </c>
      <c r="BE1069" s="25" t="str">
        <f t="shared" ca="1" si="1017"/>
        <v/>
      </c>
      <c r="BF1069" s="25" t="str">
        <f t="shared" ca="1" si="988"/>
        <v/>
      </c>
      <c r="BG1069" s="7"/>
      <c r="BI1069" s="25" t="str">
        <f t="shared" ca="1" si="1018"/>
        <v/>
      </c>
      <c r="BJ1069" s="25">
        <f ca="1">SUM(BI$3:BI1069)</f>
        <v>0</v>
      </c>
      <c r="BK1069" s="25" t="str">
        <f t="shared" ca="1" si="1030"/>
        <v/>
      </c>
      <c r="BL1069" s="25" t="str">
        <f t="shared" ca="1" si="989"/>
        <v/>
      </c>
      <c r="BM1069" s="25" t="str">
        <f t="shared" ca="1" si="1019"/>
        <v/>
      </c>
      <c r="BN1069" s="25" t="str">
        <f t="shared" ca="1" si="1020"/>
        <v/>
      </c>
      <c r="BO1069" s="25" t="str">
        <f t="shared" ca="1" si="1021"/>
        <v/>
      </c>
      <c r="BP1069" s="25" t="str">
        <f t="shared" ca="1" si="1022"/>
        <v/>
      </c>
      <c r="BQ1069" s="25" t="str">
        <f t="shared" ca="1" si="1023"/>
        <v/>
      </c>
      <c r="BR1069" s="25" t="str">
        <f t="shared" ca="1" si="1024"/>
        <v/>
      </c>
      <c r="BS1069" s="25" t="str">
        <f ca="1">IF($H1069="","",IF($Q1069="x",SUM(BL$3:BN1069)+SUM(BQ$3:BR1069)-SUM(BS$3:BS1068),0))</f>
        <v/>
      </c>
      <c r="BT1069" s="25" t="str">
        <f t="shared" ca="1" si="1025"/>
        <v/>
      </c>
      <c r="BU1069" s="25" t="str">
        <f t="shared" ca="1" si="990"/>
        <v/>
      </c>
      <c r="BV1069" s="7"/>
      <c r="BY1069" s="7"/>
      <c r="CB1069" s="131">
        <f t="shared" si="974"/>
        <v>1066</v>
      </c>
      <c r="CC1069" s="132" t="str">
        <f t="shared" ca="1" si="1026"/>
        <v/>
      </c>
      <c r="CD1069" s="133" t="str">
        <f t="shared" ca="1" si="975"/>
        <v/>
      </c>
      <c r="CE1069" s="133" t="str">
        <f t="shared" ca="1" si="1027"/>
        <v/>
      </c>
      <c r="CF1069" s="133" t="str">
        <f t="shared" ca="1" si="976"/>
        <v/>
      </c>
      <c r="CG1069" s="133" t="str">
        <f t="shared" ca="1" si="1028"/>
        <v/>
      </c>
      <c r="CH1069" s="133" t="str">
        <f ca="1">IF($H1069="","",IF(MONTH($H1069)=MONTH($C$4)-1,MAX(0,(CG1069-SUM(N1058:N1069)+SUM(O1058:O1069))-(VLOOKUP(CB1069-12,$CB$3:$CH1068,6,FALSE))),0)*0.25)</f>
        <v/>
      </c>
      <c r="CI1069" s="133" t="str">
        <f ca="1">IF($H1069="","",CG1069-SUM($CH$4:$CH1069))</f>
        <v/>
      </c>
      <c r="CK1069" s="133" t="str">
        <f ca="1">IF($H1069="","",SUM($N$4:$N1069)+$CK$3)</f>
        <v/>
      </c>
      <c r="CL1069" s="133" t="str">
        <f ca="1">IF($H1069="","",SUM($O$4:$O1069))</f>
        <v/>
      </c>
      <c r="CM1069" s="133" t="str">
        <f t="shared" ca="1" si="1031"/>
        <v/>
      </c>
      <c r="CN1069" s="133" t="str">
        <f ca="1">IF($H1069="","",ROUND(IF(MONTH($H1069)=MONTH($C$4)-1,BT1069*(1+CC1069)-SUM($CM$4:$CM1069),0),2))</f>
        <v/>
      </c>
      <c r="CZ1069" s="132" t="str">
        <f t="shared" ca="1" si="991"/>
        <v/>
      </c>
    </row>
    <row r="1070" spans="6:104" x14ac:dyDescent="0.2">
      <c r="F1070" s="3">
        <v>1067</v>
      </c>
      <c r="G1070" s="3">
        <f t="shared" si="1032"/>
        <v>89</v>
      </c>
      <c r="H1070" s="8" t="str">
        <f t="shared" ca="1" si="1029"/>
        <v/>
      </c>
      <c r="I1070" s="6" t="str">
        <f t="shared" ca="1" si="977"/>
        <v/>
      </c>
      <c r="J1070" s="6" t="str">
        <f t="shared" ca="1" si="978"/>
        <v/>
      </c>
      <c r="K1070" s="7"/>
      <c r="L1070" s="6" t="str">
        <f ca="1">IF($H1070="","",IF($J1070="",VLOOKUP($I1070,Sterbetafeln!$A$4:$I$124,$D$10,FALSE),MAX(0.0005,VLOOKUP($I1070,Sterbetafeln!$A$4:$I$124,$D$10,FALSE)*VLOOKUP($J1070,Sterbetafeln!$A$4:$I$124,$D$13,FALSE))))</f>
        <v/>
      </c>
      <c r="M1070" s="78">
        <f ca="1">SUM($O$3:$O1070)</f>
        <v>0</v>
      </c>
      <c r="N1070" s="25" t="str">
        <f t="shared" ca="1" si="992"/>
        <v/>
      </c>
      <c r="O1070" s="25" t="str">
        <f t="shared" ca="1" si="993"/>
        <v/>
      </c>
      <c r="P1070" s="25" t="str">
        <f t="shared" ca="1" si="994"/>
        <v/>
      </c>
      <c r="Q1070" s="7" t="str">
        <f t="shared" ca="1" si="995"/>
        <v/>
      </c>
      <c r="R1070" s="25" t="str">
        <f t="shared" ca="1" si="996"/>
        <v/>
      </c>
      <c r="S1070" s="25">
        <f ca="1">SUM(R$3:R1070)</f>
        <v>0</v>
      </c>
      <c r="T1070" s="25" t="str">
        <f t="shared" ca="1" si="997"/>
        <v/>
      </c>
      <c r="U1070" s="25" t="str">
        <f t="shared" ca="1" si="979"/>
        <v/>
      </c>
      <c r="V1070" s="25" t="str">
        <f t="shared" ca="1" si="998"/>
        <v/>
      </c>
      <c r="W1070" s="25" t="str">
        <f t="shared" ca="1" si="980"/>
        <v/>
      </c>
      <c r="X1070" s="25" t="str">
        <f t="shared" ca="1" si="999"/>
        <v/>
      </c>
      <c r="Y1070" s="25" t="str">
        <f t="shared" ca="1" si="981"/>
        <v/>
      </c>
      <c r="Z1070" s="25" t="str">
        <f t="shared" ca="1" si="1033"/>
        <v/>
      </c>
      <c r="AA1070" s="25" t="str">
        <f t="shared" ca="1" si="1000"/>
        <v/>
      </c>
      <c r="AB1070" s="25" t="str">
        <f ca="1">IF($H1070="","",IF($Q1070="x",SUM(U$3:W1070)+SUM(Z$3:AA1070)-SUM(AB$3:AB1069),0))</f>
        <v/>
      </c>
      <c r="AC1070" s="25" t="str">
        <f t="shared" ca="1" si="1001"/>
        <v/>
      </c>
      <c r="AD1070" s="25" t="str">
        <f t="shared" ca="1" si="982"/>
        <v/>
      </c>
      <c r="AE1070" s="7"/>
      <c r="AF1070" s="25" t="str">
        <f t="shared" ca="1" si="1002"/>
        <v/>
      </c>
      <c r="AG1070" s="25">
        <f ca="1">SUM(AF$3:AF1070)</f>
        <v>0</v>
      </c>
      <c r="AH1070" s="25" t="str">
        <f t="shared" ca="1" si="1003"/>
        <v/>
      </c>
      <c r="AI1070" s="25" t="str">
        <f t="shared" ca="1" si="983"/>
        <v/>
      </c>
      <c r="AJ1070" s="25" t="str">
        <f t="shared" ca="1" si="1004"/>
        <v/>
      </c>
      <c r="AK1070" s="25" t="str">
        <f t="shared" ca="1" si="984"/>
        <v/>
      </c>
      <c r="AL1070" s="25" t="str">
        <f t="shared" ca="1" si="1005"/>
        <v/>
      </c>
      <c r="AM1070" s="25" t="str">
        <f t="shared" ca="1" si="985"/>
        <v/>
      </c>
      <c r="AN1070" s="25" t="str">
        <f t="shared" ca="1" si="1006"/>
        <v/>
      </c>
      <c r="AO1070" s="25" t="str">
        <f t="shared" ca="1" si="1007"/>
        <v/>
      </c>
      <c r="AP1070" s="25" t="str">
        <f ca="1">IF($H1070="","",IF($Q1070="x",SUM(AI$3:AK1070)+SUM(AN$3:AO1070)-SUM(AP$3:AP1069),0))</f>
        <v/>
      </c>
      <c r="AQ1070" s="25" t="str">
        <f t="shared" ca="1" si="1008"/>
        <v/>
      </c>
      <c r="AR1070" s="25" t="str">
        <f t="shared" ca="1" si="986"/>
        <v/>
      </c>
      <c r="AS1070" s="7"/>
      <c r="AT1070" s="25" t="str">
        <f t="shared" ca="1" si="1009"/>
        <v/>
      </c>
      <c r="AU1070" s="25">
        <f ca="1">SUM(AT$3:AT1070)</f>
        <v>0</v>
      </c>
      <c r="AV1070" s="25" t="str">
        <f t="shared" ca="1" si="1010"/>
        <v/>
      </c>
      <c r="AW1070" s="25" t="str">
        <f t="shared" ca="1" si="987"/>
        <v/>
      </c>
      <c r="AX1070" s="25" t="str">
        <f t="shared" ca="1" si="1011"/>
        <v/>
      </c>
      <c r="AY1070" s="25" t="str">
        <f t="shared" ca="1" si="1012"/>
        <v/>
      </c>
      <c r="AZ1070" s="25" t="str">
        <f t="shared" ca="1" si="1013"/>
        <v/>
      </c>
      <c r="BA1070" s="25" t="str">
        <f t="shared" ca="1" si="1014"/>
        <v/>
      </c>
      <c r="BB1070" s="25" t="str">
        <f t="shared" ca="1" si="1015"/>
        <v/>
      </c>
      <c r="BC1070" s="25" t="str">
        <f t="shared" ca="1" si="1016"/>
        <v/>
      </c>
      <c r="BD1070" s="25" t="str">
        <f ca="1">IF($H1070="","",IF($Q1070="x",SUM(AW$3:AY1070)+SUM(BB$3:BC1070)-SUM(BD$3:BD1069),0))</f>
        <v/>
      </c>
      <c r="BE1070" s="25" t="str">
        <f t="shared" ca="1" si="1017"/>
        <v/>
      </c>
      <c r="BF1070" s="25" t="str">
        <f t="shared" ca="1" si="988"/>
        <v/>
      </c>
      <c r="BG1070" s="7"/>
      <c r="BI1070" s="25" t="str">
        <f t="shared" ca="1" si="1018"/>
        <v/>
      </c>
      <c r="BJ1070" s="25">
        <f ca="1">SUM(BI$3:BI1070)</f>
        <v>0</v>
      </c>
      <c r="BK1070" s="25" t="str">
        <f t="shared" ca="1" si="1030"/>
        <v/>
      </c>
      <c r="BL1070" s="25" t="str">
        <f t="shared" ca="1" si="989"/>
        <v/>
      </c>
      <c r="BM1070" s="25" t="str">
        <f t="shared" ca="1" si="1019"/>
        <v/>
      </c>
      <c r="BN1070" s="25" t="str">
        <f t="shared" ca="1" si="1020"/>
        <v/>
      </c>
      <c r="BO1070" s="25" t="str">
        <f t="shared" ca="1" si="1021"/>
        <v/>
      </c>
      <c r="BP1070" s="25" t="str">
        <f t="shared" ca="1" si="1022"/>
        <v/>
      </c>
      <c r="BQ1070" s="25" t="str">
        <f t="shared" ca="1" si="1023"/>
        <v/>
      </c>
      <c r="BR1070" s="25" t="str">
        <f t="shared" ca="1" si="1024"/>
        <v/>
      </c>
      <c r="BS1070" s="25" t="str">
        <f ca="1">IF($H1070="","",IF($Q1070="x",SUM(BL$3:BN1070)+SUM(BQ$3:BR1070)-SUM(BS$3:BS1069),0))</f>
        <v/>
      </c>
      <c r="BT1070" s="25" t="str">
        <f t="shared" ca="1" si="1025"/>
        <v/>
      </c>
      <c r="BU1070" s="25" t="str">
        <f t="shared" ca="1" si="990"/>
        <v/>
      </c>
      <c r="BV1070" s="7"/>
      <c r="BY1070" s="7"/>
      <c r="CB1070" s="131">
        <f t="shared" si="974"/>
        <v>1067</v>
      </c>
      <c r="CC1070" s="132" t="str">
        <f t="shared" ca="1" si="1026"/>
        <v/>
      </c>
      <c r="CD1070" s="133" t="str">
        <f t="shared" ca="1" si="975"/>
        <v/>
      </c>
      <c r="CE1070" s="133" t="str">
        <f t="shared" ca="1" si="1027"/>
        <v/>
      </c>
      <c r="CF1070" s="133" t="str">
        <f t="shared" ca="1" si="976"/>
        <v/>
      </c>
      <c r="CG1070" s="133" t="str">
        <f t="shared" ca="1" si="1028"/>
        <v/>
      </c>
      <c r="CH1070" s="133" t="str">
        <f ca="1">IF($H1070="","",IF(MONTH($H1070)=MONTH($C$4)-1,MAX(0,(CG1070-SUM(N1059:N1070)+SUM(O1059:O1070))-(VLOOKUP(CB1070-12,$CB$3:$CH1069,6,FALSE))),0)*0.25)</f>
        <v/>
      </c>
      <c r="CI1070" s="133" t="str">
        <f ca="1">IF($H1070="","",CG1070-SUM($CH$4:$CH1070))</f>
        <v/>
      </c>
      <c r="CK1070" s="133" t="str">
        <f ca="1">IF($H1070="","",SUM($N$4:$N1070)+$CK$3)</f>
        <v/>
      </c>
      <c r="CL1070" s="133" t="str">
        <f ca="1">IF($H1070="","",SUM($O$4:$O1070))</f>
        <v/>
      </c>
      <c r="CM1070" s="133" t="str">
        <f t="shared" ca="1" si="1031"/>
        <v/>
      </c>
      <c r="CN1070" s="133" t="str">
        <f ca="1">IF($H1070="","",ROUND(IF(MONTH($H1070)=MONTH($C$4)-1,BT1070*(1+CC1070)-SUM($CM$4:$CM1070),0),2))</f>
        <v/>
      </c>
      <c r="CZ1070" s="132" t="str">
        <f t="shared" ca="1" si="991"/>
        <v/>
      </c>
    </row>
    <row r="1071" spans="6:104" x14ac:dyDescent="0.2">
      <c r="F1071" s="3">
        <v>1068</v>
      </c>
      <c r="G1071" s="3">
        <f t="shared" si="1032"/>
        <v>89</v>
      </c>
      <c r="H1071" s="8" t="str">
        <f t="shared" ca="1" si="1029"/>
        <v/>
      </c>
      <c r="I1071" s="6" t="str">
        <f t="shared" ca="1" si="977"/>
        <v/>
      </c>
      <c r="J1071" s="6" t="str">
        <f t="shared" ca="1" si="978"/>
        <v/>
      </c>
      <c r="K1071" s="7"/>
      <c r="L1071" s="6" t="str">
        <f ca="1">IF($H1071="","",IF($J1071="",VLOOKUP($I1071,Sterbetafeln!$A$4:$I$124,$D$10,FALSE),MAX(0.0005,VLOOKUP($I1071,Sterbetafeln!$A$4:$I$124,$D$10,FALSE)*VLOOKUP($J1071,Sterbetafeln!$A$4:$I$124,$D$13,FALSE))))</f>
        <v/>
      </c>
      <c r="M1071" s="78">
        <f ca="1">SUM($O$3:$O1071)</f>
        <v>0</v>
      </c>
      <c r="N1071" s="25" t="str">
        <f t="shared" ca="1" si="992"/>
        <v/>
      </c>
      <c r="O1071" s="25" t="str">
        <f t="shared" ca="1" si="993"/>
        <v/>
      </c>
      <c r="P1071" s="25" t="str">
        <f t="shared" ca="1" si="994"/>
        <v/>
      </c>
      <c r="Q1071" s="7" t="str">
        <f t="shared" ca="1" si="995"/>
        <v/>
      </c>
      <c r="R1071" s="25" t="str">
        <f t="shared" ca="1" si="996"/>
        <v/>
      </c>
      <c r="S1071" s="25">
        <f ca="1">SUM(R$3:R1071)</f>
        <v>0</v>
      </c>
      <c r="T1071" s="25" t="str">
        <f t="shared" ca="1" si="997"/>
        <v/>
      </c>
      <c r="U1071" s="25" t="str">
        <f t="shared" ca="1" si="979"/>
        <v/>
      </c>
      <c r="V1071" s="25" t="str">
        <f t="shared" ca="1" si="998"/>
        <v/>
      </c>
      <c r="W1071" s="25" t="str">
        <f t="shared" ca="1" si="980"/>
        <v/>
      </c>
      <c r="X1071" s="25" t="str">
        <f t="shared" ca="1" si="999"/>
        <v/>
      </c>
      <c r="Y1071" s="25" t="str">
        <f t="shared" ca="1" si="981"/>
        <v/>
      </c>
      <c r="Z1071" s="25" t="str">
        <f t="shared" ca="1" si="1033"/>
        <v/>
      </c>
      <c r="AA1071" s="25" t="str">
        <f t="shared" ca="1" si="1000"/>
        <v/>
      </c>
      <c r="AB1071" s="25" t="str">
        <f ca="1">IF($H1071="","",IF($Q1071="x",SUM(U$3:W1071)+SUM(Z$3:AA1071)-SUM(AB$3:AB1070),0))</f>
        <v/>
      </c>
      <c r="AC1071" s="25" t="str">
        <f t="shared" ca="1" si="1001"/>
        <v/>
      </c>
      <c r="AD1071" s="25" t="str">
        <f t="shared" ca="1" si="982"/>
        <v/>
      </c>
      <c r="AE1071" s="7"/>
      <c r="AF1071" s="25" t="str">
        <f t="shared" ca="1" si="1002"/>
        <v/>
      </c>
      <c r="AG1071" s="25">
        <f ca="1">SUM(AF$3:AF1071)</f>
        <v>0</v>
      </c>
      <c r="AH1071" s="25" t="str">
        <f t="shared" ca="1" si="1003"/>
        <v/>
      </c>
      <c r="AI1071" s="25" t="str">
        <f t="shared" ca="1" si="983"/>
        <v/>
      </c>
      <c r="AJ1071" s="25" t="str">
        <f t="shared" ca="1" si="1004"/>
        <v/>
      </c>
      <c r="AK1071" s="25" t="str">
        <f t="shared" ca="1" si="984"/>
        <v/>
      </c>
      <c r="AL1071" s="25" t="str">
        <f t="shared" ca="1" si="1005"/>
        <v/>
      </c>
      <c r="AM1071" s="25" t="str">
        <f t="shared" ca="1" si="985"/>
        <v/>
      </c>
      <c r="AN1071" s="25" t="str">
        <f t="shared" ca="1" si="1006"/>
        <v/>
      </c>
      <c r="AO1071" s="25" t="str">
        <f t="shared" ca="1" si="1007"/>
        <v/>
      </c>
      <c r="AP1071" s="25" t="str">
        <f ca="1">IF($H1071="","",IF($Q1071="x",SUM(AI$3:AK1071)+SUM(AN$3:AO1071)-SUM(AP$3:AP1070),0))</f>
        <v/>
      </c>
      <c r="AQ1071" s="25" t="str">
        <f t="shared" ca="1" si="1008"/>
        <v/>
      </c>
      <c r="AR1071" s="25" t="str">
        <f t="shared" ca="1" si="986"/>
        <v/>
      </c>
      <c r="AS1071" s="7"/>
      <c r="AT1071" s="25" t="str">
        <f t="shared" ca="1" si="1009"/>
        <v/>
      </c>
      <c r="AU1071" s="25">
        <f ca="1">SUM(AT$3:AT1071)</f>
        <v>0</v>
      </c>
      <c r="AV1071" s="25" t="str">
        <f t="shared" ca="1" si="1010"/>
        <v/>
      </c>
      <c r="AW1071" s="25" t="str">
        <f t="shared" ca="1" si="987"/>
        <v/>
      </c>
      <c r="AX1071" s="25" t="str">
        <f t="shared" ca="1" si="1011"/>
        <v/>
      </c>
      <c r="AY1071" s="25" t="str">
        <f t="shared" ca="1" si="1012"/>
        <v/>
      </c>
      <c r="AZ1071" s="25" t="str">
        <f t="shared" ca="1" si="1013"/>
        <v/>
      </c>
      <c r="BA1071" s="25" t="str">
        <f t="shared" ca="1" si="1014"/>
        <v/>
      </c>
      <c r="BB1071" s="25" t="str">
        <f t="shared" ca="1" si="1015"/>
        <v/>
      </c>
      <c r="BC1071" s="25" t="str">
        <f t="shared" ca="1" si="1016"/>
        <v/>
      </c>
      <c r="BD1071" s="25" t="str">
        <f ca="1">IF($H1071="","",IF($Q1071="x",SUM(AW$3:AY1071)+SUM(BB$3:BC1071)-SUM(BD$3:BD1070),0))</f>
        <v/>
      </c>
      <c r="BE1071" s="25" t="str">
        <f t="shared" ca="1" si="1017"/>
        <v/>
      </c>
      <c r="BF1071" s="25" t="str">
        <f t="shared" ca="1" si="988"/>
        <v/>
      </c>
      <c r="BG1071" s="7"/>
      <c r="BI1071" s="25" t="str">
        <f t="shared" ca="1" si="1018"/>
        <v/>
      </c>
      <c r="BJ1071" s="25">
        <f ca="1">SUM(BI$3:BI1071)</f>
        <v>0</v>
      </c>
      <c r="BK1071" s="25" t="str">
        <f t="shared" ca="1" si="1030"/>
        <v/>
      </c>
      <c r="BL1071" s="25" t="str">
        <f t="shared" ca="1" si="989"/>
        <v/>
      </c>
      <c r="BM1071" s="25" t="str">
        <f t="shared" ca="1" si="1019"/>
        <v/>
      </c>
      <c r="BN1071" s="25" t="str">
        <f t="shared" ca="1" si="1020"/>
        <v/>
      </c>
      <c r="BO1071" s="25" t="str">
        <f t="shared" ca="1" si="1021"/>
        <v/>
      </c>
      <c r="BP1071" s="25" t="str">
        <f t="shared" ca="1" si="1022"/>
        <v/>
      </c>
      <c r="BQ1071" s="25" t="str">
        <f t="shared" ca="1" si="1023"/>
        <v/>
      </c>
      <c r="BR1071" s="25" t="str">
        <f t="shared" ca="1" si="1024"/>
        <v/>
      </c>
      <c r="BS1071" s="25" t="str">
        <f ca="1">IF($H1071="","",IF($Q1071="x",SUM(BL$3:BN1071)+SUM(BQ$3:BR1071)-SUM(BS$3:BS1070),0))</f>
        <v/>
      </c>
      <c r="BT1071" s="25" t="str">
        <f t="shared" ca="1" si="1025"/>
        <v/>
      </c>
      <c r="BU1071" s="25" t="str">
        <f t="shared" ca="1" si="990"/>
        <v/>
      </c>
      <c r="BV1071" s="7"/>
      <c r="BY1071" s="7"/>
      <c r="CB1071" s="131">
        <f t="shared" si="974"/>
        <v>1068</v>
      </c>
      <c r="CC1071" s="132" t="str">
        <f t="shared" ca="1" si="1026"/>
        <v/>
      </c>
      <c r="CD1071" s="133" t="str">
        <f t="shared" ca="1" si="975"/>
        <v/>
      </c>
      <c r="CE1071" s="133" t="str">
        <f t="shared" ca="1" si="1027"/>
        <v/>
      </c>
      <c r="CF1071" s="133" t="str">
        <f t="shared" ca="1" si="976"/>
        <v/>
      </c>
      <c r="CG1071" s="133" t="str">
        <f t="shared" ca="1" si="1028"/>
        <v/>
      </c>
      <c r="CH1071" s="133" t="str">
        <f ca="1">IF($H1071="","",IF(MONTH($H1071)=MONTH($C$4)-1,MAX(0,(CG1071-SUM(N1060:N1071)+SUM(O1060:O1071))-(VLOOKUP(CB1071-12,$CB$3:$CH1070,6,FALSE))),0)*0.25)</f>
        <v/>
      </c>
      <c r="CI1071" s="133" t="str">
        <f ca="1">IF($H1071="","",CG1071-SUM($CH$4:$CH1071))</f>
        <v/>
      </c>
      <c r="CK1071" s="133" t="str">
        <f ca="1">IF($H1071="","",SUM($N$4:$N1071)+$CK$3)</f>
        <v/>
      </c>
      <c r="CL1071" s="133" t="str">
        <f ca="1">IF($H1071="","",SUM($O$4:$O1071))</f>
        <v/>
      </c>
      <c r="CM1071" s="133" t="str">
        <f t="shared" ca="1" si="1031"/>
        <v/>
      </c>
      <c r="CN1071" s="133" t="str">
        <f ca="1">IF($H1071="","",ROUND(IF(MONTH($H1071)=MONTH($C$4)-1,BT1071*(1+CC1071)-SUM($CM$4:$CM1071),0),2))</f>
        <v/>
      </c>
      <c r="CZ1071" s="132" t="str">
        <f t="shared" ca="1" si="991"/>
        <v/>
      </c>
    </row>
    <row r="1072" spans="6:104" x14ac:dyDescent="0.2">
      <c r="F1072" s="3">
        <v>1069</v>
      </c>
      <c r="G1072" s="3">
        <f t="shared" si="1032"/>
        <v>90</v>
      </c>
      <c r="H1072" s="8" t="str">
        <f t="shared" ca="1" si="1029"/>
        <v/>
      </c>
      <c r="I1072" s="6" t="str">
        <f t="shared" ca="1" si="977"/>
        <v/>
      </c>
      <c r="J1072" s="6" t="str">
        <f t="shared" ca="1" si="978"/>
        <v/>
      </c>
      <c r="K1072" s="7"/>
      <c r="L1072" s="6" t="str">
        <f ca="1">IF($H1072="","",IF($J1072="",VLOOKUP($I1072,Sterbetafeln!$A$4:$I$124,$D$10,FALSE),MAX(0.0005,VLOOKUP($I1072,Sterbetafeln!$A$4:$I$124,$D$10,FALSE)*VLOOKUP($J1072,Sterbetafeln!$A$4:$I$124,$D$13,FALSE))))</f>
        <v/>
      </c>
      <c r="M1072" s="78">
        <f ca="1">SUM($O$3:$O1072)</f>
        <v>0</v>
      </c>
      <c r="N1072" s="25" t="str">
        <f t="shared" ca="1" si="992"/>
        <v/>
      </c>
      <c r="O1072" s="25" t="str">
        <f t="shared" ca="1" si="993"/>
        <v/>
      </c>
      <c r="P1072" s="25" t="str">
        <f t="shared" ca="1" si="994"/>
        <v/>
      </c>
      <c r="Q1072" s="7" t="str">
        <f t="shared" ca="1" si="995"/>
        <v/>
      </c>
      <c r="R1072" s="25" t="str">
        <f t="shared" ca="1" si="996"/>
        <v/>
      </c>
      <c r="S1072" s="25">
        <f ca="1">SUM(R$3:R1072)</f>
        <v>0</v>
      </c>
      <c r="T1072" s="25" t="str">
        <f t="shared" ca="1" si="997"/>
        <v/>
      </c>
      <c r="U1072" s="25" t="str">
        <f t="shared" ca="1" si="979"/>
        <v/>
      </c>
      <c r="V1072" s="25" t="str">
        <f t="shared" ca="1" si="998"/>
        <v/>
      </c>
      <c r="W1072" s="25" t="str">
        <f t="shared" ca="1" si="980"/>
        <v/>
      </c>
      <c r="X1072" s="25" t="str">
        <f t="shared" ca="1" si="999"/>
        <v/>
      </c>
      <c r="Y1072" s="25" t="str">
        <f t="shared" ca="1" si="981"/>
        <v/>
      </c>
      <c r="Z1072" s="25" t="str">
        <f t="shared" ca="1" si="1033"/>
        <v/>
      </c>
      <c r="AA1072" s="25" t="str">
        <f t="shared" ca="1" si="1000"/>
        <v/>
      </c>
      <c r="AB1072" s="25" t="str">
        <f ca="1">IF($H1072="","",IF($Q1072="x",SUM(U$3:W1072)+SUM(Z$3:AA1072)-SUM(AB$3:AB1071),0))</f>
        <v/>
      </c>
      <c r="AC1072" s="25" t="str">
        <f t="shared" ca="1" si="1001"/>
        <v/>
      </c>
      <c r="AD1072" s="25" t="str">
        <f t="shared" ca="1" si="982"/>
        <v/>
      </c>
      <c r="AE1072" s="7"/>
      <c r="AF1072" s="25" t="str">
        <f t="shared" ca="1" si="1002"/>
        <v/>
      </c>
      <c r="AG1072" s="25">
        <f ca="1">SUM(AF$3:AF1072)</f>
        <v>0</v>
      </c>
      <c r="AH1072" s="25" t="str">
        <f t="shared" ca="1" si="1003"/>
        <v/>
      </c>
      <c r="AI1072" s="25" t="str">
        <f t="shared" ca="1" si="983"/>
        <v/>
      </c>
      <c r="AJ1072" s="25" t="str">
        <f t="shared" ca="1" si="1004"/>
        <v/>
      </c>
      <c r="AK1072" s="25" t="str">
        <f t="shared" ca="1" si="984"/>
        <v/>
      </c>
      <c r="AL1072" s="25" t="str">
        <f t="shared" ca="1" si="1005"/>
        <v/>
      </c>
      <c r="AM1072" s="25" t="str">
        <f t="shared" ca="1" si="985"/>
        <v/>
      </c>
      <c r="AN1072" s="25" t="str">
        <f t="shared" ca="1" si="1006"/>
        <v/>
      </c>
      <c r="AO1072" s="25" t="str">
        <f t="shared" ca="1" si="1007"/>
        <v/>
      </c>
      <c r="AP1072" s="25" t="str">
        <f ca="1">IF($H1072="","",IF($Q1072="x",SUM(AI$3:AK1072)+SUM(AN$3:AO1072)-SUM(AP$3:AP1071),0))</f>
        <v/>
      </c>
      <c r="AQ1072" s="25" t="str">
        <f t="shared" ca="1" si="1008"/>
        <v/>
      </c>
      <c r="AR1072" s="25" t="str">
        <f t="shared" ca="1" si="986"/>
        <v/>
      </c>
      <c r="AS1072" s="7"/>
      <c r="AT1072" s="25" t="str">
        <f t="shared" ca="1" si="1009"/>
        <v/>
      </c>
      <c r="AU1072" s="25">
        <f ca="1">SUM(AT$3:AT1072)</f>
        <v>0</v>
      </c>
      <c r="AV1072" s="25" t="str">
        <f t="shared" ca="1" si="1010"/>
        <v/>
      </c>
      <c r="AW1072" s="25" t="str">
        <f t="shared" ca="1" si="987"/>
        <v/>
      </c>
      <c r="AX1072" s="25" t="str">
        <f t="shared" ca="1" si="1011"/>
        <v/>
      </c>
      <c r="AY1072" s="25" t="str">
        <f t="shared" ca="1" si="1012"/>
        <v/>
      </c>
      <c r="AZ1072" s="25" t="str">
        <f t="shared" ca="1" si="1013"/>
        <v/>
      </c>
      <c r="BA1072" s="25" t="str">
        <f t="shared" ca="1" si="1014"/>
        <v/>
      </c>
      <c r="BB1072" s="25" t="str">
        <f t="shared" ca="1" si="1015"/>
        <v/>
      </c>
      <c r="BC1072" s="25" t="str">
        <f t="shared" ca="1" si="1016"/>
        <v/>
      </c>
      <c r="BD1072" s="25" t="str">
        <f ca="1">IF($H1072="","",IF($Q1072="x",SUM(AW$3:AY1072)+SUM(BB$3:BC1072)-SUM(BD$3:BD1071),0))</f>
        <v/>
      </c>
      <c r="BE1072" s="25" t="str">
        <f t="shared" ca="1" si="1017"/>
        <v/>
      </c>
      <c r="BF1072" s="25" t="str">
        <f t="shared" ca="1" si="988"/>
        <v/>
      </c>
      <c r="BG1072" s="7"/>
      <c r="BI1072" s="25" t="str">
        <f t="shared" ca="1" si="1018"/>
        <v/>
      </c>
      <c r="BJ1072" s="25">
        <f ca="1">SUM(BI$3:BI1072)</f>
        <v>0</v>
      </c>
      <c r="BK1072" s="25" t="str">
        <f t="shared" ca="1" si="1030"/>
        <v/>
      </c>
      <c r="BL1072" s="25" t="str">
        <f t="shared" ca="1" si="989"/>
        <v/>
      </c>
      <c r="BM1072" s="25" t="str">
        <f t="shared" ca="1" si="1019"/>
        <v/>
      </c>
      <c r="BN1072" s="25" t="str">
        <f t="shared" ca="1" si="1020"/>
        <v/>
      </c>
      <c r="BO1072" s="25" t="str">
        <f t="shared" ca="1" si="1021"/>
        <v/>
      </c>
      <c r="BP1072" s="25" t="str">
        <f t="shared" ca="1" si="1022"/>
        <v/>
      </c>
      <c r="BQ1072" s="25" t="str">
        <f t="shared" ca="1" si="1023"/>
        <v/>
      </c>
      <c r="BR1072" s="25" t="str">
        <f t="shared" ca="1" si="1024"/>
        <v/>
      </c>
      <c r="BS1072" s="25" t="str">
        <f ca="1">IF($H1072="","",IF($Q1072="x",SUM(BL$3:BN1072)+SUM(BQ$3:BR1072)-SUM(BS$3:BS1071),0))</f>
        <v/>
      </c>
      <c r="BT1072" s="25" t="str">
        <f t="shared" ca="1" si="1025"/>
        <v/>
      </c>
      <c r="BU1072" s="25" t="str">
        <f t="shared" ca="1" si="990"/>
        <v/>
      </c>
      <c r="BV1072" s="7"/>
      <c r="BY1072" s="7"/>
      <c r="CB1072" s="131">
        <f t="shared" si="974"/>
        <v>1069</v>
      </c>
      <c r="CC1072" s="132" t="str">
        <f t="shared" ca="1" si="1026"/>
        <v/>
      </c>
      <c r="CD1072" s="133" t="str">
        <f t="shared" ca="1" si="975"/>
        <v/>
      </c>
      <c r="CE1072" s="133" t="str">
        <f t="shared" ca="1" si="1027"/>
        <v/>
      </c>
      <c r="CF1072" s="133" t="str">
        <f t="shared" ca="1" si="976"/>
        <v/>
      </c>
      <c r="CG1072" s="133" t="str">
        <f t="shared" ca="1" si="1028"/>
        <v/>
      </c>
      <c r="CH1072" s="133" t="str">
        <f ca="1">IF($H1072="","",IF(MONTH($H1072)=MONTH($C$4)-1,MAX(0,(CG1072-SUM(N1061:N1072)+SUM(O1061:O1072))-(VLOOKUP(CB1072-12,$CB$3:$CH1071,6,FALSE))),0)*0.25)</f>
        <v/>
      </c>
      <c r="CI1072" s="133" t="str">
        <f ca="1">IF($H1072="","",CG1072-SUM($CH$4:$CH1072))</f>
        <v/>
      </c>
      <c r="CK1072" s="133" t="str">
        <f ca="1">IF($H1072="","",SUM($N$4:$N1072)+$CK$3)</f>
        <v/>
      </c>
      <c r="CL1072" s="133" t="str">
        <f ca="1">IF($H1072="","",SUM($O$4:$O1072))</f>
        <v/>
      </c>
      <c r="CM1072" s="133" t="str">
        <f t="shared" ca="1" si="1031"/>
        <v/>
      </c>
      <c r="CN1072" s="133" t="str">
        <f ca="1">IF($H1072="","",ROUND(IF(MONTH($H1072)=MONTH($C$4)-1,BT1072*(1+CC1072)-SUM($CM$4:$CM1072),0),2))</f>
        <v/>
      </c>
      <c r="CZ1072" s="132" t="str">
        <f t="shared" ca="1" si="991"/>
        <v/>
      </c>
    </row>
    <row r="1073" spans="6:104" x14ac:dyDescent="0.2">
      <c r="F1073" s="3">
        <v>1070</v>
      </c>
      <c r="G1073" s="3">
        <f t="shared" si="1032"/>
        <v>90</v>
      </c>
      <c r="H1073" s="8" t="str">
        <f t="shared" ca="1" si="1029"/>
        <v/>
      </c>
      <c r="I1073" s="6" t="str">
        <f t="shared" ca="1" si="977"/>
        <v/>
      </c>
      <c r="J1073" s="6" t="str">
        <f t="shared" ca="1" si="978"/>
        <v/>
      </c>
      <c r="K1073" s="7"/>
      <c r="L1073" s="6" t="str">
        <f ca="1">IF($H1073="","",IF($J1073="",VLOOKUP($I1073,Sterbetafeln!$A$4:$I$124,$D$10,FALSE),MAX(0.0005,VLOOKUP($I1073,Sterbetafeln!$A$4:$I$124,$D$10,FALSE)*VLOOKUP($J1073,Sterbetafeln!$A$4:$I$124,$D$13,FALSE))))</f>
        <v/>
      </c>
      <c r="M1073" s="78">
        <f ca="1">SUM($O$3:$O1073)</f>
        <v>0</v>
      </c>
      <c r="N1073" s="25" t="str">
        <f t="shared" ca="1" si="992"/>
        <v/>
      </c>
      <c r="O1073" s="25" t="str">
        <f t="shared" ca="1" si="993"/>
        <v/>
      </c>
      <c r="P1073" s="25" t="str">
        <f t="shared" ca="1" si="994"/>
        <v/>
      </c>
      <c r="Q1073" s="7" t="str">
        <f t="shared" ca="1" si="995"/>
        <v/>
      </c>
      <c r="R1073" s="25" t="str">
        <f t="shared" ca="1" si="996"/>
        <v/>
      </c>
      <c r="S1073" s="25">
        <f ca="1">SUM(R$3:R1073)</f>
        <v>0</v>
      </c>
      <c r="T1073" s="25" t="str">
        <f t="shared" ca="1" si="997"/>
        <v/>
      </c>
      <c r="U1073" s="25" t="str">
        <f t="shared" ca="1" si="979"/>
        <v/>
      </c>
      <c r="V1073" s="25" t="str">
        <f t="shared" ca="1" si="998"/>
        <v/>
      </c>
      <c r="W1073" s="25" t="str">
        <f t="shared" ca="1" si="980"/>
        <v/>
      </c>
      <c r="X1073" s="25" t="str">
        <f t="shared" ca="1" si="999"/>
        <v/>
      </c>
      <c r="Y1073" s="25" t="str">
        <f t="shared" ca="1" si="981"/>
        <v/>
      </c>
      <c r="Z1073" s="25" t="str">
        <f t="shared" ca="1" si="1033"/>
        <v/>
      </c>
      <c r="AA1073" s="25" t="str">
        <f t="shared" ca="1" si="1000"/>
        <v/>
      </c>
      <c r="AB1073" s="25" t="str">
        <f ca="1">IF($H1073="","",IF($Q1073="x",SUM(U$3:W1073)+SUM(Z$3:AA1073)-SUM(AB$3:AB1072),0))</f>
        <v/>
      </c>
      <c r="AC1073" s="25" t="str">
        <f t="shared" ca="1" si="1001"/>
        <v/>
      </c>
      <c r="AD1073" s="25" t="str">
        <f t="shared" ca="1" si="982"/>
        <v/>
      </c>
      <c r="AE1073" s="7"/>
      <c r="AF1073" s="25" t="str">
        <f t="shared" ca="1" si="1002"/>
        <v/>
      </c>
      <c r="AG1073" s="25">
        <f ca="1">SUM(AF$3:AF1073)</f>
        <v>0</v>
      </c>
      <c r="AH1073" s="25" t="str">
        <f t="shared" ca="1" si="1003"/>
        <v/>
      </c>
      <c r="AI1073" s="25" t="str">
        <f t="shared" ca="1" si="983"/>
        <v/>
      </c>
      <c r="AJ1073" s="25" t="str">
        <f t="shared" ca="1" si="1004"/>
        <v/>
      </c>
      <c r="AK1073" s="25" t="str">
        <f t="shared" ca="1" si="984"/>
        <v/>
      </c>
      <c r="AL1073" s="25" t="str">
        <f t="shared" ca="1" si="1005"/>
        <v/>
      </c>
      <c r="AM1073" s="25" t="str">
        <f t="shared" ca="1" si="985"/>
        <v/>
      </c>
      <c r="AN1073" s="25" t="str">
        <f t="shared" ca="1" si="1006"/>
        <v/>
      </c>
      <c r="AO1073" s="25" t="str">
        <f t="shared" ca="1" si="1007"/>
        <v/>
      </c>
      <c r="AP1073" s="25" t="str">
        <f ca="1">IF($H1073="","",IF($Q1073="x",SUM(AI$3:AK1073)+SUM(AN$3:AO1073)-SUM(AP$3:AP1072),0))</f>
        <v/>
      </c>
      <c r="AQ1073" s="25" t="str">
        <f t="shared" ca="1" si="1008"/>
        <v/>
      </c>
      <c r="AR1073" s="25" t="str">
        <f t="shared" ca="1" si="986"/>
        <v/>
      </c>
      <c r="AS1073" s="7"/>
      <c r="AT1073" s="25" t="str">
        <f t="shared" ca="1" si="1009"/>
        <v/>
      </c>
      <c r="AU1073" s="25">
        <f ca="1">SUM(AT$3:AT1073)</f>
        <v>0</v>
      </c>
      <c r="AV1073" s="25" t="str">
        <f t="shared" ca="1" si="1010"/>
        <v/>
      </c>
      <c r="AW1073" s="25" t="str">
        <f t="shared" ca="1" si="987"/>
        <v/>
      </c>
      <c r="AX1073" s="25" t="str">
        <f t="shared" ca="1" si="1011"/>
        <v/>
      </c>
      <c r="AY1073" s="25" t="str">
        <f t="shared" ca="1" si="1012"/>
        <v/>
      </c>
      <c r="AZ1073" s="25" t="str">
        <f t="shared" ca="1" si="1013"/>
        <v/>
      </c>
      <c r="BA1073" s="25" t="str">
        <f t="shared" ca="1" si="1014"/>
        <v/>
      </c>
      <c r="BB1073" s="25" t="str">
        <f t="shared" ca="1" si="1015"/>
        <v/>
      </c>
      <c r="BC1073" s="25" t="str">
        <f t="shared" ca="1" si="1016"/>
        <v/>
      </c>
      <c r="BD1073" s="25" t="str">
        <f ca="1">IF($H1073="","",IF($Q1073="x",SUM(AW$3:AY1073)+SUM(BB$3:BC1073)-SUM(BD$3:BD1072),0))</f>
        <v/>
      </c>
      <c r="BE1073" s="25" t="str">
        <f t="shared" ca="1" si="1017"/>
        <v/>
      </c>
      <c r="BF1073" s="25" t="str">
        <f t="shared" ca="1" si="988"/>
        <v/>
      </c>
      <c r="BG1073" s="7"/>
      <c r="BI1073" s="25" t="str">
        <f t="shared" ca="1" si="1018"/>
        <v/>
      </c>
      <c r="BJ1073" s="25">
        <f ca="1">SUM(BI$3:BI1073)</f>
        <v>0</v>
      </c>
      <c r="BK1073" s="25" t="str">
        <f t="shared" ca="1" si="1030"/>
        <v/>
      </c>
      <c r="BL1073" s="25" t="str">
        <f t="shared" ca="1" si="989"/>
        <v/>
      </c>
      <c r="BM1073" s="25" t="str">
        <f t="shared" ca="1" si="1019"/>
        <v/>
      </c>
      <c r="BN1073" s="25" t="str">
        <f t="shared" ca="1" si="1020"/>
        <v/>
      </c>
      <c r="BO1073" s="25" t="str">
        <f t="shared" ca="1" si="1021"/>
        <v/>
      </c>
      <c r="BP1073" s="25" t="str">
        <f t="shared" ca="1" si="1022"/>
        <v/>
      </c>
      <c r="BQ1073" s="25" t="str">
        <f t="shared" ca="1" si="1023"/>
        <v/>
      </c>
      <c r="BR1073" s="25" t="str">
        <f t="shared" ca="1" si="1024"/>
        <v/>
      </c>
      <c r="BS1073" s="25" t="str">
        <f ca="1">IF($H1073="","",IF($Q1073="x",SUM(BL$3:BN1073)+SUM(BQ$3:BR1073)-SUM(BS$3:BS1072),0))</f>
        <v/>
      </c>
      <c r="BT1073" s="25" t="str">
        <f t="shared" ca="1" si="1025"/>
        <v/>
      </c>
      <c r="BU1073" s="25" t="str">
        <f t="shared" ca="1" si="990"/>
        <v/>
      </c>
      <c r="BV1073" s="7"/>
      <c r="BY1073" s="7"/>
      <c r="CB1073" s="131">
        <f t="shared" si="974"/>
        <v>1070</v>
      </c>
      <c r="CC1073" s="132" t="str">
        <f t="shared" ca="1" si="1026"/>
        <v/>
      </c>
      <c r="CD1073" s="133" t="str">
        <f t="shared" ca="1" si="975"/>
        <v/>
      </c>
      <c r="CE1073" s="133" t="str">
        <f t="shared" ca="1" si="1027"/>
        <v/>
      </c>
      <c r="CF1073" s="133" t="str">
        <f t="shared" ca="1" si="976"/>
        <v/>
      </c>
      <c r="CG1073" s="133" t="str">
        <f t="shared" ca="1" si="1028"/>
        <v/>
      </c>
      <c r="CH1073" s="133" t="str">
        <f ca="1">IF($H1073="","",IF(MONTH($H1073)=MONTH($C$4)-1,MAX(0,(CG1073-SUM(N1062:N1073)+SUM(O1062:O1073))-(VLOOKUP(CB1073-12,$CB$3:$CH1072,6,FALSE))),0)*0.25)</f>
        <v/>
      </c>
      <c r="CI1073" s="133" t="str">
        <f ca="1">IF($H1073="","",CG1073-SUM($CH$4:$CH1073))</f>
        <v/>
      </c>
      <c r="CK1073" s="133" t="str">
        <f ca="1">IF($H1073="","",SUM($N$4:$N1073)+$CK$3)</f>
        <v/>
      </c>
      <c r="CL1073" s="133" t="str">
        <f ca="1">IF($H1073="","",SUM($O$4:$O1073))</f>
        <v/>
      </c>
      <c r="CM1073" s="133" t="str">
        <f t="shared" ca="1" si="1031"/>
        <v/>
      </c>
      <c r="CN1073" s="133" t="str">
        <f ca="1">IF($H1073="","",ROUND(IF(MONTH($H1073)=MONTH($C$4)-1,BT1073*(1+CC1073)-SUM($CM$4:$CM1073),0),2))</f>
        <v/>
      </c>
      <c r="CZ1073" s="132" t="str">
        <f t="shared" ca="1" si="991"/>
        <v/>
      </c>
    </row>
    <row r="1074" spans="6:104" x14ac:dyDescent="0.2">
      <c r="F1074" s="3">
        <v>1071</v>
      </c>
      <c r="G1074" s="3">
        <f t="shared" si="1032"/>
        <v>90</v>
      </c>
      <c r="H1074" s="8" t="str">
        <f t="shared" ca="1" si="1029"/>
        <v/>
      </c>
      <c r="I1074" s="6" t="str">
        <f t="shared" ca="1" si="977"/>
        <v/>
      </c>
      <c r="J1074" s="6" t="str">
        <f t="shared" ca="1" si="978"/>
        <v/>
      </c>
      <c r="K1074" s="7"/>
      <c r="L1074" s="6" t="str">
        <f ca="1">IF($H1074="","",IF($J1074="",VLOOKUP($I1074,Sterbetafeln!$A$4:$I$124,$D$10,FALSE),MAX(0.0005,VLOOKUP($I1074,Sterbetafeln!$A$4:$I$124,$D$10,FALSE)*VLOOKUP($J1074,Sterbetafeln!$A$4:$I$124,$D$13,FALSE))))</f>
        <v/>
      </c>
      <c r="M1074" s="78">
        <f ca="1">SUM($O$3:$O1074)</f>
        <v>0</v>
      </c>
      <c r="N1074" s="25" t="str">
        <f t="shared" ca="1" si="992"/>
        <v/>
      </c>
      <c r="O1074" s="25" t="str">
        <f t="shared" ca="1" si="993"/>
        <v/>
      </c>
      <c r="P1074" s="25" t="str">
        <f t="shared" ca="1" si="994"/>
        <v/>
      </c>
      <c r="Q1074" s="7" t="str">
        <f t="shared" ca="1" si="995"/>
        <v/>
      </c>
      <c r="R1074" s="25" t="str">
        <f t="shared" ca="1" si="996"/>
        <v/>
      </c>
      <c r="S1074" s="25">
        <f ca="1">SUM(R$3:R1074)</f>
        <v>0</v>
      </c>
      <c r="T1074" s="25" t="str">
        <f t="shared" ca="1" si="997"/>
        <v/>
      </c>
      <c r="U1074" s="25" t="str">
        <f t="shared" ca="1" si="979"/>
        <v/>
      </c>
      <c r="V1074" s="25" t="str">
        <f t="shared" ca="1" si="998"/>
        <v/>
      </c>
      <c r="W1074" s="25" t="str">
        <f t="shared" ca="1" si="980"/>
        <v/>
      </c>
      <c r="X1074" s="25" t="str">
        <f t="shared" ca="1" si="999"/>
        <v/>
      </c>
      <c r="Y1074" s="25" t="str">
        <f t="shared" ca="1" si="981"/>
        <v/>
      </c>
      <c r="Z1074" s="25" t="str">
        <f t="shared" ca="1" si="1033"/>
        <v/>
      </c>
      <c r="AA1074" s="25" t="str">
        <f t="shared" ca="1" si="1000"/>
        <v/>
      </c>
      <c r="AB1074" s="25" t="str">
        <f ca="1">IF($H1074="","",IF($Q1074="x",SUM(U$3:W1074)+SUM(Z$3:AA1074)-SUM(AB$3:AB1073),0))</f>
        <v/>
      </c>
      <c r="AC1074" s="25" t="str">
        <f t="shared" ca="1" si="1001"/>
        <v/>
      </c>
      <c r="AD1074" s="25" t="str">
        <f t="shared" ca="1" si="982"/>
        <v/>
      </c>
      <c r="AE1074" s="7"/>
      <c r="AF1074" s="25" t="str">
        <f t="shared" ca="1" si="1002"/>
        <v/>
      </c>
      <c r="AG1074" s="25">
        <f ca="1">SUM(AF$3:AF1074)</f>
        <v>0</v>
      </c>
      <c r="AH1074" s="25" t="str">
        <f t="shared" ca="1" si="1003"/>
        <v/>
      </c>
      <c r="AI1074" s="25" t="str">
        <f t="shared" ca="1" si="983"/>
        <v/>
      </c>
      <c r="AJ1074" s="25" t="str">
        <f t="shared" ca="1" si="1004"/>
        <v/>
      </c>
      <c r="AK1074" s="25" t="str">
        <f t="shared" ca="1" si="984"/>
        <v/>
      </c>
      <c r="AL1074" s="25" t="str">
        <f t="shared" ca="1" si="1005"/>
        <v/>
      </c>
      <c r="AM1074" s="25" t="str">
        <f t="shared" ca="1" si="985"/>
        <v/>
      </c>
      <c r="AN1074" s="25" t="str">
        <f t="shared" ca="1" si="1006"/>
        <v/>
      </c>
      <c r="AO1074" s="25" t="str">
        <f t="shared" ca="1" si="1007"/>
        <v/>
      </c>
      <c r="AP1074" s="25" t="str">
        <f ca="1">IF($H1074="","",IF($Q1074="x",SUM(AI$3:AK1074)+SUM(AN$3:AO1074)-SUM(AP$3:AP1073),0))</f>
        <v/>
      </c>
      <c r="AQ1074" s="25" t="str">
        <f t="shared" ca="1" si="1008"/>
        <v/>
      </c>
      <c r="AR1074" s="25" t="str">
        <f t="shared" ca="1" si="986"/>
        <v/>
      </c>
      <c r="AS1074" s="7"/>
      <c r="AT1074" s="25" t="str">
        <f t="shared" ca="1" si="1009"/>
        <v/>
      </c>
      <c r="AU1074" s="25">
        <f ca="1">SUM(AT$3:AT1074)</f>
        <v>0</v>
      </c>
      <c r="AV1074" s="25" t="str">
        <f t="shared" ca="1" si="1010"/>
        <v/>
      </c>
      <c r="AW1074" s="25" t="str">
        <f t="shared" ca="1" si="987"/>
        <v/>
      </c>
      <c r="AX1074" s="25" t="str">
        <f t="shared" ca="1" si="1011"/>
        <v/>
      </c>
      <c r="AY1074" s="25" t="str">
        <f t="shared" ca="1" si="1012"/>
        <v/>
      </c>
      <c r="AZ1074" s="25" t="str">
        <f t="shared" ca="1" si="1013"/>
        <v/>
      </c>
      <c r="BA1074" s="25" t="str">
        <f t="shared" ca="1" si="1014"/>
        <v/>
      </c>
      <c r="BB1074" s="25" t="str">
        <f t="shared" ca="1" si="1015"/>
        <v/>
      </c>
      <c r="BC1074" s="25" t="str">
        <f t="shared" ca="1" si="1016"/>
        <v/>
      </c>
      <c r="BD1074" s="25" t="str">
        <f ca="1">IF($H1074="","",IF($Q1074="x",SUM(AW$3:AY1074)+SUM(BB$3:BC1074)-SUM(BD$3:BD1073),0))</f>
        <v/>
      </c>
      <c r="BE1074" s="25" t="str">
        <f t="shared" ca="1" si="1017"/>
        <v/>
      </c>
      <c r="BF1074" s="25" t="str">
        <f t="shared" ca="1" si="988"/>
        <v/>
      </c>
      <c r="BG1074" s="7"/>
      <c r="BI1074" s="25" t="str">
        <f t="shared" ca="1" si="1018"/>
        <v/>
      </c>
      <c r="BJ1074" s="25">
        <f ca="1">SUM(BI$3:BI1074)</f>
        <v>0</v>
      </c>
      <c r="BK1074" s="25" t="str">
        <f t="shared" ca="1" si="1030"/>
        <v/>
      </c>
      <c r="BL1074" s="25" t="str">
        <f t="shared" ca="1" si="989"/>
        <v/>
      </c>
      <c r="BM1074" s="25" t="str">
        <f t="shared" ca="1" si="1019"/>
        <v/>
      </c>
      <c r="BN1074" s="25" t="str">
        <f t="shared" ca="1" si="1020"/>
        <v/>
      </c>
      <c r="BO1074" s="25" t="str">
        <f t="shared" ca="1" si="1021"/>
        <v/>
      </c>
      <c r="BP1074" s="25" t="str">
        <f t="shared" ca="1" si="1022"/>
        <v/>
      </c>
      <c r="BQ1074" s="25" t="str">
        <f t="shared" ca="1" si="1023"/>
        <v/>
      </c>
      <c r="BR1074" s="25" t="str">
        <f t="shared" ca="1" si="1024"/>
        <v/>
      </c>
      <c r="BS1074" s="25" t="str">
        <f ca="1">IF($H1074="","",IF($Q1074="x",SUM(BL$3:BN1074)+SUM(BQ$3:BR1074)-SUM(BS$3:BS1073),0))</f>
        <v/>
      </c>
      <c r="BT1074" s="25" t="str">
        <f t="shared" ca="1" si="1025"/>
        <v/>
      </c>
      <c r="BU1074" s="25" t="str">
        <f t="shared" ca="1" si="990"/>
        <v/>
      </c>
      <c r="BV1074" s="7"/>
      <c r="BY1074" s="7"/>
      <c r="CB1074" s="131">
        <f t="shared" si="974"/>
        <v>1071</v>
      </c>
      <c r="CC1074" s="132" t="str">
        <f t="shared" ca="1" si="1026"/>
        <v/>
      </c>
      <c r="CD1074" s="133" t="str">
        <f t="shared" ca="1" si="975"/>
        <v/>
      </c>
      <c r="CE1074" s="133" t="str">
        <f t="shared" ca="1" si="1027"/>
        <v/>
      </c>
      <c r="CF1074" s="133" t="str">
        <f t="shared" ca="1" si="976"/>
        <v/>
      </c>
      <c r="CG1074" s="133" t="str">
        <f t="shared" ca="1" si="1028"/>
        <v/>
      </c>
      <c r="CH1074" s="133" t="str">
        <f ca="1">IF($H1074="","",IF(MONTH($H1074)=MONTH($C$4)-1,MAX(0,(CG1074-SUM(N1063:N1074)+SUM(O1063:O1074))-(VLOOKUP(CB1074-12,$CB$3:$CH1073,6,FALSE))),0)*0.25)</f>
        <v/>
      </c>
      <c r="CI1074" s="133" t="str">
        <f ca="1">IF($H1074="","",CG1074-SUM($CH$4:$CH1074))</f>
        <v/>
      </c>
      <c r="CK1074" s="133" t="str">
        <f ca="1">IF($H1074="","",SUM($N$4:$N1074)+$CK$3)</f>
        <v/>
      </c>
      <c r="CL1074" s="133" t="str">
        <f ca="1">IF($H1074="","",SUM($O$4:$O1074))</f>
        <v/>
      </c>
      <c r="CM1074" s="133" t="str">
        <f t="shared" ca="1" si="1031"/>
        <v/>
      </c>
      <c r="CN1074" s="133" t="str">
        <f ca="1">IF($H1074="","",ROUND(IF(MONTH($H1074)=MONTH($C$4)-1,BT1074*(1+CC1074)-SUM($CM$4:$CM1074),0),2))</f>
        <v/>
      </c>
      <c r="CZ1074" s="132" t="str">
        <f t="shared" ca="1" si="991"/>
        <v/>
      </c>
    </row>
    <row r="1075" spans="6:104" x14ac:dyDescent="0.2">
      <c r="F1075" s="3">
        <v>1072</v>
      </c>
      <c r="G1075" s="3">
        <f t="shared" si="1032"/>
        <v>90</v>
      </c>
      <c r="H1075" s="8" t="str">
        <f t="shared" ca="1" si="1029"/>
        <v/>
      </c>
      <c r="I1075" s="6" t="str">
        <f t="shared" ca="1" si="977"/>
        <v/>
      </c>
      <c r="J1075" s="6" t="str">
        <f t="shared" ca="1" si="978"/>
        <v/>
      </c>
      <c r="K1075" s="7"/>
      <c r="L1075" s="6" t="str">
        <f ca="1">IF($H1075="","",IF($J1075="",VLOOKUP($I1075,Sterbetafeln!$A$4:$I$124,$D$10,FALSE),MAX(0.0005,VLOOKUP($I1075,Sterbetafeln!$A$4:$I$124,$D$10,FALSE)*VLOOKUP($J1075,Sterbetafeln!$A$4:$I$124,$D$13,FALSE))))</f>
        <v/>
      </c>
      <c r="M1075" s="78">
        <f ca="1">SUM($O$3:$O1075)</f>
        <v>0</v>
      </c>
      <c r="N1075" s="25" t="str">
        <f t="shared" ca="1" si="992"/>
        <v/>
      </c>
      <c r="O1075" s="25" t="str">
        <f t="shared" ca="1" si="993"/>
        <v/>
      </c>
      <c r="P1075" s="25" t="str">
        <f t="shared" ca="1" si="994"/>
        <v/>
      </c>
      <c r="Q1075" s="7" t="str">
        <f t="shared" ca="1" si="995"/>
        <v/>
      </c>
      <c r="R1075" s="25" t="str">
        <f t="shared" ca="1" si="996"/>
        <v/>
      </c>
      <c r="S1075" s="25">
        <f ca="1">SUM(R$3:R1075)</f>
        <v>0</v>
      </c>
      <c r="T1075" s="25" t="str">
        <f t="shared" ca="1" si="997"/>
        <v/>
      </c>
      <c r="U1075" s="25" t="str">
        <f t="shared" ca="1" si="979"/>
        <v/>
      </c>
      <c r="V1075" s="25" t="str">
        <f t="shared" ca="1" si="998"/>
        <v/>
      </c>
      <c r="W1075" s="25" t="str">
        <f t="shared" ca="1" si="980"/>
        <v/>
      </c>
      <c r="X1075" s="25" t="str">
        <f t="shared" ca="1" si="999"/>
        <v/>
      </c>
      <c r="Y1075" s="25" t="str">
        <f t="shared" ca="1" si="981"/>
        <v/>
      </c>
      <c r="Z1075" s="25" t="str">
        <f t="shared" ca="1" si="1033"/>
        <v/>
      </c>
      <c r="AA1075" s="25" t="str">
        <f t="shared" ca="1" si="1000"/>
        <v/>
      </c>
      <c r="AB1075" s="25" t="str">
        <f ca="1">IF($H1075="","",IF($Q1075="x",SUM(U$3:W1075)+SUM(Z$3:AA1075)-SUM(AB$3:AB1074),0))</f>
        <v/>
      </c>
      <c r="AC1075" s="25" t="str">
        <f t="shared" ca="1" si="1001"/>
        <v/>
      </c>
      <c r="AD1075" s="25" t="str">
        <f t="shared" ca="1" si="982"/>
        <v/>
      </c>
      <c r="AE1075" s="7"/>
      <c r="AF1075" s="25" t="str">
        <f t="shared" ca="1" si="1002"/>
        <v/>
      </c>
      <c r="AG1075" s="25">
        <f ca="1">SUM(AF$3:AF1075)</f>
        <v>0</v>
      </c>
      <c r="AH1075" s="25" t="str">
        <f t="shared" ca="1" si="1003"/>
        <v/>
      </c>
      <c r="AI1075" s="25" t="str">
        <f t="shared" ca="1" si="983"/>
        <v/>
      </c>
      <c r="AJ1075" s="25" t="str">
        <f t="shared" ca="1" si="1004"/>
        <v/>
      </c>
      <c r="AK1075" s="25" t="str">
        <f t="shared" ca="1" si="984"/>
        <v/>
      </c>
      <c r="AL1075" s="25" t="str">
        <f t="shared" ca="1" si="1005"/>
        <v/>
      </c>
      <c r="AM1075" s="25" t="str">
        <f t="shared" ca="1" si="985"/>
        <v/>
      </c>
      <c r="AN1075" s="25" t="str">
        <f t="shared" ca="1" si="1006"/>
        <v/>
      </c>
      <c r="AO1075" s="25" t="str">
        <f t="shared" ca="1" si="1007"/>
        <v/>
      </c>
      <c r="AP1075" s="25" t="str">
        <f ca="1">IF($H1075="","",IF($Q1075="x",SUM(AI$3:AK1075)+SUM(AN$3:AO1075)-SUM(AP$3:AP1074),0))</f>
        <v/>
      </c>
      <c r="AQ1075" s="25" t="str">
        <f t="shared" ca="1" si="1008"/>
        <v/>
      </c>
      <c r="AR1075" s="25" t="str">
        <f t="shared" ca="1" si="986"/>
        <v/>
      </c>
      <c r="AS1075" s="7"/>
      <c r="AT1075" s="25" t="str">
        <f t="shared" ca="1" si="1009"/>
        <v/>
      </c>
      <c r="AU1075" s="25">
        <f ca="1">SUM(AT$3:AT1075)</f>
        <v>0</v>
      </c>
      <c r="AV1075" s="25" t="str">
        <f t="shared" ca="1" si="1010"/>
        <v/>
      </c>
      <c r="AW1075" s="25" t="str">
        <f t="shared" ca="1" si="987"/>
        <v/>
      </c>
      <c r="AX1075" s="25" t="str">
        <f t="shared" ca="1" si="1011"/>
        <v/>
      </c>
      <c r="AY1075" s="25" t="str">
        <f t="shared" ca="1" si="1012"/>
        <v/>
      </c>
      <c r="AZ1075" s="25" t="str">
        <f t="shared" ca="1" si="1013"/>
        <v/>
      </c>
      <c r="BA1075" s="25" t="str">
        <f t="shared" ca="1" si="1014"/>
        <v/>
      </c>
      <c r="BB1075" s="25" t="str">
        <f t="shared" ca="1" si="1015"/>
        <v/>
      </c>
      <c r="BC1075" s="25" t="str">
        <f t="shared" ca="1" si="1016"/>
        <v/>
      </c>
      <c r="BD1075" s="25" t="str">
        <f ca="1">IF($H1075="","",IF($Q1075="x",SUM(AW$3:AY1075)+SUM(BB$3:BC1075)-SUM(BD$3:BD1074),0))</f>
        <v/>
      </c>
      <c r="BE1075" s="25" t="str">
        <f t="shared" ca="1" si="1017"/>
        <v/>
      </c>
      <c r="BF1075" s="25" t="str">
        <f t="shared" ca="1" si="988"/>
        <v/>
      </c>
      <c r="BG1075" s="7"/>
      <c r="BI1075" s="25" t="str">
        <f t="shared" ca="1" si="1018"/>
        <v/>
      </c>
      <c r="BJ1075" s="25">
        <f ca="1">SUM(BI$3:BI1075)</f>
        <v>0</v>
      </c>
      <c r="BK1075" s="25" t="str">
        <f t="shared" ca="1" si="1030"/>
        <v/>
      </c>
      <c r="BL1075" s="25" t="str">
        <f t="shared" ca="1" si="989"/>
        <v/>
      </c>
      <c r="BM1075" s="25" t="str">
        <f t="shared" ca="1" si="1019"/>
        <v/>
      </c>
      <c r="BN1075" s="25" t="str">
        <f t="shared" ca="1" si="1020"/>
        <v/>
      </c>
      <c r="BO1075" s="25" t="str">
        <f t="shared" ca="1" si="1021"/>
        <v/>
      </c>
      <c r="BP1075" s="25" t="str">
        <f t="shared" ca="1" si="1022"/>
        <v/>
      </c>
      <c r="BQ1075" s="25" t="str">
        <f t="shared" ca="1" si="1023"/>
        <v/>
      </c>
      <c r="BR1075" s="25" t="str">
        <f t="shared" ca="1" si="1024"/>
        <v/>
      </c>
      <c r="BS1075" s="25" t="str">
        <f ca="1">IF($H1075="","",IF($Q1075="x",SUM(BL$3:BN1075)+SUM(BQ$3:BR1075)-SUM(BS$3:BS1074),0))</f>
        <v/>
      </c>
      <c r="BT1075" s="25" t="str">
        <f t="shared" ca="1" si="1025"/>
        <v/>
      </c>
      <c r="BU1075" s="25" t="str">
        <f t="shared" ca="1" si="990"/>
        <v/>
      </c>
      <c r="BV1075" s="7"/>
      <c r="BY1075" s="7"/>
      <c r="CB1075" s="131">
        <f t="shared" si="974"/>
        <v>1072</v>
      </c>
      <c r="CC1075" s="132" t="str">
        <f t="shared" ca="1" si="1026"/>
        <v/>
      </c>
      <c r="CD1075" s="133" t="str">
        <f t="shared" ca="1" si="975"/>
        <v/>
      </c>
      <c r="CE1075" s="133" t="str">
        <f t="shared" ca="1" si="1027"/>
        <v/>
      </c>
      <c r="CF1075" s="133" t="str">
        <f t="shared" ca="1" si="976"/>
        <v/>
      </c>
      <c r="CG1075" s="133" t="str">
        <f t="shared" ca="1" si="1028"/>
        <v/>
      </c>
      <c r="CH1075" s="133" t="str">
        <f ca="1">IF($H1075="","",IF(MONTH($H1075)=MONTH($C$4)-1,MAX(0,(CG1075-SUM(N1064:N1075)+SUM(O1064:O1075))-(VLOOKUP(CB1075-12,$CB$3:$CH1074,6,FALSE))),0)*0.25)</f>
        <v/>
      </c>
      <c r="CI1075" s="133" t="str">
        <f ca="1">IF($H1075="","",CG1075-SUM($CH$4:$CH1075))</f>
        <v/>
      </c>
      <c r="CK1075" s="133" t="str">
        <f ca="1">IF($H1075="","",SUM($N$4:$N1075)+$CK$3)</f>
        <v/>
      </c>
      <c r="CL1075" s="133" t="str">
        <f ca="1">IF($H1075="","",SUM($O$4:$O1075))</f>
        <v/>
      </c>
      <c r="CM1075" s="133" t="str">
        <f t="shared" ca="1" si="1031"/>
        <v/>
      </c>
      <c r="CN1075" s="133" t="str">
        <f ca="1">IF($H1075="","",ROUND(IF(MONTH($H1075)=MONTH($C$4)-1,BT1075*(1+CC1075)-SUM($CM$4:$CM1075),0),2))</f>
        <v/>
      </c>
      <c r="CZ1075" s="132" t="str">
        <f t="shared" ca="1" si="991"/>
        <v/>
      </c>
    </row>
    <row r="1076" spans="6:104" x14ac:dyDescent="0.2">
      <c r="F1076" s="3">
        <v>1073</v>
      </c>
      <c r="G1076" s="3">
        <f t="shared" si="1032"/>
        <v>90</v>
      </c>
      <c r="H1076" s="8" t="str">
        <f t="shared" ca="1" si="1029"/>
        <v/>
      </c>
      <c r="I1076" s="6" t="str">
        <f t="shared" ca="1" si="977"/>
        <v/>
      </c>
      <c r="J1076" s="6" t="str">
        <f t="shared" ca="1" si="978"/>
        <v/>
      </c>
      <c r="K1076" s="7"/>
      <c r="L1076" s="6" t="str">
        <f ca="1">IF($H1076="","",IF($J1076="",VLOOKUP($I1076,Sterbetafeln!$A$4:$I$124,$D$10,FALSE),MAX(0.0005,VLOOKUP($I1076,Sterbetafeln!$A$4:$I$124,$D$10,FALSE)*VLOOKUP($J1076,Sterbetafeln!$A$4:$I$124,$D$13,FALSE))))</f>
        <v/>
      </c>
      <c r="M1076" s="78">
        <f ca="1">SUM($O$3:$O1076)</f>
        <v>0</v>
      </c>
      <c r="N1076" s="25" t="str">
        <f t="shared" ca="1" si="992"/>
        <v/>
      </c>
      <c r="O1076" s="25" t="str">
        <f t="shared" ca="1" si="993"/>
        <v/>
      </c>
      <c r="P1076" s="25" t="str">
        <f t="shared" ca="1" si="994"/>
        <v/>
      </c>
      <c r="Q1076" s="7" t="str">
        <f t="shared" ca="1" si="995"/>
        <v/>
      </c>
      <c r="R1076" s="25" t="str">
        <f t="shared" ca="1" si="996"/>
        <v/>
      </c>
      <c r="S1076" s="25">
        <f ca="1">SUM(R$3:R1076)</f>
        <v>0</v>
      </c>
      <c r="T1076" s="25" t="str">
        <f t="shared" ca="1" si="997"/>
        <v/>
      </c>
      <c r="U1076" s="25" t="str">
        <f t="shared" ca="1" si="979"/>
        <v/>
      </c>
      <c r="V1076" s="25" t="str">
        <f t="shared" ca="1" si="998"/>
        <v/>
      </c>
      <c r="W1076" s="25" t="str">
        <f t="shared" ca="1" si="980"/>
        <v/>
      </c>
      <c r="X1076" s="25" t="str">
        <f t="shared" ca="1" si="999"/>
        <v/>
      </c>
      <c r="Y1076" s="25" t="str">
        <f t="shared" ca="1" si="981"/>
        <v/>
      </c>
      <c r="Z1076" s="25" t="str">
        <f t="shared" ca="1" si="1033"/>
        <v/>
      </c>
      <c r="AA1076" s="25" t="str">
        <f t="shared" ca="1" si="1000"/>
        <v/>
      </c>
      <c r="AB1076" s="25" t="str">
        <f ca="1">IF($H1076="","",IF($Q1076="x",SUM(U$3:W1076)+SUM(Z$3:AA1076)-SUM(AB$3:AB1075),0))</f>
        <v/>
      </c>
      <c r="AC1076" s="25" t="str">
        <f t="shared" ca="1" si="1001"/>
        <v/>
      </c>
      <c r="AD1076" s="25" t="str">
        <f t="shared" ca="1" si="982"/>
        <v/>
      </c>
      <c r="AE1076" s="7"/>
      <c r="AF1076" s="25" t="str">
        <f t="shared" ca="1" si="1002"/>
        <v/>
      </c>
      <c r="AG1076" s="25">
        <f ca="1">SUM(AF$3:AF1076)</f>
        <v>0</v>
      </c>
      <c r="AH1076" s="25" t="str">
        <f t="shared" ca="1" si="1003"/>
        <v/>
      </c>
      <c r="AI1076" s="25" t="str">
        <f t="shared" ca="1" si="983"/>
        <v/>
      </c>
      <c r="AJ1076" s="25" t="str">
        <f t="shared" ca="1" si="1004"/>
        <v/>
      </c>
      <c r="AK1076" s="25" t="str">
        <f t="shared" ca="1" si="984"/>
        <v/>
      </c>
      <c r="AL1076" s="25" t="str">
        <f t="shared" ca="1" si="1005"/>
        <v/>
      </c>
      <c r="AM1076" s="25" t="str">
        <f t="shared" ca="1" si="985"/>
        <v/>
      </c>
      <c r="AN1076" s="25" t="str">
        <f t="shared" ca="1" si="1006"/>
        <v/>
      </c>
      <c r="AO1076" s="25" t="str">
        <f t="shared" ca="1" si="1007"/>
        <v/>
      </c>
      <c r="AP1076" s="25" t="str">
        <f ca="1">IF($H1076="","",IF($Q1076="x",SUM(AI$3:AK1076)+SUM(AN$3:AO1076)-SUM(AP$3:AP1075),0))</f>
        <v/>
      </c>
      <c r="AQ1076" s="25" t="str">
        <f t="shared" ca="1" si="1008"/>
        <v/>
      </c>
      <c r="AR1076" s="25" t="str">
        <f t="shared" ca="1" si="986"/>
        <v/>
      </c>
      <c r="AS1076" s="7"/>
      <c r="AT1076" s="25" t="str">
        <f t="shared" ca="1" si="1009"/>
        <v/>
      </c>
      <c r="AU1076" s="25">
        <f ca="1">SUM(AT$3:AT1076)</f>
        <v>0</v>
      </c>
      <c r="AV1076" s="25" t="str">
        <f t="shared" ca="1" si="1010"/>
        <v/>
      </c>
      <c r="AW1076" s="25" t="str">
        <f t="shared" ca="1" si="987"/>
        <v/>
      </c>
      <c r="AX1076" s="25" t="str">
        <f t="shared" ca="1" si="1011"/>
        <v/>
      </c>
      <c r="AY1076" s="25" t="str">
        <f t="shared" ca="1" si="1012"/>
        <v/>
      </c>
      <c r="AZ1076" s="25" t="str">
        <f t="shared" ca="1" si="1013"/>
        <v/>
      </c>
      <c r="BA1076" s="25" t="str">
        <f t="shared" ca="1" si="1014"/>
        <v/>
      </c>
      <c r="BB1076" s="25" t="str">
        <f t="shared" ca="1" si="1015"/>
        <v/>
      </c>
      <c r="BC1076" s="25" t="str">
        <f t="shared" ca="1" si="1016"/>
        <v/>
      </c>
      <c r="BD1076" s="25" t="str">
        <f ca="1">IF($H1076="","",IF($Q1076="x",SUM(AW$3:AY1076)+SUM(BB$3:BC1076)-SUM(BD$3:BD1075),0))</f>
        <v/>
      </c>
      <c r="BE1076" s="25" t="str">
        <f t="shared" ca="1" si="1017"/>
        <v/>
      </c>
      <c r="BF1076" s="25" t="str">
        <f t="shared" ca="1" si="988"/>
        <v/>
      </c>
      <c r="BG1076" s="7"/>
      <c r="BI1076" s="25" t="str">
        <f t="shared" ca="1" si="1018"/>
        <v/>
      </c>
      <c r="BJ1076" s="25">
        <f ca="1">SUM(BI$3:BI1076)</f>
        <v>0</v>
      </c>
      <c r="BK1076" s="25" t="str">
        <f t="shared" ca="1" si="1030"/>
        <v/>
      </c>
      <c r="BL1076" s="25" t="str">
        <f t="shared" ca="1" si="989"/>
        <v/>
      </c>
      <c r="BM1076" s="25" t="str">
        <f t="shared" ca="1" si="1019"/>
        <v/>
      </c>
      <c r="BN1076" s="25" t="str">
        <f t="shared" ca="1" si="1020"/>
        <v/>
      </c>
      <c r="BO1076" s="25" t="str">
        <f t="shared" ca="1" si="1021"/>
        <v/>
      </c>
      <c r="BP1076" s="25" t="str">
        <f t="shared" ca="1" si="1022"/>
        <v/>
      </c>
      <c r="BQ1076" s="25" t="str">
        <f t="shared" ca="1" si="1023"/>
        <v/>
      </c>
      <c r="BR1076" s="25" t="str">
        <f t="shared" ca="1" si="1024"/>
        <v/>
      </c>
      <c r="BS1076" s="25" t="str">
        <f ca="1">IF($H1076="","",IF($Q1076="x",SUM(BL$3:BN1076)+SUM(BQ$3:BR1076)-SUM(BS$3:BS1075),0))</f>
        <v/>
      </c>
      <c r="BT1076" s="25" t="str">
        <f t="shared" ca="1" si="1025"/>
        <v/>
      </c>
      <c r="BU1076" s="25" t="str">
        <f t="shared" ca="1" si="990"/>
        <v/>
      </c>
      <c r="BV1076" s="7"/>
      <c r="BY1076" s="7"/>
      <c r="CB1076" s="131">
        <f t="shared" si="974"/>
        <v>1073</v>
      </c>
      <c r="CC1076" s="132" t="str">
        <f t="shared" ca="1" si="1026"/>
        <v/>
      </c>
      <c r="CD1076" s="133" t="str">
        <f t="shared" ca="1" si="975"/>
        <v/>
      </c>
      <c r="CE1076" s="133" t="str">
        <f t="shared" ca="1" si="1027"/>
        <v/>
      </c>
      <c r="CF1076" s="133" t="str">
        <f t="shared" ca="1" si="976"/>
        <v/>
      </c>
      <c r="CG1076" s="133" t="str">
        <f t="shared" ca="1" si="1028"/>
        <v/>
      </c>
      <c r="CH1076" s="133" t="str">
        <f ca="1">IF($H1076="","",IF(MONTH($H1076)=MONTH($C$4)-1,MAX(0,(CG1076-SUM(N1065:N1076)+SUM(O1065:O1076))-(VLOOKUP(CB1076-12,$CB$3:$CH1075,6,FALSE))),0)*0.25)</f>
        <v/>
      </c>
      <c r="CI1076" s="133" t="str">
        <f ca="1">IF($H1076="","",CG1076-SUM($CH$4:$CH1076))</f>
        <v/>
      </c>
      <c r="CK1076" s="133" t="str">
        <f ca="1">IF($H1076="","",SUM($N$4:$N1076)+$CK$3)</f>
        <v/>
      </c>
      <c r="CL1076" s="133" t="str">
        <f ca="1">IF($H1076="","",SUM($O$4:$O1076))</f>
        <v/>
      </c>
      <c r="CM1076" s="133" t="str">
        <f t="shared" ca="1" si="1031"/>
        <v/>
      </c>
      <c r="CN1076" s="133" t="str">
        <f ca="1">IF($H1076="","",ROUND(IF(MONTH($H1076)=MONTH($C$4)-1,BT1076*(1+CC1076)-SUM($CM$4:$CM1076),0),2))</f>
        <v/>
      </c>
      <c r="CZ1076" s="132" t="str">
        <f t="shared" ca="1" si="991"/>
        <v/>
      </c>
    </row>
    <row r="1077" spans="6:104" x14ac:dyDescent="0.2">
      <c r="F1077" s="3">
        <v>1074</v>
      </c>
      <c r="G1077" s="3">
        <f t="shared" si="1032"/>
        <v>90</v>
      </c>
      <c r="H1077" s="8" t="str">
        <f t="shared" ca="1" si="1029"/>
        <v/>
      </c>
      <c r="I1077" s="6" t="str">
        <f t="shared" ca="1" si="977"/>
        <v/>
      </c>
      <c r="J1077" s="6" t="str">
        <f t="shared" ca="1" si="978"/>
        <v/>
      </c>
      <c r="K1077" s="7"/>
      <c r="L1077" s="6" t="str">
        <f ca="1">IF($H1077="","",IF($J1077="",VLOOKUP($I1077,Sterbetafeln!$A$4:$I$124,$D$10,FALSE),MAX(0.0005,VLOOKUP($I1077,Sterbetafeln!$A$4:$I$124,$D$10,FALSE)*VLOOKUP($J1077,Sterbetafeln!$A$4:$I$124,$D$13,FALSE))))</f>
        <v/>
      </c>
      <c r="M1077" s="78">
        <f ca="1">SUM($O$3:$O1077)</f>
        <v>0</v>
      </c>
      <c r="N1077" s="25" t="str">
        <f t="shared" ca="1" si="992"/>
        <v/>
      </c>
      <c r="O1077" s="25" t="str">
        <f t="shared" ca="1" si="993"/>
        <v/>
      </c>
      <c r="P1077" s="25" t="str">
        <f t="shared" ca="1" si="994"/>
        <v/>
      </c>
      <c r="Q1077" s="7" t="str">
        <f t="shared" ca="1" si="995"/>
        <v/>
      </c>
      <c r="R1077" s="25" t="str">
        <f t="shared" ca="1" si="996"/>
        <v/>
      </c>
      <c r="S1077" s="25">
        <f ca="1">SUM(R$3:R1077)</f>
        <v>0</v>
      </c>
      <c r="T1077" s="25" t="str">
        <f t="shared" ca="1" si="997"/>
        <v/>
      </c>
      <c r="U1077" s="25" t="str">
        <f t="shared" ca="1" si="979"/>
        <v/>
      </c>
      <c r="V1077" s="25" t="str">
        <f t="shared" ca="1" si="998"/>
        <v/>
      </c>
      <c r="W1077" s="25" t="str">
        <f t="shared" ca="1" si="980"/>
        <v/>
      </c>
      <c r="X1077" s="25" t="str">
        <f t="shared" ca="1" si="999"/>
        <v/>
      </c>
      <c r="Y1077" s="25" t="str">
        <f t="shared" ca="1" si="981"/>
        <v/>
      </c>
      <c r="Z1077" s="25" t="str">
        <f t="shared" ca="1" si="1033"/>
        <v/>
      </c>
      <c r="AA1077" s="25" t="str">
        <f t="shared" ca="1" si="1000"/>
        <v/>
      </c>
      <c r="AB1077" s="25" t="str">
        <f ca="1">IF($H1077="","",IF($Q1077="x",SUM(U$3:W1077)+SUM(Z$3:AA1077)-SUM(AB$3:AB1076),0))</f>
        <v/>
      </c>
      <c r="AC1077" s="25" t="str">
        <f t="shared" ca="1" si="1001"/>
        <v/>
      </c>
      <c r="AD1077" s="25" t="str">
        <f t="shared" ca="1" si="982"/>
        <v/>
      </c>
      <c r="AE1077" s="7"/>
      <c r="AF1077" s="25" t="str">
        <f t="shared" ca="1" si="1002"/>
        <v/>
      </c>
      <c r="AG1077" s="25">
        <f ca="1">SUM(AF$3:AF1077)</f>
        <v>0</v>
      </c>
      <c r="AH1077" s="25" t="str">
        <f t="shared" ca="1" si="1003"/>
        <v/>
      </c>
      <c r="AI1077" s="25" t="str">
        <f t="shared" ca="1" si="983"/>
        <v/>
      </c>
      <c r="AJ1077" s="25" t="str">
        <f t="shared" ca="1" si="1004"/>
        <v/>
      </c>
      <c r="AK1077" s="25" t="str">
        <f t="shared" ca="1" si="984"/>
        <v/>
      </c>
      <c r="AL1077" s="25" t="str">
        <f t="shared" ca="1" si="1005"/>
        <v/>
      </c>
      <c r="AM1077" s="25" t="str">
        <f t="shared" ca="1" si="985"/>
        <v/>
      </c>
      <c r="AN1077" s="25" t="str">
        <f t="shared" ca="1" si="1006"/>
        <v/>
      </c>
      <c r="AO1077" s="25" t="str">
        <f t="shared" ca="1" si="1007"/>
        <v/>
      </c>
      <c r="AP1077" s="25" t="str">
        <f ca="1">IF($H1077="","",IF($Q1077="x",SUM(AI$3:AK1077)+SUM(AN$3:AO1077)-SUM(AP$3:AP1076),0))</f>
        <v/>
      </c>
      <c r="AQ1077" s="25" t="str">
        <f t="shared" ca="1" si="1008"/>
        <v/>
      </c>
      <c r="AR1077" s="25" t="str">
        <f t="shared" ca="1" si="986"/>
        <v/>
      </c>
      <c r="AS1077" s="7"/>
      <c r="AT1077" s="25" t="str">
        <f t="shared" ca="1" si="1009"/>
        <v/>
      </c>
      <c r="AU1077" s="25">
        <f ca="1">SUM(AT$3:AT1077)</f>
        <v>0</v>
      </c>
      <c r="AV1077" s="25" t="str">
        <f t="shared" ca="1" si="1010"/>
        <v/>
      </c>
      <c r="AW1077" s="25" t="str">
        <f t="shared" ca="1" si="987"/>
        <v/>
      </c>
      <c r="AX1077" s="25" t="str">
        <f t="shared" ca="1" si="1011"/>
        <v/>
      </c>
      <c r="AY1077" s="25" t="str">
        <f t="shared" ca="1" si="1012"/>
        <v/>
      </c>
      <c r="AZ1077" s="25" t="str">
        <f t="shared" ca="1" si="1013"/>
        <v/>
      </c>
      <c r="BA1077" s="25" t="str">
        <f t="shared" ca="1" si="1014"/>
        <v/>
      </c>
      <c r="BB1077" s="25" t="str">
        <f t="shared" ca="1" si="1015"/>
        <v/>
      </c>
      <c r="BC1077" s="25" t="str">
        <f t="shared" ca="1" si="1016"/>
        <v/>
      </c>
      <c r="BD1077" s="25" t="str">
        <f ca="1">IF($H1077="","",IF($Q1077="x",SUM(AW$3:AY1077)+SUM(BB$3:BC1077)-SUM(BD$3:BD1076),0))</f>
        <v/>
      </c>
      <c r="BE1077" s="25" t="str">
        <f t="shared" ca="1" si="1017"/>
        <v/>
      </c>
      <c r="BF1077" s="25" t="str">
        <f t="shared" ca="1" si="988"/>
        <v/>
      </c>
      <c r="BG1077" s="7"/>
      <c r="BI1077" s="25" t="str">
        <f t="shared" ca="1" si="1018"/>
        <v/>
      </c>
      <c r="BJ1077" s="25">
        <f ca="1">SUM(BI$3:BI1077)</f>
        <v>0</v>
      </c>
      <c r="BK1077" s="25" t="str">
        <f t="shared" ca="1" si="1030"/>
        <v/>
      </c>
      <c r="BL1077" s="25" t="str">
        <f t="shared" ca="1" si="989"/>
        <v/>
      </c>
      <c r="BM1077" s="25" t="str">
        <f t="shared" ca="1" si="1019"/>
        <v/>
      </c>
      <c r="BN1077" s="25" t="str">
        <f t="shared" ca="1" si="1020"/>
        <v/>
      </c>
      <c r="BO1077" s="25" t="str">
        <f t="shared" ca="1" si="1021"/>
        <v/>
      </c>
      <c r="BP1077" s="25" t="str">
        <f t="shared" ca="1" si="1022"/>
        <v/>
      </c>
      <c r="BQ1077" s="25" t="str">
        <f t="shared" ca="1" si="1023"/>
        <v/>
      </c>
      <c r="BR1077" s="25" t="str">
        <f t="shared" ca="1" si="1024"/>
        <v/>
      </c>
      <c r="BS1077" s="25" t="str">
        <f ca="1">IF($H1077="","",IF($Q1077="x",SUM(BL$3:BN1077)+SUM(BQ$3:BR1077)-SUM(BS$3:BS1076),0))</f>
        <v/>
      </c>
      <c r="BT1077" s="25" t="str">
        <f t="shared" ca="1" si="1025"/>
        <v/>
      </c>
      <c r="BU1077" s="25" t="str">
        <f t="shared" ca="1" si="990"/>
        <v/>
      </c>
      <c r="BV1077" s="7"/>
      <c r="BY1077" s="7"/>
      <c r="CB1077" s="131">
        <f t="shared" si="974"/>
        <v>1074</v>
      </c>
      <c r="CC1077" s="132" t="str">
        <f t="shared" ca="1" si="1026"/>
        <v/>
      </c>
      <c r="CD1077" s="133" t="str">
        <f t="shared" ca="1" si="975"/>
        <v/>
      </c>
      <c r="CE1077" s="133" t="str">
        <f t="shared" ca="1" si="1027"/>
        <v/>
      </c>
      <c r="CF1077" s="133" t="str">
        <f t="shared" ca="1" si="976"/>
        <v/>
      </c>
      <c r="CG1077" s="133" t="str">
        <f t="shared" ca="1" si="1028"/>
        <v/>
      </c>
      <c r="CH1077" s="133" t="str">
        <f ca="1">IF($H1077="","",IF(MONTH($H1077)=MONTH($C$4)-1,MAX(0,(CG1077-SUM(N1066:N1077)+SUM(O1066:O1077))-(VLOOKUP(CB1077-12,$CB$3:$CH1076,6,FALSE))),0)*0.25)</f>
        <v/>
      </c>
      <c r="CI1077" s="133" t="str">
        <f ca="1">IF($H1077="","",CG1077-SUM($CH$4:$CH1077))</f>
        <v/>
      </c>
      <c r="CK1077" s="133" t="str">
        <f ca="1">IF($H1077="","",SUM($N$4:$N1077)+$CK$3)</f>
        <v/>
      </c>
      <c r="CL1077" s="133" t="str">
        <f ca="1">IF($H1077="","",SUM($O$4:$O1077))</f>
        <v/>
      </c>
      <c r="CM1077" s="133" t="str">
        <f t="shared" ca="1" si="1031"/>
        <v/>
      </c>
      <c r="CN1077" s="133" t="str">
        <f ca="1">IF($H1077="","",ROUND(IF(MONTH($H1077)=MONTH($C$4)-1,BT1077*(1+CC1077)-SUM($CM$4:$CM1077),0),2))</f>
        <v/>
      </c>
      <c r="CZ1077" s="132" t="str">
        <f t="shared" ca="1" si="991"/>
        <v/>
      </c>
    </row>
    <row r="1078" spans="6:104" x14ac:dyDescent="0.2">
      <c r="F1078" s="3">
        <v>1075</v>
      </c>
      <c r="G1078" s="3">
        <f t="shared" si="1032"/>
        <v>90</v>
      </c>
      <c r="H1078" s="8" t="str">
        <f t="shared" ca="1" si="1029"/>
        <v/>
      </c>
      <c r="I1078" s="6" t="str">
        <f t="shared" ca="1" si="977"/>
        <v/>
      </c>
      <c r="J1078" s="6" t="str">
        <f t="shared" ca="1" si="978"/>
        <v/>
      </c>
      <c r="K1078" s="7"/>
      <c r="L1078" s="6" t="str">
        <f ca="1">IF($H1078="","",IF($J1078="",VLOOKUP($I1078,Sterbetafeln!$A$4:$I$124,$D$10,FALSE),MAX(0.0005,VLOOKUP($I1078,Sterbetafeln!$A$4:$I$124,$D$10,FALSE)*VLOOKUP($J1078,Sterbetafeln!$A$4:$I$124,$D$13,FALSE))))</f>
        <v/>
      </c>
      <c r="M1078" s="78">
        <f ca="1">SUM($O$3:$O1078)</f>
        <v>0</v>
      </c>
      <c r="N1078" s="25" t="str">
        <f t="shared" ca="1" si="992"/>
        <v/>
      </c>
      <c r="O1078" s="25" t="str">
        <f t="shared" ca="1" si="993"/>
        <v/>
      </c>
      <c r="P1078" s="25" t="str">
        <f t="shared" ca="1" si="994"/>
        <v/>
      </c>
      <c r="Q1078" s="7" t="str">
        <f t="shared" ca="1" si="995"/>
        <v/>
      </c>
      <c r="R1078" s="25" t="str">
        <f t="shared" ca="1" si="996"/>
        <v/>
      </c>
      <c r="S1078" s="25">
        <f ca="1">SUM(R$3:R1078)</f>
        <v>0</v>
      </c>
      <c r="T1078" s="25" t="str">
        <f t="shared" ca="1" si="997"/>
        <v/>
      </c>
      <c r="U1078" s="25" t="str">
        <f t="shared" ca="1" si="979"/>
        <v/>
      </c>
      <c r="V1078" s="25" t="str">
        <f t="shared" ca="1" si="998"/>
        <v/>
      </c>
      <c r="W1078" s="25" t="str">
        <f t="shared" ca="1" si="980"/>
        <v/>
      </c>
      <c r="X1078" s="25" t="str">
        <f t="shared" ca="1" si="999"/>
        <v/>
      </c>
      <c r="Y1078" s="25" t="str">
        <f t="shared" ca="1" si="981"/>
        <v/>
      </c>
      <c r="Z1078" s="25" t="str">
        <f t="shared" ca="1" si="1033"/>
        <v/>
      </c>
      <c r="AA1078" s="25" t="str">
        <f t="shared" ca="1" si="1000"/>
        <v/>
      </c>
      <c r="AB1078" s="25" t="str">
        <f ca="1">IF($H1078="","",IF($Q1078="x",SUM(U$3:W1078)+SUM(Z$3:AA1078)-SUM(AB$3:AB1077),0))</f>
        <v/>
      </c>
      <c r="AC1078" s="25" t="str">
        <f t="shared" ca="1" si="1001"/>
        <v/>
      </c>
      <c r="AD1078" s="25" t="str">
        <f t="shared" ca="1" si="982"/>
        <v/>
      </c>
      <c r="AE1078" s="7"/>
      <c r="AF1078" s="25" t="str">
        <f t="shared" ca="1" si="1002"/>
        <v/>
      </c>
      <c r="AG1078" s="25">
        <f ca="1">SUM(AF$3:AF1078)</f>
        <v>0</v>
      </c>
      <c r="AH1078" s="25" t="str">
        <f t="shared" ca="1" si="1003"/>
        <v/>
      </c>
      <c r="AI1078" s="25" t="str">
        <f t="shared" ca="1" si="983"/>
        <v/>
      </c>
      <c r="AJ1078" s="25" t="str">
        <f t="shared" ca="1" si="1004"/>
        <v/>
      </c>
      <c r="AK1078" s="25" t="str">
        <f t="shared" ca="1" si="984"/>
        <v/>
      </c>
      <c r="AL1078" s="25" t="str">
        <f t="shared" ca="1" si="1005"/>
        <v/>
      </c>
      <c r="AM1078" s="25" t="str">
        <f t="shared" ca="1" si="985"/>
        <v/>
      </c>
      <c r="AN1078" s="25" t="str">
        <f t="shared" ca="1" si="1006"/>
        <v/>
      </c>
      <c r="AO1078" s="25" t="str">
        <f t="shared" ca="1" si="1007"/>
        <v/>
      </c>
      <c r="AP1078" s="25" t="str">
        <f ca="1">IF($H1078="","",IF($Q1078="x",SUM(AI$3:AK1078)+SUM(AN$3:AO1078)-SUM(AP$3:AP1077),0))</f>
        <v/>
      </c>
      <c r="AQ1078" s="25" t="str">
        <f t="shared" ca="1" si="1008"/>
        <v/>
      </c>
      <c r="AR1078" s="25" t="str">
        <f t="shared" ca="1" si="986"/>
        <v/>
      </c>
      <c r="AS1078" s="7"/>
      <c r="AT1078" s="25" t="str">
        <f t="shared" ca="1" si="1009"/>
        <v/>
      </c>
      <c r="AU1078" s="25">
        <f ca="1">SUM(AT$3:AT1078)</f>
        <v>0</v>
      </c>
      <c r="AV1078" s="25" t="str">
        <f t="shared" ca="1" si="1010"/>
        <v/>
      </c>
      <c r="AW1078" s="25" t="str">
        <f t="shared" ca="1" si="987"/>
        <v/>
      </c>
      <c r="AX1078" s="25" t="str">
        <f t="shared" ca="1" si="1011"/>
        <v/>
      </c>
      <c r="AY1078" s="25" t="str">
        <f t="shared" ca="1" si="1012"/>
        <v/>
      </c>
      <c r="AZ1078" s="25" t="str">
        <f t="shared" ca="1" si="1013"/>
        <v/>
      </c>
      <c r="BA1078" s="25" t="str">
        <f t="shared" ca="1" si="1014"/>
        <v/>
      </c>
      <c r="BB1078" s="25" t="str">
        <f t="shared" ca="1" si="1015"/>
        <v/>
      </c>
      <c r="BC1078" s="25" t="str">
        <f t="shared" ca="1" si="1016"/>
        <v/>
      </c>
      <c r="BD1078" s="25" t="str">
        <f ca="1">IF($H1078="","",IF($Q1078="x",SUM(AW$3:AY1078)+SUM(BB$3:BC1078)-SUM(BD$3:BD1077),0))</f>
        <v/>
      </c>
      <c r="BE1078" s="25" t="str">
        <f t="shared" ca="1" si="1017"/>
        <v/>
      </c>
      <c r="BF1078" s="25" t="str">
        <f t="shared" ca="1" si="988"/>
        <v/>
      </c>
      <c r="BG1078" s="7"/>
      <c r="BI1078" s="25" t="str">
        <f t="shared" ca="1" si="1018"/>
        <v/>
      </c>
      <c r="BJ1078" s="25">
        <f ca="1">SUM(BI$3:BI1078)</f>
        <v>0</v>
      </c>
      <c r="BK1078" s="25" t="str">
        <f t="shared" ca="1" si="1030"/>
        <v/>
      </c>
      <c r="BL1078" s="25" t="str">
        <f t="shared" ca="1" si="989"/>
        <v/>
      </c>
      <c r="BM1078" s="25" t="str">
        <f t="shared" ca="1" si="1019"/>
        <v/>
      </c>
      <c r="BN1078" s="25" t="str">
        <f t="shared" ca="1" si="1020"/>
        <v/>
      </c>
      <c r="BO1078" s="25" t="str">
        <f t="shared" ca="1" si="1021"/>
        <v/>
      </c>
      <c r="BP1078" s="25" t="str">
        <f t="shared" ca="1" si="1022"/>
        <v/>
      </c>
      <c r="BQ1078" s="25" t="str">
        <f t="shared" ca="1" si="1023"/>
        <v/>
      </c>
      <c r="BR1078" s="25" t="str">
        <f t="shared" ca="1" si="1024"/>
        <v/>
      </c>
      <c r="BS1078" s="25" t="str">
        <f ca="1">IF($H1078="","",IF($Q1078="x",SUM(BL$3:BN1078)+SUM(BQ$3:BR1078)-SUM(BS$3:BS1077),0))</f>
        <v/>
      </c>
      <c r="BT1078" s="25" t="str">
        <f t="shared" ca="1" si="1025"/>
        <v/>
      </c>
      <c r="BU1078" s="25" t="str">
        <f t="shared" ca="1" si="990"/>
        <v/>
      </c>
      <c r="BV1078" s="7"/>
      <c r="BY1078" s="7"/>
      <c r="CB1078" s="131">
        <f t="shared" si="974"/>
        <v>1075</v>
      </c>
      <c r="CC1078" s="132" t="str">
        <f t="shared" ca="1" si="1026"/>
        <v/>
      </c>
      <c r="CD1078" s="133" t="str">
        <f t="shared" ca="1" si="975"/>
        <v/>
      </c>
      <c r="CE1078" s="133" t="str">
        <f t="shared" ca="1" si="1027"/>
        <v/>
      </c>
      <c r="CF1078" s="133" t="str">
        <f t="shared" ca="1" si="976"/>
        <v/>
      </c>
      <c r="CG1078" s="133" t="str">
        <f t="shared" ca="1" si="1028"/>
        <v/>
      </c>
      <c r="CH1078" s="133" t="str">
        <f ca="1">IF($H1078="","",IF(MONTH($H1078)=MONTH($C$4)-1,MAX(0,(CG1078-SUM(N1067:N1078)+SUM(O1067:O1078))-(VLOOKUP(CB1078-12,$CB$3:$CH1077,6,FALSE))),0)*0.25)</f>
        <v/>
      </c>
      <c r="CI1078" s="133" t="str">
        <f ca="1">IF($H1078="","",CG1078-SUM($CH$4:$CH1078))</f>
        <v/>
      </c>
      <c r="CK1078" s="133" t="str">
        <f ca="1">IF($H1078="","",SUM($N$4:$N1078)+$CK$3)</f>
        <v/>
      </c>
      <c r="CL1078" s="133" t="str">
        <f ca="1">IF($H1078="","",SUM($O$4:$O1078))</f>
        <v/>
      </c>
      <c r="CM1078" s="133" t="str">
        <f t="shared" ca="1" si="1031"/>
        <v/>
      </c>
      <c r="CN1078" s="133" t="str">
        <f ca="1">IF($H1078="","",ROUND(IF(MONTH($H1078)=MONTH($C$4)-1,BT1078*(1+CC1078)-SUM($CM$4:$CM1078),0),2))</f>
        <v/>
      </c>
      <c r="CZ1078" s="132" t="str">
        <f t="shared" ca="1" si="991"/>
        <v/>
      </c>
    </row>
    <row r="1079" spans="6:104" x14ac:dyDescent="0.2">
      <c r="F1079" s="3">
        <v>1076</v>
      </c>
      <c r="G1079" s="3">
        <f t="shared" si="1032"/>
        <v>90</v>
      </c>
      <c r="H1079" s="8" t="str">
        <f t="shared" ca="1" si="1029"/>
        <v/>
      </c>
      <c r="I1079" s="6" t="str">
        <f t="shared" ca="1" si="977"/>
        <v/>
      </c>
      <c r="J1079" s="6" t="str">
        <f t="shared" ca="1" si="978"/>
        <v/>
      </c>
      <c r="K1079" s="7"/>
      <c r="L1079" s="6" t="str">
        <f ca="1">IF($H1079="","",IF($J1079="",VLOOKUP($I1079,Sterbetafeln!$A$4:$I$124,$D$10,FALSE),MAX(0.0005,VLOOKUP($I1079,Sterbetafeln!$A$4:$I$124,$D$10,FALSE)*VLOOKUP($J1079,Sterbetafeln!$A$4:$I$124,$D$13,FALSE))))</f>
        <v/>
      </c>
      <c r="M1079" s="78">
        <f ca="1">SUM($O$3:$O1079)</f>
        <v>0</v>
      </c>
      <c r="N1079" s="25" t="str">
        <f t="shared" ca="1" si="992"/>
        <v/>
      </c>
      <c r="O1079" s="25" t="str">
        <f t="shared" ca="1" si="993"/>
        <v/>
      </c>
      <c r="P1079" s="25" t="str">
        <f t="shared" ca="1" si="994"/>
        <v/>
      </c>
      <c r="Q1079" s="7" t="str">
        <f t="shared" ca="1" si="995"/>
        <v/>
      </c>
      <c r="R1079" s="25" t="str">
        <f t="shared" ca="1" si="996"/>
        <v/>
      </c>
      <c r="S1079" s="25">
        <f ca="1">SUM(R$3:R1079)</f>
        <v>0</v>
      </c>
      <c r="T1079" s="25" t="str">
        <f t="shared" ca="1" si="997"/>
        <v/>
      </c>
      <c r="U1079" s="25" t="str">
        <f t="shared" ca="1" si="979"/>
        <v/>
      </c>
      <c r="V1079" s="25" t="str">
        <f t="shared" ca="1" si="998"/>
        <v/>
      </c>
      <c r="W1079" s="25" t="str">
        <f t="shared" ca="1" si="980"/>
        <v/>
      </c>
      <c r="X1079" s="25" t="str">
        <f t="shared" ca="1" si="999"/>
        <v/>
      </c>
      <c r="Y1079" s="25" t="str">
        <f t="shared" ca="1" si="981"/>
        <v/>
      </c>
      <c r="Z1079" s="25" t="str">
        <f t="shared" ca="1" si="1033"/>
        <v/>
      </c>
      <c r="AA1079" s="25" t="str">
        <f t="shared" ca="1" si="1000"/>
        <v/>
      </c>
      <c r="AB1079" s="25" t="str">
        <f ca="1">IF($H1079="","",IF($Q1079="x",SUM(U$3:W1079)+SUM(Z$3:AA1079)-SUM(AB$3:AB1078),0))</f>
        <v/>
      </c>
      <c r="AC1079" s="25" t="str">
        <f t="shared" ca="1" si="1001"/>
        <v/>
      </c>
      <c r="AD1079" s="25" t="str">
        <f t="shared" ca="1" si="982"/>
        <v/>
      </c>
      <c r="AE1079" s="7"/>
      <c r="AF1079" s="25" t="str">
        <f t="shared" ca="1" si="1002"/>
        <v/>
      </c>
      <c r="AG1079" s="25">
        <f ca="1">SUM(AF$3:AF1079)</f>
        <v>0</v>
      </c>
      <c r="AH1079" s="25" t="str">
        <f t="shared" ca="1" si="1003"/>
        <v/>
      </c>
      <c r="AI1079" s="25" t="str">
        <f t="shared" ca="1" si="983"/>
        <v/>
      </c>
      <c r="AJ1079" s="25" t="str">
        <f t="shared" ca="1" si="1004"/>
        <v/>
      </c>
      <c r="AK1079" s="25" t="str">
        <f t="shared" ca="1" si="984"/>
        <v/>
      </c>
      <c r="AL1079" s="25" t="str">
        <f t="shared" ca="1" si="1005"/>
        <v/>
      </c>
      <c r="AM1079" s="25" t="str">
        <f t="shared" ca="1" si="985"/>
        <v/>
      </c>
      <c r="AN1079" s="25" t="str">
        <f t="shared" ca="1" si="1006"/>
        <v/>
      </c>
      <c r="AO1079" s="25" t="str">
        <f t="shared" ca="1" si="1007"/>
        <v/>
      </c>
      <c r="AP1079" s="25" t="str">
        <f ca="1">IF($H1079="","",IF($Q1079="x",SUM(AI$3:AK1079)+SUM(AN$3:AO1079)-SUM(AP$3:AP1078),0))</f>
        <v/>
      </c>
      <c r="AQ1079" s="25" t="str">
        <f t="shared" ca="1" si="1008"/>
        <v/>
      </c>
      <c r="AR1079" s="25" t="str">
        <f t="shared" ca="1" si="986"/>
        <v/>
      </c>
      <c r="AS1079" s="7"/>
      <c r="AT1079" s="25" t="str">
        <f t="shared" ca="1" si="1009"/>
        <v/>
      </c>
      <c r="AU1079" s="25">
        <f ca="1">SUM(AT$3:AT1079)</f>
        <v>0</v>
      </c>
      <c r="AV1079" s="25" t="str">
        <f t="shared" ca="1" si="1010"/>
        <v/>
      </c>
      <c r="AW1079" s="25" t="str">
        <f t="shared" ca="1" si="987"/>
        <v/>
      </c>
      <c r="AX1079" s="25" t="str">
        <f t="shared" ca="1" si="1011"/>
        <v/>
      </c>
      <c r="AY1079" s="25" t="str">
        <f t="shared" ca="1" si="1012"/>
        <v/>
      </c>
      <c r="AZ1079" s="25" t="str">
        <f t="shared" ca="1" si="1013"/>
        <v/>
      </c>
      <c r="BA1079" s="25" t="str">
        <f t="shared" ca="1" si="1014"/>
        <v/>
      </c>
      <c r="BB1079" s="25" t="str">
        <f t="shared" ca="1" si="1015"/>
        <v/>
      </c>
      <c r="BC1079" s="25" t="str">
        <f t="shared" ca="1" si="1016"/>
        <v/>
      </c>
      <c r="BD1079" s="25" t="str">
        <f ca="1">IF($H1079="","",IF($Q1079="x",SUM(AW$3:AY1079)+SUM(BB$3:BC1079)-SUM(BD$3:BD1078),0))</f>
        <v/>
      </c>
      <c r="BE1079" s="25" t="str">
        <f t="shared" ca="1" si="1017"/>
        <v/>
      </c>
      <c r="BF1079" s="25" t="str">
        <f t="shared" ca="1" si="988"/>
        <v/>
      </c>
      <c r="BG1079" s="7"/>
      <c r="BI1079" s="25" t="str">
        <f t="shared" ca="1" si="1018"/>
        <v/>
      </c>
      <c r="BJ1079" s="25">
        <f ca="1">SUM(BI$3:BI1079)</f>
        <v>0</v>
      </c>
      <c r="BK1079" s="25" t="str">
        <f t="shared" ca="1" si="1030"/>
        <v/>
      </c>
      <c r="BL1079" s="25" t="str">
        <f t="shared" ca="1" si="989"/>
        <v/>
      </c>
      <c r="BM1079" s="25" t="str">
        <f t="shared" ca="1" si="1019"/>
        <v/>
      </c>
      <c r="BN1079" s="25" t="str">
        <f t="shared" ca="1" si="1020"/>
        <v/>
      </c>
      <c r="BO1079" s="25" t="str">
        <f t="shared" ca="1" si="1021"/>
        <v/>
      </c>
      <c r="BP1079" s="25" t="str">
        <f t="shared" ca="1" si="1022"/>
        <v/>
      </c>
      <c r="BQ1079" s="25" t="str">
        <f t="shared" ca="1" si="1023"/>
        <v/>
      </c>
      <c r="BR1079" s="25" t="str">
        <f t="shared" ca="1" si="1024"/>
        <v/>
      </c>
      <c r="BS1079" s="25" t="str">
        <f ca="1">IF($H1079="","",IF($Q1079="x",SUM(BL$3:BN1079)+SUM(BQ$3:BR1079)-SUM(BS$3:BS1078),0))</f>
        <v/>
      </c>
      <c r="BT1079" s="25" t="str">
        <f t="shared" ca="1" si="1025"/>
        <v/>
      </c>
      <c r="BU1079" s="25" t="str">
        <f t="shared" ca="1" si="990"/>
        <v/>
      </c>
      <c r="BV1079" s="7"/>
      <c r="BY1079" s="7"/>
      <c r="CB1079" s="131">
        <f t="shared" si="974"/>
        <v>1076</v>
      </c>
      <c r="CC1079" s="132" t="str">
        <f t="shared" ca="1" si="1026"/>
        <v/>
      </c>
      <c r="CD1079" s="133" t="str">
        <f t="shared" ca="1" si="975"/>
        <v/>
      </c>
      <c r="CE1079" s="133" t="str">
        <f t="shared" ca="1" si="1027"/>
        <v/>
      </c>
      <c r="CF1079" s="133" t="str">
        <f t="shared" ca="1" si="976"/>
        <v/>
      </c>
      <c r="CG1079" s="133" t="str">
        <f t="shared" ca="1" si="1028"/>
        <v/>
      </c>
      <c r="CH1079" s="133" t="str">
        <f ca="1">IF($H1079="","",IF(MONTH($H1079)=MONTH($C$4)-1,MAX(0,(CG1079-SUM(N1068:N1079)+SUM(O1068:O1079))-(VLOOKUP(CB1079-12,$CB$3:$CH1078,6,FALSE))),0)*0.25)</f>
        <v/>
      </c>
      <c r="CI1079" s="133" t="str">
        <f ca="1">IF($H1079="","",CG1079-SUM($CH$4:$CH1079))</f>
        <v/>
      </c>
      <c r="CK1079" s="133" t="str">
        <f ca="1">IF($H1079="","",SUM($N$4:$N1079)+$CK$3)</f>
        <v/>
      </c>
      <c r="CL1079" s="133" t="str">
        <f ca="1">IF($H1079="","",SUM($O$4:$O1079))</f>
        <v/>
      </c>
      <c r="CM1079" s="133" t="str">
        <f t="shared" ca="1" si="1031"/>
        <v/>
      </c>
      <c r="CN1079" s="133" t="str">
        <f ca="1">IF($H1079="","",ROUND(IF(MONTH($H1079)=MONTH($C$4)-1,BT1079*(1+CC1079)-SUM($CM$4:$CM1079),0),2))</f>
        <v/>
      </c>
      <c r="CZ1079" s="132" t="str">
        <f t="shared" ca="1" si="991"/>
        <v/>
      </c>
    </row>
    <row r="1080" spans="6:104" x14ac:dyDescent="0.2">
      <c r="F1080" s="3">
        <v>1077</v>
      </c>
      <c r="G1080" s="3">
        <f t="shared" si="1032"/>
        <v>90</v>
      </c>
      <c r="H1080" s="8" t="str">
        <f t="shared" ca="1" si="1029"/>
        <v/>
      </c>
      <c r="I1080" s="6" t="str">
        <f t="shared" ca="1" si="977"/>
        <v/>
      </c>
      <c r="J1080" s="6" t="str">
        <f t="shared" ca="1" si="978"/>
        <v/>
      </c>
      <c r="K1080" s="7"/>
      <c r="L1080" s="6" t="str">
        <f ca="1">IF($H1080="","",IF($J1080="",VLOOKUP($I1080,Sterbetafeln!$A$4:$I$124,$D$10,FALSE),MAX(0.0005,VLOOKUP($I1080,Sterbetafeln!$A$4:$I$124,$D$10,FALSE)*VLOOKUP($J1080,Sterbetafeln!$A$4:$I$124,$D$13,FALSE))))</f>
        <v/>
      </c>
      <c r="M1080" s="78">
        <f ca="1">SUM($O$3:$O1080)</f>
        <v>0</v>
      </c>
      <c r="N1080" s="25" t="str">
        <f t="shared" ca="1" si="992"/>
        <v/>
      </c>
      <c r="O1080" s="25" t="str">
        <f t="shared" ca="1" si="993"/>
        <v/>
      </c>
      <c r="P1080" s="25" t="str">
        <f t="shared" ca="1" si="994"/>
        <v/>
      </c>
      <c r="Q1080" s="7" t="str">
        <f t="shared" ca="1" si="995"/>
        <v/>
      </c>
      <c r="R1080" s="25" t="str">
        <f t="shared" ca="1" si="996"/>
        <v/>
      </c>
      <c r="S1080" s="25">
        <f ca="1">SUM(R$3:R1080)</f>
        <v>0</v>
      </c>
      <c r="T1080" s="25" t="str">
        <f t="shared" ca="1" si="997"/>
        <v/>
      </c>
      <c r="U1080" s="25" t="str">
        <f t="shared" ca="1" si="979"/>
        <v/>
      </c>
      <c r="V1080" s="25" t="str">
        <f t="shared" ca="1" si="998"/>
        <v/>
      </c>
      <c r="W1080" s="25" t="str">
        <f t="shared" ca="1" si="980"/>
        <v/>
      </c>
      <c r="X1080" s="25" t="str">
        <f t="shared" ca="1" si="999"/>
        <v/>
      </c>
      <c r="Y1080" s="25" t="str">
        <f t="shared" ca="1" si="981"/>
        <v/>
      </c>
      <c r="Z1080" s="25" t="str">
        <f t="shared" ca="1" si="1033"/>
        <v/>
      </c>
      <c r="AA1080" s="25" t="str">
        <f t="shared" ca="1" si="1000"/>
        <v/>
      </c>
      <c r="AB1080" s="25" t="str">
        <f ca="1">IF($H1080="","",IF($Q1080="x",SUM(U$3:W1080)+SUM(Z$3:AA1080)-SUM(AB$3:AB1079),0))</f>
        <v/>
      </c>
      <c r="AC1080" s="25" t="str">
        <f t="shared" ca="1" si="1001"/>
        <v/>
      </c>
      <c r="AD1080" s="25" t="str">
        <f t="shared" ca="1" si="982"/>
        <v/>
      </c>
      <c r="AE1080" s="7"/>
      <c r="AF1080" s="25" t="str">
        <f t="shared" ca="1" si="1002"/>
        <v/>
      </c>
      <c r="AG1080" s="25">
        <f ca="1">SUM(AF$3:AF1080)</f>
        <v>0</v>
      </c>
      <c r="AH1080" s="25" t="str">
        <f t="shared" ca="1" si="1003"/>
        <v/>
      </c>
      <c r="AI1080" s="25" t="str">
        <f t="shared" ca="1" si="983"/>
        <v/>
      </c>
      <c r="AJ1080" s="25" t="str">
        <f t="shared" ca="1" si="1004"/>
        <v/>
      </c>
      <c r="AK1080" s="25" t="str">
        <f t="shared" ca="1" si="984"/>
        <v/>
      </c>
      <c r="AL1080" s="25" t="str">
        <f t="shared" ca="1" si="1005"/>
        <v/>
      </c>
      <c r="AM1080" s="25" t="str">
        <f t="shared" ca="1" si="985"/>
        <v/>
      </c>
      <c r="AN1080" s="25" t="str">
        <f t="shared" ca="1" si="1006"/>
        <v/>
      </c>
      <c r="AO1080" s="25" t="str">
        <f t="shared" ca="1" si="1007"/>
        <v/>
      </c>
      <c r="AP1080" s="25" t="str">
        <f ca="1">IF($H1080="","",IF($Q1080="x",SUM(AI$3:AK1080)+SUM(AN$3:AO1080)-SUM(AP$3:AP1079),0))</f>
        <v/>
      </c>
      <c r="AQ1080" s="25" t="str">
        <f t="shared" ca="1" si="1008"/>
        <v/>
      </c>
      <c r="AR1080" s="25" t="str">
        <f t="shared" ca="1" si="986"/>
        <v/>
      </c>
      <c r="AS1080" s="7"/>
      <c r="AT1080" s="25" t="str">
        <f t="shared" ca="1" si="1009"/>
        <v/>
      </c>
      <c r="AU1080" s="25">
        <f ca="1">SUM(AT$3:AT1080)</f>
        <v>0</v>
      </c>
      <c r="AV1080" s="25" t="str">
        <f t="shared" ca="1" si="1010"/>
        <v/>
      </c>
      <c r="AW1080" s="25" t="str">
        <f t="shared" ca="1" si="987"/>
        <v/>
      </c>
      <c r="AX1080" s="25" t="str">
        <f t="shared" ca="1" si="1011"/>
        <v/>
      </c>
      <c r="AY1080" s="25" t="str">
        <f t="shared" ca="1" si="1012"/>
        <v/>
      </c>
      <c r="AZ1080" s="25" t="str">
        <f t="shared" ca="1" si="1013"/>
        <v/>
      </c>
      <c r="BA1080" s="25" t="str">
        <f t="shared" ca="1" si="1014"/>
        <v/>
      </c>
      <c r="BB1080" s="25" t="str">
        <f t="shared" ca="1" si="1015"/>
        <v/>
      </c>
      <c r="BC1080" s="25" t="str">
        <f t="shared" ca="1" si="1016"/>
        <v/>
      </c>
      <c r="BD1080" s="25" t="str">
        <f ca="1">IF($H1080="","",IF($Q1080="x",SUM(AW$3:AY1080)+SUM(BB$3:BC1080)-SUM(BD$3:BD1079),0))</f>
        <v/>
      </c>
      <c r="BE1080" s="25" t="str">
        <f t="shared" ca="1" si="1017"/>
        <v/>
      </c>
      <c r="BF1080" s="25" t="str">
        <f t="shared" ca="1" si="988"/>
        <v/>
      </c>
      <c r="BG1080" s="7"/>
      <c r="BI1080" s="25" t="str">
        <f t="shared" ca="1" si="1018"/>
        <v/>
      </c>
      <c r="BJ1080" s="25">
        <f ca="1">SUM(BI$3:BI1080)</f>
        <v>0</v>
      </c>
      <c r="BK1080" s="25" t="str">
        <f t="shared" ca="1" si="1030"/>
        <v/>
      </c>
      <c r="BL1080" s="25" t="str">
        <f t="shared" ca="1" si="989"/>
        <v/>
      </c>
      <c r="BM1080" s="25" t="str">
        <f t="shared" ca="1" si="1019"/>
        <v/>
      </c>
      <c r="BN1080" s="25" t="str">
        <f t="shared" ca="1" si="1020"/>
        <v/>
      </c>
      <c r="BO1080" s="25" t="str">
        <f t="shared" ca="1" si="1021"/>
        <v/>
      </c>
      <c r="BP1080" s="25" t="str">
        <f t="shared" ca="1" si="1022"/>
        <v/>
      </c>
      <c r="BQ1080" s="25" t="str">
        <f t="shared" ca="1" si="1023"/>
        <v/>
      </c>
      <c r="BR1080" s="25" t="str">
        <f t="shared" ca="1" si="1024"/>
        <v/>
      </c>
      <c r="BS1080" s="25" t="str">
        <f ca="1">IF($H1080="","",IF($Q1080="x",SUM(BL$3:BN1080)+SUM(BQ$3:BR1080)-SUM(BS$3:BS1079),0))</f>
        <v/>
      </c>
      <c r="BT1080" s="25" t="str">
        <f t="shared" ca="1" si="1025"/>
        <v/>
      </c>
      <c r="BU1080" s="25" t="str">
        <f t="shared" ca="1" si="990"/>
        <v/>
      </c>
      <c r="BV1080" s="7"/>
      <c r="BY1080" s="7"/>
      <c r="CB1080" s="131">
        <f t="shared" si="974"/>
        <v>1077</v>
      </c>
      <c r="CC1080" s="132" t="str">
        <f t="shared" ca="1" si="1026"/>
        <v/>
      </c>
      <c r="CD1080" s="133" t="str">
        <f t="shared" ca="1" si="975"/>
        <v/>
      </c>
      <c r="CE1080" s="133" t="str">
        <f t="shared" ca="1" si="1027"/>
        <v/>
      </c>
      <c r="CF1080" s="133" t="str">
        <f t="shared" ca="1" si="976"/>
        <v/>
      </c>
      <c r="CG1080" s="133" t="str">
        <f t="shared" ca="1" si="1028"/>
        <v/>
      </c>
      <c r="CH1080" s="133" t="str">
        <f ca="1">IF($H1080="","",IF(MONTH($H1080)=MONTH($C$4)-1,MAX(0,(CG1080-SUM(N1069:N1080)+SUM(O1069:O1080))-(VLOOKUP(CB1080-12,$CB$3:$CH1079,6,FALSE))),0)*0.25)</f>
        <v/>
      </c>
      <c r="CI1080" s="133" t="str">
        <f ca="1">IF($H1080="","",CG1080-SUM($CH$4:$CH1080))</f>
        <v/>
      </c>
      <c r="CK1080" s="133" t="str">
        <f ca="1">IF($H1080="","",SUM($N$4:$N1080)+$CK$3)</f>
        <v/>
      </c>
      <c r="CL1080" s="133" t="str">
        <f ca="1">IF($H1080="","",SUM($O$4:$O1080))</f>
        <v/>
      </c>
      <c r="CM1080" s="133" t="str">
        <f t="shared" ca="1" si="1031"/>
        <v/>
      </c>
      <c r="CN1080" s="133" t="str">
        <f ca="1">IF($H1080="","",ROUND(IF(MONTH($H1080)=MONTH($C$4)-1,BT1080*(1+CC1080)-SUM($CM$4:$CM1080),0),2))</f>
        <v/>
      </c>
      <c r="CZ1080" s="132" t="str">
        <f t="shared" ca="1" si="991"/>
        <v/>
      </c>
    </row>
    <row r="1081" spans="6:104" x14ac:dyDescent="0.2">
      <c r="F1081" s="3">
        <v>1078</v>
      </c>
      <c r="G1081" s="3">
        <f t="shared" si="1032"/>
        <v>90</v>
      </c>
      <c r="H1081" s="8" t="str">
        <f t="shared" ca="1" si="1029"/>
        <v/>
      </c>
      <c r="I1081" s="6" t="str">
        <f t="shared" ca="1" si="977"/>
        <v/>
      </c>
      <c r="J1081" s="6" t="str">
        <f t="shared" ca="1" si="978"/>
        <v/>
      </c>
      <c r="K1081" s="7"/>
      <c r="L1081" s="6" t="str">
        <f ca="1">IF($H1081="","",IF($J1081="",VLOOKUP($I1081,Sterbetafeln!$A$4:$I$124,$D$10,FALSE),MAX(0.0005,VLOOKUP($I1081,Sterbetafeln!$A$4:$I$124,$D$10,FALSE)*VLOOKUP($J1081,Sterbetafeln!$A$4:$I$124,$D$13,FALSE))))</f>
        <v/>
      </c>
      <c r="M1081" s="78">
        <f ca="1">SUM($O$3:$O1081)</f>
        <v>0</v>
      </c>
      <c r="N1081" s="25" t="str">
        <f t="shared" ca="1" si="992"/>
        <v/>
      </c>
      <c r="O1081" s="25" t="str">
        <f t="shared" ca="1" si="993"/>
        <v/>
      </c>
      <c r="P1081" s="25" t="str">
        <f t="shared" ca="1" si="994"/>
        <v/>
      </c>
      <c r="Q1081" s="7" t="str">
        <f t="shared" ca="1" si="995"/>
        <v/>
      </c>
      <c r="R1081" s="25" t="str">
        <f t="shared" ca="1" si="996"/>
        <v/>
      </c>
      <c r="S1081" s="25">
        <f ca="1">SUM(R$3:R1081)</f>
        <v>0</v>
      </c>
      <c r="T1081" s="25" t="str">
        <f t="shared" ca="1" si="997"/>
        <v/>
      </c>
      <c r="U1081" s="25" t="str">
        <f t="shared" ca="1" si="979"/>
        <v/>
      </c>
      <c r="V1081" s="25" t="str">
        <f t="shared" ca="1" si="998"/>
        <v/>
      </c>
      <c r="W1081" s="25" t="str">
        <f t="shared" ca="1" si="980"/>
        <v/>
      </c>
      <c r="X1081" s="25" t="str">
        <f t="shared" ca="1" si="999"/>
        <v/>
      </c>
      <c r="Y1081" s="25" t="str">
        <f t="shared" ca="1" si="981"/>
        <v/>
      </c>
      <c r="Z1081" s="25" t="str">
        <f t="shared" ca="1" si="1033"/>
        <v/>
      </c>
      <c r="AA1081" s="25" t="str">
        <f t="shared" ca="1" si="1000"/>
        <v/>
      </c>
      <c r="AB1081" s="25" t="str">
        <f ca="1">IF($H1081="","",IF($Q1081="x",SUM(U$3:W1081)+SUM(Z$3:AA1081)-SUM(AB$3:AB1080),0))</f>
        <v/>
      </c>
      <c r="AC1081" s="25" t="str">
        <f t="shared" ca="1" si="1001"/>
        <v/>
      </c>
      <c r="AD1081" s="25" t="str">
        <f t="shared" ca="1" si="982"/>
        <v/>
      </c>
      <c r="AE1081" s="7"/>
      <c r="AF1081" s="25" t="str">
        <f t="shared" ca="1" si="1002"/>
        <v/>
      </c>
      <c r="AG1081" s="25">
        <f ca="1">SUM(AF$3:AF1081)</f>
        <v>0</v>
      </c>
      <c r="AH1081" s="25" t="str">
        <f t="shared" ca="1" si="1003"/>
        <v/>
      </c>
      <c r="AI1081" s="25" t="str">
        <f t="shared" ca="1" si="983"/>
        <v/>
      </c>
      <c r="AJ1081" s="25" t="str">
        <f t="shared" ca="1" si="1004"/>
        <v/>
      </c>
      <c r="AK1081" s="25" t="str">
        <f t="shared" ca="1" si="984"/>
        <v/>
      </c>
      <c r="AL1081" s="25" t="str">
        <f t="shared" ca="1" si="1005"/>
        <v/>
      </c>
      <c r="AM1081" s="25" t="str">
        <f t="shared" ca="1" si="985"/>
        <v/>
      </c>
      <c r="AN1081" s="25" t="str">
        <f t="shared" ca="1" si="1006"/>
        <v/>
      </c>
      <c r="AO1081" s="25" t="str">
        <f t="shared" ca="1" si="1007"/>
        <v/>
      </c>
      <c r="AP1081" s="25" t="str">
        <f ca="1">IF($H1081="","",IF($Q1081="x",SUM(AI$3:AK1081)+SUM(AN$3:AO1081)-SUM(AP$3:AP1080),0))</f>
        <v/>
      </c>
      <c r="AQ1081" s="25" t="str">
        <f t="shared" ca="1" si="1008"/>
        <v/>
      </c>
      <c r="AR1081" s="25" t="str">
        <f t="shared" ca="1" si="986"/>
        <v/>
      </c>
      <c r="AS1081" s="7"/>
      <c r="AT1081" s="25" t="str">
        <f t="shared" ca="1" si="1009"/>
        <v/>
      </c>
      <c r="AU1081" s="25">
        <f ca="1">SUM(AT$3:AT1081)</f>
        <v>0</v>
      </c>
      <c r="AV1081" s="25" t="str">
        <f t="shared" ca="1" si="1010"/>
        <v/>
      </c>
      <c r="AW1081" s="25" t="str">
        <f t="shared" ca="1" si="987"/>
        <v/>
      </c>
      <c r="AX1081" s="25" t="str">
        <f t="shared" ca="1" si="1011"/>
        <v/>
      </c>
      <c r="AY1081" s="25" t="str">
        <f t="shared" ca="1" si="1012"/>
        <v/>
      </c>
      <c r="AZ1081" s="25" t="str">
        <f t="shared" ca="1" si="1013"/>
        <v/>
      </c>
      <c r="BA1081" s="25" t="str">
        <f t="shared" ca="1" si="1014"/>
        <v/>
      </c>
      <c r="BB1081" s="25" t="str">
        <f t="shared" ca="1" si="1015"/>
        <v/>
      </c>
      <c r="BC1081" s="25" t="str">
        <f t="shared" ca="1" si="1016"/>
        <v/>
      </c>
      <c r="BD1081" s="25" t="str">
        <f ca="1">IF($H1081="","",IF($Q1081="x",SUM(AW$3:AY1081)+SUM(BB$3:BC1081)-SUM(BD$3:BD1080),0))</f>
        <v/>
      </c>
      <c r="BE1081" s="25" t="str">
        <f t="shared" ca="1" si="1017"/>
        <v/>
      </c>
      <c r="BF1081" s="25" t="str">
        <f t="shared" ca="1" si="988"/>
        <v/>
      </c>
      <c r="BG1081" s="7"/>
      <c r="BI1081" s="25" t="str">
        <f t="shared" ca="1" si="1018"/>
        <v/>
      </c>
      <c r="BJ1081" s="25">
        <f ca="1">SUM(BI$3:BI1081)</f>
        <v>0</v>
      </c>
      <c r="BK1081" s="25" t="str">
        <f t="shared" ca="1" si="1030"/>
        <v/>
      </c>
      <c r="BL1081" s="25" t="str">
        <f t="shared" ca="1" si="989"/>
        <v/>
      </c>
      <c r="BM1081" s="25" t="str">
        <f t="shared" ca="1" si="1019"/>
        <v/>
      </c>
      <c r="BN1081" s="25" t="str">
        <f t="shared" ca="1" si="1020"/>
        <v/>
      </c>
      <c r="BO1081" s="25" t="str">
        <f t="shared" ca="1" si="1021"/>
        <v/>
      </c>
      <c r="BP1081" s="25" t="str">
        <f t="shared" ca="1" si="1022"/>
        <v/>
      </c>
      <c r="BQ1081" s="25" t="str">
        <f t="shared" ca="1" si="1023"/>
        <v/>
      </c>
      <c r="BR1081" s="25" t="str">
        <f t="shared" ca="1" si="1024"/>
        <v/>
      </c>
      <c r="BS1081" s="25" t="str">
        <f ca="1">IF($H1081="","",IF($Q1081="x",SUM(BL$3:BN1081)+SUM(BQ$3:BR1081)-SUM(BS$3:BS1080),0))</f>
        <v/>
      </c>
      <c r="BT1081" s="25" t="str">
        <f t="shared" ca="1" si="1025"/>
        <v/>
      </c>
      <c r="BU1081" s="25" t="str">
        <f t="shared" ca="1" si="990"/>
        <v/>
      </c>
      <c r="BV1081" s="7"/>
      <c r="BY1081" s="7"/>
      <c r="CB1081" s="131">
        <f t="shared" si="974"/>
        <v>1078</v>
      </c>
      <c r="CC1081" s="132" t="str">
        <f t="shared" ca="1" si="1026"/>
        <v/>
      </c>
      <c r="CD1081" s="133" t="str">
        <f t="shared" ca="1" si="975"/>
        <v/>
      </c>
      <c r="CE1081" s="133" t="str">
        <f t="shared" ca="1" si="1027"/>
        <v/>
      </c>
      <c r="CF1081" s="133" t="str">
        <f t="shared" ca="1" si="976"/>
        <v/>
      </c>
      <c r="CG1081" s="133" t="str">
        <f t="shared" ca="1" si="1028"/>
        <v/>
      </c>
      <c r="CH1081" s="133" t="str">
        <f ca="1">IF($H1081="","",IF(MONTH($H1081)=MONTH($C$4)-1,MAX(0,(CG1081-SUM(N1070:N1081)+SUM(O1070:O1081))-(VLOOKUP(CB1081-12,$CB$3:$CH1080,6,FALSE))),0)*0.25)</f>
        <v/>
      </c>
      <c r="CI1081" s="133" t="str">
        <f ca="1">IF($H1081="","",CG1081-SUM($CH$4:$CH1081))</f>
        <v/>
      </c>
      <c r="CK1081" s="133" t="str">
        <f ca="1">IF($H1081="","",SUM($N$4:$N1081)+$CK$3)</f>
        <v/>
      </c>
      <c r="CL1081" s="133" t="str">
        <f ca="1">IF($H1081="","",SUM($O$4:$O1081))</f>
        <v/>
      </c>
      <c r="CM1081" s="133" t="str">
        <f t="shared" ca="1" si="1031"/>
        <v/>
      </c>
      <c r="CN1081" s="133" t="str">
        <f ca="1">IF($H1081="","",ROUND(IF(MONTH($H1081)=MONTH($C$4)-1,BT1081*(1+CC1081)-SUM($CM$4:$CM1081),0),2))</f>
        <v/>
      </c>
      <c r="CZ1081" s="132" t="str">
        <f t="shared" ca="1" si="991"/>
        <v/>
      </c>
    </row>
    <row r="1082" spans="6:104" x14ac:dyDescent="0.2">
      <c r="F1082" s="3">
        <v>1079</v>
      </c>
      <c r="G1082" s="3">
        <f t="shared" si="1032"/>
        <v>90</v>
      </c>
      <c r="H1082" s="8" t="str">
        <f t="shared" ca="1" si="1029"/>
        <v/>
      </c>
      <c r="I1082" s="6" t="str">
        <f t="shared" ca="1" si="977"/>
        <v/>
      </c>
      <c r="J1082" s="6" t="str">
        <f t="shared" ca="1" si="978"/>
        <v/>
      </c>
      <c r="K1082" s="7"/>
      <c r="L1082" s="6" t="str">
        <f ca="1">IF($H1082="","",IF($J1082="",VLOOKUP($I1082,Sterbetafeln!$A$4:$I$124,$D$10,FALSE),MAX(0.0005,VLOOKUP($I1082,Sterbetafeln!$A$4:$I$124,$D$10,FALSE)*VLOOKUP($J1082,Sterbetafeln!$A$4:$I$124,$D$13,FALSE))))</f>
        <v/>
      </c>
      <c r="M1082" s="78">
        <f ca="1">SUM($O$3:$O1082)</f>
        <v>0</v>
      </c>
      <c r="N1082" s="25" t="str">
        <f t="shared" ca="1" si="992"/>
        <v/>
      </c>
      <c r="O1082" s="25" t="str">
        <f t="shared" ca="1" si="993"/>
        <v/>
      </c>
      <c r="P1082" s="25" t="str">
        <f t="shared" ca="1" si="994"/>
        <v/>
      </c>
      <c r="Q1082" s="7" t="str">
        <f t="shared" ca="1" si="995"/>
        <v/>
      </c>
      <c r="R1082" s="25" t="str">
        <f t="shared" ca="1" si="996"/>
        <v/>
      </c>
      <c r="S1082" s="25">
        <f ca="1">SUM(R$3:R1082)</f>
        <v>0</v>
      </c>
      <c r="T1082" s="25" t="str">
        <f t="shared" ca="1" si="997"/>
        <v/>
      </c>
      <c r="U1082" s="25" t="str">
        <f t="shared" ca="1" si="979"/>
        <v/>
      </c>
      <c r="V1082" s="25" t="str">
        <f t="shared" ca="1" si="998"/>
        <v/>
      </c>
      <c r="W1082" s="25" t="str">
        <f t="shared" ca="1" si="980"/>
        <v/>
      </c>
      <c r="X1082" s="25" t="str">
        <f t="shared" ca="1" si="999"/>
        <v/>
      </c>
      <c r="Y1082" s="25" t="str">
        <f t="shared" ca="1" si="981"/>
        <v/>
      </c>
      <c r="Z1082" s="25" t="str">
        <f t="shared" ca="1" si="1033"/>
        <v/>
      </c>
      <c r="AA1082" s="25" t="str">
        <f t="shared" ca="1" si="1000"/>
        <v/>
      </c>
      <c r="AB1082" s="25" t="str">
        <f ca="1">IF($H1082="","",IF($Q1082="x",SUM(U$3:W1082)+SUM(Z$3:AA1082)-SUM(AB$3:AB1081),0))</f>
        <v/>
      </c>
      <c r="AC1082" s="25" t="str">
        <f t="shared" ca="1" si="1001"/>
        <v/>
      </c>
      <c r="AD1082" s="25" t="str">
        <f t="shared" ca="1" si="982"/>
        <v/>
      </c>
      <c r="AE1082" s="7"/>
      <c r="AF1082" s="25" t="str">
        <f t="shared" ca="1" si="1002"/>
        <v/>
      </c>
      <c r="AG1082" s="25">
        <f ca="1">SUM(AF$3:AF1082)</f>
        <v>0</v>
      </c>
      <c r="AH1082" s="25" t="str">
        <f t="shared" ca="1" si="1003"/>
        <v/>
      </c>
      <c r="AI1082" s="25" t="str">
        <f t="shared" ca="1" si="983"/>
        <v/>
      </c>
      <c r="AJ1082" s="25" t="str">
        <f t="shared" ca="1" si="1004"/>
        <v/>
      </c>
      <c r="AK1082" s="25" t="str">
        <f t="shared" ca="1" si="984"/>
        <v/>
      </c>
      <c r="AL1082" s="25" t="str">
        <f t="shared" ca="1" si="1005"/>
        <v/>
      </c>
      <c r="AM1082" s="25" t="str">
        <f t="shared" ca="1" si="985"/>
        <v/>
      </c>
      <c r="AN1082" s="25" t="str">
        <f t="shared" ca="1" si="1006"/>
        <v/>
      </c>
      <c r="AO1082" s="25" t="str">
        <f t="shared" ca="1" si="1007"/>
        <v/>
      </c>
      <c r="AP1082" s="25" t="str">
        <f ca="1">IF($H1082="","",IF($Q1082="x",SUM(AI$3:AK1082)+SUM(AN$3:AO1082)-SUM(AP$3:AP1081),0))</f>
        <v/>
      </c>
      <c r="AQ1082" s="25" t="str">
        <f t="shared" ca="1" si="1008"/>
        <v/>
      </c>
      <c r="AR1082" s="25" t="str">
        <f t="shared" ca="1" si="986"/>
        <v/>
      </c>
      <c r="AS1082" s="7"/>
      <c r="AT1082" s="25" t="str">
        <f t="shared" ca="1" si="1009"/>
        <v/>
      </c>
      <c r="AU1082" s="25">
        <f ca="1">SUM(AT$3:AT1082)</f>
        <v>0</v>
      </c>
      <c r="AV1082" s="25" t="str">
        <f t="shared" ca="1" si="1010"/>
        <v/>
      </c>
      <c r="AW1082" s="25" t="str">
        <f t="shared" ca="1" si="987"/>
        <v/>
      </c>
      <c r="AX1082" s="25" t="str">
        <f t="shared" ca="1" si="1011"/>
        <v/>
      </c>
      <c r="AY1082" s="25" t="str">
        <f t="shared" ca="1" si="1012"/>
        <v/>
      </c>
      <c r="AZ1082" s="25" t="str">
        <f t="shared" ca="1" si="1013"/>
        <v/>
      </c>
      <c r="BA1082" s="25" t="str">
        <f t="shared" ca="1" si="1014"/>
        <v/>
      </c>
      <c r="BB1082" s="25" t="str">
        <f t="shared" ca="1" si="1015"/>
        <v/>
      </c>
      <c r="BC1082" s="25" t="str">
        <f t="shared" ca="1" si="1016"/>
        <v/>
      </c>
      <c r="BD1082" s="25" t="str">
        <f ca="1">IF($H1082="","",IF($Q1082="x",SUM(AW$3:AY1082)+SUM(BB$3:BC1082)-SUM(BD$3:BD1081),0))</f>
        <v/>
      </c>
      <c r="BE1082" s="25" t="str">
        <f t="shared" ca="1" si="1017"/>
        <v/>
      </c>
      <c r="BF1082" s="25" t="str">
        <f t="shared" ca="1" si="988"/>
        <v/>
      </c>
      <c r="BG1082" s="7"/>
      <c r="BI1082" s="25" t="str">
        <f t="shared" ca="1" si="1018"/>
        <v/>
      </c>
      <c r="BJ1082" s="25">
        <f ca="1">SUM(BI$3:BI1082)</f>
        <v>0</v>
      </c>
      <c r="BK1082" s="25" t="str">
        <f t="shared" ca="1" si="1030"/>
        <v/>
      </c>
      <c r="BL1082" s="25" t="str">
        <f t="shared" ca="1" si="989"/>
        <v/>
      </c>
      <c r="BM1082" s="25" t="str">
        <f t="shared" ca="1" si="1019"/>
        <v/>
      </c>
      <c r="BN1082" s="25" t="str">
        <f t="shared" ca="1" si="1020"/>
        <v/>
      </c>
      <c r="BO1082" s="25" t="str">
        <f t="shared" ca="1" si="1021"/>
        <v/>
      </c>
      <c r="BP1082" s="25" t="str">
        <f t="shared" ca="1" si="1022"/>
        <v/>
      </c>
      <c r="BQ1082" s="25" t="str">
        <f t="shared" ca="1" si="1023"/>
        <v/>
      </c>
      <c r="BR1082" s="25" t="str">
        <f t="shared" ca="1" si="1024"/>
        <v/>
      </c>
      <c r="BS1082" s="25" t="str">
        <f ca="1">IF($H1082="","",IF($Q1082="x",SUM(BL$3:BN1082)+SUM(BQ$3:BR1082)-SUM(BS$3:BS1081),0))</f>
        <v/>
      </c>
      <c r="BT1082" s="25" t="str">
        <f t="shared" ca="1" si="1025"/>
        <v/>
      </c>
      <c r="BU1082" s="25" t="str">
        <f t="shared" ca="1" si="990"/>
        <v/>
      </c>
      <c r="BV1082" s="7"/>
      <c r="BY1082" s="7"/>
      <c r="CB1082" s="131">
        <f t="shared" si="974"/>
        <v>1079</v>
      </c>
      <c r="CC1082" s="132" t="str">
        <f t="shared" ca="1" si="1026"/>
        <v/>
      </c>
      <c r="CD1082" s="133" t="str">
        <f t="shared" ca="1" si="975"/>
        <v/>
      </c>
      <c r="CE1082" s="133" t="str">
        <f t="shared" ca="1" si="1027"/>
        <v/>
      </c>
      <c r="CF1082" s="133" t="str">
        <f t="shared" ca="1" si="976"/>
        <v/>
      </c>
      <c r="CG1082" s="133" t="str">
        <f t="shared" ca="1" si="1028"/>
        <v/>
      </c>
      <c r="CH1082" s="133" t="str">
        <f ca="1">IF($H1082="","",IF(MONTH($H1082)=MONTH($C$4)-1,MAX(0,(CG1082-SUM(N1071:N1082)+SUM(O1071:O1082))-(VLOOKUP(CB1082-12,$CB$3:$CH1081,6,FALSE))),0)*0.25)</f>
        <v/>
      </c>
      <c r="CI1082" s="133" t="str">
        <f ca="1">IF($H1082="","",CG1082-SUM($CH$4:$CH1082))</f>
        <v/>
      </c>
      <c r="CK1082" s="133" t="str">
        <f ca="1">IF($H1082="","",SUM($N$4:$N1082)+$CK$3)</f>
        <v/>
      </c>
      <c r="CL1082" s="133" t="str">
        <f ca="1">IF($H1082="","",SUM($O$4:$O1082))</f>
        <v/>
      </c>
      <c r="CM1082" s="133" t="str">
        <f t="shared" ca="1" si="1031"/>
        <v/>
      </c>
      <c r="CN1082" s="133" t="str">
        <f ca="1">IF($H1082="","",ROUND(IF(MONTH($H1082)=MONTH($C$4)-1,BT1082*(1+CC1082)-SUM($CM$4:$CM1082),0),2))</f>
        <v/>
      </c>
      <c r="CZ1082" s="132" t="str">
        <f t="shared" ca="1" si="991"/>
        <v/>
      </c>
    </row>
    <row r="1083" spans="6:104" x14ac:dyDescent="0.2">
      <c r="F1083" s="3">
        <v>1080</v>
      </c>
      <c r="G1083" s="3">
        <f t="shared" si="1032"/>
        <v>90</v>
      </c>
      <c r="H1083" s="8" t="str">
        <f t="shared" ca="1" si="1029"/>
        <v/>
      </c>
      <c r="I1083" s="6" t="str">
        <f t="shared" ca="1" si="977"/>
        <v/>
      </c>
      <c r="J1083" s="6" t="str">
        <f t="shared" ca="1" si="978"/>
        <v/>
      </c>
      <c r="K1083" s="7"/>
      <c r="L1083" s="6" t="str">
        <f ca="1">IF($H1083="","",IF($J1083="",VLOOKUP($I1083,Sterbetafeln!$A$4:$I$124,$D$10,FALSE),MAX(0.0005,VLOOKUP($I1083,Sterbetafeln!$A$4:$I$124,$D$10,FALSE)*VLOOKUP($J1083,Sterbetafeln!$A$4:$I$124,$D$13,FALSE))))</f>
        <v/>
      </c>
      <c r="M1083" s="78">
        <f ca="1">SUM($O$3:$O1083)</f>
        <v>0</v>
      </c>
      <c r="N1083" s="25" t="str">
        <f t="shared" ca="1" si="992"/>
        <v/>
      </c>
      <c r="O1083" s="25" t="str">
        <f t="shared" ca="1" si="993"/>
        <v/>
      </c>
      <c r="P1083" s="25" t="str">
        <f t="shared" ca="1" si="994"/>
        <v/>
      </c>
      <c r="Q1083" s="7" t="str">
        <f t="shared" ca="1" si="995"/>
        <v/>
      </c>
      <c r="R1083" s="25" t="str">
        <f t="shared" ca="1" si="996"/>
        <v/>
      </c>
      <c r="S1083" s="25">
        <f ca="1">SUM(R$3:R1083)</f>
        <v>0</v>
      </c>
      <c r="T1083" s="25" t="str">
        <f t="shared" ca="1" si="997"/>
        <v/>
      </c>
      <c r="U1083" s="25" t="str">
        <f t="shared" ca="1" si="979"/>
        <v/>
      </c>
      <c r="V1083" s="25" t="str">
        <f t="shared" ca="1" si="998"/>
        <v/>
      </c>
      <c r="W1083" s="25" t="str">
        <f t="shared" ca="1" si="980"/>
        <v/>
      </c>
      <c r="X1083" s="25" t="str">
        <f t="shared" ca="1" si="999"/>
        <v/>
      </c>
      <c r="Y1083" s="25" t="str">
        <f t="shared" ca="1" si="981"/>
        <v/>
      </c>
      <c r="Z1083" s="25" t="str">
        <f t="shared" ca="1" si="1033"/>
        <v/>
      </c>
      <c r="AA1083" s="25" t="str">
        <f t="shared" ca="1" si="1000"/>
        <v/>
      </c>
      <c r="AB1083" s="25" t="str">
        <f ca="1">IF($H1083="","",IF($Q1083="x",SUM(U$3:W1083)+SUM(Z$3:AA1083)-SUM(AB$3:AB1082),0))</f>
        <v/>
      </c>
      <c r="AC1083" s="25" t="str">
        <f t="shared" ca="1" si="1001"/>
        <v/>
      </c>
      <c r="AD1083" s="25" t="str">
        <f t="shared" ca="1" si="982"/>
        <v/>
      </c>
      <c r="AE1083" s="7"/>
      <c r="AF1083" s="25" t="str">
        <f t="shared" ca="1" si="1002"/>
        <v/>
      </c>
      <c r="AG1083" s="25">
        <f ca="1">SUM(AF$3:AF1083)</f>
        <v>0</v>
      </c>
      <c r="AH1083" s="25" t="str">
        <f t="shared" ca="1" si="1003"/>
        <v/>
      </c>
      <c r="AI1083" s="25" t="str">
        <f t="shared" ca="1" si="983"/>
        <v/>
      </c>
      <c r="AJ1083" s="25" t="str">
        <f t="shared" ca="1" si="1004"/>
        <v/>
      </c>
      <c r="AK1083" s="25" t="str">
        <f t="shared" ca="1" si="984"/>
        <v/>
      </c>
      <c r="AL1083" s="25" t="str">
        <f t="shared" ca="1" si="1005"/>
        <v/>
      </c>
      <c r="AM1083" s="25" t="str">
        <f t="shared" ca="1" si="985"/>
        <v/>
      </c>
      <c r="AN1083" s="25" t="str">
        <f t="shared" ca="1" si="1006"/>
        <v/>
      </c>
      <c r="AO1083" s="25" t="str">
        <f t="shared" ca="1" si="1007"/>
        <v/>
      </c>
      <c r="AP1083" s="25" t="str">
        <f ca="1">IF($H1083="","",IF($Q1083="x",SUM(AI$3:AK1083)+SUM(AN$3:AO1083)-SUM(AP$3:AP1082),0))</f>
        <v/>
      </c>
      <c r="AQ1083" s="25" t="str">
        <f t="shared" ca="1" si="1008"/>
        <v/>
      </c>
      <c r="AR1083" s="25" t="str">
        <f t="shared" ca="1" si="986"/>
        <v/>
      </c>
      <c r="AS1083" s="7"/>
      <c r="AT1083" s="25" t="str">
        <f t="shared" ca="1" si="1009"/>
        <v/>
      </c>
      <c r="AU1083" s="25">
        <f ca="1">SUM(AT$3:AT1083)</f>
        <v>0</v>
      </c>
      <c r="AV1083" s="25" t="str">
        <f t="shared" ca="1" si="1010"/>
        <v/>
      </c>
      <c r="AW1083" s="25" t="str">
        <f t="shared" ca="1" si="987"/>
        <v/>
      </c>
      <c r="AX1083" s="25" t="str">
        <f t="shared" ca="1" si="1011"/>
        <v/>
      </c>
      <c r="AY1083" s="25" t="str">
        <f t="shared" ca="1" si="1012"/>
        <v/>
      </c>
      <c r="AZ1083" s="25" t="str">
        <f t="shared" ca="1" si="1013"/>
        <v/>
      </c>
      <c r="BA1083" s="25" t="str">
        <f t="shared" ca="1" si="1014"/>
        <v/>
      </c>
      <c r="BB1083" s="25" t="str">
        <f t="shared" ca="1" si="1015"/>
        <v/>
      </c>
      <c r="BC1083" s="25" t="str">
        <f t="shared" ca="1" si="1016"/>
        <v/>
      </c>
      <c r="BD1083" s="25" t="str">
        <f ca="1">IF($H1083="","",IF($Q1083="x",SUM(AW$3:AY1083)+SUM(BB$3:BC1083)-SUM(BD$3:BD1082),0))</f>
        <v/>
      </c>
      <c r="BE1083" s="25" t="str">
        <f t="shared" ca="1" si="1017"/>
        <v/>
      </c>
      <c r="BF1083" s="25" t="str">
        <f t="shared" ca="1" si="988"/>
        <v/>
      </c>
      <c r="BG1083" s="7"/>
      <c r="BI1083" s="25" t="str">
        <f t="shared" ca="1" si="1018"/>
        <v/>
      </c>
      <c r="BJ1083" s="25">
        <f ca="1">SUM(BI$3:BI1083)</f>
        <v>0</v>
      </c>
      <c r="BK1083" s="25" t="str">
        <f t="shared" ca="1" si="1030"/>
        <v/>
      </c>
      <c r="BL1083" s="25" t="str">
        <f t="shared" ca="1" si="989"/>
        <v/>
      </c>
      <c r="BM1083" s="25" t="str">
        <f t="shared" ca="1" si="1019"/>
        <v/>
      </c>
      <c r="BN1083" s="25" t="str">
        <f t="shared" ca="1" si="1020"/>
        <v/>
      </c>
      <c r="BO1083" s="25" t="str">
        <f t="shared" ca="1" si="1021"/>
        <v/>
      </c>
      <c r="BP1083" s="25" t="str">
        <f t="shared" ca="1" si="1022"/>
        <v/>
      </c>
      <c r="BQ1083" s="25" t="str">
        <f t="shared" ca="1" si="1023"/>
        <v/>
      </c>
      <c r="BR1083" s="25" t="str">
        <f t="shared" ca="1" si="1024"/>
        <v/>
      </c>
      <c r="BS1083" s="25" t="str">
        <f ca="1">IF($H1083="","",IF($Q1083="x",SUM(BL$3:BN1083)+SUM(BQ$3:BR1083)-SUM(BS$3:BS1082),0))</f>
        <v/>
      </c>
      <c r="BT1083" s="25" t="str">
        <f t="shared" ca="1" si="1025"/>
        <v/>
      </c>
      <c r="BU1083" s="25" t="str">
        <f t="shared" ca="1" si="990"/>
        <v/>
      </c>
      <c r="BV1083" s="7"/>
      <c r="BY1083" s="7"/>
      <c r="CB1083" s="131">
        <f t="shared" si="974"/>
        <v>1080</v>
      </c>
      <c r="CC1083" s="132" t="str">
        <f t="shared" ca="1" si="1026"/>
        <v/>
      </c>
      <c r="CD1083" s="133" t="str">
        <f t="shared" ca="1" si="975"/>
        <v/>
      </c>
      <c r="CE1083" s="133" t="str">
        <f t="shared" ca="1" si="1027"/>
        <v/>
      </c>
      <c r="CF1083" s="133" t="str">
        <f t="shared" ca="1" si="976"/>
        <v/>
      </c>
      <c r="CG1083" s="133" t="str">
        <f t="shared" ca="1" si="1028"/>
        <v/>
      </c>
      <c r="CH1083" s="133" t="str">
        <f ca="1">IF($H1083="","",IF(MONTH($H1083)=MONTH($C$4)-1,MAX(0,(CG1083-SUM(N1072:N1083)+SUM(O1072:O1083))-(VLOOKUP(CB1083-12,$CB$3:$CH1082,6,FALSE))),0)*0.25)</f>
        <v/>
      </c>
      <c r="CI1083" s="133" t="str">
        <f ca="1">IF($H1083="","",CG1083-SUM($CH$4:$CH1083))</f>
        <v/>
      </c>
      <c r="CK1083" s="133" t="str">
        <f ca="1">IF($H1083="","",SUM($N$4:$N1083)+$CK$3)</f>
        <v/>
      </c>
      <c r="CL1083" s="133" t="str">
        <f ca="1">IF($H1083="","",SUM($O$4:$O1083))</f>
        <v/>
      </c>
      <c r="CM1083" s="133" t="str">
        <f t="shared" ca="1" si="1031"/>
        <v/>
      </c>
      <c r="CN1083" s="133" t="str">
        <f ca="1">IF($H1083="","",ROUND(IF(MONTH($H1083)=MONTH($C$4)-1,BT1083*(1+CC1083)-SUM($CM$4:$CM1083),0),2))</f>
        <v/>
      </c>
      <c r="CZ1083" s="132" t="str">
        <f t="shared" ca="1" si="991"/>
        <v/>
      </c>
    </row>
    <row r="1084" spans="6:104" x14ac:dyDescent="0.2">
      <c r="F1084" s="3">
        <v>1081</v>
      </c>
      <c r="G1084" s="3">
        <f t="shared" si="1032"/>
        <v>91</v>
      </c>
      <c r="H1084" s="8" t="str">
        <f t="shared" ca="1" si="1029"/>
        <v/>
      </c>
      <c r="I1084" s="6" t="str">
        <f t="shared" ca="1" si="977"/>
        <v/>
      </c>
      <c r="J1084" s="6" t="str">
        <f t="shared" ca="1" si="978"/>
        <v/>
      </c>
      <c r="K1084" s="7"/>
      <c r="L1084" s="6" t="str">
        <f ca="1">IF($H1084="","",IF($J1084="",VLOOKUP($I1084,Sterbetafeln!$A$4:$I$124,$D$10,FALSE),MAX(0.0005,VLOOKUP($I1084,Sterbetafeln!$A$4:$I$124,$D$10,FALSE)*VLOOKUP($J1084,Sterbetafeln!$A$4:$I$124,$D$13,FALSE))))</f>
        <v/>
      </c>
      <c r="M1084" s="78">
        <f ca="1">SUM($O$3:$O1084)</f>
        <v>0</v>
      </c>
      <c r="N1084" s="25" t="str">
        <f t="shared" ca="1" si="992"/>
        <v/>
      </c>
      <c r="O1084" s="25" t="str">
        <f t="shared" ca="1" si="993"/>
        <v/>
      </c>
      <c r="P1084" s="25" t="str">
        <f t="shared" ca="1" si="994"/>
        <v/>
      </c>
      <c r="Q1084" s="7" t="str">
        <f t="shared" ca="1" si="995"/>
        <v/>
      </c>
      <c r="R1084" s="25" t="str">
        <f t="shared" ca="1" si="996"/>
        <v/>
      </c>
      <c r="S1084" s="25">
        <f ca="1">SUM(R$3:R1084)</f>
        <v>0</v>
      </c>
      <c r="T1084" s="25" t="str">
        <f t="shared" ca="1" si="997"/>
        <v/>
      </c>
      <c r="U1084" s="25" t="str">
        <f t="shared" ca="1" si="979"/>
        <v/>
      </c>
      <c r="V1084" s="25" t="str">
        <f t="shared" ca="1" si="998"/>
        <v/>
      </c>
      <c r="W1084" s="25" t="str">
        <f t="shared" ca="1" si="980"/>
        <v/>
      </c>
      <c r="X1084" s="25" t="str">
        <f t="shared" ca="1" si="999"/>
        <v/>
      </c>
      <c r="Y1084" s="25" t="str">
        <f t="shared" ca="1" si="981"/>
        <v/>
      </c>
      <c r="Z1084" s="25" t="str">
        <f t="shared" ca="1" si="1033"/>
        <v/>
      </c>
      <c r="AA1084" s="25" t="str">
        <f t="shared" ca="1" si="1000"/>
        <v/>
      </c>
      <c r="AB1084" s="25" t="str">
        <f ca="1">IF($H1084="","",IF($Q1084="x",SUM(U$3:W1084)+SUM(Z$3:AA1084)-SUM(AB$3:AB1083),0))</f>
        <v/>
      </c>
      <c r="AC1084" s="25" t="str">
        <f t="shared" ca="1" si="1001"/>
        <v/>
      </c>
      <c r="AD1084" s="25" t="str">
        <f t="shared" ca="1" si="982"/>
        <v/>
      </c>
      <c r="AE1084" s="7"/>
      <c r="AF1084" s="25" t="str">
        <f t="shared" ca="1" si="1002"/>
        <v/>
      </c>
      <c r="AG1084" s="25">
        <f ca="1">SUM(AF$3:AF1084)</f>
        <v>0</v>
      </c>
      <c r="AH1084" s="25" t="str">
        <f t="shared" ca="1" si="1003"/>
        <v/>
      </c>
      <c r="AI1084" s="25" t="str">
        <f t="shared" ca="1" si="983"/>
        <v/>
      </c>
      <c r="AJ1084" s="25" t="str">
        <f t="shared" ca="1" si="1004"/>
        <v/>
      </c>
      <c r="AK1084" s="25" t="str">
        <f t="shared" ca="1" si="984"/>
        <v/>
      </c>
      <c r="AL1084" s="25" t="str">
        <f t="shared" ca="1" si="1005"/>
        <v/>
      </c>
      <c r="AM1084" s="25" t="str">
        <f t="shared" ca="1" si="985"/>
        <v/>
      </c>
      <c r="AN1084" s="25" t="str">
        <f t="shared" ca="1" si="1006"/>
        <v/>
      </c>
      <c r="AO1084" s="25" t="str">
        <f t="shared" ca="1" si="1007"/>
        <v/>
      </c>
      <c r="AP1084" s="25" t="str">
        <f ca="1">IF($H1084="","",IF($Q1084="x",SUM(AI$3:AK1084)+SUM(AN$3:AO1084)-SUM(AP$3:AP1083),0))</f>
        <v/>
      </c>
      <c r="AQ1084" s="25" t="str">
        <f t="shared" ca="1" si="1008"/>
        <v/>
      </c>
      <c r="AR1084" s="25" t="str">
        <f t="shared" ca="1" si="986"/>
        <v/>
      </c>
      <c r="AS1084" s="7"/>
      <c r="AT1084" s="25" t="str">
        <f t="shared" ca="1" si="1009"/>
        <v/>
      </c>
      <c r="AU1084" s="25">
        <f ca="1">SUM(AT$3:AT1084)</f>
        <v>0</v>
      </c>
      <c r="AV1084" s="25" t="str">
        <f t="shared" ca="1" si="1010"/>
        <v/>
      </c>
      <c r="AW1084" s="25" t="str">
        <f t="shared" ca="1" si="987"/>
        <v/>
      </c>
      <c r="AX1084" s="25" t="str">
        <f t="shared" ca="1" si="1011"/>
        <v/>
      </c>
      <c r="AY1084" s="25" t="str">
        <f t="shared" ca="1" si="1012"/>
        <v/>
      </c>
      <c r="AZ1084" s="25" t="str">
        <f t="shared" ca="1" si="1013"/>
        <v/>
      </c>
      <c r="BA1084" s="25" t="str">
        <f t="shared" ca="1" si="1014"/>
        <v/>
      </c>
      <c r="BB1084" s="25" t="str">
        <f t="shared" ca="1" si="1015"/>
        <v/>
      </c>
      <c r="BC1084" s="25" t="str">
        <f t="shared" ca="1" si="1016"/>
        <v/>
      </c>
      <c r="BD1084" s="25" t="str">
        <f ca="1">IF($H1084="","",IF($Q1084="x",SUM(AW$3:AY1084)+SUM(BB$3:BC1084)-SUM(BD$3:BD1083),0))</f>
        <v/>
      </c>
      <c r="BE1084" s="25" t="str">
        <f t="shared" ca="1" si="1017"/>
        <v/>
      </c>
      <c r="BF1084" s="25" t="str">
        <f t="shared" ca="1" si="988"/>
        <v/>
      </c>
      <c r="BG1084" s="7"/>
      <c r="BI1084" s="25" t="str">
        <f t="shared" ca="1" si="1018"/>
        <v/>
      </c>
      <c r="BJ1084" s="25">
        <f ca="1">SUM(BI$3:BI1084)</f>
        <v>0</v>
      </c>
      <c r="BK1084" s="25" t="str">
        <f t="shared" ca="1" si="1030"/>
        <v/>
      </c>
      <c r="BL1084" s="25" t="str">
        <f t="shared" ca="1" si="989"/>
        <v/>
      </c>
      <c r="BM1084" s="25" t="str">
        <f t="shared" ca="1" si="1019"/>
        <v/>
      </c>
      <c r="BN1084" s="25" t="str">
        <f t="shared" ca="1" si="1020"/>
        <v/>
      </c>
      <c r="BO1084" s="25" t="str">
        <f t="shared" ca="1" si="1021"/>
        <v/>
      </c>
      <c r="BP1084" s="25" t="str">
        <f t="shared" ca="1" si="1022"/>
        <v/>
      </c>
      <c r="BQ1084" s="25" t="str">
        <f t="shared" ca="1" si="1023"/>
        <v/>
      </c>
      <c r="BR1084" s="25" t="str">
        <f t="shared" ca="1" si="1024"/>
        <v/>
      </c>
      <c r="BS1084" s="25" t="str">
        <f ca="1">IF($H1084="","",IF($Q1084="x",SUM(BL$3:BN1084)+SUM(BQ$3:BR1084)-SUM(BS$3:BS1083),0))</f>
        <v/>
      </c>
      <c r="BT1084" s="25" t="str">
        <f t="shared" ca="1" si="1025"/>
        <v/>
      </c>
      <c r="BU1084" s="25" t="str">
        <f t="shared" ca="1" si="990"/>
        <v/>
      </c>
      <c r="BV1084" s="7"/>
      <c r="BY1084" s="7"/>
      <c r="CB1084" s="131">
        <f t="shared" si="974"/>
        <v>1081</v>
      </c>
      <c r="CC1084" s="132" t="str">
        <f t="shared" ca="1" si="1026"/>
        <v/>
      </c>
      <c r="CD1084" s="133" t="str">
        <f t="shared" ca="1" si="975"/>
        <v/>
      </c>
      <c r="CE1084" s="133" t="str">
        <f t="shared" ca="1" si="1027"/>
        <v/>
      </c>
      <c r="CF1084" s="133" t="str">
        <f t="shared" ca="1" si="976"/>
        <v/>
      </c>
      <c r="CG1084" s="133" t="str">
        <f t="shared" ca="1" si="1028"/>
        <v/>
      </c>
      <c r="CH1084" s="133" t="str">
        <f ca="1">IF($H1084="","",IF(MONTH($H1084)=MONTH($C$4)-1,MAX(0,(CG1084-SUM(N1073:N1084)+SUM(O1073:O1084))-(VLOOKUP(CB1084-12,$CB$3:$CH1083,6,FALSE))),0)*0.25)</f>
        <v/>
      </c>
      <c r="CI1084" s="133" t="str">
        <f ca="1">IF($H1084="","",CG1084-SUM($CH$4:$CH1084))</f>
        <v/>
      </c>
      <c r="CK1084" s="133" t="str">
        <f ca="1">IF($H1084="","",SUM($N$4:$N1084)+$CK$3)</f>
        <v/>
      </c>
      <c r="CL1084" s="133" t="str">
        <f ca="1">IF($H1084="","",SUM($O$4:$O1084))</f>
        <v/>
      </c>
      <c r="CM1084" s="133" t="str">
        <f t="shared" ca="1" si="1031"/>
        <v/>
      </c>
      <c r="CN1084" s="133" t="str">
        <f ca="1">IF($H1084="","",ROUND(IF(MONTH($H1084)=MONTH($C$4)-1,BT1084*(1+CC1084)-SUM($CM$4:$CM1084),0),2))</f>
        <v/>
      </c>
      <c r="CZ1084" s="132" t="str">
        <f t="shared" ca="1" si="991"/>
        <v/>
      </c>
    </row>
    <row r="1085" spans="6:104" x14ac:dyDescent="0.2">
      <c r="F1085" s="3">
        <v>1082</v>
      </c>
      <c r="G1085" s="3">
        <f t="shared" si="1032"/>
        <v>91</v>
      </c>
      <c r="H1085" s="8" t="str">
        <f t="shared" ca="1" si="1029"/>
        <v/>
      </c>
      <c r="I1085" s="6" t="str">
        <f t="shared" ca="1" si="977"/>
        <v/>
      </c>
      <c r="J1085" s="6" t="str">
        <f t="shared" ca="1" si="978"/>
        <v/>
      </c>
      <c r="K1085" s="7"/>
      <c r="L1085" s="6" t="str">
        <f ca="1">IF($H1085="","",IF($J1085="",VLOOKUP($I1085,Sterbetafeln!$A$4:$I$124,$D$10,FALSE),MAX(0.0005,VLOOKUP($I1085,Sterbetafeln!$A$4:$I$124,$D$10,FALSE)*VLOOKUP($J1085,Sterbetafeln!$A$4:$I$124,$D$13,FALSE))))</f>
        <v/>
      </c>
      <c r="M1085" s="78">
        <f ca="1">SUM($O$3:$O1085)</f>
        <v>0</v>
      </c>
      <c r="N1085" s="25" t="str">
        <f t="shared" ca="1" si="992"/>
        <v/>
      </c>
      <c r="O1085" s="25" t="str">
        <f t="shared" ca="1" si="993"/>
        <v/>
      </c>
      <c r="P1085" s="25" t="str">
        <f t="shared" ca="1" si="994"/>
        <v/>
      </c>
      <c r="Q1085" s="7" t="str">
        <f t="shared" ca="1" si="995"/>
        <v/>
      </c>
      <c r="R1085" s="25" t="str">
        <f t="shared" ca="1" si="996"/>
        <v/>
      </c>
      <c r="S1085" s="25">
        <f ca="1">SUM(R$3:R1085)</f>
        <v>0</v>
      </c>
      <c r="T1085" s="25" t="str">
        <f t="shared" ca="1" si="997"/>
        <v/>
      </c>
      <c r="U1085" s="25" t="str">
        <f t="shared" ca="1" si="979"/>
        <v/>
      </c>
      <c r="V1085" s="25" t="str">
        <f t="shared" ca="1" si="998"/>
        <v/>
      </c>
      <c r="W1085" s="25" t="str">
        <f t="shared" ca="1" si="980"/>
        <v/>
      </c>
      <c r="X1085" s="25" t="str">
        <f t="shared" ca="1" si="999"/>
        <v/>
      </c>
      <c r="Y1085" s="25" t="str">
        <f t="shared" ca="1" si="981"/>
        <v/>
      </c>
      <c r="Z1085" s="25" t="str">
        <f t="shared" ca="1" si="1033"/>
        <v/>
      </c>
      <c r="AA1085" s="25" t="str">
        <f t="shared" ca="1" si="1000"/>
        <v/>
      </c>
      <c r="AB1085" s="25" t="str">
        <f ca="1">IF($H1085="","",IF($Q1085="x",SUM(U$3:W1085)+SUM(Z$3:AA1085)-SUM(AB$3:AB1084),0))</f>
        <v/>
      </c>
      <c r="AC1085" s="25" t="str">
        <f t="shared" ca="1" si="1001"/>
        <v/>
      </c>
      <c r="AD1085" s="25" t="str">
        <f t="shared" ca="1" si="982"/>
        <v/>
      </c>
      <c r="AE1085" s="7"/>
      <c r="AF1085" s="25" t="str">
        <f t="shared" ca="1" si="1002"/>
        <v/>
      </c>
      <c r="AG1085" s="25">
        <f ca="1">SUM(AF$3:AF1085)</f>
        <v>0</v>
      </c>
      <c r="AH1085" s="25" t="str">
        <f t="shared" ca="1" si="1003"/>
        <v/>
      </c>
      <c r="AI1085" s="25" t="str">
        <f t="shared" ca="1" si="983"/>
        <v/>
      </c>
      <c r="AJ1085" s="25" t="str">
        <f t="shared" ca="1" si="1004"/>
        <v/>
      </c>
      <c r="AK1085" s="25" t="str">
        <f t="shared" ca="1" si="984"/>
        <v/>
      </c>
      <c r="AL1085" s="25" t="str">
        <f t="shared" ca="1" si="1005"/>
        <v/>
      </c>
      <c r="AM1085" s="25" t="str">
        <f t="shared" ca="1" si="985"/>
        <v/>
      </c>
      <c r="AN1085" s="25" t="str">
        <f t="shared" ca="1" si="1006"/>
        <v/>
      </c>
      <c r="AO1085" s="25" t="str">
        <f t="shared" ca="1" si="1007"/>
        <v/>
      </c>
      <c r="AP1085" s="25" t="str">
        <f ca="1">IF($H1085="","",IF($Q1085="x",SUM(AI$3:AK1085)+SUM(AN$3:AO1085)-SUM(AP$3:AP1084),0))</f>
        <v/>
      </c>
      <c r="AQ1085" s="25" t="str">
        <f t="shared" ca="1" si="1008"/>
        <v/>
      </c>
      <c r="AR1085" s="25" t="str">
        <f t="shared" ca="1" si="986"/>
        <v/>
      </c>
      <c r="AS1085" s="7"/>
      <c r="AT1085" s="25" t="str">
        <f t="shared" ca="1" si="1009"/>
        <v/>
      </c>
      <c r="AU1085" s="25">
        <f ca="1">SUM(AT$3:AT1085)</f>
        <v>0</v>
      </c>
      <c r="AV1085" s="25" t="str">
        <f t="shared" ca="1" si="1010"/>
        <v/>
      </c>
      <c r="AW1085" s="25" t="str">
        <f t="shared" ca="1" si="987"/>
        <v/>
      </c>
      <c r="AX1085" s="25" t="str">
        <f t="shared" ca="1" si="1011"/>
        <v/>
      </c>
      <c r="AY1085" s="25" t="str">
        <f t="shared" ca="1" si="1012"/>
        <v/>
      </c>
      <c r="AZ1085" s="25" t="str">
        <f t="shared" ca="1" si="1013"/>
        <v/>
      </c>
      <c r="BA1085" s="25" t="str">
        <f t="shared" ca="1" si="1014"/>
        <v/>
      </c>
      <c r="BB1085" s="25" t="str">
        <f t="shared" ca="1" si="1015"/>
        <v/>
      </c>
      <c r="BC1085" s="25" t="str">
        <f t="shared" ca="1" si="1016"/>
        <v/>
      </c>
      <c r="BD1085" s="25" t="str">
        <f ca="1">IF($H1085="","",IF($Q1085="x",SUM(AW$3:AY1085)+SUM(BB$3:BC1085)-SUM(BD$3:BD1084),0))</f>
        <v/>
      </c>
      <c r="BE1085" s="25" t="str">
        <f t="shared" ca="1" si="1017"/>
        <v/>
      </c>
      <c r="BF1085" s="25" t="str">
        <f t="shared" ca="1" si="988"/>
        <v/>
      </c>
      <c r="BG1085" s="7"/>
      <c r="BI1085" s="25" t="str">
        <f t="shared" ca="1" si="1018"/>
        <v/>
      </c>
      <c r="BJ1085" s="25">
        <f ca="1">SUM(BI$3:BI1085)</f>
        <v>0</v>
      </c>
      <c r="BK1085" s="25" t="str">
        <f t="shared" ca="1" si="1030"/>
        <v/>
      </c>
      <c r="BL1085" s="25" t="str">
        <f t="shared" ca="1" si="989"/>
        <v/>
      </c>
      <c r="BM1085" s="25" t="str">
        <f t="shared" ca="1" si="1019"/>
        <v/>
      </c>
      <c r="BN1085" s="25" t="str">
        <f t="shared" ca="1" si="1020"/>
        <v/>
      </c>
      <c r="BO1085" s="25" t="str">
        <f t="shared" ca="1" si="1021"/>
        <v/>
      </c>
      <c r="BP1085" s="25" t="str">
        <f t="shared" ca="1" si="1022"/>
        <v/>
      </c>
      <c r="BQ1085" s="25" t="str">
        <f t="shared" ca="1" si="1023"/>
        <v/>
      </c>
      <c r="BR1085" s="25" t="str">
        <f t="shared" ca="1" si="1024"/>
        <v/>
      </c>
      <c r="BS1085" s="25" t="str">
        <f ca="1">IF($H1085="","",IF($Q1085="x",SUM(BL$3:BN1085)+SUM(BQ$3:BR1085)-SUM(BS$3:BS1084),0))</f>
        <v/>
      </c>
      <c r="BT1085" s="25" t="str">
        <f t="shared" ca="1" si="1025"/>
        <v/>
      </c>
      <c r="BU1085" s="25" t="str">
        <f t="shared" ca="1" si="990"/>
        <v/>
      </c>
      <c r="BV1085" s="7"/>
      <c r="BY1085" s="7"/>
      <c r="CB1085" s="131">
        <f t="shared" si="974"/>
        <v>1082</v>
      </c>
      <c r="CC1085" s="132" t="str">
        <f t="shared" ca="1" si="1026"/>
        <v/>
      </c>
      <c r="CD1085" s="133" t="str">
        <f t="shared" ca="1" si="975"/>
        <v/>
      </c>
      <c r="CE1085" s="133" t="str">
        <f t="shared" ca="1" si="1027"/>
        <v/>
      </c>
      <c r="CF1085" s="133" t="str">
        <f t="shared" ca="1" si="976"/>
        <v/>
      </c>
      <c r="CG1085" s="133" t="str">
        <f t="shared" ca="1" si="1028"/>
        <v/>
      </c>
      <c r="CH1085" s="133" t="str">
        <f ca="1">IF($H1085="","",IF(MONTH($H1085)=MONTH($C$4)-1,MAX(0,(CG1085-SUM(N1074:N1085)+SUM(O1074:O1085))-(VLOOKUP(CB1085-12,$CB$3:$CH1084,6,FALSE))),0)*0.25)</f>
        <v/>
      </c>
      <c r="CI1085" s="133" t="str">
        <f ca="1">IF($H1085="","",CG1085-SUM($CH$4:$CH1085))</f>
        <v/>
      </c>
      <c r="CK1085" s="133" t="str">
        <f ca="1">IF($H1085="","",SUM($N$4:$N1085)+$CK$3)</f>
        <v/>
      </c>
      <c r="CL1085" s="133" t="str">
        <f ca="1">IF($H1085="","",SUM($O$4:$O1085))</f>
        <v/>
      </c>
      <c r="CM1085" s="133" t="str">
        <f t="shared" ca="1" si="1031"/>
        <v/>
      </c>
      <c r="CN1085" s="133" t="str">
        <f ca="1">IF($H1085="","",ROUND(IF(MONTH($H1085)=MONTH($C$4)-1,BT1085*(1+CC1085)-SUM($CM$4:$CM1085),0),2))</f>
        <v/>
      </c>
      <c r="CZ1085" s="132" t="str">
        <f t="shared" ca="1" si="991"/>
        <v/>
      </c>
    </row>
    <row r="1086" spans="6:104" x14ac:dyDescent="0.2">
      <c r="F1086" s="3">
        <v>1083</v>
      </c>
      <c r="G1086" s="3">
        <f t="shared" si="1032"/>
        <v>91</v>
      </c>
      <c r="H1086" s="8" t="str">
        <f t="shared" ca="1" si="1029"/>
        <v/>
      </c>
      <c r="I1086" s="6" t="str">
        <f t="shared" ca="1" si="977"/>
        <v/>
      </c>
      <c r="J1086" s="6" t="str">
        <f t="shared" ca="1" si="978"/>
        <v/>
      </c>
      <c r="K1086" s="7"/>
      <c r="L1086" s="6" t="str">
        <f ca="1">IF($H1086="","",IF($J1086="",VLOOKUP($I1086,Sterbetafeln!$A$4:$I$124,$D$10,FALSE),MAX(0.0005,VLOOKUP($I1086,Sterbetafeln!$A$4:$I$124,$D$10,FALSE)*VLOOKUP($J1086,Sterbetafeln!$A$4:$I$124,$D$13,FALSE))))</f>
        <v/>
      </c>
      <c r="M1086" s="78">
        <f ca="1">SUM($O$3:$O1086)</f>
        <v>0</v>
      </c>
      <c r="N1086" s="25" t="str">
        <f t="shared" ca="1" si="992"/>
        <v/>
      </c>
      <c r="O1086" s="25" t="str">
        <f t="shared" ca="1" si="993"/>
        <v/>
      </c>
      <c r="P1086" s="25" t="str">
        <f t="shared" ca="1" si="994"/>
        <v/>
      </c>
      <c r="Q1086" s="7" t="str">
        <f t="shared" ca="1" si="995"/>
        <v/>
      </c>
      <c r="R1086" s="25" t="str">
        <f t="shared" ca="1" si="996"/>
        <v/>
      </c>
      <c r="S1086" s="25">
        <f ca="1">SUM(R$3:R1086)</f>
        <v>0</v>
      </c>
      <c r="T1086" s="25" t="str">
        <f t="shared" ca="1" si="997"/>
        <v/>
      </c>
      <c r="U1086" s="25" t="str">
        <f t="shared" ca="1" si="979"/>
        <v/>
      </c>
      <c r="V1086" s="25" t="str">
        <f t="shared" ca="1" si="998"/>
        <v/>
      </c>
      <c r="W1086" s="25" t="str">
        <f t="shared" ca="1" si="980"/>
        <v/>
      </c>
      <c r="X1086" s="25" t="str">
        <f t="shared" ca="1" si="999"/>
        <v/>
      </c>
      <c r="Y1086" s="25" t="str">
        <f t="shared" ca="1" si="981"/>
        <v/>
      </c>
      <c r="Z1086" s="25" t="str">
        <f t="shared" ca="1" si="1033"/>
        <v/>
      </c>
      <c r="AA1086" s="25" t="str">
        <f t="shared" ca="1" si="1000"/>
        <v/>
      </c>
      <c r="AB1086" s="25" t="str">
        <f ca="1">IF($H1086="","",IF($Q1086="x",SUM(U$3:W1086)+SUM(Z$3:AA1086)-SUM(AB$3:AB1085),0))</f>
        <v/>
      </c>
      <c r="AC1086" s="25" t="str">
        <f t="shared" ca="1" si="1001"/>
        <v/>
      </c>
      <c r="AD1086" s="25" t="str">
        <f t="shared" ca="1" si="982"/>
        <v/>
      </c>
      <c r="AE1086" s="7"/>
      <c r="AF1086" s="25" t="str">
        <f t="shared" ca="1" si="1002"/>
        <v/>
      </c>
      <c r="AG1086" s="25">
        <f ca="1">SUM(AF$3:AF1086)</f>
        <v>0</v>
      </c>
      <c r="AH1086" s="25" t="str">
        <f t="shared" ca="1" si="1003"/>
        <v/>
      </c>
      <c r="AI1086" s="25" t="str">
        <f t="shared" ca="1" si="983"/>
        <v/>
      </c>
      <c r="AJ1086" s="25" t="str">
        <f t="shared" ca="1" si="1004"/>
        <v/>
      </c>
      <c r="AK1086" s="25" t="str">
        <f t="shared" ca="1" si="984"/>
        <v/>
      </c>
      <c r="AL1086" s="25" t="str">
        <f t="shared" ca="1" si="1005"/>
        <v/>
      </c>
      <c r="AM1086" s="25" t="str">
        <f t="shared" ca="1" si="985"/>
        <v/>
      </c>
      <c r="AN1086" s="25" t="str">
        <f t="shared" ca="1" si="1006"/>
        <v/>
      </c>
      <c r="AO1086" s="25" t="str">
        <f t="shared" ca="1" si="1007"/>
        <v/>
      </c>
      <c r="AP1086" s="25" t="str">
        <f ca="1">IF($H1086="","",IF($Q1086="x",SUM(AI$3:AK1086)+SUM(AN$3:AO1086)-SUM(AP$3:AP1085),0))</f>
        <v/>
      </c>
      <c r="AQ1086" s="25" t="str">
        <f t="shared" ca="1" si="1008"/>
        <v/>
      </c>
      <c r="AR1086" s="25" t="str">
        <f t="shared" ca="1" si="986"/>
        <v/>
      </c>
      <c r="AS1086" s="7"/>
      <c r="AT1086" s="25" t="str">
        <f t="shared" ca="1" si="1009"/>
        <v/>
      </c>
      <c r="AU1086" s="25">
        <f ca="1">SUM(AT$3:AT1086)</f>
        <v>0</v>
      </c>
      <c r="AV1086" s="25" t="str">
        <f t="shared" ca="1" si="1010"/>
        <v/>
      </c>
      <c r="AW1086" s="25" t="str">
        <f t="shared" ca="1" si="987"/>
        <v/>
      </c>
      <c r="AX1086" s="25" t="str">
        <f t="shared" ca="1" si="1011"/>
        <v/>
      </c>
      <c r="AY1086" s="25" t="str">
        <f t="shared" ca="1" si="1012"/>
        <v/>
      </c>
      <c r="AZ1086" s="25" t="str">
        <f t="shared" ca="1" si="1013"/>
        <v/>
      </c>
      <c r="BA1086" s="25" t="str">
        <f t="shared" ca="1" si="1014"/>
        <v/>
      </c>
      <c r="BB1086" s="25" t="str">
        <f t="shared" ca="1" si="1015"/>
        <v/>
      </c>
      <c r="BC1086" s="25" t="str">
        <f t="shared" ca="1" si="1016"/>
        <v/>
      </c>
      <c r="BD1086" s="25" t="str">
        <f ca="1">IF($H1086="","",IF($Q1086="x",SUM(AW$3:AY1086)+SUM(BB$3:BC1086)-SUM(BD$3:BD1085),0))</f>
        <v/>
      </c>
      <c r="BE1086" s="25" t="str">
        <f t="shared" ca="1" si="1017"/>
        <v/>
      </c>
      <c r="BF1086" s="25" t="str">
        <f t="shared" ca="1" si="988"/>
        <v/>
      </c>
      <c r="BG1086" s="7"/>
      <c r="BI1086" s="25" t="str">
        <f t="shared" ca="1" si="1018"/>
        <v/>
      </c>
      <c r="BJ1086" s="25">
        <f ca="1">SUM(BI$3:BI1086)</f>
        <v>0</v>
      </c>
      <c r="BK1086" s="25" t="str">
        <f t="shared" ca="1" si="1030"/>
        <v/>
      </c>
      <c r="BL1086" s="25" t="str">
        <f t="shared" ca="1" si="989"/>
        <v/>
      </c>
      <c r="BM1086" s="25" t="str">
        <f t="shared" ca="1" si="1019"/>
        <v/>
      </c>
      <c r="BN1086" s="25" t="str">
        <f t="shared" ca="1" si="1020"/>
        <v/>
      </c>
      <c r="BO1086" s="25" t="str">
        <f t="shared" ca="1" si="1021"/>
        <v/>
      </c>
      <c r="BP1086" s="25" t="str">
        <f t="shared" ca="1" si="1022"/>
        <v/>
      </c>
      <c r="BQ1086" s="25" t="str">
        <f t="shared" ca="1" si="1023"/>
        <v/>
      </c>
      <c r="BR1086" s="25" t="str">
        <f t="shared" ca="1" si="1024"/>
        <v/>
      </c>
      <c r="BS1086" s="25" t="str">
        <f ca="1">IF($H1086="","",IF($Q1086="x",SUM(BL$3:BN1086)+SUM(BQ$3:BR1086)-SUM(BS$3:BS1085),0))</f>
        <v/>
      </c>
      <c r="BT1086" s="25" t="str">
        <f t="shared" ca="1" si="1025"/>
        <v/>
      </c>
      <c r="BU1086" s="25" t="str">
        <f t="shared" ca="1" si="990"/>
        <v/>
      </c>
      <c r="BV1086" s="7"/>
      <c r="BY1086" s="7"/>
      <c r="CB1086" s="131">
        <f t="shared" si="974"/>
        <v>1083</v>
      </c>
      <c r="CC1086" s="132" t="str">
        <f t="shared" ca="1" si="1026"/>
        <v/>
      </c>
      <c r="CD1086" s="133" t="str">
        <f t="shared" ca="1" si="975"/>
        <v/>
      </c>
      <c r="CE1086" s="133" t="str">
        <f t="shared" ca="1" si="1027"/>
        <v/>
      </c>
      <c r="CF1086" s="133" t="str">
        <f t="shared" ca="1" si="976"/>
        <v/>
      </c>
      <c r="CG1086" s="133" t="str">
        <f t="shared" ca="1" si="1028"/>
        <v/>
      </c>
      <c r="CH1086" s="133" t="str">
        <f ca="1">IF($H1086="","",IF(MONTH($H1086)=MONTH($C$4)-1,MAX(0,(CG1086-SUM(N1075:N1086)+SUM(O1075:O1086))-(VLOOKUP(CB1086-12,$CB$3:$CH1085,6,FALSE))),0)*0.25)</f>
        <v/>
      </c>
      <c r="CI1086" s="133" t="str">
        <f ca="1">IF($H1086="","",CG1086-SUM($CH$4:$CH1086))</f>
        <v/>
      </c>
      <c r="CK1086" s="133" t="str">
        <f ca="1">IF($H1086="","",SUM($N$4:$N1086)+$CK$3)</f>
        <v/>
      </c>
      <c r="CL1086" s="133" t="str">
        <f ca="1">IF($H1086="","",SUM($O$4:$O1086))</f>
        <v/>
      </c>
      <c r="CM1086" s="133" t="str">
        <f t="shared" ca="1" si="1031"/>
        <v/>
      </c>
      <c r="CN1086" s="133" t="str">
        <f ca="1">IF($H1086="","",ROUND(IF(MONTH($H1086)=MONTH($C$4)-1,BT1086*(1+CC1086)-SUM($CM$4:$CM1086),0),2))</f>
        <v/>
      </c>
      <c r="CZ1086" s="132" t="str">
        <f t="shared" ca="1" si="991"/>
        <v/>
      </c>
    </row>
    <row r="1087" spans="6:104" x14ac:dyDescent="0.2">
      <c r="F1087" s="3">
        <v>1084</v>
      </c>
      <c r="G1087" s="3">
        <f t="shared" si="1032"/>
        <v>91</v>
      </c>
      <c r="H1087" s="8" t="str">
        <f t="shared" ca="1" si="1029"/>
        <v/>
      </c>
      <c r="I1087" s="6" t="str">
        <f t="shared" ca="1" si="977"/>
        <v/>
      </c>
      <c r="J1087" s="6" t="str">
        <f t="shared" ca="1" si="978"/>
        <v/>
      </c>
      <c r="K1087" s="7"/>
      <c r="L1087" s="6" t="str">
        <f ca="1">IF($H1087="","",IF($J1087="",VLOOKUP($I1087,Sterbetafeln!$A$4:$I$124,$D$10,FALSE),MAX(0.0005,VLOOKUP($I1087,Sterbetafeln!$A$4:$I$124,$D$10,FALSE)*VLOOKUP($J1087,Sterbetafeln!$A$4:$I$124,$D$13,FALSE))))</f>
        <v/>
      </c>
      <c r="M1087" s="78">
        <f ca="1">SUM($O$3:$O1087)</f>
        <v>0</v>
      </c>
      <c r="N1087" s="25" t="str">
        <f t="shared" ca="1" si="992"/>
        <v/>
      </c>
      <c r="O1087" s="25" t="str">
        <f t="shared" ca="1" si="993"/>
        <v/>
      </c>
      <c r="P1087" s="25" t="str">
        <f t="shared" ca="1" si="994"/>
        <v/>
      </c>
      <c r="Q1087" s="7" t="str">
        <f t="shared" ca="1" si="995"/>
        <v/>
      </c>
      <c r="R1087" s="25" t="str">
        <f t="shared" ca="1" si="996"/>
        <v/>
      </c>
      <c r="S1087" s="25">
        <f ca="1">SUM(R$3:R1087)</f>
        <v>0</v>
      </c>
      <c r="T1087" s="25" t="str">
        <f t="shared" ca="1" si="997"/>
        <v/>
      </c>
      <c r="U1087" s="25" t="str">
        <f t="shared" ca="1" si="979"/>
        <v/>
      </c>
      <c r="V1087" s="25" t="str">
        <f t="shared" ca="1" si="998"/>
        <v/>
      </c>
      <c r="W1087" s="25" t="str">
        <f t="shared" ca="1" si="980"/>
        <v/>
      </c>
      <c r="X1087" s="25" t="str">
        <f t="shared" ca="1" si="999"/>
        <v/>
      </c>
      <c r="Y1087" s="25" t="str">
        <f t="shared" ca="1" si="981"/>
        <v/>
      </c>
      <c r="Z1087" s="25" t="str">
        <f t="shared" ca="1" si="1033"/>
        <v/>
      </c>
      <c r="AA1087" s="25" t="str">
        <f t="shared" ca="1" si="1000"/>
        <v/>
      </c>
      <c r="AB1087" s="25" t="str">
        <f ca="1">IF($H1087="","",IF($Q1087="x",SUM(U$3:W1087)+SUM(Z$3:AA1087)-SUM(AB$3:AB1086),0))</f>
        <v/>
      </c>
      <c r="AC1087" s="25" t="str">
        <f t="shared" ca="1" si="1001"/>
        <v/>
      </c>
      <c r="AD1087" s="25" t="str">
        <f t="shared" ca="1" si="982"/>
        <v/>
      </c>
      <c r="AE1087" s="7"/>
      <c r="AF1087" s="25" t="str">
        <f t="shared" ca="1" si="1002"/>
        <v/>
      </c>
      <c r="AG1087" s="25">
        <f ca="1">SUM(AF$3:AF1087)</f>
        <v>0</v>
      </c>
      <c r="AH1087" s="25" t="str">
        <f t="shared" ca="1" si="1003"/>
        <v/>
      </c>
      <c r="AI1087" s="25" t="str">
        <f t="shared" ca="1" si="983"/>
        <v/>
      </c>
      <c r="AJ1087" s="25" t="str">
        <f t="shared" ca="1" si="1004"/>
        <v/>
      </c>
      <c r="AK1087" s="25" t="str">
        <f t="shared" ca="1" si="984"/>
        <v/>
      </c>
      <c r="AL1087" s="25" t="str">
        <f t="shared" ca="1" si="1005"/>
        <v/>
      </c>
      <c r="AM1087" s="25" t="str">
        <f t="shared" ca="1" si="985"/>
        <v/>
      </c>
      <c r="AN1087" s="25" t="str">
        <f t="shared" ca="1" si="1006"/>
        <v/>
      </c>
      <c r="AO1087" s="25" t="str">
        <f t="shared" ca="1" si="1007"/>
        <v/>
      </c>
      <c r="AP1087" s="25" t="str">
        <f ca="1">IF($H1087="","",IF($Q1087="x",SUM(AI$3:AK1087)+SUM(AN$3:AO1087)-SUM(AP$3:AP1086),0))</f>
        <v/>
      </c>
      <c r="AQ1087" s="25" t="str">
        <f t="shared" ca="1" si="1008"/>
        <v/>
      </c>
      <c r="AR1087" s="25" t="str">
        <f t="shared" ca="1" si="986"/>
        <v/>
      </c>
      <c r="AS1087" s="7"/>
      <c r="AT1087" s="25" t="str">
        <f t="shared" ca="1" si="1009"/>
        <v/>
      </c>
      <c r="AU1087" s="25">
        <f ca="1">SUM(AT$3:AT1087)</f>
        <v>0</v>
      </c>
      <c r="AV1087" s="25" t="str">
        <f t="shared" ca="1" si="1010"/>
        <v/>
      </c>
      <c r="AW1087" s="25" t="str">
        <f t="shared" ca="1" si="987"/>
        <v/>
      </c>
      <c r="AX1087" s="25" t="str">
        <f t="shared" ca="1" si="1011"/>
        <v/>
      </c>
      <c r="AY1087" s="25" t="str">
        <f t="shared" ca="1" si="1012"/>
        <v/>
      </c>
      <c r="AZ1087" s="25" t="str">
        <f t="shared" ca="1" si="1013"/>
        <v/>
      </c>
      <c r="BA1087" s="25" t="str">
        <f t="shared" ca="1" si="1014"/>
        <v/>
      </c>
      <c r="BB1087" s="25" t="str">
        <f t="shared" ca="1" si="1015"/>
        <v/>
      </c>
      <c r="BC1087" s="25" t="str">
        <f t="shared" ca="1" si="1016"/>
        <v/>
      </c>
      <c r="BD1087" s="25" t="str">
        <f ca="1">IF($H1087="","",IF($Q1087="x",SUM(AW$3:AY1087)+SUM(BB$3:BC1087)-SUM(BD$3:BD1086),0))</f>
        <v/>
      </c>
      <c r="BE1087" s="25" t="str">
        <f t="shared" ca="1" si="1017"/>
        <v/>
      </c>
      <c r="BF1087" s="25" t="str">
        <f t="shared" ca="1" si="988"/>
        <v/>
      </c>
      <c r="BG1087" s="7"/>
      <c r="BI1087" s="25" t="str">
        <f t="shared" ca="1" si="1018"/>
        <v/>
      </c>
      <c r="BJ1087" s="25">
        <f ca="1">SUM(BI$3:BI1087)</f>
        <v>0</v>
      </c>
      <c r="BK1087" s="25" t="str">
        <f t="shared" ca="1" si="1030"/>
        <v/>
      </c>
      <c r="BL1087" s="25" t="str">
        <f t="shared" ca="1" si="989"/>
        <v/>
      </c>
      <c r="BM1087" s="25" t="str">
        <f t="shared" ca="1" si="1019"/>
        <v/>
      </c>
      <c r="BN1087" s="25" t="str">
        <f t="shared" ca="1" si="1020"/>
        <v/>
      </c>
      <c r="BO1087" s="25" t="str">
        <f t="shared" ca="1" si="1021"/>
        <v/>
      </c>
      <c r="BP1087" s="25" t="str">
        <f t="shared" ca="1" si="1022"/>
        <v/>
      </c>
      <c r="BQ1087" s="25" t="str">
        <f t="shared" ca="1" si="1023"/>
        <v/>
      </c>
      <c r="BR1087" s="25" t="str">
        <f t="shared" ca="1" si="1024"/>
        <v/>
      </c>
      <c r="BS1087" s="25" t="str">
        <f ca="1">IF($H1087="","",IF($Q1087="x",SUM(BL$3:BN1087)+SUM(BQ$3:BR1087)-SUM(BS$3:BS1086),0))</f>
        <v/>
      </c>
      <c r="BT1087" s="25" t="str">
        <f t="shared" ca="1" si="1025"/>
        <v/>
      </c>
      <c r="BU1087" s="25" t="str">
        <f t="shared" ca="1" si="990"/>
        <v/>
      </c>
      <c r="BV1087" s="7"/>
      <c r="BY1087" s="7"/>
      <c r="CB1087" s="131">
        <f t="shared" si="974"/>
        <v>1084</v>
      </c>
      <c r="CC1087" s="132" t="str">
        <f t="shared" ca="1" si="1026"/>
        <v/>
      </c>
      <c r="CD1087" s="133" t="str">
        <f t="shared" ca="1" si="975"/>
        <v/>
      </c>
      <c r="CE1087" s="133" t="str">
        <f t="shared" ca="1" si="1027"/>
        <v/>
      </c>
      <c r="CF1087" s="133" t="str">
        <f t="shared" ca="1" si="976"/>
        <v/>
      </c>
      <c r="CG1087" s="133" t="str">
        <f t="shared" ca="1" si="1028"/>
        <v/>
      </c>
      <c r="CH1087" s="133" t="str">
        <f ca="1">IF($H1087="","",IF(MONTH($H1087)=MONTH($C$4)-1,MAX(0,(CG1087-SUM(N1076:N1087)+SUM(O1076:O1087))-(VLOOKUP(CB1087-12,$CB$3:$CH1086,6,FALSE))),0)*0.25)</f>
        <v/>
      </c>
      <c r="CI1087" s="133" t="str">
        <f ca="1">IF($H1087="","",CG1087-SUM($CH$4:$CH1087))</f>
        <v/>
      </c>
      <c r="CK1087" s="133" t="str">
        <f ca="1">IF($H1087="","",SUM($N$4:$N1087)+$CK$3)</f>
        <v/>
      </c>
      <c r="CL1087" s="133" t="str">
        <f ca="1">IF($H1087="","",SUM($O$4:$O1087))</f>
        <v/>
      </c>
      <c r="CM1087" s="133" t="str">
        <f t="shared" ca="1" si="1031"/>
        <v/>
      </c>
      <c r="CN1087" s="133" t="str">
        <f ca="1">IF($H1087="","",ROUND(IF(MONTH($H1087)=MONTH($C$4)-1,BT1087*(1+CC1087)-SUM($CM$4:$CM1087),0),2))</f>
        <v/>
      </c>
      <c r="CZ1087" s="132" t="str">
        <f t="shared" ca="1" si="991"/>
        <v/>
      </c>
    </row>
    <row r="1088" spans="6:104" x14ac:dyDescent="0.2">
      <c r="F1088" s="3">
        <v>1085</v>
      </c>
      <c r="G1088" s="3">
        <f t="shared" si="1032"/>
        <v>91</v>
      </c>
      <c r="H1088" s="8" t="str">
        <f t="shared" ca="1" si="1029"/>
        <v/>
      </c>
      <c r="I1088" s="6" t="str">
        <f t="shared" ca="1" si="977"/>
        <v/>
      </c>
      <c r="J1088" s="6" t="str">
        <f t="shared" ca="1" si="978"/>
        <v/>
      </c>
      <c r="K1088" s="7"/>
      <c r="L1088" s="6" t="str">
        <f ca="1">IF($H1088="","",IF($J1088="",VLOOKUP($I1088,Sterbetafeln!$A$4:$I$124,$D$10,FALSE),MAX(0.0005,VLOOKUP($I1088,Sterbetafeln!$A$4:$I$124,$D$10,FALSE)*VLOOKUP($J1088,Sterbetafeln!$A$4:$I$124,$D$13,FALSE))))</f>
        <v/>
      </c>
      <c r="M1088" s="78">
        <f ca="1">SUM($O$3:$O1088)</f>
        <v>0</v>
      </c>
      <c r="N1088" s="25" t="str">
        <f t="shared" ca="1" si="992"/>
        <v/>
      </c>
      <c r="O1088" s="25" t="str">
        <f t="shared" ca="1" si="993"/>
        <v/>
      </c>
      <c r="P1088" s="25" t="str">
        <f t="shared" ca="1" si="994"/>
        <v/>
      </c>
      <c r="Q1088" s="7" t="str">
        <f t="shared" ca="1" si="995"/>
        <v/>
      </c>
      <c r="R1088" s="25" t="str">
        <f t="shared" ca="1" si="996"/>
        <v/>
      </c>
      <c r="S1088" s="25">
        <f ca="1">SUM(R$3:R1088)</f>
        <v>0</v>
      </c>
      <c r="T1088" s="25" t="str">
        <f t="shared" ca="1" si="997"/>
        <v/>
      </c>
      <c r="U1088" s="25" t="str">
        <f t="shared" ca="1" si="979"/>
        <v/>
      </c>
      <c r="V1088" s="25" t="str">
        <f t="shared" ca="1" si="998"/>
        <v/>
      </c>
      <c r="W1088" s="25" t="str">
        <f t="shared" ca="1" si="980"/>
        <v/>
      </c>
      <c r="X1088" s="25" t="str">
        <f t="shared" ca="1" si="999"/>
        <v/>
      </c>
      <c r="Y1088" s="25" t="str">
        <f t="shared" ca="1" si="981"/>
        <v/>
      </c>
      <c r="Z1088" s="25" t="str">
        <f t="shared" ca="1" si="1033"/>
        <v/>
      </c>
      <c r="AA1088" s="25" t="str">
        <f t="shared" ca="1" si="1000"/>
        <v/>
      </c>
      <c r="AB1088" s="25" t="str">
        <f ca="1">IF($H1088="","",IF($Q1088="x",SUM(U$3:W1088)+SUM(Z$3:AA1088)-SUM(AB$3:AB1087),0))</f>
        <v/>
      </c>
      <c r="AC1088" s="25" t="str">
        <f t="shared" ca="1" si="1001"/>
        <v/>
      </c>
      <c r="AD1088" s="25" t="str">
        <f t="shared" ca="1" si="982"/>
        <v/>
      </c>
      <c r="AE1088" s="7"/>
      <c r="AF1088" s="25" t="str">
        <f t="shared" ca="1" si="1002"/>
        <v/>
      </c>
      <c r="AG1088" s="25">
        <f ca="1">SUM(AF$3:AF1088)</f>
        <v>0</v>
      </c>
      <c r="AH1088" s="25" t="str">
        <f t="shared" ca="1" si="1003"/>
        <v/>
      </c>
      <c r="AI1088" s="25" t="str">
        <f t="shared" ca="1" si="983"/>
        <v/>
      </c>
      <c r="AJ1088" s="25" t="str">
        <f t="shared" ca="1" si="1004"/>
        <v/>
      </c>
      <c r="AK1088" s="25" t="str">
        <f t="shared" ca="1" si="984"/>
        <v/>
      </c>
      <c r="AL1088" s="25" t="str">
        <f t="shared" ca="1" si="1005"/>
        <v/>
      </c>
      <c r="AM1088" s="25" t="str">
        <f t="shared" ca="1" si="985"/>
        <v/>
      </c>
      <c r="AN1088" s="25" t="str">
        <f t="shared" ca="1" si="1006"/>
        <v/>
      </c>
      <c r="AO1088" s="25" t="str">
        <f t="shared" ca="1" si="1007"/>
        <v/>
      </c>
      <c r="AP1088" s="25" t="str">
        <f ca="1">IF($H1088="","",IF($Q1088="x",SUM(AI$3:AK1088)+SUM(AN$3:AO1088)-SUM(AP$3:AP1087),0))</f>
        <v/>
      </c>
      <c r="AQ1088" s="25" t="str">
        <f t="shared" ca="1" si="1008"/>
        <v/>
      </c>
      <c r="AR1088" s="25" t="str">
        <f t="shared" ca="1" si="986"/>
        <v/>
      </c>
      <c r="AS1088" s="7"/>
      <c r="AT1088" s="25" t="str">
        <f t="shared" ca="1" si="1009"/>
        <v/>
      </c>
      <c r="AU1088" s="25">
        <f ca="1">SUM(AT$3:AT1088)</f>
        <v>0</v>
      </c>
      <c r="AV1088" s="25" t="str">
        <f t="shared" ca="1" si="1010"/>
        <v/>
      </c>
      <c r="AW1088" s="25" t="str">
        <f t="shared" ca="1" si="987"/>
        <v/>
      </c>
      <c r="AX1088" s="25" t="str">
        <f t="shared" ca="1" si="1011"/>
        <v/>
      </c>
      <c r="AY1088" s="25" t="str">
        <f t="shared" ca="1" si="1012"/>
        <v/>
      </c>
      <c r="AZ1088" s="25" t="str">
        <f t="shared" ca="1" si="1013"/>
        <v/>
      </c>
      <c r="BA1088" s="25" t="str">
        <f t="shared" ca="1" si="1014"/>
        <v/>
      </c>
      <c r="BB1088" s="25" t="str">
        <f t="shared" ca="1" si="1015"/>
        <v/>
      </c>
      <c r="BC1088" s="25" t="str">
        <f t="shared" ca="1" si="1016"/>
        <v/>
      </c>
      <c r="BD1088" s="25" t="str">
        <f ca="1">IF($H1088="","",IF($Q1088="x",SUM(AW$3:AY1088)+SUM(BB$3:BC1088)-SUM(BD$3:BD1087),0))</f>
        <v/>
      </c>
      <c r="BE1088" s="25" t="str">
        <f t="shared" ca="1" si="1017"/>
        <v/>
      </c>
      <c r="BF1088" s="25" t="str">
        <f t="shared" ca="1" si="988"/>
        <v/>
      </c>
      <c r="BG1088" s="7"/>
      <c r="BI1088" s="25" t="str">
        <f t="shared" ca="1" si="1018"/>
        <v/>
      </c>
      <c r="BJ1088" s="25">
        <f ca="1">SUM(BI$3:BI1088)</f>
        <v>0</v>
      </c>
      <c r="BK1088" s="25" t="str">
        <f t="shared" ca="1" si="1030"/>
        <v/>
      </c>
      <c r="BL1088" s="25" t="str">
        <f t="shared" ca="1" si="989"/>
        <v/>
      </c>
      <c r="BM1088" s="25" t="str">
        <f t="shared" ca="1" si="1019"/>
        <v/>
      </c>
      <c r="BN1088" s="25" t="str">
        <f t="shared" ca="1" si="1020"/>
        <v/>
      </c>
      <c r="BO1088" s="25" t="str">
        <f t="shared" ca="1" si="1021"/>
        <v/>
      </c>
      <c r="BP1088" s="25" t="str">
        <f t="shared" ca="1" si="1022"/>
        <v/>
      </c>
      <c r="BQ1088" s="25" t="str">
        <f t="shared" ca="1" si="1023"/>
        <v/>
      </c>
      <c r="BR1088" s="25" t="str">
        <f t="shared" ca="1" si="1024"/>
        <v/>
      </c>
      <c r="BS1088" s="25" t="str">
        <f ca="1">IF($H1088="","",IF($Q1088="x",SUM(BL$3:BN1088)+SUM(BQ$3:BR1088)-SUM(BS$3:BS1087),0))</f>
        <v/>
      </c>
      <c r="BT1088" s="25" t="str">
        <f t="shared" ca="1" si="1025"/>
        <v/>
      </c>
      <c r="BU1088" s="25" t="str">
        <f t="shared" ca="1" si="990"/>
        <v/>
      </c>
      <c r="BV1088" s="7"/>
      <c r="BY1088" s="7"/>
      <c r="CB1088" s="131">
        <f t="shared" si="974"/>
        <v>1085</v>
      </c>
      <c r="CC1088" s="132" t="str">
        <f t="shared" ca="1" si="1026"/>
        <v/>
      </c>
      <c r="CD1088" s="133" t="str">
        <f t="shared" ca="1" si="975"/>
        <v/>
      </c>
      <c r="CE1088" s="133" t="str">
        <f t="shared" ca="1" si="1027"/>
        <v/>
      </c>
      <c r="CF1088" s="133" t="str">
        <f t="shared" ca="1" si="976"/>
        <v/>
      </c>
      <c r="CG1088" s="133" t="str">
        <f t="shared" ca="1" si="1028"/>
        <v/>
      </c>
      <c r="CH1088" s="133" t="str">
        <f ca="1">IF($H1088="","",IF(MONTH($H1088)=MONTH($C$4)-1,MAX(0,(CG1088-SUM(N1077:N1088)+SUM(O1077:O1088))-(VLOOKUP(CB1088-12,$CB$3:$CH1087,6,FALSE))),0)*0.25)</f>
        <v/>
      </c>
      <c r="CI1088" s="133" t="str">
        <f ca="1">IF($H1088="","",CG1088-SUM($CH$4:$CH1088))</f>
        <v/>
      </c>
      <c r="CK1088" s="133" t="str">
        <f ca="1">IF($H1088="","",SUM($N$4:$N1088)+$CK$3)</f>
        <v/>
      </c>
      <c r="CL1088" s="133" t="str">
        <f ca="1">IF($H1088="","",SUM($O$4:$O1088))</f>
        <v/>
      </c>
      <c r="CM1088" s="133" t="str">
        <f t="shared" ca="1" si="1031"/>
        <v/>
      </c>
      <c r="CN1088" s="133" t="str">
        <f ca="1">IF($H1088="","",ROUND(IF(MONTH($H1088)=MONTH($C$4)-1,BT1088*(1+CC1088)-SUM($CM$4:$CM1088),0),2))</f>
        <v/>
      </c>
      <c r="CZ1088" s="132" t="str">
        <f t="shared" ca="1" si="991"/>
        <v/>
      </c>
    </row>
    <row r="1089" spans="6:104" x14ac:dyDescent="0.2">
      <c r="F1089" s="3">
        <v>1086</v>
      </c>
      <c r="G1089" s="3">
        <f t="shared" si="1032"/>
        <v>91</v>
      </c>
      <c r="H1089" s="8" t="str">
        <f t="shared" ca="1" si="1029"/>
        <v/>
      </c>
      <c r="I1089" s="6" t="str">
        <f t="shared" ca="1" si="977"/>
        <v/>
      </c>
      <c r="J1089" s="6" t="str">
        <f t="shared" ca="1" si="978"/>
        <v/>
      </c>
      <c r="K1089" s="7"/>
      <c r="L1089" s="6" t="str">
        <f ca="1">IF($H1089="","",IF($J1089="",VLOOKUP($I1089,Sterbetafeln!$A$4:$I$124,$D$10,FALSE),MAX(0.0005,VLOOKUP($I1089,Sterbetafeln!$A$4:$I$124,$D$10,FALSE)*VLOOKUP($J1089,Sterbetafeln!$A$4:$I$124,$D$13,FALSE))))</f>
        <v/>
      </c>
      <c r="M1089" s="78">
        <f ca="1">SUM($O$3:$O1089)</f>
        <v>0</v>
      </c>
      <c r="N1089" s="25" t="str">
        <f t="shared" ca="1" si="992"/>
        <v/>
      </c>
      <c r="O1089" s="25" t="str">
        <f t="shared" ca="1" si="993"/>
        <v/>
      </c>
      <c r="P1089" s="25" t="str">
        <f t="shared" ca="1" si="994"/>
        <v/>
      </c>
      <c r="Q1089" s="7" t="str">
        <f t="shared" ca="1" si="995"/>
        <v/>
      </c>
      <c r="R1089" s="25" t="str">
        <f t="shared" ca="1" si="996"/>
        <v/>
      </c>
      <c r="S1089" s="25">
        <f ca="1">SUM(R$3:R1089)</f>
        <v>0</v>
      </c>
      <c r="T1089" s="25" t="str">
        <f t="shared" ca="1" si="997"/>
        <v/>
      </c>
      <c r="U1089" s="25" t="str">
        <f t="shared" ca="1" si="979"/>
        <v/>
      </c>
      <c r="V1089" s="25" t="str">
        <f t="shared" ca="1" si="998"/>
        <v/>
      </c>
      <c r="W1089" s="25" t="str">
        <f t="shared" ca="1" si="980"/>
        <v/>
      </c>
      <c r="X1089" s="25" t="str">
        <f t="shared" ca="1" si="999"/>
        <v/>
      </c>
      <c r="Y1089" s="25" t="str">
        <f t="shared" ca="1" si="981"/>
        <v/>
      </c>
      <c r="Z1089" s="25" t="str">
        <f t="shared" ca="1" si="1033"/>
        <v/>
      </c>
      <c r="AA1089" s="25" t="str">
        <f t="shared" ca="1" si="1000"/>
        <v/>
      </c>
      <c r="AB1089" s="25" t="str">
        <f ca="1">IF($H1089="","",IF($Q1089="x",SUM(U$3:W1089)+SUM(Z$3:AA1089)-SUM(AB$3:AB1088),0))</f>
        <v/>
      </c>
      <c r="AC1089" s="25" t="str">
        <f t="shared" ca="1" si="1001"/>
        <v/>
      </c>
      <c r="AD1089" s="25" t="str">
        <f t="shared" ca="1" si="982"/>
        <v/>
      </c>
      <c r="AE1089" s="7"/>
      <c r="AF1089" s="25" t="str">
        <f t="shared" ca="1" si="1002"/>
        <v/>
      </c>
      <c r="AG1089" s="25">
        <f ca="1">SUM(AF$3:AF1089)</f>
        <v>0</v>
      </c>
      <c r="AH1089" s="25" t="str">
        <f t="shared" ca="1" si="1003"/>
        <v/>
      </c>
      <c r="AI1089" s="25" t="str">
        <f t="shared" ca="1" si="983"/>
        <v/>
      </c>
      <c r="AJ1089" s="25" t="str">
        <f t="shared" ca="1" si="1004"/>
        <v/>
      </c>
      <c r="AK1089" s="25" t="str">
        <f t="shared" ca="1" si="984"/>
        <v/>
      </c>
      <c r="AL1089" s="25" t="str">
        <f t="shared" ca="1" si="1005"/>
        <v/>
      </c>
      <c r="AM1089" s="25" t="str">
        <f t="shared" ca="1" si="985"/>
        <v/>
      </c>
      <c r="AN1089" s="25" t="str">
        <f t="shared" ca="1" si="1006"/>
        <v/>
      </c>
      <c r="AO1089" s="25" t="str">
        <f t="shared" ca="1" si="1007"/>
        <v/>
      </c>
      <c r="AP1089" s="25" t="str">
        <f ca="1">IF($H1089="","",IF($Q1089="x",SUM(AI$3:AK1089)+SUM(AN$3:AO1089)-SUM(AP$3:AP1088),0))</f>
        <v/>
      </c>
      <c r="AQ1089" s="25" t="str">
        <f t="shared" ca="1" si="1008"/>
        <v/>
      </c>
      <c r="AR1089" s="25" t="str">
        <f t="shared" ca="1" si="986"/>
        <v/>
      </c>
      <c r="AS1089" s="7"/>
      <c r="AT1089" s="25" t="str">
        <f t="shared" ca="1" si="1009"/>
        <v/>
      </c>
      <c r="AU1089" s="25">
        <f ca="1">SUM(AT$3:AT1089)</f>
        <v>0</v>
      </c>
      <c r="AV1089" s="25" t="str">
        <f t="shared" ca="1" si="1010"/>
        <v/>
      </c>
      <c r="AW1089" s="25" t="str">
        <f t="shared" ca="1" si="987"/>
        <v/>
      </c>
      <c r="AX1089" s="25" t="str">
        <f t="shared" ca="1" si="1011"/>
        <v/>
      </c>
      <c r="AY1089" s="25" t="str">
        <f t="shared" ca="1" si="1012"/>
        <v/>
      </c>
      <c r="AZ1089" s="25" t="str">
        <f t="shared" ca="1" si="1013"/>
        <v/>
      </c>
      <c r="BA1089" s="25" t="str">
        <f t="shared" ca="1" si="1014"/>
        <v/>
      </c>
      <c r="BB1089" s="25" t="str">
        <f t="shared" ca="1" si="1015"/>
        <v/>
      </c>
      <c r="BC1089" s="25" t="str">
        <f t="shared" ca="1" si="1016"/>
        <v/>
      </c>
      <c r="BD1089" s="25" t="str">
        <f ca="1">IF($H1089="","",IF($Q1089="x",SUM(AW$3:AY1089)+SUM(BB$3:BC1089)-SUM(BD$3:BD1088),0))</f>
        <v/>
      </c>
      <c r="BE1089" s="25" t="str">
        <f t="shared" ca="1" si="1017"/>
        <v/>
      </c>
      <c r="BF1089" s="25" t="str">
        <f t="shared" ca="1" si="988"/>
        <v/>
      </c>
      <c r="BG1089" s="7"/>
      <c r="BI1089" s="25" t="str">
        <f t="shared" ca="1" si="1018"/>
        <v/>
      </c>
      <c r="BJ1089" s="25">
        <f ca="1">SUM(BI$3:BI1089)</f>
        <v>0</v>
      </c>
      <c r="BK1089" s="25" t="str">
        <f t="shared" ca="1" si="1030"/>
        <v/>
      </c>
      <c r="BL1089" s="25" t="str">
        <f t="shared" ca="1" si="989"/>
        <v/>
      </c>
      <c r="BM1089" s="25" t="str">
        <f t="shared" ca="1" si="1019"/>
        <v/>
      </c>
      <c r="BN1089" s="25" t="str">
        <f t="shared" ca="1" si="1020"/>
        <v/>
      </c>
      <c r="BO1089" s="25" t="str">
        <f t="shared" ca="1" si="1021"/>
        <v/>
      </c>
      <c r="BP1089" s="25" t="str">
        <f t="shared" ca="1" si="1022"/>
        <v/>
      </c>
      <c r="BQ1089" s="25" t="str">
        <f t="shared" ca="1" si="1023"/>
        <v/>
      </c>
      <c r="BR1089" s="25" t="str">
        <f t="shared" ca="1" si="1024"/>
        <v/>
      </c>
      <c r="BS1089" s="25" t="str">
        <f ca="1">IF($H1089="","",IF($Q1089="x",SUM(BL$3:BN1089)+SUM(BQ$3:BR1089)-SUM(BS$3:BS1088),0))</f>
        <v/>
      </c>
      <c r="BT1089" s="25" t="str">
        <f t="shared" ca="1" si="1025"/>
        <v/>
      </c>
      <c r="BU1089" s="25" t="str">
        <f t="shared" ca="1" si="990"/>
        <v/>
      </c>
      <c r="BV1089" s="7"/>
      <c r="BY1089" s="7"/>
      <c r="CB1089" s="131">
        <f t="shared" si="974"/>
        <v>1086</v>
      </c>
      <c r="CC1089" s="132" t="str">
        <f t="shared" ca="1" si="1026"/>
        <v/>
      </c>
      <c r="CD1089" s="133" t="str">
        <f t="shared" ca="1" si="975"/>
        <v/>
      </c>
      <c r="CE1089" s="133" t="str">
        <f t="shared" ca="1" si="1027"/>
        <v/>
      </c>
      <c r="CF1089" s="133" t="str">
        <f t="shared" ca="1" si="976"/>
        <v/>
      </c>
      <c r="CG1089" s="133" t="str">
        <f t="shared" ca="1" si="1028"/>
        <v/>
      </c>
      <c r="CH1089" s="133" t="str">
        <f ca="1">IF($H1089="","",IF(MONTH($H1089)=MONTH($C$4)-1,MAX(0,(CG1089-SUM(N1078:N1089)+SUM(O1078:O1089))-(VLOOKUP(CB1089-12,$CB$3:$CH1088,6,FALSE))),0)*0.25)</f>
        <v/>
      </c>
      <c r="CI1089" s="133" t="str">
        <f ca="1">IF($H1089="","",CG1089-SUM($CH$4:$CH1089))</f>
        <v/>
      </c>
      <c r="CK1089" s="133" t="str">
        <f ca="1">IF($H1089="","",SUM($N$4:$N1089)+$CK$3)</f>
        <v/>
      </c>
      <c r="CL1089" s="133" t="str">
        <f ca="1">IF($H1089="","",SUM($O$4:$O1089))</f>
        <v/>
      </c>
      <c r="CM1089" s="133" t="str">
        <f t="shared" ca="1" si="1031"/>
        <v/>
      </c>
      <c r="CN1089" s="133" t="str">
        <f ca="1">IF($H1089="","",ROUND(IF(MONTH($H1089)=MONTH($C$4)-1,BT1089*(1+CC1089)-SUM($CM$4:$CM1089),0),2))</f>
        <v/>
      </c>
      <c r="CZ1089" s="132" t="str">
        <f t="shared" ca="1" si="991"/>
        <v/>
      </c>
    </row>
    <row r="1090" spans="6:104" x14ac:dyDescent="0.2">
      <c r="F1090" s="3">
        <v>1087</v>
      </c>
      <c r="G1090" s="3">
        <f t="shared" si="1032"/>
        <v>91</v>
      </c>
      <c r="H1090" s="8" t="str">
        <f t="shared" ca="1" si="1029"/>
        <v/>
      </c>
      <c r="I1090" s="6" t="str">
        <f t="shared" ca="1" si="977"/>
        <v/>
      </c>
      <c r="J1090" s="6" t="str">
        <f t="shared" ca="1" si="978"/>
        <v/>
      </c>
      <c r="K1090" s="7"/>
      <c r="L1090" s="6" t="str">
        <f ca="1">IF($H1090="","",IF($J1090="",VLOOKUP($I1090,Sterbetafeln!$A$4:$I$124,$D$10,FALSE),MAX(0.0005,VLOOKUP($I1090,Sterbetafeln!$A$4:$I$124,$D$10,FALSE)*VLOOKUP($J1090,Sterbetafeln!$A$4:$I$124,$D$13,FALSE))))</f>
        <v/>
      </c>
      <c r="M1090" s="78">
        <f ca="1">SUM($O$3:$O1090)</f>
        <v>0</v>
      </c>
      <c r="N1090" s="25" t="str">
        <f t="shared" ca="1" si="992"/>
        <v/>
      </c>
      <c r="O1090" s="25" t="str">
        <f t="shared" ca="1" si="993"/>
        <v/>
      </c>
      <c r="P1090" s="25" t="str">
        <f t="shared" ca="1" si="994"/>
        <v/>
      </c>
      <c r="Q1090" s="7" t="str">
        <f t="shared" ca="1" si="995"/>
        <v/>
      </c>
      <c r="R1090" s="25" t="str">
        <f t="shared" ca="1" si="996"/>
        <v/>
      </c>
      <c r="S1090" s="25">
        <f ca="1">SUM(R$3:R1090)</f>
        <v>0</v>
      </c>
      <c r="T1090" s="25" t="str">
        <f t="shared" ca="1" si="997"/>
        <v/>
      </c>
      <c r="U1090" s="25" t="str">
        <f t="shared" ca="1" si="979"/>
        <v/>
      </c>
      <c r="V1090" s="25" t="str">
        <f t="shared" ca="1" si="998"/>
        <v/>
      </c>
      <c r="W1090" s="25" t="str">
        <f t="shared" ca="1" si="980"/>
        <v/>
      </c>
      <c r="X1090" s="25" t="str">
        <f t="shared" ca="1" si="999"/>
        <v/>
      </c>
      <c r="Y1090" s="25" t="str">
        <f t="shared" ca="1" si="981"/>
        <v/>
      </c>
      <c r="Z1090" s="25" t="str">
        <f t="shared" ca="1" si="1033"/>
        <v/>
      </c>
      <c r="AA1090" s="25" t="str">
        <f t="shared" ca="1" si="1000"/>
        <v/>
      </c>
      <c r="AB1090" s="25" t="str">
        <f ca="1">IF($H1090="","",IF($Q1090="x",SUM(U$3:W1090)+SUM(Z$3:AA1090)-SUM(AB$3:AB1089),0))</f>
        <v/>
      </c>
      <c r="AC1090" s="25" t="str">
        <f t="shared" ca="1" si="1001"/>
        <v/>
      </c>
      <c r="AD1090" s="25" t="str">
        <f t="shared" ca="1" si="982"/>
        <v/>
      </c>
      <c r="AE1090" s="7"/>
      <c r="AF1090" s="25" t="str">
        <f t="shared" ca="1" si="1002"/>
        <v/>
      </c>
      <c r="AG1090" s="25">
        <f ca="1">SUM(AF$3:AF1090)</f>
        <v>0</v>
      </c>
      <c r="AH1090" s="25" t="str">
        <f t="shared" ca="1" si="1003"/>
        <v/>
      </c>
      <c r="AI1090" s="25" t="str">
        <f t="shared" ca="1" si="983"/>
        <v/>
      </c>
      <c r="AJ1090" s="25" t="str">
        <f t="shared" ca="1" si="1004"/>
        <v/>
      </c>
      <c r="AK1090" s="25" t="str">
        <f t="shared" ca="1" si="984"/>
        <v/>
      </c>
      <c r="AL1090" s="25" t="str">
        <f t="shared" ca="1" si="1005"/>
        <v/>
      </c>
      <c r="AM1090" s="25" t="str">
        <f t="shared" ca="1" si="985"/>
        <v/>
      </c>
      <c r="AN1090" s="25" t="str">
        <f t="shared" ca="1" si="1006"/>
        <v/>
      </c>
      <c r="AO1090" s="25" t="str">
        <f t="shared" ca="1" si="1007"/>
        <v/>
      </c>
      <c r="AP1090" s="25" t="str">
        <f ca="1">IF($H1090="","",IF($Q1090="x",SUM(AI$3:AK1090)+SUM(AN$3:AO1090)-SUM(AP$3:AP1089),0))</f>
        <v/>
      </c>
      <c r="AQ1090" s="25" t="str">
        <f t="shared" ca="1" si="1008"/>
        <v/>
      </c>
      <c r="AR1090" s="25" t="str">
        <f t="shared" ca="1" si="986"/>
        <v/>
      </c>
      <c r="AS1090" s="7"/>
      <c r="AT1090" s="25" t="str">
        <f t="shared" ca="1" si="1009"/>
        <v/>
      </c>
      <c r="AU1090" s="25">
        <f ca="1">SUM(AT$3:AT1090)</f>
        <v>0</v>
      </c>
      <c r="AV1090" s="25" t="str">
        <f t="shared" ca="1" si="1010"/>
        <v/>
      </c>
      <c r="AW1090" s="25" t="str">
        <f t="shared" ca="1" si="987"/>
        <v/>
      </c>
      <c r="AX1090" s="25" t="str">
        <f t="shared" ca="1" si="1011"/>
        <v/>
      </c>
      <c r="AY1090" s="25" t="str">
        <f t="shared" ca="1" si="1012"/>
        <v/>
      </c>
      <c r="AZ1090" s="25" t="str">
        <f t="shared" ca="1" si="1013"/>
        <v/>
      </c>
      <c r="BA1090" s="25" t="str">
        <f t="shared" ca="1" si="1014"/>
        <v/>
      </c>
      <c r="BB1090" s="25" t="str">
        <f t="shared" ca="1" si="1015"/>
        <v/>
      </c>
      <c r="BC1090" s="25" t="str">
        <f t="shared" ca="1" si="1016"/>
        <v/>
      </c>
      <c r="BD1090" s="25" t="str">
        <f ca="1">IF($H1090="","",IF($Q1090="x",SUM(AW$3:AY1090)+SUM(BB$3:BC1090)-SUM(BD$3:BD1089),0))</f>
        <v/>
      </c>
      <c r="BE1090" s="25" t="str">
        <f t="shared" ca="1" si="1017"/>
        <v/>
      </c>
      <c r="BF1090" s="25" t="str">
        <f t="shared" ca="1" si="988"/>
        <v/>
      </c>
      <c r="BG1090" s="7"/>
      <c r="BI1090" s="25" t="str">
        <f t="shared" ca="1" si="1018"/>
        <v/>
      </c>
      <c r="BJ1090" s="25">
        <f ca="1">SUM(BI$3:BI1090)</f>
        <v>0</v>
      </c>
      <c r="BK1090" s="25" t="str">
        <f t="shared" ca="1" si="1030"/>
        <v/>
      </c>
      <c r="BL1090" s="25" t="str">
        <f t="shared" ca="1" si="989"/>
        <v/>
      </c>
      <c r="BM1090" s="25" t="str">
        <f t="shared" ca="1" si="1019"/>
        <v/>
      </c>
      <c r="BN1090" s="25" t="str">
        <f t="shared" ca="1" si="1020"/>
        <v/>
      </c>
      <c r="BO1090" s="25" t="str">
        <f t="shared" ca="1" si="1021"/>
        <v/>
      </c>
      <c r="BP1090" s="25" t="str">
        <f t="shared" ca="1" si="1022"/>
        <v/>
      </c>
      <c r="BQ1090" s="25" t="str">
        <f t="shared" ca="1" si="1023"/>
        <v/>
      </c>
      <c r="BR1090" s="25" t="str">
        <f t="shared" ca="1" si="1024"/>
        <v/>
      </c>
      <c r="BS1090" s="25" t="str">
        <f ca="1">IF($H1090="","",IF($Q1090="x",SUM(BL$3:BN1090)+SUM(BQ$3:BR1090)-SUM(BS$3:BS1089),0))</f>
        <v/>
      </c>
      <c r="BT1090" s="25" t="str">
        <f t="shared" ca="1" si="1025"/>
        <v/>
      </c>
      <c r="BU1090" s="25" t="str">
        <f t="shared" ca="1" si="990"/>
        <v/>
      </c>
      <c r="BV1090" s="7"/>
      <c r="BY1090" s="7"/>
      <c r="CB1090" s="131">
        <f t="shared" ref="CB1090:CB1153" si="1034">F1090</f>
        <v>1087</v>
      </c>
      <c r="CC1090" s="132" t="str">
        <f t="shared" ca="1" si="1026"/>
        <v/>
      </c>
      <c r="CD1090" s="133" t="str">
        <f t="shared" ref="CD1090:CD1153" ca="1" si="1035">IF($H1090="","",MAX(0,(CF1089+($N1090-$O1090)*0.95)*((1+$C$37)^(1/12))))</f>
        <v/>
      </c>
      <c r="CE1090" s="133" t="str">
        <f t="shared" ca="1" si="1027"/>
        <v/>
      </c>
      <c r="CF1090" s="133" t="str">
        <f t="shared" ref="CF1090:CF1153" ca="1" si="1036">IF($H1090="","",ROUND(CD1090-CE1090,2))</f>
        <v/>
      </c>
      <c r="CG1090" s="133" t="str">
        <f t="shared" ca="1" si="1028"/>
        <v/>
      </c>
      <c r="CH1090" s="133" t="str">
        <f ca="1">IF($H1090="","",IF(MONTH($H1090)=MONTH($C$4)-1,MAX(0,(CG1090-SUM(N1079:N1090)+SUM(O1079:O1090))-(VLOOKUP(CB1090-12,$CB$3:$CH1089,6,FALSE))),0)*0.25)</f>
        <v/>
      </c>
      <c r="CI1090" s="133" t="str">
        <f ca="1">IF($H1090="","",CG1090-SUM($CH$4:$CH1090))</f>
        <v/>
      </c>
      <c r="CK1090" s="133" t="str">
        <f ca="1">IF($H1090="","",SUM($N$4:$N1090)+$CK$3)</f>
        <v/>
      </c>
      <c r="CL1090" s="133" t="str">
        <f ca="1">IF($H1090="","",SUM($O$4:$O1090))</f>
        <v/>
      </c>
      <c r="CM1090" s="133" t="str">
        <f t="shared" ca="1" si="1031"/>
        <v/>
      </c>
      <c r="CN1090" s="133" t="str">
        <f ca="1">IF($H1090="","",ROUND(IF(MONTH($H1090)=MONTH($C$4)-1,BT1090*(1+CC1090)-SUM($CM$4:$CM1090),0),2))</f>
        <v/>
      </c>
      <c r="CZ1090" s="132" t="str">
        <f t="shared" ca="1" si="991"/>
        <v/>
      </c>
    </row>
    <row r="1091" spans="6:104" x14ac:dyDescent="0.2">
      <c r="F1091" s="3">
        <v>1088</v>
      </c>
      <c r="G1091" s="3">
        <f t="shared" si="1032"/>
        <v>91</v>
      </c>
      <c r="H1091" s="8" t="str">
        <f t="shared" ca="1" si="1029"/>
        <v/>
      </c>
      <c r="I1091" s="6" t="str">
        <f t="shared" ref="I1091:I1154" ca="1" si="1037">IF($H1091="","",ROUND(DAYS360($C$10,$H1091)/360,0))</f>
        <v/>
      </c>
      <c r="J1091" s="6" t="str">
        <f t="shared" ca="1" si="978"/>
        <v/>
      </c>
      <c r="K1091" s="7"/>
      <c r="L1091" s="6" t="str">
        <f ca="1">IF($H1091="","",IF($J1091="",VLOOKUP($I1091,Sterbetafeln!$A$4:$I$124,$D$10,FALSE),MAX(0.0005,VLOOKUP($I1091,Sterbetafeln!$A$4:$I$124,$D$10,FALSE)*VLOOKUP($J1091,Sterbetafeln!$A$4:$I$124,$D$13,FALSE))))</f>
        <v/>
      </c>
      <c r="M1091" s="78">
        <f ca="1">SUM($O$3:$O1091)</f>
        <v>0</v>
      </c>
      <c r="N1091" s="25" t="str">
        <f t="shared" ca="1" si="992"/>
        <v/>
      </c>
      <c r="O1091" s="25" t="str">
        <f t="shared" ca="1" si="993"/>
        <v/>
      </c>
      <c r="P1091" s="25" t="str">
        <f t="shared" ca="1" si="994"/>
        <v/>
      </c>
      <c r="Q1091" s="7" t="str">
        <f t="shared" ca="1" si="995"/>
        <v/>
      </c>
      <c r="R1091" s="25" t="str">
        <f t="shared" ca="1" si="996"/>
        <v/>
      </c>
      <c r="S1091" s="25">
        <f ca="1">SUM(R$3:R1091)</f>
        <v>0</v>
      </c>
      <c r="T1091" s="25" t="str">
        <f t="shared" ca="1" si="997"/>
        <v/>
      </c>
      <c r="U1091" s="25" t="str">
        <f t="shared" ca="1" si="979"/>
        <v/>
      </c>
      <c r="V1091" s="25" t="str">
        <f t="shared" ca="1" si="998"/>
        <v/>
      </c>
      <c r="W1091" s="25" t="str">
        <f t="shared" ca="1" si="980"/>
        <v/>
      </c>
      <c r="X1091" s="25" t="str">
        <f t="shared" ca="1" si="999"/>
        <v/>
      </c>
      <c r="Y1091" s="25" t="str">
        <f t="shared" ca="1" si="981"/>
        <v/>
      </c>
      <c r="Z1091" s="25" t="str">
        <f t="shared" ca="1" si="1033"/>
        <v/>
      </c>
      <c r="AA1091" s="25" t="str">
        <f t="shared" ca="1" si="1000"/>
        <v/>
      </c>
      <c r="AB1091" s="25" t="str">
        <f ca="1">IF($H1091="","",IF($Q1091="x",SUM(U$3:W1091)+SUM(Z$3:AA1091)-SUM(AB$3:AB1090),0))</f>
        <v/>
      </c>
      <c r="AC1091" s="25" t="str">
        <f t="shared" ca="1" si="1001"/>
        <v/>
      </c>
      <c r="AD1091" s="25" t="str">
        <f t="shared" ca="1" si="982"/>
        <v/>
      </c>
      <c r="AE1091" s="7"/>
      <c r="AF1091" s="25" t="str">
        <f t="shared" ca="1" si="1002"/>
        <v/>
      </c>
      <c r="AG1091" s="25">
        <f ca="1">SUM(AF$3:AF1091)</f>
        <v>0</v>
      </c>
      <c r="AH1091" s="25" t="str">
        <f t="shared" ca="1" si="1003"/>
        <v/>
      </c>
      <c r="AI1091" s="25" t="str">
        <f t="shared" ca="1" si="983"/>
        <v/>
      </c>
      <c r="AJ1091" s="25" t="str">
        <f t="shared" ca="1" si="1004"/>
        <v/>
      </c>
      <c r="AK1091" s="25" t="str">
        <f t="shared" ca="1" si="984"/>
        <v/>
      </c>
      <c r="AL1091" s="25" t="str">
        <f t="shared" ca="1" si="1005"/>
        <v/>
      </c>
      <c r="AM1091" s="25" t="str">
        <f t="shared" ca="1" si="985"/>
        <v/>
      </c>
      <c r="AN1091" s="25" t="str">
        <f t="shared" ca="1" si="1006"/>
        <v/>
      </c>
      <c r="AO1091" s="25" t="str">
        <f t="shared" ca="1" si="1007"/>
        <v/>
      </c>
      <c r="AP1091" s="25" t="str">
        <f ca="1">IF($H1091="","",IF($Q1091="x",SUM(AI$3:AK1091)+SUM(AN$3:AO1091)-SUM(AP$3:AP1090),0))</f>
        <v/>
      </c>
      <c r="AQ1091" s="25" t="str">
        <f t="shared" ca="1" si="1008"/>
        <v/>
      </c>
      <c r="AR1091" s="25" t="str">
        <f t="shared" ca="1" si="986"/>
        <v/>
      </c>
      <c r="AS1091" s="7"/>
      <c r="AT1091" s="25" t="str">
        <f t="shared" ca="1" si="1009"/>
        <v/>
      </c>
      <c r="AU1091" s="25">
        <f ca="1">SUM(AT$3:AT1091)</f>
        <v>0</v>
      </c>
      <c r="AV1091" s="25" t="str">
        <f t="shared" ca="1" si="1010"/>
        <v/>
      </c>
      <c r="AW1091" s="25" t="str">
        <f t="shared" ca="1" si="987"/>
        <v/>
      </c>
      <c r="AX1091" s="25" t="str">
        <f t="shared" ca="1" si="1011"/>
        <v/>
      </c>
      <c r="AY1091" s="25" t="str">
        <f t="shared" ca="1" si="1012"/>
        <v/>
      </c>
      <c r="AZ1091" s="25" t="str">
        <f t="shared" ca="1" si="1013"/>
        <v/>
      </c>
      <c r="BA1091" s="25" t="str">
        <f t="shared" ca="1" si="1014"/>
        <v/>
      </c>
      <c r="BB1091" s="25" t="str">
        <f t="shared" ca="1" si="1015"/>
        <v/>
      </c>
      <c r="BC1091" s="25" t="str">
        <f t="shared" ca="1" si="1016"/>
        <v/>
      </c>
      <c r="BD1091" s="25" t="str">
        <f ca="1">IF($H1091="","",IF($Q1091="x",SUM(AW$3:AY1091)+SUM(BB$3:BC1091)-SUM(BD$3:BD1090),0))</f>
        <v/>
      </c>
      <c r="BE1091" s="25" t="str">
        <f t="shared" ca="1" si="1017"/>
        <v/>
      </c>
      <c r="BF1091" s="25" t="str">
        <f t="shared" ca="1" si="988"/>
        <v/>
      </c>
      <c r="BG1091" s="7"/>
      <c r="BI1091" s="25" t="str">
        <f t="shared" ca="1" si="1018"/>
        <v/>
      </c>
      <c r="BJ1091" s="25">
        <f ca="1">SUM(BI$3:BI1091)</f>
        <v>0</v>
      </c>
      <c r="BK1091" s="25" t="str">
        <f t="shared" ca="1" si="1030"/>
        <v/>
      </c>
      <c r="BL1091" s="25" t="str">
        <f t="shared" ca="1" si="989"/>
        <v/>
      </c>
      <c r="BM1091" s="25" t="str">
        <f t="shared" ca="1" si="1019"/>
        <v/>
      </c>
      <c r="BN1091" s="25" t="str">
        <f t="shared" ca="1" si="1020"/>
        <v/>
      </c>
      <c r="BO1091" s="25" t="str">
        <f t="shared" ca="1" si="1021"/>
        <v/>
      </c>
      <c r="BP1091" s="25" t="str">
        <f t="shared" ca="1" si="1022"/>
        <v/>
      </c>
      <c r="BQ1091" s="25" t="str">
        <f t="shared" ca="1" si="1023"/>
        <v/>
      </c>
      <c r="BR1091" s="25" t="str">
        <f t="shared" ca="1" si="1024"/>
        <v/>
      </c>
      <c r="BS1091" s="25" t="str">
        <f ca="1">IF($H1091="","",IF($Q1091="x",SUM(BL$3:BN1091)+SUM(BQ$3:BR1091)-SUM(BS$3:BS1090),0))</f>
        <v/>
      </c>
      <c r="BT1091" s="25" t="str">
        <f t="shared" ca="1" si="1025"/>
        <v/>
      </c>
      <c r="BU1091" s="25" t="str">
        <f t="shared" ca="1" si="990"/>
        <v/>
      </c>
      <c r="BV1091" s="7"/>
      <c r="BY1091" s="7"/>
      <c r="CB1091" s="131">
        <f t="shared" si="1034"/>
        <v>1088</v>
      </c>
      <c r="CC1091" s="132" t="str">
        <f t="shared" ca="1" si="1026"/>
        <v/>
      </c>
      <c r="CD1091" s="133" t="str">
        <f t="shared" ca="1" si="1035"/>
        <v/>
      </c>
      <c r="CE1091" s="133" t="str">
        <f t="shared" ca="1" si="1027"/>
        <v/>
      </c>
      <c r="CF1091" s="133" t="str">
        <f t="shared" ca="1" si="1036"/>
        <v/>
      </c>
      <c r="CG1091" s="133" t="str">
        <f t="shared" ca="1" si="1028"/>
        <v/>
      </c>
      <c r="CH1091" s="133" t="str">
        <f ca="1">IF($H1091="","",IF(MONTH($H1091)=MONTH($C$4)-1,MAX(0,(CG1091-SUM(N1080:N1091)+SUM(O1080:O1091))-(VLOOKUP(CB1091-12,$CB$3:$CH1090,6,FALSE))),0)*0.25)</f>
        <v/>
      </c>
      <c r="CI1091" s="133" t="str">
        <f ca="1">IF($H1091="","",CG1091-SUM($CH$4:$CH1091))</f>
        <v/>
      </c>
      <c r="CK1091" s="133" t="str">
        <f ca="1">IF($H1091="","",SUM($N$4:$N1091)+$CK$3)</f>
        <v/>
      </c>
      <c r="CL1091" s="133" t="str">
        <f ca="1">IF($H1091="","",SUM($O$4:$O1091))</f>
        <v/>
      </c>
      <c r="CM1091" s="133" t="str">
        <f t="shared" ca="1" si="1031"/>
        <v/>
      </c>
      <c r="CN1091" s="133" t="str">
        <f ca="1">IF($H1091="","",ROUND(IF(MONTH($H1091)=MONTH($C$4)-1,BT1091*(1+CC1091)-SUM($CM$4:$CM1091),0),2))</f>
        <v/>
      </c>
      <c r="CZ1091" s="132" t="str">
        <f t="shared" ca="1" si="991"/>
        <v/>
      </c>
    </row>
    <row r="1092" spans="6:104" x14ac:dyDescent="0.2">
      <c r="F1092" s="3">
        <v>1089</v>
      </c>
      <c r="G1092" s="3">
        <f t="shared" si="1032"/>
        <v>91</v>
      </c>
      <c r="H1092" s="8" t="str">
        <f t="shared" ca="1" si="1029"/>
        <v/>
      </c>
      <c r="I1092" s="6" t="str">
        <f t="shared" ca="1" si="1037"/>
        <v/>
      </c>
      <c r="J1092" s="6" t="str">
        <f t="shared" ref="J1092:J1155" ca="1" si="1038">IF($H1092="","",IF(OR($C$13="",$C$14=""),"",ROUND(DAYS360($C$13,$H1092)/360,0)))</f>
        <v/>
      </c>
      <c r="K1092" s="7"/>
      <c r="L1092" s="6" t="str">
        <f ca="1">IF($H1092="","",IF($J1092="",VLOOKUP($I1092,Sterbetafeln!$A$4:$I$124,$D$10,FALSE),MAX(0.0005,VLOOKUP($I1092,Sterbetafeln!$A$4:$I$124,$D$10,FALSE)*VLOOKUP($J1092,Sterbetafeln!$A$4:$I$124,$D$13,FALSE))))</f>
        <v/>
      </c>
      <c r="M1092" s="78">
        <f ca="1">SUM($O$3:$O1092)</f>
        <v>0</v>
      </c>
      <c r="N1092" s="25" t="str">
        <f t="shared" ca="1" si="992"/>
        <v/>
      </c>
      <c r="O1092" s="25" t="str">
        <f t="shared" ca="1" si="993"/>
        <v/>
      </c>
      <c r="P1092" s="25" t="str">
        <f t="shared" ca="1" si="994"/>
        <v/>
      </c>
      <c r="Q1092" s="7" t="str">
        <f t="shared" ca="1" si="995"/>
        <v/>
      </c>
      <c r="R1092" s="25" t="str">
        <f t="shared" ca="1" si="996"/>
        <v/>
      </c>
      <c r="S1092" s="25">
        <f ca="1">SUM(R$3:R1092)</f>
        <v>0</v>
      </c>
      <c r="T1092" s="25" t="str">
        <f t="shared" ca="1" si="997"/>
        <v/>
      </c>
      <c r="U1092" s="25" t="str">
        <f t="shared" ref="U1092:U1155" ca="1" si="1039">IF($H1092="","",ROUND(MAX(T1092*$C$25,$C$26)/12,2))</f>
        <v/>
      </c>
      <c r="V1092" s="25" t="str">
        <f t="shared" ca="1" si="998"/>
        <v/>
      </c>
      <c r="W1092" s="25" t="str">
        <f t="shared" ref="W1092:W1155" ca="1" si="1040">IF($H1092="","",ROUND((T1092*$C$28)/12,2))</f>
        <v/>
      </c>
      <c r="X1092" s="25" t="str">
        <f t="shared" ca="1" si="999"/>
        <v/>
      </c>
      <c r="Y1092" s="25" t="str">
        <f t="shared" ref="Y1092:Y1155" ca="1" si="1041">IF($H1092="","",ROUND(X1092-T1092,2))</f>
        <v/>
      </c>
      <c r="Z1092" s="25" t="str">
        <f t="shared" ca="1" si="1033"/>
        <v/>
      </c>
      <c r="AA1092" s="25" t="str">
        <f t="shared" ca="1" si="1000"/>
        <v/>
      </c>
      <c r="AB1092" s="25" t="str">
        <f ca="1">IF($H1092="","",IF($Q1092="x",SUM(U$3:W1092)+SUM(Z$3:AA1092)-SUM(AB$3:AB1091),0))</f>
        <v/>
      </c>
      <c r="AC1092" s="25" t="str">
        <f t="shared" ca="1" si="1001"/>
        <v/>
      </c>
      <c r="AD1092" s="25" t="str">
        <f t="shared" ref="AD1092:AD1155" ca="1" si="1042">IF($H1092="","",ROUND(MAX(0,AC1092-$C$31+$BW1092)*$C$86,2))</f>
        <v/>
      </c>
      <c r="AE1092" s="7"/>
      <c r="AF1092" s="25" t="str">
        <f t="shared" ca="1" si="1002"/>
        <v/>
      </c>
      <c r="AG1092" s="25">
        <f ca="1">SUM(AF$3:AF1092)</f>
        <v>0</v>
      </c>
      <c r="AH1092" s="25" t="str">
        <f t="shared" ca="1" si="1003"/>
        <v/>
      </c>
      <c r="AI1092" s="25" t="str">
        <f t="shared" ref="AI1092:AI1155" ca="1" si="1043">IF($H1092="","",ROUND(MAX(AH1092*$C$25,$C$26)/12,2))</f>
        <v/>
      </c>
      <c r="AJ1092" s="25" t="str">
        <f t="shared" ca="1" si="1004"/>
        <v/>
      </c>
      <c r="AK1092" s="25" t="str">
        <f t="shared" ref="AK1092:AK1155" ca="1" si="1044">IF($H1092="","",ROUND((AH1092*$C$28)/12,2))</f>
        <v/>
      </c>
      <c r="AL1092" s="25" t="str">
        <f t="shared" ca="1" si="1005"/>
        <v/>
      </c>
      <c r="AM1092" s="25" t="str">
        <f t="shared" ref="AM1092:AM1155" ca="1" si="1045">IF($H1092="","",ROUND(AL1092-AH1092,2))</f>
        <v/>
      </c>
      <c r="AN1092" s="25" t="str">
        <f t="shared" ca="1" si="1006"/>
        <v/>
      </c>
      <c r="AO1092" s="25" t="str">
        <f t="shared" ca="1" si="1007"/>
        <v/>
      </c>
      <c r="AP1092" s="25" t="str">
        <f ca="1">IF($H1092="","",IF($Q1092="x",SUM(AI$3:AK1092)+SUM(AN$3:AO1092)-SUM(AP$3:AP1091),0))</f>
        <v/>
      </c>
      <c r="AQ1092" s="25" t="str">
        <f t="shared" ca="1" si="1008"/>
        <v/>
      </c>
      <c r="AR1092" s="25" t="str">
        <f t="shared" ref="AR1092:AR1155" ca="1" si="1046">IF($H1092="","",ROUND(MAX(0,AQ1092-$C$31+$BW1092)*$C$86,2))</f>
        <v/>
      </c>
      <c r="AS1092" s="7"/>
      <c r="AT1092" s="25" t="str">
        <f t="shared" ca="1" si="1009"/>
        <v/>
      </c>
      <c r="AU1092" s="25">
        <f ca="1">SUM(AT$3:AT1092)</f>
        <v>0</v>
      </c>
      <c r="AV1092" s="25" t="str">
        <f t="shared" ca="1" si="1010"/>
        <v/>
      </c>
      <c r="AW1092" s="25" t="str">
        <f t="shared" ref="AW1092:AW1155" ca="1" si="1047">IF($H1092="","",ROUND(MAX(AV1092*$C$25,$C$26)/12,2))</f>
        <v/>
      </c>
      <c r="AX1092" s="25" t="str">
        <f t="shared" ca="1" si="1011"/>
        <v/>
      </c>
      <c r="AY1092" s="25" t="str">
        <f t="shared" ca="1" si="1012"/>
        <v/>
      </c>
      <c r="AZ1092" s="25" t="str">
        <f t="shared" ca="1" si="1013"/>
        <v/>
      </c>
      <c r="BA1092" s="25" t="str">
        <f t="shared" ca="1" si="1014"/>
        <v/>
      </c>
      <c r="BB1092" s="25" t="str">
        <f t="shared" ca="1" si="1015"/>
        <v/>
      </c>
      <c r="BC1092" s="25" t="str">
        <f t="shared" ca="1" si="1016"/>
        <v/>
      </c>
      <c r="BD1092" s="25" t="str">
        <f ca="1">IF($H1092="","",IF($Q1092="x",SUM(AW$3:AY1092)+SUM(BB$3:BC1092)-SUM(BD$3:BD1091),0))</f>
        <v/>
      </c>
      <c r="BE1092" s="25" t="str">
        <f t="shared" ca="1" si="1017"/>
        <v/>
      </c>
      <c r="BF1092" s="25" t="str">
        <f t="shared" ref="BF1092:BF1155" ca="1" si="1048">IF($H1092="","",ROUND(MAX(0,BE1092-$C$31+$BW1092)*$C$86,2))</f>
        <v/>
      </c>
      <c r="BG1092" s="7"/>
      <c r="BI1092" s="25" t="str">
        <f t="shared" ca="1" si="1018"/>
        <v/>
      </c>
      <c r="BJ1092" s="25">
        <f ca="1">SUM(BI$3:BI1092)</f>
        <v>0</v>
      </c>
      <c r="BK1092" s="25" t="str">
        <f t="shared" ca="1" si="1030"/>
        <v/>
      </c>
      <c r="BL1092" s="25" t="str">
        <f t="shared" ref="BL1092:BL1155" ca="1" si="1049">IF($H1092="","",ROUND(MAX(BK1092*$C$25,$C$26)/12,2))</f>
        <v/>
      </c>
      <c r="BM1092" s="25" t="str">
        <f t="shared" ca="1" si="1019"/>
        <v/>
      </c>
      <c r="BN1092" s="25" t="str">
        <f t="shared" ca="1" si="1020"/>
        <v/>
      </c>
      <c r="BO1092" s="25" t="str">
        <f t="shared" ca="1" si="1021"/>
        <v/>
      </c>
      <c r="BP1092" s="25" t="str">
        <f t="shared" ca="1" si="1022"/>
        <v/>
      </c>
      <c r="BQ1092" s="25" t="str">
        <f t="shared" ca="1" si="1023"/>
        <v/>
      </c>
      <c r="BR1092" s="25" t="str">
        <f t="shared" ca="1" si="1024"/>
        <v/>
      </c>
      <c r="BS1092" s="25" t="str">
        <f ca="1">IF($H1092="","",IF($Q1092="x",SUM(BL$3:BN1092)+SUM(BQ$3:BR1092)-SUM(BS$3:BS1091),0))</f>
        <v/>
      </c>
      <c r="BT1092" s="25" t="str">
        <f t="shared" ca="1" si="1025"/>
        <v/>
      </c>
      <c r="BU1092" s="25" t="str">
        <f t="shared" ref="BU1092:BU1155" ca="1" si="1050">IF($H1092="","",ROUND(MAX(0,BT1092-$C$31+$BW1092)*$C$86,2))</f>
        <v/>
      </c>
      <c r="BV1092" s="7"/>
      <c r="BY1092" s="7"/>
      <c r="CB1092" s="131">
        <f t="shared" si="1034"/>
        <v>1089</v>
      </c>
      <c r="CC1092" s="132" t="str">
        <f t="shared" ca="1" si="1026"/>
        <v/>
      </c>
      <c r="CD1092" s="133" t="str">
        <f t="shared" ca="1" si="1035"/>
        <v/>
      </c>
      <c r="CE1092" s="133" t="str">
        <f t="shared" ca="1" si="1027"/>
        <v/>
      </c>
      <c r="CF1092" s="133" t="str">
        <f t="shared" ca="1" si="1036"/>
        <v/>
      </c>
      <c r="CG1092" s="133" t="str">
        <f t="shared" ca="1" si="1028"/>
        <v/>
      </c>
      <c r="CH1092" s="133" t="str">
        <f ca="1">IF($H1092="","",IF(MONTH($H1092)=MONTH($C$4)-1,MAX(0,(CG1092-SUM(N1081:N1092)+SUM(O1081:O1092))-(VLOOKUP(CB1092-12,$CB$3:$CH1091,6,FALSE))),0)*0.25)</f>
        <v/>
      </c>
      <c r="CI1092" s="133" t="str">
        <f ca="1">IF($H1092="","",CG1092-SUM($CH$4:$CH1092))</f>
        <v/>
      </c>
      <c r="CK1092" s="133" t="str">
        <f ca="1">IF($H1092="","",SUM($N$4:$N1092)+$CK$3)</f>
        <v/>
      </c>
      <c r="CL1092" s="133" t="str">
        <f ca="1">IF($H1092="","",SUM($O$4:$O1092))</f>
        <v/>
      </c>
      <c r="CM1092" s="133" t="str">
        <f t="shared" ca="1" si="1031"/>
        <v/>
      </c>
      <c r="CN1092" s="133" t="str">
        <f ca="1">IF($H1092="","",ROUND(IF(MONTH($H1092)=MONTH($C$4)-1,BT1092*(1+CC1092)-SUM($CM$4:$CM1092),0),2))</f>
        <v/>
      </c>
      <c r="CZ1092" s="132" t="str">
        <f t="shared" ref="CZ1092:CZ1155" ca="1" si="1051">IF($H1092="","",IF($C$30="FLEX",IF($G1093&gt;5,ROUND(((($C$5-$G1093+1)/($C$5-5)*($C$29-1))+1),4),1),ROUND($C$29,4)))</f>
        <v/>
      </c>
    </row>
    <row r="1093" spans="6:104" x14ac:dyDescent="0.2">
      <c r="F1093" s="3">
        <v>1090</v>
      </c>
      <c r="G1093" s="3">
        <f t="shared" si="1032"/>
        <v>91</v>
      </c>
      <c r="H1093" s="8" t="str">
        <f t="shared" ca="1" si="1029"/>
        <v/>
      </c>
      <c r="I1093" s="6" t="str">
        <f t="shared" ca="1" si="1037"/>
        <v/>
      </c>
      <c r="J1093" s="6" t="str">
        <f t="shared" ca="1" si="1038"/>
        <v/>
      </c>
      <c r="K1093" s="7"/>
      <c r="L1093" s="6" t="str">
        <f ca="1">IF($H1093="","",IF($J1093="",VLOOKUP($I1093,Sterbetafeln!$A$4:$I$124,$D$10,FALSE),MAX(0.0005,VLOOKUP($I1093,Sterbetafeln!$A$4:$I$124,$D$10,FALSE)*VLOOKUP($J1093,Sterbetafeln!$A$4:$I$124,$D$13,FALSE))))</f>
        <v/>
      </c>
      <c r="M1093" s="78">
        <f ca="1">SUM($O$3:$O1093)</f>
        <v>0</v>
      </c>
      <c r="N1093" s="25" t="str">
        <f t="shared" ref="N1093:N1156" ca="1" si="1052">IF($H1093="","",IF($C$59-1=$H1092,$C$60,0)+IF($C$66-1=$H1092,$C$67,0)+IF($C$73-1=$H1092,$C$74,0))</f>
        <v/>
      </c>
      <c r="O1093" s="25" t="str">
        <f t="shared" ref="O1093:O1156" ca="1" si="1053">IF($H1093="","",IF($C$53-1=$H1092,$C$54,0)+IF($C$55-1=$H1092,$C$56,0)+IF($C$57-1=$H1092,$C$58,0)+IF(AND($H1093&gt;$C$50,$H1092&lt;$C$51,MOD($F1093,$D$49)=0),$C$48,0))</f>
        <v/>
      </c>
      <c r="P1093" s="25" t="str">
        <f t="shared" ref="P1093:P1156" ca="1" si="1054">IF($H1093="","",IF($C$59-1=$H1092,$C$60-$C$65,0)+IF($C$66-1=$H1092,$C$67-$C$72,0)+IF($C$73-1=$H1092,$C$74-$C$79,0)+IF($O1093&gt;0,$C$32,0))</f>
        <v/>
      </c>
      <c r="Q1093" s="7" t="str">
        <f t="shared" ref="Q1093:Q1156" ca="1" si="1055">IF($H1093="","",IF($H1094="","x",IF(MONTH($H1093)=3,"x",IF(MONTH($H1093)=6,"x",IF(MONTH($H1093)=9,"x",IF(MONTH($H1093)=12,"x",""))))))</f>
        <v/>
      </c>
      <c r="R1093" s="25" t="str">
        <f t="shared" ref="R1093:R1156" ca="1" si="1056">IF($H1093="","",IF(MIN($O1093+$P1093,AC1092+$N1093)&gt;=$O1093+$P1093,$O1093,AC1092))</f>
        <v/>
      </c>
      <c r="S1093" s="25">
        <f ca="1">SUM(R$3:R1093)</f>
        <v>0</v>
      </c>
      <c r="T1093" s="25" t="str">
        <f t="shared" ref="T1093:T1156" ca="1" si="1057">IF($H1093="","",MAX(0,(AC1092+$N1093-$O1093-$P1093)*((1+$C$34)^(1/12))))</f>
        <v/>
      </c>
      <c r="U1093" s="25" t="str">
        <f t="shared" ca="1" si="1039"/>
        <v/>
      </c>
      <c r="V1093" s="25" t="str">
        <f t="shared" ref="V1093:V1156" ca="1" si="1058">IF($H1093="","",ROUND($C$27/12,2))</f>
        <v/>
      </c>
      <c r="W1093" s="25" t="str">
        <f t="shared" ca="1" si="1040"/>
        <v/>
      </c>
      <c r="X1093" s="25" t="str">
        <f t="shared" ref="X1093:X1156" ca="1" si="1059">IF($H1093="","",MAX($C$29,T1093))</f>
        <v/>
      </c>
      <c r="Y1093" s="25" t="str">
        <f t="shared" ca="1" si="1041"/>
        <v/>
      </c>
      <c r="Z1093" s="25" t="str">
        <f t="shared" ca="1" si="1033"/>
        <v/>
      </c>
      <c r="AA1093" s="25" t="str">
        <f t="shared" ref="AA1093:AA1156" ca="1" si="1060">IF($H1093="","",ROUND(IF($N1093&gt;0,MIN($C$82,MAX($N1093*$C$83,$C$81)),0)+IF($O1093&gt;0,MIN($C$82,MAX($O1093*$C$83,$C$81)),0)+(T1093*$C$84)/12,2))</f>
        <v/>
      </c>
      <c r="AB1093" s="25" t="str">
        <f ca="1">IF($H1093="","",IF($Q1093="x",SUM(U$3:W1093)+SUM(Z$3:AA1093)-SUM(AB$3:AB1092),0))</f>
        <v/>
      </c>
      <c r="AC1093" s="25" t="str">
        <f t="shared" ref="AC1093:AC1156" ca="1" si="1061">IF($H1093="","",MAX(0,ROUND(T1093-AB1093,2)))</f>
        <v/>
      </c>
      <c r="AD1093" s="25" t="str">
        <f t="shared" ca="1" si="1042"/>
        <v/>
      </c>
      <c r="AE1093" s="7"/>
      <c r="AF1093" s="25" t="str">
        <f t="shared" ref="AF1093:AF1156" ca="1" si="1062">IF($H1093="","",IF(MIN($O1093+$P1093,AQ1092+$N1093)&gt;=$O1093+$P1093,$O1093,AQ1092))</f>
        <v/>
      </c>
      <c r="AG1093" s="25">
        <f ca="1">SUM(AF$3:AF1093)</f>
        <v>0</v>
      </c>
      <c r="AH1093" s="25" t="str">
        <f t="shared" ref="AH1093:AH1156" ca="1" si="1063">IF($H1093="","",MAX(0,(AQ1092+$N1093-$O1093-$P1093)*((1+$C$35)^(1/12))))</f>
        <v/>
      </c>
      <c r="AI1093" s="25" t="str">
        <f t="shared" ca="1" si="1043"/>
        <v/>
      </c>
      <c r="AJ1093" s="25" t="str">
        <f t="shared" ref="AJ1093:AJ1156" ca="1" si="1064">IF($H1093="","",ROUND($C$27/12,2))</f>
        <v/>
      </c>
      <c r="AK1093" s="25" t="str">
        <f t="shared" ca="1" si="1044"/>
        <v/>
      </c>
      <c r="AL1093" s="25" t="str">
        <f t="shared" ref="AL1093:AL1156" ca="1" si="1065">IF($H1093="","",MAX($C$29,AH1093))</f>
        <v/>
      </c>
      <c r="AM1093" s="25" t="str">
        <f t="shared" ca="1" si="1045"/>
        <v/>
      </c>
      <c r="AN1093" s="25" t="str">
        <f t="shared" ref="AN1093:AN1156" ca="1" si="1066">IF($H1093="","",ROUND((AM1093*$L1093)/12,2))</f>
        <v/>
      </c>
      <c r="AO1093" s="25" t="str">
        <f t="shared" ref="AO1093:AO1156" ca="1" si="1067">IF($H1093="","",ROUND(IF($N1093&gt;0,MIN($C$82,MAX($N1093*$C$83,$C$81)),0)+IF($O1093&gt;0,MIN($C$82,MAX($O1093*$C$83,$C$81)),0)+(AH1093*$C$84)/12,2))</f>
        <v/>
      </c>
      <c r="AP1093" s="25" t="str">
        <f ca="1">IF($H1093="","",IF($Q1093="x",SUM(AI$3:AK1093)+SUM(AN$3:AO1093)-SUM(AP$3:AP1092),0))</f>
        <v/>
      </c>
      <c r="AQ1093" s="25" t="str">
        <f t="shared" ref="AQ1093:AQ1156" ca="1" si="1068">IF($H1093="","",MAX(0,ROUND(AH1093-AP1093,2)))</f>
        <v/>
      </c>
      <c r="AR1093" s="25" t="str">
        <f t="shared" ca="1" si="1046"/>
        <v/>
      </c>
      <c r="AS1093" s="7"/>
      <c r="AT1093" s="25" t="str">
        <f t="shared" ref="AT1093:AT1156" ca="1" si="1069">IF($H1093="","",IF(MIN($O1093+$P1093,BE1092+$N1093)&gt;=$O1093+$P1093,$O1093,BE1092))</f>
        <v/>
      </c>
      <c r="AU1093" s="25">
        <f ca="1">SUM(AT$3:AT1093)</f>
        <v>0</v>
      </c>
      <c r="AV1093" s="25" t="str">
        <f t="shared" ref="AV1093:AV1156" ca="1" si="1070">IF($H1093="","",MAX(0,(BE1092+$N1093-$O1093-$P1093)*((1+$C$36)^(1/12))))</f>
        <v/>
      </c>
      <c r="AW1093" s="25" t="str">
        <f t="shared" ca="1" si="1047"/>
        <v/>
      </c>
      <c r="AX1093" s="25" t="str">
        <f t="shared" ref="AX1093:AX1156" ca="1" si="1071">IF($H1093="","",ROUND($C$27/12,2))</f>
        <v/>
      </c>
      <c r="AY1093" s="25" t="str">
        <f t="shared" ref="AY1093:AY1156" ca="1" si="1072">IF($H1093="","",ROUND((AV1093*$C$28)/12,2))</f>
        <v/>
      </c>
      <c r="AZ1093" s="25" t="str">
        <f t="shared" ref="AZ1093:AZ1156" ca="1" si="1073">IF($H1093="","",MAX($C$29,AV1093))</f>
        <v/>
      </c>
      <c r="BA1093" s="25" t="str">
        <f t="shared" ref="BA1093:BA1156" ca="1" si="1074">IF($H1093="","",ROUND(AZ1093-AV1093,2))</f>
        <v/>
      </c>
      <c r="BB1093" s="25" t="str">
        <f t="shared" ref="BB1093:BB1156" ca="1" si="1075">IF($H1093="","",ROUND((BA1093*$L1093)/12,2))</f>
        <v/>
      </c>
      <c r="BC1093" s="25" t="str">
        <f t="shared" ref="BC1093:BC1156" ca="1" si="1076">IF($H1093="","",ROUND(IF($N1093&gt;0,MIN($C$82,MAX($N1093*$C$83,$C$81)),0)+IF($O1093&gt;0,MIN($C$82,MAX($O1093*$C$83,$C$81)),0)+(AV1093*$C$84)/12,2))</f>
        <v/>
      </c>
      <c r="BD1093" s="25" t="str">
        <f ca="1">IF($H1093="","",IF($Q1093="x",SUM(AW$3:AY1093)+SUM(BB$3:BC1093)-SUM(BD$3:BD1092),0))</f>
        <v/>
      </c>
      <c r="BE1093" s="25" t="str">
        <f t="shared" ref="BE1093:BE1156" ca="1" si="1077">IF($H1093="","",MAX(0,ROUND(AV1093-BD1093,2)))</f>
        <v/>
      </c>
      <c r="BF1093" s="25" t="str">
        <f t="shared" ca="1" si="1048"/>
        <v/>
      </c>
      <c r="BG1093" s="7"/>
      <c r="BI1093" s="25" t="str">
        <f t="shared" ref="BI1093:BI1156" ca="1" si="1078">IF($H1093="","",IF(MIN($O1093+$P1093,BT1092+$N1093)&gt;=$O1093+$P1093,$O1093,BT1092))</f>
        <v/>
      </c>
      <c r="BJ1093" s="25">
        <f ca="1">SUM(BI$3:BI1093)</f>
        <v>0</v>
      </c>
      <c r="BK1093" s="25" t="str">
        <f t="shared" ca="1" si="1030"/>
        <v/>
      </c>
      <c r="BL1093" s="25" t="str">
        <f t="shared" ca="1" si="1049"/>
        <v/>
      </c>
      <c r="BM1093" s="25" t="str">
        <f t="shared" ref="BM1093:BM1156" ca="1" si="1079">IF($H1093="","",ROUND($C$27/12,2))</f>
        <v/>
      </c>
      <c r="BN1093" s="25" t="str">
        <f t="shared" ref="BN1093:BN1156" ca="1" si="1080">IF($H1093="","",ROUND((BK1093*$C$28)/12,2))</f>
        <v/>
      </c>
      <c r="BO1093" s="25" t="str">
        <f t="shared" ref="BO1093:BO1156" ca="1" si="1081">IF($H1093="","",MAX($C$29,BK1093))</f>
        <v/>
      </c>
      <c r="BP1093" s="25" t="str">
        <f t="shared" ref="BP1093:BP1156" ca="1" si="1082">IF($H1093="","",ROUND(BO1093-BK1093,2))</f>
        <v/>
      </c>
      <c r="BQ1093" s="25" t="str">
        <f t="shared" ref="BQ1093:BQ1156" ca="1" si="1083">IF($H1093="","",ROUND((BP1093*$L1093)/12,2))</f>
        <v/>
      </c>
      <c r="BR1093" s="25" t="str">
        <f t="shared" ref="BR1093:BR1156" ca="1" si="1084">IF($H1093="","",ROUND(IF($N1093&gt;0,MIN($C$82,MAX($N1093*$C$83,$C$81)),0)+IF($O1093&gt;0,MIN($C$82,MAX($O1093*$C$83,$C$81)),0)+(BK1093*$C$84)/12,2))</f>
        <v/>
      </c>
      <c r="BS1093" s="25" t="str">
        <f ca="1">IF($H1093="","",IF($Q1093="x",SUM(BL$3:BN1093)+SUM(BQ$3:BR1093)-SUM(BS$3:BS1092),0))</f>
        <v/>
      </c>
      <c r="BT1093" s="25" t="str">
        <f t="shared" ref="BT1093:BT1156" ca="1" si="1085">IF($H1093="","",MAX(0,ROUND(BK1093-BS1093,2)))</f>
        <v/>
      </c>
      <c r="BU1093" s="25" t="str">
        <f t="shared" ca="1" si="1050"/>
        <v/>
      </c>
      <c r="BV1093" s="7"/>
      <c r="BY1093" s="7"/>
      <c r="CB1093" s="131">
        <f t="shared" si="1034"/>
        <v>1090</v>
      </c>
      <c r="CC1093" s="132" t="str">
        <f t="shared" ref="CC1093:CC1156" ca="1" si="1086">IF($H1093="","",IF(MONTH($H1093)=MONTH($C$4)-1,IF(RAND()&gt;0.5,1,-1)*RAND()/$CO$5,0))</f>
        <v/>
      </c>
      <c r="CD1093" s="133" t="str">
        <f t="shared" ca="1" si="1035"/>
        <v/>
      </c>
      <c r="CE1093" s="133" t="str">
        <f t="shared" ref="CE1093:CE1156" ca="1" si="1087">IF($H1093="","",ROUND((((CF1092+CD1093)/2)*0.005)/12,2))</f>
        <v/>
      </c>
      <c r="CF1093" s="133" t="str">
        <f t="shared" ca="1" si="1036"/>
        <v/>
      </c>
      <c r="CG1093" s="133" t="str">
        <f t="shared" ref="CG1093:CG1156" ca="1" si="1088">IF($H1093="","",IF(MONTH($H1093)=MONTH($C$4)-1,CF1093*(1+CC1093),0))</f>
        <v/>
      </c>
      <c r="CH1093" s="133" t="str">
        <f ca="1">IF($H1093="","",IF(MONTH($H1093)=MONTH($C$4)-1,MAX(0,(CG1093-SUM(N1082:N1093)+SUM(O1082:O1093))-(VLOOKUP(CB1093-12,$CB$3:$CH1092,6,FALSE))),0)*0.25)</f>
        <v/>
      </c>
      <c r="CI1093" s="133" t="str">
        <f ca="1">IF($H1093="","",CG1093-SUM($CH$4:$CH1093))</f>
        <v/>
      </c>
      <c r="CK1093" s="133" t="str">
        <f ca="1">IF($H1093="","",SUM($N$4:$N1093)+$CK$3)</f>
        <v/>
      </c>
      <c r="CL1093" s="133" t="str">
        <f ca="1">IF($H1093="","",SUM($O$4:$O1093))</f>
        <v/>
      </c>
      <c r="CM1093" s="133" t="str">
        <f t="shared" ca="1" si="1031"/>
        <v/>
      </c>
      <c r="CN1093" s="133" t="str">
        <f ca="1">IF($H1093="","",ROUND(IF(MONTH($H1093)=MONTH($C$4)-1,BT1093*(1+CC1093)-SUM($CM$4:$CM1093),0),2))</f>
        <v/>
      </c>
      <c r="CZ1093" s="132" t="str">
        <f t="shared" ca="1" si="1051"/>
        <v/>
      </c>
    </row>
    <row r="1094" spans="6:104" x14ac:dyDescent="0.2">
      <c r="F1094" s="3">
        <v>1091</v>
      </c>
      <c r="G1094" s="3">
        <f t="shared" si="1032"/>
        <v>91</v>
      </c>
      <c r="H1094" s="8" t="str">
        <f t="shared" ref="H1094:H1157" ca="1" si="1089">IF(OR($G1094&gt;$C$5,$H1093=""),"",DATE(YEAR($H$4),MONTH($H$4)+$F1094,1)-1)</f>
        <v/>
      </c>
      <c r="I1094" s="6" t="str">
        <f t="shared" ca="1" si="1037"/>
        <v/>
      </c>
      <c r="J1094" s="6" t="str">
        <f t="shared" ca="1" si="1038"/>
        <v/>
      </c>
      <c r="K1094" s="7"/>
      <c r="L1094" s="6" t="str">
        <f ca="1">IF($H1094="","",IF($J1094="",VLOOKUP($I1094,Sterbetafeln!$A$4:$I$124,$D$10,FALSE),MAX(0.0005,VLOOKUP($I1094,Sterbetafeln!$A$4:$I$124,$D$10,FALSE)*VLOOKUP($J1094,Sterbetafeln!$A$4:$I$124,$D$13,FALSE))))</f>
        <v/>
      </c>
      <c r="M1094" s="78">
        <f ca="1">SUM($O$3:$O1094)</f>
        <v>0</v>
      </c>
      <c r="N1094" s="25" t="str">
        <f t="shared" ca="1" si="1052"/>
        <v/>
      </c>
      <c r="O1094" s="25" t="str">
        <f t="shared" ca="1" si="1053"/>
        <v/>
      </c>
      <c r="P1094" s="25" t="str">
        <f t="shared" ca="1" si="1054"/>
        <v/>
      </c>
      <c r="Q1094" s="7" t="str">
        <f t="shared" ca="1" si="1055"/>
        <v/>
      </c>
      <c r="R1094" s="25" t="str">
        <f t="shared" ca="1" si="1056"/>
        <v/>
      </c>
      <c r="S1094" s="25">
        <f ca="1">SUM(R$3:R1094)</f>
        <v>0</v>
      </c>
      <c r="T1094" s="25" t="str">
        <f t="shared" ca="1" si="1057"/>
        <v/>
      </c>
      <c r="U1094" s="25" t="str">
        <f t="shared" ca="1" si="1039"/>
        <v/>
      </c>
      <c r="V1094" s="25" t="str">
        <f t="shared" ca="1" si="1058"/>
        <v/>
      </c>
      <c r="W1094" s="25" t="str">
        <f t="shared" ca="1" si="1040"/>
        <v/>
      </c>
      <c r="X1094" s="25" t="str">
        <f t="shared" ca="1" si="1059"/>
        <v/>
      </c>
      <c r="Y1094" s="25" t="str">
        <f t="shared" ca="1" si="1041"/>
        <v/>
      </c>
      <c r="Z1094" s="25" t="str">
        <f t="shared" ca="1" si="1033"/>
        <v/>
      </c>
      <c r="AA1094" s="25" t="str">
        <f t="shared" ca="1" si="1060"/>
        <v/>
      </c>
      <c r="AB1094" s="25" t="str">
        <f ca="1">IF($H1094="","",IF($Q1094="x",SUM(U$3:W1094)+SUM(Z$3:AA1094)-SUM(AB$3:AB1093),0))</f>
        <v/>
      </c>
      <c r="AC1094" s="25" t="str">
        <f t="shared" ca="1" si="1061"/>
        <v/>
      </c>
      <c r="AD1094" s="25" t="str">
        <f t="shared" ca="1" si="1042"/>
        <v/>
      </c>
      <c r="AE1094" s="7"/>
      <c r="AF1094" s="25" t="str">
        <f t="shared" ca="1" si="1062"/>
        <v/>
      </c>
      <c r="AG1094" s="25">
        <f ca="1">SUM(AF$3:AF1094)</f>
        <v>0</v>
      </c>
      <c r="AH1094" s="25" t="str">
        <f t="shared" ca="1" si="1063"/>
        <v/>
      </c>
      <c r="AI1094" s="25" t="str">
        <f t="shared" ca="1" si="1043"/>
        <v/>
      </c>
      <c r="AJ1094" s="25" t="str">
        <f t="shared" ca="1" si="1064"/>
        <v/>
      </c>
      <c r="AK1094" s="25" t="str">
        <f t="shared" ca="1" si="1044"/>
        <v/>
      </c>
      <c r="AL1094" s="25" t="str">
        <f t="shared" ca="1" si="1065"/>
        <v/>
      </c>
      <c r="AM1094" s="25" t="str">
        <f t="shared" ca="1" si="1045"/>
        <v/>
      </c>
      <c r="AN1094" s="25" t="str">
        <f t="shared" ca="1" si="1066"/>
        <v/>
      </c>
      <c r="AO1094" s="25" t="str">
        <f t="shared" ca="1" si="1067"/>
        <v/>
      </c>
      <c r="AP1094" s="25" t="str">
        <f ca="1">IF($H1094="","",IF($Q1094="x",SUM(AI$3:AK1094)+SUM(AN$3:AO1094)-SUM(AP$3:AP1093),0))</f>
        <v/>
      </c>
      <c r="AQ1094" s="25" t="str">
        <f t="shared" ca="1" si="1068"/>
        <v/>
      </c>
      <c r="AR1094" s="25" t="str">
        <f t="shared" ca="1" si="1046"/>
        <v/>
      </c>
      <c r="AS1094" s="7"/>
      <c r="AT1094" s="25" t="str">
        <f t="shared" ca="1" si="1069"/>
        <v/>
      </c>
      <c r="AU1094" s="25">
        <f ca="1">SUM(AT$3:AT1094)</f>
        <v>0</v>
      </c>
      <c r="AV1094" s="25" t="str">
        <f t="shared" ca="1" si="1070"/>
        <v/>
      </c>
      <c r="AW1094" s="25" t="str">
        <f t="shared" ca="1" si="1047"/>
        <v/>
      </c>
      <c r="AX1094" s="25" t="str">
        <f t="shared" ca="1" si="1071"/>
        <v/>
      </c>
      <c r="AY1094" s="25" t="str">
        <f t="shared" ca="1" si="1072"/>
        <v/>
      </c>
      <c r="AZ1094" s="25" t="str">
        <f t="shared" ca="1" si="1073"/>
        <v/>
      </c>
      <c r="BA1094" s="25" t="str">
        <f t="shared" ca="1" si="1074"/>
        <v/>
      </c>
      <c r="BB1094" s="25" t="str">
        <f t="shared" ca="1" si="1075"/>
        <v/>
      </c>
      <c r="BC1094" s="25" t="str">
        <f t="shared" ca="1" si="1076"/>
        <v/>
      </c>
      <c r="BD1094" s="25" t="str">
        <f ca="1">IF($H1094="","",IF($Q1094="x",SUM(AW$3:AY1094)+SUM(BB$3:BC1094)-SUM(BD$3:BD1093),0))</f>
        <v/>
      </c>
      <c r="BE1094" s="25" t="str">
        <f t="shared" ca="1" si="1077"/>
        <v/>
      </c>
      <c r="BF1094" s="25" t="str">
        <f t="shared" ca="1" si="1048"/>
        <v/>
      </c>
      <c r="BG1094" s="7"/>
      <c r="BI1094" s="25" t="str">
        <f t="shared" ca="1" si="1078"/>
        <v/>
      </c>
      <c r="BJ1094" s="25">
        <f ca="1">SUM(BI$3:BI1094)</f>
        <v>0</v>
      </c>
      <c r="BK1094" s="25" t="str">
        <f t="shared" ref="BK1094:BK1157" ca="1" si="1090">IF($H1094="","",MAX(0,(BT1093+$N1094-$O1094-$P1094)*((1+$C$37)^(1/12))))</f>
        <v/>
      </c>
      <c r="BL1094" s="25" t="str">
        <f t="shared" ca="1" si="1049"/>
        <v/>
      </c>
      <c r="BM1094" s="25" t="str">
        <f t="shared" ca="1" si="1079"/>
        <v/>
      </c>
      <c r="BN1094" s="25" t="str">
        <f t="shared" ca="1" si="1080"/>
        <v/>
      </c>
      <c r="BO1094" s="25" t="str">
        <f t="shared" ca="1" si="1081"/>
        <v/>
      </c>
      <c r="BP1094" s="25" t="str">
        <f t="shared" ca="1" si="1082"/>
        <v/>
      </c>
      <c r="BQ1094" s="25" t="str">
        <f t="shared" ca="1" si="1083"/>
        <v/>
      </c>
      <c r="BR1094" s="25" t="str">
        <f t="shared" ca="1" si="1084"/>
        <v/>
      </c>
      <c r="BS1094" s="25" t="str">
        <f ca="1">IF($H1094="","",IF($Q1094="x",SUM(BL$3:BN1094)+SUM(BQ$3:BR1094)-SUM(BS$3:BS1093),0))</f>
        <v/>
      </c>
      <c r="BT1094" s="25" t="str">
        <f t="shared" ca="1" si="1085"/>
        <v/>
      </c>
      <c r="BU1094" s="25" t="str">
        <f t="shared" ca="1" si="1050"/>
        <v/>
      </c>
      <c r="BV1094" s="7"/>
      <c r="BY1094" s="7"/>
      <c r="CB1094" s="131">
        <f t="shared" si="1034"/>
        <v>1091</v>
      </c>
      <c r="CC1094" s="132" t="str">
        <f t="shared" ca="1" si="1086"/>
        <v/>
      </c>
      <c r="CD1094" s="133" t="str">
        <f t="shared" ca="1" si="1035"/>
        <v/>
      </c>
      <c r="CE1094" s="133" t="str">
        <f t="shared" ca="1" si="1087"/>
        <v/>
      </c>
      <c r="CF1094" s="133" t="str">
        <f t="shared" ca="1" si="1036"/>
        <v/>
      </c>
      <c r="CG1094" s="133" t="str">
        <f t="shared" ca="1" si="1088"/>
        <v/>
      </c>
      <c r="CH1094" s="133" t="str">
        <f ca="1">IF($H1094="","",IF(MONTH($H1094)=MONTH($C$4)-1,MAX(0,(CG1094-SUM(N1083:N1094)+SUM(O1083:O1094))-(VLOOKUP(CB1094-12,$CB$3:$CH1093,6,FALSE))),0)*0.25)</f>
        <v/>
      </c>
      <c r="CI1094" s="133" t="str">
        <f ca="1">IF($H1094="","",CG1094-SUM($CH$4:$CH1094))</f>
        <v/>
      </c>
      <c r="CK1094" s="133" t="str">
        <f ca="1">IF($H1094="","",SUM($N$4:$N1094)+$CK$3)</f>
        <v/>
      </c>
      <c r="CL1094" s="133" t="str">
        <f ca="1">IF($H1094="","",SUM($O$4:$O1094))</f>
        <v/>
      </c>
      <c r="CM1094" s="133" t="str">
        <f t="shared" ca="1" si="1031"/>
        <v/>
      </c>
      <c r="CN1094" s="133" t="str">
        <f ca="1">IF($H1094="","",ROUND(IF(MONTH($H1094)=MONTH($C$4)-1,BT1094*(1+CC1094)-SUM($CM$4:$CM1094),0),2))</f>
        <v/>
      </c>
      <c r="CZ1094" s="132" t="str">
        <f t="shared" ca="1" si="1051"/>
        <v/>
      </c>
    </row>
    <row r="1095" spans="6:104" x14ac:dyDescent="0.2">
      <c r="F1095" s="3">
        <v>1092</v>
      </c>
      <c r="G1095" s="3">
        <f t="shared" si="1032"/>
        <v>91</v>
      </c>
      <c r="H1095" s="8" t="str">
        <f t="shared" ca="1" si="1089"/>
        <v/>
      </c>
      <c r="I1095" s="6" t="str">
        <f t="shared" ca="1" si="1037"/>
        <v/>
      </c>
      <c r="J1095" s="6" t="str">
        <f t="shared" ca="1" si="1038"/>
        <v/>
      </c>
      <c r="K1095" s="7"/>
      <c r="L1095" s="6" t="str">
        <f ca="1">IF($H1095="","",IF($J1095="",VLOOKUP($I1095,Sterbetafeln!$A$4:$I$124,$D$10,FALSE),MAX(0.0005,VLOOKUP($I1095,Sterbetafeln!$A$4:$I$124,$D$10,FALSE)*VLOOKUP($J1095,Sterbetafeln!$A$4:$I$124,$D$13,FALSE))))</f>
        <v/>
      </c>
      <c r="M1095" s="78">
        <f ca="1">SUM($O$3:$O1095)</f>
        <v>0</v>
      </c>
      <c r="N1095" s="25" t="str">
        <f t="shared" ca="1" si="1052"/>
        <v/>
      </c>
      <c r="O1095" s="25" t="str">
        <f t="shared" ca="1" si="1053"/>
        <v/>
      </c>
      <c r="P1095" s="25" t="str">
        <f t="shared" ca="1" si="1054"/>
        <v/>
      </c>
      <c r="Q1095" s="7" t="str">
        <f t="shared" ca="1" si="1055"/>
        <v/>
      </c>
      <c r="R1095" s="25" t="str">
        <f t="shared" ca="1" si="1056"/>
        <v/>
      </c>
      <c r="S1095" s="25">
        <f ca="1">SUM(R$3:R1095)</f>
        <v>0</v>
      </c>
      <c r="T1095" s="25" t="str">
        <f t="shared" ca="1" si="1057"/>
        <v/>
      </c>
      <c r="U1095" s="25" t="str">
        <f t="shared" ca="1" si="1039"/>
        <v/>
      </c>
      <c r="V1095" s="25" t="str">
        <f t="shared" ca="1" si="1058"/>
        <v/>
      </c>
      <c r="W1095" s="25" t="str">
        <f t="shared" ca="1" si="1040"/>
        <v/>
      </c>
      <c r="X1095" s="25" t="str">
        <f t="shared" ca="1" si="1059"/>
        <v/>
      </c>
      <c r="Y1095" s="25" t="str">
        <f t="shared" ca="1" si="1041"/>
        <v/>
      </c>
      <c r="Z1095" s="25" t="str">
        <f t="shared" ca="1" si="1033"/>
        <v/>
      </c>
      <c r="AA1095" s="25" t="str">
        <f t="shared" ca="1" si="1060"/>
        <v/>
      </c>
      <c r="AB1095" s="25" t="str">
        <f ca="1">IF($H1095="","",IF($Q1095="x",SUM(U$3:W1095)+SUM(Z$3:AA1095)-SUM(AB$3:AB1094),0))</f>
        <v/>
      </c>
      <c r="AC1095" s="25" t="str">
        <f t="shared" ca="1" si="1061"/>
        <v/>
      </c>
      <c r="AD1095" s="25" t="str">
        <f t="shared" ca="1" si="1042"/>
        <v/>
      </c>
      <c r="AE1095" s="7"/>
      <c r="AF1095" s="25" t="str">
        <f t="shared" ca="1" si="1062"/>
        <v/>
      </c>
      <c r="AG1095" s="25">
        <f ca="1">SUM(AF$3:AF1095)</f>
        <v>0</v>
      </c>
      <c r="AH1095" s="25" t="str">
        <f t="shared" ca="1" si="1063"/>
        <v/>
      </c>
      <c r="AI1095" s="25" t="str">
        <f t="shared" ca="1" si="1043"/>
        <v/>
      </c>
      <c r="AJ1095" s="25" t="str">
        <f t="shared" ca="1" si="1064"/>
        <v/>
      </c>
      <c r="AK1095" s="25" t="str">
        <f t="shared" ca="1" si="1044"/>
        <v/>
      </c>
      <c r="AL1095" s="25" t="str">
        <f t="shared" ca="1" si="1065"/>
        <v/>
      </c>
      <c r="AM1095" s="25" t="str">
        <f t="shared" ca="1" si="1045"/>
        <v/>
      </c>
      <c r="AN1095" s="25" t="str">
        <f t="shared" ca="1" si="1066"/>
        <v/>
      </c>
      <c r="AO1095" s="25" t="str">
        <f t="shared" ca="1" si="1067"/>
        <v/>
      </c>
      <c r="AP1095" s="25" t="str">
        <f ca="1">IF($H1095="","",IF($Q1095="x",SUM(AI$3:AK1095)+SUM(AN$3:AO1095)-SUM(AP$3:AP1094),0))</f>
        <v/>
      </c>
      <c r="AQ1095" s="25" t="str">
        <f t="shared" ca="1" si="1068"/>
        <v/>
      </c>
      <c r="AR1095" s="25" t="str">
        <f t="shared" ca="1" si="1046"/>
        <v/>
      </c>
      <c r="AS1095" s="7"/>
      <c r="AT1095" s="25" t="str">
        <f t="shared" ca="1" si="1069"/>
        <v/>
      </c>
      <c r="AU1095" s="25">
        <f ca="1">SUM(AT$3:AT1095)</f>
        <v>0</v>
      </c>
      <c r="AV1095" s="25" t="str">
        <f t="shared" ca="1" si="1070"/>
        <v/>
      </c>
      <c r="AW1095" s="25" t="str">
        <f t="shared" ca="1" si="1047"/>
        <v/>
      </c>
      <c r="AX1095" s="25" t="str">
        <f t="shared" ca="1" si="1071"/>
        <v/>
      </c>
      <c r="AY1095" s="25" t="str">
        <f t="shared" ca="1" si="1072"/>
        <v/>
      </c>
      <c r="AZ1095" s="25" t="str">
        <f t="shared" ca="1" si="1073"/>
        <v/>
      </c>
      <c r="BA1095" s="25" t="str">
        <f t="shared" ca="1" si="1074"/>
        <v/>
      </c>
      <c r="BB1095" s="25" t="str">
        <f t="shared" ca="1" si="1075"/>
        <v/>
      </c>
      <c r="BC1095" s="25" t="str">
        <f t="shared" ca="1" si="1076"/>
        <v/>
      </c>
      <c r="BD1095" s="25" t="str">
        <f ca="1">IF($H1095="","",IF($Q1095="x",SUM(AW$3:AY1095)+SUM(BB$3:BC1095)-SUM(BD$3:BD1094),0))</f>
        <v/>
      </c>
      <c r="BE1095" s="25" t="str">
        <f t="shared" ca="1" si="1077"/>
        <v/>
      </c>
      <c r="BF1095" s="25" t="str">
        <f t="shared" ca="1" si="1048"/>
        <v/>
      </c>
      <c r="BG1095" s="7"/>
      <c r="BI1095" s="25" t="str">
        <f t="shared" ca="1" si="1078"/>
        <v/>
      </c>
      <c r="BJ1095" s="25">
        <f ca="1">SUM(BI$3:BI1095)</f>
        <v>0</v>
      </c>
      <c r="BK1095" s="25" t="str">
        <f t="shared" ca="1" si="1090"/>
        <v/>
      </c>
      <c r="BL1095" s="25" t="str">
        <f t="shared" ca="1" si="1049"/>
        <v/>
      </c>
      <c r="BM1095" s="25" t="str">
        <f t="shared" ca="1" si="1079"/>
        <v/>
      </c>
      <c r="BN1095" s="25" t="str">
        <f t="shared" ca="1" si="1080"/>
        <v/>
      </c>
      <c r="BO1095" s="25" t="str">
        <f t="shared" ca="1" si="1081"/>
        <v/>
      </c>
      <c r="BP1095" s="25" t="str">
        <f t="shared" ca="1" si="1082"/>
        <v/>
      </c>
      <c r="BQ1095" s="25" t="str">
        <f t="shared" ca="1" si="1083"/>
        <v/>
      </c>
      <c r="BR1095" s="25" t="str">
        <f t="shared" ca="1" si="1084"/>
        <v/>
      </c>
      <c r="BS1095" s="25" t="str">
        <f ca="1">IF($H1095="","",IF($Q1095="x",SUM(BL$3:BN1095)+SUM(BQ$3:BR1095)-SUM(BS$3:BS1094),0))</f>
        <v/>
      </c>
      <c r="BT1095" s="25" t="str">
        <f t="shared" ca="1" si="1085"/>
        <v/>
      </c>
      <c r="BU1095" s="25" t="str">
        <f t="shared" ca="1" si="1050"/>
        <v/>
      </c>
      <c r="BV1095" s="7"/>
      <c r="BY1095" s="7"/>
      <c r="CB1095" s="131">
        <f t="shared" si="1034"/>
        <v>1092</v>
      </c>
      <c r="CC1095" s="132" t="str">
        <f t="shared" ca="1" si="1086"/>
        <v/>
      </c>
      <c r="CD1095" s="133" t="str">
        <f t="shared" ca="1" si="1035"/>
        <v/>
      </c>
      <c r="CE1095" s="133" t="str">
        <f t="shared" ca="1" si="1087"/>
        <v/>
      </c>
      <c r="CF1095" s="133" t="str">
        <f t="shared" ca="1" si="1036"/>
        <v/>
      </c>
      <c r="CG1095" s="133" t="str">
        <f t="shared" ca="1" si="1088"/>
        <v/>
      </c>
      <c r="CH1095" s="133" t="str">
        <f ca="1">IF($H1095="","",IF(MONTH($H1095)=MONTH($C$4)-1,MAX(0,(CG1095-SUM(N1084:N1095)+SUM(O1084:O1095))-(VLOOKUP(CB1095-12,$CB$3:$CH1094,6,FALSE))),0)*0.25)</f>
        <v/>
      </c>
      <c r="CI1095" s="133" t="str">
        <f ca="1">IF($H1095="","",CG1095-SUM($CH$4:$CH1095))</f>
        <v/>
      </c>
      <c r="CK1095" s="133" t="str">
        <f ca="1">IF($H1095="","",SUM($N$4:$N1095)+$CK$3)</f>
        <v/>
      </c>
      <c r="CL1095" s="133" t="str">
        <f ca="1">IF($H1095="","",SUM($O$4:$O1095))</f>
        <v/>
      </c>
      <c r="CM1095" s="133" t="str">
        <f t="shared" ca="1" si="1031"/>
        <v/>
      </c>
      <c r="CN1095" s="133" t="str">
        <f ca="1">IF($H1095="","",ROUND(IF(MONTH($H1095)=MONTH($C$4)-1,BT1095*(1+CC1095)-SUM($CM$4:$CM1095),0),2))</f>
        <v/>
      </c>
      <c r="CZ1095" s="132" t="str">
        <f t="shared" ca="1" si="1051"/>
        <v/>
      </c>
    </row>
    <row r="1096" spans="6:104" x14ac:dyDescent="0.2">
      <c r="F1096" s="3">
        <v>1093</v>
      </c>
      <c r="G1096" s="3">
        <f t="shared" si="1032"/>
        <v>92</v>
      </c>
      <c r="H1096" s="8" t="str">
        <f t="shared" ca="1" si="1089"/>
        <v/>
      </c>
      <c r="I1096" s="6" t="str">
        <f t="shared" ca="1" si="1037"/>
        <v/>
      </c>
      <c r="J1096" s="6" t="str">
        <f t="shared" ca="1" si="1038"/>
        <v/>
      </c>
      <c r="K1096" s="7"/>
      <c r="L1096" s="6" t="str">
        <f ca="1">IF($H1096="","",IF($J1096="",VLOOKUP($I1096,Sterbetafeln!$A$4:$I$124,$D$10,FALSE),MAX(0.0005,VLOOKUP($I1096,Sterbetafeln!$A$4:$I$124,$D$10,FALSE)*VLOOKUP($J1096,Sterbetafeln!$A$4:$I$124,$D$13,FALSE))))</f>
        <v/>
      </c>
      <c r="M1096" s="78">
        <f ca="1">SUM($O$3:$O1096)</f>
        <v>0</v>
      </c>
      <c r="N1096" s="25" t="str">
        <f t="shared" ca="1" si="1052"/>
        <v/>
      </c>
      <c r="O1096" s="25" t="str">
        <f t="shared" ca="1" si="1053"/>
        <v/>
      </c>
      <c r="P1096" s="25" t="str">
        <f t="shared" ca="1" si="1054"/>
        <v/>
      </c>
      <c r="Q1096" s="7" t="str">
        <f t="shared" ca="1" si="1055"/>
        <v/>
      </c>
      <c r="R1096" s="25" t="str">
        <f t="shared" ca="1" si="1056"/>
        <v/>
      </c>
      <c r="S1096" s="25">
        <f ca="1">SUM(R$3:R1096)</f>
        <v>0</v>
      </c>
      <c r="T1096" s="25" t="str">
        <f t="shared" ca="1" si="1057"/>
        <v/>
      </c>
      <c r="U1096" s="25" t="str">
        <f t="shared" ca="1" si="1039"/>
        <v/>
      </c>
      <c r="V1096" s="25" t="str">
        <f t="shared" ca="1" si="1058"/>
        <v/>
      </c>
      <c r="W1096" s="25" t="str">
        <f t="shared" ca="1" si="1040"/>
        <v/>
      </c>
      <c r="X1096" s="25" t="str">
        <f t="shared" ca="1" si="1059"/>
        <v/>
      </c>
      <c r="Y1096" s="25" t="str">
        <f t="shared" ca="1" si="1041"/>
        <v/>
      </c>
      <c r="Z1096" s="25" t="str">
        <f t="shared" ca="1" si="1033"/>
        <v/>
      </c>
      <c r="AA1096" s="25" t="str">
        <f t="shared" ca="1" si="1060"/>
        <v/>
      </c>
      <c r="AB1096" s="25" t="str">
        <f ca="1">IF($H1096="","",IF($Q1096="x",SUM(U$3:W1096)+SUM(Z$3:AA1096)-SUM(AB$3:AB1095),0))</f>
        <v/>
      </c>
      <c r="AC1096" s="25" t="str">
        <f t="shared" ca="1" si="1061"/>
        <v/>
      </c>
      <c r="AD1096" s="25" t="str">
        <f t="shared" ca="1" si="1042"/>
        <v/>
      </c>
      <c r="AE1096" s="7"/>
      <c r="AF1096" s="25" t="str">
        <f t="shared" ca="1" si="1062"/>
        <v/>
      </c>
      <c r="AG1096" s="25">
        <f ca="1">SUM(AF$3:AF1096)</f>
        <v>0</v>
      </c>
      <c r="AH1096" s="25" t="str">
        <f t="shared" ca="1" si="1063"/>
        <v/>
      </c>
      <c r="AI1096" s="25" t="str">
        <f t="shared" ca="1" si="1043"/>
        <v/>
      </c>
      <c r="AJ1096" s="25" t="str">
        <f t="shared" ca="1" si="1064"/>
        <v/>
      </c>
      <c r="AK1096" s="25" t="str">
        <f t="shared" ca="1" si="1044"/>
        <v/>
      </c>
      <c r="AL1096" s="25" t="str">
        <f t="shared" ca="1" si="1065"/>
        <v/>
      </c>
      <c r="AM1096" s="25" t="str">
        <f t="shared" ca="1" si="1045"/>
        <v/>
      </c>
      <c r="AN1096" s="25" t="str">
        <f t="shared" ca="1" si="1066"/>
        <v/>
      </c>
      <c r="AO1096" s="25" t="str">
        <f t="shared" ca="1" si="1067"/>
        <v/>
      </c>
      <c r="AP1096" s="25" t="str">
        <f ca="1">IF($H1096="","",IF($Q1096="x",SUM(AI$3:AK1096)+SUM(AN$3:AO1096)-SUM(AP$3:AP1095),0))</f>
        <v/>
      </c>
      <c r="AQ1096" s="25" t="str">
        <f t="shared" ca="1" si="1068"/>
        <v/>
      </c>
      <c r="AR1096" s="25" t="str">
        <f t="shared" ca="1" si="1046"/>
        <v/>
      </c>
      <c r="AS1096" s="7"/>
      <c r="AT1096" s="25" t="str">
        <f t="shared" ca="1" si="1069"/>
        <v/>
      </c>
      <c r="AU1096" s="25">
        <f ca="1">SUM(AT$3:AT1096)</f>
        <v>0</v>
      </c>
      <c r="AV1096" s="25" t="str">
        <f t="shared" ca="1" si="1070"/>
        <v/>
      </c>
      <c r="AW1096" s="25" t="str">
        <f t="shared" ca="1" si="1047"/>
        <v/>
      </c>
      <c r="AX1096" s="25" t="str">
        <f t="shared" ca="1" si="1071"/>
        <v/>
      </c>
      <c r="AY1096" s="25" t="str">
        <f t="shared" ca="1" si="1072"/>
        <v/>
      </c>
      <c r="AZ1096" s="25" t="str">
        <f t="shared" ca="1" si="1073"/>
        <v/>
      </c>
      <c r="BA1096" s="25" t="str">
        <f t="shared" ca="1" si="1074"/>
        <v/>
      </c>
      <c r="BB1096" s="25" t="str">
        <f t="shared" ca="1" si="1075"/>
        <v/>
      </c>
      <c r="BC1096" s="25" t="str">
        <f t="shared" ca="1" si="1076"/>
        <v/>
      </c>
      <c r="BD1096" s="25" t="str">
        <f ca="1">IF($H1096="","",IF($Q1096="x",SUM(AW$3:AY1096)+SUM(BB$3:BC1096)-SUM(BD$3:BD1095),0))</f>
        <v/>
      </c>
      <c r="BE1096" s="25" t="str">
        <f t="shared" ca="1" si="1077"/>
        <v/>
      </c>
      <c r="BF1096" s="25" t="str">
        <f t="shared" ca="1" si="1048"/>
        <v/>
      </c>
      <c r="BG1096" s="7"/>
      <c r="BI1096" s="25" t="str">
        <f t="shared" ca="1" si="1078"/>
        <v/>
      </c>
      <c r="BJ1096" s="25">
        <f ca="1">SUM(BI$3:BI1096)</f>
        <v>0</v>
      </c>
      <c r="BK1096" s="25" t="str">
        <f t="shared" ca="1" si="1090"/>
        <v/>
      </c>
      <c r="BL1096" s="25" t="str">
        <f t="shared" ca="1" si="1049"/>
        <v/>
      </c>
      <c r="BM1096" s="25" t="str">
        <f t="shared" ca="1" si="1079"/>
        <v/>
      </c>
      <c r="BN1096" s="25" t="str">
        <f t="shared" ca="1" si="1080"/>
        <v/>
      </c>
      <c r="BO1096" s="25" t="str">
        <f t="shared" ca="1" si="1081"/>
        <v/>
      </c>
      <c r="BP1096" s="25" t="str">
        <f t="shared" ca="1" si="1082"/>
        <v/>
      </c>
      <c r="BQ1096" s="25" t="str">
        <f t="shared" ca="1" si="1083"/>
        <v/>
      </c>
      <c r="BR1096" s="25" t="str">
        <f t="shared" ca="1" si="1084"/>
        <v/>
      </c>
      <c r="BS1096" s="25" t="str">
        <f ca="1">IF($H1096="","",IF($Q1096="x",SUM(BL$3:BN1096)+SUM(BQ$3:BR1096)-SUM(BS$3:BS1095),0))</f>
        <v/>
      </c>
      <c r="BT1096" s="25" t="str">
        <f t="shared" ca="1" si="1085"/>
        <v/>
      </c>
      <c r="BU1096" s="25" t="str">
        <f t="shared" ca="1" si="1050"/>
        <v/>
      </c>
      <c r="BV1096" s="7"/>
      <c r="BY1096" s="7"/>
      <c r="CB1096" s="131">
        <f t="shared" si="1034"/>
        <v>1093</v>
      </c>
      <c r="CC1096" s="132" t="str">
        <f t="shared" ca="1" si="1086"/>
        <v/>
      </c>
      <c r="CD1096" s="133" t="str">
        <f t="shared" ca="1" si="1035"/>
        <v/>
      </c>
      <c r="CE1096" s="133" t="str">
        <f t="shared" ca="1" si="1087"/>
        <v/>
      </c>
      <c r="CF1096" s="133" t="str">
        <f t="shared" ca="1" si="1036"/>
        <v/>
      </c>
      <c r="CG1096" s="133" t="str">
        <f t="shared" ca="1" si="1088"/>
        <v/>
      </c>
      <c r="CH1096" s="133" t="str">
        <f ca="1">IF($H1096="","",IF(MONTH($H1096)=MONTH($C$4)-1,MAX(0,(CG1096-SUM(N1085:N1096)+SUM(O1085:O1096))-(VLOOKUP(CB1096-12,$CB$3:$CH1095,6,FALSE))),0)*0.25)</f>
        <v/>
      </c>
      <c r="CI1096" s="133" t="str">
        <f ca="1">IF($H1096="","",CG1096-SUM($CH$4:$CH1096))</f>
        <v/>
      </c>
      <c r="CK1096" s="133" t="str">
        <f ca="1">IF($H1096="","",SUM($N$4:$N1096)+$CK$3)</f>
        <v/>
      </c>
      <c r="CL1096" s="133" t="str">
        <f ca="1">IF($H1096="","",SUM($O$4:$O1096))</f>
        <v/>
      </c>
      <c r="CM1096" s="133" t="str">
        <f t="shared" ca="1" si="1031"/>
        <v/>
      </c>
      <c r="CN1096" s="133" t="str">
        <f ca="1">IF($H1096="","",ROUND(IF(MONTH($H1096)=MONTH($C$4)-1,BT1096*(1+CC1096)-SUM($CM$4:$CM1096),0),2))</f>
        <v/>
      </c>
      <c r="CZ1096" s="132" t="str">
        <f t="shared" ca="1" si="1051"/>
        <v/>
      </c>
    </row>
    <row r="1097" spans="6:104" x14ac:dyDescent="0.2">
      <c r="F1097" s="3">
        <v>1094</v>
      </c>
      <c r="G1097" s="3">
        <f t="shared" si="1032"/>
        <v>92</v>
      </c>
      <c r="H1097" s="8" t="str">
        <f t="shared" ca="1" si="1089"/>
        <v/>
      </c>
      <c r="I1097" s="6" t="str">
        <f t="shared" ca="1" si="1037"/>
        <v/>
      </c>
      <c r="J1097" s="6" t="str">
        <f t="shared" ca="1" si="1038"/>
        <v/>
      </c>
      <c r="K1097" s="7"/>
      <c r="L1097" s="6" t="str">
        <f ca="1">IF($H1097="","",IF($J1097="",VLOOKUP($I1097,Sterbetafeln!$A$4:$I$124,$D$10,FALSE),MAX(0.0005,VLOOKUP($I1097,Sterbetafeln!$A$4:$I$124,$D$10,FALSE)*VLOOKUP($J1097,Sterbetafeln!$A$4:$I$124,$D$13,FALSE))))</f>
        <v/>
      </c>
      <c r="M1097" s="78">
        <f ca="1">SUM($O$3:$O1097)</f>
        <v>0</v>
      </c>
      <c r="N1097" s="25" t="str">
        <f t="shared" ca="1" si="1052"/>
        <v/>
      </c>
      <c r="O1097" s="25" t="str">
        <f t="shared" ca="1" si="1053"/>
        <v/>
      </c>
      <c r="P1097" s="25" t="str">
        <f t="shared" ca="1" si="1054"/>
        <v/>
      </c>
      <c r="Q1097" s="7" t="str">
        <f t="shared" ca="1" si="1055"/>
        <v/>
      </c>
      <c r="R1097" s="25" t="str">
        <f t="shared" ca="1" si="1056"/>
        <v/>
      </c>
      <c r="S1097" s="25">
        <f ca="1">SUM(R$3:R1097)</f>
        <v>0</v>
      </c>
      <c r="T1097" s="25" t="str">
        <f t="shared" ca="1" si="1057"/>
        <v/>
      </c>
      <c r="U1097" s="25" t="str">
        <f t="shared" ca="1" si="1039"/>
        <v/>
      </c>
      <c r="V1097" s="25" t="str">
        <f t="shared" ca="1" si="1058"/>
        <v/>
      </c>
      <c r="W1097" s="25" t="str">
        <f t="shared" ca="1" si="1040"/>
        <v/>
      </c>
      <c r="X1097" s="25" t="str">
        <f t="shared" ca="1" si="1059"/>
        <v/>
      </c>
      <c r="Y1097" s="25" t="str">
        <f t="shared" ca="1" si="1041"/>
        <v/>
      </c>
      <c r="Z1097" s="25" t="str">
        <f t="shared" ca="1" si="1033"/>
        <v/>
      </c>
      <c r="AA1097" s="25" t="str">
        <f t="shared" ca="1" si="1060"/>
        <v/>
      </c>
      <c r="AB1097" s="25" t="str">
        <f ca="1">IF($H1097="","",IF($Q1097="x",SUM(U$3:W1097)+SUM(Z$3:AA1097)-SUM(AB$3:AB1096),0))</f>
        <v/>
      </c>
      <c r="AC1097" s="25" t="str">
        <f t="shared" ca="1" si="1061"/>
        <v/>
      </c>
      <c r="AD1097" s="25" t="str">
        <f t="shared" ca="1" si="1042"/>
        <v/>
      </c>
      <c r="AE1097" s="7"/>
      <c r="AF1097" s="25" t="str">
        <f t="shared" ca="1" si="1062"/>
        <v/>
      </c>
      <c r="AG1097" s="25">
        <f ca="1">SUM(AF$3:AF1097)</f>
        <v>0</v>
      </c>
      <c r="AH1097" s="25" t="str">
        <f t="shared" ca="1" si="1063"/>
        <v/>
      </c>
      <c r="AI1097" s="25" t="str">
        <f t="shared" ca="1" si="1043"/>
        <v/>
      </c>
      <c r="AJ1097" s="25" t="str">
        <f t="shared" ca="1" si="1064"/>
        <v/>
      </c>
      <c r="AK1097" s="25" t="str">
        <f t="shared" ca="1" si="1044"/>
        <v/>
      </c>
      <c r="AL1097" s="25" t="str">
        <f t="shared" ca="1" si="1065"/>
        <v/>
      </c>
      <c r="AM1097" s="25" t="str">
        <f t="shared" ca="1" si="1045"/>
        <v/>
      </c>
      <c r="AN1097" s="25" t="str">
        <f t="shared" ca="1" si="1066"/>
        <v/>
      </c>
      <c r="AO1097" s="25" t="str">
        <f t="shared" ca="1" si="1067"/>
        <v/>
      </c>
      <c r="AP1097" s="25" t="str">
        <f ca="1">IF($H1097="","",IF($Q1097="x",SUM(AI$3:AK1097)+SUM(AN$3:AO1097)-SUM(AP$3:AP1096),0))</f>
        <v/>
      </c>
      <c r="AQ1097" s="25" t="str">
        <f t="shared" ca="1" si="1068"/>
        <v/>
      </c>
      <c r="AR1097" s="25" t="str">
        <f t="shared" ca="1" si="1046"/>
        <v/>
      </c>
      <c r="AS1097" s="7"/>
      <c r="AT1097" s="25" t="str">
        <f t="shared" ca="1" si="1069"/>
        <v/>
      </c>
      <c r="AU1097" s="25">
        <f ca="1">SUM(AT$3:AT1097)</f>
        <v>0</v>
      </c>
      <c r="AV1097" s="25" t="str">
        <f t="shared" ca="1" si="1070"/>
        <v/>
      </c>
      <c r="AW1097" s="25" t="str">
        <f t="shared" ca="1" si="1047"/>
        <v/>
      </c>
      <c r="AX1097" s="25" t="str">
        <f t="shared" ca="1" si="1071"/>
        <v/>
      </c>
      <c r="AY1097" s="25" t="str">
        <f t="shared" ca="1" si="1072"/>
        <v/>
      </c>
      <c r="AZ1097" s="25" t="str">
        <f t="shared" ca="1" si="1073"/>
        <v/>
      </c>
      <c r="BA1097" s="25" t="str">
        <f t="shared" ca="1" si="1074"/>
        <v/>
      </c>
      <c r="BB1097" s="25" t="str">
        <f t="shared" ca="1" si="1075"/>
        <v/>
      </c>
      <c r="BC1097" s="25" t="str">
        <f t="shared" ca="1" si="1076"/>
        <v/>
      </c>
      <c r="BD1097" s="25" t="str">
        <f ca="1">IF($H1097="","",IF($Q1097="x",SUM(AW$3:AY1097)+SUM(BB$3:BC1097)-SUM(BD$3:BD1096),0))</f>
        <v/>
      </c>
      <c r="BE1097" s="25" t="str">
        <f t="shared" ca="1" si="1077"/>
        <v/>
      </c>
      <c r="BF1097" s="25" t="str">
        <f t="shared" ca="1" si="1048"/>
        <v/>
      </c>
      <c r="BG1097" s="7"/>
      <c r="BI1097" s="25" t="str">
        <f t="shared" ca="1" si="1078"/>
        <v/>
      </c>
      <c r="BJ1097" s="25">
        <f ca="1">SUM(BI$3:BI1097)</f>
        <v>0</v>
      </c>
      <c r="BK1097" s="25" t="str">
        <f t="shared" ca="1" si="1090"/>
        <v/>
      </c>
      <c r="BL1097" s="25" t="str">
        <f t="shared" ca="1" si="1049"/>
        <v/>
      </c>
      <c r="BM1097" s="25" t="str">
        <f t="shared" ca="1" si="1079"/>
        <v/>
      </c>
      <c r="BN1097" s="25" t="str">
        <f t="shared" ca="1" si="1080"/>
        <v/>
      </c>
      <c r="BO1097" s="25" t="str">
        <f t="shared" ca="1" si="1081"/>
        <v/>
      </c>
      <c r="BP1097" s="25" t="str">
        <f t="shared" ca="1" si="1082"/>
        <v/>
      </c>
      <c r="BQ1097" s="25" t="str">
        <f t="shared" ca="1" si="1083"/>
        <v/>
      </c>
      <c r="BR1097" s="25" t="str">
        <f t="shared" ca="1" si="1084"/>
        <v/>
      </c>
      <c r="BS1097" s="25" t="str">
        <f ca="1">IF($H1097="","",IF($Q1097="x",SUM(BL$3:BN1097)+SUM(BQ$3:BR1097)-SUM(BS$3:BS1096),0))</f>
        <v/>
      </c>
      <c r="BT1097" s="25" t="str">
        <f t="shared" ca="1" si="1085"/>
        <v/>
      </c>
      <c r="BU1097" s="25" t="str">
        <f t="shared" ca="1" si="1050"/>
        <v/>
      </c>
      <c r="BV1097" s="7"/>
      <c r="BY1097" s="7"/>
      <c r="CB1097" s="131">
        <f t="shared" si="1034"/>
        <v>1094</v>
      </c>
      <c r="CC1097" s="132" t="str">
        <f t="shared" ca="1" si="1086"/>
        <v/>
      </c>
      <c r="CD1097" s="133" t="str">
        <f t="shared" ca="1" si="1035"/>
        <v/>
      </c>
      <c r="CE1097" s="133" t="str">
        <f t="shared" ca="1" si="1087"/>
        <v/>
      </c>
      <c r="CF1097" s="133" t="str">
        <f t="shared" ca="1" si="1036"/>
        <v/>
      </c>
      <c r="CG1097" s="133" t="str">
        <f t="shared" ca="1" si="1088"/>
        <v/>
      </c>
      <c r="CH1097" s="133" t="str">
        <f ca="1">IF($H1097="","",IF(MONTH($H1097)=MONTH($C$4)-1,MAX(0,(CG1097-SUM(N1086:N1097)+SUM(O1086:O1097))-(VLOOKUP(CB1097-12,$CB$3:$CH1096,6,FALSE))),0)*0.25)</f>
        <v/>
      </c>
      <c r="CI1097" s="133" t="str">
        <f ca="1">IF($H1097="","",CG1097-SUM($CH$4:$CH1097))</f>
        <v/>
      </c>
      <c r="CK1097" s="133" t="str">
        <f ca="1">IF($H1097="","",SUM($N$4:$N1097)+$CK$3)</f>
        <v/>
      </c>
      <c r="CL1097" s="133" t="str">
        <f ca="1">IF($H1097="","",SUM($O$4:$O1097))</f>
        <v/>
      </c>
      <c r="CM1097" s="133" t="str">
        <f t="shared" ca="1" si="1031"/>
        <v/>
      </c>
      <c r="CN1097" s="133" t="str">
        <f ca="1">IF($H1097="","",ROUND(IF(MONTH($H1097)=MONTH($C$4)-1,BT1097*(1+CC1097)-SUM($CM$4:$CM1097),0),2))</f>
        <v/>
      </c>
      <c r="CZ1097" s="132" t="str">
        <f t="shared" ca="1" si="1051"/>
        <v/>
      </c>
    </row>
    <row r="1098" spans="6:104" x14ac:dyDescent="0.2">
      <c r="F1098" s="3">
        <v>1095</v>
      </c>
      <c r="G1098" s="3">
        <f t="shared" si="1032"/>
        <v>92</v>
      </c>
      <c r="H1098" s="8" t="str">
        <f t="shared" ca="1" si="1089"/>
        <v/>
      </c>
      <c r="I1098" s="6" t="str">
        <f t="shared" ca="1" si="1037"/>
        <v/>
      </c>
      <c r="J1098" s="6" t="str">
        <f t="shared" ca="1" si="1038"/>
        <v/>
      </c>
      <c r="K1098" s="7"/>
      <c r="L1098" s="6" t="str">
        <f ca="1">IF($H1098="","",IF($J1098="",VLOOKUP($I1098,Sterbetafeln!$A$4:$I$124,$D$10,FALSE),MAX(0.0005,VLOOKUP($I1098,Sterbetafeln!$A$4:$I$124,$D$10,FALSE)*VLOOKUP($J1098,Sterbetafeln!$A$4:$I$124,$D$13,FALSE))))</f>
        <v/>
      </c>
      <c r="M1098" s="78">
        <f ca="1">SUM($O$3:$O1098)</f>
        <v>0</v>
      </c>
      <c r="N1098" s="25" t="str">
        <f t="shared" ca="1" si="1052"/>
        <v/>
      </c>
      <c r="O1098" s="25" t="str">
        <f t="shared" ca="1" si="1053"/>
        <v/>
      </c>
      <c r="P1098" s="25" t="str">
        <f t="shared" ca="1" si="1054"/>
        <v/>
      </c>
      <c r="Q1098" s="7" t="str">
        <f t="shared" ca="1" si="1055"/>
        <v/>
      </c>
      <c r="R1098" s="25" t="str">
        <f t="shared" ca="1" si="1056"/>
        <v/>
      </c>
      <c r="S1098" s="25">
        <f ca="1">SUM(R$3:R1098)</f>
        <v>0</v>
      </c>
      <c r="T1098" s="25" t="str">
        <f t="shared" ca="1" si="1057"/>
        <v/>
      </c>
      <c r="U1098" s="25" t="str">
        <f t="shared" ca="1" si="1039"/>
        <v/>
      </c>
      <c r="V1098" s="25" t="str">
        <f t="shared" ca="1" si="1058"/>
        <v/>
      </c>
      <c r="W1098" s="25" t="str">
        <f t="shared" ca="1" si="1040"/>
        <v/>
      </c>
      <c r="X1098" s="25" t="str">
        <f t="shared" ca="1" si="1059"/>
        <v/>
      </c>
      <c r="Y1098" s="25" t="str">
        <f t="shared" ca="1" si="1041"/>
        <v/>
      </c>
      <c r="Z1098" s="25" t="str">
        <f t="shared" ca="1" si="1033"/>
        <v/>
      </c>
      <c r="AA1098" s="25" t="str">
        <f t="shared" ca="1" si="1060"/>
        <v/>
      </c>
      <c r="AB1098" s="25" t="str">
        <f ca="1">IF($H1098="","",IF($Q1098="x",SUM(U$3:W1098)+SUM(Z$3:AA1098)-SUM(AB$3:AB1097),0))</f>
        <v/>
      </c>
      <c r="AC1098" s="25" t="str">
        <f t="shared" ca="1" si="1061"/>
        <v/>
      </c>
      <c r="AD1098" s="25" t="str">
        <f t="shared" ca="1" si="1042"/>
        <v/>
      </c>
      <c r="AE1098" s="7"/>
      <c r="AF1098" s="25" t="str">
        <f t="shared" ca="1" si="1062"/>
        <v/>
      </c>
      <c r="AG1098" s="25">
        <f ca="1">SUM(AF$3:AF1098)</f>
        <v>0</v>
      </c>
      <c r="AH1098" s="25" t="str">
        <f t="shared" ca="1" si="1063"/>
        <v/>
      </c>
      <c r="AI1098" s="25" t="str">
        <f t="shared" ca="1" si="1043"/>
        <v/>
      </c>
      <c r="AJ1098" s="25" t="str">
        <f t="shared" ca="1" si="1064"/>
        <v/>
      </c>
      <c r="AK1098" s="25" t="str">
        <f t="shared" ca="1" si="1044"/>
        <v/>
      </c>
      <c r="AL1098" s="25" t="str">
        <f t="shared" ca="1" si="1065"/>
        <v/>
      </c>
      <c r="AM1098" s="25" t="str">
        <f t="shared" ca="1" si="1045"/>
        <v/>
      </c>
      <c r="AN1098" s="25" t="str">
        <f t="shared" ca="1" si="1066"/>
        <v/>
      </c>
      <c r="AO1098" s="25" t="str">
        <f t="shared" ca="1" si="1067"/>
        <v/>
      </c>
      <c r="AP1098" s="25" t="str">
        <f ca="1">IF($H1098="","",IF($Q1098="x",SUM(AI$3:AK1098)+SUM(AN$3:AO1098)-SUM(AP$3:AP1097),0))</f>
        <v/>
      </c>
      <c r="AQ1098" s="25" t="str">
        <f t="shared" ca="1" si="1068"/>
        <v/>
      </c>
      <c r="AR1098" s="25" t="str">
        <f t="shared" ca="1" si="1046"/>
        <v/>
      </c>
      <c r="AS1098" s="7"/>
      <c r="AT1098" s="25" t="str">
        <f t="shared" ca="1" si="1069"/>
        <v/>
      </c>
      <c r="AU1098" s="25">
        <f ca="1">SUM(AT$3:AT1098)</f>
        <v>0</v>
      </c>
      <c r="AV1098" s="25" t="str">
        <f t="shared" ca="1" si="1070"/>
        <v/>
      </c>
      <c r="AW1098" s="25" t="str">
        <f t="shared" ca="1" si="1047"/>
        <v/>
      </c>
      <c r="AX1098" s="25" t="str">
        <f t="shared" ca="1" si="1071"/>
        <v/>
      </c>
      <c r="AY1098" s="25" t="str">
        <f t="shared" ca="1" si="1072"/>
        <v/>
      </c>
      <c r="AZ1098" s="25" t="str">
        <f t="shared" ca="1" si="1073"/>
        <v/>
      </c>
      <c r="BA1098" s="25" t="str">
        <f t="shared" ca="1" si="1074"/>
        <v/>
      </c>
      <c r="BB1098" s="25" t="str">
        <f t="shared" ca="1" si="1075"/>
        <v/>
      </c>
      <c r="BC1098" s="25" t="str">
        <f t="shared" ca="1" si="1076"/>
        <v/>
      </c>
      <c r="BD1098" s="25" t="str">
        <f ca="1">IF($H1098="","",IF($Q1098="x",SUM(AW$3:AY1098)+SUM(BB$3:BC1098)-SUM(BD$3:BD1097),0))</f>
        <v/>
      </c>
      <c r="BE1098" s="25" t="str">
        <f t="shared" ca="1" si="1077"/>
        <v/>
      </c>
      <c r="BF1098" s="25" t="str">
        <f t="shared" ca="1" si="1048"/>
        <v/>
      </c>
      <c r="BG1098" s="7"/>
      <c r="BI1098" s="25" t="str">
        <f t="shared" ca="1" si="1078"/>
        <v/>
      </c>
      <c r="BJ1098" s="25">
        <f ca="1">SUM(BI$3:BI1098)</f>
        <v>0</v>
      </c>
      <c r="BK1098" s="25" t="str">
        <f t="shared" ca="1" si="1090"/>
        <v/>
      </c>
      <c r="BL1098" s="25" t="str">
        <f t="shared" ca="1" si="1049"/>
        <v/>
      </c>
      <c r="BM1098" s="25" t="str">
        <f t="shared" ca="1" si="1079"/>
        <v/>
      </c>
      <c r="BN1098" s="25" t="str">
        <f t="shared" ca="1" si="1080"/>
        <v/>
      </c>
      <c r="BO1098" s="25" t="str">
        <f t="shared" ca="1" si="1081"/>
        <v/>
      </c>
      <c r="BP1098" s="25" t="str">
        <f t="shared" ca="1" si="1082"/>
        <v/>
      </c>
      <c r="BQ1098" s="25" t="str">
        <f t="shared" ca="1" si="1083"/>
        <v/>
      </c>
      <c r="BR1098" s="25" t="str">
        <f t="shared" ca="1" si="1084"/>
        <v/>
      </c>
      <c r="BS1098" s="25" t="str">
        <f ca="1">IF($H1098="","",IF($Q1098="x",SUM(BL$3:BN1098)+SUM(BQ$3:BR1098)-SUM(BS$3:BS1097),0))</f>
        <v/>
      </c>
      <c r="BT1098" s="25" t="str">
        <f t="shared" ca="1" si="1085"/>
        <v/>
      </c>
      <c r="BU1098" s="25" t="str">
        <f t="shared" ca="1" si="1050"/>
        <v/>
      </c>
      <c r="BV1098" s="7"/>
      <c r="BY1098" s="7"/>
      <c r="CB1098" s="131">
        <f t="shared" si="1034"/>
        <v>1095</v>
      </c>
      <c r="CC1098" s="132" t="str">
        <f t="shared" ca="1" si="1086"/>
        <v/>
      </c>
      <c r="CD1098" s="133" t="str">
        <f t="shared" ca="1" si="1035"/>
        <v/>
      </c>
      <c r="CE1098" s="133" t="str">
        <f t="shared" ca="1" si="1087"/>
        <v/>
      </c>
      <c r="CF1098" s="133" t="str">
        <f t="shared" ca="1" si="1036"/>
        <v/>
      </c>
      <c r="CG1098" s="133" t="str">
        <f t="shared" ca="1" si="1088"/>
        <v/>
      </c>
      <c r="CH1098" s="133" t="str">
        <f ca="1">IF($H1098="","",IF(MONTH($H1098)=MONTH($C$4)-1,MAX(0,(CG1098-SUM(N1087:N1098)+SUM(O1087:O1098))-(VLOOKUP(CB1098-12,$CB$3:$CH1097,6,FALSE))),0)*0.25)</f>
        <v/>
      </c>
      <c r="CI1098" s="133" t="str">
        <f ca="1">IF($H1098="","",CG1098-SUM($CH$4:$CH1098))</f>
        <v/>
      </c>
      <c r="CK1098" s="133" t="str">
        <f ca="1">IF($H1098="","",SUM($N$4:$N1098)+$CK$3)</f>
        <v/>
      </c>
      <c r="CL1098" s="133" t="str">
        <f ca="1">IF($H1098="","",SUM($O$4:$O1098))</f>
        <v/>
      </c>
      <c r="CM1098" s="133" t="str">
        <f t="shared" ca="1" si="1031"/>
        <v/>
      </c>
      <c r="CN1098" s="133" t="str">
        <f ca="1">IF($H1098="","",ROUND(IF(MONTH($H1098)=MONTH($C$4)-1,BT1098*(1+CC1098)-SUM($CM$4:$CM1098),0),2))</f>
        <v/>
      </c>
      <c r="CZ1098" s="132" t="str">
        <f t="shared" ca="1" si="1051"/>
        <v/>
      </c>
    </row>
    <row r="1099" spans="6:104" x14ac:dyDescent="0.2">
      <c r="F1099" s="3">
        <v>1096</v>
      </c>
      <c r="G1099" s="3">
        <f t="shared" si="1032"/>
        <v>92</v>
      </c>
      <c r="H1099" s="8" t="str">
        <f t="shared" ca="1" si="1089"/>
        <v/>
      </c>
      <c r="I1099" s="6" t="str">
        <f t="shared" ca="1" si="1037"/>
        <v/>
      </c>
      <c r="J1099" s="6" t="str">
        <f t="shared" ca="1" si="1038"/>
        <v/>
      </c>
      <c r="K1099" s="7"/>
      <c r="L1099" s="6" t="str">
        <f ca="1">IF($H1099="","",IF($J1099="",VLOOKUP($I1099,Sterbetafeln!$A$4:$I$124,$D$10,FALSE),MAX(0.0005,VLOOKUP($I1099,Sterbetafeln!$A$4:$I$124,$D$10,FALSE)*VLOOKUP($J1099,Sterbetafeln!$A$4:$I$124,$D$13,FALSE))))</f>
        <v/>
      </c>
      <c r="M1099" s="78">
        <f ca="1">SUM($O$3:$O1099)</f>
        <v>0</v>
      </c>
      <c r="N1099" s="25" t="str">
        <f t="shared" ca="1" si="1052"/>
        <v/>
      </c>
      <c r="O1099" s="25" t="str">
        <f t="shared" ca="1" si="1053"/>
        <v/>
      </c>
      <c r="P1099" s="25" t="str">
        <f t="shared" ca="1" si="1054"/>
        <v/>
      </c>
      <c r="Q1099" s="7" t="str">
        <f t="shared" ca="1" si="1055"/>
        <v/>
      </c>
      <c r="R1099" s="25" t="str">
        <f t="shared" ca="1" si="1056"/>
        <v/>
      </c>
      <c r="S1099" s="25">
        <f ca="1">SUM(R$3:R1099)</f>
        <v>0</v>
      </c>
      <c r="T1099" s="25" t="str">
        <f t="shared" ca="1" si="1057"/>
        <v/>
      </c>
      <c r="U1099" s="25" t="str">
        <f t="shared" ca="1" si="1039"/>
        <v/>
      </c>
      <c r="V1099" s="25" t="str">
        <f t="shared" ca="1" si="1058"/>
        <v/>
      </c>
      <c r="W1099" s="25" t="str">
        <f t="shared" ca="1" si="1040"/>
        <v/>
      </c>
      <c r="X1099" s="25" t="str">
        <f t="shared" ca="1" si="1059"/>
        <v/>
      </c>
      <c r="Y1099" s="25" t="str">
        <f t="shared" ca="1" si="1041"/>
        <v/>
      </c>
      <c r="Z1099" s="25" t="str">
        <f t="shared" ca="1" si="1033"/>
        <v/>
      </c>
      <c r="AA1099" s="25" t="str">
        <f t="shared" ca="1" si="1060"/>
        <v/>
      </c>
      <c r="AB1099" s="25" t="str">
        <f ca="1">IF($H1099="","",IF($Q1099="x",SUM(U$3:W1099)+SUM(Z$3:AA1099)-SUM(AB$3:AB1098),0))</f>
        <v/>
      </c>
      <c r="AC1099" s="25" t="str">
        <f t="shared" ca="1" si="1061"/>
        <v/>
      </c>
      <c r="AD1099" s="25" t="str">
        <f t="shared" ca="1" si="1042"/>
        <v/>
      </c>
      <c r="AE1099" s="7"/>
      <c r="AF1099" s="25" t="str">
        <f t="shared" ca="1" si="1062"/>
        <v/>
      </c>
      <c r="AG1099" s="25">
        <f ca="1">SUM(AF$3:AF1099)</f>
        <v>0</v>
      </c>
      <c r="AH1099" s="25" t="str">
        <f t="shared" ca="1" si="1063"/>
        <v/>
      </c>
      <c r="AI1099" s="25" t="str">
        <f t="shared" ca="1" si="1043"/>
        <v/>
      </c>
      <c r="AJ1099" s="25" t="str">
        <f t="shared" ca="1" si="1064"/>
        <v/>
      </c>
      <c r="AK1099" s="25" t="str">
        <f t="shared" ca="1" si="1044"/>
        <v/>
      </c>
      <c r="AL1099" s="25" t="str">
        <f t="shared" ca="1" si="1065"/>
        <v/>
      </c>
      <c r="AM1099" s="25" t="str">
        <f t="shared" ca="1" si="1045"/>
        <v/>
      </c>
      <c r="AN1099" s="25" t="str">
        <f t="shared" ca="1" si="1066"/>
        <v/>
      </c>
      <c r="AO1099" s="25" t="str">
        <f t="shared" ca="1" si="1067"/>
        <v/>
      </c>
      <c r="AP1099" s="25" t="str">
        <f ca="1">IF($H1099="","",IF($Q1099="x",SUM(AI$3:AK1099)+SUM(AN$3:AO1099)-SUM(AP$3:AP1098),0))</f>
        <v/>
      </c>
      <c r="AQ1099" s="25" t="str">
        <f t="shared" ca="1" si="1068"/>
        <v/>
      </c>
      <c r="AR1099" s="25" t="str">
        <f t="shared" ca="1" si="1046"/>
        <v/>
      </c>
      <c r="AS1099" s="7"/>
      <c r="AT1099" s="25" t="str">
        <f t="shared" ca="1" si="1069"/>
        <v/>
      </c>
      <c r="AU1099" s="25">
        <f ca="1">SUM(AT$3:AT1099)</f>
        <v>0</v>
      </c>
      <c r="AV1099" s="25" t="str">
        <f t="shared" ca="1" si="1070"/>
        <v/>
      </c>
      <c r="AW1099" s="25" t="str">
        <f t="shared" ca="1" si="1047"/>
        <v/>
      </c>
      <c r="AX1099" s="25" t="str">
        <f t="shared" ca="1" si="1071"/>
        <v/>
      </c>
      <c r="AY1099" s="25" t="str">
        <f t="shared" ca="1" si="1072"/>
        <v/>
      </c>
      <c r="AZ1099" s="25" t="str">
        <f t="shared" ca="1" si="1073"/>
        <v/>
      </c>
      <c r="BA1099" s="25" t="str">
        <f t="shared" ca="1" si="1074"/>
        <v/>
      </c>
      <c r="BB1099" s="25" t="str">
        <f t="shared" ca="1" si="1075"/>
        <v/>
      </c>
      <c r="BC1099" s="25" t="str">
        <f t="shared" ca="1" si="1076"/>
        <v/>
      </c>
      <c r="BD1099" s="25" t="str">
        <f ca="1">IF($H1099="","",IF($Q1099="x",SUM(AW$3:AY1099)+SUM(BB$3:BC1099)-SUM(BD$3:BD1098),0))</f>
        <v/>
      </c>
      <c r="BE1099" s="25" t="str">
        <f t="shared" ca="1" si="1077"/>
        <v/>
      </c>
      <c r="BF1099" s="25" t="str">
        <f t="shared" ca="1" si="1048"/>
        <v/>
      </c>
      <c r="BG1099" s="7"/>
      <c r="BI1099" s="25" t="str">
        <f t="shared" ca="1" si="1078"/>
        <v/>
      </c>
      <c r="BJ1099" s="25">
        <f ca="1">SUM(BI$3:BI1099)</f>
        <v>0</v>
      </c>
      <c r="BK1099" s="25" t="str">
        <f t="shared" ca="1" si="1090"/>
        <v/>
      </c>
      <c r="BL1099" s="25" t="str">
        <f t="shared" ca="1" si="1049"/>
        <v/>
      </c>
      <c r="BM1099" s="25" t="str">
        <f t="shared" ca="1" si="1079"/>
        <v/>
      </c>
      <c r="BN1099" s="25" t="str">
        <f t="shared" ca="1" si="1080"/>
        <v/>
      </c>
      <c r="BO1099" s="25" t="str">
        <f t="shared" ca="1" si="1081"/>
        <v/>
      </c>
      <c r="BP1099" s="25" t="str">
        <f t="shared" ca="1" si="1082"/>
        <v/>
      </c>
      <c r="BQ1099" s="25" t="str">
        <f t="shared" ca="1" si="1083"/>
        <v/>
      </c>
      <c r="BR1099" s="25" t="str">
        <f t="shared" ca="1" si="1084"/>
        <v/>
      </c>
      <c r="BS1099" s="25" t="str">
        <f ca="1">IF($H1099="","",IF($Q1099="x",SUM(BL$3:BN1099)+SUM(BQ$3:BR1099)-SUM(BS$3:BS1098),0))</f>
        <v/>
      </c>
      <c r="BT1099" s="25" t="str">
        <f t="shared" ca="1" si="1085"/>
        <v/>
      </c>
      <c r="BU1099" s="25" t="str">
        <f t="shared" ca="1" si="1050"/>
        <v/>
      </c>
      <c r="BV1099" s="7"/>
      <c r="BY1099" s="7"/>
      <c r="CB1099" s="131">
        <f t="shared" si="1034"/>
        <v>1096</v>
      </c>
      <c r="CC1099" s="132" t="str">
        <f t="shared" ca="1" si="1086"/>
        <v/>
      </c>
      <c r="CD1099" s="133" t="str">
        <f t="shared" ca="1" si="1035"/>
        <v/>
      </c>
      <c r="CE1099" s="133" t="str">
        <f t="shared" ca="1" si="1087"/>
        <v/>
      </c>
      <c r="CF1099" s="133" t="str">
        <f t="shared" ca="1" si="1036"/>
        <v/>
      </c>
      <c r="CG1099" s="133" t="str">
        <f t="shared" ca="1" si="1088"/>
        <v/>
      </c>
      <c r="CH1099" s="133" t="str">
        <f ca="1">IF($H1099="","",IF(MONTH($H1099)=MONTH($C$4)-1,MAX(0,(CG1099-SUM(N1088:N1099)+SUM(O1088:O1099))-(VLOOKUP(CB1099-12,$CB$3:$CH1098,6,FALSE))),0)*0.25)</f>
        <v/>
      </c>
      <c r="CI1099" s="133" t="str">
        <f ca="1">IF($H1099="","",CG1099-SUM($CH$4:$CH1099))</f>
        <v/>
      </c>
      <c r="CK1099" s="133" t="str">
        <f ca="1">IF($H1099="","",SUM($N$4:$N1099)+$CK$3)</f>
        <v/>
      </c>
      <c r="CL1099" s="133" t="str">
        <f ca="1">IF($H1099="","",SUM($O$4:$O1099))</f>
        <v/>
      </c>
      <c r="CM1099" s="133" t="str">
        <f t="shared" ca="1" si="1031"/>
        <v/>
      </c>
      <c r="CN1099" s="133" t="str">
        <f ca="1">IF($H1099="","",ROUND(IF(MONTH($H1099)=MONTH($C$4)-1,BT1099*(1+CC1099)-SUM($CM$4:$CM1099),0),2))</f>
        <v/>
      </c>
      <c r="CZ1099" s="132" t="str">
        <f t="shared" ca="1" si="1051"/>
        <v/>
      </c>
    </row>
    <row r="1100" spans="6:104" x14ac:dyDescent="0.2">
      <c r="F1100" s="3">
        <v>1097</v>
      </c>
      <c r="G1100" s="3">
        <f t="shared" si="1032"/>
        <v>92</v>
      </c>
      <c r="H1100" s="8" t="str">
        <f t="shared" ca="1" si="1089"/>
        <v/>
      </c>
      <c r="I1100" s="6" t="str">
        <f t="shared" ca="1" si="1037"/>
        <v/>
      </c>
      <c r="J1100" s="6" t="str">
        <f t="shared" ca="1" si="1038"/>
        <v/>
      </c>
      <c r="K1100" s="7"/>
      <c r="L1100" s="6" t="str">
        <f ca="1">IF($H1100="","",IF($J1100="",VLOOKUP($I1100,Sterbetafeln!$A$4:$I$124,$D$10,FALSE),MAX(0.0005,VLOOKUP($I1100,Sterbetafeln!$A$4:$I$124,$D$10,FALSE)*VLOOKUP($J1100,Sterbetafeln!$A$4:$I$124,$D$13,FALSE))))</f>
        <v/>
      </c>
      <c r="M1100" s="78">
        <f ca="1">SUM($O$3:$O1100)</f>
        <v>0</v>
      </c>
      <c r="N1100" s="25" t="str">
        <f t="shared" ca="1" si="1052"/>
        <v/>
      </c>
      <c r="O1100" s="25" t="str">
        <f t="shared" ca="1" si="1053"/>
        <v/>
      </c>
      <c r="P1100" s="25" t="str">
        <f t="shared" ca="1" si="1054"/>
        <v/>
      </c>
      <c r="Q1100" s="7" t="str">
        <f t="shared" ca="1" si="1055"/>
        <v/>
      </c>
      <c r="R1100" s="25" t="str">
        <f t="shared" ca="1" si="1056"/>
        <v/>
      </c>
      <c r="S1100" s="25">
        <f ca="1">SUM(R$3:R1100)</f>
        <v>0</v>
      </c>
      <c r="T1100" s="25" t="str">
        <f t="shared" ca="1" si="1057"/>
        <v/>
      </c>
      <c r="U1100" s="25" t="str">
        <f t="shared" ca="1" si="1039"/>
        <v/>
      </c>
      <c r="V1100" s="25" t="str">
        <f t="shared" ca="1" si="1058"/>
        <v/>
      </c>
      <c r="W1100" s="25" t="str">
        <f t="shared" ca="1" si="1040"/>
        <v/>
      </c>
      <c r="X1100" s="25" t="str">
        <f t="shared" ca="1" si="1059"/>
        <v/>
      </c>
      <c r="Y1100" s="25" t="str">
        <f t="shared" ca="1" si="1041"/>
        <v/>
      </c>
      <c r="Z1100" s="25" t="str">
        <f t="shared" ca="1" si="1033"/>
        <v/>
      </c>
      <c r="AA1100" s="25" t="str">
        <f t="shared" ca="1" si="1060"/>
        <v/>
      </c>
      <c r="AB1100" s="25" t="str">
        <f ca="1">IF($H1100="","",IF($Q1100="x",SUM(U$3:W1100)+SUM(Z$3:AA1100)-SUM(AB$3:AB1099),0))</f>
        <v/>
      </c>
      <c r="AC1100" s="25" t="str">
        <f t="shared" ca="1" si="1061"/>
        <v/>
      </c>
      <c r="AD1100" s="25" t="str">
        <f t="shared" ca="1" si="1042"/>
        <v/>
      </c>
      <c r="AE1100" s="7"/>
      <c r="AF1100" s="25" t="str">
        <f t="shared" ca="1" si="1062"/>
        <v/>
      </c>
      <c r="AG1100" s="25">
        <f ca="1">SUM(AF$3:AF1100)</f>
        <v>0</v>
      </c>
      <c r="AH1100" s="25" t="str">
        <f t="shared" ca="1" si="1063"/>
        <v/>
      </c>
      <c r="AI1100" s="25" t="str">
        <f t="shared" ca="1" si="1043"/>
        <v/>
      </c>
      <c r="AJ1100" s="25" t="str">
        <f t="shared" ca="1" si="1064"/>
        <v/>
      </c>
      <c r="AK1100" s="25" t="str">
        <f t="shared" ca="1" si="1044"/>
        <v/>
      </c>
      <c r="AL1100" s="25" t="str">
        <f t="shared" ca="1" si="1065"/>
        <v/>
      </c>
      <c r="AM1100" s="25" t="str">
        <f t="shared" ca="1" si="1045"/>
        <v/>
      </c>
      <c r="AN1100" s="25" t="str">
        <f t="shared" ca="1" si="1066"/>
        <v/>
      </c>
      <c r="AO1100" s="25" t="str">
        <f t="shared" ca="1" si="1067"/>
        <v/>
      </c>
      <c r="AP1100" s="25" t="str">
        <f ca="1">IF($H1100="","",IF($Q1100="x",SUM(AI$3:AK1100)+SUM(AN$3:AO1100)-SUM(AP$3:AP1099),0))</f>
        <v/>
      </c>
      <c r="AQ1100" s="25" t="str">
        <f t="shared" ca="1" si="1068"/>
        <v/>
      </c>
      <c r="AR1100" s="25" t="str">
        <f t="shared" ca="1" si="1046"/>
        <v/>
      </c>
      <c r="AS1100" s="7"/>
      <c r="AT1100" s="25" t="str">
        <f t="shared" ca="1" si="1069"/>
        <v/>
      </c>
      <c r="AU1100" s="25">
        <f ca="1">SUM(AT$3:AT1100)</f>
        <v>0</v>
      </c>
      <c r="AV1100" s="25" t="str">
        <f t="shared" ca="1" si="1070"/>
        <v/>
      </c>
      <c r="AW1100" s="25" t="str">
        <f t="shared" ca="1" si="1047"/>
        <v/>
      </c>
      <c r="AX1100" s="25" t="str">
        <f t="shared" ca="1" si="1071"/>
        <v/>
      </c>
      <c r="AY1100" s="25" t="str">
        <f t="shared" ca="1" si="1072"/>
        <v/>
      </c>
      <c r="AZ1100" s="25" t="str">
        <f t="shared" ca="1" si="1073"/>
        <v/>
      </c>
      <c r="BA1100" s="25" t="str">
        <f t="shared" ca="1" si="1074"/>
        <v/>
      </c>
      <c r="BB1100" s="25" t="str">
        <f t="shared" ca="1" si="1075"/>
        <v/>
      </c>
      <c r="BC1100" s="25" t="str">
        <f t="shared" ca="1" si="1076"/>
        <v/>
      </c>
      <c r="BD1100" s="25" t="str">
        <f ca="1">IF($H1100="","",IF($Q1100="x",SUM(AW$3:AY1100)+SUM(BB$3:BC1100)-SUM(BD$3:BD1099),0))</f>
        <v/>
      </c>
      <c r="BE1100" s="25" t="str">
        <f t="shared" ca="1" si="1077"/>
        <v/>
      </c>
      <c r="BF1100" s="25" t="str">
        <f t="shared" ca="1" si="1048"/>
        <v/>
      </c>
      <c r="BG1100" s="7"/>
      <c r="BI1100" s="25" t="str">
        <f t="shared" ca="1" si="1078"/>
        <v/>
      </c>
      <c r="BJ1100" s="25">
        <f ca="1">SUM(BI$3:BI1100)</f>
        <v>0</v>
      </c>
      <c r="BK1100" s="25" t="str">
        <f t="shared" ca="1" si="1090"/>
        <v/>
      </c>
      <c r="BL1100" s="25" t="str">
        <f t="shared" ca="1" si="1049"/>
        <v/>
      </c>
      <c r="BM1100" s="25" t="str">
        <f t="shared" ca="1" si="1079"/>
        <v/>
      </c>
      <c r="BN1100" s="25" t="str">
        <f t="shared" ca="1" si="1080"/>
        <v/>
      </c>
      <c r="BO1100" s="25" t="str">
        <f t="shared" ca="1" si="1081"/>
        <v/>
      </c>
      <c r="BP1100" s="25" t="str">
        <f t="shared" ca="1" si="1082"/>
        <v/>
      </c>
      <c r="BQ1100" s="25" t="str">
        <f t="shared" ca="1" si="1083"/>
        <v/>
      </c>
      <c r="BR1100" s="25" t="str">
        <f t="shared" ca="1" si="1084"/>
        <v/>
      </c>
      <c r="BS1100" s="25" t="str">
        <f ca="1">IF($H1100="","",IF($Q1100="x",SUM(BL$3:BN1100)+SUM(BQ$3:BR1100)-SUM(BS$3:BS1099),0))</f>
        <v/>
      </c>
      <c r="BT1100" s="25" t="str">
        <f t="shared" ca="1" si="1085"/>
        <v/>
      </c>
      <c r="BU1100" s="25" t="str">
        <f t="shared" ca="1" si="1050"/>
        <v/>
      </c>
      <c r="BV1100" s="7"/>
      <c r="BY1100" s="7"/>
      <c r="CB1100" s="131">
        <f t="shared" si="1034"/>
        <v>1097</v>
      </c>
      <c r="CC1100" s="132" t="str">
        <f t="shared" ca="1" si="1086"/>
        <v/>
      </c>
      <c r="CD1100" s="133" t="str">
        <f t="shared" ca="1" si="1035"/>
        <v/>
      </c>
      <c r="CE1100" s="133" t="str">
        <f t="shared" ca="1" si="1087"/>
        <v/>
      </c>
      <c r="CF1100" s="133" t="str">
        <f t="shared" ca="1" si="1036"/>
        <v/>
      </c>
      <c r="CG1100" s="133" t="str">
        <f t="shared" ca="1" si="1088"/>
        <v/>
      </c>
      <c r="CH1100" s="133" t="str">
        <f ca="1">IF($H1100="","",IF(MONTH($H1100)=MONTH($C$4)-1,MAX(0,(CG1100-SUM(N1089:N1100)+SUM(O1089:O1100))-(VLOOKUP(CB1100-12,$CB$3:$CH1099,6,FALSE))),0)*0.25)</f>
        <v/>
      </c>
      <c r="CI1100" s="133" t="str">
        <f ca="1">IF($H1100="","",CG1100-SUM($CH$4:$CH1100))</f>
        <v/>
      </c>
      <c r="CK1100" s="133" t="str">
        <f ca="1">IF($H1100="","",SUM($N$4:$N1100)+$CK$3)</f>
        <v/>
      </c>
      <c r="CL1100" s="133" t="str">
        <f ca="1">IF($H1100="","",SUM($O$4:$O1100))</f>
        <v/>
      </c>
      <c r="CM1100" s="133" t="str">
        <f t="shared" ca="1" si="1031"/>
        <v/>
      </c>
      <c r="CN1100" s="133" t="str">
        <f ca="1">IF($H1100="","",ROUND(IF(MONTH($H1100)=MONTH($C$4)-1,BT1100*(1+CC1100)-SUM($CM$4:$CM1100),0),2))</f>
        <v/>
      </c>
      <c r="CZ1100" s="132" t="str">
        <f t="shared" ca="1" si="1051"/>
        <v/>
      </c>
    </row>
    <row r="1101" spans="6:104" x14ac:dyDescent="0.2">
      <c r="F1101" s="3">
        <v>1098</v>
      </c>
      <c r="G1101" s="3">
        <f t="shared" si="1032"/>
        <v>92</v>
      </c>
      <c r="H1101" s="8" t="str">
        <f t="shared" ca="1" si="1089"/>
        <v/>
      </c>
      <c r="I1101" s="6" t="str">
        <f t="shared" ca="1" si="1037"/>
        <v/>
      </c>
      <c r="J1101" s="6" t="str">
        <f t="shared" ca="1" si="1038"/>
        <v/>
      </c>
      <c r="K1101" s="7"/>
      <c r="L1101" s="6" t="str">
        <f ca="1">IF($H1101="","",IF($J1101="",VLOOKUP($I1101,Sterbetafeln!$A$4:$I$124,$D$10,FALSE),MAX(0.0005,VLOOKUP($I1101,Sterbetafeln!$A$4:$I$124,$D$10,FALSE)*VLOOKUP($J1101,Sterbetafeln!$A$4:$I$124,$D$13,FALSE))))</f>
        <v/>
      </c>
      <c r="M1101" s="78">
        <f ca="1">SUM($O$3:$O1101)</f>
        <v>0</v>
      </c>
      <c r="N1101" s="25" t="str">
        <f t="shared" ca="1" si="1052"/>
        <v/>
      </c>
      <c r="O1101" s="25" t="str">
        <f t="shared" ca="1" si="1053"/>
        <v/>
      </c>
      <c r="P1101" s="25" t="str">
        <f t="shared" ca="1" si="1054"/>
        <v/>
      </c>
      <c r="Q1101" s="7" t="str">
        <f t="shared" ca="1" si="1055"/>
        <v/>
      </c>
      <c r="R1101" s="25" t="str">
        <f t="shared" ca="1" si="1056"/>
        <v/>
      </c>
      <c r="S1101" s="25">
        <f ca="1">SUM(R$3:R1101)</f>
        <v>0</v>
      </c>
      <c r="T1101" s="25" t="str">
        <f t="shared" ca="1" si="1057"/>
        <v/>
      </c>
      <c r="U1101" s="25" t="str">
        <f t="shared" ca="1" si="1039"/>
        <v/>
      </c>
      <c r="V1101" s="25" t="str">
        <f t="shared" ca="1" si="1058"/>
        <v/>
      </c>
      <c r="W1101" s="25" t="str">
        <f t="shared" ca="1" si="1040"/>
        <v/>
      </c>
      <c r="X1101" s="25" t="str">
        <f t="shared" ca="1" si="1059"/>
        <v/>
      </c>
      <c r="Y1101" s="25" t="str">
        <f t="shared" ca="1" si="1041"/>
        <v/>
      </c>
      <c r="Z1101" s="25" t="str">
        <f t="shared" ca="1" si="1033"/>
        <v/>
      </c>
      <c r="AA1101" s="25" t="str">
        <f t="shared" ca="1" si="1060"/>
        <v/>
      </c>
      <c r="AB1101" s="25" t="str">
        <f ca="1">IF($H1101="","",IF($Q1101="x",SUM(U$3:W1101)+SUM(Z$3:AA1101)-SUM(AB$3:AB1100),0))</f>
        <v/>
      </c>
      <c r="AC1101" s="25" t="str">
        <f t="shared" ca="1" si="1061"/>
        <v/>
      </c>
      <c r="AD1101" s="25" t="str">
        <f t="shared" ca="1" si="1042"/>
        <v/>
      </c>
      <c r="AE1101" s="7"/>
      <c r="AF1101" s="25" t="str">
        <f t="shared" ca="1" si="1062"/>
        <v/>
      </c>
      <c r="AG1101" s="25">
        <f ca="1">SUM(AF$3:AF1101)</f>
        <v>0</v>
      </c>
      <c r="AH1101" s="25" t="str">
        <f t="shared" ca="1" si="1063"/>
        <v/>
      </c>
      <c r="AI1101" s="25" t="str">
        <f t="shared" ca="1" si="1043"/>
        <v/>
      </c>
      <c r="AJ1101" s="25" t="str">
        <f t="shared" ca="1" si="1064"/>
        <v/>
      </c>
      <c r="AK1101" s="25" t="str">
        <f t="shared" ca="1" si="1044"/>
        <v/>
      </c>
      <c r="AL1101" s="25" t="str">
        <f t="shared" ca="1" si="1065"/>
        <v/>
      </c>
      <c r="AM1101" s="25" t="str">
        <f t="shared" ca="1" si="1045"/>
        <v/>
      </c>
      <c r="AN1101" s="25" t="str">
        <f t="shared" ca="1" si="1066"/>
        <v/>
      </c>
      <c r="AO1101" s="25" t="str">
        <f t="shared" ca="1" si="1067"/>
        <v/>
      </c>
      <c r="AP1101" s="25" t="str">
        <f ca="1">IF($H1101="","",IF($Q1101="x",SUM(AI$3:AK1101)+SUM(AN$3:AO1101)-SUM(AP$3:AP1100),0))</f>
        <v/>
      </c>
      <c r="AQ1101" s="25" t="str">
        <f t="shared" ca="1" si="1068"/>
        <v/>
      </c>
      <c r="AR1101" s="25" t="str">
        <f t="shared" ca="1" si="1046"/>
        <v/>
      </c>
      <c r="AS1101" s="7"/>
      <c r="AT1101" s="25" t="str">
        <f t="shared" ca="1" si="1069"/>
        <v/>
      </c>
      <c r="AU1101" s="25">
        <f ca="1">SUM(AT$3:AT1101)</f>
        <v>0</v>
      </c>
      <c r="AV1101" s="25" t="str">
        <f t="shared" ca="1" si="1070"/>
        <v/>
      </c>
      <c r="AW1101" s="25" t="str">
        <f t="shared" ca="1" si="1047"/>
        <v/>
      </c>
      <c r="AX1101" s="25" t="str">
        <f t="shared" ca="1" si="1071"/>
        <v/>
      </c>
      <c r="AY1101" s="25" t="str">
        <f t="shared" ca="1" si="1072"/>
        <v/>
      </c>
      <c r="AZ1101" s="25" t="str">
        <f t="shared" ca="1" si="1073"/>
        <v/>
      </c>
      <c r="BA1101" s="25" t="str">
        <f t="shared" ca="1" si="1074"/>
        <v/>
      </c>
      <c r="BB1101" s="25" t="str">
        <f t="shared" ca="1" si="1075"/>
        <v/>
      </c>
      <c r="BC1101" s="25" t="str">
        <f t="shared" ca="1" si="1076"/>
        <v/>
      </c>
      <c r="BD1101" s="25" t="str">
        <f ca="1">IF($H1101="","",IF($Q1101="x",SUM(AW$3:AY1101)+SUM(BB$3:BC1101)-SUM(BD$3:BD1100),0))</f>
        <v/>
      </c>
      <c r="BE1101" s="25" t="str">
        <f t="shared" ca="1" si="1077"/>
        <v/>
      </c>
      <c r="BF1101" s="25" t="str">
        <f t="shared" ca="1" si="1048"/>
        <v/>
      </c>
      <c r="BG1101" s="7"/>
      <c r="BI1101" s="25" t="str">
        <f t="shared" ca="1" si="1078"/>
        <v/>
      </c>
      <c r="BJ1101" s="25">
        <f ca="1">SUM(BI$3:BI1101)</f>
        <v>0</v>
      </c>
      <c r="BK1101" s="25" t="str">
        <f t="shared" ca="1" si="1090"/>
        <v/>
      </c>
      <c r="BL1101" s="25" t="str">
        <f t="shared" ca="1" si="1049"/>
        <v/>
      </c>
      <c r="BM1101" s="25" t="str">
        <f t="shared" ca="1" si="1079"/>
        <v/>
      </c>
      <c r="BN1101" s="25" t="str">
        <f t="shared" ca="1" si="1080"/>
        <v/>
      </c>
      <c r="BO1101" s="25" t="str">
        <f t="shared" ca="1" si="1081"/>
        <v/>
      </c>
      <c r="BP1101" s="25" t="str">
        <f t="shared" ca="1" si="1082"/>
        <v/>
      </c>
      <c r="BQ1101" s="25" t="str">
        <f t="shared" ca="1" si="1083"/>
        <v/>
      </c>
      <c r="BR1101" s="25" t="str">
        <f t="shared" ca="1" si="1084"/>
        <v/>
      </c>
      <c r="BS1101" s="25" t="str">
        <f ca="1">IF($H1101="","",IF($Q1101="x",SUM(BL$3:BN1101)+SUM(BQ$3:BR1101)-SUM(BS$3:BS1100),0))</f>
        <v/>
      </c>
      <c r="BT1101" s="25" t="str">
        <f t="shared" ca="1" si="1085"/>
        <v/>
      </c>
      <c r="BU1101" s="25" t="str">
        <f t="shared" ca="1" si="1050"/>
        <v/>
      </c>
      <c r="BV1101" s="7"/>
      <c r="BY1101" s="7"/>
      <c r="CB1101" s="131">
        <f t="shared" si="1034"/>
        <v>1098</v>
      </c>
      <c r="CC1101" s="132" t="str">
        <f t="shared" ca="1" si="1086"/>
        <v/>
      </c>
      <c r="CD1101" s="133" t="str">
        <f t="shared" ca="1" si="1035"/>
        <v/>
      </c>
      <c r="CE1101" s="133" t="str">
        <f t="shared" ca="1" si="1087"/>
        <v/>
      </c>
      <c r="CF1101" s="133" t="str">
        <f t="shared" ca="1" si="1036"/>
        <v/>
      </c>
      <c r="CG1101" s="133" t="str">
        <f t="shared" ca="1" si="1088"/>
        <v/>
      </c>
      <c r="CH1101" s="133" t="str">
        <f ca="1">IF($H1101="","",IF(MONTH($H1101)=MONTH($C$4)-1,MAX(0,(CG1101-SUM(N1090:N1101)+SUM(O1090:O1101))-(VLOOKUP(CB1101-12,$CB$3:$CH1100,6,FALSE))),0)*0.25)</f>
        <v/>
      </c>
      <c r="CI1101" s="133" t="str">
        <f ca="1">IF($H1101="","",CG1101-SUM($CH$4:$CH1101))</f>
        <v/>
      </c>
      <c r="CK1101" s="133" t="str">
        <f ca="1">IF($H1101="","",SUM($N$4:$N1101)+$CK$3)</f>
        <v/>
      </c>
      <c r="CL1101" s="133" t="str">
        <f ca="1">IF($H1101="","",SUM($O$4:$O1101))</f>
        <v/>
      </c>
      <c r="CM1101" s="133" t="str">
        <f t="shared" ca="1" si="1031"/>
        <v/>
      </c>
      <c r="CN1101" s="133" t="str">
        <f ca="1">IF($H1101="","",ROUND(IF(MONTH($H1101)=MONTH($C$4)-1,BT1101*(1+CC1101)-SUM($CM$4:$CM1101),0),2))</f>
        <v/>
      </c>
      <c r="CZ1101" s="132" t="str">
        <f t="shared" ca="1" si="1051"/>
        <v/>
      </c>
    </row>
    <row r="1102" spans="6:104" x14ac:dyDescent="0.2">
      <c r="F1102" s="3">
        <v>1099</v>
      </c>
      <c r="G1102" s="3">
        <f t="shared" ref="G1102:G1140" si="1091">ROUNDDOWN((F1102-1)/12+1,0)</f>
        <v>92</v>
      </c>
      <c r="H1102" s="8" t="str">
        <f t="shared" ca="1" si="1089"/>
        <v/>
      </c>
      <c r="I1102" s="6" t="str">
        <f t="shared" ca="1" si="1037"/>
        <v/>
      </c>
      <c r="J1102" s="6" t="str">
        <f t="shared" ca="1" si="1038"/>
        <v/>
      </c>
      <c r="K1102" s="7"/>
      <c r="L1102" s="6" t="str">
        <f ca="1">IF($H1102="","",IF($J1102="",VLOOKUP($I1102,Sterbetafeln!$A$4:$I$124,$D$10,FALSE),MAX(0.0005,VLOOKUP($I1102,Sterbetafeln!$A$4:$I$124,$D$10,FALSE)*VLOOKUP($J1102,Sterbetafeln!$A$4:$I$124,$D$13,FALSE))))</f>
        <v/>
      </c>
      <c r="M1102" s="78">
        <f ca="1">SUM($O$3:$O1102)</f>
        <v>0</v>
      </c>
      <c r="N1102" s="25" t="str">
        <f t="shared" ca="1" si="1052"/>
        <v/>
      </c>
      <c r="O1102" s="25" t="str">
        <f t="shared" ca="1" si="1053"/>
        <v/>
      </c>
      <c r="P1102" s="25" t="str">
        <f t="shared" ca="1" si="1054"/>
        <v/>
      </c>
      <c r="Q1102" s="7" t="str">
        <f t="shared" ca="1" si="1055"/>
        <v/>
      </c>
      <c r="R1102" s="25" t="str">
        <f t="shared" ca="1" si="1056"/>
        <v/>
      </c>
      <c r="S1102" s="25">
        <f ca="1">SUM(R$3:R1102)</f>
        <v>0</v>
      </c>
      <c r="T1102" s="25" t="str">
        <f t="shared" ca="1" si="1057"/>
        <v/>
      </c>
      <c r="U1102" s="25" t="str">
        <f t="shared" ca="1" si="1039"/>
        <v/>
      </c>
      <c r="V1102" s="25" t="str">
        <f t="shared" ca="1" si="1058"/>
        <v/>
      </c>
      <c r="W1102" s="25" t="str">
        <f t="shared" ca="1" si="1040"/>
        <v/>
      </c>
      <c r="X1102" s="25" t="str">
        <f t="shared" ca="1" si="1059"/>
        <v/>
      </c>
      <c r="Y1102" s="25" t="str">
        <f t="shared" ca="1" si="1041"/>
        <v/>
      </c>
      <c r="Z1102" s="25" t="str">
        <f t="shared" ref="Z1102:Z1140" ca="1" si="1092">IF($H1102="","",ROUND((Y1102*$L1102)/12,2))</f>
        <v/>
      </c>
      <c r="AA1102" s="25" t="str">
        <f t="shared" ca="1" si="1060"/>
        <v/>
      </c>
      <c r="AB1102" s="25" t="str">
        <f ca="1">IF($H1102="","",IF($Q1102="x",SUM(U$3:W1102)+SUM(Z$3:AA1102)-SUM(AB$3:AB1101),0))</f>
        <v/>
      </c>
      <c r="AC1102" s="25" t="str">
        <f t="shared" ca="1" si="1061"/>
        <v/>
      </c>
      <c r="AD1102" s="25" t="str">
        <f t="shared" ca="1" si="1042"/>
        <v/>
      </c>
      <c r="AE1102" s="7"/>
      <c r="AF1102" s="25" t="str">
        <f t="shared" ca="1" si="1062"/>
        <v/>
      </c>
      <c r="AG1102" s="25">
        <f ca="1">SUM(AF$3:AF1102)</f>
        <v>0</v>
      </c>
      <c r="AH1102" s="25" t="str">
        <f t="shared" ca="1" si="1063"/>
        <v/>
      </c>
      <c r="AI1102" s="25" t="str">
        <f t="shared" ca="1" si="1043"/>
        <v/>
      </c>
      <c r="AJ1102" s="25" t="str">
        <f t="shared" ca="1" si="1064"/>
        <v/>
      </c>
      <c r="AK1102" s="25" t="str">
        <f t="shared" ca="1" si="1044"/>
        <v/>
      </c>
      <c r="AL1102" s="25" t="str">
        <f t="shared" ca="1" si="1065"/>
        <v/>
      </c>
      <c r="AM1102" s="25" t="str">
        <f t="shared" ca="1" si="1045"/>
        <v/>
      </c>
      <c r="AN1102" s="25" t="str">
        <f t="shared" ca="1" si="1066"/>
        <v/>
      </c>
      <c r="AO1102" s="25" t="str">
        <f t="shared" ca="1" si="1067"/>
        <v/>
      </c>
      <c r="AP1102" s="25" t="str">
        <f ca="1">IF($H1102="","",IF($Q1102="x",SUM(AI$3:AK1102)+SUM(AN$3:AO1102)-SUM(AP$3:AP1101),0))</f>
        <v/>
      </c>
      <c r="AQ1102" s="25" t="str">
        <f t="shared" ca="1" si="1068"/>
        <v/>
      </c>
      <c r="AR1102" s="25" t="str">
        <f t="shared" ca="1" si="1046"/>
        <v/>
      </c>
      <c r="AS1102" s="7"/>
      <c r="AT1102" s="25" t="str">
        <f t="shared" ca="1" si="1069"/>
        <v/>
      </c>
      <c r="AU1102" s="25">
        <f ca="1">SUM(AT$3:AT1102)</f>
        <v>0</v>
      </c>
      <c r="AV1102" s="25" t="str">
        <f t="shared" ca="1" si="1070"/>
        <v/>
      </c>
      <c r="AW1102" s="25" t="str">
        <f t="shared" ca="1" si="1047"/>
        <v/>
      </c>
      <c r="AX1102" s="25" t="str">
        <f t="shared" ca="1" si="1071"/>
        <v/>
      </c>
      <c r="AY1102" s="25" t="str">
        <f t="shared" ca="1" si="1072"/>
        <v/>
      </c>
      <c r="AZ1102" s="25" t="str">
        <f t="shared" ca="1" si="1073"/>
        <v/>
      </c>
      <c r="BA1102" s="25" t="str">
        <f t="shared" ca="1" si="1074"/>
        <v/>
      </c>
      <c r="BB1102" s="25" t="str">
        <f t="shared" ca="1" si="1075"/>
        <v/>
      </c>
      <c r="BC1102" s="25" t="str">
        <f t="shared" ca="1" si="1076"/>
        <v/>
      </c>
      <c r="BD1102" s="25" t="str">
        <f ca="1">IF($H1102="","",IF($Q1102="x",SUM(AW$3:AY1102)+SUM(BB$3:BC1102)-SUM(BD$3:BD1101),0))</f>
        <v/>
      </c>
      <c r="BE1102" s="25" t="str">
        <f t="shared" ca="1" si="1077"/>
        <v/>
      </c>
      <c r="BF1102" s="25" t="str">
        <f t="shared" ca="1" si="1048"/>
        <v/>
      </c>
      <c r="BG1102" s="7"/>
      <c r="BI1102" s="25" t="str">
        <f t="shared" ca="1" si="1078"/>
        <v/>
      </c>
      <c r="BJ1102" s="25">
        <f ca="1">SUM(BI$3:BI1102)</f>
        <v>0</v>
      </c>
      <c r="BK1102" s="25" t="str">
        <f t="shared" ca="1" si="1090"/>
        <v/>
      </c>
      <c r="BL1102" s="25" t="str">
        <f t="shared" ca="1" si="1049"/>
        <v/>
      </c>
      <c r="BM1102" s="25" t="str">
        <f t="shared" ca="1" si="1079"/>
        <v/>
      </c>
      <c r="BN1102" s="25" t="str">
        <f t="shared" ca="1" si="1080"/>
        <v/>
      </c>
      <c r="BO1102" s="25" t="str">
        <f t="shared" ca="1" si="1081"/>
        <v/>
      </c>
      <c r="BP1102" s="25" t="str">
        <f t="shared" ca="1" si="1082"/>
        <v/>
      </c>
      <c r="BQ1102" s="25" t="str">
        <f t="shared" ca="1" si="1083"/>
        <v/>
      </c>
      <c r="BR1102" s="25" t="str">
        <f t="shared" ca="1" si="1084"/>
        <v/>
      </c>
      <c r="BS1102" s="25" t="str">
        <f ca="1">IF($H1102="","",IF($Q1102="x",SUM(BL$3:BN1102)+SUM(BQ$3:BR1102)-SUM(BS$3:BS1101),0))</f>
        <v/>
      </c>
      <c r="BT1102" s="25" t="str">
        <f t="shared" ca="1" si="1085"/>
        <v/>
      </c>
      <c r="BU1102" s="25" t="str">
        <f t="shared" ca="1" si="1050"/>
        <v/>
      </c>
      <c r="BV1102" s="7"/>
      <c r="BY1102" s="7"/>
      <c r="CB1102" s="131">
        <f t="shared" si="1034"/>
        <v>1099</v>
      </c>
      <c r="CC1102" s="132" t="str">
        <f t="shared" ca="1" si="1086"/>
        <v/>
      </c>
      <c r="CD1102" s="133" t="str">
        <f t="shared" ca="1" si="1035"/>
        <v/>
      </c>
      <c r="CE1102" s="133" t="str">
        <f t="shared" ca="1" si="1087"/>
        <v/>
      </c>
      <c r="CF1102" s="133" t="str">
        <f t="shared" ca="1" si="1036"/>
        <v/>
      </c>
      <c r="CG1102" s="133" t="str">
        <f t="shared" ca="1" si="1088"/>
        <v/>
      </c>
      <c r="CH1102" s="133" t="str">
        <f ca="1">IF($H1102="","",IF(MONTH($H1102)=MONTH($C$4)-1,MAX(0,(CG1102-SUM(N1091:N1102)+SUM(O1091:O1102))-(VLOOKUP(CB1102-12,$CB$3:$CH1101,6,FALSE))),0)*0.25)</f>
        <v/>
      </c>
      <c r="CI1102" s="133" t="str">
        <f ca="1">IF($H1102="","",CG1102-SUM($CH$4:$CH1102))</f>
        <v/>
      </c>
      <c r="CK1102" s="133" t="str">
        <f ca="1">IF($H1102="","",SUM($N$4:$N1102)+$CK$3)</f>
        <v/>
      </c>
      <c r="CL1102" s="133" t="str">
        <f ca="1">IF($H1102="","",SUM($O$4:$O1102))</f>
        <v/>
      </c>
      <c r="CM1102" s="133" t="str">
        <f t="shared" ca="1" si="1031"/>
        <v/>
      </c>
      <c r="CN1102" s="133" t="str">
        <f ca="1">IF($H1102="","",ROUND(IF(MONTH($H1102)=MONTH($C$4)-1,BT1102*(1+CC1102)-SUM($CM$4:$CM1102),0),2))</f>
        <v/>
      </c>
      <c r="CZ1102" s="132" t="str">
        <f t="shared" ca="1" si="1051"/>
        <v/>
      </c>
    </row>
    <row r="1103" spans="6:104" x14ac:dyDescent="0.2">
      <c r="F1103" s="3">
        <v>1100</v>
      </c>
      <c r="G1103" s="3">
        <f t="shared" si="1091"/>
        <v>92</v>
      </c>
      <c r="H1103" s="8" t="str">
        <f t="shared" ca="1" si="1089"/>
        <v/>
      </c>
      <c r="I1103" s="6" t="str">
        <f t="shared" ca="1" si="1037"/>
        <v/>
      </c>
      <c r="J1103" s="6" t="str">
        <f t="shared" ca="1" si="1038"/>
        <v/>
      </c>
      <c r="K1103" s="7"/>
      <c r="L1103" s="6" t="str">
        <f ca="1">IF($H1103="","",IF($J1103="",VLOOKUP($I1103,Sterbetafeln!$A$4:$I$124,$D$10,FALSE),MAX(0.0005,VLOOKUP($I1103,Sterbetafeln!$A$4:$I$124,$D$10,FALSE)*VLOOKUP($J1103,Sterbetafeln!$A$4:$I$124,$D$13,FALSE))))</f>
        <v/>
      </c>
      <c r="M1103" s="78">
        <f ca="1">SUM($O$3:$O1103)</f>
        <v>0</v>
      </c>
      <c r="N1103" s="25" t="str">
        <f t="shared" ca="1" si="1052"/>
        <v/>
      </c>
      <c r="O1103" s="25" t="str">
        <f t="shared" ca="1" si="1053"/>
        <v/>
      </c>
      <c r="P1103" s="25" t="str">
        <f t="shared" ca="1" si="1054"/>
        <v/>
      </c>
      <c r="Q1103" s="7" t="str">
        <f t="shared" ca="1" si="1055"/>
        <v/>
      </c>
      <c r="R1103" s="25" t="str">
        <f t="shared" ca="1" si="1056"/>
        <v/>
      </c>
      <c r="S1103" s="25">
        <f ca="1">SUM(R$3:R1103)</f>
        <v>0</v>
      </c>
      <c r="T1103" s="25" t="str">
        <f t="shared" ca="1" si="1057"/>
        <v/>
      </c>
      <c r="U1103" s="25" t="str">
        <f t="shared" ca="1" si="1039"/>
        <v/>
      </c>
      <c r="V1103" s="25" t="str">
        <f t="shared" ca="1" si="1058"/>
        <v/>
      </c>
      <c r="W1103" s="25" t="str">
        <f t="shared" ca="1" si="1040"/>
        <v/>
      </c>
      <c r="X1103" s="25" t="str">
        <f t="shared" ca="1" si="1059"/>
        <v/>
      </c>
      <c r="Y1103" s="25" t="str">
        <f t="shared" ca="1" si="1041"/>
        <v/>
      </c>
      <c r="Z1103" s="25" t="str">
        <f t="shared" ca="1" si="1092"/>
        <v/>
      </c>
      <c r="AA1103" s="25" t="str">
        <f t="shared" ca="1" si="1060"/>
        <v/>
      </c>
      <c r="AB1103" s="25" t="str">
        <f ca="1">IF($H1103="","",IF($Q1103="x",SUM(U$3:W1103)+SUM(Z$3:AA1103)-SUM(AB$3:AB1102),0))</f>
        <v/>
      </c>
      <c r="AC1103" s="25" t="str">
        <f t="shared" ca="1" si="1061"/>
        <v/>
      </c>
      <c r="AD1103" s="25" t="str">
        <f t="shared" ca="1" si="1042"/>
        <v/>
      </c>
      <c r="AE1103" s="7"/>
      <c r="AF1103" s="25" t="str">
        <f t="shared" ca="1" si="1062"/>
        <v/>
      </c>
      <c r="AG1103" s="25">
        <f ca="1">SUM(AF$3:AF1103)</f>
        <v>0</v>
      </c>
      <c r="AH1103" s="25" t="str">
        <f t="shared" ca="1" si="1063"/>
        <v/>
      </c>
      <c r="AI1103" s="25" t="str">
        <f t="shared" ca="1" si="1043"/>
        <v/>
      </c>
      <c r="AJ1103" s="25" t="str">
        <f t="shared" ca="1" si="1064"/>
        <v/>
      </c>
      <c r="AK1103" s="25" t="str">
        <f t="shared" ca="1" si="1044"/>
        <v/>
      </c>
      <c r="AL1103" s="25" t="str">
        <f t="shared" ca="1" si="1065"/>
        <v/>
      </c>
      <c r="AM1103" s="25" t="str">
        <f t="shared" ca="1" si="1045"/>
        <v/>
      </c>
      <c r="AN1103" s="25" t="str">
        <f t="shared" ca="1" si="1066"/>
        <v/>
      </c>
      <c r="AO1103" s="25" t="str">
        <f t="shared" ca="1" si="1067"/>
        <v/>
      </c>
      <c r="AP1103" s="25" t="str">
        <f ca="1">IF($H1103="","",IF($Q1103="x",SUM(AI$3:AK1103)+SUM(AN$3:AO1103)-SUM(AP$3:AP1102),0))</f>
        <v/>
      </c>
      <c r="AQ1103" s="25" t="str">
        <f t="shared" ca="1" si="1068"/>
        <v/>
      </c>
      <c r="AR1103" s="25" t="str">
        <f t="shared" ca="1" si="1046"/>
        <v/>
      </c>
      <c r="AS1103" s="7"/>
      <c r="AT1103" s="25" t="str">
        <f t="shared" ca="1" si="1069"/>
        <v/>
      </c>
      <c r="AU1103" s="25">
        <f ca="1">SUM(AT$3:AT1103)</f>
        <v>0</v>
      </c>
      <c r="AV1103" s="25" t="str">
        <f t="shared" ca="1" si="1070"/>
        <v/>
      </c>
      <c r="AW1103" s="25" t="str">
        <f t="shared" ca="1" si="1047"/>
        <v/>
      </c>
      <c r="AX1103" s="25" t="str">
        <f t="shared" ca="1" si="1071"/>
        <v/>
      </c>
      <c r="AY1103" s="25" t="str">
        <f t="shared" ca="1" si="1072"/>
        <v/>
      </c>
      <c r="AZ1103" s="25" t="str">
        <f t="shared" ca="1" si="1073"/>
        <v/>
      </c>
      <c r="BA1103" s="25" t="str">
        <f t="shared" ca="1" si="1074"/>
        <v/>
      </c>
      <c r="BB1103" s="25" t="str">
        <f t="shared" ca="1" si="1075"/>
        <v/>
      </c>
      <c r="BC1103" s="25" t="str">
        <f t="shared" ca="1" si="1076"/>
        <v/>
      </c>
      <c r="BD1103" s="25" t="str">
        <f ca="1">IF($H1103="","",IF($Q1103="x",SUM(AW$3:AY1103)+SUM(BB$3:BC1103)-SUM(BD$3:BD1102),0))</f>
        <v/>
      </c>
      <c r="BE1103" s="25" t="str">
        <f t="shared" ca="1" si="1077"/>
        <v/>
      </c>
      <c r="BF1103" s="25" t="str">
        <f t="shared" ca="1" si="1048"/>
        <v/>
      </c>
      <c r="BG1103" s="7"/>
      <c r="BI1103" s="25" t="str">
        <f t="shared" ca="1" si="1078"/>
        <v/>
      </c>
      <c r="BJ1103" s="25">
        <f ca="1">SUM(BI$3:BI1103)</f>
        <v>0</v>
      </c>
      <c r="BK1103" s="25" t="str">
        <f t="shared" ca="1" si="1090"/>
        <v/>
      </c>
      <c r="BL1103" s="25" t="str">
        <f t="shared" ca="1" si="1049"/>
        <v/>
      </c>
      <c r="BM1103" s="25" t="str">
        <f t="shared" ca="1" si="1079"/>
        <v/>
      </c>
      <c r="BN1103" s="25" t="str">
        <f t="shared" ca="1" si="1080"/>
        <v/>
      </c>
      <c r="BO1103" s="25" t="str">
        <f t="shared" ca="1" si="1081"/>
        <v/>
      </c>
      <c r="BP1103" s="25" t="str">
        <f t="shared" ca="1" si="1082"/>
        <v/>
      </c>
      <c r="BQ1103" s="25" t="str">
        <f t="shared" ca="1" si="1083"/>
        <v/>
      </c>
      <c r="BR1103" s="25" t="str">
        <f t="shared" ca="1" si="1084"/>
        <v/>
      </c>
      <c r="BS1103" s="25" t="str">
        <f ca="1">IF($H1103="","",IF($Q1103="x",SUM(BL$3:BN1103)+SUM(BQ$3:BR1103)-SUM(BS$3:BS1102),0))</f>
        <v/>
      </c>
      <c r="BT1103" s="25" t="str">
        <f t="shared" ca="1" si="1085"/>
        <v/>
      </c>
      <c r="BU1103" s="25" t="str">
        <f t="shared" ca="1" si="1050"/>
        <v/>
      </c>
      <c r="BV1103" s="7"/>
      <c r="BY1103" s="7"/>
      <c r="CB1103" s="131">
        <f t="shared" si="1034"/>
        <v>1100</v>
      </c>
      <c r="CC1103" s="132" t="str">
        <f t="shared" ca="1" si="1086"/>
        <v/>
      </c>
      <c r="CD1103" s="133" t="str">
        <f t="shared" ca="1" si="1035"/>
        <v/>
      </c>
      <c r="CE1103" s="133" t="str">
        <f t="shared" ca="1" si="1087"/>
        <v/>
      </c>
      <c r="CF1103" s="133" t="str">
        <f t="shared" ca="1" si="1036"/>
        <v/>
      </c>
      <c r="CG1103" s="133" t="str">
        <f t="shared" ca="1" si="1088"/>
        <v/>
      </c>
      <c r="CH1103" s="133" t="str">
        <f ca="1">IF($H1103="","",IF(MONTH($H1103)=MONTH($C$4)-1,MAX(0,(CG1103-SUM(N1092:N1103)+SUM(O1092:O1103))-(VLOOKUP(CB1103-12,$CB$3:$CH1102,6,FALSE))),0)*0.25)</f>
        <v/>
      </c>
      <c r="CI1103" s="133" t="str">
        <f ca="1">IF($H1103="","",CG1103-SUM($CH$4:$CH1103))</f>
        <v/>
      </c>
      <c r="CK1103" s="133" t="str">
        <f ca="1">IF($H1103="","",SUM($N$4:$N1103)+$CK$3)</f>
        <v/>
      </c>
      <c r="CL1103" s="133" t="str">
        <f ca="1">IF($H1103="","",SUM($O$4:$O1103))</f>
        <v/>
      </c>
      <c r="CM1103" s="133" t="str">
        <f t="shared" ref="CM1103:CM1166" ca="1" si="1093">IF($H1103="","",ROUND(MAX(0,((BT1103-CK1103+CL1103)/BT1103)*$BI1103*0.25),2))</f>
        <v/>
      </c>
      <c r="CN1103" s="133" t="str">
        <f ca="1">IF($H1103="","",ROUND(IF(MONTH($H1103)=MONTH($C$4)-1,BT1103*(1+CC1103)-SUM($CM$4:$CM1103),0),2))</f>
        <v/>
      </c>
      <c r="CZ1103" s="132" t="str">
        <f t="shared" ca="1" si="1051"/>
        <v/>
      </c>
    </row>
    <row r="1104" spans="6:104" x14ac:dyDescent="0.2">
      <c r="F1104" s="3">
        <v>1101</v>
      </c>
      <c r="G1104" s="3">
        <f t="shared" si="1091"/>
        <v>92</v>
      </c>
      <c r="H1104" s="8" t="str">
        <f t="shared" ca="1" si="1089"/>
        <v/>
      </c>
      <c r="I1104" s="6" t="str">
        <f t="shared" ca="1" si="1037"/>
        <v/>
      </c>
      <c r="J1104" s="6" t="str">
        <f t="shared" ca="1" si="1038"/>
        <v/>
      </c>
      <c r="K1104" s="7"/>
      <c r="L1104" s="6" t="str">
        <f ca="1">IF($H1104="","",IF($J1104="",VLOOKUP($I1104,Sterbetafeln!$A$4:$I$124,$D$10,FALSE),MAX(0.0005,VLOOKUP($I1104,Sterbetafeln!$A$4:$I$124,$D$10,FALSE)*VLOOKUP($J1104,Sterbetafeln!$A$4:$I$124,$D$13,FALSE))))</f>
        <v/>
      </c>
      <c r="M1104" s="78">
        <f ca="1">SUM($O$3:$O1104)</f>
        <v>0</v>
      </c>
      <c r="N1104" s="25" t="str">
        <f t="shared" ca="1" si="1052"/>
        <v/>
      </c>
      <c r="O1104" s="25" t="str">
        <f t="shared" ca="1" si="1053"/>
        <v/>
      </c>
      <c r="P1104" s="25" t="str">
        <f t="shared" ca="1" si="1054"/>
        <v/>
      </c>
      <c r="Q1104" s="7" t="str">
        <f t="shared" ca="1" si="1055"/>
        <v/>
      </c>
      <c r="R1104" s="25" t="str">
        <f t="shared" ca="1" si="1056"/>
        <v/>
      </c>
      <c r="S1104" s="25">
        <f ca="1">SUM(R$3:R1104)</f>
        <v>0</v>
      </c>
      <c r="T1104" s="25" t="str">
        <f t="shared" ca="1" si="1057"/>
        <v/>
      </c>
      <c r="U1104" s="25" t="str">
        <f t="shared" ca="1" si="1039"/>
        <v/>
      </c>
      <c r="V1104" s="25" t="str">
        <f t="shared" ca="1" si="1058"/>
        <v/>
      </c>
      <c r="W1104" s="25" t="str">
        <f t="shared" ca="1" si="1040"/>
        <v/>
      </c>
      <c r="X1104" s="25" t="str">
        <f t="shared" ca="1" si="1059"/>
        <v/>
      </c>
      <c r="Y1104" s="25" t="str">
        <f t="shared" ca="1" si="1041"/>
        <v/>
      </c>
      <c r="Z1104" s="25" t="str">
        <f t="shared" ca="1" si="1092"/>
        <v/>
      </c>
      <c r="AA1104" s="25" t="str">
        <f t="shared" ca="1" si="1060"/>
        <v/>
      </c>
      <c r="AB1104" s="25" t="str">
        <f ca="1">IF($H1104="","",IF($Q1104="x",SUM(U$3:W1104)+SUM(Z$3:AA1104)-SUM(AB$3:AB1103),0))</f>
        <v/>
      </c>
      <c r="AC1104" s="25" t="str">
        <f t="shared" ca="1" si="1061"/>
        <v/>
      </c>
      <c r="AD1104" s="25" t="str">
        <f t="shared" ca="1" si="1042"/>
        <v/>
      </c>
      <c r="AE1104" s="7"/>
      <c r="AF1104" s="25" t="str">
        <f t="shared" ca="1" si="1062"/>
        <v/>
      </c>
      <c r="AG1104" s="25">
        <f ca="1">SUM(AF$3:AF1104)</f>
        <v>0</v>
      </c>
      <c r="AH1104" s="25" t="str">
        <f t="shared" ca="1" si="1063"/>
        <v/>
      </c>
      <c r="AI1104" s="25" t="str">
        <f t="shared" ca="1" si="1043"/>
        <v/>
      </c>
      <c r="AJ1104" s="25" t="str">
        <f t="shared" ca="1" si="1064"/>
        <v/>
      </c>
      <c r="AK1104" s="25" t="str">
        <f t="shared" ca="1" si="1044"/>
        <v/>
      </c>
      <c r="AL1104" s="25" t="str">
        <f t="shared" ca="1" si="1065"/>
        <v/>
      </c>
      <c r="AM1104" s="25" t="str">
        <f t="shared" ca="1" si="1045"/>
        <v/>
      </c>
      <c r="AN1104" s="25" t="str">
        <f t="shared" ca="1" si="1066"/>
        <v/>
      </c>
      <c r="AO1104" s="25" t="str">
        <f t="shared" ca="1" si="1067"/>
        <v/>
      </c>
      <c r="AP1104" s="25" t="str">
        <f ca="1">IF($H1104="","",IF($Q1104="x",SUM(AI$3:AK1104)+SUM(AN$3:AO1104)-SUM(AP$3:AP1103),0))</f>
        <v/>
      </c>
      <c r="AQ1104" s="25" t="str">
        <f t="shared" ca="1" si="1068"/>
        <v/>
      </c>
      <c r="AR1104" s="25" t="str">
        <f t="shared" ca="1" si="1046"/>
        <v/>
      </c>
      <c r="AS1104" s="7"/>
      <c r="AT1104" s="25" t="str">
        <f t="shared" ca="1" si="1069"/>
        <v/>
      </c>
      <c r="AU1104" s="25">
        <f ca="1">SUM(AT$3:AT1104)</f>
        <v>0</v>
      </c>
      <c r="AV1104" s="25" t="str">
        <f t="shared" ca="1" si="1070"/>
        <v/>
      </c>
      <c r="AW1104" s="25" t="str">
        <f t="shared" ca="1" si="1047"/>
        <v/>
      </c>
      <c r="AX1104" s="25" t="str">
        <f t="shared" ca="1" si="1071"/>
        <v/>
      </c>
      <c r="AY1104" s="25" t="str">
        <f t="shared" ca="1" si="1072"/>
        <v/>
      </c>
      <c r="AZ1104" s="25" t="str">
        <f t="shared" ca="1" si="1073"/>
        <v/>
      </c>
      <c r="BA1104" s="25" t="str">
        <f t="shared" ca="1" si="1074"/>
        <v/>
      </c>
      <c r="BB1104" s="25" t="str">
        <f t="shared" ca="1" si="1075"/>
        <v/>
      </c>
      <c r="BC1104" s="25" t="str">
        <f t="shared" ca="1" si="1076"/>
        <v/>
      </c>
      <c r="BD1104" s="25" t="str">
        <f ca="1">IF($H1104="","",IF($Q1104="x",SUM(AW$3:AY1104)+SUM(BB$3:BC1104)-SUM(BD$3:BD1103),0))</f>
        <v/>
      </c>
      <c r="BE1104" s="25" t="str">
        <f t="shared" ca="1" si="1077"/>
        <v/>
      </c>
      <c r="BF1104" s="25" t="str">
        <f t="shared" ca="1" si="1048"/>
        <v/>
      </c>
      <c r="BG1104" s="7"/>
      <c r="BI1104" s="25" t="str">
        <f t="shared" ca="1" si="1078"/>
        <v/>
      </c>
      <c r="BJ1104" s="25">
        <f ca="1">SUM(BI$3:BI1104)</f>
        <v>0</v>
      </c>
      <c r="BK1104" s="25" t="str">
        <f t="shared" ca="1" si="1090"/>
        <v/>
      </c>
      <c r="BL1104" s="25" t="str">
        <f t="shared" ca="1" si="1049"/>
        <v/>
      </c>
      <c r="BM1104" s="25" t="str">
        <f t="shared" ca="1" si="1079"/>
        <v/>
      </c>
      <c r="BN1104" s="25" t="str">
        <f t="shared" ca="1" si="1080"/>
        <v/>
      </c>
      <c r="BO1104" s="25" t="str">
        <f t="shared" ca="1" si="1081"/>
        <v/>
      </c>
      <c r="BP1104" s="25" t="str">
        <f t="shared" ca="1" si="1082"/>
        <v/>
      </c>
      <c r="BQ1104" s="25" t="str">
        <f t="shared" ca="1" si="1083"/>
        <v/>
      </c>
      <c r="BR1104" s="25" t="str">
        <f t="shared" ca="1" si="1084"/>
        <v/>
      </c>
      <c r="BS1104" s="25" t="str">
        <f ca="1">IF($H1104="","",IF($Q1104="x",SUM(BL$3:BN1104)+SUM(BQ$3:BR1104)-SUM(BS$3:BS1103),0))</f>
        <v/>
      </c>
      <c r="BT1104" s="25" t="str">
        <f t="shared" ca="1" si="1085"/>
        <v/>
      </c>
      <c r="BU1104" s="25" t="str">
        <f t="shared" ca="1" si="1050"/>
        <v/>
      </c>
      <c r="BV1104" s="7"/>
      <c r="BY1104" s="7"/>
      <c r="CB1104" s="131">
        <f t="shared" si="1034"/>
        <v>1101</v>
      </c>
      <c r="CC1104" s="132" t="str">
        <f t="shared" ca="1" si="1086"/>
        <v/>
      </c>
      <c r="CD1104" s="133" t="str">
        <f t="shared" ca="1" si="1035"/>
        <v/>
      </c>
      <c r="CE1104" s="133" t="str">
        <f t="shared" ca="1" si="1087"/>
        <v/>
      </c>
      <c r="CF1104" s="133" t="str">
        <f t="shared" ca="1" si="1036"/>
        <v/>
      </c>
      <c r="CG1104" s="133" t="str">
        <f t="shared" ca="1" si="1088"/>
        <v/>
      </c>
      <c r="CH1104" s="133" t="str">
        <f ca="1">IF($H1104="","",IF(MONTH($H1104)=MONTH($C$4)-1,MAX(0,(CG1104-SUM(N1093:N1104)+SUM(O1093:O1104))-(VLOOKUP(CB1104-12,$CB$3:$CH1103,6,FALSE))),0)*0.25)</f>
        <v/>
      </c>
      <c r="CI1104" s="133" t="str">
        <f ca="1">IF($H1104="","",CG1104-SUM($CH$4:$CH1104))</f>
        <v/>
      </c>
      <c r="CK1104" s="133" t="str">
        <f ca="1">IF($H1104="","",SUM($N$4:$N1104)+$CK$3)</f>
        <v/>
      </c>
      <c r="CL1104" s="133" t="str">
        <f ca="1">IF($H1104="","",SUM($O$4:$O1104))</f>
        <v/>
      </c>
      <c r="CM1104" s="133" t="str">
        <f t="shared" ca="1" si="1093"/>
        <v/>
      </c>
      <c r="CN1104" s="133" t="str">
        <f ca="1">IF($H1104="","",ROUND(IF(MONTH($H1104)=MONTH($C$4)-1,BT1104*(1+CC1104)-SUM($CM$4:$CM1104),0),2))</f>
        <v/>
      </c>
      <c r="CZ1104" s="132" t="str">
        <f t="shared" ca="1" si="1051"/>
        <v/>
      </c>
    </row>
    <row r="1105" spans="6:104" x14ac:dyDescent="0.2">
      <c r="F1105" s="3">
        <v>1102</v>
      </c>
      <c r="G1105" s="3">
        <f t="shared" si="1091"/>
        <v>92</v>
      </c>
      <c r="H1105" s="8" t="str">
        <f t="shared" ca="1" si="1089"/>
        <v/>
      </c>
      <c r="I1105" s="6" t="str">
        <f t="shared" ca="1" si="1037"/>
        <v/>
      </c>
      <c r="J1105" s="6" t="str">
        <f t="shared" ca="1" si="1038"/>
        <v/>
      </c>
      <c r="K1105" s="7"/>
      <c r="L1105" s="6" t="str">
        <f ca="1">IF($H1105="","",IF($J1105="",VLOOKUP($I1105,Sterbetafeln!$A$4:$I$124,$D$10,FALSE),MAX(0.0005,VLOOKUP($I1105,Sterbetafeln!$A$4:$I$124,$D$10,FALSE)*VLOOKUP($J1105,Sterbetafeln!$A$4:$I$124,$D$13,FALSE))))</f>
        <v/>
      </c>
      <c r="M1105" s="78">
        <f ca="1">SUM($O$3:$O1105)</f>
        <v>0</v>
      </c>
      <c r="N1105" s="25" t="str">
        <f t="shared" ca="1" si="1052"/>
        <v/>
      </c>
      <c r="O1105" s="25" t="str">
        <f t="shared" ca="1" si="1053"/>
        <v/>
      </c>
      <c r="P1105" s="25" t="str">
        <f t="shared" ca="1" si="1054"/>
        <v/>
      </c>
      <c r="Q1105" s="7" t="str">
        <f t="shared" ca="1" si="1055"/>
        <v/>
      </c>
      <c r="R1105" s="25" t="str">
        <f t="shared" ca="1" si="1056"/>
        <v/>
      </c>
      <c r="S1105" s="25">
        <f ca="1">SUM(R$3:R1105)</f>
        <v>0</v>
      </c>
      <c r="T1105" s="25" t="str">
        <f t="shared" ca="1" si="1057"/>
        <v/>
      </c>
      <c r="U1105" s="25" t="str">
        <f t="shared" ca="1" si="1039"/>
        <v/>
      </c>
      <c r="V1105" s="25" t="str">
        <f t="shared" ca="1" si="1058"/>
        <v/>
      </c>
      <c r="W1105" s="25" t="str">
        <f t="shared" ca="1" si="1040"/>
        <v/>
      </c>
      <c r="X1105" s="25" t="str">
        <f t="shared" ca="1" si="1059"/>
        <v/>
      </c>
      <c r="Y1105" s="25" t="str">
        <f t="shared" ca="1" si="1041"/>
        <v/>
      </c>
      <c r="Z1105" s="25" t="str">
        <f t="shared" ca="1" si="1092"/>
        <v/>
      </c>
      <c r="AA1105" s="25" t="str">
        <f t="shared" ca="1" si="1060"/>
        <v/>
      </c>
      <c r="AB1105" s="25" t="str">
        <f ca="1">IF($H1105="","",IF($Q1105="x",SUM(U$3:W1105)+SUM(Z$3:AA1105)-SUM(AB$3:AB1104),0))</f>
        <v/>
      </c>
      <c r="AC1105" s="25" t="str">
        <f t="shared" ca="1" si="1061"/>
        <v/>
      </c>
      <c r="AD1105" s="25" t="str">
        <f t="shared" ca="1" si="1042"/>
        <v/>
      </c>
      <c r="AE1105" s="7"/>
      <c r="AF1105" s="25" t="str">
        <f t="shared" ca="1" si="1062"/>
        <v/>
      </c>
      <c r="AG1105" s="25">
        <f ca="1">SUM(AF$3:AF1105)</f>
        <v>0</v>
      </c>
      <c r="AH1105" s="25" t="str">
        <f t="shared" ca="1" si="1063"/>
        <v/>
      </c>
      <c r="AI1105" s="25" t="str">
        <f t="shared" ca="1" si="1043"/>
        <v/>
      </c>
      <c r="AJ1105" s="25" t="str">
        <f t="shared" ca="1" si="1064"/>
        <v/>
      </c>
      <c r="AK1105" s="25" t="str">
        <f t="shared" ca="1" si="1044"/>
        <v/>
      </c>
      <c r="AL1105" s="25" t="str">
        <f t="shared" ca="1" si="1065"/>
        <v/>
      </c>
      <c r="AM1105" s="25" t="str">
        <f t="shared" ca="1" si="1045"/>
        <v/>
      </c>
      <c r="AN1105" s="25" t="str">
        <f t="shared" ca="1" si="1066"/>
        <v/>
      </c>
      <c r="AO1105" s="25" t="str">
        <f t="shared" ca="1" si="1067"/>
        <v/>
      </c>
      <c r="AP1105" s="25" t="str">
        <f ca="1">IF($H1105="","",IF($Q1105="x",SUM(AI$3:AK1105)+SUM(AN$3:AO1105)-SUM(AP$3:AP1104),0))</f>
        <v/>
      </c>
      <c r="AQ1105" s="25" t="str">
        <f t="shared" ca="1" si="1068"/>
        <v/>
      </c>
      <c r="AR1105" s="25" t="str">
        <f t="shared" ca="1" si="1046"/>
        <v/>
      </c>
      <c r="AS1105" s="7"/>
      <c r="AT1105" s="25" t="str">
        <f t="shared" ca="1" si="1069"/>
        <v/>
      </c>
      <c r="AU1105" s="25">
        <f ca="1">SUM(AT$3:AT1105)</f>
        <v>0</v>
      </c>
      <c r="AV1105" s="25" t="str">
        <f t="shared" ca="1" si="1070"/>
        <v/>
      </c>
      <c r="AW1105" s="25" t="str">
        <f t="shared" ca="1" si="1047"/>
        <v/>
      </c>
      <c r="AX1105" s="25" t="str">
        <f t="shared" ca="1" si="1071"/>
        <v/>
      </c>
      <c r="AY1105" s="25" t="str">
        <f t="shared" ca="1" si="1072"/>
        <v/>
      </c>
      <c r="AZ1105" s="25" t="str">
        <f t="shared" ca="1" si="1073"/>
        <v/>
      </c>
      <c r="BA1105" s="25" t="str">
        <f t="shared" ca="1" si="1074"/>
        <v/>
      </c>
      <c r="BB1105" s="25" t="str">
        <f t="shared" ca="1" si="1075"/>
        <v/>
      </c>
      <c r="BC1105" s="25" t="str">
        <f t="shared" ca="1" si="1076"/>
        <v/>
      </c>
      <c r="BD1105" s="25" t="str">
        <f ca="1">IF($H1105="","",IF($Q1105="x",SUM(AW$3:AY1105)+SUM(BB$3:BC1105)-SUM(BD$3:BD1104),0))</f>
        <v/>
      </c>
      <c r="BE1105" s="25" t="str">
        <f t="shared" ca="1" si="1077"/>
        <v/>
      </c>
      <c r="BF1105" s="25" t="str">
        <f t="shared" ca="1" si="1048"/>
        <v/>
      </c>
      <c r="BG1105" s="7"/>
      <c r="BI1105" s="25" t="str">
        <f t="shared" ca="1" si="1078"/>
        <v/>
      </c>
      <c r="BJ1105" s="25">
        <f ca="1">SUM(BI$3:BI1105)</f>
        <v>0</v>
      </c>
      <c r="BK1105" s="25" t="str">
        <f t="shared" ca="1" si="1090"/>
        <v/>
      </c>
      <c r="BL1105" s="25" t="str">
        <f t="shared" ca="1" si="1049"/>
        <v/>
      </c>
      <c r="BM1105" s="25" t="str">
        <f t="shared" ca="1" si="1079"/>
        <v/>
      </c>
      <c r="BN1105" s="25" t="str">
        <f t="shared" ca="1" si="1080"/>
        <v/>
      </c>
      <c r="BO1105" s="25" t="str">
        <f t="shared" ca="1" si="1081"/>
        <v/>
      </c>
      <c r="BP1105" s="25" t="str">
        <f t="shared" ca="1" si="1082"/>
        <v/>
      </c>
      <c r="BQ1105" s="25" t="str">
        <f t="shared" ca="1" si="1083"/>
        <v/>
      </c>
      <c r="BR1105" s="25" t="str">
        <f t="shared" ca="1" si="1084"/>
        <v/>
      </c>
      <c r="BS1105" s="25" t="str">
        <f ca="1">IF($H1105="","",IF($Q1105="x",SUM(BL$3:BN1105)+SUM(BQ$3:BR1105)-SUM(BS$3:BS1104),0))</f>
        <v/>
      </c>
      <c r="BT1105" s="25" t="str">
        <f t="shared" ca="1" si="1085"/>
        <v/>
      </c>
      <c r="BU1105" s="25" t="str">
        <f t="shared" ca="1" si="1050"/>
        <v/>
      </c>
      <c r="BV1105" s="7"/>
      <c r="BY1105" s="7"/>
      <c r="CB1105" s="131">
        <f t="shared" si="1034"/>
        <v>1102</v>
      </c>
      <c r="CC1105" s="132" t="str">
        <f t="shared" ca="1" si="1086"/>
        <v/>
      </c>
      <c r="CD1105" s="133" t="str">
        <f t="shared" ca="1" si="1035"/>
        <v/>
      </c>
      <c r="CE1105" s="133" t="str">
        <f t="shared" ca="1" si="1087"/>
        <v/>
      </c>
      <c r="CF1105" s="133" t="str">
        <f t="shared" ca="1" si="1036"/>
        <v/>
      </c>
      <c r="CG1105" s="133" t="str">
        <f t="shared" ca="1" si="1088"/>
        <v/>
      </c>
      <c r="CH1105" s="133" t="str">
        <f ca="1">IF($H1105="","",IF(MONTH($H1105)=MONTH($C$4)-1,MAX(0,(CG1105-SUM(N1094:N1105)+SUM(O1094:O1105))-(VLOOKUP(CB1105-12,$CB$3:$CH1104,6,FALSE))),0)*0.25)</f>
        <v/>
      </c>
      <c r="CI1105" s="133" t="str">
        <f ca="1">IF($H1105="","",CG1105-SUM($CH$4:$CH1105))</f>
        <v/>
      </c>
      <c r="CK1105" s="133" t="str">
        <f ca="1">IF($H1105="","",SUM($N$4:$N1105)+$CK$3)</f>
        <v/>
      </c>
      <c r="CL1105" s="133" t="str">
        <f ca="1">IF($H1105="","",SUM($O$4:$O1105))</f>
        <v/>
      </c>
      <c r="CM1105" s="133" t="str">
        <f t="shared" ca="1" si="1093"/>
        <v/>
      </c>
      <c r="CN1105" s="133" t="str">
        <f ca="1">IF($H1105="","",ROUND(IF(MONTH($H1105)=MONTH($C$4)-1,BT1105*(1+CC1105)-SUM($CM$4:$CM1105),0),2))</f>
        <v/>
      </c>
      <c r="CZ1105" s="132" t="str">
        <f t="shared" ca="1" si="1051"/>
        <v/>
      </c>
    </row>
    <row r="1106" spans="6:104" x14ac:dyDescent="0.2">
      <c r="F1106" s="3">
        <v>1103</v>
      </c>
      <c r="G1106" s="3">
        <f t="shared" si="1091"/>
        <v>92</v>
      </c>
      <c r="H1106" s="8" t="str">
        <f t="shared" ca="1" si="1089"/>
        <v/>
      </c>
      <c r="I1106" s="6" t="str">
        <f t="shared" ca="1" si="1037"/>
        <v/>
      </c>
      <c r="J1106" s="6" t="str">
        <f t="shared" ca="1" si="1038"/>
        <v/>
      </c>
      <c r="K1106" s="7"/>
      <c r="L1106" s="6" t="str">
        <f ca="1">IF($H1106="","",IF($J1106="",VLOOKUP($I1106,Sterbetafeln!$A$4:$I$124,$D$10,FALSE),MAX(0.0005,VLOOKUP($I1106,Sterbetafeln!$A$4:$I$124,$D$10,FALSE)*VLOOKUP($J1106,Sterbetafeln!$A$4:$I$124,$D$13,FALSE))))</f>
        <v/>
      </c>
      <c r="M1106" s="78">
        <f ca="1">SUM($O$3:$O1106)</f>
        <v>0</v>
      </c>
      <c r="N1106" s="25" t="str">
        <f t="shared" ca="1" si="1052"/>
        <v/>
      </c>
      <c r="O1106" s="25" t="str">
        <f t="shared" ca="1" si="1053"/>
        <v/>
      </c>
      <c r="P1106" s="25" t="str">
        <f t="shared" ca="1" si="1054"/>
        <v/>
      </c>
      <c r="Q1106" s="7" t="str">
        <f t="shared" ca="1" si="1055"/>
        <v/>
      </c>
      <c r="R1106" s="25" t="str">
        <f t="shared" ca="1" si="1056"/>
        <v/>
      </c>
      <c r="S1106" s="25">
        <f ca="1">SUM(R$3:R1106)</f>
        <v>0</v>
      </c>
      <c r="T1106" s="25" t="str">
        <f t="shared" ca="1" si="1057"/>
        <v/>
      </c>
      <c r="U1106" s="25" t="str">
        <f t="shared" ca="1" si="1039"/>
        <v/>
      </c>
      <c r="V1106" s="25" t="str">
        <f t="shared" ca="1" si="1058"/>
        <v/>
      </c>
      <c r="W1106" s="25" t="str">
        <f t="shared" ca="1" si="1040"/>
        <v/>
      </c>
      <c r="X1106" s="25" t="str">
        <f t="shared" ca="1" si="1059"/>
        <v/>
      </c>
      <c r="Y1106" s="25" t="str">
        <f t="shared" ca="1" si="1041"/>
        <v/>
      </c>
      <c r="Z1106" s="25" t="str">
        <f t="shared" ca="1" si="1092"/>
        <v/>
      </c>
      <c r="AA1106" s="25" t="str">
        <f t="shared" ca="1" si="1060"/>
        <v/>
      </c>
      <c r="AB1106" s="25" t="str">
        <f ca="1">IF($H1106="","",IF($Q1106="x",SUM(U$3:W1106)+SUM(Z$3:AA1106)-SUM(AB$3:AB1105),0))</f>
        <v/>
      </c>
      <c r="AC1106" s="25" t="str">
        <f t="shared" ca="1" si="1061"/>
        <v/>
      </c>
      <c r="AD1106" s="25" t="str">
        <f t="shared" ca="1" si="1042"/>
        <v/>
      </c>
      <c r="AE1106" s="7"/>
      <c r="AF1106" s="25" t="str">
        <f t="shared" ca="1" si="1062"/>
        <v/>
      </c>
      <c r="AG1106" s="25">
        <f ca="1">SUM(AF$3:AF1106)</f>
        <v>0</v>
      </c>
      <c r="AH1106" s="25" t="str">
        <f t="shared" ca="1" si="1063"/>
        <v/>
      </c>
      <c r="AI1106" s="25" t="str">
        <f t="shared" ca="1" si="1043"/>
        <v/>
      </c>
      <c r="AJ1106" s="25" t="str">
        <f t="shared" ca="1" si="1064"/>
        <v/>
      </c>
      <c r="AK1106" s="25" t="str">
        <f t="shared" ca="1" si="1044"/>
        <v/>
      </c>
      <c r="AL1106" s="25" t="str">
        <f t="shared" ca="1" si="1065"/>
        <v/>
      </c>
      <c r="AM1106" s="25" t="str">
        <f t="shared" ca="1" si="1045"/>
        <v/>
      </c>
      <c r="AN1106" s="25" t="str">
        <f t="shared" ca="1" si="1066"/>
        <v/>
      </c>
      <c r="AO1106" s="25" t="str">
        <f t="shared" ca="1" si="1067"/>
        <v/>
      </c>
      <c r="AP1106" s="25" t="str">
        <f ca="1">IF($H1106="","",IF($Q1106="x",SUM(AI$3:AK1106)+SUM(AN$3:AO1106)-SUM(AP$3:AP1105),0))</f>
        <v/>
      </c>
      <c r="AQ1106" s="25" t="str">
        <f t="shared" ca="1" si="1068"/>
        <v/>
      </c>
      <c r="AR1106" s="25" t="str">
        <f t="shared" ca="1" si="1046"/>
        <v/>
      </c>
      <c r="AS1106" s="7"/>
      <c r="AT1106" s="25" t="str">
        <f t="shared" ca="1" si="1069"/>
        <v/>
      </c>
      <c r="AU1106" s="25">
        <f ca="1">SUM(AT$3:AT1106)</f>
        <v>0</v>
      </c>
      <c r="AV1106" s="25" t="str">
        <f t="shared" ca="1" si="1070"/>
        <v/>
      </c>
      <c r="AW1106" s="25" t="str">
        <f t="shared" ca="1" si="1047"/>
        <v/>
      </c>
      <c r="AX1106" s="25" t="str">
        <f t="shared" ca="1" si="1071"/>
        <v/>
      </c>
      <c r="AY1106" s="25" t="str">
        <f t="shared" ca="1" si="1072"/>
        <v/>
      </c>
      <c r="AZ1106" s="25" t="str">
        <f t="shared" ca="1" si="1073"/>
        <v/>
      </c>
      <c r="BA1106" s="25" t="str">
        <f t="shared" ca="1" si="1074"/>
        <v/>
      </c>
      <c r="BB1106" s="25" t="str">
        <f t="shared" ca="1" si="1075"/>
        <v/>
      </c>
      <c r="BC1106" s="25" t="str">
        <f t="shared" ca="1" si="1076"/>
        <v/>
      </c>
      <c r="BD1106" s="25" t="str">
        <f ca="1">IF($H1106="","",IF($Q1106="x",SUM(AW$3:AY1106)+SUM(BB$3:BC1106)-SUM(BD$3:BD1105),0))</f>
        <v/>
      </c>
      <c r="BE1106" s="25" t="str">
        <f t="shared" ca="1" si="1077"/>
        <v/>
      </c>
      <c r="BF1106" s="25" t="str">
        <f t="shared" ca="1" si="1048"/>
        <v/>
      </c>
      <c r="BG1106" s="7"/>
      <c r="BI1106" s="25" t="str">
        <f t="shared" ca="1" si="1078"/>
        <v/>
      </c>
      <c r="BJ1106" s="25">
        <f ca="1">SUM(BI$3:BI1106)</f>
        <v>0</v>
      </c>
      <c r="BK1106" s="25" t="str">
        <f t="shared" ca="1" si="1090"/>
        <v/>
      </c>
      <c r="BL1106" s="25" t="str">
        <f t="shared" ca="1" si="1049"/>
        <v/>
      </c>
      <c r="BM1106" s="25" t="str">
        <f t="shared" ca="1" si="1079"/>
        <v/>
      </c>
      <c r="BN1106" s="25" t="str">
        <f t="shared" ca="1" si="1080"/>
        <v/>
      </c>
      <c r="BO1106" s="25" t="str">
        <f t="shared" ca="1" si="1081"/>
        <v/>
      </c>
      <c r="BP1106" s="25" t="str">
        <f t="shared" ca="1" si="1082"/>
        <v/>
      </c>
      <c r="BQ1106" s="25" t="str">
        <f t="shared" ca="1" si="1083"/>
        <v/>
      </c>
      <c r="BR1106" s="25" t="str">
        <f t="shared" ca="1" si="1084"/>
        <v/>
      </c>
      <c r="BS1106" s="25" t="str">
        <f ca="1">IF($H1106="","",IF($Q1106="x",SUM(BL$3:BN1106)+SUM(BQ$3:BR1106)-SUM(BS$3:BS1105),0))</f>
        <v/>
      </c>
      <c r="BT1106" s="25" t="str">
        <f t="shared" ca="1" si="1085"/>
        <v/>
      </c>
      <c r="BU1106" s="25" t="str">
        <f t="shared" ca="1" si="1050"/>
        <v/>
      </c>
      <c r="BV1106" s="7"/>
      <c r="BY1106" s="7"/>
      <c r="CB1106" s="131">
        <f t="shared" si="1034"/>
        <v>1103</v>
      </c>
      <c r="CC1106" s="132" t="str">
        <f t="shared" ca="1" si="1086"/>
        <v/>
      </c>
      <c r="CD1106" s="133" t="str">
        <f t="shared" ca="1" si="1035"/>
        <v/>
      </c>
      <c r="CE1106" s="133" t="str">
        <f t="shared" ca="1" si="1087"/>
        <v/>
      </c>
      <c r="CF1106" s="133" t="str">
        <f t="shared" ca="1" si="1036"/>
        <v/>
      </c>
      <c r="CG1106" s="133" t="str">
        <f t="shared" ca="1" si="1088"/>
        <v/>
      </c>
      <c r="CH1106" s="133" t="str">
        <f ca="1">IF($H1106="","",IF(MONTH($H1106)=MONTH($C$4)-1,MAX(0,(CG1106-SUM(N1095:N1106)+SUM(O1095:O1106))-(VLOOKUP(CB1106-12,$CB$3:$CH1105,6,FALSE))),0)*0.25)</f>
        <v/>
      </c>
      <c r="CI1106" s="133" t="str">
        <f ca="1">IF($H1106="","",CG1106-SUM($CH$4:$CH1106))</f>
        <v/>
      </c>
      <c r="CK1106" s="133" t="str">
        <f ca="1">IF($H1106="","",SUM($N$4:$N1106)+$CK$3)</f>
        <v/>
      </c>
      <c r="CL1106" s="133" t="str">
        <f ca="1">IF($H1106="","",SUM($O$4:$O1106))</f>
        <v/>
      </c>
      <c r="CM1106" s="133" t="str">
        <f t="shared" ca="1" si="1093"/>
        <v/>
      </c>
      <c r="CN1106" s="133" t="str">
        <f ca="1">IF($H1106="","",ROUND(IF(MONTH($H1106)=MONTH($C$4)-1,BT1106*(1+CC1106)-SUM($CM$4:$CM1106),0),2))</f>
        <v/>
      </c>
      <c r="CZ1106" s="132" t="str">
        <f t="shared" ca="1" si="1051"/>
        <v/>
      </c>
    </row>
    <row r="1107" spans="6:104" x14ac:dyDescent="0.2">
      <c r="F1107" s="3">
        <v>1104</v>
      </c>
      <c r="G1107" s="3">
        <f t="shared" si="1091"/>
        <v>92</v>
      </c>
      <c r="H1107" s="8" t="str">
        <f t="shared" ca="1" si="1089"/>
        <v/>
      </c>
      <c r="I1107" s="6" t="str">
        <f t="shared" ca="1" si="1037"/>
        <v/>
      </c>
      <c r="J1107" s="6" t="str">
        <f t="shared" ca="1" si="1038"/>
        <v/>
      </c>
      <c r="K1107" s="7"/>
      <c r="L1107" s="6" t="str">
        <f ca="1">IF($H1107="","",IF($J1107="",VLOOKUP($I1107,Sterbetafeln!$A$4:$I$124,$D$10,FALSE),MAX(0.0005,VLOOKUP($I1107,Sterbetafeln!$A$4:$I$124,$D$10,FALSE)*VLOOKUP($J1107,Sterbetafeln!$A$4:$I$124,$D$13,FALSE))))</f>
        <v/>
      </c>
      <c r="M1107" s="78">
        <f ca="1">SUM($O$3:$O1107)</f>
        <v>0</v>
      </c>
      <c r="N1107" s="25" t="str">
        <f t="shared" ca="1" si="1052"/>
        <v/>
      </c>
      <c r="O1107" s="25" t="str">
        <f t="shared" ca="1" si="1053"/>
        <v/>
      </c>
      <c r="P1107" s="25" t="str">
        <f t="shared" ca="1" si="1054"/>
        <v/>
      </c>
      <c r="Q1107" s="7" t="str">
        <f t="shared" ca="1" si="1055"/>
        <v/>
      </c>
      <c r="R1107" s="25" t="str">
        <f t="shared" ca="1" si="1056"/>
        <v/>
      </c>
      <c r="S1107" s="25">
        <f ca="1">SUM(R$3:R1107)</f>
        <v>0</v>
      </c>
      <c r="T1107" s="25" t="str">
        <f t="shared" ca="1" si="1057"/>
        <v/>
      </c>
      <c r="U1107" s="25" t="str">
        <f t="shared" ca="1" si="1039"/>
        <v/>
      </c>
      <c r="V1107" s="25" t="str">
        <f t="shared" ca="1" si="1058"/>
        <v/>
      </c>
      <c r="W1107" s="25" t="str">
        <f t="shared" ca="1" si="1040"/>
        <v/>
      </c>
      <c r="X1107" s="25" t="str">
        <f t="shared" ca="1" si="1059"/>
        <v/>
      </c>
      <c r="Y1107" s="25" t="str">
        <f t="shared" ca="1" si="1041"/>
        <v/>
      </c>
      <c r="Z1107" s="25" t="str">
        <f t="shared" ca="1" si="1092"/>
        <v/>
      </c>
      <c r="AA1107" s="25" t="str">
        <f t="shared" ca="1" si="1060"/>
        <v/>
      </c>
      <c r="AB1107" s="25" t="str">
        <f ca="1">IF($H1107="","",IF($Q1107="x",SUM(U$3:W1107)+SUM(Z$3:AA1107)-SUM(AB$3:AB1106),0))</f>
        <v/>
      </c>
      <c r="AC1107" s="25" t="str">
        <f t="shared" ca="1" si="1061"/>
        <v/>
      </c>
      <c r="AD1107" s="25" t="str">
        <f t="shared" ca="1" si="1042"/>
        <v/>
      </c>
      <c r="AE1107" s="7"/>
      <c r="AF1107" s="25" t="str">
        <f t="shared" ca="1" si="1062"/>
        <v/>
      </c>
      <c r="AG1107" s="25">
        <f ca="1">SUM(AF$3:AF1107)</f>
        <v>0</v>
      </c>
      <c r="AH1107" s="25" t="str">
        <f t="shared" ca="1" si="1063"/>
        <v/>
      </c>
      <c r="AI1107" s="25" t="str">
        <f t="shared" ca="1" si="1043"/>
        <v/>
      </c>
      <c r="AJ1107" s="25" t="str">
        <f t="shared" ca="1" si="1064"/>
        <v/>
      </c>
      <c r="AK1107" s="25" t="str">
        <f t="shared" ca="1" si="1044"/>
        <v/>
      </c>
      <c r="AL1107" s="25" t="str">
        <f t="shared" ca="1" si="1065"/>
        <v/>
      </c>
      <c r="AM1107" s="25" t="str">
        <f t="shared" ca="1" si="1045"/>
        <v/>
      </c>
      <c r="AN1107" s="25" t="str">
        <f t="shared" ca="1" si="1066"/>
        <v/>
      </c>
      <c r="AO1107" s="25" t="str">
        <f t="shared" ca="1" si="1067"/>
        <v/>
      </c>
      <c r="AP1107" s="25" t="str">
        <f ca="1">IF($H1107="","",IF($Q1107="x",SUM(AI$3:AK1107)+SUM(AN$3:AO1107)-SUM(AP$3:AP1106),0))</f>
        <v/>
      </c>
      <c r="AQ1107" s="25" t="str">
        <f t="shared" ca="1" si="1068"/>
        <v/>
      </c>
      <c r="AR1107" s="25" t="str">
        <f t="shared" ca="1" si="1046"/>
        <v/>
      </c>
      <c r="AS1107" s="7"/>
      <c r="AT1107" s="25" t="str">
        <f t="shared" ca="1" si="1069"/>
        <v/>
      </c>
      <c r="AU1107" s="25">
        <f ca="1">SUM(AT$3:AT1107)</f>
        <v>0</v>
      </c>
      <c r="AV1107" s="25" t="str">
        <f t="shared" ca="1" si="1070"/>
        <v/>
      </c>
      <c r="AW1107" s="25" t="str">
        <f t="shared" ca="1" si="1047"/>
        <v/>
      </c>
      <c r="AX1107" s="25" t="str">
        <f t="shared" ca="1" si="1071"/>
        <v/>
      </c>
      <c r="AY1107" s="25" t="str">
        <f t="shared" ca="1" si="1072"/>
        <v/>
      </c>
      <c r="AZ1107" s="25" t="str">
        <f t="shared" ca="1" si="1073"/>
        <v/>
      </c>
      <c r="BA1107" s="25" t="str">
        <f t="shared" ca="1" si="1074"/>
        <v/>
      </c>
      <c r="BB1107" s="25" t="str">
        <f t="shared" ca="1" si="1075"/>
        <v/>
      </c>
      <c r="BC1107" s="25" t="str">
        <f t="shared" ca="1" si="1076"/>
        <v/>
      </c>
      <c r="BD1107" s="25" t="str">
        <f ca="1">IF($H1107="","",IF($Q1107="x",SUM(AW$3:AY1107)+SUM(BB$3:BC1107)-SUM(BD$3:BD1106),0))</f>
        <v/>
      </c>
      <c r="BE1107" s="25" t="str">
        <f t="shared" ca="1" si="1077"/>
        <v/>
      </c>
      <c r="BF1107" s="25" t="str">
        <f t="shared" ca="1" si="1048"/>
        <v/>
      </c>
      <c r="BG1107" s="7"/>
      <c r="BI1107" s="25" t="str">
        <f t="shared" ca="1" si="1078"/>
        <v/>
      </c>
      <c r="BJ1107" s="25">
        <f ca="1">SUM(BI$3:BI1107)</f>
        <v>0</v>
      </c>
      <c r="BK1107" s="25" t="str">
        <f t="shared" ca="1" si="1090"/>
        <v/>
      </c>
      <c r="BL1107" s="25" t="str">
        <f t="shared" ca="1" si="1049"/>
        <v/>
      </c>
      <c r="BM1107" s="25" t="str">
        <f t="shared" ca="1" si="1079"/>
        <v/>
      </c>
      <c r="BN1107" s="25" t="str">
        <f t="shared" ca="1" si="1080"/>
        <v/>
      </c>
      <c r="BO1107" s="25" t="str">
        <f t="shared" ca="1" si="1081"/>
        <v/>
      </c>
      <c r="BP1107" s="25" t="str">
        <f t="shared" ca="1" si="1082"/>
        <v/>
      </c>
      <c r="BQ1107" s="25" t="str">
        <f t="shared" ca="1" si="1083"/>
        <v/>
      </c>
      <c r="BR1107" s="25" t="str">
        <f t="shared" ca="1" si="1084"/>
        <v/>
      </c>
      <c r="BS1107" s="25" t="str">
        <f ca="1">IF($H1107="","",IF($Q1107="x",SUM(BL$3:BN1107)+SUM(BQ$3:BR1107)-SUM(BS$3:BS1106),0))</f>
        <v/>
      </c>
      <c r="BT1107" s="25" t="str">
        <f t="shared" ca="1" si="1085"/>
        <v/>
      </c>
      <c r="BU1107" s="25" t="str">
        <f t="shared" ca="1" si="1050"/>
        <v/>
      </c>
      <c r="BV1107" s="7"/>
      <c r="BY1107" s="7"/>
      <c r="CB1107" s="131">
        <f t="shared" si="1034"/>
        <v>1104</v>
      </c>
      <c r="CC1107" s="132" t="str">
        <f t="shared" ca="1" si="1086"/>
        <v/>
      </c>
      <c r="CD1107" s="133" t="str">
        <f t="shared" ca="1" si="1035"/>
        <v/>
      </c>
      <c r="CE1107" s="133" t="str">
        <f t="shared" ca="1" si="1087"/>
        <v/>
      </c>
      <c r="CF1107" s="133" t="str">
        <f t="shared" ca="1" si="1036"/>
        <v/>
      </c>
      <c r="CG1107" s="133" t="str">
        <f t="shared" ca="1" si="1088"/>
        <v/>
      </c>
      <c r="CH1107" s="133" t="str">
        <f ca="1">IF($H1107="","",IF(MONTH($H1107)=MONTH($C$4)-1,MAX(0,(CG1107-SUM(N1096:N1107)+SUM(O1096:O1107))-(VLOOKUP(CB1107-12,$CB$3:$CH1106,6,FALSE))),0)*0.25)</f>
        <v/>
      </c>
      <c r="CI1107" s="133" t="str">
        <f ca="1">IF($H1107="","",CG1107-SUM($CH$4:$CH1107))</f>
        <v/>
      </c>
      <c r="CK1107" s="133" t="str">
        <f ca="1">IF($H1107="","",SUM($N$4:$N1107)+$CK$3)</f>
        <v/>
      </c>
      <c r="CL1107" s="133" t="str">
        <f ca="1">IF($H1107="","",SUM($O$4:$O1107))</f>
        <v/>
      </c>
      <c r="CM1107" s="133" t="str">
        <f t="shared" ca="1" si="1093"/>
        <v/>
      </c>
      <c r="CN1107" s="133" t="str">
        <f ca="1">IF($H1107="","",ROUND(IF(MONTH($H1107)=MONTH($C$4)-1,BT1107*(1+CC1107)-SUM($CM$4:$CM1107),0),2))</f>
        <v/>
      </c>
      <c r="CZ1107" s="132" t="str">
        <f t="shared" ca="1" si="1051"/>
        <v/>
      </c>
    </row>
    <row r="1108" spans="6:104" x14ac:dyDescent="0.2">
      <c r="F1108" s="3">
        <v>1105</v>
      </c>
      <c r="G1108" s="3">
        <f t="shared" si="1091"/>
        <v>93</v>
      </c>
      <c r="H1108" s="8" t="str">
        <f t="shared" ca="1" si="1089"/>
        <v/>
      </c>
      <c r="I1108" s="6" t="str">
        <f t="shared" ca="1" si="1037"/>
        <v/>
      </c>
      <c r="J1108" s="6" t="str">
        <f t="shared" ca="1" si="1038"/>
        <v/>
      </c>
      <c r="K1108" s="7"/>
      <c r="L1108" s="6" t="str">
        <f ca="1">IF($H1108="","",IF($J1108="",VLOOKUP($I1108,Sterbetafeln!$A$4:$I$124,$D$10,FALSE),MAX(0.0005,VLOOKUP($I1108,Sterbetafeln!$A$4:$I$124,$D$10,FALSE)*VLOOKUP($J1108,Sterbetafeln!$A$4:$I$124,$D$13,FALSE))))</f>
        <v/>
      </c>
      <c r="M1108" s="78">
        <f ca="1">SUM($O$3:$O1108)</f>
        <v>0</v>
      </c>
      <c r="N1108" s="25" t="str">
        <f t="shared" ca="1" si="1052"/>
        <v/>
      </c>
      <c r="O1108" s="25" t="str">
        <f t="shared" ca="1" si="1053"/>
        <v/>
      </c>
      <c r="P1108" s="25" t="str">
        <f t="shared" ca="1" si="1054"/>
        <v/>
      </c>
      <c r="Q1108" s="7" t="str">
        <f t="shared" ca="1" si="1055"/>
        <v/>
      </c>
      <c r="R1108" s="25" t="str">
        <f t="shared" ca="1" si="1056"/>
        <v/>
      </c>
      <c r="S1108" s="25">
        <f ca="1">SUM(R$3:R1108)</f>
        <v>0</v>
      </c>
      <c r="T1108" s="25" t="str">
        <f t="shared" ca="1" si="1057"/>
        <v/>
      </c>
      <c r="U1108" s="25" t="str">
        <f t="shared" ca="1" si="1039"/>
        <v/>
      </c>
      <c r="V1108" s="25" t="str">
        <f t="shared" ca="1" si="1058"/>
        <v/>
      </c>
      <c r="W1108" s="25" t="str">
        <f t="shared" ca="1" si="1040"/>
        <v/>
      </c>
      <c r="X1108" s="25" t="str">
        <f t="shared" ca="1" si="1059"/>
        <v/>
      </c>
      <c r="Y1108" s="25" t="str">
        <f t="shared" ca="1" si="1041"/>
        <v/>
      </c>
      <c r="Z1108" s="25" t="str">
        <f t="shared" ca="1" si="1092"/>
        <v/>
      </c>
      <c r="AA1108" s="25" t="str">
        <f t="shared" ca="1" si="1060"/>
        <v/>
      </c>
      <c r="AB1108" s="25" t="str">
        <f ca="1">IF($H1108="","",IF($Q1108="x",SUM(U$3:W1108)+SUM(Z$3:AA1108)-SUM(AB$3:AB1107),0))</f>
        <v/>
      </c>
      <c r="AC1108" s="25" t="str">
        <f t="shared" ca="1" si="1061"/>
        <v/>
      </c>
      <c r="AD1108" s="25" t="str">
        <f t="shared" ca="1" si="1042"/>
        <v/>
      </c>
      <c r="AE1108" s="7"/>
      <c r="AF1108" s="25" t="str">
        <f t="shared" ca="1" si="1062"/>
        <v/>
      </c>
      <c r="AG1108" s="25">
        <f ca="1">SUM(AF$3:AF1108)</f>
        <v>0</v>
      </c>
      <c r="AH1108" s="25" t="str">
        <f t="shared" ca="1" si="1063"/>
        <v/>
      </c>
      <c r="AI1108" s="25" t="str">
        <f t="shared" ca="1" si="1043"/>
        <v/>
      </c>
      <c r="AJ1108" s="25" t="str">
        <f t="shared" ca="1" si="1064"/>
        <v/>
      </c>
      <c r="AK1108" s="25" t="str">
        <f t="shared" ca="1" si="1044"/>
        <v/>
      </c>
      <c r="AL1108" s="25" t="str">
        <f t="shared" ca="1" si="1065"/>
        <v/>
      </c>
      <c r="AM1108" s="25" t="str">
        <f t="shared" ca="1" si="1045"/>
        <v/>
      </c>
      <c r="AN1108" s="25" t="str">
        <f t="shared" ca="1" si="1066"/>
        <v/>
      </c>
      <c r="AO1108" s="25" t="str">
        <f t="shared" ca="1" si="1067"/>
        <v/>
      </c>
      <c r="AP1108" s="25" t="str">
        <f ca="1">IF($H1108="","",IF($Q1108="x",SUM(AI$3:AK1108)+SUM(AN$3:AO1108)-SUM(AP$3:AP1107),0))</f>
        <v/>
      </c>
      <c r="AQ1108" s="25" t="str">
        <f t="shared" ca="1" si="1068"/>
        <v/>
      </c>
      <c r="AR1108" s="25" t="str">
        <f t="shared" ca="1" si="1046"/>
        <v/>
      </c>
      <c r="AS1108" s="7"/>
      <c r="AT1108" s="25" t="str">
        <f t="shared" ca="1" si="1069"/>
        <v/>
      </c>
      <c r="AU1108" s="25">
        <f ca="1">SUM(AT$3:AT1108)</f>
        <v>0</v>
      </c>
      <c r="AV1108" s="25" t="str">
        <f t="shared" ca="1" si="1070"/>
        <v/>
      </c>
      <c r="AW1108" s="25" t="str">
        <f t="shared" ca="1" si="1047"/>
        <v/>
      </c>
      <c r="AX1108" s="25" t="str">
        <f t="shared" ca="1" si="1071"/>
        <v/>
      </c>
      <c r="AY1108" s="25" t="str">
        <f t="shared" ca="1" si="1072"/>
        <v/>
      </c>
      <c r="AZ1108" s="25" t="str">
        <f t="shared" ca="1" si="1073"/>
        <v/>
      </c>
      <c r="BA1108" s="25" t="str">
        <f t="shared" ca="1" si="1074"/>
        <v/>
      </c>
      <c r="BB1108" s="25" t="str">
        <f t="shared" ca="1" si="1075"/>
        <v/>
      </c>
      <c r="BC1108" s="25" t="str">
        <f t="shared" ca="1" si="1076"/>
        <v/>
      </c>
      <c r="BD1108" s="25" t="str">
        <f ca="1">IF($H1108="","",IF($Q1108="x",SUM(AW$3:AY1108)+SUM(BB$3:BC1108)-SUM(BD$3:BD1107),0))</f>
        <v/>
      </c>
      <c r="BE1108" s="25" t="str">
        <f t="shared" ca="1" si="1077"/>
        <v/>
      </c>
      <c r="BF1108" s="25" t="str">
        <f t="shared" ca="1" si="1048"/>
        <v/>
      </c>
      <c r="BG1108" s="7"/>
      <c r="BI1108" s="25" t="str">
        <f t="shared" ca="1" si="1078"/>
        <v/>
      </c>
      <c r="BJ1108" s="25">
        <f ca="1">SUM(BI$3:BI1108)</f>
        <v>0</v>
      </c>
      <c r="BK1108" s="25" t="str">
        <f t="shared" ca="1" si="1090"/>
        <v/>
      </c>
      <c r="BL1108" s="25" t="str">
        <f t="shared" ca="1" si="1049"/>
        <v/>
      </c>
      <c r="BM1108" s="25" t="str">
        <f t="shared" ca="1" si="1079"/>
        <v/>
      </c>
      <c r="BN1108" s="25" t="str">
        <f t="shared" ca="1" si="1080"/>
        <v/>
      </c>
      <c r="BO1108" s="25" t="str">
        <f t="shared" ca="1" si="1081"/>
        <v/>
      </c>
      <c r="BP1108" s="25" t="str">
        <f t="shared" ca="1" si="1082"/>
        <v/>
      </c>
      <c r="BQ1108" s="25" t="str">
        <f t="shared" ca="1" si="1083"/>
        <v/>
      </c>
      <c r="BR1108" s="25" t="str">
        <f t="shared" ca="1" si="1084"/>
        <v/>
      </c>
      <c r="BS1108" s="25" t="str">
        <f ca="1">IF($H1108="","",IF($Q1108="x",SUM(BL$3:BN1108)+SUM(BQ$3:BR1108)-SUM(BS$3:BS1107),0))</f>
        <v/>
      </c>
      <c r="BT1108" s="25" t="str">
        <f t="shared" ca="1" si="1085"/>
        <v/>
      </c>
      <c r="BU1108" s="25" t="str">
        <f t="shared" ca="1" si="1050"/>
        <v/>
      </c>
      <c r="BV1108" s="7"/>
      <c r="BY1108" s="7"/>
      <c r="CB1108" s="131">
        <f t="shared" si="1034"/>
        <v>1105</v>
      </c>
      <c r="CC1108" s="132" t="str">
        <f t="shared" ca="1" si="1086"/>
        <v/>
      </c>
      <c r="CD1108" s="133" t="str">
        <f t="shared" ca="1" si="1035"/>
        <v/>
      </c>
      <c r="CE1108" s="133" t="str">
        <f t="shared" ca="1" si="1087"/>
        <v/>
      </c>
      <c r="CF1108" s="133" t="str">
        <f t="shared" ca="1" si="1036"/>
        <v/>
      </c>
      <c r="CG1108" s="133" t="str">
        <f t="shared" ca="1" si="1088"/>
        <v/>
      </c>
      <c r="CH1108" s="133" t="str">
        <f ca="1">IF($H1108="","",IF(MONTH($H1108)=MONTH($C$4)-1,MAX(0,(CG1108-SUM(N1097:N1108)+SUM(O1097:O1108))-(VLOOKUP(CB1108-12,$CB$3:$CH1107,6,FALSE))),0)*0.25)</f>
        <v/>
      </c>
      <c r="CI1108" s="133" t="str">
        <f ca="1">IF($H1108="","",CG1108-SUM($CH$4:$CH1108))</f>
        <v/>
      </c>
      <c r="CK1108" s="133" t="str">
        <f ca="1">IF($H1108="","",SUM($N$4:$N1108)+$CK$3)</f>
        <v/>
      </c>
      <c r="CL1108" s="133" t="str">
        <f ca="1">IF($H1108="","",SUM($O$4:$O1108))</f>
        <v/>
      </c>
      <c r="CM1108" s="133" t="str">
        <f t="shared" ca="1" si="1093"/>
        <v/>
      </c>
      <c r="CN1108" s="133" t="str">
        <f ca="1">IF($H1108="","",ROUND(IF(MONTH($H1108)=MONTH($C$4)-1,BT1108*(1+CC1108)-SUM($CM$4:$CM1108),0),2))</f>
        <v/>
      </c>
      <c r="CZ1108" s="132" t="str">
        <f t="shared" ca="1" si="1051"/>
        <v/>
      </c>
    </row>
    <row r="1109" spans="6:104" x14ac:dyDescent="0.2">
      <c r="F1109" s="3">
        <v>1106</v>
      </c>
      <c r="G1109" s="3">
        <f t="shared" si="1091"/>
        <v>93</v>
      </c>
      <c r="H1109" s="8" t="str">
        <f t="shared" ca="1" si="1089"/>
        <v/>
      </c>
      <c r="I1109" s="6" t="str">
        <f t="shared" ca="1" si="1037"/>
        <v/>
      </c>
      <c r="J1109" s="6" t="str">
        <f t="shared" ca="1" si="1038"/>
        <v/>
      </c>
      <c r="K1109" s="7"/>
      <c r="L1109" s="6" t="str">
        <f ca="1">IF($H1109="","",IF($J1109="",VLOOKUP($I1109,Sterbetafeln!$A$4:$I$124,$D$10,FALSE),MAX(0.0005,VLOOKUP($I1109,Sterbetafeln!$A$4:$I$124,$D$10,FALSE)*VLOOKUP($J1109,Sterbetafeln!$A$4:$I$124,$D$13,FALSE))))</f>
        <v/>
      </c>
      <c r="M1109" s="78">
        <f ca="1">SUM($O$3:$O1109)</f>
        <v>0</v>
      </c>
      <c r="N1109" s="25" t="str">
        <f t="shared" ca="1" si="1052"/>
        <v/>
      </c>
      <c r="O1109" s="25" t="str">
        <f t="shared" ca="1" si="1053"/>
        <v/>
      </c>
      <c r="P1109" s="25" t="str">
        <f t="shared" ca="1" si="1054"/>
        <v/>
      </c>
      <c r="Q1109" s="7" t="str">
        <f t="shared" ca="1" si="1055"/>
        <v/>
      </c>
      <c r="R1109" s="25" t="str">
        <f t="shared" ca="1" si="1056"/>
        <v/>
      </c>
      <c r="S1109" s="25">
        <f ca="1">SUM(R$3:R1109)</f>
        <v>0</v>
      </c>
      <c r="T1109" s="25" t="str">
        <f t="shared" ca="1" si="1057"/>
        <v/>
      </c>
      <c r="U1109" s="25" t="str">
        <f t="shared" ca="1" si="1039"/>
        <v/>
      </c>
      <c r="V1109" s="25" t="str">
        <f t="shared" ca="1" si="1058"/>
        <v/>
      </c>
      <c r="W1109" s="25" t="str">
        <f t="shared" ca="1" si="1040"/>
        <v/>
      </c>
      <c r="X1109" s="25" t="str">
        <f t="shared" ca="1" si="1059"/>
        <v/>
      </c>
      <c r="Y1109" s="25" t="str">
        <f t="shared" ca="1" si="1041"/>
        <v/>
      </c>
      <c r="Z1109" s="25" t="str">
        <f t="shared" ca="1" si="1092"/>
        <v/>
      </c>
      <c r="AA1109" s="25" t="str">
        <f t="shared" ca="1" si="1060"/>
        <v/>
      </c>
      <c r="AB1109" s="25" t="str">
        <f ca="1">IF($H1109="","",IF($Q1109="x",SUM(U$3:W1109)+SUM(Z$3:AA1109)-SUM(AB$3:AB1108),0))</f>
        <v/>
      </c>
      <c r="AC1109" s="25" t="str">
        <f t="shared" ca="1" si="1061"/>
        <v/>
      </c>
      <c r="AD1109" s="25" t="str">
        <f t="shared" ca="1" si="1042"/>
        <v/>
      </c>
      <c r="AE1109" s="7"/>
      <c r="AF1109" s="25" t="str">
        <f t="shared" ca="1" si="1062"/>
        <v/>
      </c>
      <c r="AG1109" s="25">
        <f ca="1">SUM(AF$3:AF1109)</f>
        <v>0</v>
      </c>
      <c r="AH1109" s="25" t="str">
        <f t="shared" ca="1" si="1063"/>
        <v/>
      </c>
      <c r="AI1109" s="25" t="str">
        <f t="shared" ca="1" si="1043"/>
        <v/>
      </c>
      <c r="AJ1109" s="25" t="str">
        <f t="shared" ca="1" si="1064"/>
        <v/>
      </c>
      <c r="AK1109" s="25" t="str">
        <f t="shared" ca="1" si="1044"/>
        <v/>
      </c>
      <c r="AL1109" s="25" t="str">
        <f t="shared" ca="1" si="1065"/>
        <v/>
      </c>
      <c r="AM1109" s="25" t="str">
        <f t="shared" ca="1" si="1045"/>
        <v/>
      </c>
      <c r="AN1109" s="25" t="str">
        <f t="shared" ca="1" si="1066"/>
        <v/>
      </c>
      <c r="AO1109" s="25" t="str">
        <f t="shared" ca="1" si="1067"/>
        <v/>
      </c>
      <c r="AP1109" s="25" t="str">
        <f ca="1">IF($H1109="","",IF($Q1109="x",SUM(AI$3:AK1109)+SUM(AN$3:AO1109)-SUM(AP$3:AP1108),0))</f>
        <v/>
      </c>
      <c r="AQ1109" s="25" t="str">
        <f t="shared" ca="1" si="1068"/>
        <v/>
      </c>
      <c r="AR1109" s="25" t="str">
        <f t="shared" ca="1" si="1046"/>
        <v/>
      </c>
      <c r="AS1109" s="7"/>
      <c r="AT1109" s="25" t="str">
        <f t="shared" ca="1" si="1069"/>
        <v/>
      </c>
      <c r="AU1109" s="25">
        <f ca="1">SUM(AT$3:AT1109)</f>
        <v>0</v>
      </c>
      <c r="AV1109" s="25" t="str">
        <f t="shared" ca="1" si="1070"/>
        <v/>
      </c>
      <c r="AW1109" s="25" t="str">
        <f t="shared" ca="1" si="1047"/>
        <v/>
      </c>
      <c r="AX1109" s="25" t="str">
        <f t="shared" ca="1" si="1071"/>
        <v/>
      </c>
      <c r="AY1109" s="25" t="str">
        <f t="shared" ca="1" si="1072"/>
        <v/>
      </c>
      <c r="AZ1109" s="25" t="str">
        <f t="shared" ca="1" si="1073"/>
        <v/>
      </c>
      <c r="BA1109" s="25" t="str">
        <f t="shared" ca="1" si="1074"/>
        <v/>
      </c>
      <c r="BB1109" s="25" t="str">
        <f t="shared" ca="1" si="1075"/>
        <v/>
      </c>
      <c r="BC1109" s="25" t="str">
        <f t="shared" ca="1" si="1076"/>
        <v/>
      </c>
      <c r="BD1109" s="25" t="str">
        <f ca="1">IF($H1109="","",IF($Q1109="x",SUM(AW$3:AY1109)+SUM(BB$3:BC1109)-SUM(BD$3:BD1108),0))</f>
        <v/>
      </c>
      <c r="BE1109" s="25" t="str">
        <f t="shared" ca="1" si="1077"/>
        <v/>
      </c>
      <c r="BF1109" s="25" t="str">
        <f t="shared" ca="1" si="1048"/>
        <v/>
      </c>
      <c r="BG1109" s="7"/>
      <c r="BI1109" s="25" t="str">
        <f t="shared" ca="1" si="1078"/>
        <v/>
      </c>
      <c r="BJ1109" s="25">
        <f ca="1">SUM(BI$3:BI1109)</f>
        <v>0</v>
      </c>
      <c r="BK1109" s="25" t="str">
        <f t="shared" ca="1" si="1090"/>
        <v/>
      </c>
      <c r="BL1109" s="25" t="str">
        <f t="shared" ca="1" si="1049"/>
        <v/>
      </c>
      <c r="BM1109" s="25" t="str">
        <f t="shared" ca="1" si="1079"/>
        <v/>
      </c>
      <c r="BN1109" s="25" t="str">
        <f t="shared" ca="1" si="1080"/>
        <v/>
      </c>
      <c r="BO1109" s="25" t="str">
        <f t="shared" ca="1" si="1081"/>
        <v/>
      </c>
      <c r="BP1109" s="25" t="str">
        <f t="shared" ca="1" si="1082"/>
        <v/>
      </c>
      <c r="BQ1109" s="25" t="str">
        <f t="shared" ca="1" si="1083"/>
        <v/>
      </c>
      <c r="BR1109" s="25" t="str">
        <f t="shared" ca="1" si="1084"/>
        <v/>
      </c>
      <c r="BS1109" s="25" t="str">
        <f ca="1">IF($H1109="","",IF($Q1109="x",SUM(BL$3:BN1109)+SUM(BQ$3:BR1109)-SUM(BS$3:BS1108),0))</f>
        <v/>
      </c>
      <c r="BT1109" s="25" t="str">
        <f t="shared" ca="1" si="1085"/>
        <v/>
      </c>
      <c r="BU1109" s="25" t="str">
        <f t="shared" ca="1" si="1050"/>
        <v/>
      </c>
      <c r="BV1109" s="7"/>
      <c r="BY1109" s="7"/>
      <c r="CB1109" s="131">
        <f t="shared" si="1034"/>
        <v>1106</v>
      </c>
      <c r="CC1109" s="132" t="str">
        <f t="shared" ca="1" si="1086"/>
        <v/>
      </c>
      <c r="CD1109" s="133" t="str">
        <f t="shared" ca="1" si="1035"/>
        <v/>
      </c>
      <c r="CE1109" s="133" t="str">
        <f t="shared" ca="1" si="1087"/>
        <v/>
      </c>
      <c r="CF1109" s="133" t="str">
        <f t="shared" ca="1" si="1036"/>
        <v/>
      </c>
      <c r="CG1109" s="133" t="str">
        <f t="shared" ca="1" si="1088"/>
        <v/>
      </c>
      <c r="CH1109" s="133" t="str">
        <f ca="1">IF($H1109="","",IF(MONTH($H1109)=MONTH($C$4)-1,MAX(0,(CG1109-SUM(N1098:N1109)+SUM(O1098:O1109))-(VLOOKUP(CB1109-12,$CB$3:$CH1108,6,FALSE))),0)*0.25)</f>
        <v/>
      </c>
      <c r="CI1109" s="133" t="str">
        <f ca="1">IF($H1109="","",CG1109-SUM($CH$4:$CH1109))</f>
        <v/>
      </c>
      <c r="CK1109" s="133" t="str">
        <f ca="1">IF($H1109="","",SUM($N$4:$N1109)+$CK$3)</f>
        <v/>
      </c>
      <c r="CL1109" s="133" t="str">
        <f ca="1">IF($H1109="","",SUM($O$4:$O1109))</f>
        <v/>
      </c>
      <c r="CM1109" s="133" t="str">
        <f t="shared" ca="1" si="1093"/>
        <v/>
      </c>
      <c r="CN1109" s="133" t="str">
        <f ca="1">IF($H1109="","",ROUND(IF(MONTH($H1109)=MONTH($C$4)-1,BT1109*(1+CC1109)-SUM($CM$4:$CM1109),0),2))</f>
        <v/>
      </c>
      <c r="CZ1109" s="132" t="str">
        <f t="shared" ca="1" si="1051"/>
        <v/>
      </c>
    </row>
    <row r="1110" spans="6:104" x14ac:dyDescent="0.2">
      <c r="F1110" s="3">
        <v>1107</v>
      </c>
      <c r="G1110" s="3">
        <f t="shared" si="1091"/>
        <v>93</v>
      </c>
      <c r="H1110" s="8" t="str">
        <f t="shared" ca="1" si="1089"/>
        <v/>
      </c>
      <c r="I1110" s="6" t="str">
        <f t="shared" ca="1" si="1037"/>
        <v/>
      </c>
      <c r="J1110" s="6" t="str">
        <f t="shared" ca="1" si="1038"/>
        <v/>
      </c>
      <c r="K1110" s="7"/>
      <c r="L1110" s="6" t="str">
        <f ca="1">IF($H1110="","",IF($J1110="",VLOOKUP($I1110,Sterbetafeln!$A$4:$I$124,$D$10,FALSE),MAX(0.0005,VLOOKUP($I1110,Sterbetafeln!$A$4:$I$124,$D$10,FALSE)*VLOOKUP($J1110,Sterbetafeln!$A$4:$I$124,$D$13,FALSE))))</f>
        <v/>
      </c>
      <c r="M1110" s="78">
        <f ca="1">SUM($O$3:$O1110)</f>
        <v>0</v>
      </c>
      <c r="N1110" s="25" t="str">
        <f t="shared" ca="1" si="1052"/>
        <v/>
      </c>
      <c r="O1110" s="25" t="str">
        <f t="shared" ca="1" si="1053"/>
        <v/>
      </c>
      <c r="P1110" s="25" t="str">
        <f t="shared" ca="1" si="1054"/>
        <v/>
      </c>
      <c r="Q1110" s="7" t="str">
        <f t="shared" ca="1" si="1055"/>
        <v/>
      </c>
      <c r="R1110" s="25" t="str">
        <f t="shared" ca="1" si="1056"/>
        <v/>
      </c>
      <c r="S1110" s="25">
        <f ca="1">SUM(R$3:R1110)</f>
        <v>0</v>
      </c>
      <c r="T1110" s="25" t="str">
        <f t="shared" ca="1" si="1057"/>
        <v/>
      </c>
      <c r="U1110" s="25" t="str">
        <f t="shared" ca="1" si="1039"/>
        <v/>
      </c>
      <c r="V1110" s="25" t="str">
        <f t="shared" ca="1" si="1058"/>
        <v/>
      </c>
      <c r="W1110" s="25" t="str">
        <f t="shared" ca="1" si="1040"/>
        <v/>
      </c>
      <c r="X1110" s="25" t="str">
        <f t="shared" ca="1" si="1059"/>
        <v/>
      </c>
      <c r="Y1110" s="25" t="str">
        <f t="shared" ca="1" si="1041"/>
        <v/>
      </c>
      <c r="Z1110" s="25" t="str">
        <f t="shared" ca="1" si="1092"/>
        <v/>
      </c>
      <c r="AA1110" s="25" t="str">
        <f t="shared" ca="1" si="1060"/>
        <v/>
      </c>
      <c r="AB1110" s="25" t="str">
        <f ca="1">IF($H1110="","",IF($Q1110="x",SUM(U$3:W1110)+SUM(Z$3:AA1110)-SUM(AB$3:AB1109),0))</f>
        <v/>
      </c>
      <c r="AC1110" s="25" t="str">
        <f t="shared" ca="1" si="1061"/>
        <v/>
      </c>
      <c r="AD1110" s="25" t="str">
        <f t="shared" ca="1" si="1042"/>
        <v/>
      </c>
      <c r="AE1110" s="7"/>
      <c r="AF1110" s="25" t="str">
        <f t="shared" ca="1" si="1062"/>
        <v/>
      </c>
      <c r="AG1110" s="25">
        <f ca="1">SUM(AF$3:AF1110)</f>
        <v>0</v>
      </c>
      <c r="AH1110" s="25" t="str">
        <f t="shared" ca="1" si="1063"/>
        <v/>
      </c>
      <c r="AI1110" s="25" t="str">
        <f t="shared" ca="1" si="1043"/>
        <v/>
      </c>
      <c r="AJ1110" s="25" t="str">
        <f t="shared" ca="1" si="1064"/>
        <v/>
      </c>
      <c r="AK1110" s="25" t="str">
        <f t="shared" ca="1" si="1044"/>
        <v/>
      </c>
      <c r="AL1110" s="25" t="str">
        <f t="shared" ca="1" si="1065"/>
        <v/>
      </c>
      <c r="AM1110" s="25" t="str">
        <f t="shared" ca="1" si="1045"/>
        <v/>
      </c>
      <c r="AN1110" s="25" t="str">
        <f t="shared" ca="1" si="1066"/>
        <v/>
      </c>
      <c r="AO1110" s="25" t="str">
        <f t="shared" ca="1" si="1067"/>
        <v/>
      </c>
      <c r="AP1110" s="25" t="str">
        <f ca="1">IF($H1110="","",IF($Q1110="x",SUM(AI$3:AK1110)+SUM(AN$3:AO1110)-SUM(AP$3:AP1109),0))</f>
        <v/>
      </c>
      <c r="AQ1110" s="25" t="str">
        <f t="shared" ca="1" si="1068"/>
        <v/>
      </c>
      <c r="AR1110" s="25" t="str">
        <f t="shared" ca="1" si="1046"/>
        <v/>
      </c>
      <c r="AS1110" s="7"/>
      <c r="AT1110" s="25" t="str">
        <f t="shared" ca="1" si="1069"/>
        <v/>
      </c>
      <c r="AU1110" s="25">
        <f ca="1">SUM(AT$3:AT1110)</f>
        <v>0</v>
      </c>
      <c r="AV1110" s="25" t="str">
        <f t="shared" ca="1" si="1070"/>
        <v/>
      </c>
      <c r="AW1110" s="25" t="str">
        <f t="shared" ca="1" si="1047"/>
        <v/>
      </c>
      <c r="AX1110" s="25" t="str">
        <f t="shared" ca="1" si="1071"/>
        <v/>
      </c>
      <c r="AY1110" s="25" t="str">
        <f t="shared" ca="1" si="1072"/>
        <v/>
      </c>
      <c r="AZ1110" s="25" t="str">
        <f t="shared" ca="1" si="1073"/>
        <v/>
      </c>
      <c r="BA1110" s="25" t="str">
        <f t="shared" ca="1" si="1074"/>
        <v/>
      </c>
      <c r="BB1110" s="25" t="str">
        <f t="shared" ca="1" si="1075"/>
        <v/>
      </c>
      <c r="BC1110" s="25" t="str">
        <f t="shared" ca="1" si="1076"/>
        <v/>
      </c>
      <c r="BD1110" s="25" t="str">
        <f ca="1">IF($H1110="","",IF($Q1110="x",SUM(AW$3:AY1110)+SUM(BB$3:BC1110)-SUM(BD$3:BD1109),0))</f>
        <v/>
      </c>
      <c r="BE1110" s="25" t="str">
        <f t="shared" ca="1" si="1077"/>
        <v/>
      </c>
      <c r="BF1110" s="25" t="str">
        <f t="shared" ca="1" si="1048"/>
        <v/>
      </c>
      <c r="BG1110" s="7"/>
      <c r="BI1110" s="25" t="str">
        <f t="shared" ca="1" si="1078"/>
        <v/>
      </c>
      <c r="BJ1110" s="25">
        <f ca="1">SUM(BI$3:BI1110)</f>
        <v>0</v>
      </c>
      <c r="BK1110" s="25" t="str">
        <f t="shared" ca="1" si="1090"/>
        <v/>
      </c>
      <c r="BL1110" s="25" t="str">
        <f t="shared" ca="1" si="1049"/>
        <v/>
      </c>
      <c r="BM1110" s="25" t="str">
        <f t="shared" ca="1" si="1079"/>
        <v/>
      </c>
      <c r="BN1110" s="25" t="str">
        <f t="shared" ca="1" si="1080"/>
        <v/>
      </c>
      <c r="BO1110" s="25" t="str">
        <f t="shared" ca="1" si="1081"/>
        <v/>
      </c>
      <c r="BP1110" s="25" t="str">
        <f t="shared" ca="1" si="1082"/>
        <v/>
      </c>
      <c r="BQ1110" s="25" t="str">
        <f t="shared" ca="1" si="1083"/>
        <v/>
      </c>
      <c r="BR1110" s="25" t="str">
        <f t="shared" ca="1" si="1084"/>
        <v/>
      </c>
      <c r="BS1110" s="25" t="str">
        <f ca="1">IF($H1110="","",IF($Q1110="x",SUM(BL$3:BN1110)+SUM(BQ$3:BR1110)-SUM(BS$3:BS1109),0))</f>
        <v/>
      </c>
      <c r="BT1110" s="25" t="str">
        <f t="shared" ca="1" si="1085"/>
        <v/>
      </c>
      <c r="BU1110" s="25" t="str">
        <f t="shared" ca="1" si="1050"/>
        <v/>
      </c>
      <c r="BV1110" s="7"/>
      <c r="BY1110" s="7"/>
      <c r="CB1110" s="131">
        <f t="shared" si="1034"/>
        <v>1107</v>
      </c>
      <c r="CC1110" s="132" t="str">
        <f t="shared" ca="1" si="1086"/>
        <v/>
      </c>
      <c r="CD1110" s="133" t="str">
        <f t="shared" ca="1" si="1035"/>
        <v/>
      </c>
      <c r="CE1110" s="133" t="str">
        <f t="shared" ca="1" si="1087"/>
        <v/>
      </c>
      <c r="CF1110" s="133" t="str">
        <f t="shared" ca="1" si="1036"/>
        <v/>
      </c>
      <c r="CG1110" s="133" t="str">
        <f t="shared" ca="1" si="1088"/>
        <v/>
      </c>
      <c r="CH1110" s="133" t="str">
        <f ca="1">IF($H1110="","",IF(MONTH($H1110)=MONTH($C$4)-1,MAX(0,(CG1110-SUM(N1099:N1110)+SUM(O1099:O1110))-(VLOOKUP(CB1110-12,$CB$3:$CH1109,6,FALSE))),0)*0.25)</f>
        <v/>
      </c>
      <c r="CI1110" s="133" t="str">
        <f ca="1">IF($H1110="","",CG1110-SUM($CH$4:$CH1110))</f>
        <v/>
      </c>
      <c r="CK1110" s="133" t="str">
        <f ca="1">IF($H1110="","",SUM($N$4:$N1110)+$CK$3)</f>
        <v/>
      </c>
      <c r="CL1110" s="133" t="str">
        <f ca="1">IF($H1110="","",SUM($O$4:$O1110))</f>
        <v/>
      </c>
      <c r="CM1110" s="133" t="str">
        <f t="shared" ca="1" si="1093"/>
        <v/>
      </c>
      <c r="CN1110" s="133" t="str">
        <f ca="1">IF($H1110="","",ROUND(IF(MONTH($H1110)=MONTH($C$4)-1,BT1110*(1+CC1110)-SUM($CM$4:$CM1110),0),2))</f>
        <v/>
      </c>
      <c r="CZ1110" s="132" t="str">
        <f t="shared" ca="1" si="1051"/>
        <v/>
      </c>
    </row>
    <row r="1111" spans="6:104" x14ac:dyDescent="0.2">
      <c r="F1111" s="3">
        <v>1108</v>
      </c>
      <c r="G1111" s="3">
        <f t="shared" si="1091"/>
        <v>93</v>
      </c>
      <c r="H1111" s="8" t="str">
        <f t="shared" ca="1" si="1089"/>
        <v/>
      </c>
      <c r="I1111" s="6" t="str">
        <f t="shared" ca="1" si="1037"/>
        <v/>
      </c>
      <c r="J1111" s="6" t="str">
        <f t="shared" ca="1" si="1038"/>
        <v/>
      </c>
      <c r="K1111" s="7"/>
      <c r="L1111" s="6" t="str">
        <f ca="1">IF($H1111="","",IF($J1111="",VLOOKUP($I1111,Sterbetafeln!$A$4:$I$124,$D$10,FALSE),MAX(0.0005,VLOOKUP($I1111,Sterbetafeln!$A$4:$I$124,$D$10,FALSE)*VLOOKUP($J1111,Sterbetafeln!$A$4:$I$124,$D$13,FALSE))))</f>
        <v/>
      </c>
      <c r="M1111" s="78">
        <f ca="1">SUM($O$3:$O1111)</f>
        <v>0</v>
      </c>
      <c r="N1111" s="25" t="str">
        <f t="shared" ca="1" si="1052"/>
        <v/>
      </c>
      <c r="O1111" s="25" t="str">
        <f t="shared" ca="1" si="1053"/>
        <v/>
      </c>
      <c r="P1111" s="25" t="str">
        <f t="shared" ca="1" si="1054"/>
        <v/>
      </c>
      <c r="Q1111" s="7" t="str">
        <f t="shared" ca="1" si="1055"/>
        <v/>
      </c>
      <c r="R1111" s="25" t="str">
        <f t="shared" ca="1" si="1056"/>
        <v/>
      </c>
      <c r="S1111" s="25">
        <f ca="1">SUM(R$3:R1111)</f>
        <v>0</v>
      </c>
      <c r="T1111" s="25" t="str">
        <f t="shared" ca="1" si="1057"/>
        <v/>
      </c>
      <c r="U1111" s="25" t="str">
        <f t="shared" ca="1" si="1039"/>
        <v/>
      </c>
      <c r="V1111" s="25" t="str">
        <f t="shared" ca="1" si="1058"/>
        <v/>
      </c>
      <c r="W1111" s="25" t="str">
        <f t="shared" ca="1" si="1040"/>
        <v/>
      </c>
      <c r="X1111" s="25" t="str">
        <f t="shared" ca="1" si="1059"/>
        <v/>
      </c>
      <c r="Y1111" s="25" t="str">
        <f t="shared" ca="1" si="1041"/>
        <v/>
      </c>
      <c r="Z1111" s="25" t="str">
        <f t="shared" ca="1" si="1092"/>
        <v/>
      </c>
      <c r="AA1111" s="25" t="str">
        <f t="shared" ca="1" si="1060"/>
        <v/>
      </c>
      <c r="AB1111" s="25" t="str">
        <f ca="1">IF($H1111="","",IF($Q1111="x",SUM(U$3:W1111)+SUM(Z$3:AA1111)-SUM(AB$3:AB1110),0))</f>
        <v/>
      </c>
      <c r="AC1111" s="25" t="str">
        <f t="shared" ca="1" si="1061"/>
        <v/>
      </c>
      <c r="AD1111" s="25" t="str">
        <f t="shared" ca="1" si="1042"/>
        <v/>
      </c>
      <c r="AE1111" s="7"/>
      <c r="AF1111" s="25" t="str">
        <f t="shared" ca="1" si="1062"/>
        <v/>
      </c>
      <c r="AG1111" s="25">
        <f ca="1">SUM(AF$3:AF1111)</f>
        <v>0</v>
      </c>
      <c r="AH1111" s="25" t="str">
        <f t="shared" ca="1" si="1063"/>
        <v/>
      </c>
      <c r="AI1111" s="25" t="str">
        <f t="shared" ca="1" si="1043"/>
        <v/>
      </c>
      <c r="AJ1111" s="25" t="str">
        <f t="shared" ca="1" si="1064"/>
        <v/>
      </c>
      <c r="AK1111" s="25" t="str">
        <f t="shared" ca="1" si="1044"/>
        <v/>
      </c>
      <c r="AL1111" s="25" t="str">
        <f t="shared" ca="1" si="1065"/>
        <v/>
      </c>
      <c r="AM1111" s="25" t="str">
        <f t="shared" ca="1" si="1045"/>
        <v/>
      </c>
      <c r="AN1111" s="25" t="str">
        <f t="shared" ca="1" si="1066"/>
        <v/>
      </c>
      <c r="AO1111" s="25" t="str">
        <f t="shared" ca="1" si="1067"/>
        <v/>
      </c>
      <c r="AP1111" s="25" t="str">
        <f ca="1">IF($H1111="","",IF($Q1111="x",SUM(AI$3:AK1111)+SUM(AN$3:AO1111)-SUM(AP$3:AP1110),0))</f>
        <v/>
      </c>
      <c r="AQ1111" s="25" t="str">
        <f t="shared" ca="1" si="1068"/>
        <v/>
      </c>
      <c r="AR1111" s="25" t="str">
        <f t="shared" ca="1" si="1046"/>
        <v/>
      </c>
      <c r="AS1111" s="7"/>
      <c r="AT1111" s="25" t="str">
        <f t="shared" ca="1" si="1069"/>
        <v/>
      </c>
      <c r="AU1111" s="25">
        <f ca="1">SUM(AT$3:AT1111)</f>
        <v>0</v>
      </c>
      <c r="AV1111" s="25" t="str">
        <f t="shared" ca="1" si="1070"/>
        <v/>
      </c>
      <c r="AW1111" s="25" t="str">
        <f t="shared" ca="1" si="1047"/>
        <v/>
      </c>
      <c r="AX1111" s="25" t="str">
        <f t="shared" ca="1" si="1071"/>
        <v/>
      </c>
      <c r="AY1111" s="25" t="str">
        <f t="shared" ca="1" si="1072"/>
        <v/>
      </c>
      <c r="AZ1111" s="25" t="str">
        <f t="shared" ca="1" si="1073"/>
        <v/>
      </c>
      <c r="BA1111" s="25" t="str">
        <f t="shared" ca="1" si="1074"/>
        <v/>
      </c>
      <c r="BB1111" s="25" t="str">
        <f t="shared" ca="1" si="1075"/>
        <v/>
      </c>
      <c r="BC1111" s="25" t="str">
        <f t="shared" ca="1" si="1076"/>
        <v/>
      </c>
      <c r="BD1111" s="25" t="str">
        <f ca="1">IF($H1111="","",IF($Q1111="x",SUM(AW$3:AY1111)+SUM(BB$3:BC1111)-SUM(BD$3:BD1110),0))</f>
        <v/>
      </c>
      <c r="BE1111" s="25" t="str">
        <f t="shared" ca="1" si="1077"/>
        <v/>
      </c>
      <c r="BF1111" s="25" t="str">
        <f t="shared" ca="1" si="1048"/>
        <v/>
      </c>
      <c r="BG1111" s="7"/>
      <c r="BI1111" s="25" t="str">
        <f t="shared" ca="1" si="1078"/>
        <v/>
      </c>
      <c r="BJ1111" s="25">
        <f ca="1">SUM(BI$3:BI1111)</f>
        <v>0</v>
      </c>
      <c r="BK1111" s="25" t="str">
        <f t="shared" ca="1" si="1090"/>
        <v/>
      </c>
      <c r="BL1111" s="25" t="str">
        <f t="shared" ca="1" si="1049"/>
        <v/>
      </c>
      <c r="BM1111" s="25" t="str">
        <f t="shared" ca="1" si="1079"/>
        <v/>
      </c>
      <c r="BN1111" s="25" t="str">
        <f t="shared" ca="1" si="1080"/>
        <v/>
      </c>
      <c r="BO1111" s="25" t="str">
        <f t="shared" ca="1" si="1081"/>
        <v/>
      </c>
      <c r="BP1111" s="25" t="str">
        <f t="shared" ca="1" si="1082"/>
        <v/>
      </c>
      <c r="BQ1111" s="25" t="str">
        <f t="shared" ca="1" si="1083"/>
        <v/>
      </c>
      <c r="BR1111" s="25" t="str">
        <f t="shared" ca="1" si="1084"/>
        <v/>
      </c>
      <c r="BS1111" s="25" t="str">
        <f ca="1">IF($H1111="","",IF($Q1111="x",SUM(BL$3:BN1111)+SUM(BQ$3:BR1111)-SUM(BS$3:BS1110),0))</f>
        <v/>
      </c>
      <c r="BT1111" s="25" t="str">
        <f t="shared" ca="1" si="1085"/>
        <v/>
      </c>
      <c r="BU1111" s="25" t="str">
        <f t="shared" ca="1" si="1050"/>
        <v/>
      </c>
      <c r="BV1111" s="7"/>
      <c r="BY1111" s="7"/>
      <c r="CB1111" s="131">
        <f t="shared" si="1034"/>
        <v>1108</v>
      </c>
      <c r="CC1111" s="132" t="str">
        <f t="shared" ca="1" si="1086"/>
        <v/>
      </c>
      <c r="CD1111" s="133" t="str">
        <f t="shared" ca="1" si="1035"/>
        <v/>
      </c>
      <c r="CE1111" s="133" t="str">
        <f t="shared" ca="1" si="1087"/>
        <v/>
      </c>
      <c r="CF1111" s="133" t="str">
        <f t="shared" ca="1" si="1036"/>
        <v/>
      </c>
      <c r="CG1111" s="133" t="str">
        <f t="shared" ca="1" si="1088"/>
        <v/>
      </c>
      <c r="CH1111" s="133" t="str">
        <f ca="1">IF($H1111="","",IF(MONTH($H1111)=MONTH($C$4)-1,MAX(0,(CG1111-SUM(N1100:N1111)+SUM(O1100:O1111))-(VLOOKUP(CB1111-12,$CB$3:$CH1110,6,FALSE))),0)*0.25)</f>
        <v/>
      </c>
      <c r="CI1111" s="133" t="str">
        <f ca="1">IF($H1111="","",CG1111-SUM($CH$4:$CH1111))</f>
        <v/>
      </c>
      <c r="CK1111" s="133" t="str">
        <f ca="1">IF($H1111="","",SUM($N$4:$N1111)+$CK$3)</f>
        <v/>
      </c>
      <c r="CL1111" s="133" t="str">
        <f ca="1">IF($H1111="","",SUM($O$4:$O1111))</f>
        <v/>
      </c>
      <c r="CM1111" s="133" t="str">
        <f t="shared" ca="1" si="1093"/>
        <v/>
      </c>
      <c r="CN1111" s="133" t="str">
        <f ca="1">IF($H1111="","",ROUND(IF(MONTH($H1111)=MONTH($C$4)-1,BT1111*(1+CC1111)-SUM($CM$4:$CM1111),0),2))</f>
        <v/>
      </c>
      <c r="CZ1111" s="132" t="str">
        <f t="shared" ca="1" si="1051"/>
        <v/>
      </c>
    </row>
    <row r="1112" spans="6:104" x14ac:dyDescent="0.2">
      <c r="F1112" s="3">
        <v>1109</v>
      </c>
      <c r="G1112" s="3">
        <f t="shared" si="1091"/>
        <v>93</v>
      </c>
      <c r="H1112" s="8" t="str">
        <f t="shared" ca="1" si="1089"/>
        <v/>
      </c>
      <c r="I1112" s="6" t="str">
        <f t="shared" ca="1" si="1037"/>
        <v/>
      </c>
      <c r="J1112" s="6" t="str">
        <f t="shared" ca="1" si="1038"/>
        <v/>
      </c>
      <c r="K1112" s="7"/>
      <c r="L1112" s="6" t="str">
        <f ca="1">IF($H1112="","",IF($J1112="",VLOOKUP($I1112,Sterbetafeln!$A$4:$I$124,$D$10,FALSE),MAX(0.0005,VLOOKUP($I1112,Sterbetafeln!$A$4:$I$124,$D$10,FALSE)*VLOOKUP($J1112,Sterbetafeln!$A$4:$I$124,$D$13,FALSE))))</f>
        <v/>
      </c>
      <c r="M1112" s="78">
        <f ca="1">SUM($O$3:$O1112)</f>
        <v>0</v>
      </c>
      <c r="N1112" s="25" t="str">
        <f t="shared" ca="1" si="1052"/>
        <v/>
      </c>
      <c r="O1112" s="25" t="str">
        <f t="shared" ca="1" si="1053"/>
        <v/>
      </c>
      <c r="P1112" s="25" t="str">
        <f t="shared" ca="1" si="1054"/>
        <v/>
      </c>
      <c r="Q1112" s="7" t="str">
        <f t="shared" ca="1" si="1055"/>
        <v/>
      </c>
      <c r="R1112" s="25" t="str">
        <f t="shared" ca="1" si="1056"/>
        <v/>
      </c>
      <c r="S1112" s="25">
        <f ca="1">SUM(R$3:R1112)</f>
        <v>0</v>
      </c>
      <c r="T1112" s="25" t="str">
        <f t="shared" ca="1" si="1057"/>
        <v/>
      </c>
      <c r="U1112" s="25" t="str">
        <f t="shared" ca="1" si="1039"/>
        <v/>
      </c>
      <c r="V1112" s="25" t="str">
        <f t="shared" ca="1" si="1058"/>
        <v/>
      </c>
      <c r="W1112" s="25" t="str">
        <f t="shared" ca="1" si="1040"/>
        <v/>
      </c>
      <c r="X1112" s="25" t="str">
        <f t="shared" ca="1" si="1059"/>
        <v/>
      </c>
      <c r="Y1112" s="25" t="str">
        <f t="shared" ca="1" si="1041"/>
        <v/>
      </c>
      <c r="Z1112" s="25" t="str">
        <f t="shared" ca="1" si="1092"/>
        <v/>
      </c>
      <c r="AA1112" s="25" t="str">
        <f t="shared" ca="1" si="1060"/>
        <v/>
      </c>
      <c r="AB1112" s="25" t="str">
        <f ca="1">IF($H1112="","",IF($Q1112="x",SUM(U$3:W1112)+SUM(Z$3:AA1112)-SUM(AB$3:AB1111),0))</f>
        <v/>
      </c>
      <c r="AC1112" s="25" t="str">
        <f t="shared" ca="1" si="1061"/>
        <v/>
      </c>
      <c r="AD1112" s="25" t="str">
        <f t="shared" ca="1" si="1042"/>
        <v/>
      </c>
      <c r="AE1112" s="7"/>
      <c r="AF1112" s="25" t="str">
        <f t="shared" ca="1" si="1062"/>
        <v/>
      </c>
      <c r="AG1112" s="25">
        <f ca="1">SUM(AF$3:AF1112)</f>
        <v>0</v>
      </c>
      <c r="AH1112" s="25" t="str">
        <f t="shared" ca="1" si="1063"/>
        <v/>
      </c>
      <c r="AI1112" s="25" t="str">
        <f t="shared" ca="1" si="1043"/>
        <v/>
      </c>
      <c r="AJ1112" s="25" t="str">
        <f t="shared" ca="1" si="1064"/>
        <v/>
      </c>
      <c r="AK1112" s="25" t="str">
        <f t="shared" ca="1" si="1044"/>
        <v/>
      </c>
      <c r="AL1112" s="25" t="str">
        <f t="shared" ca="1" si="1065"/>
        <v/>
      </c>
      <c r="AM1112" s="25" t="str">
        <f t="shared" ca="1" si="1045"/>
        <v/>
      </c>
      <c r="AN1112" s="25" t="str">
        <f t="shared" ca="1" si="1066"/>
        <v/>
      </c>
      <c r="AO1112" s="25" t="str">
        <f t="shared" ca="1" si="1067"/>
        <v/>
      </c>
      <c r="AP1112" s="25" t="str">
        <f ca="1">IF($H1112="","",IF($Q1112="x",SUM(AI$3:AK1112)+SUM(AN$3:AO1112)-SUM(AP$3:AP1111),0))</f>
        <v/>
      </c>
      <c r="AQ1112" s="25" t="str">
        <f t="shared" ca="1" si="1068"/>
        <v/>
      </c>
      <c r="AR1112" s="25" t="str">
        <f t="shared" ca="1" si="1046"/>
        <v/>
      </c>
      <c r="AS1112" s="7"/>
      <c r="AT1112" s="25" t="str">
        <f t="shared" ca="1" si="1069"/>
        <v/>
      </c>
      <c r="AU1112" s="25">
        <f ca="1">SUM(AT$3:AT1112)</f>
        <v>0</v>
      </c>
      <c r="AV1112" s="25" t="str">
        <f t="shared" ca="1" si="1070"/>
        <v/>
      </c>
      <c r="AW1112" s="25" t="str">
        <f t="shared" ca="1" si="1047"/>
        <v/>
      </c>
      <c r="AX1112" s="25" t="str">
        <f t="shared" ca="1" si="1071"/>
        <v/>
      </c>
      <c r="AY1112" s="25" t="str">
        <f t="shared" ca="1" si="1072"/>
        <v/>
      </c>
      <c r="AZ1112" s="25" t="str">
        <f t="shared" ca="1" si="1073"/>
        <v/>
      </c>
      <c r="BA1112" s="25" t="str">
        <f t="shared" ca="1" si="1074"/>
        <v/>
      </c>
      <c r="BB1112" s="25" t="str">
        <f t="shared" ca="1" si="1075"/>
        <v/>
      </c>
      <c r="BC1112" s="25" t="str">
        <f t="shared" ca="1" si="1076"/>
        <v/>
      </c>
      <c r="BD1112" s="25" t="str">
        <f ca="1">IF($H1112="","",IF($Q1112="x",SUM(AW$3:AY1112)+SUM(BB$3:BC1112)-SUM(BD$3:BD1111),0))</f>
        <v/>
      </c>
      <c r="BE1112" s="25" t="str">
        <f t="shared" ca="1" si="1077"/>
        <v/>
      </c>
      <c r="BF1112" s="25" t="str">
        <f t="shared" ca="1" si="1048"/>
        <v/>
      </c>
      <c r="BG1112" s="7"/>
      <c r="BI1112" s="25" t="str">
        <f t="shared" ca="1" si="1078"/>
        <v/>
      </c>
      <c r="BJ1112" s="25">
        <f ca="1">SUM(BI$3:BI1112)</f>
        <v>0</v>
      </c>
      <c r="BK1112" s="25" t="str">
        <f t="shared" ca="1" si="1090"/>
        <v/>
      </c>
      <c r="BL1112" s="25" t="str">
        <f t="shared" ca="1" si="1049"/>
        <v/>
      </c>
      <c r="BM1112" s="25" t="str">
        <f t="shared" ca="1" si="1079"/>
        <v/>
      </c>
      <c r="BN1112" s="25" t="str">
        <f t="shared" ca="1" si="1080"/>
        <v/>
      </c>
      <c r="BO1112" s="25" t="str">
        <f t="shared" ca="1" si="1081"/>
        <v/>
      </c>
      <c r="BP1112" s="25" t="str">
        <f t="shared" ca="1" si="1082"/>
        <v/>
      </c>
      <c r="BQ1112" s="25" t="str">
        <f t="shared" ca="1" si="1083"/>
        <v/>
      </c>
      <c r="BR1112" s="25" t="str">
        <f t="shared" ca="1" si="1084"/>
        <v/>
      </c>
      <c r="BS1112" s="25" t="str">
        <f ca="1">IF($H1112="","",IF($Q1112="x",SUM(BL$3:BN1112)+SUM(BQ$3:BR1112)-SUM(BS$3:BS1111),0))</f>
        <v/>
      </c>
      <c r="BT1112" s="25" t="str">
        <f t="shared" ca="1" si="1085"/>
        <v/>
      </c>
      <c r="BU1112" s="25" t="str">
        <f t="shared" ca="1" si="1050"/>
        <v/>
      </c>
      <c r="BV1112" s="7"/>
      <c r="BY1112" s="7"/>
      <c r="CB1112" s="131">
        <f t="shared" si="1034"/>
        <v>1109</v>
      </c>
      <c r="CC1112" s="132" t="str">
        <f t="shared" ca="1" si="1086"/>
        <v/>
      </c>
      <c r="CD1112" s="133" t="str">
        <f t="shared" ca="1" si="1035"/>
        <v/>
      </c>
      <c r="CE1112" s="133" t="str">
        <f t="shared" ca="1" si="1087"/>
        <v/>
      </c>
      <c r="CF1112" s="133" t="str">
        <f t="shared" ca="1" si="1036"/>
        <v/>
      </c>
      <c r="CG1112" s="133" t="str">
        <f t="shared" ca="1" si="1088"/>
        <v/>
      </c>
      <c r="CH1112" s="133" t="str">
        <f ca="1">IF($H1112="","",IF(MONTH($H1112)=MONTH($C$4)-1,MAX(0,(CG1112-SUM(N1101:N1112)+SUM(O1101:O1112))-(VLOOKUP(CB1112-12,$CB$3:$CH1111,6,FALSE))),0)*0.25)</f>
        <v/>
      </c>
      <c r="CI1112" s="133" t="str">
        <f ca="1">IF($H1112="","",CG1112-SUM($CH$4:$CH1112))</f>
        <v/>
      </c>
      <c r="CK1112" s="133" t="str">
        <f ca="1">IF($H1112="","",SUM($N$4:$N1112)+$CK$3)</f>
        <v/>
      </c>
      <c r="CL1112" s="133" t="str">
        <f ca="1">IF($H1112="","",SUM($O$4:$O1112))</f>
        <v/>
      </c>
      <c r="CM1112" s="133" t="str">
        <f t="shared" ca="1" si="1093"/>
        <v/>
      </c>
      <c r="CN1112" s="133" t="str">
        <f ca="1">IF($H1112="","",ROUND(IF(MONTH($H1112)=MONTH($C$4)-1,BT1112*(1+CC1112)-SUM($CM$4:$CM1112),0),2))</f>
        <v/>
      </c>
      <c r="CZ1112" s="132" t="str">
        <f t="shared" ca="1" si="1051"/>
        <v/>
      </c>
    </row>
    <row r="1113" spans="6:104" x14ac:dyDescent="0.2">
      <c r="F1113" s="3">
        <v>1110</v>
      </c>
      <c r="G1113" s="3">
        <f t="shared" si="1091"/>
        <v>93</v>
      </c>
      <c r="H1113" s="8" t="str">
        <f t="shared" ca="1" si="1089"/>
        <v/>
      </c>
      <c r="I1113" s="6" t="str">
        <f t="shared" ca="1" si="1037"/>
        <v/>
      </c>
      <c r="J1113" s="6" t="str">
        <f t="shared" ca="1" si="1038"/>
        <v/>
      </c>
      <c r="K1113" s="7"/>
      <c r="L1113" s="6" t="str">
        <f ca="1">IF($H1113="","",IF($J1113="",VLOOKUP($I1113,Sterbetafeln!$A$4:$I$124,$D$10,FALSE),MAX(0.0005,VLOOKUP($I1113,Sterbetafeln!$A$4:$I$124,$D$10,FALSE)*VLOOKUP($J1113,Sterbetafeln!$A$4:$I$124,$D$13,FALSE))))</f>
        <v/>
      </c>
      <c r="M1113" s="78">
        <f ca="1">SUM($O$3:$O1113)</f>
        <v>0</v>
      </c>
      <c r="N1113" s="25" t="str">
        <f t="shared" ca="1" si="1052"/>
        <v/>
      </c>
      <c r="O1113" s="25" t="str">
        <f t="shared" ca="1" si="1053"/>
        <v/>
      </c>
      <c r="P1113" s="25" t="str">
        <f t="shared" ca="1" si="1054"/>
        <v/>
      </c>
      <c r="Q1113" s="7" t="str">
        <f t="shared" ca="1" si="1055"/>
        <v/>
      </c>
      <c r="R1113" s="25" t="str">
        <f t="shared" ca="1" si="1056"/>
        <v/>
      </c>
      <c r="S1113" s="25">
        <f ca="1">SUM(R$3:R1113)</f>
        <v>0</v>
      </c>
      <c r="T1113" s="25" t="str">
        <f t="shared" ca="1" si="1057"/>
        <v/>
      </c>
      <c r="U1113" s="25" t="str">
        <f t="shared" ca="1" si="1039"/>
        <v/>
      </c>
      <c r="V1113" s="25" t="str">
        <f t="shared" ca="1" si="1058"/>
        <v/>
      </c>
      <c r="W1113" s="25" t="str">
        <f t="shared" ca="1" si="1040"/>
        <v/>
      </c>
      <c r="X1113" s="25" t="str">
        <f t="shared" ca="1" si="1059"/>
        <v/>
      </c>
      <c r="Y1113" s="25" t="str">
        <f t="shared" ca="1" si="1041"/>
        <v/>
      </c>
      <c r="Z1113" s="25" t="str">
        <f t="shared" ca="1" si="1092"/>
        <v/>
      </c>
      <c r="AA1113" s="25" t="str">
        <f t="shared" ca="1" si="1060"/>
        <v/>
      </c>
      <c r="AB1113" s="25" t="str">
        <f ca="1">IF($H1113="","",IF($Q1113="x",SUM(U$3:W1113)+SUM(Z$3:AA1113)-SUM(AB$3:AB1112),0))</f>
        <v/>
      </c>
      <c r="AC1113" s="25" t="str">
        <f t="shared" ca="1" si="1061"/>
        <v/>
      </c>
      <c r="AD1113" s="25" t="str">
        <f t="shared" ca="1" si="1042"/>
        <v/>
      </c>
      <c r="AE1113" s="7"/>
      <c r="AF1113" s="25" t="str">
        <f t="shared" ca="1" si="1062"/>
        <v/>
      </c>
      <c r="AG1113" s="25">
        <f ca="1">SUM(AF$3:AF1113)</f>
        <v>0</v>
      </c>
      <c r="AH1113" s="25" t="str">
        <f t="shared" ca="1" si="1063"/>
        <v/>
      </c>
      <c r="AI1113" s="25" t="str">
        <f t="shared" ca="1" si="1043"/>
        <v/>
      </c>
      <c r="AJ1113" s="25" t="str">
        <f t="shared" ca="1" si="1064"/>
        <v/>
      </c>
      <c r="AK1113" s="25" t="str">
        <f t="shared" ca="1" si="1044"/>
        <v/>
      </c>
      <c r="AL1113" s="25" t="str">
        <f t="shared" ca="1" si="1065"/>
        <v/>
      </c>
      <c r="AM1113" s="25" t="str">
        <f t="shared" ca="1" si="1045"/>
        <v/>
      </c>
      <c r="AN1113" s="25" t="str">
        <f t="shared" ca="1" si="1066"/>
        <v/>
      </c>
      <c r="AO1113" s="25" t="str">
        <f t="shared" ca="1" si="1067"/>
        <v/>
      </c>
      <c r="AP1113" s="25" t="str">
        <f ca="1">IF($H1113="","",IF($Q1113="x",SUM(AI$3:AK1113)+SUM(AN$3:AO1113)-SUM(AP$3:AP1112),0))</f>
        <v/>
      </c>
      <c r="AQ1113" s="25" t="str">
        <f t="shared" ca="1" si="1068"/>
        <v/>
      </c>
      <c r="AR1113" s="25" t="str">
        <f t="shared" ca="1" si="1046"/>
        <v/>
      </c>
      <c r="AS1113" s="7"/>
      <c r="AT1113" s="25" t="str">
        <f t="shared" ca="1" si="1069"/>
        <v/>
      </c>
      <c r="AU1113" s="25">
        <f ca="1">SUM(AT$3:AT1113)</f>
        <v>0</v>
      </c>
      <c r="AV1113" s="25" t="str">
        <f t="shared" ca="1" si="1070"/>
        <v/>
      </c>
      <c r="AW1113" s="25" t="str">
        <f t="shared" ca="1" si="1047"/>
        <v/>
      </c>
      <c r="AX1113" s="25" t="str">
        <f t="shared" ca="1" si="1071"/>
        <v/>
      </c>
      <c r="AY1113" s="25" t="str">
        <f t="shared" ca="1" si="1072"/>
        <v/>
      </c>
      <c r="AZ1113" s="25" t="str">
        <f t="shared" ca="1" si="1073"/>
        <v/>
      </c>
      <c r="BA1113" s="25" t="str">
        <f t="shared" ca="1" si="1074"/>
        <v/>
      </c>
      <c r="BB1113" s="25" t="str">
        <f t="shared" ca="1" si="1075"/>
        <v/>
      </c>
      <c r="BC1113" s="25" t="str">
        <f t="shared" ca="1" si="1076"/>
        <v/>
      </c>
      <c r="BD1113" s="25" t="str">
        <f ca="1">IF($H1113="","",IF($Q1113="x",SUM(AW$3:AY1113)+SUM(BB$3:BC1113)-SUM(BD$3:BD1112),0))</f>
        <v/>
      </c>
      <c r="BE1113" s="25" t="str">
        <f t="shared" ca="1" si="1077"/>
        <v/>
      </c>
      <c r="BF1113" s="25" t="str">
        <f t="shared" ca="1" si="1048"/>
        <v/>
      </c>
      <c r="BG1113" s="7"/>
      <c r="BI1113" s="25" t="str">
        <f t="shared" ca="1" si="1078"/>
        <v/>
      </c>
      <c r="BJ1113" s="25">
        <f ca="1">SUM(BI$3:BI1113)</f>
        <v>0</v>
      </c>
      <c r="BK1113" s="25" t="str">
        <f t="shared" ca="1" si="1090"/>
        <v/>
      </c>
      <c r="BL1113" s="25" t="str">
        <f t="shared" ca="1" si="1049"/>
        <v/>
      </c>
      <c r="BM1113" s="25" t="str">
        <f t="shared" ca="1" si="1079"/>
        <v/>
      </c>
      <c r="BN1113" s="25" t="str">
        <f t="shared" ca="1" si="1080"/>
        <v/>
      </c>
      <c r="BO1113" s="25" t="str">
        <f t="shared" ca="1" si="1081"/>
        <v/>
      </c>
      <c r="BP1113" s="25" t="str">
        <f t="shared" ca="1" si="1082"/>
        <v/>
      </c>
      <c r="BQ1113" s="25" t="str">
        <f t="shared" ca="1" si="1083"/>
        <v/>
      </c>
      <c r="BR1113" s="25" t="str">
        <f t="shared" ca="1" si="1084"/>
        <v/>
      </c>
      <c r="BS1113" s="25" t="str">
        <f ca="1">IF($H1113="","",IF($Q1113="x",SUM(BL$3:BN1113)+SUM(BQ$3:BR1113)-SUM(BS$3:BS1112),0))</f>
        <v/>
      </c>
      <c r="BT1113" s="25" t="str">
        <f t="shared" ca="1" si="1085"/>
        <v/>
      </c>
      <c r="BU1113" s="25" t="str">
        <f t="shared" ca="1" si="1050"/>
        <v/>
      </c>
      <c r="BV1113" s="7"/>
      <c r="BY1113" s="7"/>
      <c r="CB1113" s="131">
        <f t="shared" si="1034"/>
        <v>1110</v>
      </c>
      <c r="CC1113" s="132" t="str">
        <f t="shared" ca="1" si="1086"/>
        <v/>
      </c>
      <c r="CD1113" s="133" t="str">
        <f t="shared" ca="1" si="1035"/>
        <v/>
      </c>
      <c r="CE1113" s="133" t="str">
        <f t="shared" ca="1" si="1087"/>
        <v/>
      </c>
      <c r="CF1113" s="133" t="str">
        <f t="shared" ca="1" si="1036"/>
        <v/>
      </c>
      <c r="CG1113" s="133" t="str">
        <f t="shared" ca="1" si="1088"/>
        <v/>
      </c>
      <c r="CH1113" s="133" t="str">
        <f ca="1">IF($H1113="","",IF(MONTH($H1113)=MONTH($C$4)-1,MAX(0,(CG1113-SUM(N1102:N1113)+SUM(O1102:O1113))-(VLOOKUP(CB1113-12,$CB$3:$CH1112,6,FALSE))),0)*0.25)</f>
        <v/>
      </c>
      <c r="CI1113" s="133" t="str">
        <f ca="1">IF($H1113="","",CG1113-SUM($CH$4:$CH1113))</f>
        <v/>
      </c>
      <c r="CK1113" s="133" t="str">
        <f ca="1">IF($H1113="","",SUM($N$4:$N1113)+$CK$3)</f>
        <v/>
      </c>
      <c r="CL1113" s="133" t="str">
        <f ca="1">IF($H1113="","",SUM($O$4:$O1113))</f>
        <v/>
      </c>
      <c r="CM1113" s="133" t="str">
        <f t="shared" ca="1" si="1093"/>
        <v/>
      </c>
      <c r="CN1113" s="133" t="str">
        <f ca="1">IF($H1113="","",ROUND(IF(MONTH($H1113)=MONTH($C$4)-1,BT1113*(1+CC1113)-SUM($CM$4:$CM1113),0),2))</f>
        <v/>
      </c>
      <c r="CZ1113" s="132" t="str">
        <f t="shared" ca="1" si="1051"/>
        <v/>
      </c>
    </row>
    <row r="1114" spans="6:104" x14ac:dyDescent="0.2">
      <c r="F1114" s="3">
        <v>1111</v>
      </c>
      <c r="G1114" s="3">
        <f t="shared" si="1091"/>
        <v>93</v>
      </c>
      <c r="H1114" s="8" t="str">
        <f t="shared" ca="1" si="1089"/>
        <v/>
      </c>
      <c r="I1114" s="6" t="str">
        <f t="shared" ca="1" si="1037"/>
        <v/>
      </c>
      <c r="J1114" s="6" t="str">
        <f t="shared" ca="1" si="1038"/>
        <v/>
      </c>
      <c r="K1114" s="7"/>
      <c r="L1114" s="6" t="str">
        <f ca="1">IF($H1114="","",IF($J1114="",VLOOKUP($I1114,Sterbetafeln!$A$4:$I$124,$D$10,FALSE),MAX(0.0005,VLOOKUP($I1114,Sterbetafeln!$A$4:$I$124,$D$10,FALSE)*VLOOKUP($J1114,Sterbetafeln!$A$4:$I$124,$D$13,FALSE))))</f>
        <v/>
      </c>
      <c r="M1114" s="78">
        <f ca="1">SUM($O$3:$O1114)</f>
        <v>0</v>
      </c>
      <c r="N1114" s="25" t="str">
        <f t="shared" ca="1" si="1052"/>
        <v/>
      </c>
      <c r="O1114" s="25" t="str">
        <f t="shared" ca="1" si="1053"/>
        <v/>
      </c>
      <c r="P1114" s="25" t="str">
        <f t="shared" ca="1" si="1054"/>
        <v/>
      </c>
      <c r="Q1114" s="7" t="str">
        <f t="shared" ca="1" si="1055"/>
        <v/>
      </c>
      <c r="R1114" s="25" t="str">
        <f t="shared" ca="1" si="1056"/>
        <v/>
      </c>
      <c r="S1114" s="25">
        <f ca="1">SUM(R$3:R1114)</f>
        <v>0</v>
      </c>
      <c r="T1114" s="25" t="str">
        <f t="shared" ca="1" si="1057"/>
        <v/>
      </c>
      <c r="U1114" s="25" t="str">
        <f t="shared" ca="1" si="1039"/>
        <v/>
      </c>
      <c r="V1114" s="25" t="str">
        <f t="shared" ca="1" si="1058"/>
        <v/>
      </c>
      <c r="W1114" s="25" t="str">
        <f t="shared" ca="1" si="1040"/>
        <v/>
      </c>
      <c r="X1114" s="25" t="str">
        <f t="shared" ca="1" si="1059"/>
        <v/>
      </c>
      <c r="Y1114" s="25" t="str">
        <f t="shared" ca="1" si="1041"/>
        <v/>
      </c>
      <c r="Z1114" s="25" t="str">
        <f t="shared" ca="1" si="1092"/>
        <v/>
      </c>
      <c r="AA1114" s="25" t="str">
        <f t="shared" ca="1" si="1060"/>
        <v/>
      </c>
      <c r="AB1114" s="25" t="str">
        <f ca="1">IF($H1114="","",IF($Q1114="x",SUM(U$3:W1114)+SUM(Z$3:AA1114)-SUM(AB$3:AB1113),0))</f>
        <v/>
      </c>
      <c r="AC1114" s="25" t="str">
        <f t="shared" ca="1" si="1061"/>
        <v/>
      </c>
      <c r="AD1114" s="25" t="str">
        <f t="shared" ca="1" si="1042"/>
        <v/>
      </c>
      <c r="AE1114" s="7"/>
      <c r="AF1114" s="25" t="str">
        <f t="shared" ca="1" si="1062"/>
        <v/>
      </c>
      <c r="AG1114" s="25">
        <f ca="1">SUM(AF$3:AF1114)</f>
        <v>0</v>
      </c>
      <c r="AH1114" s="25" t="str">
        <f t="shared" ca="1" si="1063"/>
        <v/>
      </c>
      <c r="AI1114" s="25" t="str">
        <f t="shared" ca="1" si="1043"/>
        <v/>
      </c>
      <c r="AJ1114" s="25" t="str">
        <f t="shared" ca="1" si="1064"/>
        <v/>
      </c>
      <c r="AK1114" s="25" t="str">
        <f t="shared" ca="1" si="1044"/>
        <v/>
      </c>
      <c r="AL1114" s="25" t="str">
        <f t="shared" ca="1" si="1065"/>
        <v/>
      </c>
      <c r="AM1114" s="25" t="str">
        <f t="shared" ca="1" si="1045"/>
        <v/>
      </c>
      <c r="AN1114" s="25" t="str">
        <f t="shared" ca="1" si="1066"/>
        <v/>
      </c>
      <c r="AO1114" s="25" t="str">
        <f t="shared" ca="1" si="1067"/>
        <v/>
      </c>
      <c r="AP1114" s="25" t="str">
        <f ca="1">IF($H1114="","",IF($Q1114="x",SUM(AI$3:AK1114)+SUM(AN$3:AO1114)-SUM(AP$3:AP1113),0))</f>
        <v/>
      </c>
      <c r="AQ1114" s="25" t="str">
        <f t="shared" ca="1" si="1068"/>
        <v/>
      </c>
      <c r="AR1114" s="25" t="str">
        <f t="shared" ca="1" si="1046"/>
        <v/>
      </c>
      <c r="AS1114" s="7"/>
      <c r="AT1114" s="25" t="str">
        <f t="shared" ca="1" si="1069"/>
        <v/>
      </c>
      <c r="AU1114" s="25">
        <f ca="1">SUM(AT$3:AT1114)</f>
        <v>0</v>
      </c>
      <c r="AV1114" s="25" t="str">
        <f t="shared" ca="1" si="1070"/>
        <v/>
      </c>
      <c r="AW1114" s="25" t="str">
        <f t="shared" ca="1" si="1047"/>
        <v/>
      </c>
      <c r="AX1114" s="25" t="str">
        <f t="shared" ca="1" si="1071"/>
        <v/>
      </c>
      <c r="AY1114" s="25" t="str">
        <f t="shared" ca="1" si="1072"/>
        <v/>
      </c>
      <c r="AZ1114" s="25" t="str">
        <f t="shared" ca="1" si="1073"/>
        <v/>
      </c>
      <c r="BA1114" s="25" t="str">
        <f t="shared" ca="1" si="1074"/>
        <v/>
      </c>
      <c r="BB1114" s="25" t="str">
        <f t="shared" ca="1" si="1075"/>
        <v/>
      </c>
      <c r="BC1114" s="25" t="str">
        <f t="shared" ca="1" si="1076"/>
        <v/>
      </c>
      <c r="BD1114" s="25" t="str">
        <f ca="1">IF($H1114="","",IF($Q1114="x",SUM(AW$3:AY1114)+SUM(BB$3:BC1114)-SUM(BD$3:BD1113),0))</f>
        <v/>
      </c>
      <c r="BE1114" s="25" t="str">
        <f t="shared" ca="1" si="1077"/>
        <v/>
      </c>
      <c r="BF1114" s="25" t="str">
        <f t="shared" ca="1" si="1048"/>
        <v/>
      </c>
      <c r="BG1114" s="7"/>
      <c r="BI1114" s="25" t="str">
        <f t="shared" ca="1" si="1078"/>
        <v/>
      </c>
      <c r="BJ1114" s="25">
        <f ca="1">SUM(BI$3:BI1114)</f>
        <v>0</v>
      </c>
      <c r="BK1114" s="25" t="str">
        <f t="shared" ca="1" si="1090"/>
        <v/>
      </c>
      <c r="BL1114" s="25" t="str">
        <f t="shared" ca="1" si="1049"/>
        <v/>
      </c>
      <c r="BM1114" s="25" t="str">
        <f t="shared" ca="1" si="1079"/>
        <v/>
      </c>
      <c r="BN1114" s="25" t="str">
        <f t="shared" ca="1" si="1080"/>
        <v/>
      </c>
      <c r="BO1114" s="25" t="str">
        <f t="shared" ca="1" si="1081"/>
        <v/>
      </c>
      <c r="BP1114" s="25" t="str">
        <f t="shared" ca="1" si="1082"/>
        <v/>
      </c>
      <c r="BQ1114" s="25" t="str">
        <f t="shared" ca="1" si="1083"/>
        <v/>
      </c>
      <c r="BR1114" s="25" t="str">
        <f t="shared" ca="1" si="1084"/>
        <v/>
      </c>
      <c r="BS1114" s="25" t="str">
        <f ca="1">IF($H1114="","",IF($Q1114="x",SUM(BL$3:BN1114)+SUM(BQ$3:BR1114)-SUM(BS$3:BS1113),0))</f>
        <v/>
      </c>
      <c r="BT1114" s="25" t="str">
        <f t="shared" ca="1" si="1085"/>
        <v/>
      </c>
      <c r="BU1114" s="25" t="str">
        <f t="shared" ca="1" si="1050"/>
        <v/>
      </c>
      <c r="BV1114" s="7"/>
      <c r="BY1114" s="7"/>
      <c r="CB1114" s="131">
        <f t="shared" si="1034"/>
        <v>1111</v>
      </c>
      <c r="CC1114" s="132" t="str">
        <f t="shared" ca="1" si="1086"/>
        <v/>
      </c>
      <c r="CD1114" s="133" t="str">
        <f t="shared" ca="1" si="1035"/>
        <v/>
      </c>
      <c r="CE1114" s="133" t="str">
        <f t="shared" ca="1" si="1087"/>
        <v/>
      </c>
      <c r="CF1114" s="133" t="str">
        <f t="shared" ca="1" si="1036"/>
        <v/>
      </c>
      <c r="CG1114" s="133" t="str">
        <f t="shared" ca="1" si="1088"/>
        <v/>
      </c>
      <c r="CH1114" s="133" t="str">
        <f ca="1">IF($H1114="","",IF(MONTH($H1114)=MONTH($C$4)-1,MAX(0,(CG1114-SUM(N1103:N1114)+SUM(O1103:O1114))-(VLOOKUP(CB1114-12,$CB$3:$CH1113,6,FALSE))),0)*0.25)</f>
        <v/>
      </c>
      <c r="CI1114" s="133" t="str">
        <f ca="1">IF($H1114="","",CG1114-SUM($CH$4:$CH1114))</f>
        <v/>
      </c>
      <c r="CK1114" s="133" t="str">
        <f ca="1">IF($H1114="","",SUM($N$4:$N1114)+$CK$3)</f>
        <v/>
      </c>
      <c r="CL1114" s="133" t="str">
        <f ca="1">IF($H1114="","",SUM($O$4:$O1114))</f>
        <v/>
      </c>
      <c r="CM1114" s="133" t="str">
        <f t="shared" ca="1" si="1093"/>
        <v/>
      </c>
      <c r="CN1114" s="133" t="str">
        <f ca="1">IF($H1114="","",ROUND(IF(MONTH($H1114)=MONTH($C$4)-1,BT1114*(1+CC1114)-SUM($CM$4:$CM1114),0),2))</f>
        <v/>
      </c>
      <c r="CZ1114" s="132" t="str">
        <f t="shared" ca="1" si="1051"/>
        <v/>
      </c>
    </row>
    <row r="1115" spans="6:104" x14ac:dyDescent="0.2">
      <c r="F1115" s="3">
        <v>1112</v>
      </c>
      <c r="G1115" s="3">
        <f t="shared" si="1091"/>
        <v>93</v>
      </c>
      <c r="H1115" s="8" t="str">
        <f t="shared" ca="1" si="1089"/>
        <v/>
      </c>
      <c r="I1115" s="6" t="str">
        <f t="shared" ca="1" si="1037"/>
        <v/>
      </c>
      <c r="J1115" s="6" t="str">
        <f t="shared" ca="1" si="1038"/>
        <v/>
      </c>
      <c r="K1115" s="7"/>
      <c r="L1115" s="6" t="str">
        <f ca="1">IF($H1115="","",IF($J1115="",VLOOKUP($I1115,Sterbetafeln!$A$4:$I$124,$D$10,FALSE),MAX(0.0005,VLOOKUP($I1115,Sterbetafeln!$A$4:$I$124,$D$10,FALSE)*VLOOKUP($J1115,Sterbetafeln!$A$4:$I$124,$D$13,FALSE))))</f>
        <v/>
      </c>
      <c r="M1115" s="78">
        <f ca="1">SUM($O$3:$O1115)</f>
        <v>0</v>
      </c>
      <c r="N1115" s="25" t="str">
        <f t="shared" ca="1" si="1052"/>
        <v/>
      </c>
      <c r="O1115" s="25" t="str">
        <f t="shared" ca="1" si="1053"/>
        <v/>
      </c>
      <c r="P1115" s="25" t="str">
        <f t="shared" ca="1" si="1054"/>
        <v/>
      </c>
      <c r="Q1115" s="7" t="str">
        <f t="shared" ca="1" si="1055"/>
        <v/>
      </c>
      <c r="R1115" s="25" t="str">
        <f t="shared" ca="1" si="1056"/>
        <v/>
      </c>
      <c r="S1115" s="25">
        <f ca="1">SUM(R$3:R1115)</f>
        <v>0</v>
      </c>
      <c r="T1115" s="25" t="str">
        <f t="shared" ca="1" si="1057"/>
        <v/>
      </c>
      <c r="U1115" s="25" t="str">
        <f t="shared" ca="1" si="1039"/>
        <v/>
      </c>
      <c r="V1115" s="25" t="str">
        <f t="shared" ca="1" si="1058"/>
        <v/>
      </c>
      <c r="W1115" s="25" t="str">
        <f t="shared" ca="1" si="1040"/>
        <v/>
      </c>
      <c r="X1115" s="25" t="str">
        <f t="shared" ca="1" si="1059"/>
        <v/>
      </c>
      <c r="Y1115" s="25" t="str">
        <f t="shared" ca="1" si="1041"/>
        <v/>
      </c>
      <c r="Z1115" s="25" t="str">
        <f t="shared" ca="1" si="1092"/>
        <v/>
      </c>
      <c r="AA1115" s="25" t="str">
        <f t="shared" ca="1" si="1060"/>
        <v/>
      </c>
      <c r="AB1115" s="25" t="str">
        <f ca="1">IF($H1115="","",IF($Q1115="x",SUM(U$3:W1115)+SUM(Z$3:AA1115)-SUM(AB$3:AB1114),0))</f>
        <v/>
      </c>
      <c r="AC1115" s="25" t="str">
        <f t="shared" ca="1" si="1061"/>
        <v/>
      </c>
      <c r="AD1115" s="25" t="str">
        <f t="shared" ca="1" si="1042"/>
        <v/>
      </c>
      <c r="AE1115" s="7"/>
      <c r="AF1115" s="25" t="str">
        <f t="shared" ca="1" si="1062"/>
        <v/>
      </c>
      <c r="AG1115" s="25">
        <f ca="1">SUM(AF$3:AF1115)</f>
        <v>0</v>
      </c>
      <c r="AH1115" s="25" t="str">
        <f t="shared" ca="1" si="1063"/>
        <v/>
      </c>
      <c r="AI1115" s="25" t="str">
        <f t="shared" ca="1" si="1043"/>
        <v/>
      </c>
      <c r="AJ1115" s="25" t="str">
        <f t="shared" ca="1" si="1064"/>
        <v/>
      </c>
      <c r="AK1115" s="25" t="str">
        <f t="shared" ca="1" si="1044"/>
        <v/>
      </c>
      <c r="AL1115" s="25" t="str">
        <f t="shared" ca="1" si="1065"/>
        <v/>
      </c>
      <c r="AM1115" s="25" t="str">
        <f t="shared" ca="1" si="1045"/>
        <v/>
      </c>
      <c r="AN1115" s="25" t="str">
        <f t="shared" ca="1" si="1066"/>
        <v/>
      </c>
      <c r="AO1115" s="25" t="str">
        <f t="shared" ca="1" si="1067"/>
        <v/>
      </c>
      <c r="AP1115" s="25" t="str">
        <f ca="1">IF($H1115="","",IF($Q1115="x",SUM(AI$3:AK1115)+SUM(AN$3:AO1115)-SUM(AP$3:AP1114),0))</f>
        <v/>
      </c>
      <c r="AQ1115" s="25" t="str">
        <f t="shared" ca="1" si="1068"/>
        <v/>
      </c>
      <c r="AR1115" s="25" t="str">
        <f t="shared" ca="1" si="1046"/>
        <v/>
      </c>
      <c r="AS1115" s="7"/>
      <c r="AT1115" s="25" t="str">
        <f t="shared" ca="1" si="1069"/>
        <v/>
      </c>
      <c r="AU1115" s="25">
        <f ca="1">SUM(AT$3:AT1115)</f>
        <v>0</v>
      </c>
      <c r="AV1115" s="25" t="str">
        <f t="shared" ca="1" si="1070"/>
        <v/>
      </c>
      <c r="AW1115" s="25" t="str">
        <f t="shared" ca="1" si="1047"/>
        <v/>
      </c>
      <c r="AX1115" s="25" t="str">
        <f t="shared" ca="1" si="1071"/>
        <v/>
      </c>
      <c r="AY1115" s="25" t="str">
        <f t="shared" ca="1" si="1072"/>
        <v/>
      </c>
      <c r="AZ1115" s="25" t="str">
        <f t="shared" ca="1" si="1073"/>
        <v/>
      </c>
      <c r="BA1115" s="25" t="str">
        <f t="shared" ca="1" si="1074"/>
        <v/>
      </c>
      <c r="BB1115" s="25" t="str">
        <f t="shared" ca="1" si="1075"/>
        <v/>
      </c>
      <c r="BC1115" s="25" t="str">
        <f t="shared" ca="1" si="1076"/>
        <v/>
      </c>
      <c r="BD1115" s="25" t="str">
        <f ca="1">IF($H1115="","",IF($Q1115="x",SUM(AW$3:AY1115)+SUM(BB$3:BC1115)-SUM(BD$3:BD1114),0))</f>
        <v/>
      </c>
      <c r="BE1115" s="25" t="str">
        <f t="shared" ca="1" si="1077"/>
        <v/>
      </c>
      <c r="BF1115" s="25" t="str">
        <f t="shared" ca="1" si="1048"/>
        <v/>
      </c>
      <c r="BG1115" s="7"/>
      <c r="BI1115" s="25" t="str">
        <f t="shared" ca="1" si="1078"/>
        <v/>
      </c>
      <c r="BJ1115" s="25">
        <f ca="1">SUM(BI$3:BI1115)</f>
        <v>0</v>
      </c>
      <c r="BK1115" s="25" t="str">
        <f t="shared" ca="1" si="1090"/>
        <v/>
      </c>
      <c r="BL1115" s="25" t="str">
        <f t="shared" ca="1" si="1049"/>
        <v/>
      </c>
      <c r="BM1115" s="25" t="str">
        <f t="shared" ca="1" si="1079"/>
        <v/>
      </c>
      <c r="BN1115" s="25" t="str">
        <f t="shared" ca="1" si="1080"/>
        <v/>
      </c>
      <c r="BO1115" s="25" t="str">
        <f t="shared" ca="1" si="1081"/>
        <v/>
      </c>
      <c r="BP1115" s="25" t="str">
        <f t="shared" ca="1" si="1082"/>
        <v/>
      </c>
      <c r="BQ1115" s="25" t="str">
        <f t="shared" ca="1" si="1083"/>
        <v/>
      </c>
      <c r="BR1115" s="25" t="str">
        <f t="shared" ca="1" si="1084"/>
        <v/>
      </c>
      <c r="BS1115" s="25" t="str">
        <f ca="1">IF($H1115="","",IF($Q1115="x",SUM(BL$3:BN1115)+SUM(BQ$3:BR1115)-SUM(BS$3:BS1114),0))</f>
        <v/>
      </c>
      <c r="BT1115" s="25" t="str">
        <f t="shared" ca="1" si="1085"/>
        <v/>
      </c>
      <c r="BU1115" s="25" t="str">
        <f t="shared" ca="1" si="1050"/>
        <v/>
      </c>
      <c r="BV1115" s="7"/>
      <c r="BY1115" s="7"/>
      <c r="CB1115" s="131">
        <f t="shared" si="1034"/>
        <v>1112</v>
      </c>
      <c r="CC1115" s="132" t="str">
        <f t="shared" ca="1" si="1086"/>
        <v/>
      </c>
      <c r="CD1115" s="133" t="str">
        <f t="shared" ca="1" si="1035"/>
        <v/>
      </c>
      <c r="CE1115" s="133" t="str">
        <f t="shared" ca="1" si="1087"/>
        <v/>
      </c>
      <c r="CF1115" s="133" t="str">
        <f t="shared" ca="1" si="1036"/>
        <v/>
      </c>
      <c r="CG1115" s="133" t="str">
        <f t="shared" ca="1" si="1088"/>
        <v/>
      </c>
      <c r="CH1115" s="133" t="str">
        <f ca="1">IF($H1115="","",IF(MONTH($H1115)=MONTH($C$4)-1,MAX(0,(CG1115-SUM(N1104:N1115)+SUM(O1104:O1115))-(VLOOKUP(CB1115-12,$CB$3:$CH1114,6,FALSE))),0)*0.25)</f>
        <v/>
      </c>
      <c r="CI1115" s="133" t="str">
        <f ca="1">IF($H1115="","",CG1115-SUM($CH$4:$CH1115))</f>
        <v/>
      </c>
      <c r="CK1115" s="133" t="str">
        <f ca="1">IF($H1115="","",SUM($N$4:$N1115)+$CK$3)</f>
        <v/>
      </c>
      <c r="CL1115" s="133" t="str">
        <f ca="1">IF($H1115="","",SUM($O$4:$O1115))</f>
        <v/>
      </c>
      <c r="CM1115" s="133" t="str">
        <f t="shared" ca="1" si="1093"/>
        <v/>
      </c>
      <c r="CN1115" s="133" t="str">
        <f ca="1">IF($H1115="","",ROUND(IF(MONTH($H1115)=MONTH($C$4)-1,BT1115*(1+CC1115)-SUM($CM$4:$CM1115),0),2))</f>
        <v/>
      </c>
      <c r="CZ1115" s="132" t="str">
        <f t="shared" ca="1" si="1051"/>
        <v/>
      </c>
    </row>
    <row r="1116" spans="6:104" x14ac:dyDescent="0.2">
      <c r="F1116" s="3">
        <v>1113</v>
      </c>
      <c r="G1116" s="3">
        <f t="shared" si="1091"/>
        <v>93</v>
      </c>
      <c r="H1116" s="8" t="str">
        <f t="shared" ca="1" si="1089"/>
        <v/>
      </c>
      <c r="I1116" s="6" t="str">
        <f t="shared" ca="1" si="1037"/>
        <v/>
      </c>
      <c r="J1116" s="6" t="str">
        <f t="shared" ca="1" si="1038"/>
        <v/>
      </c>
      <c r="K1116" s="7"/>
      <c r="L1116" s="6" t="str">
        <f ca="1">IF($H1116="","",IF($J1116="",VLOOKUP($I1116,Sterbetafeln!$A$4:$I$124,$D$10,FALSE),MAX(0.0005,VLOOKUP($I1116,Sterbetafeln!$A$4:$I$124,$D$10,FALSE)*VLOOKUP($J1116,Sterbetafeln!$A$4:$I$124,$D$13,FALSE))))</f>
        <v/>
      </c>
      <c r="M1116" s="78">
        <f ca="1">SUM($O$3:$O1116)</f>
        <v>0</v>
      </c>
      <c r="N1116" s="25" t="str">
        <f t="shared" ca="1" si="1052"/>
        <v/>
      </c>
      <c r="O1116" s="25" t="str">
        <f t="shared" ca="1" si="1053"/>
        <v/>
      </c>
      <c r="P1116" s="25" t="str">
        <f t="shared" ca="1" si="1054"/>
        <v/>
      </c>
      <c r="Q1116" s="7" t="str">
        <f t="shared" ca="1" si="1055"/>
        <v/>
      </c>
      <c r="R1116" s="25" t="str">
        <f t="shared" ca="1" si="1056"/>
        <v/>
      </c>
      <c r="S1116" s="25">
        <f ca="1">SUM(R$3:R1116)</f>
        <v>0</v>
      </c>
      <c r="T1116" s="25" t="str">
        <f t="shared" ca="1" si="1057"/>
        <v/>
      </c>
      <c r="U1116" s="25" t="str">
        <f t="shared" ca="1" si="1039"/>
        <v/>
      </c>
      <c r="V1116" s="25" t="str">
        <f t="shared" ca="1" si="1058"/>
        <v/>
      </c>
      <c r="W1116" s="25" t="str">
        <f t="shared" ca="1" si="1040"/>
        <v/>
      </c>
      <c r="X1116" s="25" t="str">
        <f t="shared" ca="1" si="1059"/>
        <v/>
      </c>
      <c r="Y1116" s="25" t="str">
        <f t="shared" ca="1" si="1041"/>
        <v/>
      </c>
      <c r="Z1116" s="25" t="str">
        <f t="shared" ca="1" si="1092"/>
        <v/>
      </c>
      <c r="AA1116" s="25" t="str">
        <f t="shared" ca="1" si="1060"/>
        <v/>
      </c>
      <c r="AB1116" s="25" t="str">
        <f ca="1">IF($H1116="","",IF($Q1116="x",SUM(U$3:W1116)+SUM(Z$3:AA1116)-SUM(AB$3:AB1115),0))</f>
        <v/>
      </c>
      <c r="AC1116" s="25" t="str">
        <f t="shared" ca="1" si="1061"/>
        <v/>
      </c>
      <c r="AD1116" s="25" t="str">
        <f t="shared" ca="1" si="1042"/>
        <v/>
      </c>
      <c r="AE1116" s="7"/>
      <c r="AF1116" s="25" t="str">
        <f t="shared" ca="1" si="1062"/>
        <v/>
      </c>
      <c r="AG1116" s="25">
        <f ca="1">SUM(AF$3:AF1116)</f>
        <v>0</v>
      </c>
      <c r="AH1116" s="25" t="str">
        <f t="shared" ca="1" si="1063"/>
        <v/>
      </c>
      <c r="AI1116" s="25" t="str">
        <f t="shared" ca="1" si="1043"/>
        <v/>
      </c>
      <c r="AJ1116" s="25" t="str">
        <f t="shared" ca="1" si="1064"/>
        <v/>
      </c>
      <c r="AK1116" s="25" t="str">
        <f t="shared" ca="1" si="1044"/>
        <v/>
      </c>
      <c r="AL1116" s="25" t="str">
        <f t="shared" ca="1" si="1065"/>
        <v/>
      </c>
      <c r="AM1116" s="25" t="str">
        <f t="shared" ca="1" si="1045"/>
        <v/>
      </c>
      <c r="AN1116" s="25" t="str">
        <f t="shared" ca="1" si="1066"/>
        <v/>
      </c>
      <c r="AO1116" s="25" t="str">
        <f t="shared" ca="1" si="1067"/>
        <v/>
      </c>
      <c r="AP1116" s="25" t="str">
        <f ca="1">IF($H1116="","",IF($Q1116="x",SUM(AI$3:AK1116)+SUM(AN$3:AO1116)-SUM(AP$3:AP1115),0))</f>
        <v/>
      </c>
      <c r="AQ1116" s="25" t="str">
        <f t="shared" ca="1" si="1068"/>
        <v/>
      </c>
      <c r="AR1116" s="25" t="str">
        <f t="shared" ca="1" si="1046"/>
        <v/>
      </c>
      <c r="AS1116" s="7"/>
      <c r="AT1116" s="25" t="str">
        <f t="shared" ca="1" si="1069"/>
        <v/>
      </c>
      <c r="AU1116" s="25">
        <f ca="1">SUM(AT$3:AT1116)</f>
        <v>0</v>
      </c>
      <c r="AV1116" s="25" t="str">
        <f t="shared" ca="1" si="1070"/>
        <v/>
      </c>
      <c r="AW1116" s="25" t="str">
        <f t="shared" ca="1" si="1047"/>
        <v/>
      </c>
      <c r="AX1116" s="25" t="str">
        <f t="shared" ca="1" si="1071"/>
        <v/>
      </c>
      <c r="AY1116" s="25" t="str">
        <f t="shared" ca="1" si="1072"/>
        <v/>
      </c>
      <c r="AZ1116" s="25" t="str">
        <f t="shared" ca="1" si="1073"/>
        <v/>
      </c>
      <c r="BA1116" s="25" t="str">
        <f t="shared" ca="1" si="1074"/>
        <v/>
      </c>
      <c r="BB1116" s="25" t="str">
        <f t="shared" ca="1" si="1075"/>
        <v/>
      </c>
      <c r="BC1116" s="25" t="str">
        <f t="shared" ca="1" si="1076"/>
        <v/>
      </c>
      <c r="BD1116" s="25" t="str">
        <f ca="1">IF($H1116="","",IF($Q1116="x",SUM(AW$3:AY1116)+SUM(BB$3:BC1116)-SUM(BD$3:BD1115),0))</f>
        <v/>
      </c>
      <c r="BE1116" s="25" t="str">
        <f t="shared" ca="1" si="1077"/>
        <v/>
      </c>
      <c r="BF1116" s="25" t="str">
        <f t="shared" ca="1" si="1048"/>
        <v/>
      </c>
      <c r="BG1116" s="7"/>
      <c r="BI1116" s="25" t="str">
        <f t="shared" ca="1" si="1078"/>
        <v/>
      </c>
      <c r="BJ1116" s="25">
        <f ca="1">SUM(BI$3:BI1116)</f>
        <v>0</v>
      </c>
      <c r="BK1116" s="25" t="str">
        <f t="shared" ca="1" si="1090"/>
        <v/>
      </c>
      <c r="BL1116" s="25" t="str">
        <f t="shared" ca="1" si="1049"/>
        <v/>
      </c>
      <c r="BM1116" s="25" t="str">
        <f t="shared" ca="1" si="1079"/>
        <v/>
      </c>
      <c r="BN1116" s="25" t="str">
        <f t="shared" ca="1" si="1080"/>
        <v/>
      </c>
      <c r="BO1116" s="25" t="str">
        <f t="shared" ca="1" si="1081"/>
        <v/>
      </c>
      <c r="BP1116" s="25" t="str">
        <f t="shared" ca="1" si="1082"/>
        <v/>
      </c>
      <c r="BQ1116" s="25" t="str">
        <f t="shared" ca="1" si="1083"/>
        <v/>
      </c>
      <c r="BR1116" s="25" t="str">
        <f t="shared" ca="1" si="1084"/>
        <v/>
      </c>
      <c r="BS1116" s="25" t="str">
        <f ca="1">IF($H1116="","",IF($Q1116="x",SUM(BL$3:BN1116)+SUM(BQ$3:BR1116)-SUM(BS$3:BS1115),0))</f>
        <v/>
      </c>
      <c r="BT1116" s="25" t="str">
        <f t="shared" ca="1" si="1085"/>
        <v/>
      </c>
      <c r="BU1116" s="25" t="str">
        <f t="shared" ca="1" si="1050"/>
        <v/>
      </c>
      <c r="BV1116" s="7"/>
      <c r="BY1116" s="7"/>
      <c r="CB1116" s="131">
        <f t="shared" si="1034"/>
        <v>1113</v>
      </c>
      <c r="CC1116" s="132" t="str">
        <f t="shared" ca="1" si="1086"/>
        <v/>
      </c>
      <c r="CD1116" s="133" t="str">
        <f t="shared" ca="1" si="1035"/>
        <v/>
      </c>
      <c r="CE1116" s="133" t="str">
        <f t="shared" ca="1" si="1087"/>
        <v/>
      </c>
      <c r="CF1116" s="133" t="str">
        <f t="shared" ca="1" si="1036"/>
        <v/>
      </c>
      <c r="CG1116" s="133" t="str">
        <f t="shared" ca="1" si="1088"/>
        <v/>
      </c>
      <c r="CH1116" s="133" t="str">
        <f ca="1">IF($H1116="","",IF(MONTH($H1116)=MONTH($C$4)-1,MAX(0,(CG1116-SUM(N1105:N1116)+SUM(O1105:O1116))-(VLOOKUP(CB1116-12,$CB$3:$CH1115,6,FALSE))),0)*0.25)</f>
        <v/>
      </c>
      <c r="CI1116" s="133" t="str">
        <f ca="1">IF($H1116="","",CG1116-SUM($CH$4:$CH1116))</f>
        <v/>
      </c>
      <c r="CK1116" s="133" t="str">
        <f ca="1">IF($H1116="","",SUM($N$4:$N1116)+$CK$3)</f>
        <v/>
      </c>
      <c r="CL1116" s="133" t="str">
        <f ca="1">IF($H1116="","",SUM($O$4:$O1116))</f>
        <v/>
      </c>
      <c r="CM1116" s="133" t="str">
        <f t="shared" ca="1" si="1093"/>
        <v/>
      </c>
      <c r="CN1116" s="133" t="str">
        <f ca="1">IF($H1116="","",ROUND(IF(MONTH($H1116)=MONTH($C$4)-1,BT1116*(1+CC1116)-SUM($CM$4:$CM1116),0),2))</f>
        <v/>
      </c>
      <c r="CZ1116" s="132" t="str">
        <f t="shared" ca="1" si="1051"/>
        <v/>
      </c>
    </row>
    <row r="1117" spans="6:104" x14ac:dyDescent="0.2">
      <c r="F1117" s="3">
        <v>1114</v>
      </c>
      <c r="G1117" s="3">
        <f t="shared" si="1091"/>
        <v>93</v>
      </c>
      <c r="H1117" s="8" t="str">
        <f t="shared" ca="1" si="1089"/>
        <v/>
      </c>
      <c r="I1117" s="6" t="str">
        <f t="shared" ca="1" si="1037"/>
        <v/>
      </c>
      <c r="J1117" s="6" t="str">
        <f t="shared" ca="1" si="1038"/>
        <v/>
      </c>
      <c r="K1117" s="7"/>
      <c r="L1117" s="6" t="str">
        <f ca="1">IF($H1117="","",IF($J1117="",VLOOKUP($I1117,Sterbetafeln!$A$4:$I$124,$D$10,FALSE),MAX(0.0005,VLOOKUP($I1117,Sterbetafeln!$A$4:$I$124,$D$10,FALSE)*VLOOKUP($J1117,Sterbetafeln!$A$4:$I$124,$D$13,FALSE))))</f>
        <v/>
      </c>
      <c r="M1117" s="78">
        <f ca="1">SUM($O$3:$O1117)</f>
        <v>0</v>
      </c>
      <c r="N1117" s="25" t="str">
        <f t="shared" ca="1" si="1052"/>
        <v/>
      </c>
      <c r="O1117" s="25" t="str">
        <f t="shared" ca="1" si="1053"/>
        <v/>
      </c>
      <c r="P1117" s="25" t="str">
        <f t="shared" ca="1" si="1054"/>
        <v/>
      </c>
      <c r="Q1117" s="7" t="str">
        <f t="shared" ca="1" si="1055"/>
        <v/>
      </c>
      <c r="R1117" s="25" t="str">
        <f t="shared" ca="1" si="1056"/>
        <v/>
      </c>
      <c r="S1117" s="25">
        <f ca="1">SUM(R$3:R1117)</f>
        <v>0</v>
      </c>
      <c r="T1117" s="25" t="str">
        <f t="shared" ca="1" si="1057"/>
        <v/>
      </c>
      <c r="U1117" s="25" t="str">
        <f t="shared" ca="1" si="1039"/>
        <v/>
      </c>
      <c r="V1117" s="25" t="str">
        <f t="shared" ca="1" si="1058"/>
        <v/>
      </c>
      <c r="W1117" s="25" t="str">
        <f t="shared" ca="1" si="1040"/>
        <v/>
      </c>
      <c r="X1117" s="25" t="str">
        <f t="shared" ca="1" si="1059"/>
        <v/>
      </c>
      <c r="Y1117" s="25" t="str">
        <f t="shared" ca="1" si="1041"/>
        <v/>
      </c>
      <c r="Z1117" s="25" t="str">
        <f t="shared" ca="1" si="1092"/>
        <v/>
      </c>
      <c r="AA1117" s="25" t="str">
        <f t="shared" ca="1" si="1060"/>
        <v/>
      </c>
      <c r="AB1117" s="25" t="str">
        <f ca="1">IF($H1117="","",IF($Q1117="x",SUM(U$3:W1117)+SUM(Z$3:AA1117)-SUM(AB$3:AB1116),0))</f>
        <v/>
      </c>
      <c r="AC1117" s="25" t="str">
        <f t="shared" ca="1" si="1061"/>
        <v/>
      </c>
      <c r="AD1117" s="25" t="str">
        <f t="shared" ca="1" si="1042"/>
        <v/>
      </c>
      <c r="AE1117" s="7"/>
      <c r="AF1117" s="25" t="str">
        <f t="shared" ca="1" si="1062"/>
        <v/>
      </c>
      <c r="AG1117" s="25">
        <f ca="1">SUM(AF$3:AF1117)</f>
        <v>0</v>
      </c>
      <c r="AH1117" s="25" t="str">
        <f t="shared" ca="1" si="1063"/>
        <v/>
      </c>
      <c r="AI1117" s="25" t="str">
        <f t="shared" ca="1" si="1043"/>
        <v/>
      </c>
      <c r="AJ1117" s="25" t="str">
        <f t="shared" ca="1" si="1064"/>
        <v/>
      </c>
      <c r="AK1117" s="25" t="str">
        <f t="shared" ca="1" si="1044"/>
        <v/>
      </c>
      <c r="AL1117" s="25" t="str">
        <f t="shared" ca="1" si="1065"/>
        <v/>
      </c>
      <c r="AM1117" s="25" t="str">
        <f t="shared" ca="1" si="1045"/>
        <v/>
      </c>
      <c r="AN1117" s="25" t="str">
        <f t="shared" ca="1" si="1066"/>
        <v/>
      </c>
      <c r="AO1117" s="25" t="str">
        <f t="shared" ca="1" si="1067"/>
        <v/>
      </c>
      <c r="AP1117" s="25" t="str">
        <f ca="1">IF($H1117="","",IF($Q1117="x",SUM(AI$3:AK1117)+SUM(AN$3:AO1117)-SUM(AP$3:AP1116),0))</f>
        <v/>
      </c>
      <c r="AQ1117" s="25" t="str">
        <f t="shared" ca="1" si="1068"/>
        <v/>
      </c>
      <c r="AR1117" s="25" t="str">
        <f t="shared" ca="1" si="1046"/>
        <v/>
      </c>
      <c r="AS1117" s="7"/>
      <c r="AT1117" s="25" t="str">
        <f t="shared" ca="1" si="1069"/>
        <v/>
      </c>
      <c r="AU1117" s="25">
        <f ca="1">SUM(AT$3:AT1117)</f>
        <v>0</v>
      </c>
      <c r="AV1117" s="25" t="str">
        <f t="shared" ca="1" si="1070"/>
        <v/>
      </c>
      <c r="AW1117" s="25" t="str">
        <f t="shared" ca="1" si="1047"/>
        <v/>
      </c>
      <c r="AX1117" s="25" t="str">
        <f t="shared" ca="1" si="1071"/>
        <v/>
      </c>
      <c r="AY1117" s="25" t="str">
        <f t="shared" ca="1" si="1072"/>
        <v/>
      </c>
      <c r="AZ1117" s="25" t="str">
        <f t="shared" ca="1" si="1073"/>
        <v/>
      </c>
      <c r="BA1117" s="25" t="str">
        <f t="shared" ca="1" si="1074"/>
        <v/>
      </c>
      <c r="BB1117" s="25" t="str">
        <f t="shared" ca="1" si="1075"/>
        <v/>
      </c>
      <c r="BC1117" s="25" t="str">
        <f t="shared" ca="1" si="1076"/>
        <v/>
      </c>
      <c r="BD1117" s="25" t="str">
        <f ca="1">IF($H1117="","",IF($Q1117="x",SUM(AW$3:AY1117)+SUM(BB$3:BC1117)-SUM(BD$3:BD1116),0))</f>
        <v/>
      </c>
      <c r="BE1117" s="25" t="str">
        <f t="shared" ca="1" si="1077"/>
        <v/>
      </c>
      <c r="BF1117" s="25" t="str">
        <f t="shared" ca="1" si="1048"/>
        <v/>
      </c>
      <c r="BG1117" s="7"/>
      <c r="BI1117" s="25" t="str">
        <f t="shared" ca="1" si="1078"/>
        <v/>
      </c>
      <c r="BJ1117" s="25">
        <f ca="1">SUM(BI$3:BI1117)</f>
        <v>0</v>
      </c>
      <c r="BK1117" s="25" t="str">
        <f t="shared" ca="1" si="1090"/>
        <v/>
      </c>
      <c r="BL1117" s="25" t="str">
        <f t="shared" ca="1" si="1049"/>
        <v/>
      </c>
      <c r="BM1117" s="25" t="str">
        <f t="shared" ca="1" si="1079"/>
        <v/>
      </c>
      <c r="BN1117" s="25" t="str">
        <f t="shared" ca="1" si="1080"/>
        <v/>
      </c>
      <c r="BO1117" s="25" t="str">
        <f t="shared" ca="1" si="1081"/>
        <v/>
      </c>
      <c r="BP1117" s="25" t="str">
        <f t="shared" ca="1" si="1082"/>
        <v/>
      </c>
      <c r="BQ1117" s="25" t="str">
        <f t="shared" ca="1" si="1083"/>
        <v/>
      </c>
      <c r="BR1117" s="25" t="str">
        <f t="shared" ca="1" si="1084"/>
        <v/>
      </c>
      <c r="BS1117" s="25" t="str">
        <f ca="1">IF($H1117="","",IF($Q1117="x",SUM(BL$3:BN1117)+SUM(BQ$3:BR1117)-SUM(BS$3:BS1116),0))</f>
        <v/>
      </c>
      <c r="BT1117" s="25" t="str">
        <f t="shared" ca="1" si="1085"/>
        <v/>
      </c>
      <c r="BU1117" s="25" t="str">
        <f t="shared" ca="1" si="1050"/>
        <v/>
      </c>
      <c r="BV1117" s="7"/>
      <c r="BY1117" s="7"/>
      <c r="CB1117" s="131">
        <f t="shared" si="1034"/>
        <v>1114</v>
      </c>
      <c r="CC1117" s="132" t="str">
        <f t="shared" ca="1" si="1086"/>
        <v/>
      </c>
      <c r="CD1117" s="133" t="str">
        <f t="shared" ca="1" si="1035"/>
        <v/>
      </c>
      <c r="CE1117" s="133" t="str">
        <f t="shared" ca="1" si="1087"/>
        <v/>
      </c>
      <c r="CF1117" s="133" t="str">
        <f t="shared" ca="1" si="1036"/>
        <v/>
      </c>
      <c r="CG1117" s="133" t="str">
        <f t="shared" ca="1" si="1088"/>
        <v/>
      </c>
      <c r="CH1117" s="133" t="str">
        <f ca="1">IF($H1117="","",IF(MONTH($H1117)=MONTH($C$4)-1,MAX(0,(CG1117-SUM(N1106:N1117)+SUM(O1106:O1117))-(VLOOKUP(CB1117-12,$CB$3:$CH1116,6,FALSE))),0)*0.25)</f>
        <v/>
      </c>
      <c r="CI1117" s="133" t="str">
        <f ca="1">IF($H1117="","",CG1117-SUM($CH$4:$CH1117))</f>
        <v/>
      </c>
      <c r="CK1117" s="133" t="str">
        <f ca="1">IF($H1117="","",SUM($N$4:$N1117)+$CK$3)</f>
        <v/>
      </c>
      <c r="CL1117" s="133" t="str">
        <f ca="1">IF($H1117="","",SUM($O$4:$O1117))</f>
        <v/>
      </c>
      <c r="CM1117" s="133" t="str">
        <f t="shared" ca="1" si="1093"/>
        <v/>
      </c>
      <c r="CN1117" s="133" t="str">
        <f ca="1">IF($H1117="","",ROUND(IF(MONTH($H1117)=MONTH($C$4)-1,BT1117*(1+CC1117)-SUM($CM$4:$CM1117),0),2))</f>
        <v/>
      </c>
      <c r="CZ1117" s="132" t="str">
        <f t="shared" ca="1" si="1051"/>
        <v/>
      </c>
    </row>
    <row r="1118" spans="6:104" x14ac:dyDescent="0.2">
      <c r="F1118" s="3">
        <v>1115</v>
      </c>
      <c r="G1118" s="3">
        <f t="shared" si="1091"/>
        <v>93</v>
      </c>
      <c r="H1118" s="8" t="str">
        <f t="shared" ca="1" si="1089"/>
        <v/>
      </c>
      <c r="I1118" s="6" t="str">
        <f t="shared" ca="1" si="1037"/>
        <v/>
      </c>
      <c r="J1118" s="6" t="str">
        <f t="shared" ca="1" si="1038"/>
        <v/>
      </c>
      <c r="K1118" s="7"/>
      <c r="L1118" s="6" t="str">
        <f ca="1">IF($H1118="","",IF($J1118="",VLOOKUP($I1118,Sterbetafeln!$A$4:$I$124,$D$10,FALSE),MAX(0.0005,VLOOKUP($I1118,Sterbetafeln!$A$4:$I$124,$D$10,FALSE)*VLOOKUP($J1118,Sterbetafeln!$A$4:$I$124,$D$13,FALSE))))</f>
        <v/>
      </c>
      <c r="M1118" s="78">
        <f ca="1">SUM($O$3:$O1118)</f>
        <v>0</v>
      </c>
      <c r="N1118" s="25" t="str">
        <f t="shared" ca="1" si="1052"/>
        <v/>
      </c>
      <c r="O1118" s="25" t="str">
        <f t="shared" ca="1" si="1053"/>
        <v/>
      </c>
      <c r="P1118" s="25" t="str">
        <f t="shared" ca="1" si="1054"/>
        <v/>
      </c>
      <c r="Q1118" s="7" t="str">
        <f t="shared" ca="1" si="1055"/>
        <v/>
      </c>
      <c r="R1118" s="25" t="str">
        <f t="shared" ca="1" si="1056"/>
        <v/>
      </c>
      <c r="S1118" s="25">
        <f ca="1">SUM(R$3:R1118)</f>
        <v>0</v>
      </c>
      <c r="T1118" s="25" t="str">
        <f t="shared" ca="1" si="1057"/>
        <v/>
      </c>
      <c r="U1118" s="25" t="str">
        <f t="shared" ca="1" si="1039"/>
        <v/>
      </c>
      <c r="V1118" s="25" t="str">
        <f t="shared" ca="1" si="1058"/>
        <v/>
      </c>
      <c r="W1118" s="25" t="str">
        <f t="shared" ca="1" si="1040"/>
        <v/>
      </c>
      <c r="X1118" s="25" t="str">
        <f t="shared" ca="1" si="1059"/>
        <v/>
      </c>
      <c r="Y1118" s="25" t="str">
        <f t="shared" ca="1" si="1041"/>
        <v/>
      </c>
      <c r="Z1118" s="25" t="str">
        <f t="shared" ca="1" si="1092"/>
        <v/>
      </c>
      <c r="AA1118" s="25" t="str">
        <f t="shared" ca="1" si="1060"/>
        <v/>
      </c>
      <c r="AB1118" s="25" t="str">
        <f ca="1">IF($H1118="","",IF($Q1118="x",SUM(U$3:W1118)+SUM(Z$3:AA1118)-SUM(AB$3:AB1117),0))</f>
        <v/>
      </c>
      <c r="AC1118" s="25" t="str">
        <f t="shared" ca="1" si="1061"/>
        <v/>
      </c>
      <c r="AD1118" s="25" t="str">
        <f t="shared" ca="1" si="1042"/>
        <v/>
      </c>
      <c r="AE1118" s="7"/>
      <c r="AF1118" s="25" t="str">
        <f t="shared" ca="1" si="1062"/>
        <v/>
      </c>
      <c r="AG1118" s="25">
        <f ca="1">SUM(AF$3:AF1118)</f>
        <v>0</v>
      </c>
      <c r="AH1118" s="25" t="str">
        <f t="shared" ca="1" si="1063"/>
        <v/>
      </c>
      <c r="AI1118" s="25" t="str">
        <f t="shared" ca="1" si="1043"/>
        <v/>
      </c>
      <c r="AJ1118" s="25" t="str">
        <f t="shared" ca="1" si="1064"/>
        <v/>
      </c>
      <c r="AK1118" s="25" t="str">
        <f t="shared" ca="1" si="1044"/>
        <v/>
      </c>
      <c r="AL1118" s="25" t="str">
        <f t="shared" ca="1" si="1065"/>
        <v/>
      </c>
      <c r="AM1118" s="25" t="str">
        <f t="shared" ca="1" si="1045"/>
        <v/>
      </c>
      <c r="AN1118" s="25" t="str">
        <f t="shared" ca="1" si="1066"/>
        <v/>
      </c>
      <c r="AO1118" s="25" t="str">
        <f t="shared" ca="1" si="1067"/>
        <v/>
      </c>
      <c r="AP1118" s="25" t="str">
        <f ca="1">IF($H1118="","",IF($Q1118="x",SUM(AI$3:AK1118)+SUM(AN$3:AO1118)-SUM(AP$3:AP1117),0))</f>
        <v/>
      </c>
      <c r="AQ1118" s="25" t="str">
        <f t="shared" ca="1" si="1068"/>
        <v/>
      </c>
      <c r="AR1118" s="25" t="str">
        <f t="shared" ca="1" si="1046"/>
        <v/>
      </c>
      <c r="AS1118" s="7"/>
      <c r="AT1118" s="25" t="str">
        <f t="shared" ca="1" si="1069"/>
        <v/>
      </c>
      <c r="AU1118" s="25">
        <f ca="1">SUM(AT$3:AT1118)</f>
        <v>0</v>
      </c>
      <c r="AV1118" s="25" t="str">
        <f t="shared" ca="1" si="1070"/>
        <v/>
      </c>
      <c r="AW1118" s="25" t="str">
        <f t="shared" ca="1" si="1047"/>
        <v/>
      </c>
      <c r="AX1118" s="25" t="str">
        <f t="shared" ca="1" si="1071"/>
        <v/>
      </c>
      <c r="AY1118" s="25" t="str">
        <f t="shared" ca="1" si="1072"/>
        <v/>
      </c>
      <c r="AZ1118" s="25" t="str">
        <f t="shared" ca="1" si="1073"/>
        <v/>
      </c>
      <c r="BA1118" s="25" t="str">
        <f t="shared" ca="1" si="1074"/>
        <v/>
      </c>
      <c r="BB1118" s="25" t="str">
        <f t="shared" ca="1" si="1075"/>
        <v/>
      </c>
      <c r="BC1118" s="25" t="str">
        <f t="shared" ca="1" si="1076"/>
        <v/>
      </c>
      <c r="BD1118" s="25" t="str">
        <f ca="1">IF($H1118="","",IF($Q1118="x",SUM(AW$3:AY1118)+SUM(BB$3:BC1118)-SUM(BD$3:BD1117),0))</f>
        <v/>
      </c>
      <c r="BE1118" s="25" t="str">
        <f t="shared" ca="1" si="1077"/>
        <v/>
      </c>
      <c r="BF1118" s="25" t="str">
        <f t="shared" ca="1" si="1048"/>
        <v/>
      </c>
      <c r="BG1118" s="7"/>
      <c r="BI1118" s="25" t="str">
        <f t="shared" ca="1" si="1078"/>
        <v/>
      </c>
      <c r="BJ1118" s="25">
        <f ca="1">SUM(BI$3:BI1118)</f>
        <v>0</v>
      </c>
      <c r="BK1118" s="25" t="str">
        <f t="shared" ca="1" si="1090"/>
        <v/>
      </c>
      <c r="BL1118" s="25" t="str">
        <f t="shared" ca="1" si="1049"/>
        <v/>
      </c>
      <c r="BM1118" s="25" t="str">
        <f t="shared" ca="1" si="1079"/>
        <v/>
      </c>
      <c r="BN1118" s="25" t="str">
        <f t="shared" ca="1" si="1080"/>
        <v/>
      </c>
      <c r="BO1118" s="25" t="str">
        <f t="shared" ca="1" si="1081"/>
        <v/>
      </c>
      <c r="BP1118" s="25" t="str">
        <f t="shared" ca="1" si="1082"/>
        <v/>
      </c>
      <c r="BQ1118" s="25" t="str">
        <f t="shared" ca="1" si="1083"/>
        <v/>
      </c>
      <c r="BR1118" s="25" t="str">
        <f t="shared" ca="1" si="1084"/>
        <v/>
      </c>
      <c r="BS1118" s="25" t="str">
        <f ca="1">IF($H1118="","",IF($Q1118="x",SUM(BL$3:BN1118)+SUM(BQ$3:BR1118)-SUM(BS$3:BS1117),0))</f>
        <v/>
      </c>
      <c r="BT1118" s="25" t="str">
        <f t="shared" ca="1" si="1085"/>
        <v/>
      </c>
      <c r="BU1118" s="25" t="str">
        <f t="shared" ca="1" si="1050"/>
        <v/>
      </c>
      <c r="BV1118" s="7"/>
      <c r="BY1118" s="7"/>
      <c r="CB1118" s="131">
        <f t="shared" si="1034"/>
        <v>1115</v>
      </c>
      <c r="CC1118" s="132" t="str">
        <f t="shared" ca="1" si="1086"/>
        <v/>
      </c>
      <c r="CD1118" s="133" t="str">
        <f t="shared" ca="1" si="1035"/>
        <v/>
      </c>
      <c r="CE1118" s="133" t="str">
        <f t="shared" ca="1" si="1087"/>
        <v/>
      </c>
      <c r="CF1118" s="133" t="str">
        <f t="shared" ca="1" si="1036"/>
        <v/>
      </c>
      <c r="CG1118" s="133" t="str">
        <f t="shared" ca="1" si="1088"/>
        <v/>
      </c>
      <c r="CH1118" s="133" t="str">
        <f ca="1">IF($H1118="","",IF(MONTH($H1118)=MONTH($C$4)-1,MAX(0,(CG1118-SUM(N1107:N1118)+SUM(O1107:O1118))-(VLOOKUP(CB1118-12,$CB$3:$CH1117,6,FALSE))),0)*0.25)</f>
        <v/>
      </c>
      <c r="CI1118" s="133" t="str">
        <f ca="1">IF($H1118="","",CG1118-SUM($CH$4:$CH1118))</f>
        <v/>
      </c>
      <c r="CK1118" s="133" t="str">
        <f ca="1">IF($H1118="","",SUM($N$4:$N1118)+$CK$3)</f>
        <v/>
      </c>
      <c r="CL1118" s="133" t="str">
        <f ca="1">IF($H1118="","",SUM($O$4:$O1118))</f>
        <v/>
      </c>
      <c r="CM1118" s="133" t="str">
        <f t="shared" ca="1" si="1093"/>
        <v/>
      </c>
      <c r="CN1118" s="133" t="str">
        <f ca="1">IF($H1118="","",ROUND(IF(MONTH($H1118)=MONTH($C$4)-1,BT1118*(1+CC1118)-SUM($CM$4:$CM1118),0),2))</f>
        <v/>
      </c>
      <c r="CZ1118" s="132" t="str">
        <f t="shared" ca="1" si="1051"/>
        <v/>
      </c>
    </row>
    <row r="1119" spans="6:104" x14ac:dyDescent="0.2">
      <c r="F1119" s="3">
        <v>1116</v>
      </c>
      <c r="G1119" s="3">
        <f t="shared" si="1091"/>
        <v>93</v>
      </c>
      <c r="H1119" s="8" t="str">
        <f t="shared" ca="1" si="1089"/>
        <v/>
      </c>
      <c r="I1119" s="6" t="str">
        <f t="shared" ca="1" si="1037"/>
        <v/>
      </c>
      <c r="J1119" s="6" t="str">
        <f t="shared" ca="1" si="1038"/>
        <v/>
      </c>
      <c r="K1119" s="7"/>
      <c r="L1119" s="6" t="str">
        <f ca="1">IF($H1119="","",IF($J1119="",VLOOKUP($I1119,Sterbetafeln!$A$4:$I$124,$D$10,FALSE),MAX(0.0005,VLOOKUP($I1119,Sterbetafeln!$A$4:$I$124,$D$10,FALSE)*VLOOKUP($J1119,Sterbetafeln!$A$4:$I$124,$D$13,FALSE))))</f>
        <v/>
      </c>
      <c r="M1119" s="78">
        <f ca="1">SUM($O$3:$O1119)</f>
        <v>0</v>
      </c>
      <c r="N1119" s="25" t="str">
        <f t="shared" ca="1" si="1052"/>
        <v/>
      </c>
      <c r="O1119" s="25" t="str">
        <f t="shared" ca="1" si="1053"/>
        <v/>
      </c>
      <c r="P1119" s="25" t="str">
        <f t="shared" ca="1" si="1054"/>
        <v/>
      </c>
      <c r="Q1119" s="7" t="str">
        <f t="shared" ca="1" si="1055"/>
        <v/>
      </c>
      <c r="R1119" s="25" t="str">
        <f t="shared" ca="1" si="1056"/>
        <v/>
      </c>
      <c r="S1119" s="25">
        <f ca="1">SUM(R$3:R1119)</f>
        <v>0</v>
      </c>
      <c r="T1119" s="25" t="str">
        <f t="shared" ca="1" si="1057"/>
        <v/>
      </c>
      <c r="U1119" s="25" t="str">
        <f t="shared" ca="1" si="1039"/>
        <v/>
      </c>
      <c r="V1119" s="25" t="str">
        <f t="shared" ca="1" si="1058"/>
        <v/>
      </c>
      <c r="W1119" s="25" t="str">
        <f t="shared" ca="1" si="1040"/>
        <v/>
      </c>
      <c r="X1119" s="25" t="str">
        <f t="shared" ca="1" si="1059"/>
        <v/>
      </c>
      <c r="Y1119" s="25" t="str">
        <f t="shared" ca="1" si="1041"/>
        <v/>
      </c>
      <c r="Z1119" s="25" t="str">
        <f t="shared" ca="1" si="1092"/>
        <v/>
      </c>
      <c r="AA1119" s="25" t="str">
        <f t="shared" ca="1" si="1060"/>
        <v/>
      </c>
      <c r="AB1119" s="25" t="str">
        <f ca="1">IF($H1119="","",IF($Q1119="x",SUM(U$3:W1119)+SUM(Z$3:AA1119)-SUM(AB$3:AB1118),0))</f>
        <v/>
      </c>
      <c r="AC1119" s="25" t="str">
        <f t="shared" ca="1" si="1061"/>
        <v/>
      </c>
      <c r="AD1119" s="25" t="str">
        <f t="shared" ca="1" si="1042"/>
        <v/>
      </c>
      <c r="AE1119" s="7"/>
      <c r="AF1119" s="25" t="str">
        <f t="shared" ca="1" si="1062"/>
        <v/>
      </c>
      <c r="AG1119" s="25">
        <f ca="1">SUM(AF$3:AF1119)</f>
        <v>0</v>
      </c>
      <c r="AH1119" s="25" t="str">
        <f t="shared" ca="1" si="1063"/>
        <v/>
      </c>
      <c r="AI1119" s="25" t="str">
        <f t="shared" ca="1" si="1043"/>
        <v/>
      </c>
      <c r="AJ1119" s="25" t="str">
        <f t="shared" ca="1" si="1064"/>
        <v/>
      </c>
      <c r="AK1119" s="25" t="str">
        <f t="shared" ca="1" si="1044"/>
        <v/>
      </c>
      <c r="AL1119" s="25" t="str">
        <f t="shared" ca="1" si="1065"/>
        <v/>
      </c>
      <c r="AM1119" s="25" t="str">
        <f t="shared" ca="1" si="1045"/>
        <v/>
      </c>
      <c r="AN1119" s="25" t="str">
        <f t="shared" ca="1" si="1066"/>
        <v/>
      </c>
      <c r="AO1119" s="25" t="str">
        <f t="shared" ca="1" si="1067"/>
        <v/>
      </c>
      <c r="AP1119" s="25" t="str">
        <f ca="1">IF($H1119="","",IF($Q1119="x",SUM(AI$3:AK1119)+SUM(AN$3:AO1119)-SUM(AP$3:AP1118),0))</f>
        <v/>
      </c>
      <c r="AQ1119" s="25" t="str">
        <f t="shared" ca="1" si="1068"/>
        <v/>
      </c>
      <c r="AR1119" s="25" t="str">
        <f t="shared" ca="1" si="1046"/>
        <v/>
      </c>
      <c r="AS1119" s="7"/>
      <c r="AT1119" s="25" t="str">
        <f t="shared" ca="1" si="1069"/>
        <v/>
      </c>
      <c r="AU1119" s="25">
        <f ca="1">SUM(AT$3:AT1119)</f>
        <v>0</v>
      </c>
      <c r="AV1119" s="25" t="str">
        <f t="shared" ca="1" si="1070"/>
        <v/>
      </c>
      <c r="AW1119" s="25" t="str">
        <f t="shared" ca="1" si="1047"/>
        <v/>
      </c>
      <c r="AX1119" s="25" t="str">
        <f t="shared" ca="1" si="1071"/>
        <v/>
      </c>
      <c r="AY1119" s="25" t="str">
        <f t="shared" ca="1" si="1072"/>
        <v/>
      </c>
      <c r="AZ1119" s="25" t="str">
        <f t="shared" ca="1" si="1073"/>
        <v/>
      </c>
      <c r="BA1119" s="25" t="str">
        <f t="shared" ca="1" si="1074"/>
        <v/>
      </c>
      <c r="BB1119" s="25" t="str">
        <f t="shared" ca="1" si="1075"/>
        <v/>
      </c>
      <c r="BC1119" s="25" t="str">
        <f t="shared" ca="1" si="1076"/>
        <v/>
      </c>
      <c r="BD1119" s="25" t="str">
        <f ca="1">IF($H1119="","",IF($Q1119="x",SUM(AW$3:AY1119)+SUM(BB$3:BC1119)-SUM(BD$3:BD1118),0))</f>
        <v/>
      </c>
      <c r="BE1119" s="25" t="str">
        <f t="shared" ca="1" si="1077"/>
        <v/>
      </c>
      <c r="BF1119" s="25" t="str">
        <f t="shared" ca="1" si="1048"/>
        <v/>
      </c>
      <c r="BG1119" s="7"/>
      <c r="BI1119" s="25" t="str">
        <f t="shared" ca="1" si="1078"/>
        <v/>
      </c>
      <c r="BJ1119" s="25">
        <f ca="1">SUM(BI$3:BI1119)</f>
        <v>0</v>
      </c>
      <c r="BK1119" s="25" t="str">
        <f t="shared" ca="1" si="1090"/>
        <v/>
      </c>
      <c r="BL1119" s="25" t="str">
        <f t="shared" ca="1" si="1049"/>
        <v/>
      </c>
      <c r="BM1119" s="25" t="str">
        <f t="shared" ca="1" si="1079"/>
        <v/>
      </c>
      <c r="BN1119" s="25" t="str">
        <f t="shared" ca="1" si="1080"/>
        <v/>
      </c>
      <c r="BO1119" s="25" t="str">
        <f t="shared" ca="1" si="1081"/>
        <v/>
      </c>
      <c r="BP1119" s="25" t="str">
        <f t="shared" ca="1" si="1082"/>
        <v/>
      </c>
      <c r="BQ1119" s="25" t="str">
        <f t="shared" ca="1" si="1083"/>
        <v/>
      </c>
      <c r="BR1119" s="25" t="str">
        <f t="shared" ca="1" si="1084"/>
        <v/>
      </c>
      <c r="BS1119" s="25" t="str">
        <f ca="1">IF($H1119="","",IF($Q1119="x",SUM(BL$3:BN1119)+SUM(BQ$3:BR1119)-SUM(BS$3:BS1118),0))</f>
        <v/>
      </c>
      <c r="BT1119" s="25" t="str">
        <f t="shared" ca="1" si="1085"/>
        <v/>
      </c>
      <c r="BU1119" s="25" t="str">
        <f t="shared" ca="1" si="1050"/>
        <v/>
      </c>
      <c r="BV1119" s="7"/>
      <c r="BY1119" s="7"/>
      <c r="CB1119" s="131">
        <f t="shared" si="1034"/>
        <v>1116</v>
      </c>
      <c r="CC1119" s="132" t="str">
        <f t="shared" ca="1" si="1086"/>
        <v/>
      </c>
      <c r="CD1119" s="133" t="str">
        <f t="shared" ca="1" si="1035"/>
        <v/>
      </c>
      <c r="CE1119" s="133" t="str">
        <f t="shared" ca="1" si="1087"/>
        <v/>
      </c>
      <c r="CF1119" s="133" t="str">
        <f t="shared" ca="1" si="1036"/>
        <v/>
      </c>
      <c r="CG1119" s="133" t="str">
        <f t="shared" ca="1" si="1088"/>
        <v/>
      </c>
      <c r="CH1119" s="133" t="str">
        <f ca="1">IF($H1119="","",IF(MONTH($H1119)=MONTH($C$4)-1,MAX(0,(CG1119-SUM(N1108:N1119)+SUM(O1108:O1119))-(VLOOKUP(CB1119-12,$CB$3:$CH1118,6,FALSE))),0)*0.25)</f>
        <v/>
      </c>
      <c r="CI1119" s="133" t="str">
        <f ca="1">IF($H1119="","",CG1119-SUM($CH$4:$CH1119))</f>
        <v/>
      </c>
      <c r="CK1119" s="133" t="str">
        <f ca="1">IF($H1119="","",SUM($N$4:$N1119)+$CK$3)</f>
        <v/>
      </c>
      <c r="CL1119" s="133" t="str">
        <f ca="1">IF($H1119="","",SUM($O$4:$O1119))</f>
        <v/>
      </c>
      <c r="CM1119" s="133" t="str">
        <f t="shared" ca="1" si="1093"/>
        <v/>
      </c>
      <c r="CN1119" s="133" t="str">
        <f ca="1">IF($H1119="","",ROUND(IF(MONTH($H1119)=MONTH($C$4)-1,BT1119*(1+CC1119)-SUM($CM$4:$CM1119),0),2))</f>
        <v/>
      </c>
      <c r="CZ1119" s="132" t="str">
        <f t="shared" ca="1" si="1051"/>
        <v/>
      </c>
    </row>
    <row r="1120" spans="6:104" x14ac:dyDescent="0.2">
      <c r="F1120" s="3">
        <v>1117</v>
      </c>
      <c r="G1120" s="3">
        <f t="shared" si="1091"/>
        <v>94</v>
      </c>
      <c r="H1120" s="8" t="str">
        <f t="shared" ca="1" si="1089"/>
        <v/>
      </c>
      <c r="I1120" s="6" t="str">
        <f t="shared" ca="1" si="1037"/>
        <v/>
      </c>
      <c r="J1120" s="6" t="str">
        <f t="shared" ca="1" si="1038"/>
        <v/>
      </c>
      <c r="K1120" s="7"/>
      <c r="L1120" s="6" t="str">
        <f ca="1">IF($H1120="","",IF($J1120="",VLOOKUP($I1120,Sterbetafeln!$A$4:$I$124,$D$10,FALSE),MAX(0.0005,VLOOKUP($I1120,Sterbetafeln!$A$4:$I$124,$D$10,FALSE)*VLOOKUP($J1120,Sterbetafeln!$A$4:$I$124,$D$13,FALSE))))</f>
        <v/>
      </c>
      <c r="M1120" s="78">
        <f ca="1">SUM($O$3:$O1120)</f>
        <v>0</v>
      </c>
      <c r="N1120" s="25" t="str">
        <f t="shared" ca="1" si="1052"/>
        <v/>
      </c>
      <c r="O1120" s="25" t="str">
        <f t="shared" ca="1" si="1053"/>
        <v/>
      </c>
      <c r="P1120" s="25" t="str">
        <f t="shared" ca="1" si="1054"/>
        <v/>
      </c>
      <c r="Q1120" s="7" t="str">
        <f t="shared" ca="1" si="1055"/>
        <v/>
      </c>
      <c r="R1120" s="25" t="str">
        <f t="shared" ca="1" si="1056"/>
        <v/>
      </c>
      <c r="S1120" s="25">
        <f ca="1">SUM(R$3:R1120)</f>
        <v>0</v>
      </c>
      <c r="T1120" s="25" t="str">
        <f t="shared" ca="1" si="1057"/>
        <v/>
      </c>
      <c r="U1120" s="25" t="str">
        <f t="shared" ca="1" si="1039"/>
        <v/>
      </c>
      <c r="V1120" s="25" t="str">
        <f t="shared" ca="1" si="1058"/>
        <v/>
      </c>
      <c r="W1120" s="25" t="str">
        <f t="shared" ca="1" si="1040"/>
        <v/>
      </c>
      <c r="X1120" s="25" t="str">
        <f t="shared" ca="1" si="1059"/>
        <v/>
      </c>
      <c r="Y1120" s="25" t="str">
        <f t="shared" ca="1" si="1041"/>
        <v/>
      </c>
      <c r="Z1120" s="25" t="str">
        <f t="shared" ca="1" si="1092"/>
        <v/>
      </c>
      <c r="AA1120" s="25" t="str">
        <f t="shared" ca="1" si="1060"/>
        <v/>
      </c>
      <c r="AB1120" s="25" t="str">
        <f ca="1">IF($H1120="","",IF($Q1120="x",SUM(U$3:W1120)+SUM(Z$3:AA1120)-SUM(AB$3:AB1119),0))</f>
        <v/>
      </c>
      <c r="AC1120" s="25" t="str">
        <f t="shared" ca="1" si="1061"/>
        <v/>
      </c>
      <c r="AD1120" s="25" t="str">
        <f t="shared" ca="1" si="1042"/>
        <v/>
      </c>
      <c r="AE1120" s="7"/>
      <c r="AF1120" s="25" t="str">
        <f t="shared" ca="1" si="1062"/>
        <v/>
      </c>
      <c r="AG1120" s="25">
        <f ca="1">SUM(AF$3:AF1120)</f>
        <v>0</v>
      </c>
      <c r="AH1120" s="25" t="str">
        <f t="shared" ca="1" si="1063"/>
        <v/>
      </c>
      <c r="AI1120" s="25" t="str">
        <f t="shared" ca="1" si="1043"/>
        <v/>
      </c>
      <c r="AJ1120" s="25" t="str">
        <f t="shared" ca="1" si="1064"/>
        <v/>
      </c>
      <c r="AK1120" s="25" t="str">
        <f t="shared" ca="1" si="1044"/>
        <v/>
      </c>
      <c r="AL1120" s="25" t="str">
        <f t="shared" ca="1" si="1065"/>
        <v/>
      </c>
      <c r="AM1120" s="25" t="str">
        <f t="shared" ca="1" si="1045"/>
        <v/>
      </c>
      <c r="AN1120" s="25" t="str">
        <f t="shared" ca="1" si="1066"/>
        <v/>
      </c>
      <c r="AO1120" s="25" t="str">
        <f t="shared" ca="1" si="1067"/>
        <v/>
      </c>
      <c r="AP1120" s="25" t="str">
        <f ca="1">IF($H1120="","",IF($Q1120="x",SUM(AI$3:AK1120)+SUM(AN$3:AO1120)-SUM(AP$3:AP1119),0))</f>
        <v/>
      </c>
      <c r="AQ1120" s="25" t="str">
        <f t="shared" ca="1" si="1068"/>
        <v/>
      </c>
      <c r="AR1120" s="25" t="str">
        <f t="shared" ca="1" si="1046"/>
        <v/>
      </c>
      <c r="AS1120" s="7"/>
      <c r="AT1120" s="25" t="str">
        <f t="shared" ca="1" si="1069"/>
        <v/>
      </c>
      <c r="AU1120" s="25">
        <f ca="1">SUM(AT$3:AT1120)</f>
        <v>0</v>
      </c>
      <c r="AV1120" s="25" t="str">
        <f t="shared" ca="1" si="1070"/>
        <v/>
      </c>
      <c r="AW1120" s="25" t="str">
        <f t="shared" ca="1" si="1047"/>
        <v/>
      </c>
      <c r="AX1120" s="25" t="str">
        <f t="shared" ca="1" si="1071"/>
        <v/>
      </c>
      <c r="AY1120" s="25" t="str">
        <f t="shared" ca="1" si="1072"/>
        <v/>
      </c>
      <c r="AZ1120" s="25" t="str">
        <f t="shared" ca="1" si="1073"/>
        <v/>
      </c>
      <c r="BA1120" s="25" t="str">
        <f t="shared" ca="1" si="1074"/>
        <v/>
      </c>
      <c r="BB1120" s="25" t="str">
        <f t="shared" ca="1" si="1075"/>
        <v/>
      </c>
      <c r="BC1120" s="25" t="str">
        <f t="shared" ca="1" si="1076"/>
        <v/>
      </c>
      <c r="BD1120" s="25" t="str">
        <f ca="1">IF($H1120="","",IF($Q1120="x",SUM(AW$3:AY1120)+SUM(BB$3:BC1120)-SUM(BD$3:BD1119),0))</f>
        <v/>
      </c>
      <c r="BE1120" s="25" t="str">
        <f t="shared" ca="1" si="1077"/>
        <v/>
      </c>
      <c r="BF1120" s="25" t="str">
        <f t="shared" ca="1" si="1048"/>
        <v/>
      </c>
      <c r="BG1120" s="7"/>
      <c r="BI1120" s="25" t="str">
        <f t="shared" ca="1" si="1078"/>
        <v/>
      </c>
      <c r="BJ1120" s="25">
        <f ca="1">SUM(BI$3:BI1120)</f>
        <v>0</v>
      </c>
      <c r="BK1120" s="25" t="str">
        <f t="shared" ca="1" si="1090"/>
        <v/>
      </c>
      <c r="BL1120" s="25" t="str">
        <f t="shared" ca="1" si="1049"/>
        <v/>
      </c>
      <c r="BM1120" s="25" t="str">
        <f t="shared" ca="1" si="1079"/>
        <v/>
      </c>
      <c r="BN1120" s="25" t="str">
        <f t="shared" ca="1" si="1080"/>
        <v/>
      </c>
      <c r="BO1120" s="25" t="str">
        <f t="shared" ca="1" si="1081"/>
        <v/>
      </c>
      <c r="BP1120" s="25" t="str">
        <f t="shared" ca="1" si="1082"/>
        <v/>
      </c>
      <c r="BQ1120" s="25" t="str">
        <f t="shared" ca="1" si="1083"/>
        <v/>
      </c>
      <c r="BR1120" s="25" t="str">
        <f t="shared" ca="1" si="1084"/>
        <v/>
      </c>
      <c r="BS1120" s="25" t="str">
        <f ca="1">IF($H1120="","",IF($Q1120="x",SUM(BL$3:BN1120)+SUM(BQ$3:BR1120)-SUM(BS$3:BS1119),0))</f>
        <v/>
      </c>
      <c r="BT1120" s="25" t="str">
        <f t="shared" ca="1" si="1085"/>
        <v/>
      </c>
      <c r="BU1120" s="25" t="str">
        <f t="shared" ca="1" si="1050"/>
        <v/>
      </c>
      <c r="BV1120" s="7"/>
      <c r="BY1120" s="7"/>
      <c r="CB1120" s="131">
        <f t="shared" si="1034"/>
        <v>1117</v>
      </c>
      <c r="CC1120" s="132" t="str">
        <f t="shared" ca="1" si="1086"/>
        <v/>
      </c>
      <c r="CD1120" s="133" t="str">
        <f t="shared" ca="1" si="1035"/>
        <v/>
      </c>
      <c r="CE1120" s="133" t="str">
        <f t="shared" ca="1" si="1087"/>
        <v/>
      </c>
      <c r="CF1120" s="133" t="str">
        <f t="shared" ca="1" si="1036"/>
        <v/>
      </c>
      <c r="CG1120" s="133" t="str">
        <f t="shared" ca="1" si="1088"/>
        <v/>
      </c>
      <c r="CH1120" s="133" t="str">
        <f ca="1">IF($H1120="","",IF(MONTH($H1120)=MONTH($C$4)-1,MAX(0,(CG1120-SUM(N1109:N1120)+SUM(O1109:O1120))-(VLOOKUP(CB1120-12,$CB$3:$CH1119,6,FALSE))),0)*0.25)</f>
        <v/>
      </c>
      <c r="CI1120" s="133" t="str">
        <f ca="1">IF($H1120="","",CG1120-SUM($CH$4:$CH1120))</f>
        <v/>
      </c>
      <c r="CK1120" s="133" t="str">
        <f ca="1">IF($H1120="","",SUM($N$4:$N1120)+$CK$3)</f>
        <v/>
      </c>
      <c r="CL1120" s="133" t="str">
        <f ca="1">IF($H1120="","",SUM($O$4:$O1120))</f>
        <v/>
      </c>
      <c r="CM1120" s="133" t="str">
        <f t="shared" ca="1" si="1093"/>
        <v/>
      </c>
      <c r="CN1120" s="133" t="str">
        <f ca="1">IF($H1120="","",ROUND(IF(MONTH($H1120)=MONTH($C$4)-1,BT1120*(1+CC1120)-SUM($CM$4:$CM1120),0),2))</f>
        <v/>
      </c>
      <c r="CZ1120" s="132" t="str">
        <f t="shared" ca="1" si="1051"/>
        <v/>
      </c>
    </row>
    <row r="1121" spans="6:104" x14ac:dyDescent="0.2">
      <c r="F1121" s="3">
        <v>1118</v>
      </c>
      <c r="G1121" s="3">
        <f t="shared" si="1091"/>
        <v>94</v>
      </c>
      <c r="H1121" s="8" t="str">
        <f t="shared" ca="1" si="1089"/>
        <v/>
      </c>
      <c r="I1121" s="6" t="str">
        <f t="shared" ca="1" si="1037"/>
        <v/>
      </c>
      <c r="J1121" s="6" t="str">
        <f t="shared" ca="1" si="1038"/>
        <v/>
      </c>
      <c r="K1121" s="7"/>
      <c r="L1121" s="6" t="str">
        <f ca="1">IF($H1121="","",IF($J1121="",VLOOKUP($I1121,Sterbetafeln!$A$4:$I$124,$D$10,FALSE),MAX(0.0005,VLOOKUP($I1121,Sterbetafeln!$A$4:$I$124,$D$10,FALSE)*VLOOKUP($J1121,Sterbetafeln!$A$4:$I$124,$D$13,FALSE))))</f>
        <v/>
      </c>
      <c r="M1121" s="78">
        <f ca="1">SUM($O$3:$O1121)</f>
        <v>0</v>
      </c>
      <c r="N1121" s="25" t="str">
        <f t="shared" ca="1" si="1052"/>
        <v/>
      </c>
      <c r="O1121" s="25" t="str">
        <f t="shared" ca="1" si="1053"/>
        <v/>
      </c>
      <c r="P1121" s="25" t="str">
        <f t="shared" ca="1" si="1054"/>
        <v/>
      </c>
      <c r="Q1121" s="7" t="str">
        <f t="shared" ca="1" si="1055"/>
        <v/>
      </c>
      <c r="R1121" s="25" t="str">
        <f t="shared" ca="1" si="1056"/>
        <v/>
      </c>
      <c r="S1121" s="25">
        <f ca="1">SUM(R$3:R1121)</f>
        <v>0</v>
      </c>
      <c r="T1121" s="25" t="str">
        <f t="shared" ca="1" si="1057"/>
        <v/>
      </c>
      <c r="U1121" s="25" t="str">
        <f t="shared" ca="1" si="1039"/>
        <v/>
      </c>
      <c r="V1121" s="25" t="str">
        <f t="shared" ca="1" si="1058"/>
        <v/>
      </c>
      <c r="W1121" s="25" t="str">
        <f t="shared" ca="1" si="1040"/>
        <v/>
      </c>
      <c r="X1121" s="25" t="str">
        <f t="shared" ca="1" si="1059"/>
        <v/>
      </c>
      <c r="Y1121" s="25" t="str">
        <f t="shared" ca="1" si="1041"/>
        <v/>
      </c>
      <c r="Z1121" s="25" t="str">
        <f t="shared" ca="1" si="1092"/>
        <v/>
      </c>
      <c r="AA1121" s="25" t="str">
        <f t="shared" ca="1" si="1060"/>
        <v/>
      </c>
      <c r="AB1121" s="25" t="str">
        <f ca="1">IF($H1121="","",IF($Q1121="x",SUM(U$3:W1121)+SUM(Z$3:AA1121)-SUM(AB$3:AB1120),0))</f>
        <v/>
      </c>
      <c r="AC1121" s="25" t="str">
        <f t="shared" ca="1" si="1061"/>
        <v/>
      </c>
      <c r="AD1121" s="25" t="str">
        <f t="shared" ca="1" si="1042"/>
        <v/>
      </c>
      <c r="AE1121" s="7"/>
      <c r="AF1121" s="25" t="str">
        <f t="shared" ca="1" si="1062"/>
        <v/>
      </c>
      <c r="AG1121" s="25">
        <f ca="1">SUM(AF$3:AF1121)</f>
        <v>0</v>
      </c>
      <c r="AH1121" s="25" t="str">
        <f t="shared" ca="1" si="1063"/>
        <v/>
      </c>
      <c r="AI1121" s="25" t="str">
        <f t="shared" ca="1" si="1043"/>
        <v/>
      </c>
      <c r="AJ1121" s="25" t="str">
        <f t="shared" ca="1" si="1064"/>
        <v/>
      </c>
      <c r="AK1121" s="25" t="str">
        <f t="shared" ca="1" si="1044"/>
        <v/>
      </c>
      <c r="AL1121" s="25" t="str">
        <f t="shared" ca="1" si="1065"/>
        <v/>
      </c>
      <c r="AM1121" s="25" t="str">
        <f t="shared" ca="1" si="1045"/>
        <v/>
      </c>
      <c r="AN1121" s="25" t="str">
        <f t="shared" ca="1" si="1066"/>
        <v/>
      </c>
      <c r="AO1121" s="25" t="str">
        <f t="shared" ca="1" si="1067"/>
        <v/>
      </c>
      <c r="AP1121" s="25" t="str">
        <f ca="1">IF($H1121="","",IF($Q1121="x",SUM(AI$3:AK1121)+SUM(AN$3:AO1121)-SUM(AP$3:AP1120),0))</f>
        <v/>
      </c>
      <c r="AQ1121" s="25" t="str">
        <f t="shared" ca="1" si="1068"/>
        <v/>
      </c>
      <c r="AR1121" s="25" t="str">
        <f t="shared" ca="1" si="1046"/>
        <v/>
      </c>
      <c r="AS1121" s="7"/>
      <c r="AT1121" s="25" t="str">
        <f t="shared" ca="1" si="1069"/>
        <v/>
      </c>
      <c r="AU1121" s="25">
        <f ca="1">SUM(AT$3:AT1121)</f>
        <v>0</v>
      </c>
      <c r="AV1121" s="25" t="str">
        <f t="shared" ca="1" si="1070"/>
        <v/>
      </c>
      <c r="AW1121" s="25" t="str">
        <f t="shared" ca="1" si="1047"/>
        <v/>
      </c>
      <c r="AX1121" s="25" t="str">
        <f t="shared" ca="1" si="1071"/>
        <v/>
      </c>
      <c r="AY1121" s="25" t="str">
        <f t="shared" ca="1" si="1072"/>
        <v/>
      </c>
      <c r="AZ1121" s="25" t="str">
        <f t="shared" ca="1" si="1073"/>
        <v/>
      </c>
      <c r="BA1121" s="25" t="str">
        <f t="shared" ca="1" si="1074"/>
        <v/>
      </c>
      <c r="BB1121" s="25" t="str">
        <f t="shared" ca="1" si="1075"/>
        <v/>
      </c>
      <c r="BC1121" s="25" t="str">
        <f t="shared" ca="1" si="1076"/>
        <v/>
      </c>
      <c r="BD1121" s="25" t="str">
        <f ca="1">IF($H1121="","",IF($Q1121="x",SUM(AW$3:AY1121)+SUM(BB$3:BC1121)-SUM(BD$3:BD1120),0))</f>
        <v/>
      </c>
      <c r="BE1121" s="25" t="str">
        <f t="shared" ca="1" si="1077"/>
        <v/>
      </c>
      <c r="BF1121" s="25" t="str">
        <f t="shared" ca="1" si="1048"/>
        <v/>
      </c>
      <c r="BG1121" s="7"/>
      <c r="BI1121" s="25" t="str">
        <f t="shared" ca="1" si="1078"/>
        <v/>
      </c>
      <c r="BJ1121" s="25">
        <f ca="1">SUM(BI$3:BI1121)</f>
        <v>0</v>
      </c>
      <c r="BK1121" s="25" t="str">
        <f t="shared" ca="1" si="1090"/>
        <v/>
      </c>
      <c r="BL1121" s="25" t="str">
        <f t="shared" ca="1" si="1049"/>
        <v/>
      </c>
      <c r="BM1121" s="25" t="str">
        <f t="shared" ca="1" si="1079"/>
        <v/>
      </c>
      <c r="BN1121" s="25" t="str">
        <f t="shared" ca="1" si="1080"/>
        <v/>
      </c>
      <c r="BO1121" s="25" t="str">
        <f t="shared" ca="1" si="1081"/>
        <v/>
      </c>
      <c r="BP1121" s="25" t="str">
        <f t="shared" ca="1" si="1082"/>
        <v/>
      </c>
      <c r="BQ1121" s="25" t="str">
        <f t="shared" ca="1" si="1083"/>
        <v/>
      </c>
      <c r="BR1121" s="25" t="str">
        <f t="shared" ca="1" si="1084"/>
        <v/>
      </c>
      <c r="BS1121" s="25" t="str">
        <f ca="1">IF($H1121="","",IF($Q1121="x",SUM(BL$3:BN1121)+SUM(BQ$3:BR1121)-SUM(BS$3:BS1120),0))</f>
        <v/>
      </c>
      <c r="BT1121" s="25" t="str">
        <f t="shared" ca="1" si="1085"/>
        <v/>
      </c>
      <c r="BU1121" s="25" t="str">
        <f t="shared" ca="1" si="1050"/>
        <v/>
      </c>
      <c r="BV1121" s="7"/>
      <c r="BY1121" s="7"/>
      <c r="CB1121" s="131">
        <f t="shared" si="1034"/>
        <v>1118</v>
      </c>
      <c r="CC1121" s="132" t="str">
        <f t="shared" ca="1" si="1086"/>
        <v/>
      </c>
      <c r="CD1121" s="133" t="str">
        <f t="shared" ca="1" si="1035"/>
        <v/>
      </c>
      <c r="CE1121" s="133" t="str">
        <f t="shared" ca="1" si="1087"/>
        <v/>
      </c>
      <c r="CF1121" s="133" t="str">
        <f t="shared" ca="1" si="1036"/>
        <v/>
      </c>
      <c r="CG1121" s="133" t="str">
        <f t="shared" ca="1" si="1088"/>
        <v/>
      </c>
      <c r="CH1121" s="133" t="str">
        <f ca="1">IF($H1121="","",IF(MONTH($H1121)=MONTH($C$4)-1,MAX(0,(CG1121-SUM(N1110:N1121)+SUM(O1110:O1121))-(VLOOKUP(CB1121-12,$CB$3:$CH1120,6,FALSE))),0)*0.25)</f>
        <v/>
      </c>
      <c r="CI1121" s="133" t="str">
        <f ca="1">IF($H1121="","",CG1121-SUM($CH$4:$CH1121))</f>
        <v/>
      </c>
      <c r="CK1121" s="133" t="str">
        <f ca="1">IF($H1121="","",SUM($N$4:$N1121)+$CK$3)</f>
        <v/>
      </c>
      <c r="CL1121" s="133" t="str">
        <f ca="1">IF($H1121="","",SUM($O$4:$O1121))</f>
        <v/>
      </c>
      <c r="CM1121" s="133" t="str">
        <f t="shared" ca="1" si="1093"/>
        <v/>
      </c>
      <c r="CN1121" s="133" t="str">
        <f ca="1">IF($H1121="","",ROUND(IF(MONTH($H1121)=MONTH($C$4)-1,BT1121*(1+CC1121)-SUM($CM$4:$CM1121),0),2))</f>
        <v/>
      </c>
      <c r="CZ1121" s="132" t="str">
        <f t="shared" ca="1" si="1051"/>
        <v/>
      </c>
    </row>
    <row r="1122" spans="6:104" x14ac:dyDescent="0.2">
      <c r="F1122" s="3">
        <v>1119</v>
      </c>
      <c r="G1122" s="3">
        <f t="shared" si="1091"/>
        <v>94</v>
      </c>
      <c r="H1122" s="8" t="str">
        <f t="shared" ca="1" si="1089"/>
        <v/>
      </c>
      <c r="I1122" s="6" t="str">
        <f t="shared" ca="1" si="1037"/>
        <v/>
      </c>
      <c r="J1122" s="6" t="str">
        <f t="shared" ca="1" si="1038"/>
        <v/>
      </c>
      <c r="K1122" s="7"/>
      <c r="L1122" s="6" t="str">
        <f ca="1">IF($H1122="","",IF($J1122="",VLOOKUP($I1122,Sterbetafeln!$A$4:$I$124,$D$10,FALSE),MAX(0.0005,VLOOKUP($I1122,Sterbetafeln!$A$4:$I$124,$D$10,FALSE)*VLOOKUP($J1122,Sterbetafeln!$A$4:$I$124,$D$13,FALSE))))</f>
        <v/>
      </c>
      <c r="M1122" s="78">
        <f ca="1">SUM($O$3:$O1122)</f>
        <v>0</v>
      </c>
      <c r="N1122" s="25" t="str">
        <f t="shared" ca="1" si="1052"/>
        <v/>
      </c>
      <c r="O1122" s="25" t="str">
        <f t="shared" ca="1" si="1053"/>
        <v/>
      </c>
      <c r="P1122" s="25" t="str">
        <f t="shared" ca="1" si="1054"/>
        <v/>
      </c>
      <c r="Q1122" s="7" t="str">
        <f t="shared" ca="1" si="1055"/>
        <v/>
      </c>
      <c r="R1122" s="25" t="str">
        <f t="shared" ca="1" si="1056"/>
        <v/>
      </c>
      <c r="S1122" s="25">
        <f ca="1">SUM(R$3:R1122)</f>
        <v>0</v>
      </c>
      <c r="T1122" s="25" t="str">
        <f t="shared" ca="1" si="1057"/>
        <v/>
      </c>
      <c r="U1122" s="25" t="str">
        <f t="shared" ca="1" si="1039"/>
        <v/>
      </c>
      <c r="V1122" s="25" t="str">
        <f t="shared" ca="1" si="1058"/>
        <v/>
      </c>
      <c r="W1122" s="25" t="str">
        <f t="shared" ca="1" si="1040"/>
        <v/>
      </c>
      <c r="X1122" s="25" t="str">
        <f t="shared" ca="1" si="1059"/>
        <v/>
      </c>
      <c r="Y1122" s="25" t="str">
        <f t="shared" ca="1" si="1041"/>
        <v/>
      </c>
      <c r="Z1122" s="25" t="str">
        <f t="shared" ca="1" si="1092"/>
        <v/>
      </c>
      <c r="AA1122" s="25" t="str">
        <f t="shared" ca="1" si="1060"/>
        <v/>
      </c>
      <c r="AB1122" s="25" t="str">
        <f ca="1">IF($H1122="","",IF($Q1122="x",SUM(U$3:W1122)+SUM(Z$3:AA1122)-SUM(AB$3:AB1121),0))</f>
        <v/>
      </c>
      <c r="AC1122" s="25" t="str">
        <f t="shared" ca="1" si="1061"/>
        <v/>
      </c>
      <c r="AD1122" s="25" t="str">
        <f t="shared" ca="1" si="1042"/>
        <v/>
      </c>
      <c r="AE1122" s="7"/>
      <c r="AF1122" s="25" t="str">
        <f t="shared" ca="1" si="1062"/>
        <v/>
      </c>
      <c r="AG1122" s="25">
        <f ca="1">SUM(AF$3:AF1122)</f>
        <v>0</v>
      </c>
      <c r="AH1122" s="25" t="str">
        <f t="shared" ca="1" si="1063"/>
        <v/>
      </c>
      <c r="AI1122" s="25" t="str">
        <f t="shared" ca="1" si="1043"/>
        <v/>
      </c>
      <c r="AJ1122" s="25" t="str">
        <f t="shared" ca="1" si="1064"/>
        <v/>
      </c>
      <c r="AK1122" s="25" t="str">
        <f t="shared" ca="1" si="1044"/>
        <v/>
      </c>
      <c r="AL1122" s="25" t="str">
        <f t="shared" ca="1" si="1065"/>
        <v/>
      </c>
      <c r="AM1122" s="25" t="str">
        <f t="shared" ca="1" si="1045"/>
        <v/>
      </c>
      <c r="AN1122" s="25" t="str">
        <f t="shared" ca="1" si="1066"/>
        <v/>
      </c>
      <c r="AO1122" s="25" t="str">
        <f t="shared" ca="1" si="1067"/>
        <v/>
      </c>
      <c r="AP1122" s="25" t="str">
        <f ca="1">IF($H1122="","",IF($Q1122="x",SUM(AI$3:AK1122)+SUM(AN$3:AO1122)-SUM(AP$3:AP1121),0))</f>
        <v/>
      </c>
      <c r="AQ1122" s="25" t="str">
        <f t="shared" ca="1" si="1068"/>
        <v/>
      </c>
      <c r="AR1122" s="25" t="str">
        <f t="shared" ca="1" si="1046"/>
        <v/>
      </c>
      <c r="AS1122" s="7"/>
      <c r="AT1122" s="25" t="str">
        <f t="shared" ca="1" si="1069"/>
        <v/>
      </c>
      <c r="AU1122" s="25">
        <f ca="1">SUM(AT$3:AT1122)</f>
        <v>0</v>
      </c>
      <c r="AV1122" s="25" t="str">
        <f t="shared" ca="1" si="1070"/>
        <v/>
      </c>
      <c r="AW1122" s="25" t="str">
        <f t="shared" ca="1" si="1047"/>
        <v/>
      </c>
      <c r="AX1122" s="25" t="str">
        <f t="shared" ca="1" si="1071"/>
        <v/>
      </c>
      <c r="AY1122" s="25" t="str">
        <f t="shared" ca="1" si="1072"/>
        <v/>
      </c>
      <c r="AZ1122" s="25" t="str">
        <f t="shared" ca="1" si="1073"/>
        <v/>
      </c>
      <c r="BA1122" s="25" t="str">
        <f t="shared" ca="1" si="1074"/>
        <v/>
      </c>
      <c r="BB1122" s="25" t="str">
        <f t="shared" ca="1" si="1075"/>
        <v/>
      </c>
      <c r="BC1122" s="25" t="str">
        <f t="shared" ca="1" si="1076"/>
        <v/>
      </c>
      <c r="BD1122" s="25" t="str">
        <f ca="1">IF($H1122="","",IF($Q1122="x",SUM(AW$3:AY1122)+SUM(BB$3:BC1122)-SUM(BD$3:BD1121),0))</f>
        <v/>
      </c>
      <c r="BE1122" s="25" t="str">
        <f t="shared" ca="1" si="1077"/>
        <v/>
      </c>
      <c r="BF1122" s="25" t="str">
        <f t="shared" ca="1" si="1048"/>
        <v/>
      </c>
      <c r="BG1122" s="7"/>
      <c r="BI1122" s="25" t="str">
        <f t="shared" ca="1" si="1078"/>
        <v/>
      </c>
      <c r="BJ1122" s="25">
        <f ca="1">SUM(BI$3:BI1122)</f>
        <v>0</v>
      </c>
      <c r="BK1122" s="25" t="str">
        <f t="shared" ca="1" si="1090"/>
        <v/>
      </c>
      <c r="BL1122" s="25" t="str">
        <f t="shared" ca="1" si="1049"/>
        <v/>
      </c>
      <c r="BM1122" s="25" t="str">
        <f t="shared" ca="1" si="1079"/>
        <v/>
      </c>
      <c r="BN1122" s="25" t="str">
        <f t="shared" ca="1" si="1080"/>
        <v/>
      </c>
      <c r="BO1122" s="25" t="str">
        <f t="shared" ca="1" si="1081"/>
        <v/>
      </c>
      <c r="BP1122" s="25" t="str">
        <f t="shared" ca="1" si="1082"/>
        <v/>
      </c>
      <c r="BQ1122" s="25" t="str">
        <f t="shared" ca="1" si="1083"/>
        <v/>
      </c>
      <c r="BR1122" s="25" t="str">
        <f t="shared" ca="1" si="1084"/>
        <v/>
      </c>
      <c r="BS1122" s="25" t="str">
        <f ca="1">IF($H1122="","",IF($Q1122="x",SUM(BL$3:BN1122)+SUM(BQ$3:BR1122)-SUM(BS$3:BS1121),0))</f>
        <v/>
      </c>
      <c r="BT1122" s="25" t="str">
        <f t="shared" ca="1" si="1085"/>
        <v/>
      </c>
      <c r="BU1122" s="25" t="str">
        <f t="shared" ca="1" si="1050"/>
        <v/>
      </c>
      <c r="BV1122" s="7"/>
      <c r="BY1122" s="7"/>
      <c r="CB1122" s="131">
        <f t="shared" si="1034"/>
        <v>1119</v>
      </c>
      <c r="CC1122" s="132" t="str">
        <f t="shared" ca="1" si="1086"/>
        <v/>
      </c>
      <c r="CD1122" s="133" t="str">
        <f t="shared" ca="1" si="1035"/>
        <v/>
      </c>
      <c r="CE1122" s="133" t="str">
        <f t="shared" ca="1" si="1087"/>
        <v/>
      </c>
      <c r="CF1122" s="133" t="str">
        <f t="shared" ca="1" si="1036"/>
        <v/>
      </c>
      <c r="CG1122" s="133" t="str">
        <f t="shared" ca="1" si="1088"/>
        <v/>
      </c>
      <c r="CH1122" s="133" t="str">
        <f ca="1">IF($H1122="","",IF(MONTH($H1122)=MONTH($C$4)-1,MAX(0,(CG1122-SUM(N1111:N1122)+SUM(O1111:O1122))-(VLOOKUP(CB1122-12,$CB$3:$CH1121,6,FALSE))),0)*0.25)</f>
        <v/>
      </c>
      <c r="CI1122" s="133" t="str">
        <f ca="1">IF($H1122="","",CG1122-SUM($CH$4:$CH1122))</f>
        <v/>
      </c>
      <c r="CK1122" s="133" t="str">
        <f ca="1">IF($H1122="","",SUM($N$4:$N1122)+$CK$3)</f>
        <v/>
      </c>
      <c r="CL1122" s="133" t="str">
        <f ca="1">IF($H1122="","",SUM($O$4:$O1122))</f>
        <v/>
      </c>
      <c r="CM1122" s="133" t="str">
        <f t="shared" ca="1" si="1093"/>
        <v/>
      </c>
      <c r="CN1122" s="133" t="str">
        <f ca="1">IF($H1122="","",ROUND(IF(MONTH($H1122)=MONTH($C$4)-1,BT1122*(1+CC1122)-SUM($CM$4:$CM1122),0),2))</f>
        <v/>
      </c>
      <c r="CZ1122" s="132" t="str">
        <f t="shared" ca="1" si="1051"/>
        <v/>
      </c>
    </row>
    <row r="1123" spans="6:104" x14ac:dyDescent="0.2">
      <c r="F1123" s="3">
        <v>1120</v>
      </c>
      <c r="G1123" s="3">
        <f t="shared" si="1091"/>
        <v>94</v>
      </c>
      <c r="H1123" s="8" t="str">
        <f t="shared" ca="1" si="1089"/>
        <v/>
      </c>
      <c r="I1123" s="6" t="str">
        <f t="shared" ca="1" si="1037"/>
        <v/>
      </c>
      <c r="J1123" s="6" t="str">
        <f t="shared" ca="1" si="1038"/>
        <v/>
      </c>
      <c r="K1123" s="7"/>
      <c r="L1123" s="6" t="str">
        <f ca="1">IF($H1123="","",IF($J1123="",VLOOKUP($I1123,Sterbetafeln!$A$4:$I$124,$D$10,FALSE),MAX(0.0005,VLOOKUP($I1123,Sterbetafeln!$A$4:$I$124,$D$10,FALSE)*VLOOKUP($J1123,Sterbetafeln!$A$4:$I$124,$D$13,FALSE))))</f>
        <v/>
      </c>
      <c r="M1123" s="78">
        <f ca="1">SUM($O$3:$O1123)</f>
        <v>0</v>
      </c>
      <c r="N1123" s="25" t="str">
        <f t="shared" ca="1" si="1052"/>
        <v/>
      </c>
      <c r="O1123" s="25" t="str">
        <f t="shared" ca="1" si="1053"/>
        <v/>
      </c>
      <c r="P1123" s="25" t="str">
        <f t="shared" ca="1" si="1054"/>
        <v/>
      </c>
      <c r="Q1123" s="7" t="str">
        <f t="shared" ca="1" si="1055"/>
        <v/>
      </c>
      <c r="R1123" s="25" t="str">
        <f t="shared" ca="1" si="1056"/>
        <v/>
      </c>
      <c r="S1123" s="25">
        <f ca="1">SUM(R$3:R1123)</f>
        <v>0</v>
      </c>
      <c r="T1123" s="25" t="str">
        <f t="shared" ca="1" si="1057"/>
        <v/>
      </c>
      <c r="U1123" s="25" t="str">
        <f t="shared" ca="1" si="1039"/>
        <v/>
      </c>
      <c r="V1123" s="25" t="str">
        <f t="shared" ca="1" si="1058"/>
        <v/>
      </c>
      <c r="W1123" s="25" t="str">
        <f t="shared" ca="1" si="1040"/>
        <v/>
      </c>
      <c r="X1123" s="25" t="str">
        <f t="shared" ca="1" si="1059"/>
        <v/>
      </c>
      <c r="Y1123" s="25" t="str">
        <f t="shared" ca="1" si="1041"/>
        <v/>
      </c>
      <c r="Z1123" s="25" t="str">
        <f t="shared" ca="1" si="1092"/>
        <v/>
      </c>
      <c r="AA1123" s="25" t="str">
        <f t="shared" ca="1" si="1060"/>
        <v/>
      </c>
      <c r="AB1123" s="25" t="str">
        <f ca="1">IF($H1123="","",IF($Q1123="x",SUM(U$3:W1123)+SUM(Z$3:AA1123)-SUM(AB$3:AB1122),0))</f>
        <v/>
      </c>
      <c r="AC1123" s="25" t="str">
        <f t="shared" ca="1" si="1061"/>
        <v/>
      </c>
      <c r="AD1123" s="25" t="str">
        <f t="shared" ca="1" si="1042"/>
        <v/>
      </c>
      <c r="AE1123" s="7"/>
      <c r="AF1123" s="25" t="str">
        <f t="shared" ca="1" si="1062"/>
        <v/>
      </c>
      <c r="AG1123" s="25">
        <f ca="1">SUM(AF$3:AF1123)</f>
        <v>0</v>
      </c>
      <c r="AH1123" s="25" t="str">
        <f t="shared" ca="1" si="1063"/>
        <v/>
      </c>
      <c r="AI1123" s="25" t="str">
        <f t="shared" ca="1" si="1043"/>
        <v/>
      </c>
      <c r="AJ1123" s="25" t="str">
        <f t="shared" ca="1" si="1064"/>
        <v/>
      </c>
      <c r="AK1123" s="25" t="str">
        <f t="shared" ca="1" si="1044"/>
        <v/>
      </c>
      <c r="AL1123" s="25" t="str">
        <f t="shared" ca="1" si="1065"/>
        <v/>
      </c>
      <c r="AM1123" s="25" t="str">
        <f t="shared" ca="1" si="1045"/>
        <v/>
      </c>
      <c r="AN1123" s="25" t="str">
        <f t="shared" ca="1" si="1066"/>
        <v/>
      </c>
      <c r="AO1123" s="25" t="str">
        <f t="shared" ca="1" si="1067"/>
        <v/>
      </c>
      <c r="AP1123" s="25" t="str">
        <f ca="1">IF($H1123="","",IF($Q1123="x",SUM(AI$3:AK1123)+SUM(AN$3:AO1123)-SUM(AP$3:AP1122),0))</f>
        <v/>
      </c>
      <c r="AQ1123" s="25" t="str">
        <f t="shared" ca="1" si="1068"/>
        <v/>
      </c>
      <c r="AR1123" s="25" t="str">
        <f t="shared" ca="1" si="1046"/>
        <v/>
      </c>
      <c r="AS1123" s="7"/>
      <c r="AT1123" s="25" t="str">
        <f t="shared" ca="1" si="1069"/>
        <v/>
      </c>
      <c r="AU1123" s="25">
        <f ca="1">SUM(AT$3:AT1123)</f>
        <v>0</v>
      </c>
      <c r="AV1123" s="25" t="str">
        <f t="shared" ca="1" si="1070"/>
        <v/>
      </c>
      <c r="AW1123" s="25" t="str">
        <f t="shared" ca="1" si="1047"/>
        <v/>
      </c>
      <c r="AX1123" s="25" t="str">
        <f t="shared" ca="1" si="1071"/>
        <v/>
      </c>
      <c r="AY1123" s="25" t="str">
        <f t="shared" ca="1" si="1072"/>
        <v/>
      </c>
      <c r="AZ1123" s="25" t="str">
        <f t="shared" ca="1" si="1073"/>
        <v/>
      </c>
      <c r="BA1123" s="25" t="str">
        <f t="shared" ca="1" si="1074"/>
        <v/>
      </c>
      <c r="BB1123" s="25" t="str">
        <f t="shared" ca="1" si="1075"/>
        <v/>
      </c>
      <c r="BC1123" s="25" t="str">
        <f t="shared" ca="1" si="1076"/>
        <v/>
      </c>
      <c r="BD1123" s="25" t="str">
        <f ca="1">IF($H1123="","",IF($Q1123="x",SUM(AW$3:AY1123)+SUM(BB$3:BC1123)-SUM(BD$3:BD1122),0))</f>
        <v/>
      </c>
      <c r="BE1123" s="25" t="str">
        <f t="shared" ca="1" si="1077"/>
        <v/>
      </c>
      <c r="BF1123" s="25" t="str">
        <f t="shared" ca="1" si="1048"/>
        <v/>
      </c>
      <c r="BG1123" s="7"/>
      <c r="BI1123" s="25" t="str">
        <f t="shared" ca="1" si="1078"/>
        <v/>
      </c>
      <c r="BJ1123" s="25">
        <f ca="1">SUM(BI$3:BI1123)</f>
        <v>0</v>
      </c>
      <c r="BK1123" s="25" t="str">
        <f t="shared" ca="1" si="1090"/>
        <v/>
      </c>
      <c r="BL1123" s="25" t="str">
        <f t="shared" ca="1" si="1049"/>
        <v/>
      </c>
      <c r="BM1123" s="25" t="str">
        <f t="shared" ca="1" si="1079"/>
        <v/>
      </c>
      <c r="BN1123" s="25" t="str">
        <f t="shared" ca="1" si="1080"/>
        <v/>
      </c>
      <c r="BO1123" s="25" t="str">
        <f t="shared" ca="1" si="1081"/>
        <v/>
      </c>
      <c r="BP1123" s="25" t="str">
        <f t="shared" ca="1" si="1082"/>
        <v/>
      </c>
      <c r="BQ1123" s="25" t="str">
        <f t="shared" ca="1" si="1083"/>
        <v/>
      </c>
      <c r="BR1123" s="25" t="str">
        <f t="shared" ca="1" si="1084"/>
        <v/>
      </c>
      <c r="BS1123" s="25" t="str">
        <f ca="1">IF($H1123="","",IF($Q1123="x",SUM(BL$3:BN1123)+SUM(BQ$3:BR1123)-SUM(BS$3:BS1122),0))</f>
        <v/>
      </c>
      <c r="BT1123" s="25" t="str">
        <f t="shared" ca="1" si="1085"/>
        <v/>
      </c>
      <c r="BU1123" s="25" t="str">
        <f t="shared" ca="1" si="1050"/>
        <v/>
      </c>
      <c r="BV1123" s="7"/>
      <c r="BY1123" s="7"/>
      <c r="CB1123" s="131">
        <f t="shared" si="1034"/>
        <v>1120</v>
      </c>
      <c r="CC1123" s="132" t="str">
        <f t="shared" ca="1" si="1086"/>
        <v/>
      </c>
      <c r="CD1123" s="133" t="str">
        <f t="shared" ca="1" si="1035"/>
        <v/>
      </c>
      <c r="CE1123" s="133" t="str">
        <f t="shared" ca="1" si="1087"/>
        <v/>
      </c>
      <c r="CF1123" s="133" t="str">
        <f t="shared" ca="1" si="1036"/>
        <v/>
      </c>
      <c r="CG1123" s="133" t="str">
        <f t="shared" ca="1" si="1088"/>
        <v/>
      </c>
      <c r="CH1123" s="133" t="str">
        <f ca="1">IF($H1123="","",IF(MONTH($H1123)=MONTH($C$4)-1,MAX(0,(CG1123-SUM(N1112:N1123)+SUM(O1112:O1123))-(VLOOKUP(CB1123-12,$CB$3:$CH1122,6,FALSE))),0)*0.25)</f>
        <v/>
      </c>
      <c r="CI1123" s="133" t="str">
        <f ca="1">IF($H1123="","",CG1123-SUM($CH$4:$CH1123))</f>
        <v/>
      </c>
      <c r="CK1123" s="133" t="str">
        <f ca="1">IF($H1123="","",SUM($N$4:$N1123)+$CK$3)</f>
        <v/>
      </c>
      <c r="CL1123" s="133" t="str">
        <f ca="1">IF($H1123="","",SUM($O$4:$O1123))</f>
        <v/>
      </c>
      <c r="CM1123" s="133" t="str">
        <f t="shared" ca="1" si="1093"/>
        <v/>
      </c>
      <c r="CN1123" s="133" t="str">
        <f ca="1">IF($H1123="","",ROUND(IF(MONTH($H1123)=MONTH($C$4)-1,BT1123*(1+CC1123)-SUM($CM$4:$CM1123),0),2))</f>
        <v/>
      </c>
      <c r="CZ1123" s="132" t="str">
        <f t="shared" ca="1" si="1051"/>
        <v/>
      </c>
    </row>
    <row r="1124" spans="6:104" x14ac:dyDescent="0.2">
      <c r="F1124" s="3">
        <v>1121</v>
      </c>
      <c r="G1124" s="3">
        <f t="shared" si="1091"/>
        <v>94</v>
      </c>
      <c r="H1124" s="8" t="str">
        <f t="shared" ca="1" si="1089"/>
        <v/>
      </c>
      <c r="I1124" s="6" t="str">
        <f t="shared" ca="1" si="1037"/>
        <v/>
      </c>
      <c r="J1124" s="6" t="str">
        <f t="shared" ca="1" si="1038"/>
        <v/>
      </c>
      <c r="K1124" s="7"/>
      <c r="L1124" s="6" t="str">
        <f ca="1">IF($H1124="","",IF($J1124="",VLOOKUP($I1124,Sterbetafeln!$A$4:$I$124,$D$10,FALSE),MAX(0.0005,VLOOKUP($I1124,Sterbetafeln!$A$4:$I$124,$D$10,FALSE)*VLOOKUP($J1124,Sterbetafeln!$A$4:$I$124,$D$13,FALSE))))</f>
        <v/>
      </c>
      <c r="M1124" s="78">
        <f ca="1">SUM($O$3:$O1124)</f>
        <v>0</v>
      </c>
      <c r="N1124" s="25" t="str">
        <f t="shared" ca="1" si="1052"/>
        <v/>
      </c>
      <c r="O1124" s="25" t="str">
        <f t="shared" ca="1" si="1053"/>
        <v/>
      </c>
      <c r="P1124" s="25" t="str">
        <f t="shared" ca="1" si="1054"/>
        <v/>
      </c>
      <c r="Q1124" s="7" t="str">
        <f t="shared" ca="1" si="1055"/>
        <v/>
      </c>
      <c r="R1124" s="25" t="str">
        <f t="shared" ca="1" si="1056"/>
        <v/>
      </c>
      <c r="S1124" s="25">
        <f ca="1">SUM(R$3:R1124)</f>
        <v>0</v>
      </c>
      <c r="T1124" s="25" t="str">
        <f t="shared" ca="1" si="1057"/>
        <v/>
      </c>
      <c r="U1124" s="25" t="str">
        <f t="shared" ca="1" si="1039"/>
        <v/>
      </c>
      <c r="V1124" s="25" t="str">
        <f t="shared" ca="1" si="1058"/>
        <v/>
      </c>
      <c r="W1124" s="25" t="str">
        <f t="shared" ca="1" si="1040"/>
        <v/>
      </c>
      <c r="X1124" s="25" t="str">
        <f t="shared" ca="1" si="1059"/>
        <v/>
      </c>
      <c r="Y1124" s="25" t="str">
        <f t="shared" ca="1" si="1041"/>
        <v/>
      </c>
      <c r="Z1124" s="25" t="str">
        <f t="shared" ca="1" si="1092"/>
        <v/>
      </c>
      <c r="AA1124" s="25" t="str">
        <f t="shared" ca="1" si="1060"/>
        <v/>
      </c>
      <c r="AB1124" s="25" t="str">
        <f ca="1">IF($H1124="","",IF($Q1124="x",SUM(U$3:W1124)+SUM(Z$3:AA1124)-SUM(AB$3:AB1123),0))</f>
        <v/>
      </c>
      <c r="AC1124" s="25" t="str">
        <f t="shared" ca="1" si="1061"/>
        <v/>
      </c>
      <c r="AD1124" s="25" t="str">
        <f t="shared" ca="1" si="1042"/>
        <v/>
      </c>
      <c r="AE1124" s="7"/>
      <c r="AF1124" s="25" t="str">
        <f t="shared" ca="1" si="1062"/>
        <v/>
      </c>
      <c r="AG1124" s="25">
        <f ca="1">SUM(AF$3:AF1124)</f>
        <v>0</v>
      </c>
      <c r="AH1124" s="25" t="str">
        <f t="shared" ca="1" si="1063"/>
        <v/>
      </c>
      <c r="AI1124" s="25" t="str">
        <f t="shared" ca="1" si="1043"/>
        <v/>
      </c>
      <c r="AJ1124" s="25" t="str">
        <f t="shared" ca="1" si="1064"/>
        <v/>
      </c>
      <c r="AK1124" s="25" t="str">
        <f t="shared" ca="1" si="1044"/>
        <v/>
      </c>
      <c r="AL1124" s="25" t="str">
        <f t="shared" ca="1" si="1065"/>
        <v/>
      </c>
      <c r="AM1124" s="25" t="str">
        <f t="shared" ca="1" si="1045"/>
        <v/>
      </c>
      <c r="AN1124" s="25" t="str">
        <f t="shared" ca="1" si="1066"/>
        <v/>
      </c>
      <c r="AO1124" s="25" t="str">
        <f t="shared" ca="1" si="1067"/>
        <v/>
      </c>
      <c r="AP1124" s="25" t="str">
        <f ca="1">IF($H1124="","",IF($Q1124="x",SUM(AI$3:AK1124)+SUM(AN$3:AO1124)-SUM(AP$3:AP1123),0))</f>
        <v/>
      </c>
      <c r="AQ1124" s="25" t="str">
        <f t="shared" ca="1" si="1068"/>
        <v/>
      </c>
      <c r="AR1124" s="25" t="str">
        <f t="shared" ca="1" si="1046"/>
        <v/>
      </c>
      <c r="AS1124" s="7"/>
      <c r="AT1124" s="25" t="str">
        <f t="shared" ca="1" si="1069"/>
        <v/>
      </c>
      <c r="AU1124" s="25">
        <f ca="1">SUM(AT$3:AT1124)</f>
        <v>0</v>
      </c>
      <c r="AV1124" s="25" t="str">
        <f t="shared" ca="1" si="1070"/>
        <v/>
      </c>
      <c r="AW1124" s="25" t="str">
        <f t="shared" ca="1" si="1047"/>
        <v/>
      </c>
      <c r="AX1124" s="25" t="str">
        <f t="shared" ca="1" si="1071"/>
        <v/>
      </c>
      <c r="AY1124" s="25" t="str">
        <f t="shared" ca="1" si="1072"/>
        <v/>
      </c>
      <c r="AZ1124" s="25" t="str">
        <f t="shared" ca="1" si="1073"/>
        <v/>
      </c>
      <c r="BA1124" s="25" t="str">
        <f t="shared" ca="1" si="1074"/>
        <v/>
      </c>
      <c r="BB1124" s="25" t="str">
        <f t="shared" ca="1" si="1075"/>
        <v/>
      </c>
      <c r="BC1124" s="25" t="str">
        <f t="shared" ca="1" si="1076"/>
        <v/>
      </c>
      <c r="BD1124" s="25" t="str">
        <f ca="1">IF($H1124="","",IF($Q1124="x",SUM(AW$3:AY1124)+SUM(BB$3:BC1124)-SUM(BD$3:BD1123),0))</f>
        <v/>
      </c>
      <c r="BE1124" s="25" t="str">
        <f t="shared" ca="1" si="1077"/>
        <v/>
      </c>
      <c r="BF1124" s="25" t="str">
        <f t="shared" ca="1" si="1048"/>
        <v/>
      </c>
      <c r="BG1124" s="7"/>
      <c r="BI1124" s="25" t="str">
        <f t="shared" ca="1" si="1078"/>
        <v/>
      </c>
      <c r="BJ1124" s="25">
        <f ca="1">SUM(BI$3:BI1124)</f>
        <v>0</v>
      </c>
      <c r="BK1124" s="25" t="str">
        <f t="shared" ca="1" si="1090"/>
        <v/>
      </c>
      <c r="BL1124" s="25" t="str">
        <f t="shared" ca="1" si="1049"/>
        <v/>
      </c>
      <c r="BM1124" s="25" t="str">
        <f t="shared" ca="1" si="1079"/>
        <v/>
      </c>
      <c r="BN1124" s="25" t="str">
        <f t="shared" ca="1" si="1080"/>
        <v/>
      </c>
      <c r="BO1124" s="25" t="str">
        <f t="shared" ca="1" si="1081"/>
        <v/>
      </c>
      <c r="BP1124" s="25" t="str">
        <f t="shared" ca="1" si="1082"/>
        <v/>
      </c>
      <c r="BQ1124" s="25" t="str">
        <f t="shared" ca="1" si="1083"/>
        <v/>
      </c>
      <c r="BR1124" s="25" t="str">
        <f t="shared" ca="1" si="1084"/>
        <v/>
      </c>
      <c r="BS1124" s="25" t="str">
        <f ca="1">IF($H1124="","",IF($Q1124="x",SUM(BL$3:BN1124)+SUM(BQ$3:BR1124)-SUM(BS$3:BS1123),0))</f>
        <v/>
      </c>
      <c r="BT1124" s="25" t="str">
        <f t="shared" ca="1" si="1085"/>
        <v/>
      </c>
      <c r="BU1124" s="25" t="str">
        <f t="shared" ca="1" si="1050"/>
        <v/>
      </c>
      <c r="BV1124" s="7"/>
      <c r="BY1124" s="7"/>
      <c r="CB1124" s="131">
        <f t="shared" si="1034"/>
        <v>1121</v>
      </c>
      <c r="CC1124" s="132" t="str">
        <f t="shared" ca="1" si="1086"/>
        <v/>
      </c>
      <c r="CD1124" s="133" t="str">
        <f t="shared" ca="1" si="1035"/>
        <v/>
      </c>
      <c r="CE1124" s="133" t="str">
        <f t="shared" ca="1" si="1087"/>
        <v/>
      </c>
      <c r="CF1124" s="133" t="str">
        <f t="shared" ca="1" si="1036"/>
        <v/>
      </c>
      <c r="CG1124" s="133" t="str">
        <f t="shared" ca="1" si="1088"/>
        <v/>
      </c>
      <c r="CH1124" s="133" t="str">
        <f ca="1">IF($H1124="","",IF(MONTH($H1124)=MONTH($C$4)-1,MAX(0,(CG1124-SUM(N1113:N1124)+SUM(O1113:O1124))-(VLOOKUP(CB1124-12,$CB$3:$CH1123,6,FALSE))),0)*0.25)</f>
        <v/>
      </c>
      <c r="CI1124" s="133" t="str">
        <f ca="1">IF($H1124="","",CG1124-SUM($CH$4:$CH1124))</f>
        <v/>
      </c>
      <c r="CK1124" s="133" t="str">
        <f ca="1">IF($H1124="","",SUM($N$4:$N1124)+$CK$3)</f>
        <v/>
      </c>
      <c r="CL1124" s="133" t="str">
        <f ca="1">IF($H1124="","",SUM($O$4:$O1124))</f>
        <v/>
      </c>
      <c r="CM1124" s="133" t="str">
        <f t="shared" ca="1" si="1093"/>
        <v/>
      </c>
      <c r="CN1124" s="133" t="str">
        <f ca="1">IF($H1124="","",ROUND(IF(MONTH($H1124)=MONTH($C$4)-1,BT1124*(1+CC1124)-SUM($CM$4:$CM1124),0),2))</f>
        <v/>
      </c>
      <c r="CZ1124" s="132" t="str">
        <f t="shared" ca="1" si="1051"/>
        <v/>
      </c>
    </row>
    <row r="1125" spans="6:104" x14ac:dyDescent="0.2">
      <c r="F1125" s="3">
        <v>1122</v>
      </c>
      <c r="G1125" s="3">
        <f t="shared" si="1091"/>
        <v>94</v>
      </c>
      <c r="H1125" s="8" t="str">
        <f t="shared" ca="1" si="1089"/>
        <v/>
      </c>
      <c r="I1125" s="6" t="str">
        <f t="shared" ca="1" si="1037"/>
        <v/>
      </c>
      <c r="J1125" s="6" t="str">
        <f t="shared" ca="1" si="1038"/>
        <v/>
      </c>
      <c r="K1125" s="7"/>
      <c r="L1125" s="6" t="str">
        <f ca="1">IF($H1125="","",IF($J1125="",VLOOKUP($I1125,Sterbetafeln!$A$4:$I$124,$D$10,FALSE),MAX(0.0005,VLOOKUP($I1125,Sterbetafeln!$A$4:$I$124,$D$10,FALSE)*VLOOKUP($J1125,Sterbetafeln!$A$4:$I$124,$D$13,FALSE))))</f>
        <v/>
      </c>
      <c r="M1125" s="78">
        <f ca="1">SUM($O$3:$O1125)</f>
        <v>0</v>
      </c>
      <c r="N1125" s="25" t="str">
        <f t="shared" ca="1" si="1052"/>
        <v/>
      </c>
      <c r="O1125" s="25" t="str">
        <f t="shared" ca="1" si="1053"/>
        <v/>
      </c>
      <c r="P1125" s="25" t="str">
        <f t="shared" ca="1" si="1054"/>
        <v/>
      </c>
      <c r="Q1125" s="7" t="str">
        <f t="shared" ca="1" si="1055"/>
        <v/>
      </c>
      <c r="R1125" s="25" t="str">
        <f t="shared" ca="1" si="1056"/>
        <v/>
      </c>
      <c r="S1125" s="25">
        <f ca="1">SUM(R$3:R1125)</f>
        <v>0</v>
      </c>
      <c r="T1125" s="25" t="str">
        <f t="shared" ca="1" si="1057"/>
        <v/>
      </c>
      <c r="U1125" s="25" t="str">
        <f t="shared" ca="1" si="1039"/>
        <v/>
      </c>
      <c r="V1125" s="25" t="str">
        <f t="shared" ca="1" si="1058"/>
        <v/>
      </c>
      <c r="W1125" s="25" t="str">
        <f t="shared" ca="1" si="1040"/>
        <v/>
      </c>
      <c r="X1125" s="25" t="str">
        <f t="shared" ca="1" si="1059"/>
        <v/>
      </c>
      <c r="Y1125" s="25" t="str">
        <f t="shared" ca="1" si="1041"/>
        <v/>
      </c>
      <c r="Z1125" s="25" t="str">
        <f t="shared" ca="1" si="1092"/>
        <v/>
      </c>
      <c r="AA1125" s="25" t="str">
        <f t="shared" ca="1" si="1060"/>
        <v/>
      </c>
      <c r="AB1125" s="25" t="str">
        <f ca="1">IF($H1125="","",IF($Q1125="x",SUM(U$3:W1125)+SUM(Z$3:AA1125)-SUM(AB$3:AB1124),0))</f>
        <v/>
      </c>
      <c r="AC1125" s="25" t="str">
        <f t="shared" ca="1" si="1061"/>
        <v/>
      </c>
      <c r="AD1125" s="25" t="str">
        <f t="shared" ca="1" si="1042"/>
        <v/>
      </c>
      <c r="AE1125" s="7"/>
      <c r="AF1125" s="25" t="str">
        <f t="shared" ca="1" si="1062"/>
        <v/>
      </c>
      <c r="AG1125" s="25">
        <f ca="1">SUM(AF$3:AF1125)</f>
        <v>0</v>
      </c>
      <c r="AH1125" s="25" t="str">
        <f t="shared" ca="1" si="1063"/>
        <v/>
      </c>
      <c r="AI1125" s="25" t="str">
        <f t="shared" ca="1" si="1043"/>
        <v/>
      </c>
      <c r="AJ1125" s="25" t="str">
        <f t="shared" ca="1" si="1064"/>
        <v/>
      </c>
      <c r="AK1125" s="25" t="str">
        <f t="shared" ca="1" si="1044"/>
        <v/>
      </c>
      <c r="AL1125" s="25" t="str">
        <f t="shared" ca="1" si="1065"/>
        <v/>
      </c>
      <c r="AM1125" s="25" t="str">
        <f t="shared" ca="1" si="1045"/>
        <v/>
      </c>
      <c r="AN1125" s="25" t="str">
        <f t="shared" ca="1" si="1066"/>
        <v/>
      </c>
      <c r="AO1125" s="25" t="str">
        <f t="shared" ca="1" si="1067"/>
        <v/>
      </c>
      <c r="AP1125" s="25" t="str">
        <f ca="1">IF($H1125="","",IF($Q1125="x",SUM(AI$3:AK1125)+SUM(AN$3:AO1125)-SUM(AP$3:AP1124),0))</f>
        <v/>
      </c>
      <c r="AQ1125" s="25" t="str">
        <f t="shared" ca="1" si="1068"/>
        <v/>
      </c>
      <c r="AR1125" s="25" t="str">
        <f t="shared" ca="1" si="1046"/>
        <v/>
      </c>
      <c r="AS1125" s="7"/>
      <c r="AT1125" s="25" t="str">
        <f t="shared" ca="1" si="1069"/>
        <v/>
      </c>
      <c r="AU1125" s="25">
        <f ca="1">SUM(AT$3:AT1125)</f>
        <v>0</v>
      </c>
      <c r="AV1125" s="25" t="str">
        <f t="shared" ca="1" si="1070"/>
        <v/>
      </c>
      <c r="AW1125" s="25" t="str">
        <f t="shared" ca="1" si="1047"/>
        <v/>
      </c>
      <c r="AX1125" s="25" t="str">
        <f t="shared" ca="1" si="1071"/>
        <v/>
      </c>
      <c r="AY1125" s="25" t="str">
        <f t="shared" ca="1" si="1072"/>
        <v/>
      </c>
      <c r="AZ1125" s="25" t="str">
        <f t="shared" ca="1" si="1073"/>
        <v/>
      </c>
      <c r="BA1125" s="25" t="str">
        <f t="shared" ca="1" si="1074"/>
        <v/>
      </c>
      <c r="BB1125" s="25" t="str">
        <f t="shared" ca="1" si="1075"/>
        <v/>
      </c>
      <c r="BC1125" s="25" t="str">
        <f t="shared" ca="1" si="1076"/>
        <v/>
      </c>
      <c r="BD1125" s="25" t="str">
        <f ca="1">IF($H1125="","",IF($Q1125="x",SUM(AW$3:AY1125)+SUM(BB$3:BC1125)-SUM(BD$3:BD1124),0))</f>
        <v/>
      </c>
      <c r="BE1125" s="25" t="str">
        <f t="shared" ca="1" si="1077"/>
        <v/>
      </c>
      <c r="BF1125" s="25" t="str">
        <f t="shared" ca="1" si="1048"/>
        <v/>
      </c>
      <c r="BG1125" s="7"/>
      <c r="BI1125" s="25" t="str">
        <f t="shared" ca="1" si="1078"/>
        <v/>
      </c>
      <c r="BJ1125" s="25">
        <f ca="1">SUM(BI$3:BI1125)</f>
        <v>0</v>
      </c>
      <c r="BK1125" s="25" t="str">
        <f t="shared" ca="1" si="1090"/>
        <v/>
      </c>
      <c r="BL1125" s="25" t="str">
        <f t="shared" ca="1" si="1049"/>
        <v/>
      </c>
      <c r="BM1125" s="25" t="str">
        <f t="shared" ca="1" si="1079"/>
        <v/>
      </c>
      <c r="BN1125" s="25" t="str">
        <f t="shared" ca="1" si="1080"/>
        <v/>
      </c>
      <c r="BO1125" s="25" t="str">
        <f t="shared" ca="1" si="1081"/>
        <v/>
      </c>
      <c r="BP1125" s="25" t="str">
        <f t="shared" ca="1" si="1082"/>
        <v/>
      </c>
      <c r="BQ1125" s="25" t="str">
        <f t="shared" ca="1" si="1083"/>
        <v/>
      </c>
      <c r="BR1125" s="25" t="str">
        <f t="shared" ca="1" si="1084"/>
        <v/>
      </c>
      <c r="BS1125" s="25" t="str">
        <f ca="1">IF($H1125="","",IF($Q1125="x",SUM(BL$3:BN1125)+SUM(BQ$3:BR1125)-SUM(BS$3:BS1124),0))</f>
        <v/>
      </c>
      <c r="BT1125" s="25" t="str">
        <f t="shared" ca="1" si="1085"/>
        <v/>
      </c>
      <c r="BU1125" s="25" t="str">
        <f t="shared" ca="1" si="1050"/>
        <v/>
      </c>
      <c r="BV1125" s="7"/>
      <c r="BY1125" s="7"/>
      <c r="CB1125" s="131">
        <f t="shared" si="1034"/>
        <v>1122</v>
      </c>
      <c r="CC1125" s="132" t="str">
        <f t="shared" ca="1" si="1086"/>
        <v/>
      </c>
      <c r="CD1125" s="133" t="str">
        <f t="shared" ca="1" si="1035"/>
        <v/>
      </c>
      <c r="CE1125" s="133" t="str">
        <f t="shared" ca="1" si="1087"/>
        <v/>
      </c>
      <c r="CF1125" s="133" t="str">
        <f t="shared" ca="1" si="1036"/>
        <v/>
      </c>
      <c r="CG1125" s="133" t="str">
        <f t="shared" ca="1" si="1088"/>
        <v/>
      </c>
      <c r="CH1125" s="133" t="str">
        <f ca="1">IF($H1125="","",IF(MONTH($H1125)=MONTH($C$4)-1,MAX(0,(CG1125-SUM(N1114:N1125)+SUM(O1114:O1125))-(VLOOKUP(CB1125-12,$CB$3:$CH1124,6,FALSE))),0)*0.25)</f>
        <v/>
      </c>
      <c r="CI1125" s="133" t="str">
        <f ca="1">IF($H1125="","",CG1125-SUM($CH$4:$CH1125))</f>
        <v/>
      </c>
      <c r="CK1125" s="133" t="str">
        <f ca="1">IF($H1125="","",SUM($N$4:$N1125)+$CK$3)</f>
        <v/>
      </c>
      <c r="CL1125" s="133" t="str">
        <f ca="1">IF($H1125="","",SUM($O$4:$O1125))</f>
        <v/>
      </c>
      <c r="CM1125" s="133" t="str">
        <f t="shared" ca="1" si="1093"/>
        <v/>
      </c>
      <c r="CN1125" s="133" t="str">
        <f ca="1">IF($H1125="","",ROUND(IF(MONTH($H1125)=MONTH($C$4)-1,BT1125*(1+CC1125)-SUM($CM$4:$CM1125),0),2))</f>
        <v/>
      </c>
      <c r="CZ1125" s="132" t="str">
        <f t="shared" ca="1" si="1051"/>
        <v/>
      </c>
    </row>
    <row r="1126" spans="6:104" x14ac:dyDescent="0.2">
      <c r="F1126" s="3">
        <v>1123</v>
      </c>
      <c r="G1126" s="3">
        <f t="shared" si="1091"/>
        <v>94</v>
      </c>
      <c r="H1126" s="8" t="str">
        <f t="shared" ca="1" si="1089"/>
        <v/>
      </c>
      <c r="I1126" s="6" t="str">
        <f t="shared" ca="1" si="1037"/>
        <v/>
      </c>
      <c r="J1126" s="6" t="str">
        <f t="shared" ca="1" si="1038"/>
        <v/>
      </c>
      <c r="K1126" s="7"/>
      <c r="L1126" s="6" t="str">
        <f ca="1">IF($H1126="","",IF($J1126="",VLOOKUP($I1126,Sterbetafeln!$A$4:$I$124,$D$10,FALSE),MAX(0.0005,VLOOKUP($I1126,Sterbetafeln!$A$4:$I$124,$D$10,FALSE)*VLOOKUP($J1126,Sterbetafeln!$A$4:$I$124,$D$13,FALSE))))</f>
        <v/>
      </c>
      <c r="M1126" s="78">
        <f ca="1">SUM($O$3:$O1126)</f>
        <v>0</v>
      </c>
      <c r="N1126" s="25" t="str">
        <f t="shared" ca="1" si="1052"/>
        <v/>
      </c>
      <c r="O1126" s="25" t="str">
        <f t="shared" ca="1" si="1053"/>
        <v/>
      </c>
      <c r="P1126" s="25" t="str">
        <f t="shared" ca="1" si="1054"/>
        <v/>
      </c>
      <c r="Q1126" s="7" t="str">
        <f t="shared" ca="1" si="1055"/>
        <v/>
      </c>
      <c r="R1126" s="25" t="str">
        <f t="shared" ca="1" si="1056"/>
        <v/>
      </c>
      <c r="S1126" s="25">
        <f ca="1">SUM(R$3:R1126)</f>
        <v>0</v>
      </c>
      <c r="T1126" s="25" t="str">
        <f t="shared" ca="1" si="1057"/>
        <v/>
      </c>
      <c r="U1126" s="25" t="str">
        <f t="shared" ca="1" si="1039"/>
        <v/>
      </c>
      <c r="V1126" s="25" t="str">
        <f t="shared" ca="1" si="1058"/>
        <v/>
      </c>
      <c r="W1126" s="25" t="str">
        <f t="shared" ca="1" si="1040"/>
        <v/>
      </c>
      <c r="X1126" s="25" t="str">
        <f t="shared" ca="1" si="1059"/>
        <v/>
      </c>
      <c r="Y1126" s="25" t="str">
        <f t="shared" ca="1" si="1041"/>
        <v/>
      </c>
      <c r="Z1126" s="25" t="str">
        <f t="shared" ca="1" si="1092"/>
        <v/>
      </c>
      <c r="AA1126" s="25" t="str">
        <f t="shared" ca="1" si="1060"/>
        <v/>
      </c>
      <c r="AB1126" s="25" t="str">
        <f ca="1">IF($H1126="","",IF($Q1126="x",SUM(U$3:W1126)+SUM(Z$3:AA1126)-SUM(AB$3:AB1125),0))</f>
        <v/>
      </c>
      <c r="AC1126" s="25" t="str">
        <f t="shared" ca="1" si="1061"/>
        <v/>
      </c>
      <c r="AD1126" s="25" t="str">
        <f t="shared" ca="1" si="1042"/>
        <v/>
      </c>
      <c r="AE1126" s="7"/>
      <c r="AF1126" s="25" t="str">
        <f t="shared" ca="1" si="1062"/>
        <v/>
      </c>
      <c r="AG1126" s="25">
        <f ca="1">SUM(AF$3:AF1126)</f>
        <v>0</v>
      </c>
      <c r="AH1126" s="25" t="str">
        <f t="shared" ca="1" si="1063"/>
        <v/>
      </c>
      <c r="AI1126" s="25" t="str">
        <f t="shared" ca="1" si="1043"/>
        <v/>
      </c>
      <c r="AJ1126" s="25" t="str">
        <f t="shared" ca="1" si="1064"/>
        <v/>
      </c>
      <c r="AK1126" s="25" t="str">
        <f t="shared" ca="1" si="1044"/>
        <v/>
      </c>
      <c r="AL1126" s="25" t="str">
        <f t="shared" ca="1" si="1065"/>
        <v/>
      </c>
      <c r="AM1126" s="25" t="str">
        <f t="shared" ca="1" si="1045"/>
        <v/>
      </c>
      <c r="AN1126" s="25" t="str">
        <f t="shared" ca="1" si="1066"/>
        <v/>
      </c>
      <c r="AO1126" s="25" t="str">
        <f t="shared" ca="1" si="1067"/>
        <v/>
      </c>
      <c r="AP1126" s="25" t="str">
        <f ca="1">IF($H1126="","",IF($Q1126="x",SUM(AI$3:AK1126)+SUM(AN$3:AO1126)-SUM(AP$3:AP1125),0))</f>
        <v/>
      </c>
      <c r="AQ1126" s="25" t="str">
        <f t="shared" ca="1" si="1068"/>
        <v/>
      </c>
      <c r="AR1126" s="25" t="str">
        <f t="shared" ca="1" si="1046"/>
        <v/>
      </c>
      <c r="AS1126" s="7"/>
      <c r="AT1126" s="25" t="str">
        <f t="shared" ca="1" si="1069"/>
        <v/>
      </c>
      <c r="AU1126" s="25">
        <f ca="1">SUM(AT$3:AT1126)</f>
        <v>0</v>
      </c>
      <c r="AV1126" s="25" t="str">
        <f t="shared" ca="1" si="1070"/>
        <v/>
      </c>
      <c r="AW1126" s="25" t="str">
        <f t="shared" ca="1" si="1047"/>
        <v/>
      </c>
      <c r="AX1126" s="25" t="str">
        <f t="shared" ca="1" si="1071"/>
        <v/>
      </c>
      <c r="AY1126" s="25" t="str">
        <f t="shared" ca="1" si="1072"/>
        <v/>
      </c>
      <c r="AZ1126" s="25" t="str">
        <f t="shared" ca="1" si="1073"/>
        <v/>
      </c>
      <c r="BA1126" s="25" t="str">
        <f t="shared" ca="1" si="1074"/>
        <v/>
      </c>
      <c r="BB1126" s="25" t="str">
        <f t="shared" ca="1" si="1075"/>
        <v/>
      </c>
      <c r="BC1126" s="25" t="str">
        <f t="shared" ca="1" si="1076"/>
        <v/>
      </c>
      <c r="BD1126" s="25" t="str">
        <f ca="1">IF($H1126="","",IF($Q1126="x",SUM(AW$3:AY1126)+SUM(BB$3:BC1126)-SUM(BD$3:BD1125),0))</f>
        <v/>
      </c>
      <c r="BE1126" s="25" t="str">
        <f t="shared" ca="1" si="1077"/>
        <v/>
      </c>
      <c r="BF1126" s="25" t="str">
        <f t="shared" ca="1" si="1048"/>
        <v/>
      </c>
      <c r="BG1126" s="7"/>
      <c r="BI1126" s="25" t="str">
        <f t="shared" ca="1" si="1078"/>
        <v/>
      </c>
      <c r="BJ1126" s="25">
        <f ca="1">SUM(BI$3:BI1126)</f>
        <v>0</v>
      </c>
      <c r="BK1126" s="25" t="str">
        <f t="shared" ca="1" si="1090"/>
        <v/>
      </c>
      <c r="BL1126" s="25" t="str">
        <f t="shared" ca="1" si="1049"/>
        <v/>
      </c>
      <c r="BM1126" s="25" t="str">
        <f t="shared" ca="1" si="1079"/>
        <v/>
      </c>
      <c r="BN1126" s="25" t="str">
        <f t="shared" ca="1" si="1080"/>
        <v/>
      </c>
      <c r="BO1126" s="25" t="str">
        <f t="shared" ca="1" si="1081"/>
        <v/>
      </c>
      <c r="BP1126" s="25" t="str">
        <f t="shared" ca="1" si="1082"/>
        <v/>
      </c>
      <c r="BQ1126" s="25" t="str">
        <f t="shared" ca="1" si="1083"/>
        <v/>
      </c>
      <c r="BR1126" s="25" t="str">
        <f t="shared" ca="1" si="1084"/>
        <v/>
      </c>
      <c r="BS1126" s="25" t="str">
        <f ca="1">IF($H1126="","",IF($Q1126="x",SUM(BL$3:BN1126)+SUM(BQ$3:BR1126)-SUM(BS$3:BS1125),0))</f>
        <v/>
      </c>
      <c r="BT1126" s="25" t="str">
        <f t="shared" ca="1" si="1085"/>
        <v/>
      </c>
      <c r="BU1126" s="25" t="str">
        <f t="shared" ca="1" si="1050"/>
        <v/>
      </c>
      <c r="BV1126" s="7"/>
      <c r="BY1126" s="7"/>
      <c r="CB1126" s="131">
        <f t="shared" si="1034"/>
        <v>1123</v>
      </c>
      <c r="CC1126" s="132" t="str">
        <f t="shared" ca="1" si="1086"/>
        <v/>
      </c>
      <c r="CD1126" s="133" t="str">
        <f t="shared" ca="1" si="1035"/>
        <v/>
      </c>
      <c r="CE1126" s="133" t="str">
        <f t="shared" ca="1" si="1087"/>
        <v/>
      </c>
      <c r="CF1126" s="133" t="str">
        <f t="shared" ca="1" si="1036"/>
        <v/>
      </c>
      <c r="CG1126" s="133" t="str">
        <f t="shared" ca="1" si="1088"/>
        <v/>
      </c>
      <c r="CH1126" s="133" t="str">
        <f ca="1">IF($H1126="","",IF(MONTH($H1126)=MONTH($C$4)-1,MAX(0,(CG1126-SUM(N1115:N1126)+SUM(O1115:O1126))-(VLOOKUP(CB1126-12,$CB$3:$CH1125,6,FALSE))),0)*0.25)</f>
        <v/>
      </c>
      <c r="CI1126" s="133" t="str">
        <f ca="1">IF($H1126="","",CG1126-SUM($CH$4:$CH1126))</f>
        <v/>
      </c>
      <c r="CK1126" s="133" t="str">
        <f ca="1">IF($H1126="","",SUM($N$4:$N1126)+$CK$3)</f>
        <v/>
      </c>
      <c r="CL1126" s="133" t="str">
        <f ca="1">IF($H1126="","",SUM($O$4:$O1126))</f>
        <v/>
      </c>
      <c r="CM1126" s="133" t="str">
        <f t="shared" ca="1" si="1093"/>
        <v/>
      </c>
      <c r="CN1126" s="133" t="str">
        <f ca="1">IF($H1126="","",ROUND(IF(MONTH($H1126)=MONTH($C$4)-1,BT1126*(1+CC1126)-SUM($CM$4:$CM1126),0),2))</f>
        <v/>
      </c>
      <c r="CZ1126" s="132" t="str">
        <f t="shared" ca="1" si="1051"/>
        <v/>
      </c>
    </row>
    <row r="1127" spans="6:104" x14ac:dyDescent="0.2">
      <c r="F1127" s="3">
        <v>1124</v>
      </c>
      <c r="G1127" s="3">
        <f t="shared" si="1091"/>
        <v>94</v>
      </c>
      <c r="H1127" s="8" t="str">
        <f t="shared" ca="1" si="1089"/>
        <v/>
      </c>
      <c r="I1127" s="6" t="str">
        <f t="shared" ca="1" si="1037"/>
        <v/>
      </c>
      <c r="J1127" s="6" t="str">
        <f t="shared" ca="1" si="1038"/>
        <v/>
      </c>
      <c r="K1127" s="7"/>
      <c r="L1127" s="6" t="str">
        <f ca="1">IF($H1127="","",IF($J1127="",VLOOKUP($I1127,Sterbetafeln!$A$4:$I$124,$D$10,FALSE),MAX(0.0005,VLOOKUP($I1127,Sterbetafeln!$A$4:$I$124,$D$10,FALSE)*VLOOKUP($J1127,Sterbetafeln!$A$4:$I$124,$D$13,FALSE))))</f>
        <v/>
      </c>
      <c r="M1127" s="78">
        <f ca="1">SUM($O$3:$O1127)</f>
        <v>0</v>
      </c>
      <c r="N1127" s="25" t="str">
        <f t="shared" ca="1" si="1052"/>
        <v/>
      </c>
      <c r="O1127" s="25" t="str">
        <f t="shared" ca="1" si="1053"/>
        <v/>
      </c>
      <c r="P1127" s="25" t="str">
        <f t="shared" ca="1" si="1054"/>
        <v/>
      </c>
      <c r="Q1127" s="7" t="str">
        <f t="shared" ca="1" si="1055"/>
        <v/>
      </c>
      <c r="R1127" s="25" t="str">
        <f t="shared" ca="1" si="1056"/>
        <v/>
      </c>
      <c r="S1127" s="25">
        <f ca="1">SUM(R$3:R1127)</f>
        <v>0</v>
      </c>
      <c r="T1127" s="25" t="str">
        <f t="shared" ca="1" si="1057"/>
        <v/>
      </c>
      <c r="U1127" s="25" t="str">
        <f t="shared" ca="1" si="1039"/>
        <v/>
      </c>
      <c r="V1127" s="25" t="str">
        <f t="shared" ca="1" si="1058"/>
        <v/>
      </c>
      <c r="W1127" s="25" t="str">
        <f t="shared" ca="1" si="1040"/>
        <v/>
      </c>
      <c r="X1127" s="25" t="str">
        <f t="shared" ca="1" si="1059"/>
        <v/>
      </c>
      <c r="Y1127" s="25" t="str">
        <f t="shared" ca="1" si="1041"/>
        <v/>
      </c>
      <c r="Z1127" s="25" t="str">
        <f t="shared" ca="1" si="1092"/>
        <v/>
      </c>
      <c r="AA1127" s="25" t="str">
        <f t="shared" ca="1" si="1060"/>
        <v/>
      </c>
      <c r="AB1127" s="25" t="str">
        <f ca="1">IF($H1127="","",IF($Q1127="x",SUM(U$3:W1127)+SUM(Z$3:AA1127)-SUM(AB$3:AB1126),0))</f>
        <v/>
      </c>
      <c r="AC1127" s="25" t="str">
        <f t="shared" ca="1" si="1061"/>
        <v/>
      </c>
      <c r="AD1127" s="25" t="str">
        <f t="shared" ca="1" si="1042"/>
        <v/>
      </c>
      <c r="AE1127" s="7"/>
      <c r="AF1127" s="25" t="str">
        <f t="shared" ca="1" si="1062"/>
        <v/>
      </c>
      <c r="AG1127" s="25">
        <f ca="1">SUM(AF$3:AF1127)</f>
        <v>0</v>
      </c>
      <c r="AH1127" s="25" t="str">
        <f t="shared" ca="1" si="1063"/>
        <v/>
      </c>
      <c r="AI1127" s="25" t="str">
        <f t="shared" ca="1" si="1043"/>
        <v/>
      </c>
      <c r="AJ1127" s="25" t="str">
        <f t="shared" ca="1" si="1064"/>
        <v/>
      </c>
      <c r="AK1127" s="25" t="str">
        <f t="shared" ca="1" si="1044"/>
        <v/>
      </c>
      <c r="AL1127" s="25" t="str">
        <f t="shared" ca="1" si="1065"/>
        <v/>
      </c>
      <c r="AM1127" s="25" t="str">
        <f t="shared" ca="1" si="1045"/>
        <v/>
      </c>
      <c r="AN1127" s="25" t="str">
        <f t="shared" ca="1" si="1066"/>
        <v/>
      </c>
      <c r="AO1127" s="25" t="str">
        <f t="shared" ca="1" si="1067"/>
        <v/>
      </c>
      <c r="AP1127" s="25" t="str">
        <f ca="1">IF($H1127="","",IF($Q1127="x",SUM(AI$3:AK1127)+SUM(AN$3:AO1127)-SUM(AP$3:AP1126),0))</f>
        <v/>
      </c>
      <c r="AQ1127" s="25" t="str">
        <f t="shared" ca="1" si="1068"/>
        <v/>
      </c>
      <c r="AR1127" s="25" t="str">
        <f t="shared" ca="1" si="1046"/>
        <v/>
      </c>
      <c r="AS1127" s="7"/>
      <c r="AT1127" s="25" t="str">
        <f t="shared" ca="1" si="1069"/>
        <v/>
      </c>
      <c r="AU1127" s="25">
        <f ca="1">SUM(AT$3:AT1127)</f>
        <v>0</v>
      </c>
      <c r="AV1127" s="25" t="str">
        <f t="shared" ca="1" si="1070"/>
        <v/>
      </c>
      <c r="AW1127" s="25" t="str">
        <f t="shared" ca="1" si="1047"/>
        <v/>
      </c>
      <c r="AX1127" s="25" t="str">
        <f t="shared" ca="1" si="1071"/>
        <v/>
      </c>
      <c r="AY1127" s="25" t="str">
        <f t="shared" ca="1" si="1072"/>
        <v/>
      </c>
      <c r="AZ1127" s="25" t="str">
        <f t="shared" ca="1" si="1073"/>
        <v/>
      </c>
      <c r="BA1127" s="25" t="str">
        <f t="shared" ca="1" si="1074"/>
        <v/>
      </c>
      <c r="BB1127" s="25" t="str">
        <f t="shared" ca="1" si="1075"/>
        <v/>
      </c>
      <c r="BC1127" s="25" t="str">
        <f t="shared" ca="1" si="1076"/>
        <v/>
      </c>
      <c r="BD1127" s="25" t="str">
        <f ca="1">IF($H1127="","",IF($Q1127="x",SUM(AW$3:AY1127)+SUM(BB$3:BC1127)-SUM(BD$3:BD1126),0))</f>
        <v/>
      </c>
      <c r="BE1127" s="25" t="str">
        <f t="shared" ca="1" si="1077"/>
        <v/>
      </c>
      <c r="BF1127" s="25" t="str">
        <f t="shared" ca="1" si="1048"/>
        <v/>
      </c>
      <c r="BG1127" s="7"/>
      <c r="BI1127" s="25" t="str">
        <f t="shared" ca="1" si="1078"/>
        <v/>
      </c>
      <c r="BJ1127" s="25">
        <f ca="1">SUM(BI$3:BI1127)</f>
        <v>0</v>
      </c>
      <c r="BK1127" s="25" t="str">
        <f t="shared" ca="1" si="1090"/>
        <v/>
      </c>
      <c r="BL1127" s="25" t="str">
        <f t="shared" ca="1" si="1049"/>
        <v/>
      </c>
      <c r="BM1127" s="25" t="str">
        <f t="shared" ca="1" si="1079"/>
        <v/>
      </c>
      <c r="BN1127" s="25" t="str">
        <f t="shared" ca="1" si="1080"/>
        <v/>
      </c>
      <c r="BO1127" s="25" t="str">
        <f t="shared" ca="1" si="1081"/>
        <v/>
      </c>
      <c r="BP1127" s="25" t="str">
        <f t="shared" ca="1" si="1082"/>
        <v/>
      </c>
      <c r="BQ1127" s="25" t="str">
        <f t="shared" ca="1" si="1083"/>
        <v/>
      </c>
      <c r="BR1127" s="25" t="str">
        <f t="shared" ca="1" si="1084"/>
        <v/>
      </c>
      <c r="BS1127" s="25" t="str">
        <f ca="1">IF($H1127="","",IF($Q1127="x",SUM(BL$3:BN1127)+SUM(BQ$3:BR1127)-SUM(BS$3:BS1126),0))</f>
        <v/>
      </c>
      <c r="BT1127" s="25" t="str">
        <f t="shared" ca="1" si="1085"/>
        <v/>
      </c>
      <c r="BU1127" s="25" t="str">
        <f t="shared" ca="1" si="1050"/>
        <v/>
      </c>
      <c r="BV1127" s="7"/>
      <c r="BY1127" s="7"/>
      <c r="CB1127" s="131">
        <f t="shared" si="1034"/>
        <v>1124</v>
      </c>
      <c r="CC1127" s="132" t="str">
        <f t="shared" ca="1" si="1086"/>
        <v/>
      </c>
      <c r="CD1127" s="133" t="str">
        <f t="shared" ca="1" si="1035"/>
        <v/>
      </c>
      <c r="CE1127" s="133" t="str">
        <f t="shared" ca="1" si="1087"/>
        <v/>
      </c>
      <c r="CF1127" s="133" t="str">
        <f t="shared" ca="1" si="1036"/>
        <v/>
      </c>
      <c r="CG1127" s="133" t="str">
        <f t="shared" ca="1" si="1088"/>
        <v/>
      </c>
      <c r="CH1127" s="133" t="str">
        <f ca="1">IF($H1127="","",IF(MONTH($H1127)=MONTH($C$4)-1,MAX(0,(CG1127-SUM(N1116:N1127)+SUM(O1116:O1127))-(VLOOKUP(CB1127-12,$CB$3:$CH1126,6,FALSE))),0)*0.25)</f>
        <v/>
      </c>
      <c r="CI1127" s="133" t="str">
        <f ca="1">IF($H1127="","",CG1127-SUM($CH$4:$CH1127))</f>
        <v/>
      </c>
      <c r="CK1127" s="133" t="str">
        <f ca="1">IF($H1127="","",SUM($N$4:$N1127)+$CK$3)</f>
        <v/>
      </c>
      <c r="CL1127" s="133" t="str">
        <f ca="1">IF($H1127="","",SUM($O$4:$O1127))</f>
        <v/>
      </c>
      <c r="CM1127" s="133" t="str">
        <f t="shared" ca="1" si="1093"/>
        <v/>
      </c>
      <c r="CN1127" s="133" t="str">
        <f ca="1">IF($H1127="","",ROUND(IF(MONTH($H1127)=MONTH($C$4)-1,BT1127*(1+CC1127)-SUM($CM$4:$CM1127),0),2))</f>
        <v/>
      </c>
      <c r="CZ1127" s="132" t="str">
        <f t="shared" ca="1" si="1051"/>
        <v/>
      </c>
    </row>
    <row r="1128" spans="6:104" x14ac:dyDescent="0.2">
      <c r="F1128" s="3">
        <v>1125</v>
      </c>
      <c r="G1128" s="3">
        <f t="shared" si="1091"/>
        <v>94</v>
      </c>
      <c r="H1128" s="8" t="str">
        <f t="shared" ca="1" si="1089"/>
        <v/>
      </c>
      <c r="I1128" s="6" t="str">
        <f t="shared" ca="1" si="1037"/>
        <v/>
      </c>
      <c r="J1128" s="6" t="str">
        <f t="shared" ca="1" si="1038"/>
        <v/>
      </c>
      <c r="K1128" s="7"/>
      <c r="L1128" s="6" t="str">
        <f ca="1">IF($H1128="","",IF($J1128="",VLOOKUP($I1128,Sterbetafeln!$A$4:$I$124,$D$10,FALSE),MAX(0.0005,VLOOKUP($I1128,Sterbetafeln!$A$4:$I$124,$D$10,FALSE)*VLOOKUP($J1128,Sterbetafeln!$A$4:$I$124,$D$13,FALSE))))</f>
        <v/>
      </c>
      <c r="M1128" s="78">
        <f ca="1">SUM($O$3:$O1128)</f>
        <v>0</v>
      </c>
      <c r="N1128" s="25" t="str">
        <f t="shared" ca="1" si="1052"/>
        <v/>
      </c>
      <c r="O1128" s="25" t="str">
        <f t="shared" ca="1" si="1053"/>
        <v/>
      </c>
      <c r="P1128" s="25" t="str">
        <f t="shared" ca="1" si="1054"/>
        <v/>
      </c>
      <c r="Q1128" s="7" t="str">
        <f t="shared" ca="1" si="1055"/>
        <v/>
      </c>
      <c r="R1128" s="25" t="str">
        <f t="shared" ca="1" si="1056"/>
        <v/>
      </c>
      <c r="S1128" s="25">
        <f ca="1">SUM(R$3:R1128)</f>
        <v>0</v>
      </c>
      <c r="T1128" s="25" t="str">
        <f t="shared" ca="1" si="1057"/>
        <v/>
      </c>
      <c r="U1128" s="25" t="str">
        <f t="shared" ca="1" si="1039"/>
        <v/>
      </c>
      <c r="V1128" s="25" t="str">
        <f t="shared" ca="1" si="1058"/>
        <v/>
      </c>
      <c r="W1128" s="25" t="str">
        <f t="shared" ca="1" si="1040"/>
        <v/>
      </c>
      <c r="X1128" s="25" t="str">
        <f t="shared" ca="1" si="1059"/>
        <v/>
      </c>
      <c r="Y1128" s="25" t="str">
        <f t="shared" ca="1" si="1041"/>
        <v/>
      </c>
      <c r="Z1128" s="25" t="str">
        <f t="shared" ca="1" si="1092"/>
        <v/>
      </c>
      <c r="AA1128" s="25" t="str">
        <f t="shared" ca="1" si="1060"/>
        <v/>
      </c>
      <c r="AB1128" s="25" t="str">
        <f ca="1">IF($H1128="","",IF($Q1128="x",SUM(U$3:W1128)+SUM(Z$3:AA1128)-SUM(AB$3:AB1127),0))</f>
        <v/>
      </c>
      <c r="AC1128" s="25" t="str">
        <f t="shared" ca="1" si="1061"/>
        <v/>
      </c>
      <c r="AD1128" s="25" t="str">
        <f t="shared" ca="1" si="1042"/>
        <v/>
      </c>
      <c r="AE1128" s="7"/>
      <c r="AF1128" s="25" t="str">
        <f t="shared" ca="1" si="1062"/>
        <v/>
      </c>
      <c r="AG1128" s="25">
        <f ca="1">SUM(AF$3:AF1128)</f>
        <v>0</v>
      </c>
      <c r="AH1128" s="25" t="str">
        <f t="shared" ca="1" si="1063"/>
        <v/>
      </c>
      <c r="AI1128" s="25" t="str">
        <f t="shared" ca="1" si="1043"/>
        <v/>
      </c>
      <c r="AJ1128" s="25" t="str">
        <f t="shared" ca="1" si="1064"/>
        <v/>
      </c>
      <c r="AK1128" s="25" t="str">
        <f t="shared" ca="1" si="1044"/>
        <v/>
      </c>
      <c r="AL1128" s="25" t="str">
        <f t="shared" ca="1" si="1065"/>
        <v/>
      </c>
      <c r="AM1128" s="25" t="str">
        <f t="shared" ca="1" si="1045"/>
        <v/>
      </c>
      <c r="AN1128" s="25" t="str">
        <f t="shared" ca="1" si="1066"/>
        <v/>
      </c>
      <c r="AO1128" s="25" t="str">
        <f t="shared" ca="1" si="1067"/>
        <v/>
      </c>
      <c r="AP1128" s="25" t="str">
        <f ca="1">IF($H1128="","",IF($Q1128="x",SUM(AI$3:AK1128)+SUM(AN$3:AO1128)-SUM(AP$3:AP1127),0))</f>
        <v/>
      </c>
      <c r="AQ1128" s="25" t="str">
        <f t="shared" ca="1" si="1068"/>
        <v/>
      </c>
      <c r="AR1128" s="25" t="str">
        <f t="shared" ca="1" si="1046"/>
        <v/>
      </c>
      <c r="AS1128" s="7"/>
      <c r="AT1128" s="25" t="str">
        <f t="shared" ca="1" si="1069"/>
        <v/>
      </c>
      <c r="AU1128" s="25">
        <f ca="1">SUM(AT$3:AT1128)</f>
        <v>0</v>
      </c>
      <c r="AV1128" s="25" t="str">
        <f t="shared" ca="1" si="1070"/>
        <v/>
      </c>
      <c r="AW1128" s="25" t="str">
        <f t="shared" ca="1" si="1047"/>
        <v/>
      </c>
      <c r="AX1128" s="25" t="str">
        <f t="shared" ca="1" si="1071"/>
        <v/>
      </c>
      <c r="AY1128" s="25" t="str">
        <f t="shared" ca="1" si="1072"/>
        <v/>
      </c>
      <c r="AZ1128" s="25" t="str">
        <f t="shared" ca="1" si="1073"/>
        <v/>
      </c>
      <c r="BA1128" s="25" t="str">
        <f t="shared" ca="1" si="1074"/>
        <v/>
      </c>
      <c r="BB1128" s="25" t="str">
        <f t="shared" ca="1" si="1075"/>
        <v/>
      </c>
      <c r="BC1128" s="25" t="str">
        <f t="shared" ca="1" si="1076"/>
        <v/>
      </c>
      <c r="BD1128" s="25" t="str">
        <f ca="1">IF($H1128="","",IF($Q1128="x",SUM(AW$3:AY1128)+SUM(BB$3:BC1128)-SUM(BD$3:BD1127),0))</f>
        <v/>
      </c>
      <c r="BE1128" s="25" t="str">
        <f t="shared" ca="1" si="1077"/>
        <v/>
      </c>
      <c r="BF1128" s="25" t="str">
        <f t="shared" ca="1" si="1048"/>
        <v/>
      </c>
      <c r="BG1128" s="7"/>
      <c r="BI1128" s="25" t="str">
        <f t="shared" ca="1" si="1078"/>
        <v/>
      </c>
      <c r="BJ1128" s="25">
        <f ca="1">SUM(BI$3:BI1128)</f>
        <v>0</v>
      </c>
      <c r="BK1128" s="25" t="str">
        <f t="shared" ca="1" si="1090"/>
        <v/>
      </c>
      <c r="BL1128" s="25" t="str">
        <f t="shared" ca="1" si="1049"/>
        <v/>
      </c>
      <c r="BM1128" s="25" t="str">
        <f t="shared" ca="1" si="1079"/>
        <v/>
      </c>
      <c r="BN1128" s="25" t="str">
        <f t="shared" ca="1" si="1080"/>
        <v/>
      </c>
      <c r="BO1128" s="25" t="str">
        <f t="shared" ca="1" si="1081"/>
        <v/>
      </c>
      <c r="BP1128" s="25" t="str">
        <f t="shared" ca="1" si="1082"/>
        <v/>
      </c>
      <c r="BQ1128" s="25" t="str">
        <f t="shared" ca="1" si="1083"/>
        <v/>
      </c>
      <c r="BR1128" s="25" t="str">
        <f t="shared" ca="1" si="1084"/>
        <v/>
      </c>
      <c r="BS1128" s="25" t="str">
        <f ca="1">IF($H1128="","",IF($Q1128="x",SUM(BL$3:BN1128)+SUM(BQ$3:BR1128)-SUM(BS$3:BS1127),0))</f>
        <v/>
      </c>
      <c r="BT1128" s="25" t="str">
        <f t="shared" ca="1" si="1085"/>
        <v/>
      </c>
      <c r="BU1128" s="25" t="str">
        <f t="shared" ca="1" si="1050"/>
        <v/>
      </c>
      <c r="BV1128" s="7"/>
      <c r="BY1128" s="7"/>
      <c r="CB1128" s="131">
        <f t="shared" si="1034"/>
        <v>1125</v>
      </c>
      <c r="CC1128" s="132" t="str">
        <f t="shared" ca="1" si="1086"/>
        <v/>
      </c>
      <c r="CD1128" s="133" t="str">
        <f t="shared" ca="1" si="1035"/>
        <v/>
      </c>
      <c r="CE1128" s="133" t="str">
        <f t="shared" ca="1" si="1087"/>
        <v/>
      </c>
      <c r="CF1128" s="133" t="str">
        <f t="shared" ca="1" si="1036"/>
        <v/>
      </c>
      <c r="CG1128" s="133" t="str">
        <f t="shared" ca="1" si="1088"/>
        <v/>
      </c>
      <c r="CH1128" s="133" t="str">
        <f ca="1">IF($H1128="","",IF(MONTH($H1128)=MONTH($C$4)-1,MAX(0,(CG1128-SUM(N1117:N1128)+SUM(O1117:O1128))-(VLOOKUP(CB1128-12,$CB$3:$CH1127,6,FALSE))),0)*0.25)</f>
        <v/>
      </c>
      <c r="CI1128" s="133" t="str">
        <f ca="1">IF($H1128="","",CG1128-SUM($CH$4:$CH1128))</f>
        <v/>
      </c>
      <c r="CK1128" s="133" t="str">
        <f ca="1">IF($H1128="","",SUM($N$4:$N1128)+$CK$3)</f>
        <v/>
      </c>
      <c r="CL1128" s="133" t="str">
        <f ca="1">IF($H1128="","",SUM($O$4:$O1128))</f>
        <v/>
      </c>
      <c r="CM1128" s="133" t="str">
        <f t="shared" ca="1" si="1093"/>
        <v/>
      </c>
      <c r="CN1128" s="133" t="str">
        <f ca="1">IF($H1128="","",ROUND(IF(MONTH($H1128)=MONTH($C$4)-1,BT1128*(1+CC1128)-SUM($CM$4:$CM1128),0),2))</f>
        <v/>
      </c>
      <c r="CZ1128" s="132" t="str">
        <f t="shared" ca="1" si="1051"/>
        <v/>
      </c>
    </row>
    <row r="1129" spans="6:104" x14ac:dyDescent="0.2">
      <c r="F1129" s="3">
        <v>1126</v>
      </c>
      <c r="G1129" s="3">
        <f t="shared" si="1091"/>
        <v>94</v>
      </c>
      <c r="H1129" s="8" t="str">
        <f t="shared" ca="1" si="1089"/>
        <v/>
      </c>
      <c r="I1129" s="6" t="str">
        <f t="shared" ca="1" si="1037"/>
        <v/>
      </c>
      <c r="J1129" s="6" t="str">
        <f t="shared" ca="1" si="1038"/>
        <v/>
      </c>
      <c r="K1129" s="7"/>
      <c r="L1129" s="6" t="str">
        <f ca="1">IF($H1129="","",IF($J1129="",VLOOKUP($I1129,Sterbetafeln!$A$4:$I$124,$D$10,FALSE),MAX(0.0005,VLOOKUP($I1129,Sterbetafeln!$A$4:$I$124,$D$10,FALSE)*VLOOKUP($J1129,Sterbetafeln!$A$4:$I$124,$D$13,FALSE))))</f>
        <v/>
      </c>
      <c r="M1129" s="78">
        <f ca="1">SUM($O$3:$O1129)</f>
        <v>0</v>
      </c>
      <c r="N1129" s="25" t="str">
        <f t="shared" ca="1" si="1052"/>
        <v/>
      </c>
      <c r="O1129" s="25" t="str">
        <f t="shared" ca="1" si="1053"/>
        <v/>
      </c>
      <c r="P1129" s="25" t="str">
        <f t="shared" ca="1" si="1054"/>
        <v/>
      </c>
      <c r="Q1129" s="7" t="str">
        <f t="shared" ca="1" si="1055"/>
        <v/>
      </c>
      <c r="R1129" s="25" t="str">
        <f t="shared" ca="1" si="1056"/>
        <v/>
      </c>
      <c r="S1129" s="25">
        <f ca="1">SUM(R$3:R1129)</f>
        <v>0</v>
      </c>
      <c r="T1129" s="25" t="str">
        <f t="shared" ca="1" si="1057"/>
        <v/>
      </c>
      <c r="U1129" s="25" t="str">
        <f t="shared" ca="1" si="1039"/>
        <v/>
      </c>
      <c r="V1129" s="25" t="str">
        <f t="shared" ca="1" si="1058"/>
        <v/>
      </c>
      <c r="W1129" s="25" t="str">
        <f t="shared" ca="1" si="1040"/>
        <v/>
      </c>
      <c r="X1129" s="25" t="str">
        <f t="shared" ca="1" si="1059"/>
        <v/>
      </c>
      <c r="Y1129" s="25" t="str">
        <f t="shared" ca="1" si="1041"/>
        <v/>
      </c>
      <c r="Z1129" s="25" t="str">
        <f t="shared" ca="1" si="1092"/>
        <v/>
      </c>
      <c r="AA1129" s="25" t="str">
        <f t="shared" ca="1" si="1060"/>
        <v/>
      </c>
      <c r="AB1129" s="25" t="str">
        <f ca="1">IF($H1129="","",IF($Q1129="x",SUM(U$3:W1129)+SUM(Z$3:AA1129)-SUM(AB$3:AB1128),0))</f>
        <v/>
      </c>
      <c r="AC1129" s="25" t="str">
        <f t="shared" ca="1" si="1061"/>
        <v/>
      </c>
      <c r="AD1129" s="25" t="str">
        <f t="shared" ca="1" si="1042"/>
        <v/>
      </c>
      <c r="AE1129" s="7"/>
      <c r="AF1129" s="25" t="str">
        <f t="shared" ca="1" si="1062"/>
        <v/>
      </c>
      <c r="AG1129" s="25">
        <f ca="1">SUM(AF$3:AF1129)</f>
        <v>0</v>
      </c>
      <c r="AH1129" s="25" t="str">
        <f t="shared" ca="1" si="1063"/>
        <v/>
      </c>
      <c r="AI1129" s="25" t="str">
        <f t="shared" ca="1" si="1043"/>
        <v/>
      </c>
      <c r="AJ1129" s="25" t="str">
        <f t="shared" ca="1" si="1064"/>
        <v/>
      </c>
      <c r="AK1129" s="25" t="str">
        <f t="shared" ca="1" si="1044"/>
        <v/>
      </c>
      <c r="AL1129" s="25" t="str">
        <f t="shared" ca="1" si="1065"/>
        <v/>
      </c>
      <c r="AM1129" s="25" t="str">
        <f t="shared" ca="1" si="1045"/>
        <v/>
      </c>
      <c r="AN1129" s="25" t="str">
        <f t="shared" ca="1" si="1066"/>
        <v/>
      </c>
      <c r="AO1129" s="25" t="str">
        <f t="shared" ca="1" si="1067"/>
        <v/>
      </c>
      <c r="AP1129" s="25" t="str">
        <f ca="1">IF($H1129="","",IF($Q1129="x",SUM(AI$3:AK1129)+SUM(AN$3:AO1129)-SUM(AP$3:AP1128),0))</f>
        <v/>
      </c>
      <c r="AQ1129" s="25" t="str">
        <f t="shared" ca="1" si="1068"/>
        <v/>
      </c>
      <c r="AR1129" s="25" t="str">
        <f t="shared" ca="1" si="1046"/>
        <v/>
      </c>
      <c r="AS1129" s="7"/>
      <c r="AT1129" s="25" t="str">
        <f t="shared" ca="1" si="1069"/>
        <v/>
      </c>
      <c r="AU1129" s="25">
        <f ca="1">SUM(AT$3:AT1129)</f>
        <v>0</v>
      </c>
      <c r="AV1129" s="25" t="str">
        <f t="shared" ca="1" si="1070"/>
        <v/>
      </c>
      <c r="AW1129" s="25" t="str">
        <f t="shared" ca="1" si="1047"/>
        <v/>
      </c>
      <c r="AX1129" s="25" t="str">
        <f t="shared" ca="1" si="1071"/>
        <v/>
      </c>
      <c r="AY1129" s="25" t="str">
        <f t="shared" ca="1" si="1072"/>
        <v/>
      </c>
      <c r="AZ1129" s="25" t="str">
        <f t="shared" ca="1" si="1073"/>
        <v/>
      </c>
      <c r="BA1129" s="25" t="str">
        <f t="shared" ca="1" si="1074"/>
        <v/>
      </c>
      <c r="BB1129" s="25" t="str">
        <f t="shared" ca="1" si="1075"/>
        <v/>
      </c>
      <c r="BC1129" s="25" t="str">
        <f t="shared" ca="1" si="1076"/>
        <v/>
      </c>
      <c r="BD1129" s="25" t="str">
        <f ca="1">IF($H1129="","",IF($Q1129="x",SUM(AW$3:AY1129)+SUM(BB$3:BC1129)-SUM(BD$3:BD1128),0))</f>
        <v/>
      </c>
      <c r="BE1129" s="25" t="str">
        <f t="shared" ca="1" si="1077"/>
        <v/>
      </c>
      <c r="BF1129" s="25" t="str">
        <f t="shared" ca="1" si="1048"/>
        <v/>
      </c>
      <c r="BG1129" s="7"/>
      <c r="BI1129" s="25" t="str">
        <f t="shared" ca="1" si="1078"/>
        <v/>
      </c>
      <c r="BJ1129" s="25">
        <f ca="1">SUM(BI$3:BI1129)</f>
        <v>0</v>
      </c>
      <c r="BK1129" s="25" t="str">
        <f t="shared" ca="1" si="1090"/>
        <v/>
      </c>
      <c r="BL1129" s="25" t="str">
        <f t="shared" ca="1" si="1049"/>
        <v/>
      </c>
      <c r="BM1129" s="25" t="str">
        <f t="shared" ca="1" si="1079"/>
        <v/>
      </c>
      <c r="BN1129" s="25" t="str">
        <f t="shared" ca="1" si="1080"/>
        <v/>
      </c>
      <c r="BO1129" s="25" t="str">
        <f t="shared" ca="1" si="1081"/>
        <v/>
      </c>
      <c r="BP1129" s="25" t="str">
        <f t="shared" ca="1" si="1082"/>
        <v/>
      </c>
      <c r="BQ1129" s="25" t="str">
        <f t="shared" ca="1" si="1083"/>
        <v/>
      </c>
      <c r="BR1129" s="25" t="str">
        <f t="shared" ca="1" si="1084"/>
        <v/>
      </c>
      <c r="BS1129" s="25" t="str">
        <f ca="1">IF($H1129="","",IF($Q1129="x",SUM(BL$3:BN1129)+SUM(BQ$3:BR1129)-SUM(BS$3:BS1128),0))</f>
        <v/>
      </c>
      <c r="BT1129" s="25" t="str">
        <f t="shared" ca="1" si="1085"/>
        <v/>
      </c>
      <c r="BU1129" s="25" t="str">
        <f t="shared" ca="1" si="1050"/>
        <v/>
      </c>
      <c r="BV1129" s="7"/>
      <c r="BY1129" s="7"/>
      <c r="CB1129" s="131">
        <f t="shared" si="1034"/>
        <v>1126</v>
      </c>
      <c r="CC1129" s="132" t="str">
        <f t="shared" ca="1" si="1086"/>
        <v/>
      </c>
      <c r="CD1129" s="133" t="str">
        <f t="shared" ca="1" si="1035"/>
        <v/>
      </c>
      <c r="CE1129" s="133" t="str">
        <f t="shared" ca="1" si="1087"/>
        <v/>
      </c>
      <c r="CF1129" s="133" t="str">
        <f t="shared" ca="1" si="1036"/>
        <v/>
      </c>
      <c r="CG1129" s="133" t="str">
        <f t="shared" ca="1" si="1088"/>
        <v/>
      </c>
      <c r="CH1129" s="133" t="str">
        <f ca="1">IF($H1129="","",IF(MONTH($H1129)=MONTH($C$4)-1,MAX(0,(CG1129-SUM(N1118:N1129)+SUM(O1118:O1129))-(VLOOKUP(CB1129-12,$CB$3:$CH1128,6,FALSE))),0)*0.25)</f>
        <v/>
      </c>
      <c r="CI1129" s="133" t="str">
        <f ca="1">IF($H1129="","",CG1129-SUM($CH$4:$CH1129))</f>
        <v/>
      </c>
      <c r="CK1129" s="133" t="str">
        <f ca="1">IF($H1129="","",SUM($N$4:$N1129)+$CK$3)</f>
        <v/>
      </c>
      <c r="CL1129" s="133" t="str">
        <f ca="1">IF($H1129="","",SUM($O$4:$O1129))</f>
        <v/>
      </c>
      <c r="CM1129" s="133" t="str">
        <f t="shared" ca="1" si="1093"/>
        <v/>
      </c>
      <c r="CN1129" s="133" t="str">
        <f ca="1">IF($H1129="","",ROUND(IF(MONTH($H1129)=MONTH($C$4)-1,BT1129*(1+CC1129)-SUM($CM$4:$CM1129),0),2))</f>
        <v/>
      </c>
      <c r="CZ1129" s="132" t="str">
        <f t="shared" ca="1" si="1051"/>
        <v/>
      </c>
    </row>
    <row r="1130" spans="6:104" x14ac:dyDescent="0.2">
      <c r="F1130" s="3">
        <v>1127</v>
      </c>
      <c r="G1130" s="3">
        <f t="shared" si="1091"/>
        <v>94</v>
      </c>
      <c r="H1130" s="8" t="str">
        <f t="shared" ca="1" si="1089"/>
        <v/>
      </c>
      <c r="I1130" s="6" t="str">
        <f t="shared" ca="1" si="1037"/>
        <v/>
      </c>
      <c r="J1130" s="6" t="str">
        <f t="shared" ca="1" si="1038"/>
        <v/>
      </c>
      <c r="K1130" s="7"/>
      <c r="L1130" s="6" t="str">
        <f ca="1">IF($H1130="","",IF($J1130="",VLOOKUP($I1130,Sterbetafeln!$A$4:$I$124,$D$10,FALSE),MAX(0.0005,VLOOKUP($I1130,Sterbetafeln!$A$4:$I$124,$D$10,FALSE)*VLOOKUP($J1130,Sterbetafeln!$A$4:$I$124,$D$13,FALSE))))</f>
        <v/>
      </c>
      <c r="M1130" s="78">
        <f ca="1">SUM($O$3:$O1130)</f>
        <v>0</v>
      </c>
      <c r="N1130" s="25" t="str">
        <f t="shared" ca="1" si="1052"/>
        <v/>
      </c>
      <c r="O1130" s="25" t="str">
        <f t="shared" ca="1" si="1053"/>
        <v/>
      </c>
      <c r="P1130" s="25" t="str">
        <f t="shared" ca="1" si="1054"/>
        <v/>
      </c>
      <c r="Q1130" s="7" t="str">
        <f t="shared" ca="1" si="1055"/>
        <v/>
      </c>
      <c r="R1130" s="25" t="str">
        <f t="shared" ca="1" si="1056"/>
        <v/>
      </c>
      <c r="S1130" s="25">
        <f ca="1">SUM(R$3:R1130)</f>
        <v>0</v>
      </c>
      <c r="T1130" s="25" t="str">
        <f t="shared" ca="1" si="1057"/>
        <v/>
      </c>
      <c r="U1130" s="25" t="str">
        <f t="shared" ca="1" si="1039"/>
        <v/>
      </c>
      <c r="V1130" s="25" t="str">
        <f t="shared" ca="1" si="1058"/>
        <v/>
      </c>
      <c r="W1130" s="25" t="str">
        <f t="shared" ca="1" si="1040"/>
        <v/>
      </c>
      <c r="X1130" s="25" t="str">
        <f t="shared" ca="1" si="1059"/>
        <v/>
      </c>
      <c r="Y1130" s="25" t="str">
        <f t="shared" ca="1" si="1041"/>
        <v/>
      </c>
      <c r="Z1130" s="25" t="str">
        <f t="shared" ca="1" si="1092"/>
        <v/>
      </c>
      <c r="AA1130" s="25" t="str">
        <f t="shared" ca="1" si="1060"/>
        <v/>
      </c>
      <c r="AB1130" s="25" t="str">
        <f ca="1">IF($H1130="","",IF($Q1130="x",SUM(U$3:W1130)+SUM(Z$3:AA1130)-SUM(AB$3:AB1129),0))</f>
        <v/>
      </c>
      <c r="AC1130" s="25" t="str">
        <f t="shared" ca="1" si="1061"/>
        <v/>
      </c>
      <c r="AD1130" s="25" t="str">
        <f t="shared" ca="1" si="1042"/>
        <v/>
      </c>
      <c r="AE1130" s="7"/>
      <c r="AF1130" s="25" t="str">
        <f t="shared" ca="1" si="1062"/>
        <v/>
      </c>
      <c r="AG1130" s="25">
        <f ca="1">SUM(AF$3:AF1130)</f>
        <v>0</v>
      </c>
      <c r="AH1130" s="25" t="str">
        <f t="shared" ca="1" si="1063"/>
        <v/>
      </c>
      <c r="AI1130" s="25" t="str">
        <f t="shared" ca="1" si="1043"/>
        <v/>
      </c>
      <c r="AJ1130" s="25" t="str">
        <f t="shared" ca="1" si="1064"/>
        <v/>
      </c>
      <c r="AK1130" s="25" t="str">
        <f t="shared" ca="1" si="1044"/>
        <v/>
      </c>
      <c r="AL1130" s="25" t="str">
        <f t="shared" ca="1" si="1065"/>
        <v/>
      </c>
      <c r="AM1130" s="25" t="str">
        <f t="shared" ca="1" si="1045"/>
        <v/>
      </c>
      <c r="AN1130" s="25" t="str">
        <f t="shared" ca="1" si="1066"/>
        <v/>
      </c>
      <c r="AO1130" s="25" t="str">
        <f t="shared" ca="1" si="1067"/>
        <v/>
      </c>
      <c r="AP1130" s="25" t="str">
        <f ca="1">IF($H1130="","",IF($Q1130="x",SUM(AI$3:AK1130)+SUM(AN$3:AO1130)-SUM(AP$3:AP1129),0))</f>
        <v/>
      </c>
      <c r="AQ1130" s="25" t="str">
        <f t="shared" ca="1" si="1068"/>
        <v/>
      </c>
      <c r="AR1130" s="25" t="str">
        <f t="shared" ca="1" si="1046"/>
        <v/>
      </c>
      <c r="AS1130" s="7"/>
      <c r="AT1130" s="25" t="str">
        <f t="shared" ca="1" si="1069"/>
        <v/>
      </c>
      <c r="AU1130" s="25">
        <f ca="1">SUM(AT$3:AT1130)</f>
        <v>0</v>
      </c>
      <c r="AV1130" s="25" t="str">
        <f t="shared" ca="1" si="1070"/>
        <v/>
      </c>
      <c r="AW1130" s="25" t="str">
        <f t="shared" ca="1" si="1047"/>
        <v/>
      </c>
      <c r="AX1130" s="25" t="str">
        <f t="shared" ca="1" si="1071"/>
        <v/>
      </c>
      <c r="AY1130" s="25" t="str">
        <f t="shared" ca="1" si="1072"/>
        <v/>
      </c>
      <c r="AZ1130" s="25" t="str">
        <f t="shared" ca="1" si="1073"/>
        <v/>
      </c>
      <c r="BA1130" s="25" t="str">
        <f t="shared" ca="1" si="1074"/>
        <v/>
      </c>
      <c r="BB1130" s="25" t="str">
        <f t="shared" ca="1" si="1075"/>
        <v/>
      </c>
      <c r="BC1130" s="25" t="str">
        <f t="shared" ca="1" si="1076"/>
        <v/>
      </c>
      <c r="BD1130" s="25" t="str">
        <f ca="1">IF($H1130="","",IF($Q1130="x",SUM(AW$3:AY1130)+SUM(BB$3:BC1130)-SUM(BD$3:BD1129),0))</f>
        <v/>
      </c>
      <c r="BE1130" s="25" t="str">
        <f t="shared" ca="1" si="1077"/>
        <v/>
      </c>
      <c r="BF1130" s="25" t="str">
        <f t="shared" ca="1" si="1048"/>
        <v/>
      </c>
      <c r="BG1130" s="7"/>
      <c r="BI1130" s="25" t="str">
        <f t="shared" ca="1" si="1078"/>
        <v/>
      </c>
      <c r="BJ1130" s="25">
        <f ca="1">SUM(BI$3:BI1130)</f>
        <v>0</v>
      </c>
      <c r="BK1130" s="25" t="str">
        <f t="shared" ca="1" si="1090"/>
        <v/>
      </c>
      <c r="BL1130" s="25" t="str">
        <f t="shared" ca="1" si="1049"/>
        <v/>
      </c>
      <c r="BM1130" s="25" t="str">
        <f t="shared" ca="1" si="1079"/>
        <v/>
      </c>
      <c r="BN1130" s="25" t="str">
        <f t="shared" ca="1" si="1080"/>
        <v/>
      </c>
      <c r="BO1130" s="25" t="str">
        <f t="shared" ca="1" si="1081"/>
        <v/>
      </c>
      <c r="BP1130" s="25" t="str">
        <f t="shared" ca="1" si="1082"/>
        <v/>
      </c>
      <c r="BQ1130" s="25" t="str">
        <f t="shared" ca="1" si="1083"/>
        <v/>
      </c>
      <c r="BR1130" s="25" t="str">
        <f t="shared" ca="1" si="1084"/>
        <v/>
      </c>
      <c r="BS1130" s="25" t="str">
        <f ca="1">IF($H1130="","",IF($Q1130="x",SUM(BL$3:BN1130)+SUM(BQ$3:BR1130)-SUM(BS$3:BS1129),0))</f>
        <v/>
      </c>
      <c r="BT1130" s="25" t="str">
        <f t="shared" ca="1" si="1085"/>
        <v/>
      </c>
      <c r="BU1130" s="25" t="str">
        <f t="shared" ca="1" si="1050"/>
        <v/>
      </c>
      <c r="BV1130" s="7"/>
      <c r="BY1130" s="7"/>
      <c r="CB1130" s="131">
        <f t="shared" si="1034"/>
        <v>1127</v>
      </c>
      <c r="CC1130" s="132" t="str">
        <f t="shared" ca="1" si="1086"/>
        <v/>
      </c>
      <c r="CD1130" s="133" t="str">
        <f t="shared" ca="1" si="1035"/>
        <v/>
      </c>
      <c r="CE1130" s="133" t="str">
        <f t="shared" ca="1" si="1087"/>
        <v/>
      </c>
      <c r="CF1130" s="133" t="str">
        <f t="shared" ca="1" si="1036"/>
        <v/>
      </c>
      <c r="CG1130" s="133" t="str">
        <f t="shared" ca="1" si="1088"/>
        <v/>
      </c>
      <c r="CH1130" s="133" t="str">
        <f ca="1">IF($H1130="","",IF(MONTH($H1130)=MONTH($C$4)-1,MAX(0,(CG1130-SUM(N1119:N1130)+SUM(O1119:O1130))-(VLOOKUP(CB1130-12,$CB$3:$CH1129,6,FALSE))),0)*0.25)</f>
        <v/>
      </c>
      <c r="CI1130" s="133" t="str">
        <f ca="1">IF($H1130="","",CG1130-SUM($CH$4:$CH1130))</f>
        <v/>
      </c>
      <c r="CK1130" s="133" t="str">
        <f ca="1">IF($H1130="","",SUM($N$4:$N1130)+$CK$3)</f>
        <v/>
      </c>
      <c r="CL1130" s="133" t="str">
        <f ca="1">IF($H1130="","",SUM($O$4:$O1130))</f>
        <v/>
      </c>
      <c r="CM1130" s="133" t="str">
        <f t="shared" ca="1" si="1093"/>
        <v/>
      </c>
      <c r="CN1130" s="133" t="str">
        <f ca="1">IF($H1130="","",ROUND(IF(MONTH($H1130)=MONTH($C$4)-1,BT1130*(1+CC1130)-SUM($CM$4:$CM1130),0),2))</f>
        <v/>
      </c>
      <c r="CZ1130" s="132" t="str">
        <f t="shared" ca="1" si="1051"/>
        <v/>
      </c>
    </row>
    <row r="1131" spans="6:104" x14ac:dyDescent="0.2">
      <c r="F1131" s="3">
        <v>1128</v>
      </c>
      <c r="G1131" s="3">
        <f t="shared" si="1091"/>
        <v>94</v>
      </c>
      <c r="H1131" s="8" t="str">
        <f t="shared" ca="1" si="1089"/>
        <v/>
      </c>
      <c r="I1131" s="6" t="str">
        <f t="shared" ca="1" si="1037"/>
        <v/>
      </c>
      <c r="J1131" s="6" t="str">
        <f t="shared" ca="1" si="1038"/>
        <v/>
      </c>
      <c r="K1131" s="7"/>
      <c r="L1131" s="6" t="str">
        <f ca="1">IF($H1131="","",IF($J1131="",VLOOKUP($I1131,Sterbetafeln!$A$4:$I$124,$D$10,FALSE),MAX(0.0005,VLOOKUP($I1131,Sterbetafeln!$A$4:$I$124,$D$10,FALSE)*VLOOKUP($J1131,Sterbetafeln!$A$4:$I$124,$D$13,FALSE))))</f>
        <v/>
      </c>
      <c r="M1131" s="78">
        <f ca="1">SUM($O$3:$O1131)</f>
        <v>0</v>
      </c>
      <c r="N1131" s="25" t="str">
        <f t="shared" ca="1" si="1052"/>
        <v/>
      </c>
      <c r="O1131" s="25" t="str">
        <f t="shared" ca="1" si="1053"/>
        <v/>
      </c>
      <c r="P1131" s="25" t="str">
        <f t="shared" ca="1" si="1054"/>
        <v/>
      </c>
      <c r="Q1131" s="7" t="str">
        <f t="shared" ca="1" si="1055"/>
        <v/>
      </c>
      <c r="R1131" s="25" t="str">
        <f t="shared" ca="1" si="1056"/>
        <v/>
      </c>
      <c r="S1131" s="25">
        <f ca="1">SUM(R$3:R1131)</f>
        <v>0</v>
      </c>
      <c r="T1131" s="25" t="str">
        <f t="shared" ca="1" si="1057"/>
        <v/>
      </c>
      <c r="U1131" s="25" t="str">
        <f t="shared" ca="1" si="1039"/>
        <v/>
      </c>
      <c r="V1131" s="25" t="str">
        <f t="shared" ca="1" si="1058"/>
        <v/>
      </c>
      <c r="W1131" s="25" t="str">
        <f t="shared" ca="1" si="1040"/>
        <v/>
      </c>
      <c r="X1131" s="25" t="str">
        <f t="shared" ca="1" si="1059"/>
        <v/>
      </c>
      <c r="Y1131" s="25" t="str">
        <f t="shared" ca="1" si="1041"/>
        <v/>
      </c>
      <c r="Z1131" s="25" t="str">
        <f t="shared" ca="1" si="1092"/>
        <v/>
      </c>
      <c r="AA1131" s="25" t="str">
        <f t="shared" ca="1" si="1060"/>
        <v/>
      </c>
      <c r="AB1131" s="25" t="str">
        <f ca="1">IF($H1131="","",IF($Q1131="x",SUM(U$3:W1131)+SUM(Z$3:AA1131)-SUM(AB$3:AB1130),0))</f>
        <v/>
      </c>
      <c r="AC1131" s="25" t="str">
        <f t="shared" ca="1" si="1061"/>
        <v/>
      </c>
      <c r="AD1131" s="25" t="str">
        <f t="shared" ca="1" si="1042"/>
        <v/>
      </c>
      <c r="AE1131" s="7"/>
      <c r="AF1131" s="25" t="str">
        <f t="shared" ca="1" si="1062"/>
        <v/>
      </c>
      <c r="AG1131" s="25">
        <f ca="1">SUM(AF$3:AF1131)</f>
        <v>0</v>
      </c>
      <c r="AH1131" s="25" t="str">
        <f t="shared" ca="1" si="1063"/>
        <v/>
      </c>
      <c r="AI1131" s="25" t="str">
        <f t="shared" ca="1" si="1043"/>
        <v/>
      </c>
      <c r="AJ1131" s="25" t="str">
        <f t="shared" ca="1" si="1064"/>
        <v/>
      </c>
      <c r="AK1131" s="25" t="str">
        <f t="shared" ca="1" si="1044"/>
        <v/>
      </c>
      <c r="AL1131" s="25" t="str">
        <f t="shared" ca="1" si="1065"/>
        <v/>
      </c>
      <c r="AM1131" s="25" t="str">
        <f t="shared" ca="1" si="1045"/>
        <v/>
      </c>
      <c r="AN1131" s="25" t="str">
        <f t="shared" ca="1" si="1066"/>
        <v/>
      </c>
      <c r="AO1131" s="25" t="str">
        <f t="shared" ca="1" si="1067"/>
        <v/>
      </c>
      <c r="AP1131" s="25" t="str">
        <f ca="1">IF($H1131="","",IF($Q1131="x",SUM(AI$3:AK1131)+SUM(AN$3:AO1131)-SUM(AP$3:AP1130),0))</f>
        <v/>
      </c>
      <c r="AQ1131" s="25" t="str">
        <f t="shared" ca="1" si="1068"/>
        <v/>
      </c>
      <c r="AR1131" s="25" t="str">
        <f t="shared" ca="1" si="1046"/>
        <v/>
      </c>
      <c r="AS1131" s="7"/>
      <c r="AT1131" s="25" t="str">
        <f t="shared" ca="1" si="1069"/>
        <v/>
      </c>
      <c r="AU1131" s="25">
        <f ca="1">SUM(AT$3:AT1131)</f>
        <v>0</v>
      </c>
      <c r="AV1131" s="25" t="str">
        <f t="shared" ca="1" si="1070"/>
        <v/>
      </c>
      <c r="AW1131" s="25" t="str">
        <f t="shared" ca="1" si="1047"/>
        <v/>
      </c>
      <c r="AX1131" s="25" t="str">
        <f t="shared" ca="1" si="1071"/>
        <v/>
      </c>
      <c r="AY1131" s="25" t="str">
        <f t="shared" ca="1" si="1072"/>
        <v/>
      </c>
      <c r="AZ1131" s="25" t="str">
        <f t="shared" ca="1" si="1073"/>
        <v/>
      </c>
      <c r="BA1131" s="25" t="str">
        <f t="shared" ca="1" si="1074"/>
        <v/>
      </c>
      <c r="BB1131" s="25" t="str">
        <f t="shared" ca="1" si="1075"/>
        <v/>
      </c>
      <c r="BC1131" s="25" t="str">
        <f t="shared" ca="1" si="1076"/>
        <v/>
      </c>
      <c r="BD1131" s="25" t="str">
        <f ca="1">IF($H1131="","",IF($Q1131="x",SUM(AW$3:AY1131)+SUM(BB$3:BC1131)-SUM(BD$3:BD1130),0))</f>
        <v/>
      </c>
      <c r="BE1131" s="25" t="str">
        <f t="shared" ca="1" si="1077"/>
        <v/>
      </c>
      <c r="BF1131" s="25" t="str">
        <f t="shared" ca="1" si="1048"/>
        <v/>
      </c>
      <c r="BG1131" s="7"/>
      <c r="BI1131" s="25" t="str">
        <f t="shared" ca="1" si="1078"/>
        <v/>
      </c>
      <c r="BJ1131" s="25">
        <f ca="1">SUM(BI$3:BI1131)</f>
        <v>0</v>
      </c>
      <c r="BK1131" s="25" t="str">
        <f t="shared" ca="1" si="1090"/>
        <v/>
      </c>
      <c r="BL1131" s="25" t="str">
        <f t="shared" ca="1" si="1049"/>
        <v/>
      </c>
      <c r="BM1131" s="25" t="str">
        <f t="shared" ca="1" si="1079"/>
        <v/>
      </c>
      <c r="BN1131" s="25" t="str">
        <f t="shared" ca="1" si="1080"/>
        <v/>
      </c>
      <c r="BO1131" s="25" t="str">
        <f t="shared" ca="1" si="1081"/>
        <v/>
      </c>
      <c r="BP1131" s="25" t="str">
        <f t="shared" ca="1" si="1082"/>
        <v/>
      </c>
      <c r="BQ1131" s="25" t="str">
        <f t="shared" ca="1" si="1083"/>
        <v/>
      </c>
      <c r="BR1131" s="25" t="str">
        <f t="shared" ca="1" si="1084"/>
        <v/>
      </c>
      <c r="BS1131" s="25" t="str">
        <f ca="1">IF($H1131="","",IF($Q1131="x",SUM(BL$3:BN1131)+SUM(BQ$3:BR1131)-SUM(BS$3:BS1130),0))</f>
        <v/>
      </c>
      <c r="BT1131" s="25" t="str">
        <f t="shared" ca="1" si="1085"/>
        <v/>
      </c>
      <c r="BU1131" s="25" t="str">
        <f t="shared" ca="1" si="1050"/>
        <v/>
      </c>
      <c r="BV1131" s="7"/>
      <c r="BY1131" s="7"/>
      <c r="CB1131" s="131">
        <f t="shared" si="1034"/>
        <v>1128</v>
      </c>
      <c r="CC1131" s="132" t="str">
        <f t="shared" ca="1" si="1086"/>
        <v/>
      </c>
      <c r="CD1131" s="133" t="str">
        <f t="shared" ca="1" si="1035"/>
        <v/>
      </c>
      <c r="CE1131" s="133" t="str">
        <f t="shared" ca="1" si="1087"/>
        <v/>
      </c>
      <c r="CF1131" s="133" t="str">
        <f t="shared" ca="1" si="1036"/>
        <v/>
      </c>
      <c r="CG1131" s="133" t="str">
        <f t="shared" ca="1" si="1088"/>
        <v/>
      </c>
      <c r="CH1131" s="133" t="str">
        <f ca="1">IF($H1131="","",IF(MONTH($H1131)=MONTH($C$4)-1,MAX(0,(CG1131-SUM(N1120:N1131)+SUM(O1120:O1131))-(VLOOKUP(CB1131-12,$CB$3:$CH1130,6,FALSE))),0)*0.25)</f>
        <v/>
      </c>
      <c r="CI1131" s="133" t="str">
        <f ca="1">IF($H1131="","",CG1131-SUM($CH$4:$CH1131))</f>
        <v/>
      </c>
      <c r="CK1131" s="133" t="str">
        <f ca="1">IF($H1131="","",SUM($N$4:$N1131)+$CK$3)</f>
        <v/>
      </c>
      <c r="CL1131" s="133" t="str">
        <f ca="1">IF($H1131="","",SUM($O$4:$O1131))</f>
        <v/>
      </c>
      <c r="CM1131" s="133" t="str">
        <f t="shared" ca="1" si="1093"/>
        <v/>
      </c>
      <c r="CN1131" s="133" t="str">
        <f ca="1">IF($H1131="","",ROUND(IF(MONTH($H1131)=MONTH($C$4)-1,BT1131*(1+CC1131)-SUM($CM$4:$CM1131),0),2))</f>
        <v/>
      </c>
      <c r="CZ1131" s="132" t="str">
        <f t="shared" ca="1" si="1051"/>
        <v/>
      </c>
    </row>
    <row r="1132" spans="6:104" x14ac:dyDescent="0.2">
      <c r="F1132" s="3">
        <v>1129</v>
      </c>
      <c r="G1132" s="3">
        <f t="shared" si="1091"/>
        <v>95</v>
      </c>
      <c r="H1132" s="8" t="str">
        <f t="shared" ca="1" si="1089"/>
        <v/>
      </c>
      <c r="I1132" s="6" t="str">
        <f t="shared" ca="1" si="1037"/>
        <v/>
      </c>
      <c r="J1132" s="6" t="str">
        <f t="shared" ca="1" si="1038"/>
        <v/>
      </c>
      <c r="K1132" s="7"/>
      <c r="L1132" s="6" t="str">
        <f ca="1">IF($H1132="","",IF($J1132="",VLOOKUP($I1132,Sterbetafeln!$A$4:$I$124,$D$10,FALSE),MAX(0.0005,VLOOKUP($I1132,Sterbetafeln!$A$4:$I$124,$D$10,FALSE)*VLOOKUP($J1132,Sterbetafeln!$A$4:$I$124,$D$13,FALSE))))</f>
        <v/>
      </c>
      <c r="M1132" s="78">
        <f ca="1">SUM($O$3:$O1132)</f>
        <v>0</v>
      </c>
      <c r="N1132" s="25" t="str">
        <f t="shared" ca="1" si="1052"/>
        <v/>
      </c>
      <c r="O1132" s="25" t="str">
        <f t="shared" ca="1" si="1053"/>
        <v/>
      </c>
      <c r="P1132" s="25" t="str">
        <f t="shared" ca="1" si="1054"/>
        <v/>
      </c>
      <c r="Q1132" s="7" t="str">
        <f t="shared" ca="1" si="1055"/>
        <v/>
      </c>
      <c r="R1132" s="25" t="str">
        <f t="shared" ca="1" si="1056"/>
        <v/>
      </c>
      <c r="S1132" s="25">
        <f ca="1">SUM(R$3:R1132)</f>
        <v>0</v>
      </c>
      <c r="T1132" s="25" t="str">
        <f t="shared" ca="1" si="1057"/>
        <v/>
      </c>
      <c r="U1132" s="25" t="str">
        <f t="shared" ca="1" si="1039"/>
        <v/>
      </c>
      <c r="V1132" s="25" t="str">
        <f t="shared" ca="1" si="1058"/>
        <v/>
      </c>
      <c r="W1132" s="25" t="str">
        <f t="shared" ca="1" si="1040"/>
        <v/>
      </c>
      <c r="X1132" s="25" t="str">
        <f t="shared" ca="1" si="1059"/>
        <v/>
      </c>
      <c r="Y1132" s="25" t="str">
        <f t="shared" ca="1" si="1041"/>
        <v/>
      </c>
      <c r="Z1132" s="25" t="str">
        <f t="shared" ca="1" si="1092"/>
        <v/>
      </c>
      <c r="AA1132" s="25" t="str">
        <f t="shared" ca="1" si="1060"/>
        <v/>
      </c>
      <c r="AB1132" s="25" t="str">
        <f ca="1">IF($H1132="","",IF($Q1132="x",SUM(U$3:W1132)+SUM(Z$3:AA1132)-SUM(AB$3:AB1131),0))</f>
        <v/>
      </c>
      <c r="AC1132" s="25" t="str">
        <f t="shared" ca="1" si="1061"/>
        <v/>
      </c>
      <c r="AD1132" s="25" t="str">
        <f t="shared" ca="1" si="1042"/>
        <v/>
      </c>
      <c r="AE1132" s="7"/>
      <c r="AF1132" s="25" t="str">
        <f t="shared" ca="1" si="1062"/>
        <v/>
      </c>
      <c r="AG1132" s="25">
        <f ca="1">SUM(AF$3:AF1132)</f>
        <v>0</v>
      </c>
      <c r="AH1132" s="25" t="str">
        <f t="shared" ca="1" si="1063"/>
        <v/>
      </c>
      <c r="AI1132" s="25" t="str">
        <f t="shared" ca="1" si="1043"/>
        <v/>
      </c>
      <c r="AJ1132" s="25" t="str">
        <f t="shared" ca="1" si="1064"/>
        <v/>
      </c>
      <c r="AK1132" s="25" t="str">
        <f t="shared" ca="1" si="1044"/>
        <v/>
      </c>
      <c r="AL1132" s="25" t="str">
        <f t="shared" ca="1" si="1065"/>
        <v/>
      </c>
      <c r="AM1132" s="25" t="str">
        <f t="shared" ca="1" si="1045"/>
        <v/>
      </c>
      <c r="AN1132" s="25" t="str">
        <f t="shared" ca="1" si="1066"/>
        <v/>
      </c>
      <c r="AO1132" s="25" t="str">
        <f t="shared" ca="1" si="1067"/>
        <v/>
      </c>
      <c r="AP1132" s="25" t="str">
        <f ca="1">IF($H1132="","",IF($Q1132="x",SUM(AI$3:AK1132)+SUM(AN$3:AO1132)-SUM(AP$3:AP1131),0))</f>
        <v/>
      </c>
      <c r="AQ1132" s="25" t="str">
        <f t="shared" ca="1" si="1068"/>
        <v/>
      </c>
      <c r="AR1132" s="25" t="str">
        <f t="shared" ca="1" si="1046"/>
        <v/>
      </c>
      <c r="AS1132" s="7"/>
      <c r="AT1132" s="25" t="str">
        <f t="shared" ca="1" si="1069"/>
        <v/>
      </c>
      <c r="AU1132" s="25">
        <f ca="1">SUM(AT$3:AT1132)</f>
        <v>0</v>
      </c>
      <c r="AV1132" s="25" t="str">
        <f t="shared" ca="1" si="1070"/>
        <v/>
      </c>
      <c r="AW1132" s="25" t="str">
        <f t="shared" ca="1" si="1047"/>
        <v/>
      </c>
      <c r="AX1132" s="25" t="str">
        <f t="shared" ca="1" si="1071"/>
        <v/>
      </c>
      <c r="AY1132" s="25" t="str">
        <f t="shared" ca="1" si="1072"/>
        <v/>
      </c>
      <c r="AZ1132" s="25" t="str">
        <f t="shared" ca="1" si="1073"/>
        <v/>
      </c>
      <c r="BA1132" s="25" t="str">
        <f t="shared" ca="1" si="1074"/>
        <v/>
      </c>
      <c r="BB1132" s="25" t="str">
        <f t="shared" ca="1" si="1075"/>
        <v/>
      </c>
      <c r="BC1132" s="25" t="str">
        <f t="shared" ca="1" si="1076"/>
        <v/>
      </c>
      <c r="BD1132" s="25" t="str">
        <f ca="1">IF($H1132="","",IF($Q1132="x",SUM(AW$3:AY1132)+SUM(BB$3:BC1132)-SUM(BD$3:BD1131),0))</f>
        <v/>
      </c>
      <c r="BE1132" s="25" t="str">
        <f t="shared" ca="1" si="1077"/>
        <v/>
      </c>
      <c r="BF1132" s="25" t="str">
        <f t="shared" ca="1" si="1048"/>
        <v/>
      </c>
      <c r="BG1132" s="7"/>
      <c r="BI1132" s="25" t="str">
        <f t="shared" ca="1" si="1078"/>
        <v/>
      </c>
      <c r="BJ1132" s="25">
        <f ca="1">SUM(BI$3:BI1132)</f>
        <v>0</v>
      </c>
      <c r="BK1132" s="25" t="str">
        <f t="shared" ca="1" si="1090"/>
        <v/>
      </c>
      <c r="BL1132" s="25" t="str">
        <f t="shared" ca="1" si="1049"/>
        <v/>
      </c>
      <c r="BM1132" s="25" t="str">
        <f t="shared" ca="1" si="1079"/>
        <v/>
      </c>
      <c r="BN1132" s="25" t="str">
        <f t="shared" ca="1" si="1080"/>
        <v/>
      </c>
      <c r="BO1132" s="25" t="str">
        <f t="shared" ca="1" si="1081"/>
        <v/>
      </c>
      <c r="BP1132" s="25" t="str">
        <f t="shared" ca="1" si="1082"/>
        <v/>
      </c>
      <c r="BQ1132" s="25" t="str">
        <f t="shared" ca="1" si="1083"/>
        <v/>
      </c>
      <c r="BR1132" s="25" t="str">
        <f t="shared" ca="1" si="1084"/>
        <v/>
      </c>
      <c r="BS1132" s="25" t="str">
        <f ca="1">IF($H1132="","",IF($Q1132="x",SUM(BL$3:BN1132)+SUM(BQ$3:BR1132)-SUM(BS$3:BS1131),0))</f>
        <v/>
      </c>
      <c r="BT1132" s="25" t="str">
        <f t="shared" ca="1" si="1085"/>
        <v/>
      </c>
      <c r="BU1132" s="25" t="str">
        <f t="shared" ca="1" si="1050"/>
        <v/>
      </c>
      <c r="BV1132" s="7"/>
      <c r="BY1132" s="7"/>
      <c r="CB1132" s="131">
        <f t="shared" si="1034"/>
        <v>1129</v>
      </c>
      <c r="CC1132" s="132" t="str">
        <f t="shared" ca="1" si="1086"/>
        <v/>
      </c>
      <c r="CD1132" s="133" t="str">
        <f t="shared" ca="1" si="1035"/>
        <v/>
      </c>
      <c r="CE1132" s="133" t="str">
        <f t="shared" ca="1" si="1087"/>
        <v/>
      </c>
      <c r="CF1132" s="133" t="str">
        <f t="shared" ca="1" si="1036"/>
        <v/>
      </c>
      <c r="CG1132" s="133" t="str">
        <f t="shared" ca="1" si="1088"/>
        <v/>
      </c>
      <c r="CH1132" s="133" t="str">
        <f ca="1">IF($H1132="","",IF(MONTH($H1132)=MONTH($C$4)-1,MAX(0,(CG1132-SUM(N1121:N1132)+SUM(O1121:O1132))-(VLOOKUP(CB1132-12,$CB$3:$CH1131,6,FALSE))),0)*0.25)</f>
        <v/>
      </c>
      <c r="CI1132" s="133" t="str">
        <f ca="1">IF($H1132="","",CG1132-SUM($CH$4:$CH1132))</f>
        <v/>
      </c>
      <c r="CK1132" s="133" t="str">
        <f ca="1">IF($H1132="","",SUM($N$4:$N1132)+$CK$3)</f>
        <v/>
      </c>
      <c r="CL1132" s="133" t="str">
        <f ca="1">IF($H1132="","",SUM($O$4:$O1132))</f>
        <v/>
      </c>
      <c r="CM1132" s="133" t="str">
        <f t="shared" ca="1" si="1093"/>
        <v/>
      </c>
      <c r="CN1132" s="133" t="str">
        <f ca="1">IF($H1132="","",ROUND(IF(MONTH($H1132)=MONTH($C$4)-1,BT1132*(1+CC1132)-SUM($CM$4:$CM1132),0),2))</f>
        <v/>
      </c>
      <c r="CZ1132" s="132" t="str">
        <f t="shared" ca="1" si="1051"/>
        <v/>
      </c>
    </row>
    <row r="1133" spans="6:104" x14ac:dyDescent="0.2">
      <c r="F1133" s="3">
        <v>1130</v>
      </c>
      <c r="G1133" s="3">
        <f t="shared" si="1091"/>
        <v>95</v>
      </c>
      <c r="H1133" s="8" t="str">
        <f t="shared" ca="1" si="1089"/>
        <v/>
      </c>
      <c r="I1133" s="6" t="str">
        <f t="shared" ca="1" si="1037"/>
        <v/>
      </c>
      <c r="J1133" s="6" t="str">
        <f t="shared" ca="1" si="1038"/>
        <v/>
      </c>
      <c r="K1133" s="7"/>
      <c r="L1133" s="6" t="str">
        <f ca="1">IF($H1133="","",IF($J1133="",VLOOKUP($I1133,Sterbetafeln!$A$4:$I$124,$D$10,FALSE),MAX(0.0005,VLOOKUP($I1133,Sterbetafeln!$A$4:$I$124,$D$10,FALSE)*VLOOKUP($J1133,Sterbetafeln!$A$4:$I$124,$D$13,FALSE))))</f>
        <v/>
      </c>
      <c r="M1133" s="78">
        <f ca="1">SUM($O$3:$O1133)</f>
        <v>0</v>
      </c>
      <c r="N1133" s="25" t="str">
        <f t="shared" ca="1" si="1052"/>
        <v/>
      </c>
      <c r="O1133" s="25" t="str">
        <f t="shared" ca="1" si="1053"/>
        <v/>
      </c>
      <c r="P1133" s="25" t="str">
        <f t="shared" ca="1" si="1054"/>
        <v/>
      </c>
      <c r="Q1133" s="7" t="str">
        <f t="shared" ca="1" si="1055"/>
        <v/>
      </c>
      <c r="R1133" s="25" t="str">
        <f t="shared" ca="1" si="1056"/>
        <v/>
      </c>
      <c r="S1133" s="25">
        <f ca="1">SUM(R$3:R1133)</f>
        <v>0</v>
      </c>
      <c r="T1133" s="25" t="str">
        <f t="shared" ca="1" si="1057"/>
        <v/>
      </c>
      <c r="U1133" s="25" t="str">
        <f t="shared" ca="1" si="1039"/>
        <v/>
      </c>
      <c r="V1133" s="25" t="str">
        <f t="shared" ca="1" si="1058"/>
        <v/>
      </c>
      <c r="W1133" s="25" t="str">
        <f t="shared" ca="1" si="1040"/>
        <v/>
      </c>
      <c r="X1133" s="25" t="str">
        <f t="shared" ca="1" si="1059"/>
        <v/>
      </c>
      <c r="Y1133" s="25" t="str">
        <f t="shared" ca="1" si="1041"/>
        <v/>
      </c>
      <c r="Z1133" s="25" t="str">
        <f t="shared" ca="1" si="1092"/>
        <v/>
      </c>
      <c r="AA1133" s="25" t="str">
        <f t="shared" ca="1" si="1060"/>
        <v/>
      </c>
      <c r="AB1133" s="25" t="str">
        <f ca="1">IF($H1133="","",IF($Q1133="x",SUM(U$3:W1133)+SUM(Z$3:AA1133)-SUM(AB$3:AB1132),0))</f>
        <v/>
      </c>
      <c r="AC1133" s="25" t="str">
        <f t="shared" ca="1" si="1061"/>
        <v/>
      </c>
      <c r="AD1133" s="25" t="str">
        <f t="shared" ca="1" si="1042"/>
        <v/>
      </c>
      <c r="AE1133" s="7"/>
      <c r="AF1133" s="25" t="str">
        <f t="shared" ca="1" si="1062"/>
        <v/>
      </c>
      <c r="AG1133" s="25">
        <f ca="1">SUM(AF$3:AF1133)</f>
        <v>0</v>
      </c>
      <c r="AH1133" s="25" t="str">
        <f t="shared" ca="1" si="1063"/>
        <v/>
      </c>
      <c r="AI1133" s="25" t="str">
        <f t="shared" ca="1" si="1043"/>
        <v/>
      </c>
      <c r="AJ1133" s="25" t="str">
        <f t="shared" ca="1" si="1064"/>
        <v/>
      </c>
      <c r="AK1133" s="25" t="str">
        <f t="shared" ca="1" si="1044"/>
        <v/>
      </c>
      <c r="AL1133" s="25" t="str">
        <f t="shared" ca="1" si="1065"/>
        <v/>
      </c>
      <c r="AM1133" s="25" t="str">
        <f t="shared" ca="1" si="1045"/>
        <v/>
      </c>
      <c r="AN1133" s="25" t="str">
        <f t="shared" ca="1" si="1066"/>
        <v/>
      </c>
      <c r="AO1133" s="25" t="str">
        <f t="shared" ca="1" si="1067"/>
        <v/>
      </c>
      <c r="AP1133" s="25" t="str">
        <f ca="1">IF($H1133="","",IF($Q1133="x",SUM(AI$3:AK1133)+SUM(AN$3:AO1133)-SUM(AP$3:AP1132),0))</f>
        <v/>
      </c>
      <c r="AQ1133" s="25" t="str">
        <f t="shared" ca="1" si="1068"/>
        <v/>
      </c>
      <c r="AR1133" s="25" t="str">
        <f t="shared" ca="1" si="1046"/>
        <v/>
      </c>
      <c r="AS1133" s="7"/>
      <c r="AT1133" s="25" t="str">
        <f t="shared" ca="1" si="1069"/>
        <v/>
      </c>
      <c r="AU1133" s="25">
        <f ca="1">SUM(AT$3:AT1133)</f>
        <v>0</v>
      </c>
      <c r="AV1133" s="25" t="str">
        <f t="shared" ca="1" si="1070"/>
        <v/>
      </c>
      <c r="AW1133" s="25" t="str">
        <f t="shared" ca="1" si="1047"/>
        <v/>
      </c>
      <c r="AX1133" s="25" t="str">
        <f t="shared" ca="1" si="1071"/>
        <v/>
      </c>
      <c r="AY1133" s="25" t="str">
        <f t="shared" ca="1" si="1072"/>
        <v/>
      </c>
      <c r="AZ1133" s="25" t="str">
        <f t="shared" ca="1" si="1073"/>
        <v/>
      </c>
      <c r="BA1133" s="25" t="str">
        <f t="shared" ca="1" si="1074"/>
        <v/>
      </c>
      <c r="BB1133" s="25" t="str">
        <f t="shared" ca="1" si="1075"/>
        <v/>
      </c>
      <c r="BC1133" s="25" t="str">
        <f t="shared" ca="1" si="1076"/>
        <v/>
      </c>
      <c r="BD1133" s="25" t="str">
        <f ca="1">IF($H1133="","",IF($Q1133="x",SUM(AW$3:AY1133)+SUM(BB$3:BC1133)-SUM(BD$3:BD1132),0))</f>
        <v/>
      </c>
      <c r="BE1133" s="25" t="str">
        <f t="shared" ca="1" si="1077"/>
        <v/>
      </c>
      <c r="BF1133" s="25" t="str">
        <f t="shared" ca="1" si="1048"/>
        <v/>
      </c>
      <c r="BG1133" s="7"/>
      <c r="BI1133" s="25" t="str">
        <f t="shared" ca="1" si="1078"/>
        <v/>
      </c>
      <c r="BJ1133" s="25">
        <f ca="1">SUM(BI$3:BI1133)</f>
        <v>0</v>
      </c>
      <c r="BK1133" s="25" t="str">
        <f t="shared" ca="1" si="1090"/>
        <v/>
      </c>
      <c r="BL1133" s="25" t="str">
        <f t="shared" ca="1" si="1049"/>
        <v/>
      </c>
      <c r="BM1133" s="25" t="str">
        <f t="shared" ca="1" si="1079"/>
        <v/>
      </c>
      <c r="BN1133" s="25" t="str">
        <f t="shared" ca="1" si="1080"/>
        <v/>
      </c>
      <c r="BO1133" s="25" t="str">
        <f t="shared" ca="1" si="1081"/>
        <v/>
      </c>
      <c r="BP1133" s="25" t="str">
        <f t="shared" ca="1" si="1082"/>
        <v/>
      </c>
      <c r="BQ1133" s="25" t="str">
        <f t="shared" ca="1" si="1083"/>
        <v/>
      </c>
      <c r="BR1133" s="25" t="str">
        <f t="shared" ca="1" si="1084"/>
        <v/>
      </c>
      <c r="BS1133" s="25" t="str">
        <f ca="1">IF($H1133="","",IF($Q1133="x",SUM(BL$3:BN1133)+SUM(BQ$3:BR1133)-SUM(BS$3:BS1132),0))</f>
        <v/>
      </c>
      <c r="BT1133" s="25" t="str">
        <f t="shared" ca="1" si="1085"/>
        <v/>
      </c>
      <c r="BU1133" s="25" t="str">
        <f t="shared" ca="1" si="1050"/>
        <v/>
      </c>
      <c r="BV1133" s="7"/>
      <c r="BY1133" s="7"/>
      <c r="CB1133" s="131">
        <f t="shared" si="1034"/>
        <v>1130</v>
      </c>
      <c r="CC1133" s="132" t="str">
        <f t="shared" ca="1" si="1086"/>
        <v/>
      </c>
      <c r="CD1133" s="133" t="str">
        <f t="shared" ca="1" si="1035"/>
        <v/>
      </c>
      <c r="CE1133" s="133" t="str">
        <f t="shared" ca="1" si="1087"/>
        <v/>
      </c>
      <c r="CF1133" s="133" t="str">
        <f t="shared" ca="1" si="1036"/>
        <v/>
      </c>
      <c r="CG1133" s="133" t="str">
        <f t="shared" ca="1" si="1088"/>
        <v/>
      </c>
      <c r="CH1133" s="133" t="str">
        <f ca="1">IF($H1133="","",IF(MONTH($H1133)=MONTH($C$4)-1,MAX(0,(CG1133-SUM(N1122:N1133)+SUM(O1122:O1133))-(VLOOKUP(CB1133-12,$CB$3:$CH1132,6,FALSE))),0)*0.25)</f>
        <v/>
      </c>
      <c r="CI1133" s="133" t="str">
        <f ca="1">IF($H1133="","",CG1133-SUM($CH$4:$CH1133))</f>
        <v/>
      </c>
      <c r="CK1133" s="133" t="str">
        <f ca="1">IF($H1133="","",SUM($N$4:$N1133)+$CK$3)</f>
        <v/>
      </c>
      <c r="CL1133" s="133" t="str">
        <f ca="1">IF($H1133="","",SUM($O$4:$O1133))</f>
        <v/>
      </c>
      <c r="CM1133" s="133" t="str">
        <f t="shared" ca="1" si="1093"/>
        <v/>
      </c>
      <c r="CN1133" s="133" t="str">
        <f ca="1">IF($H1133="","",ROUND(IF(MONTH($H1133)=MONTH($C$4)-1,BT1133*(1+CC1133)-SUM($CM$4:$CM1133),0),2))</f>
        <v/>
      </c>
      <c r="CZ1133" s="132" t="str">
        <f t="shared" ca="1" si="1051"/>
        <v/>
      </c>
    </row>
    <row r="1134" spans="6:104" x14ac:dyDescent="0.2">
      <c r="F1134" s="3">
        <v>1131</v>
      </c>
      <c r="G1134" s="3">
        <f t="shared" si="1091"/>
        <v>95</v>
      </c>
      <c r="H1134" s="8" t="str">
        <f t="shared" ca="1" si="1089"/>
        <v/>
      </c>
      <c r="I1134" s="6" t="str">
        <f t="shared" ca="1" si="1037"/>
        <v/>
      </c>
      <c r="J1134" s="6" t="str">
        <f t="shared" ca="1" si="1038"/>
        <v/>
      </c>
      <c r="K1134" s="7"/>
      <c r="L1134" s="6" t="str">
        <f ca="1">IF($H1134="","",IF($J1134="",VLOOKUP($I1134,Sterbetafeln!$A$4:$I$124,$D$10,FALSE),MAX(0.0005,VLOOKUP($I1134,Sterbetafeln!$A$4:$I$124,$D$10,FALSE)*VLOOKUP($J1134,Sterbetafeln!$A$4:$I$124,$D$13,FALSE))))</f>
        <v/>
      </c>
      <c r="M1134" s="78">
        <f ca="1">SUM($O$3:$O1134)</f>
        <v>0</v>
      </c>
      <c r="N1134" s="25" t="str">
        <f t="shared" ca="1" si="1052"/>
        <v/>
      </c>
      <c r="O1134" s="25" t="str">
        <f t="shared" ca="1" si="1053"/>
        <v/>
      </c>
      <c r="P1134" s="25" t="str">
        <f t="shared" ca="1" si="1054"/>
        <v/>
      </c>
      <c r="Q1134" s="7" t="str">
        <f t="shared" ca="1" si="1055"/>
        <v/>
      </c>
      <c r="R1134" s="25" t="str">
        <f t="shared" ca="1" si="1056"/>
        <v/>
      </c>
      <c r="S1134" s="25">
        <f ca="1">SUM(R$3:R1134)</f>
        <v>0</v>
      </c>
      <c r="T1134" s="25" t="str">
        <f t="shared" ca="1" si="1057"/>
        <v/>
      </c>
      <c r="U1134" s="25" t="str">
        <f t="shared" ca="1" si="1039"/>
        <v/>
      </c>
      <c r="V1134" s="25" t="str">
        <f t="shared" ca="1" si="1058"/>
        <v/>
      </c>
      <c r="W1134" s="25" t="str">
        <f t="shared" ca="1" si="1040"/>
        <v/>
      </c>
      <c r="X1134" s="25" t="str">
        <f t="shared" ca="1" si="1059"/>
        <v/>
      </c>
      <c r="Y1134" s="25" t="str">
        <f t="shared" ca="1" si="1041"/>
        <v/>
      </c>
      <c r="Z1134" s="25" t="str">
        <f t="shared" ca="1" si="1092"/>
        <v/>
      </c>
      <c r="AA1134" s="25" t="str">
        <f t="shared" ca="1" si="1060"/>
        <v/>
      </c>
      <c r="AB1134" s="25" t="str">
        <f ca="1">IF($H1134="","",IF($Q1134="x",SUM(U$3:W1134)+SUM(Z$3:AA1134)-SUM(AB$3:AB1133),0))</f>
        <v/>
      </c>
      <c r="AC1134" s="25" t="str">
        <f t="shared" ca="1" si="1061"/>
        <v/>
      </c>
      <c r="AD1134" s="25" t="str">
        <f t="shared" ca="1" si="1042"/>
        <v/>
      </c>
      <c r="AE1134" s="7"/>
      <c r="AF1134" s="25" t="str">
        <f t="shared" ca="1" si="1062"/>
        <v/>
      </c>
      <c r="AG1134" s="25">
        <f ca="1">SUM(AF$3:AF1134)</f>
        <v>0</v>
      </c>
      <c r="AH1134" s="25" t="str">
        <f t="shared" ca="1" si="1063"/>
        <v/>
      </c>
      <c r="AI1134" s="25" t="str">
        <f t="shared" ca="1" si="1043"/>
        <v/>
      </c>
      <c r="AJ1134" s="25" t="str">
        <f t="shared" ca="1" si="1064"/>
        <v/>
      </c>
      <c r="AK1134" s="25" t="str">
        <f t="shared" ca="1" si="1044"/>
        <v/>
      </c>
      <c r="AL1134" s="25" t="str">
        <f t="shared" ca="1" si="1065"/>
        <v/>
      </c>
      <c r="AM1134" s="25" t="str">
        <f t="shared" ca="1" si="1045"/>
        <v/>
      </c>
      <c r="AN1134" s="25" t="str">
        <f t="shared" ca="1" si="1066"/>
        <v/>
      </c>
      <c r="AO1134" s="25" t="str">
        <f t="shared" ca="1" si="1067"/>
        <v/>
      </c>
      <c r="AP1134" s="25" t="str">
        <f ca="1">IF($H1134="","",IF($Q1134="x",SUM(AI$3:AK1134)+SUM(AN$3:AO1134)-SUM(AP$3:AP1133),0))</f>
        <v/>
      </c>
      <c r="AQ1134" s="25" t="str">
        <f t="shared" ca="1" si="1068"/>
        <v/>
      </c>
      <c r="AR1134" s="25" t="str">
        <f t="shared" ca="1" si="1046"/>
        <v/>
      </c>
      <c r="AS1134" s="7"/>
      <c r="AT1134" s="25" t="str">
        <f t="shared" ca="1" si="1069"/>
        <v/>
      </c>
      <c r="AU1134" s="25">
        <f ca="1">SUM(AT$3:AT1134)</f>
        <v>0</v>
      </c>
      <c r="AV1134" s="25" t="str">
        <f t="shared" ca="1" si="1070"/>
        <v/>
      </c>
      <c r="AW1134" s="25" t="str">
        <f t="shared" ca="1" si="1047"/>
        <v/>
      </c>
      <c r="AX1134" s="25" t="str">
        <f t="shared" ca="1" si="1071"/>
        <v/>
      </c>
      <c r="AY1134" s="25" t="str">
        <f t="shared" ca="1" si="1072"/>
        <v/>
      </c>
      <c r="AZ1134" s="25" t="str">
        <f t="shared" ca="1" si="1073"/>
        <v/>
      </c>
      <c r="BA1134" s="25" t="str">
        <f t="shared" ca="1" si="1074"/>
        <v/>
      </c>
      <c r="BB1134" s="25" t="str">
        <f t="shared" ca="1" si="1075"/>
        <v/>
      </c>
      <c r="BC1134" s="25" t="str">
        <f t="shared" ca="1" si="1076"/>
        <v/>
      </c>
      <c r="BD1134" s="25" t="str">
        <f ca="1">IF($H1134="","",IF($Q1134="x",SUM(AW$3:AY1134)+SUM(BB$3:BC1134)-SUM(BD$3:BD1133),0))</f>
        <v/>
      </c>
      <c r="BE1134" s="25" t="str">
        <f t="shared" ca="1" si="1077"/>
        <v/>
      </c>
      <c r="BF1134" s="25" t="str">
        <f t="shared" ca="1" si="1048"/>
        <v/>
      </c>
      <c r="BG1134" s="7"/>
      <c r="BI1134" s="25" t="str">
        <f t="shared" ca="1" si="1078"/>
        <v/>
      </c>
      <c r="BJ1134" s="25">
        <f ca="1">SUM(BI$3:BI1134)</f>
        <v>0</v>
      </c>
      <c r="BK1134" s="25" t="str">
        <f t="shared" ca="1" si="1090"/>
        <v/>
      </c>
      <c r="BL1134" s="25" t="str">
        <f t="shared" ca="1" si="1049"/>
        <v/>
      </c>
      <c r="BM1134" s="25" t="str">
        <f t="shared" ca="1" si="1079"/>
        <v/>
      </c>
      <c r="BN1134" s="25" t="str">
        <f t="shared" ca="1" si="1080"/>
        <v/>
      </c>
      <c r="BO1134" s="25" t="str">
        <f t="shared" ca="1" si="1081"/>
        <v/>
      </c>
      <c r="BP1134" s="25" t="str">
        <f t="shared" ca="1" si="1082"/>
        <v/>
      </c>
      <c r="BQ1134" s="25" t="str">
        <f t="shared" ca="1" si="1083"/>
        <v/>
      </c>
      <c r="BR1134" s="25" t="str">
        <f t="shared" ca="1" si="1084"/>
        <v/>
      </c>
      <c r="BS1134" s="25" t="str">
        <f ca="1">IF($H1134="","",IF($Q1134="x",SUM(BL$3:BN1134)+SUM(BQ$3:BR1134)-SUM(BS$3:BS1133),0))</f>
        <v/>
      </c>
      <c r="BT1134" s="25" t="str">
        <f t="shared" ca="1" si="1085"/>
        <v/>
      </c>
      <c r="BU1134" s="25" t="str">
        <f t="shared" ca="1" si="1050"/>
        <v/>
      </c>
      <c r="BV1134" s="7"/>
      <c r="BY1134" s="7"/>
      <c r="CB1134" s="131">
        <f t="shared" si="1034"/>
        <v>1131</v>
      </c>
      <c r="CC1134" s="132" t="str">
        <f t="shared" ca="1" si="1086"/>
        <v/>
      </c>
      <c r="CD1134" s="133" t="str">
        <f t="shared" ca="1" si="1035"/>
        <v/>
      </c>
      <c r="CE1134" s="133" t="str">
        <f t="shared" ca="1" si="1087"/>
        <v/>
      </c>
      <c r="CF1134" s="133" t="str">
        <f t="shared" ca="1" si="1036"/>
        <v/>
      </c>
      <c r="CG1134" s="133" t="str">
        <f t="shared" ca="1" si="1088"/>
        <v/>
      </c>
      <c r="CH1134" s="133" t="str">
        <f ca="1">IF($H1134="","",IF(MONTH($H1134)=MONTH($C$4)-1,MAX(0,(CG1134-SUM(N1123:N1134)+SUM(O1123:O1134))-(VLOOKUP(CB1134-12,$CB$3:$CH1133,6,FALSE))),0)*0.25)</f>
        <v/>
      </c>
      <c r="CI1134" s="133" t="str">
        <f ca="1">IF($H1134="","",CG1134-SUM($CH$4:$CH1134))</f>
        <v/>
      </c>
      <c r="CK1134" s="133" t="str">
        <f ca="1">IF($H1134="","",SUM($N$4:$N1134)+$CK$3)</f>
        <v/>
      </c>
      <c r="CL1134" s="133" t="str">
        <f ca="1">IF($H1134="","",SUM($O$4:$O1134))</f>
        <v/>
      </c>
      <c r="CM1134" s="133" t="str">
        <f t="shared" ca="1" si="1093"/>
        <v/>
      </c>
      <c r="CN1134" s="133" t="str">
        <f ca="1">IF($H1134="","",ROUND(IF(MONTH($H1134)=MONTH($C$4)-1,BT1134*(1+CC1134)-SUM($CM$4:$CM1134),0),2))</f>
        <v/>
      </c>
      <c r="CZ1134" s="132" t="str">
        <f t="shared" ca="1" si="1051"/>
        <v/>
      </c>
    </row>
    <row r="1135" spans="6:104" x14ac:dyDescent="0.2">
      <c r="F1135" s="3">
        <v>1132</v>
      </c>
      <c r="G1135" s="3">
        <f t="shared" si="1091"/>
        <v>95</v>
      </c>
      <c r="H1135" s="8" t="str">
        <f t="shared" ca="1" si="1089"/>
        <v/>
      </c>
      <c r="I1135" s="6" t="str">
        <f t="shared" ca="1" si="1037"/>
        <v/>
      </c>
      <c r="J1135" s="6" t="str">
        <f t="shared" ca="1" si="1038"/>
        <v/>
      </c>
      <c r="K1135" s="7"/>
      <c r="L1135" s="6" t="str">
        <f ca="1">IF($H1135="","",IF($J1135="",VLOOKUP($I1135,Sterbetafeln!$A$4:$I$124,$D$10,FALSE),MAX(0.0005,VLOOKUP($I1135,Sterbetafeln!$A$4:$I$124,$D$10,FALSE)*VLOOKUP($J1135,Sterbetafeln!$A$4:$I$124,$D$13,FALSE))))</f>
        <v/>
      </c>
      <c r="M1135" s="78">
        <f ca="1">SUM($O$3:$O1135)</f>
        <v>0</v>
      </c>
      <c r="N1135" s="25" t="str">
        <f t="shared" ca="1" si="1052"/>
        <v/>
      </c>
      <c r="O1135" s="25" t="str">
        <f t="shared" ca="1" si="1053"/>
        <v/>
      </c>
      <c r="P1135" s="25" t="str">
        <f t="shared" ca="1" si="1054"/>
        <v/>
      </c>
      <c r="Q1135" s="7" t="str">
        <f t="shared" ca="1" si="1055"/>
        <v/>
      </c>
      <c r="R1135" s="25" t="str">
        <f t="shared" ca="1" si="1056"/>
        <v/>
      </c>
      <c r="S1135" s="25">
        <f ca="1">SUM(R$3:R1135)</f>
        <v>0</v>
      </c>
      <c r="T1135" s="25" t="str">
        <f t="shared" ca="1" si="1057"/>
        <v/>
      </c>
      <c r="U1135" s="25" t="str">
        <f t="shared" ca="1" si="1039"/>
        <v/>
      </c>
      <c r="V1135" s="25" t="str">
        <f t="shared" ca="1" si="1058"/>
        <v/>
      </c>
      <c r="W1135" s="25" t="str">
        <f t="shared" ca="1" si="1040"/>
        <v/>
      </c>
      <c r="X1135" s="25" t="str">
        <f t="shared" ca="1" si="1059"/>
        <v/>
      </c>
      <c r="Y1135" s="25" t="str">
        <f t="shared" ca="1" si="1041"/>
        <v/>
      </c>
      <c r="Z1135" s="25" t="str">
        <f t="shared" ca="1" si="1092"/>
        <v/>
      </c>
      <c r="AA1135" s="25" t="str">
        <f t="shared" ca="1" si="1060"/>
        <v/>
      </c>
      <c r="AB1135" s="25" t="str">
        <f ca="1">IF($H1135="","",IF($Q1135="x",SUM(U$3:W1135)+SUM(Z$3:AA1135)-SUM(AB$3:AB1134),0))</f>
        <v/>
      </c>
      <c r="AC1135" s="25" t="str">
        <f t="shared" ca="1" si="1061"/>
        <v/>
      </c>
      <c r="AD1135" s="25" t="str">
        <f t="shared" ca="1" si="1042"/>
        <v/>
      </c>
      <c r="AE1135" s="7"/>
      <c r="AF1135" s="25" t="str">
        <f t="shared" ca="1" si="1062"/>
        <v/>
      </c>
      <c r="AG1135" s="25">
        <f ca="1">SUM(AF$3:AF1135)</f>
        <v>0</v>
      </c>
      <c r="AH1135" s="25" t="str">
        <f t="shared" ca="1" si="1063"/>
        <v/>
      </c>
      <c r="AI1135" s="25" t="str">
        <f t="shared" ca="1" si="1043"/>
        <v/>
      </c>
      <c r="AJ1135" s="25" t="str">
        <f t="shared" ca="1" si="1064"/>
        <v/>
      </c>
      <c r="AK1135" s="25" t="str">
        <f t="shared" ca="1" si="1044"/>
        <v/>
      </c>
      <c r="AL1135" s="25" t="str">
        <f t="shared" ca="1" si="1065"/>
        <v/>
      </c>
      <c r="AM1135" s="25" t="str">
        <f t="shared" ca="1" si="1045"/>
        <v/>
      </c>
      <c r="AN1135" s="25" t="str">
        <f t="shared" ca="1" si="1066"/>
        <v/>
      </c>
      <c r="AO1135" s="25" t="str">
        <f t="shared" ca="1" si="1067"/>
        <v/>
      </c>
      <c r="AP1135" s="25" t="str">
        <f ca="1">IF($H1135="","",IF($Q1135="x",SUM(AI$3:AK1135)+SUM(AN$3:AO1135)-SUM(AP$3:AP1134),0))</f>
        <v/>
      </c>
      <c r="AQ1135" s="25" t="str">
        <f t="shared" ca="1" si="1068"/>
        <v/>
      </c>
      <c r="AR1135" s="25" t="str">
        <f t="shared" ca="1" si="1046"/>
        <v/>
      </c>
      <c r="AS1135" s="7"/>
      <c r="AT1135" s="25" t="str">
        <f t="shared" ca="1" si="1069"/>
        <v/>
      </c>
      <c r="AU1135" s="25">
        <f ca="1">SUM(AT$3:AT1135)</f>
        <v>0</v>
      </c>
      <c r="AV1135" s="25" t="str">
        <f t="shared" ca="1" si="1070"/>
        <v/>
      </c>
      <c r="AW1135" s="25" t="str">
        <f t="shared" ca="1" si="1047"/>
        <v/>
      </c>
      <c r="AX1135" s="25" t="str">
        <f t="shared" ca="1" si="1071"/>
        <v/>
      </c>
      <c r="AY1135" s="25" t="str">
        <f t="shared" ca="1" si="1072"/>
        <v/>
      </c>
      <c r="AZ1135" s="25" t="str">
        <f t="shared" ca="1" si="1073"/>
        <v/>
      </c>
      <c r="BA1135" s="25" t="str">
        <f t="shared" ca="1" si="1074"/>
        <v/>
      </c>
      <c r="BB1135" s="25" t="str">
        <f t="shared" ca="1" si="1075"/>
        <v/>
      </c>
      <c r="BC1135" s="25" t="str">
        <f t="shared" ca="1" si="1076"/>
        <v/>
      </c>
      <c r="BD1135" s="25" t="str">
        <f ca="1">IF($H1135="","",IF($Q1135="x",SUM(AW$3:AY1135)+SUM(BB$3:BC1135)-SUM(BD$3:BD1134),0))</f>
        <v/>
      </c>
      <c r="BE1135" s="25" t="str">
        <f t="shared" ca="1" si="1077"/>
        <v/>
      </c>
      <c r="BF1135" s="25" t="str">
        <f t="shared" ca="1" si="1048"/>
        <v/>
      </c>
      <c r="BG1135" s="7"/>
      <c r="BI1135" s="25" t="str">
        <f t="shared" ca="1" si="1078"/>
        <v/>
      </c>
      <c r="BJ1135" s="25">
        <f ca="1">SUM(BI$3:BI1135)</f>
        <v>0</v>
      </c>
      <c r="BK1135" s="25" t="str">
        <f t="shared" ca="1" si="1090"/>
        <v/>
      </c>
      <c r="BL1135" s="25" t="str">
        <f t="shared" ca="1" si="1049"/>
        <v/>
      </c>
      <c r="BM1135" s="25" t="str">
        <f t="shared" ca="1" si="1079"/>
        <v/>
      </c>
      <c r="BN1135" s="25" t="str">
        <f t="shared" ca="1" si="1080"/>
        <v/>
      </c>
      <c r="BO1135" s="25" t="str">
        <f t="shared" ca="1" si="1081"/>
        <v/>
      </c>
      <c r="BP1135" s="25" t="str">
        <f t="shared" ca="1" si="1082"/>
        <v/>
      </c>
      <c r="BQ1135" s="25" t="str">
        <f t="shared" ca="1" si="1083"/>
        <v/>
      </c>
      <c r="BR1135" s="25" t="str">
        <f t="shared" ca="1" si="1084"/>
        <v/>
      </c>
      <c r="BS1135" s="25" t="str">
        <f ca="1">IF($H1135="","",IF($Q1135="x",SUM(BL$3:BN1135)+SUM(BQ$3:BR1135)-SUM(BS$3:BS1134),0))</f>
        <v/>
      </c>
      <c r="BT1135" s="25" t="str">
        <f t="shared" ca="1" si="1085"/>
        <v/>
      </c>
      <c r="BU1135" s="25" t="str">
        <f t="shared" ca="1" si="1050"/>
        <v/>
      </c>
      <c r="BV1135" s="7"/>
      <c r="BY1135" s="7"/>
      <c r="CB1135" s="131">
        <f t="shared" si="1034"/>
        <v>1132</v>
      </c>
      <c r="CC1135" s="132" t="str">
        <f t="shared" ca="1" si="1086"/>
        <v/>
      </c>
      <c r="CD1135" s="133" t="str">
        <f t="shared" ca="1" si="1035"/>
        <v/>
      </c>
      <c r="CE1135" s="133" t="str">
        <f t="shared" ca="1" si="1087"/>
        <v/>
      </c>
      <c r="CF1135" s="133" t="str">
        <f t="shared" ca="1" si="1036"/>
        <v/>
      </c>
      <c r="CG1135" s="133" t="str">
        <f t="shared" ca="1" si="1088"/>
        <v/>
      </c>
      <c r="CH1135" s="133" t="str">
        <f ca="1">IF($H1135="","",IF(MONTH($H1135)=MONTH($C$4)-1,MAX(0,(CG1135-SUM(N1124:N1135)+SUM(O1124:O1135))-(VLOOKUP(CB1135-12,$CB$3:$CH1134,6,FALSE))),0)*0.25)</f>
        <v/>
      </c>
      <c r="CI1135" s="133" t="str">
        <f ca="1">IF($H1135="","",CG1135-SUM($CH$4:$CH1135))</f>
        <v/>
      </c>
      <c r="CK1135" s="133" t="str">
        <f ca="1">IF($H1135="","",SUM($N$4:$N1135)+$CK$3)</f>
        <v/>
      </c>
      <c r="CL1135" s="133" t="str">
        <f ca="1">IF($H1135="","",SUM($O$4:$O1135))</f>
        <v/>
      </c>
      <c r="CM1135" s="133" t="str">
        <f t="shared" ca="1" si="1093"/>
        <v/>
      </c>
      <c r="CN1135" s="133" t="str">
        <f ca="1">IF($H1135="","",ROUND(IF(MONTH($H1135)=MONTH($C$4)-1,BT1135*(1+CC1135)-SUM($CM$4:$CM1135),0),2))</f>
        <v/>
      </c>
      <c r="CZ1135" s="132" t="str">
        <f t="shared" ca="1" si="1051"/>
        <v/>
      </c>
    </row>
    <row r="1136" spans="6:104" x14ac:dyDescent="0.2">
      <c r="F1136" s="3">
        <v>1133</v>
      </c>
      <c r="G1136" s="3">
        <f t="shared" si="1091"/>
        <v>95</v>
      </c>
      <c r="H1136" s="8" t="str">
        <f t="shared" ca="1" si="1089"/>
        <v/>
      </c>
      <c r="I1136" s="6" t="str">
        <f t="shared" ca="1" si="1037"/>
        <v/>
      </c>
      <c r="J1136" s="6" t="str">
        <f t="shared" ca="1" si="1038"/>
        <v/>
      </c>
      <c r="K1136" s="7"/>
      <c r="L1136" s="6" t="str">
        <f ca="1">IF($H1136="","",IF($J1136="",VLOOKUP($I1136,Sterbetafeln!$A$4:$I$124,$D$10,FALSE),MAX(0.0005,VLOOKUP($I1136,Sterbetafeln!$A$4:$I$124,$D$10,FALSE)*VLOOKUP($J1136,Sterbetafeln!$A$4:$I$124,$D$13,FALSE))))</f>
        <v/>
      </c>
      <c r="M1136" s="78">
        <f ca="1">SUM($O$3:$O1136)</f>
        <v>0</v>
      </c>
      <c r="N1136" s="25" t="str">
        <f t="shared" ca="1" si="1052"/>
        <v/>
      </c>
      <c r="O1136" s="25" t="str">
        <f t="shared" ca="1" si="1053"/>
        <v/>
      </c>
      <c r="P1136" s="25" t="str">
        <f t="shared" ca="1" si="1054"/>
        <v/>
      </c>
      <c r="Q1136" s="7" t="str">
        <f t="shared" ca="1" si="1055"/>
        <v/>
      </c>
      <c r="R1136" s="25" t="str">
        <f t="shared" ca="1" si="1056"/>
        <v/>
      </c>
      <c r="S1136" s="25">
        <f ca="1">SUM(R$3:R1136)</f>
        <v>0</v>
      </c>
      <c r="T1136" s="25" t="str">
        <f t="shared" ca="1" si="1057"/>
        <v/>
      </c>
      <c r="U1136" s="25" t="str">
        <f t="shared" ca="1" si="1039"/>
        <v/>
      </c>
      <c r="V1136" s="25" t="str">
        <f t="shared" ca="1" si="1058"/>
        <v/>
      </c>
      <c r="W1136" s="25" t="str">
        <f t="shared" ca="1" si="1040"/>
        <v/>
      </c>
      <c r="X1136" s="25" t="str">
        <f t="shared" ca="1" si="1059"/>
        <v/>
      </c>
      <c r="Y1136" s="25" t="str">
        <f t="shared" ca="1" si="1041"/>
        <v/>
      </c>
      <c r="Z1136" s="25" t="str">
        <f t="shared" ca="1" si="1092"/>
        <v/>
      </c>
      <c r="AA1136" s="25" t="str">
        <f t="shared" ca="1" si="1060"/>
        <v/>
      </c>
      <c r="AB1136" s="25" t="str">
        <f ca="1">IF($H1136="","",IF($Q1136="x",SUM(U$3:W1136)+SUM(Z$3:AA1136)-SUM(AB$3:AB1135),0))</f>
        <v/>
      </c>
      <c r="AC1136" s="25" t="str">
        <f t="shared" ca="1" si="1061"/>
        <v/>
      </c>
      <c r="AD1136" s="25" t="str">
        <f t="shared" ca="1" si="1042"/>
        <v/>
      </c>
      <c r="AE1136" s="7"/>
      <c r="AF1136" s="25" t="str">
        <f t="shared" ca="1" si="1062"/>
        <v/>
      </c>
      <c r="AG1136" s="25">
        <f ca="1">SUM(AF$3:AF1136)</f>
        <v>0</v>
      </c>
      <c r="AH1136" s="25" t="str">
        <f t="shared" ca="1" si="1063"/>
        <v/>
      </c>
      <c r="AI1136" s="25" t="str">
        <f t="shared" ca="1" si="1043"/>
        <v/>
      </c>
      <c r="AJ1136" s="25" t="str">
        <f t="shared" ca="1" si="1064"/>
        <v/>
      </c>
      <c r="AK1136" s="25" t="str">
        <f t="shared" ca="1" si="1044"/>
        <v/>
      </c>
      <c r="AL1136" s="25" t="str">
        <f t="shared" ca="1" si="1065"/>
        <v/>
      </c>
      <c r="AM1136" s="25" t="str">
        <f t="shared" ca="1" si="1045"/>
        <v/>
      </c>
      <c r="AN1136" s="25" t="str">
        <f t="shared" ca="1" si="1066"/>
        <v/>
      </c>
      <c r="AO1136" s="25" t="str">
        <f t="shared" ca="1" si="1067"/>
        <v/>
      </c>
      <c r="AP1136" s="25" t="str">
        <f ca="1">IF($H1136="","",IF($Q1136="x",SUM(AI$3:AK1136)+SUM(AN$3:AO1136)-SUM(AP$3:AP1135),0))</f>
        <v/>
      </c>
      <c r="AQ1136" s="25" t="str">
        <f t="shared" ca="1" si="1068"/>
        <v/>
      </c>
      <c r="AR1136" s="25" t="str">
        <f t="shared" ca="1" si="1046"/>
        <v/>
      </c>
      <c r="AS1136" s="7"/>
      <c r="AT1136" s="25" t="str">
        <f t="shared" ca="1" si="1069"/>
        <v/>
      </c>
      <c r="AU1136" s="25">
        <f ca="1">SUM(AT$3:AT1136)</f>
        <v>0</v>
      </c>
      <c r="AV1136" s="25" t="str">
        <f t="shared" ca="1" si="1070"/>
        <v/>
      </c>
      <c r="AW1136" s="25" t="str">
        <f t="shared" ca="1" si="1047"/>
        <v/>
      </c>
      <c r="AX1136" s="25" t="str">
        <f t="shared" ca="1" si="1071"/>
        <v/>
      </c>
      <c r="AY1136" s="25" t="str">
        <f t="shared" ca="1" si="1072"/>
        <v/>
      </c>
      <c r="AZ1136" s="25" t="str">
        <f t="shared" ca="1" si="1073"/>
        <v/>
      </c>
      <c r="BA1136" s="25" t="str">
        <f t="shared" ca="1" si="1074"/>
        <v/>
      </c>
      <c r="BB1136" s="25" t="str">
        <f t="shared" ca="1" si="1075"/>
        <v/>
      </c>
      <c r="BC1136" s="25" t="str">
        <f t="shared" ca="1" si="1076"/>
        <v/>
      </c>
      <c r="BD1136" s="25" t="str">
        <f ca="1">IF($H1136="","",IF($Q1136="x",SUM(AW$3:AY1136)+SUM(BB$3:BC1136)-SUM(BD$3:BD1135),0))</f>
        <v/>
      </c>
      <c r="BE1136" s="25" t="str">
        <f t="shared" ca="1" si="1077"/>
        <v/>
      </c>
      <c r="BF1136" s="25" t="str">
        <f t="shared" ca="1" si="1048"/>
        <v/>
      </c>
      <c r="BG1136" s="7"/>
      <c r="BI1136" s="25" t="str">
        <f t="shared" ca="1" si="1078"/>
        <v/>
      </c>
      <c r="BJ1136" s="25">
        <f ca="1">SUM(BI$3:BI1136)</f>
        <v>0</v>
      </c>
      <c r="BK1136" s="25" t="str">
        <f t="shared" ca="1" si="1090"/>
        <v/>
      </c>
      <c r="BL1136" s="25" t="str">
        <f t="shared" ca="1" si="1049"/>
        <v/>
      </c>
      <c r="BM1136" s="25" t="str">
        <f t="shared" ca="1" si="1079"/>
        <v/>
      </c>
      <c r="BN1136" s="25" t="str">
        <f t="shared" ca="1" si="1080"/>
        <v/>
      </c>
      <c r="BO1136" s="25" t="str">
        <f t="shared" ca="1" si="1081"/>
        <v/>
      </c>
      <c r="BP1136" s="25" t="str">
        <f t="shared" ca="1" si="1082"/>
        <v/>
      </c>
      <c r="BQ1136" s="25" t="str">
        <f t="shared" ca="1" si="1083"/>
        <v/>
      </c>
      <c r="BR1136" s="25" t="str">
        <f t="shared" ca="1" si="1084"/>
        <v/>
      </c>
      <c r="BS1136" s="25" t="str">
        <f ca="1">IF($H1136="","",IF($Q1136="x",SUM(BL$3:BN1136)+SUM(BQ$3:BR1136)-SUM(BS$3:BS1135),0))</f>
        <v/>
      </c>
      <c r="BT1136" s="25" t="str">
        <f t="shared" ca="1" si="1085"/>
        <v/>
      </c>
      <c r="BU1136" s="25" t="str">
        <f t="shared" ca="1" si="1050"/>
        <v/>
      </c>
      <c r="BV1136" s="7"/>
      <c r="BY1136" s="7"/>
      <c r="CB1136" s="131">
        <f t="shared" si="1034"/>
        <v>1133</v>
      </c>
      <c r="CC1136" s="132" t="str">
        <f t="shared" ca="1" si="1086"/>
        <v/>
      </c>
      <c r="CD1136" s="133" t="str">
        <f t="shared" ca="1" si="1035"/>
        <v/>
      </c>
      <c r="CE1136" s="133" t="str">
        <f t="shared" ca="1" si="1087"/>
        <v/>
      </c>
      <c r="CF1136" s="133" t="str">
        <f t="shared" ca="1" si="1036"/>
        <v/>
      </c>
      <c r="CG1136" s="133" t="str">
        <f t="shared" ca="1" si="1088"/>
        <v/>
      </c>
      <c r="CH1136" s="133" t="str">
        <f ca="1">IF($H1136="","",IF(MONTH($H1136)=MONTH($C$4)-1,MAX(0,(CG1136-SUM(N1125:N1136)+SUM(O1125:O1136))-(VLOOKUP(CB1136-12,$CB$3:$CH1135,6,FALSE))),0)*0.25)</f>
        <v/>
      </c>
      <c r="CI1136" s="133" t="str">
        <f ca="1">IF($H1136="","",CG1136-SUM($CH$4:$CH1136))</f>
        <v/>
      </c>
      <c r="CK1136" s="133" t="str">
        <f ca="1">IF($H1136="","",SUM($N$4:$N1136)+$CK$3)</f>
        <v/>
      </c>
      <c r="CL1136" s="133" t="str">
        <f ca="1">IF($H1136="","",SUM($O$4:$O1136))</f>
        <v/>
      </c>
      <c r="CM1136" s="133" t="str">
        <f t="shared" ca="1" si="1093"/>
        <v/>
      </c>
      <c r="CN1136" s="133" t="str">
        <f ca="1">IF($H1136="","",ROUND(IF(MONTH($H1136)=MONTH($C$4)-1,BT1136*(1+CC1136)-SUM($CM$4:$CM1136),0),2))</f>
        <v/>
      </c>
      <c r="CZ1136" s="132" t="str">
        <f t="shared" ca="1" si="1051"/>
        <v/>
      </c>
    </row>
    <row r="1137" spans="6:104" x14ac:dyDescent="0.2">
      <c r="F1137" s="3">
        <v>1134</v>
      </c>
      <c r="G1137" s="3">
        <f t="shared" si="1091"/>
        <v>95</v>
      </c>
      <c r="H1137" s="8" t="str">
        <f t="shared" ca="1" si="1089"/>
        <v/>
      </c>
      <c r="I1137" s="6" t="str">
        <f t="shared" ca="1" si="1037"/>
        <v/>
      </c>
      <c r="J1137" s="6" t="str">
        <f t="shared" ca="1" si="1038"/>
        <v/>
      </c>
      <c r="K1137" s="7"/>
      <c r="L1137" s="6" t="str">
        <f ca="1">IF($H1137="","",IF($J1137="",VLOOKUP($I1137,Sterbetafeln!$A$4:$I$124,$D$10,FALSE),MAX(0.0005,VLOOKUP($I1137,Sterbetafeln!$A$4:$I$124,$D$10,FALSE)*VLOOKUP($J1137,Sterbetafeln!$A$4:$I$124,$D$13,FALSE))))</f>
        <v/>
      </c>
      <c r="M1137" s="78">
        <f ca="1">SUM($O$3:$O1137)</f>
        <v>0</v>
      </c>
      <c r="N1137" s="25" t="str">
        <f t="shared" ca="1" si="1052"/>
        <v/>
      </c>
      <c r="O1137" s="25" t="str">
        <f t="shared" ca="1" si="1053"/>
        <v/>
      </c>
      <c r="P1137" s="25" t="str">
        <f t="shared" ca="1" si="1054"/>
        <v/>
      </c>
      <c r="Q1137" s="7" t="str">
        <f t="shared" ca="1" si="1055"/>
        <v/>
      </c>
      <c r="R1137" s="25" t="str">
        <f t="shared" ca="1" si="1056"/>
        <v/>
      </c>
      <c r="S1137" s="25">
        <f ca="1">SUM(R$3:R1137)</f>
        <v>0</v>
      </c>
      <c r="T1137" s="25" t="str">
        <f t="shared" ca="1" si="1057"/>
        <v/>
      </c>
      <c r="U1137" s="25" t="str">
        <f t="shared" ca="1" si="1039"/>
        <v/>
      </c>
      <c r="V1137" s="25" t="str">
        <f t="shared" ca="1" si="1058"/>
        <v/>
      </c>
      <c r="W1137" s="25" t="str">
        <f t="shared" ca="1" si="1040"/>
        <v/>
      </c>
      <c r="X1137" s="25" t="str">
        <f t="shared" ca="1" si="1059"/>
        <v/>
      </c>
      <c r="Y1137" s="25" t="str">
        <f t="shared" ca="1" si="1041"/>
        <v/>
      </c>
      <c r="Z1137" s="25" t="str">
        <f t="shared" ca="1" si="1092"/>
        <v/>
      </c>
      <c r="AA1137" s="25" t="str">
        <f t="shared" ca="1" si="1060"/>
        <v/>
      </c>
      <c r="AB1137" s="25" t="str">
        <f ca="1">IF($H1137="","",IF($Q1137="x",SUM(U$3:W1137)+SUM(Z$3:AA1137)-SUM(AB$3:AB1136),0))</f>
        <v/>
      </c>
      <c r="AC1137" s="25" t="str">
        <f t="shared" ca="1" si="1061"/>
        <v/>
      </c>
      <c r="AD1137" s="25" t="str">
        <f t="shared" ca="1" si="1042"/>
        <v/>
      </c>
      <c r="AE1137" s="7"/>
      <c r="AF1137" s="25" t="str">
        <f t="shared" ca="1" si="1062"/>
        <v/>
      </c>
      <c r="AG1137" s="25">
        <f ca="1">SUM(AF$3:AF1137)</f>
        <v>0</v>
      </c>
      <c r="AH1137" s="25" t="str">
        <f t="shared" ca="1" si="1063"/>
        <v/>
      </c>
      <c r="AI1137" s="25" t="str">
        <f t="shared" ca="1" si="1043"/>
        <v/>
      </c>
      <c r="AJ1137" s="25" t="str">
        <f t="shared" ca="1" si="1064"/>
        <v/>
      </c>
      <c r="AK1137" s="25" t="str">
        <f t="shared" ca="1" si="1044"/>
        <v/>
      </c>
      <c r="AL1137" s="25" t="str">
        <f t="shared" ca="1" si="1065"/>
        <v/>
      </c>
      <c r="AM1137" s="25" t="str">
        <f t="shared" ca="1" si="1045"/>
        <v/>
      </c>
      <c r="AN1137" s="25" t="str">
        <f t="shared" ca="1" si="1066"/>
        <v/>
      </c>
      <c r="AO1137" s="25" t="str">
        <f t="shared" ca="1" si="1067"/>
        <v/>
      </c>
      <c r="AP1137" s="25" t="str">
        <f ca="1">IF($H1137="","",IF($Q1137="x",SUM(AI$3:AK1137)+SUM(AN$3:AO1137)-SUM(AP$3:AP1136),0))</f>
        <v/>
      </c>
      <c r="AQ1137" s="25" t="str">
        <f t="shared" ca="1" si="1068"/>
        <v/>
      </c>
      <c r="AR1137" s="25" t="str">
        <f t="shared" ca="1" si="1046"/>
        <v/>
      </c>
      <c r="AS1137" s="7"/>
      <c r="AT1137" s="25" t="str">
        <f t="shared" ca="1" si="1069"/>
        <v/>
      </c>
      <c r="AU1137" s="25">
        <f ca="1">SUM(AT$3:AT1137)</f>
        <v>0</v>
      </c>
      <c r="AV1137" s="25" t="str">
        <f t="shared" ca="1" si="1070"/>
        <v/>
      </c>
      <c r="AW1137" s="25" t="str">
        <f t="shared" ca="1" si="1047"/>
        <v/>
      </c>
      <c r="AX1137" s="25" t="str">
        <f t="shared" ca="1" si="1071"/>
        <v/>
      </c>
      <c r="AY1137" s="25" t="str">
        <f t="shared" ca="1" si="1072"/>
        <v/>
      </c>
      <c r="AZ1137" s="25" t="str">
        <f t="shared" ca="1" si="1073"/>
        <v/>
      </c>
      <c r="BA1137" s="25" t="str">
        <f t="shared" ca="1" si="1074"/>
        <v/>
      </c>
      <c r="BB1137" s="25" t="str">
        <f t="shared" ca="1" si="1075"/>
        <v/>
      </c>
      <c r="BC1137" s="25" t="str">
        <f t="shared" ca="1" si="1076"/>
        <v/>
      </c>
      <c r="BD1137" s="25" t="str">
        <f ca="1">IF($H1137="","",IF($Q1137="x",SUM(AW$3:AY1137)+SUM(BB$3:BC1137)-SUM(BD$3:BD1136),0))</f>
        <v/>
      </c>
      <c r="BE1137" s="25" t="str">
        <f t="shared" ca="1" si="1077"/>
        <v/>
      </c>
      <c r="BF1137" s="25" t="str">
        <f t="shared" ca="1" si="1048"/>
        <v/>
      </c>
      <c r="BG1137" s="7"/>
      <c r="BI1137" s="25" t="str">
        <f t="shared" ca="1" si="1078"/>
        <v/>
      </c>
      <c r="BJ1137" s="25">
        <f ca="1">SUM(BI$3:BI1137)</f>
        <v>0</v>
      </c>
      <c r="BK1137" s="25" t="str">
        <f t="shared" ca="1" si="1090"/>
        <v/>
      </c>
      <c r="BL1137" s="25" t="str">
        <f t="shared" ca="1" si="1049"/>
        <v/>
      </c>
      <c r="BM1137" s="25" t="str">
        <f t="shared" ca="1" si="1079"/>
        <v/>
      </c>
      <c r="BN1137" s="25" t="str">
        <f t="shared" ca="1" si="1080"/>
        <v/>
      </c>
      <c r="BO1137" s="25" t="str">
        <f t="shared" ca="1" si="1081"/>
        <v/>
      </c>
      <c r="BP1137" s="25" t="str">
        <f t="shared" ca="1" si="1082"/>
        <v/>
      </c>
      <c r="BQ1137" s="25" t="str">
        <f t="shared" ca="1" si="1083"/>
        <v/>
      </c>
      <c r="BR1137" s="25" t="str">
        <f t="shared" ca="1" si="1084"/>
        <v/>
      </c>
      <c r="BS1137" s="25" t="str">
        <f ca="1">IF($H1137="","",IF($Q1137="x",SUM(BL$3:BN1137)+SUM(BQ$3:BR1137)-SUM(BS$3:BS1136),0))</f>
        <v/>
      </c>
      <c r="BT1137" s="25" t="str">
        <f t="shared" ca="1" si="1085"/>
        <v/>
      </c>
      <c r="BU1137" s="25" t="str">
        <f t="shared" ca="1" si="1050"/>
        <v/>
      </c>
      <c r="BV1137" s="7"/>
      <c r="BY1137" s="7"/>
      <c r="CB1137" s="131">
        <f t="shared" si="1034"/>
        <v>1134</v>
      </c>
      <c r="CC1137" s="132" t="str">
        <f t="shared" ca="1" si="1086"/>
        <v/>
      </c>
      <c r="CD1137" s="133" t="str">
        <f t="shared" ca="1" si="1035"/>
        <v/>
      </c>
      <c r="CE1137" s="133" t="str">
        <f t="shared" ca="1" si="1087"/>
        <v/>
      </c>
      <c r="CF1137" s="133" t="str">
        <f t="shared" ca="1" si="1036"/>
        <v/>
      </c>
      <c r="CG1137" s="133" t="str">
        <f t="shared" ca="1" si="1088"/>
        <v/>
      </c>
      <c r="CH1137" s="133" t="str">
        <f ca="1">IF($H1137="","",IF(MONTH($H1137)=MONTH($C$4)-1,MAX(0,(CG1137-SUM(N1126:N1137)+SUM(O1126:O1137))-(VLOOKUP(CB1137-12,$CB$3:$CH1136,6,FALSE))),0)*0.25)</f>
        <v/>
      </c>
      <c r="CI1137" s="133" t="str">
        <f ca="1">IF($H1137="","",CG1137-SUM($CH$4:$CH1137))</f>
        <v/>
      </c>
      <c r="CK1137" s="133" t="str">
        <f ca="1">IF($H1137="","",SUM($N$4:$N1137)+$CK$3)</f>
        <v/>
      </c>
      <c r="CL1137" s="133" t="str">
        <f ca="1">IF($H1137="","",SUM($O$4:$O1137))</f>
        <v/>
      </c>
      <c r="CM1137" s="133" t="str">
        <f t="shared" ca="1" si="1093"/>
        <v/>
      </c>
      <c r="CN1137" s="133" t="str">
        <f ca="1">IF($H1137="","",ROUND(IF(MONTH($H1137)=MONTH($C$4)-1,BT1137*(1+CC1137)-SUM($CM$4:$CM1137),0),2))</f>
        <v/>
      </c>
      <c r="CZ1137" s="132" t="str">
        <f t="shared" ca="1" si="1051"/>
        <v/>
      </c>
    </row>
    <row r="1138" spans="6:104" x14ac:dyDescent="0.2">
      <c r="F1138" s="3">
        <v>1135</v>
      </c>
      <c r="G1138" s="3">
        <f t="shared" si="1091"/>
        <v>95</v>
      </c>
      <c r="H1138" s="8" t="str">
        <f t="shared" ca="1" si="1089"/>
        <v/>
      </c>
      <c r="I1138" s="6" t="str">
        <f t="shared" ca="1" si="1037"/>
        <v/>
      </c>
      <c r="J1138" s="6" t="str">
        <f t="shared" ca="1" si="1038"/>
        <v/>
      </c>
      <c r="K1138" s="7"/>
      <c r="L1138" s="6" t="str">
        <f ca="1">IF($H1138="","",IF($J1138="",VLOOKUP($I1138,Sterbetafeln!$A$4:$I$124,$D$10,FALSE),MAX(0.0005,VLOOKUP($I1138,Sterbetafeln!$A$4:$I$124,$D$10,FALSE)*VLOOKUP($J1138,Sterbetafeln!$A$4:$I$124,$D$13,FALSE))))</f>
        <v/>
      </c>
      <c r="M1138" s="78">
        <f ca="1">SUM($O$3:$O1138)</f>
        <v>0</v>
      </c>
      <c r="N1138" s="25" t="str">
        <f t="shared" ca="1" si="1052"/>
        <v/>
      </c>
      <c r="O1138" s="25" t="str">
        <f t="shared" ca="1" si="1053"/>
        <v/>
      </c>
      <c r="P1138" s="25" t="str">
        <f t="shared" ca="1" si="1054"/>
        <v/>
      </c>
      <c r="Q1138" s="7" t="str">
        <f t="shared" ca="1" si="1055"/>
        <v/>
      </c>
      <c r="R1138" s="25" t="str">
        <f t="shared" ca="1" si="1056"/>
        <v/>
      </c>
      <c r="S1138" s="25">
        <f ca="1">SUM(R$3:R1138)</f>
        <v>0</v>
      </c>
      <c r="T1138" s="25" t="str">
        <f t="shared" ca="1" si="1057"/>
        <v/>
      </c>
      <c r="U1138" s="25" t="str">
        <f t="shared" ca="1" si="1039"/>
        <v/>
      </c>
      <c r="V1138" s="25" t="str">
        <f t="shared" ca="1" si="1058"/>
        <v/>
      </c>
      <c r="W1138" s="25" t="str">
        <f t="shared" ca="1" si="1040"/>
        <v/>
      </c>
      <c r="X1138" s="25" t="str">
        <f t="shared" ca="1" si="1059"/>
        <v/>
      </c>
      <c r="Y1138" s="25" t="str">
        <f t="shared" ca="1" si="1041"/>
        <v/>
      </c>
      <c r="Z1138" s="25" t="str">
        <f t="shared" ca="1" si="1092"/>
        <v/>
      </c>
      <c r="AA1138" s="25" t="str">
        <f t="shared" ca="1" si="1060"/>
        <v/>
      </c>
      <c r="AB1138" s="25" t="str">
        <f ca="1">IF($H1138="","",IF($Q1138="x",SUM(U$3:W1138)+SUM(Z$3:AA1138)-SUM(AB$3:AB1137),0))</f>
        <v/>
      </c>
      <c r="AC1138" s="25" t="str">
        <f t="shared" ca="1" si="1061"/>
        <v/>
      </c>
      <c r="AD1138" s="25" t="str">
        <f t="shared" ca="1" si="1042"/>
        <v/>
      </c>
      <c r="AE1138" s="7"/>
      <c r="AF1138" s="25" t="str">
        <f t="shared" ca="1" si="1062"/>
        <v/>
      </c>
      <c r="AG1138" s="25">
        <f ca="1">SUM(AF$3:AF1138)</f>
        <v>0</v>
      </c>
      <c r="AH1138" s="25" t="str">
        <f t="shared" ca="1" si="1063"/>
        <v/>
      </c>
      <c r="AI1138" s="25" t="str">
        <f t="shared" ca="1" si="1043"/>
        <v/>
      </c>
      <c r="AJ1138" s="25" t="str">
        <f t="shared" ca="1" si="1064"/>
        <v/>
      </c>
      <c r="AK1138" s="25" t="str">
        <f t="shared" ca="1" si="1044"/>
        <v/>
      </c>
      <c r="AL1138" s="25" t="str">
        <f t="shared" ca="1" si="1065"/>
        <v/>
      </c>
      <c r="AM1138" s="25" t="str">
        <f t="shared" ca="1" si="1045"/>
        <v/>
      </c>
      <c r="AN1138" s="25" t="str">
        <f t="shared" ca="1" si="1066"/>
        <v/>
      </c>
      <c r="AO1138" s="25" t="str">
        <f t="shared" ca="1" si="1067"/>
        <v/>
      </c>
      <c r="AP1138" s="25" t="str">
        <f ca="1">IF($H1138="","",IF($Q1138="x",SUM(AI$3:AK1138)+SUM(AN$3:AO1138)-SUM(AP$3:AP1137),0))</f>
        <v/>
      </c>
      <c r="AQ1138" s="25" t="str">
        <f t="shared" ca="1" si="1068"/>
        <v/>
      </c>
      <c r="AR1138" s="25" t="str">
        <f t="shared" ca="1" si="1046"/>
        <v/>
      </c>
      <c r="AS1138" s="7"/>
      <c r="AT1138" s="25" t="str">
        <f t="shared" ca="1" si="1069"/>
        <v/>
      </c>
      <c r="AU1138" s="25">
        <f ca="1">SUM(AT$3:AT1138)</f>
        <v>0</v>
      </c>
      <c r="AV1138" s="25" t="str">
        <f t="shared" ca="1" si="1070"/>
        <v/>
      </c>
      <c r="AW1138" s="25" t="str">
        <f t="shared" ca="1" si="1047"/>
        <v/>
      </c>
      <c r="AX1138" s="25" t="str">
        <f t="shared" ca="1" si="1071"/>
        <v/>
      </c>
      <c r="AY1138" s="25" t="str">
        <f t="shared" ca="1" si="1072"/>
        <v/>
      </c>
      <c r="AZ1138" s="25" t="str">
        <f t="shared" ca="1" si="1073"/>
        <v/>
      </c>
      <c r="BA1138" s="25" t="str">
        <f t="shared" ca="1" si="1074"/>
        <v/>
      </c>
      <c r="BB1138" s="25" t="str">
        <f t="shared" ca="1" si="1075"/>
        <v/>
      </c>
      <c r="BC1138" s="25" t="str">
        <f t="shared" ca="1" si="1076"/>
        <v/>
      </c>
      <c r="BD1138" s="25" t="str">
        <f ca="1">IF($H1138="","",IF($Q1138="x",SUM(AW$3:AY1138)+SUM(BB$3:BC1138)-SUM(BD$3:BD1137),0))</f>
        <v/>
      </c>
      <c r="BE1138" s="25" t="str">
        <f t="shared" ca="1" si="1077"/>
        <v/>
      </c>
      <c r="BF1138" s="25" t="str">
        <f t="shared" ca="1" si="1048"/>
        <v/>
      </c>
      <c r="BG1138" s="7"/>
      <c r="BI1138" s="25" t="str">
        <f t="shared" ca="1" si="1078"/>
        <v/>
      </c>
      <c r="BJ1138" s="25">
        <f ca="1">SUM(BI$3:BI1138)</f>
        <v>0</v>
      </c>
      <c r="BK1138" s="25" t="str">
        <f t="shared" ca="1" si="1090"/>
        <v/>
      </c>
      <c r="BL1138" s="25" t="str">
        <f t="shared" ca="1" si="1049"/>
        <v/>
      </c>
      <c r="BM1138" s="25" t="str">
        <f t="shared" ca="1" si="1079"/>
        <v/>
      </c>
      <c r="BN1138" s="25" t="str">
        <f t="shared" ca="1" si="1080"/>
        <v/>
      </c>
      <c r="BO1138" s="25" t="str">
        <f t="shared" ca="1" si="1081"/>
        <v/>
      </c>
      <c r="BP1138" s="25" t="str">
        <f t="shared" ca="1" si="1082"/>
        <v/>
      </c>
      <c r="BQ1138" s="25" t="str">
        <f t="shared" ca="1" si="1083"/>
        <v/>
      </c>
      <c r="BR1138" s="25" t="str">
        <f t="shared" ca="1" si="1084"/>
        <v/>
      </c>
      <c r="BS1138" s="25" t="str">
        <f ca="1">IF($H1138="","",IF($Q1138="x",SUM(BL$3:BN1138)+SUM(BQ$3:BR1138)-SUM(BS$3:BS1137),0))</f>
        <v/>
      </c>
      <c r="BT1138" s="25" t="str">
        <f t="shared" ca="1" si="1085"/>
        <v/>
      </c>
      <c r="BU1138" s="25" t="str">
        <f t="shared" ca="1" si="1050"/>
        <v/>
      </c>
      <c r="BV1138" s="7"/>
      <c r="BY1138" s="7"/>
      <c r="CB1138" s="131">
        <f t="shared" si="1034"/>
        <v>1135</v>
      </c>
      <c r="CC1138" s="132" t="str">
        <f t="shared" ca="1" si="1086"/>
        <v/>
      </c>
      <c r="CD1138" s="133" t="str">
        <f t="shared" ca="1" si="1035"/>
        <v/>
      </c>
      <c r="CE1138" s="133" t="str">
        <f t="shared" ca="1" si="1087"/>
        <v/>
      </c>
      <c r="CF1138" s="133" t="str">
        <f t="shared" ca="1" si="1036"/>
        <v/>
      </c>
      <c r="CG1138" s="133" t="str">
        <f t="shared" ca="1" si="1088"/>
        <v/>
      </c>
      <c r="CH1138" s="133" t="str">
        <f ca="1">IF($H1138="","",IF(MONTH($H1138)=MONTH($C$4)-1,MAX(0,(CG1138-SUM(N1127:N1138)+SUM(O1127:O1138))-(VLOOKUP(CB1138-12,$CB$3:$CH1137,6,FALSE))),0)*0.25)</f>
        <v/>
      </c>
      <c r="CI1138" s="133" t="str">
        <f ca="1">IF($H1138="","",CG1138-SUM($CH$4:$CH1138))</f>
        <v/>
      </c>
      <c r="CK1138" s="133" t="str">
        <f ca="1">IF($H1138="","",SUM($N$4:$N1138)+$CK$3)</f>
        <v/>
      </c>
      <c r="CL1138" s="133" t="str">
        <f ca="1">IF($H1138="","",SUM($O$4:$O1138))</f>
        <v/>
      </c>
      <c r="CM1138" s="133" t="str">
        <f t="shared" ca="1" si="1093"/>
        <v/>
      </c>
      <c r="CN1138" s="133" t="str">
        <f ca="1">IF($H1138="","",ROUND(IF(MONTH($H1138)=MONTH($C$4)-1,BT1138*(1+CC1138)-SUM($CM$4:$CM1138),0),2))</f>
        <v/>
      </c>
      <c r="CZ1138" s="132" t="str">
        <f t="shared" ca="1" si="1051"/>
        <v/>
      </c>
    </row>
    <row r="1139" spans="6:104" x14ac:dyDescent="0.2">
      <c r="F1139" s="3">
        <v>1136</v>
      </c>
      <c r="G1139" s="3">
        <f t="shared" si="1091"/>
        <v>95</v>
      </c>
      <c r="H1139" s="8" t="str">
        <f t="shared" ca="1" si="1089"/>
        <v/>
      </c>
      <c r="I1139" s="6" t="str">
        <f t="shared" ca="1" si="1037"/>
        <v/>
      </c>
      <c r="J1139" s="6" t="str">
        <f t="shared" ca="1" si="1038"/>
        <v/>
      </c>
      <c r="K1139" s="7"/>
      <c r="L1139" s="6" t="str">
        <f ca="1">IF($H1139="","",IF($J1139="",VLOOKUP($I1139,Sterbetafeln!$A$4:$I$124,$D$10,FALSE),MAX(0.0005,VLOOKUP($I1139,Sterbetafeln!$A$4:$I$124,$D$10,FALSE)*VLOOKUP($J1139,Sterbetafeln!$A$4:$I$124,$D$13,FALSE))))</f>
        <v/>
      </c>
      <c r="M1139" s="78">
        <f ca="1">SUM($O$3:$O1139)</f>
        <v>0</v>
      </c>
      <c r="N1139" s="25" t="str">
        <f t="shared" ca="1" si="1052"/>
        <v/>
      </c>
      <c r="O1139" s="25" t="str">
        <f t="shared" ca="1" si="1053"/>
        <v/>
      </c>
      <c r="P1139" s="25" t="str">
        <f t="shared" ca="1" si="1054"/>
        <v/>
      </c>
      <c r="Q1139" s="7" t="str">
        <f t="shared" ca="1" si="1055"/>
        <v/>
      </c>
      <c r="R1139" s="25" t="str">
        <f t="shared" ca="1" si="1056"/>
        <v/>
      </c>
      <c r="S1139" s="25">
        <f ca="1">SUM(R$3:R1139)</f>
        <v>0</v>
      </c>
      <c r="T1139" s="25" t="str">
        <f t="shared" ca="1" si="1057"/>
        <v/>
      </c>
      <c r="U1139" s="25" t="str">
        <f t="shared" ca="1" si="1039"/>
        <v/>
      </c>
      <c r="V1139" s="25" t="str">
        <f t="shared" ca="1" si="1058"/>
        <v/>
      </c>
      <c r="W1139" s="25" t="str">
        <f t="shared" ca="1" si="1040"/>
        <v/>
      </c>
      <c r="X1139" s="25" t="str">
        <f t="shared" ca="1" si="1059"/>
        <v/>
      </c>
      <c r="Y1139" s="25" t="str">
        <f t="shared" ca="1" si="1041"/>
        <v/>
      </c>
      <c r="Z1139" s="25" t="str">
        <f t="shared" ca="1" si="1092"/>
        <v/>
      </c>
      <c r="AA1139" s="25" t="str">
        <f t="shared" ca="1" si="1060"/>
        <v/>
      </c>
      <c r="AB1139" s="25" t="str">
        <f ca="1">IF($H1139="","",IF($Q1139="x",SUM(U$3:W1139)+SUM(Z$3:AA1139)-SUM(AB$3:AB1138),0))</f>
        <v/>
      </c>
      <c r="AC1139" s="25" t="str">
        <f t="shared" ca="1" si="1061"/>
        <v/>
      </c>
      <c r="AD1139" s="25" t="str">
        <f t="shared" ca="1" si="1042"/>
        <v/>
      </c>
      <c r="AE1139" s="7"/>
      <c r="AF1139" s="25" t="str">
        <f t="shared" ca="1" si="1062"/>
        <v/>
      </c>
      <c r="AG1139" s="25">
        <f ca="1">SUM(AF$3:AF1139)</f>
        <v>0</v>
      </c>
      <c r="AH1139" s="25" t="str">
        <f t="shared" ca="1" si="1063"/>
        <v/>
      </c>
      <c r="AI1139" s="25" t="str">
        <f t="shared" ca="1" si="1043"/>
        <v/>
      </c>
      <c r="AJ1139" s="25" t="str">
        <f t="shared" ca="1" si="1064"/>
        <v/>
      </c>
      <c r="AK1139" s="25" t="str">
        <f t="shared" ca="1" si="1044"/>
        <v/>
      </c>
      <c r="AL1139" s="25" t="str">
        <f t="shared" ca="1" si="1065"/>
        <v/>
      </c>
      <c r="AM1139" s="25" t="str">
        <f t="shared" ca="1" si="1045"/>
        <v/>
      </c>
      <c r="AN1139" s="25" t="str">
        <f t="shared" ca="1" si="1066"/>
        <v/>
      </c>
      <c r="AO1139" s="25" t="str">
        <f t="shared" ca="1" si="1067"/>
        <v/>
      </c>
      <c r="AP1139" s="25" t="str">
        <f ca="1">IF($H1139="","",IF($Q1139="x",SUM(AI$3:AK1139)+SUM(AN$3:AO1139)-SUM(AP$3:AP1138),0))</f>
        <v/>
      </c>
      <c r="AQ1139" s="25" t="str">
        <f t="shared" ca="1" si="1068"/>
        <v/>
      </c>
      <c r="AR1139" s="25" t="str">
        <f t="shared" ca="1" si="1046"/>
        <v/>
      </c>
      <c r="AS1139" s="7"/>
      <c r="AT1139" s="25" t="str">
        <f t="shared" ca="1" si="1069"/>
        <v/>
      </c>
      <c r="AU1139" s="25">
        <f ca="1">SUM(AT$3:AT1139)</f>
        <v>0</v>
      </c>
      <c r="AV1139" s="25" t="str">
        <f t="shared" ca="1" si="1070"/>
        <v/>
      </c>
      <c r="AW1139" s="25" t="str">
        <f t="shared" ca="1" si="1047"/>
        <v/>
      </c>
      <c r="AX1139" s="25" t="str">
        <f t="shared" ca="1" si="1071"/>
        <v/>
      </c>
      <c r="AY1139" s="25" t="str">
        <f t="shared" ca="1" si="1072"/>
        <v/>
      </c>
      <c r="AZ1139" s="25" t="str">
        <f t="shared" ca="1" si="1073"/>
        <v/>
      </c>
      <c r="BA1139" s="25" t="str">
        <f t="shared" ca="1" si="1074"/>
        <v/>
      </c>
      <c r="BB1139" s="25" t="str">
        <f t="shared" ca="1" si="1075"/>
        <v/>
      </c>
      <c r="BC1139" s="25" t="str">
        <f t="shared" ca="1" si="1076"/>
        <v/>
      </c>
      <c r="BD1139" s="25" t="str">
        <f ca="1">IF($H1139="","",IF($Q1139="x",SUM(AW$3:AY1139)+SUM(BB$3:BC1139)-SUM(BD$3:BD1138),0))</f>
        <v/>
      </c>
      <c r="BE1139" s="25" t="str">
        <f t="shared" ca="1" si="1077"/>
        <v/>
      </c>
      <c r="BF1139" s="25" t="str">
        <f t="shared" ca="1" si="1048"/>
        <v/>
      </c>
      <c r="BG1139" s="7"/>
      <c r="BI1139" s="25" t="str">
        <f t="shared" ca="1" si="1078"/>
        <v/>
      </c>
      <c r="BJ1139" s="25">
        <f ca="1">SUM(BI$3:BI1139)</f>
        <v>0</v>
      </c>
      <c r="BK1139" s="25" t="str">
        <f t="shared" ca="1" si="1090"/>
        <v/>
      </c>
      <c r="BL1139" s="25" t="str">
        <f t="shared" ca="1" si="1049"/>
        <v/>
      </c>
      <c r="BM1139" s="25" t="str">
        <f t="shared" ca="1" si="1079"/>
        <v/>
      </c>
      <c r="BN1139" s="25" t="str">
        <f t="shared" ca="1" si="1080"/>
        <v/>
      </c>
      <c r="BO1139" s="25" t="str">
        <f t="shared" ca="1" si="1081"/>
        <v/>
      </c>
      <c r="BP1139" s="25" t="str">
        <f t="shared" ca="1" si="1082"/>
        <v/>
      </c>
      <c r="BQ1139" s="25" t="str">
        <f t="shared" ca="1" si="1083"/>
        <v/>
      </c>
      <c r="BR1139" s="25" t="str">
        <f t="shared" ca="1" si="1084"/>
        <v/>
      </c>
      <c r="BS1139" s="25" t="str">
        <f ca="1">IF($H1139="","",IF($Q1139="x",SUM(BL$3:BN1139)+SUM(BQ$3:BR1139)-SUM(BS$3:BS1138),0))</f>
        <v/>
      </c>
      <c r="BT1139" s="25" t="str">
        <f t="shared" ca="1" si="1085"/>
        <v/>
      </c>
      <c r="BU1139" s="25" t="str">
        <f t="shared" ca="1" si="1050"/>
        <v/>
      </c>
      <c r="BV1139" s="7"/>
      <c r="BY1139" s="7"/>
      <c r="CB1139" s="131">
        <f t="shared" si="1034"/>
        <v>1136</v>
      </c>
      <c r="CC1139" s="132" t="str">
        <f t="shared" ca="1" si="1086"/>
        <v/>
      </c>
      <c r="CD1139" s="133" t="str">
        <f t="shared" ca="1" si="1035"/>
        <v/>
      </c>
      <c r="CE1139" s="133" t="str">
        <f t="shared" ca="1" si="1087"/>
        <v/>
      </c>
      <c r="CF1139" s="133" t="str">
        <f t="shared" ca="1" si="1036"/>
        <v/>
      </c>
      <c r="CG1139" s="133" t="str">
        <f t="shared" ca="1" si="1088"/>
        <v/>
      </c>
      <c r="CH1139" s="133" t="str">
        <f ca="1">IF($H1139="","",IF(MONTH($H1139)=MONTH($C$4)-1,MAX(0,(CG1139-SUM(N1128:N1139)+SUM(O1128:O1139))-(VLOOKUP(CB1139-12,$CB$3:$CH1138,6,FALSE))),0)*0.25)</f>
        <v/>
      </c>
      <c r="CI1139" s="133" t="str">
        <f ca="1">IF($H1139="","",CG1139-SUM($CH$4:$CH1139))</f>
        <v/>
      </c>
      <c r="CK1139" s="133" t="str">
        <f ca="1">IF($H1139="","",SUM($N$4:$N1139)+$CK$3)</f>
        <v/>
      </c>
      <c r="CL1139" s="133" t="str">
        <f ca="1">IF($H1139="","",SUM($O$4:$O1139))</f>
        <v/>
      </c>
      <c r="CM1139" s="133" t="str">
        <f t="shared" ca="1" si="1093"/>
        <v/>
      </c>
      <c r="CN1139" s="133" t="str">
        <f ca="1">IF($H1139="","",ROUND(IF(MONTH($H1139)=MONTH($C$4)-1,BT1139*(1+CC1139)-SUM($CM$4:$CM1139),0),2))</f>
        <v/>
      </c>
      <c r="CZ1139" s="132" t="str">
        <f t="shared" ca="1" si="1051"/>
        <v/>
      </c>
    </row>
    <row r="1140" spans="6:104" x14ac:dyDescent="0.2">
      <c r="F1140" s="3">
        <v>1137</v>
      </c>
      <c r="G1140" s="3">
        <f t="shared" si="1091"/>
        <v>95</v>
      </c>
      <c r="H1140" s="8" t="str">
        <f t="shared" ca="1" si="1089"/>
        <v/>
      </c>
      <c r="I1140" s="6" t="str">
        <f t="shared" ca="1" si="1037"/>
        <v/>
      </c>
      <c r="J1140" s="6" t="str">
        <f t="shared" ca="1" si="1038"/>
        <v/>
      </c>
      <c r="K1140" s="7"/>
      <c r="L1140" s="6" t="str">
        <f ca="1">IF($H1140="","",IF($J1140="",VLOOKUP($I1140,Sterbetafeln!$A$4:$I$124,$D$10,FALSE),MAX(0.0005,VLOOKUP($I1140,Sterbetafeln!$A$4:$I$124,$D$10,FALSE)*VLOOKUP($J1140,Sterbetafeln!$A$4:$I$124,$D$13,FALSE))))</f>
        <v/>
      </c>
      <c r="M1140" s="78">
        <f ca="1">SUM($O$3:$O1140)</f>
        <v>0</v>
      </c>
      <c r="N1140" s="25" t="str">
        <f t="shared" ca="1" si="1052"/>
        <v/>
      </c>
      <c r="O1140" s="25" t="str">
        <f t="shared" ca="1" si="1053"/>
        <v/>
      </c>
      <c r="P1140" s="25" t="str">
        <f t="shared" ca="1" si="1054"/>
        <v/>
      </c>
      <c r="Q1140" s="7" t="str">
        <f t="shared" ca="1" si="1055"/>
        <v/>
      </c>
      <c r="R1140" s="25" t="str">
        <f t="shared" ca="1" si="1056"/>
        <v/>
      </c>
      <c r="S1140" s="25">
        <f ca="1">SUM(R$3:R1140)</f>
        <v>0</v>
      </c>
      <c r="T1140" s="25" t="str">
        <f t="shared" ca="1" si="1057"/>
        <v/>
      </c>
      <c r="U1140" s="25" t="str">
        <f t="shared" ca="1" si="1039"/>
        <v/>
      </c>
      <c r="V1140" s="25" t="str">
        <f t="shared" ca="1" si="1058"/>
        <v/>
      </c>
      <c r="W1140" s="25" t="str">
        <f t="shared" ca="1" si="1040"/>
        <v/>
      </c>
      <c r="X1140" s="25" t="str">
        <f t="shared" ca="1" si="1059"/>
        <v/>
      </c>
      <c r="Y1140" s="25" t="str">
        <f t="shared" ca="1" si="1041"/>
        <v/>
      </c>
      <c r="Z1140" s="25" t="str">
        <f t="shared" ca="1" si="1092"/>
        <v/>
      </c>
      <c r="AA1140" s="25" t="str">
        <f t="shared" ca="1" si="1060"/>
        <v/>
      </c>
      <c r="AB1140" s="25" t="str">
        <f ca="1">IF($H1140="","",IF($Q1140="x",SUM(U$3:W1140)+SUM(Z$3:AA1140)-SUM(AB$3:AB1139),0))</f>
        <v/>
      </c>
      <c r="AC1140" s="25" t="str">
        <f t="shared" ca="1" si="1061"/>
        <v/>
      </c>
      <c r="AD1140" s="25" t="str">
        <f t="shared" ca="1" si="1042"/>
        <v/>
      </c>
      <c r="AE1140" s="7"/>
      <c r="AF1140" s="25" t="str">
        <f t="shared" ca="1" si="1062"/>
        <v/>
      </c>
      <c r="AG1140" s="25">
        <f ca="1">SUM(AF$3:AF1140)</f>
        <v>0</v>
      </c>
      <c r="AH1140" s="25" t="str">
        <f t="shared" ca="1" si="1063"/>
        <v/>
      </c>
      <c r="AI1140" s="25" t="str">
        <f t="shared" ca="1" si="1043"/>
        <v/>
      </c>
      <c r="AJ1140" s="25" t="str">
        <f t="shared" ca="1" si="1064"/>
        <v/>
      </c>
      <c r="AK1140" s="25" t="str">
        <f t="shared" ca="1" si="1044"/>
        <v/>
      </c>
      <c r="AL1140" s="25" t="str">
        <f t="shared" ca="1" si="1065"/>
        <v/>
      </c>
      <c r="AM1140" s="25" t="str">
        <f t="shared" ca="1" si="1045"/>
        <v/>
      </c>
      <c r="AN1140" s="25" t="str">
        <f t="shared" ca="1" si="1066"/>
        <v/>
      </c>
      <c r="AO1140" s="25" t="str">
        <f t="shared" ca="1" si="1067"/>
        <v/>
      </c>
      <c r="AP1140" s="25" t="str">
        <f ca="1">IF($H1140="","",IF($Q1140="x",SUM(AI$3:AK1140)+SUM(AN$3:AO1140)-SUM(AP$3:AP1139),0))</f>
        <v/>
      </c>
      <c r="AQ1140" s="25" t="str">
        <f t="shared" ca="1" si="1068"/>
        <v/>
      </c>
      <c r="AR1140" s="25" t="str">
        <f t="shared" ca="1" si="1046"/>
        <v/>
      </c>
      <c r="AS1140" s="7"/>
      <c r="AT1140" s="25" t="str">
        <f t="shared" ca="1" si="1069"/>
        <v/>
      </c>
      <c r="AU1140" s="25">
        <f ca="1">SUM(AT$3:AT1140)</f>
        <v>0</v>
      </c>
      <c r="AV1140" s="25" t="str">
        <f t="shared" ca="1" si="1070"/>
        <v/>
      </c>
      <c r="AW1140" s="25" t="str">
        <f t="shared" ca="1" si="1047"/>
        <v/>
      </c>
      <c r="AX1140" s="25" t="str">
        <f t="shared" ca="1" si="1071"/>
        <v/>
      </c>
      <c r="AY1140" s="25" t="str">
        <f t="shared" ca="1" si="1072"/>
        <v/>
      </c>
      <c r="AZ1140" s="25" t="str">
        <f t="shared" ca="1" si="1073"/>
        <v/>
      </c>
      <c r="BA1140" s="25" t="str">
        <f t="shared" ca="1" si="1074"/>
        <v/>
      </c>
      <c r="BB1140" s="25" t="str">
        <f t="shared" ca="1" si="1075"/>
        <v/>
      </c>
      <c r="BC1140" s="25" t="str">
        <f t="shared" ca="1" si="1076"/>
        <v/>
      </c>
      <c r="BD1140" s="25" t="str">
        <f ca="1">IF($H1140="","",IF($Q1140="x",SUM(AW$3:AY1140)+SUM(BB$3:BC1140)-SUM(BD$3:BD1139),0))</f>
        <v/>
      </c>
      <c r="BE1140" s="25" t="str">
        <f t="shared" ca="1" si="1077"/>
        <v/>
      </c>
      <c r="BF1140" s="25" t="str">
        <f t="shared" ca="1" si="1048"/>
        <v/>
      </c>
      <c r="BG1140" s="7"/>
      <c r="BI1140" s="25" t="str">
        <f t="shared" ca="1" si="1078"/>
        <v/>
      </c>
      <c r="BJ1140" s="25">
        <f ca="1">SUM(BI$3:BI1140)</f>
        <v>0</v>
      </c>
      <c r="BK1140" s="25" t="str">
        <f t="shared" ca="1" si="1090"/>
        <v/>
      </c>
      <c r="BL1140" s="25" t="str">
        <f t="shared" ca="1" si="1049"/>
        <v/>
      </c>
      <c r="BM1140" s="25" t="str">
        <f t="shared" ca="1" si="1079"/>
        <v/>
      </c>
      <c r="BN1140" s="25" t="str">
        <f t="shared" ca="1" si="1080"/>
        <v/>
      </c>
      <c r="BO1140" s="25" t="str">
        <f t="shared" ca="1" si="1081"/>
        <v/>
      </c>
      <c r="BP1140" s="25" t="str">
        <f t="shared" ca="1" si="1082"/>
        <v/>
      </c>
      <c r="BQ1140" s="25" t="str">
        <f t="shared" ca="1" si="1083"/>
        <v/>
      </c>
      <c r="BR1140" s="25" t="str">
        <f t="shared" ca="1" si="1084"/>
        <v/>
      </c>
      <c r="BS1140" s="25" t="str">
        <f ca="1">IF($H1140="","",IF($Q1140="x",SUM(BL$3:BN1140)+SUM(BQ$3:BR1140)-SUM(BS$3:BS1139),0))</f>
        <v/>
      </c>
      <c r="BT1140" s="25" t="str">
        <f t="shared" ca="1" si="1085"/>
        <v/>
      </c>
      <c r="BU1140" s="25" t="str">
        <f t="shared" ca="1" si="1050"/>
        <v/>
      </c>
      <c r="BV1140" s="7"/>
      <c r="BY1140" s="7"/>
      <c r="CB1140" s="131">
        <f t="shared" si="1034"/>
        <v>1137</v>
      </c>
      <c r="CC1140" s="132" t="str">
        <f t="shared" ca="1" si="1086"/>
        <v/>
      </c>
      <c r="CD1140" s="133" t="str">
        <f t="shared" ca="1" si="1035"/>
        <v/>
      </c>
      <c r="CE1140" s="133" t="str">
        <f t="shared" ca="1" si="1087"/>
        <v/>
      </c>
      <c r="CF1140" s="133" t="str">
        <f t="shared" ca="1" si="1036"/>
        <v/>
      </c>
      <c r="CG1140" s="133" t="str">
        <f t="shared" ca="1" si="1088"/>
        <v/>
      </c>
      <c r="CH1140" s="133" t="str">
        <f ca="1">IF($H1140="","",IF(MONTH($H1140)=MONTH($C$4)-1,MAX(0,(CG1140-SUM(N1129:N1140)+SUM(O1129:O1140))-(VLOOKUP(CB1140-12,$CB$3:$CH1139,6,FALSE))),0)*0.25)</f>
        <v/>
      </c>
      <c r="CI1140" s="133" t="str">
        <f ca="1">IF($H1140="","",CG1140-SUM($CH$4:$CH1140))</f>
        <v/>
      </c>
      <c r="CK1140" s="133" t="str">
        <f ca="1">IF($H1140="","",SUM($N$4:$N1140)+$CK$3)</f>
        <v/>
      </c>
      <c r="CL1140" s="133" t="str">
        <f ca="1">IF($H1140="","",SUM($O$4:$O1140))</f>
        <v/>
      </c>
      <c r="CM1140" s="133" t="str">
        <f t="shared" ca="1" si="1093"/>
        <v/>
      </c>
      <c r="CN1140" s="133" t="str">
        <f ca="1">IF($H1140="","",ROUND(IF(MONTH($H1140)=MONTH($C$4)-1,BT1140*(1+CC1140)-SUM($CM$4:$CM1140),0),2))</f>
        <v/>
      </c>
      <c r="CZ1140" s="132" t="str">
        <f t="shared" ca="1" si="1051"/>
        <v/>
      </c>
    </row>
    <row r="1141" spans="6:104" x14ac:dyDescent="0.2">
      <c r="F1141" s="3">
        <v>1138</v>
      </c>
      <c r="G1141" s="3">
        <f t="shared" ref="G1141:G1194" si="1094">ROUNDDOWN((F1141-1)/12+1,0)</f>
        <v>95</v>
      </c>
      <c r="H1141" s="8" t="str">
        <f t="shared" ca="1" si="1089"/>
        <v/>
      </c>
      <c r="I1141" s="6" t="str">
        <f t="shared" ca="1" si="1037"/>
        <v/>
      </c>
      <c r="J1141" s="6" t="str">
        <f t="shared" ca="1" si="1038"/>
        <v/>
      </c>
      <c r="K1141" s="7"/>
      <c r="L1141" s="6" t="str">
        <f ca="1">IF($H1141="","",IF($J1141="",VLOOKUP($I1141,Sterbetafeln!$A$4:$I$124,$D$10,FALSE),MAX(0.0005,VLOOKUP($I1141,Sterbetafeln!$A$4:$I$124,$D$10,FALSE)*VLOOKUP($J1141,Sterbetafeln!$A$4:$I$124,$D$13,FALSE))))</f>
        <v/>
      </c>
      <c r="M1141" s="78">
        <f ca="1">SUM($O$3:$O1141)</f>
        <v>0</v>
      </c>
      <c r="N1141" s="25" t="str">
        <f t="shared" ca="1" si="1052"/>
        <v/>
      </c>
      <c r="O1141" s="25" t="str">
        <f t="shared" ca="1" si="1053"/>
        <v/>
      </c>
      <c r="P1141" s="25" t="str">
        <f t="shared" ca="1" si="1054"/>
        <v/>
      </c>
      <c r="Q1141" s="7" t="str">
        <f t="shared" ca="1" si="1055"/>
        <v/>
      </c>
      <c r="R1141" s="25" t="str">
        <f t="shared" ca="1" si="1056"/>
        <v/>
      </c>
      <c r="S1141" s="25">
        <f ca="1">SUM(R$3:R1141)</f>
        <v>0</v>
      </c>
      <c r="T1141" s="25" t="str">
        <f t="shared" ca="1" si="1057"/>
        <v/>
      </c>
      <c r="U1141" s="25" t="str">
        <f t="shared" ca="1" si="1039"/>
        <v/>
      </c>
      <c r="V1141" s="25" t="str">
        <f t="shared" ca="1" si="1058"/>
        <v/>
      </c>
      <c r="W1141" s="25" t="str">
        <f t="shared" ca="1" si="1040"/>
        <v/>
      </c>
      <c r="X1141" s="25" t="str">
        <f t="shared" ca="1" si="1059"/>
        <v/>
      </c>
      <c r="Y1141" s="25" t="str">
        <f t="shared" ca="1" si="1041"/>
        <v/>
      </c>
      <c r="Z1141" s="25" t="str">
        <f t="shared" ref="Z1141:Z1194" ca="1" si="1095">IF($H1141="","",ROUND((Y1141*$L1141)/12,2))</f>
        <v/>
      </c>
      <c r="AA1141" s="25" t="str">
        <f t="shared" ca="1" si="1060"/>
        <v/>
      </c>
      <c r="AB1141" s="25" t="str">
        <f ca="1">IF($H1141="","",IF($Q1141="x",SUM(U$3:W1141)+SUM(Z$3:AA1141)-SUM(AB$3:AB1140),0))</f>
        <v/>
      </c>
      <c r="AC1141" s="25" t="str">
        <f t="shared" ca="1" si="1061"/>
        <v/>
      </c>
      <c r="AD1141" s="25" t="str">
        <f t="shared" ca="1" si="1042"/>
        <v/>
      </c>
      <c r="AE1141" s="7"/>
      <c r="AF1141" s="25" t="str">
        <f t="shared" ca="1" si="1062"/>
        <v/>
      </c>
      <c r="AG1141" s="25">
        <f ca="1">SUM(AF$3:AF1141)</f>
        <v>0</v>
      </c>
      <c r="AH1141" s="25" t="str">
        <f t="shared" ca="1" si="1063"/>
        <v/>
      </c>
      <c r="AI1141" s="25" t="str">
        <f t="shared" ca="1" si="1043"/>
        <v/>
      </c>
      <c r="AJ1141" s="25" t="str">
        <f t="shared" ca="1" si="1064"/>
        <v/>
      </c>
      <c r="AK1141" s="25" t="str">
        <f t="shared" ca="1" si="1044"/>
        <v/>
      </c>
      <c r="AL1141" s="25" t="str">
        <f t="shared" ca="1" si="1065"/>
        <v/>
      </c>
      <c r="AM1141" s="25" t="str">
        <f t="shared" ca="1" si="1045"/>
        <v/>
      </c>
      <c r="AN1141" s="25" t="str">
        <f t="shared" ca="1" si="1066"/>
        <v/>
      </c>
      <c r="AO1141" s="25" t="str">
        <f t="shared" ca="1" si="1067"/>
        <v/>
      </c>
      <c r="AP1141" s="25" t="str">
        <f ca="1">IF($H1141="","",IF($Q1141="x",SUM(AI$3:AK1141)+SUM(AN$3:AO1141)-SUM(AP$3:AP1140),0))</f>
        <v/>
      </c>
      <c r="AQ1141" s="25" t="str">
        <f t="shared" ca="1" si="1068"/>
        <v/>
      </c>
      <c r="AR1141" s="25" t="str">
        <f t="shared" ca="1" si="1046"/>
        <v/>
      </c>
      <c r="AS1141" s="7"/>
      <c r="AT1141" s="25" t="str">
        <f t="shared" ca="1" si="1069"/>
        <v/>
      </c>
      <c r="AU1141" s="25">
        <f ca="1">SUM(AT$3:AT1141)</f>
        <v>0</v>
      </c>
      <c r="AV1141" s="25" t="str">
        <f t="shared" ca="1" si="1070"/>
        <v/>
      </c>
      <c r="AW1141" s="25" t="str">
        <f t="shared" ca="1" si="1047"/>
        <v/>
      </c>
      <c r="AX1141" s="25" t="str">
        <f t="shared" ca="1" si="1071"/>
        <v/>
      </c>
      <c r="AY1141" s="25" t="str">
        <f t="shared" ca="1" si="1072"/>
        <v/>
      </c>
      <c r="AZ1141" s="25" t="str">
        <f t="shared" ca="1" si="1073"/>
        <v/>
      </c>
      <c r="BA1141" s="25" t="str">
        <f t="shared" ca="1" si="1074"/>
        <v/>
      </c>
      <c r="BB1141" s="25" t="str">
        <f t="shared" ca="1" si="1075"/>
        <v/>
      </c>
      <c r="BC1141" s="25" t="str">
        <f t="shared" ca="1" si="1076"/>
        <v/>
      </c>
      <c r="BD1141" s="25" t="str">
        <f ca="1">IF($H1141="","",IF($Q1141="x",SUM(AW$3:AY1141)+SUM(BB$3:BC1141)-SUM(BD$3:BD1140),0))</f>
        <v/>
      </c>
      <c r="BE1141" s="25" t="str">
        <f t="shared" ca="1" si="1077"/>
        <v/>
      </c>
      <c r="BF1141" s="25" t="str">
        <f t="shared" ca="1" si="1048"/>
        <v/>
      </c>
      <c r="BG1141" s="7"/>
      <c r="BI1141" s="25" t="str">
        <f t="shared" ca="1" si="1078"/>
        <v/>
      </c>
      <c r="BJ1141" s="25">
        <f ca="1">SUM(BI$3:BI1141)</f>
        <v>0</v>
      </c>
      <c r="BK1141" s="25" t="str">
        <f t="shared" ca="1" si="1090"/>
        <v/>
      </c>
      <c r="BL1141" s="25" t="str">
        <f t="shared" ca="1" si="1049"/>
        <v/>
      </c>
      <c r="BM1141" s="25" t="str">
        <f t="shared" ca="1" si="1079"/>
        <v/>
      </c>
      <c r="BN1141" s="25" t="str">
        <f t="shared" ca="1" si="1080"/>
        <v/>
      </c>
      <c r="BO1141" s="25" t="str">
        <f t="shared" ca="1" si="1081"/>
        <v/>
      </c>
      <c r="BP1141" s="25" t="str">
        <f t="shared" ca="1" si="1082"/>
        <v/>
      </c>
      <c r="BQ1141" s="25" t="str">
        <f t="shared" ca="1" si="1083"/>
        <v/>
      </c>
      <c r="BR1141" s="25" t="str">
        <f t="shared" ca="1" si="1084"/>
        <v/>
      </c>
      <c r="BS1141" s="25" t="str">
        <f ca="1">IF($H1141="","",IF($Q1141="x",SUM(BL$3:BN1141)+SUM(BQ$3:BR1141)-SUM(BS$3:BS1140),0))</f>
        <v/>
      </c>
      <c r="BT1141" s="25" t="str">
        <f t="shared" ca="1" si="1085"/>
        <v/>
      </c>
      <c r="BU1141" s="25" t="str">
        <f t="shared" ca="1" si="1050"/>
        <v/>
      </c>
      <c r="BV1141" s="7"/>
      <c r="BY1141" s="7"/>
      <c r="CB1141" s="131">
        <f t="shared" si="1034"/>
        <v>1138</v>
      </c>
      <c r="CC1141" s="132" t="str">
        <f t="shared" ca="1" si="1086"/>
        <v/>
      </c>
      <c r="CD1141" s="133" t="str">
        <f t="shared" ca="1" si="1035"/>
        <v/>
      </c>
      <c r="CE1141" s="133" t="str">
        <f t="shared" ca="1" si="1087"/>
        <v/>
      </c>
      <c r="CF1141" s="133" t="str">
        <f t="shared" ca="1" si="1036"/>
        <v/>
      </c>
      <c r="CG1141" s="133" t="str">
        <f t="shared" ca="1" si="1088"/>
        <v/>
      </c>
      <c r="CH1141" s="133" t="str">
        <f ca="1">IF($H1141="","",IF(MONTH($H1141)=MONTH($C$4)-1,MAX(0,(CG1141-SUM(N1130:N1141)+SUM(O1130:O1141))-(VLOOKUP(CB1141-12,$CB$3:$CH1140,6,FALSE))),0)*0.25)</f>
        <v/>
      </c>
      <c r="CI1141" s="133" t="str">
        <f ca="1">IF($H1141="","",CG1141-SUM($CH$4:$CH1141))</f>
        <v/>
      </c>
      <c r="CK1141" s="133" t="str">
        <f ca="1">IF($H1141="","",SUM($N$4:$N1141)+$CK$3)</f>
        <v/>
      </c>
      <c r="CL1141" s="133" t="str">
        <f ca="1">IF($H1141="","",SUM($O$4:$O1141))</f>
        <v/>
      </c>
      <c r="CM1141" s="133" t="str">
        <f t="shared" ca="1" si="1093"/>
        <v/>
      </c>
      <c r="CN1141" s="133" t="str">
        <f ca="1">IF($H1141="","",ROUND(IF(MONTH($H1141)=MONTH($C$4)-1,BT1141*(1+CC1141)-SUM($CM$4:$CM1141),0),2))</f>
        <v/>
      </c>
      <c r="CZ1141" s="132" t="str">
        <f t="shared" ca="1" si="1051"/>
        <v/>
      </c>
    </row>
    <row r="1142" spans="6:104" x14ac:dyDescent="0.2">
      <c r="F1142" s="3">
        <v>1139</v>
      </c>
      <c r="G1142" s="3">
        <f t="shared" si="1094"/>
        <v>95</v>
      </c>
      <c r="H1142" s="8" t="str">
        <f t="shared" ca="1" si="1089"/>
        <v/>
      </c>
      <c r="I1142" s="6" t="str">
        <f t="shared" ca="1" si="1037"/>
        <v/>
      </c>
      <c r="J1142" s="6" t="str">
        <f t="shared" ca="1" si="1038"/>
        <v/>
      </c>
      <c r="K1142" s="7"/>
      <c r="L1142" s="6" t="str">
        <f ca="1">IF($H1142="","",IF($J1142="",VLOOKUP($I1142,Sterbetafeln!$A$4:$I$124,$D$10,FALSE),MAX(0.0005,VLOOKUP($I1142,Sterbetafeln!$A$4:$I$124,$D$10,FALSE)*VLOOKUP($J1142,Sterbetafeln!$A$4:$I$124,$D$13,FALSE))))</f>
        <v/>
      </c>
      <c r="M1142" s="78">
        <f ca="1">SUM($O$3:$O1142)</f>
        <v>0</v>
      </c>
      <c r="N1142" s="25" t="str">
        <f t="shared" ca="1" si="1052"/>
        <v/>
      </c>
      <c r="O1142" s="25" t="str">
        <f t="shared" ca="1" si="1053"/>
        <v/>
      </c>
      <c r="P1142" s="25" t="str">
        <f t="shared" ca="1" si="1054"/>
        <v/>
      </c>
      <c r="Q1142" s="7" t="str">
        <f t="shared" ca="1" si="1055"/>
        <v/>
      </c>
      <c r="R1142" s="25" t="str">
        <f t="shared" ca="1" si="1056"/>
        <v/>
      </c>
      <c r="S1142" s="25">
        <f ca="1">SUM(R$3:R1142)</f>
        <v>0</v>
      </c>
      <c r="T1142" s="25" t="str">
        <f t="shared" ca="1" si="1057"/>
        <v/>
      </c>
      <c r="U1142" s="25" t="str">
        <f t="shared" ca="1" si="1039"/>
        <v/>
      </c>
      <c r="V1142" s="25" t="str">
        <f t="shared" ca="1" si="1058"/>
        <v/>
      </c>
      <c r="W1142" s="25" t="str">
        <f t="shared" ca="1" si="1040"/>
        <v/>
      </c>
      <c r="X1142" s="25" t="str">
        <f t="shared" ca="1" si="1059"/>
        <v/>
      </c>
      <c r="Y1142" s="25" t="str">
        <f t="shared" ca="1" si="1041"/>
        <v/>
      </c>
      <c r="Z1142" s="25" t="str">
        <f t="shared" ca="1" si="1095"/>
        <v/>
      </c>
      <c r="AA1142" s="25" t="str">
        <f t="shared" ca="1" si="1060"/>
        <v/>
      </c>
      <c r="AB1142" s="25" t="str">
        <f ca="1">IF($H1142="","",IF($Q1142="x",SUM(U$3:W1142)+SUM(Z$3:AA1142)-SUM(AB$3:AB1141),0))</f>
        <v/>
      </c>
      <c r="AC1142" s="25" t="str">
        <f t="shared" ca="1" si="1061"/>
        <v/>
      </c>
      <c r="AD1142" s="25" t="str">
        <f t="shared" ca="1" si="1042"/>
        <v/>
      </c>
      <c r="AE1142" s="7"/>
      <c r="AF1142" s="25" t="str">
        <f t="shared" ca="1" si="1062"/>
        <v/>
      </c>
      <c r="AG1142" s="25">
        <f ca="1">SUM(AF$3:AF1142)</f>
        <v>0</v>
      </c>
      <c r="AH1142" s="25" t="str">
        <f t="shared" ca="1" si="1063"/>
        <v/>
      </c>
      <c r="AI1142" s="25" t="str">
        <f t="shared" ca="1" si="1043"/>
        <v/>
      </c>
      <c r="AJ1142" s="25" t="str">
        <f t="shared" ca="1" si="1064"/>
        <v/>
      </c>
      <c r="AK1142" s="25" t="str">
        <f t="shared" ca="1" si="1044"/>
        <v/>
      </c>
      <c r="AL1142" s="25" t="str">
        <f t="shared" ca="1" si="1065"/>
        <v/>
      </c>
      <c r="AM1142" s="25" t="str">
        <f t="shared" ca="1" si="1045"/>
        <v/>
      </c>
      <c r="AN1142" s="25" t="str">
        <f t="shared" ca="1" si="1066"/>
        <v/>
      </c>
      <c r="AO1142" s="25" t="str">
        <f t="shared" ca="1" si="1067"/>
        <v/>
      </c>
      <c r="AP1142" s="25" t="str">
        <f ca="1">IF($H1142="","",IF($Q1142="x",SUM(AI$3:AK1142)+SUM(AN$3:AO1142)-SUM(AP$3:AP1141),0))</f>
        <v/>
      </c>
      <c r="AQ1142" s="25" t="str">
        <f t="shared" ca="1" si="1068"/>
        <v/>
      </c>
      <c r="AR1142" s="25" t="str">
        <f t="shared" ca="1" si="1046"/>
        <v/>
      </c>
      <c r="AS1142" s="7"/>
      <c r="AT1142" s="25" t="str">
        <f t="shared" ca="1" si="1069"/>
        <v/>
      </c>
      <c r="AU1142" s="25">
        <f ca="1">SUM(AT$3:AT1142)</f>
        <v>0</v>
      </c>
      <c r="AV1142" s="25" t="str">
        <f t="shared" ca="1" si="1070"/>
        <v/>
      </c>
      <c r="AW1142" s="25" t="str">
        <f t="shared" ca="1" si="1047"/>
        <v/>
      </c>
      <c r="AX1142" s="25" t="str">
        <f t="shared" ca="1" si="1071"/>
        <v/>
      </c>
      <c r="AY1142" s="25" t="str">
        <f t="shared" ca="1" si="1072"/>
        <v/>
      </c>
      <c r="AZ1142" s="25" t="str">
        <f t="shared" ca="1" si="1073"/>
        <v/>
      </c>
      <c r="BA1142" s="25" t="str">
        <f t="shared" ca="1" si="1074"/>
        <v/>
      </c>
      <c r="BB1142" s="25" t="str">
        <f t="shared" ca="1" si="1075"/>
        <v/>
      </c>
      <c r="BC1142" s="25" t="str">
        <f t="shared" ca="1" si="1076"/>
        <v/>
      </c>
      <c r="BD1142" s="25" t="str">
        <f ca="1">IF($H1142="","",IF($Q1142="x",SUM(AW$3:AY1142)+SUM(BB$3:BC1142)-SUM(BD$3:BD1141),0))</f>
        <v/>
      </c>
      <c r="BE1142" s="25" t="str">
        <f t="shared" ca="1" si="1077"/>
        <v/>
      </c>
      <c r="BF1142" s="25" t="str">
        <f t="shared" ca="1" si="1048"/>
        <v/>
      </c>
      <c r="BG1142" s="7"/>
      <c r="BI1142" s="25" t="str">
        <f t="shared" ca="1" si="1078"/>
        <v/>
      </c>
      <c r="BJ1142" s="25">
        <f ca="1">SUM(BI$3:BI1142)</f>
        <v>0</v>
      </c>
      <c r="BK1142" s="25" t="str">
        <f t="shared" ca="1" si="1090"/>
        <v/>
      </c>
      <c r="BL1142" s="25" t="str">
        <f t="shared" ca="1" si="1049"/>
        <v/>
      </c>
      <c r="BM1142" s="25" t="str">
        <f t="shared" ca="1" si="1079"/>
        <v/>
      </c>
      <c r="BN1142" s="25" t="str">
        <f t="shared" ca="1" si="1080"/>
        <v/>
      </c>
      <c r="BO1142" s="25" t="str">
        <f t="shared" ca="1" si="1081"/>
        <v/>
      </c>
      <c r="BP1142" s="25" t="str">
        <f t="shared" ca="1" si="1082"/>
        <v/>
      </c>
      <c r="BQ1142" s="25" t="str">
        <f t="shared" ca="1" si="1083"/>
        <v/>
      </c>
      <c r="BR1142" s="25" t="str">
        <f t="shared" ca="1" si="1084"/>
        <v/>
      </c>
      <c r="BS1142" s="25" t="str">
        <f ca="1">IF($H1142="","",IF($Q1142="x",SUM(BL$3:BN1142)+SUM(BQ$3:BR1142)-SUM(BS$3:BS1141),0))</f>
        <v/>
      </c>
      <c r="BT1142" s="25" t="str">
        <f t="shared" ca="1" si="1085"/>
        <v/>
      </c>
      <c r="BU1142" s="25" t="str">
        <f t="shared" ca="1" si="1050"/>
        <v/>
      </c>
      <c r="BV1142" s="7"/>
      <c r="BY1142" s="7"/>
      <c r="CB1142" s="131">
        <f t="shared" si="1034"/>
        <v>1139</v>
      </c>
      <c r="CC1142" s="132" t="str">
        <f t="shared" ca="1" si="1086"/>
        <v/>
      </c>
      <c r="CD1142" s="133" t="str">
        <f t="shared" ca="1" si="1035"/>
        <v/>
      </c>
      <c r="CE1142" s="133" t="str">
        <f t="shared" ca="1" si="1087"/>
        <v/>
      </c>
      <c r="CF1142" s="133" t="str">
        <f t="shared" ca="1" si="1036"/>
        <v/>
      </c>
      <c r="CG1142" s="133" t="str">
        <f t="shared" ca="1" si="1088"/>
        <v/>
      </c>
      <c r="CH1142" s="133" t="str">
        <f ca="1">IF($H1142="","",IF(MONTH($H1142)=MONTH($C$4)-1,MAX(0,(CG1142-SUM(N1131:N1142)+SUM(O1131:O1142))-(VLOOKUP(CB1142-12,$CB$3:$CH1141,6,FALSE))),0)*0.25)</f>
        <v/>
      </c>
      <c r="CI1142" s="133" t="str">
        <f ca="1">IF($H1142="","",CG1142-SUM($CH$4:$CH1142))</f>
        <v/>
      </c>
      <c r="CK1142" s="133" t="str">
        <f ca="1">IF($H1142="","",SUM($N$4:$N1142)+$CK$3)</f>
        <v/>
      </c>
      <c r="CL1142" s="133" t="str">
        <f ca="1">IF($H1142="","",SUM($O$4:$O1142))</f>
        <v/>
      </c>
      <c r="CM1142" s="133" t="str">
        <f t="shared" ca="1" si="1093"/>
        <v/>
      </c>
      <c r="CN1142" s="133" t="str">
        <f ca="1">IF($H1142="","",ROUND(IF(MONTH($H1142)=MONTH($C$4)-1,BT1142*(1+CC1142)-SUM($CM$4:$CM1142),0),2))</f>
        <v/>
      </c>
      <c r="CZ1142" s="132" t="str">
        <f t="shared" ca="1" si="1051"/>
        <v/>
      </c>
    </row>
    <row r="1143" spans="6:104" x14ac:dyDescent="0.2">
      <c r="F1143" s="3">
        <v>1140</v>
      </c>
      <c r="G1143" s="3">
        <f t="shared" si="1094"/>
        <v>95</v>
      </c>
      <c r="H1143" s="8" t="str">
        <f t="shared" ca="1" si="1089"/>
        <v/>
      </c>
      <c r="I1143" s="6" t="str">
        <f t="shared" ca="1" si="1037"/>
        <v/>
      </c>
      <c r="J1143" s="6" t="str">
        <f t="shared" ca="1" si="1038"/>
        <v/>
      </c>
      <c r="K1143" s="7"/>
      <c r="L1143" s="6" t="str">
        <f ca="1">IF($H1143="","",IF($J1143="",VLOOKUP($I1143,Sterbetafeln!$A$4:$I$124,$D$10,FALSE),MAX(0.0005,VLOOKUP($I1143,Sterbetafeln!$A$4:$I$124,$D$10,FALSE)*VLOOKUP($J1143,Sterbetafeln!$A$4:$I$124,$D$13,FALSE))))</f>
        <v/>
      </c>
      <c r="M1143" s="78">
        <f ca="1">SUM($O$3:$O1143)</f>
        <v>0</v>
      </c>
      <c r="N1143" s="25" t="str">
        <f t="shared" ca="1" si="1052"/>
        <v/>
      </c>
      <c r="O1143" s="25" t="str">
        <f t="shared" ca="1" si="1053"/>
        <v/>
      </c>
      <c r="P1143" s="25" t="str">
        <f t="shared" ca="1" si="1054"/>
        <v/>
      </c>
      <c r="Q1143" s="7" t="str">
        <f t="shared" ca="1" si="1055"/>
        <v/>
      </c>
      <c r="R1143" s="25" t="str">
        <f t="shared" ca="1" si="1056"/>
        <v/>
      </c>
      <c r="S1143" s="25">
        <f ca="1">SUM(R$3:R1143)</f>
        <v>0</v>
      </c>
      <c r="T1143" s="25" t="str">
        <f t="shared" ca="1" si="1057"/>
        <v/>
      </c>
      <c r="U1143" s="25" t="str">
        <f t="shared" ca="1" si="1039"/>
        <v/>
      </c>
      <c r="V1143" s="25" t="str">
        <f t="shared" ca="1" si="1058"/>
        <v/>
      </c>
      <c r="W1143" s="25" t="str">
        <f t="shared" ca="1" si="1040"/>
        <v/>
      </c>
      <c r="X1143" s="25" t="str">
        <f t="shared" ca="1" si="1059"/>
        <v/>
      </c>
      <c r="Y1143" s="25" t="str">
        <f t="shared" ca="1" si="1041"/>
        <v/>
      </c>
      <c r="Z1143" s="25" t="str">
        <f t="shared" ca="1" si="1095"/>
        <v/>
      </c>
      <c r="AA1143" s="25" t="str">
        <f t="shared" ca="1" si="1060"/>
        <v/>
      </c>
      <c r="AB1143" s="25" t="str">
        <f ca="1">IF($H1143="","",IF($Q1143="x",SUM(U$3:W1143)+SUM(Z$3:AA1143)-SUM(AB$3:AB1142),0))</f>
        <v/>
      </c>
      <c r="AC1143" s="25" t="str">
        <f t="shared" ca="1" si="1061"/>
        <v/>
      </c>
      <c r="AD1143" s="25" t="str">
        <f t="shared" ca="1" si="1042"/>
        <v/>
      </c>
      <c r="AE1143" s="7"/>
      <c r="AF1143" s="25" t="str">
        <f t="shared" ca="1" si="1062"/>
        <v/>
      </c>
      <c r="AG1143" s="25">
        <f ca="1">SUM(AF$3:AF1143)</f>
        <v>0</v>
      </c>
      <c r="AH1143" s="25" t="str">
        <f t="shared" ca="1" si="1063"/>
        <v/>
      </c>
      <c r="AI1143" s="25" t="str">
        <f t="shared" ca="1" si="1043"/>
        <v/>
      </c>
      <c r="AJ1143" s="25" t="str">
        <f t="shared" ca="1" si="1064"/>
        <v/>
      </c>
      <c r="AK1143" s="25" t="str">
        <f t="shared" ca="1" si="1044"/>
        <v/>
      </c>
      <c r="AL1143" s="25" t="str">
        <f t="shared" ca="1" si="1065"/>
        <v/>
      </c>
      <c r="AM1143" s="25" t="str">
        <f t="shared" ca="1" si="1045"/>
        <v/>
      </c>
      <c r="AN1143" s="25" t="str">
        <f t="shared" ca="1" si="1066"/>
        <v/>
      </c>
      <c r="AO1143" s="25" t="str">
        <f t="shared" ca="1" si="1067"/>
        <v/>
      </c>
      <c r="AP1143" s="25" t="str">
        <f ca="1">IF($H1143="","",IF($Q1143="x",SUM(AI$3:AK1143)+SUM(AN$3:AO1143)-SUM(AP$3:AP1142),0))</f>
        <v/>
      </c>
      <c r="AQ1143" s="25" t="str">
        <f t="shared" ca="1" si="1068"/>
        <v/>
      </c>
      <c r="AR1143" s="25" t="str">
        <f t="shared" ca="1" si="1046"/>
        <v/>
      </c>
      <c r="AS1143" s="7"/>
      <c r="AT1143" s="25" t="str">
        <f t="shared" ca="1" si="1069"/>
        <v/>
      </c>
      <c r="AU1143" s="25">
        <f ca="1">SUM(AT$3:AT1143)</f>
        <v>0</v>
      </c>
      <c r="AV1143" s="25" t="str">
        <f t="shared" ca="1" si="1070"/>
        <v/>
      </c>
      <c r="AW1143" s="25" t="str">
        <f t="shared" ca="1" si="1047"/>
        <v/>
      </c>
      <c r="AX1143" s="25" t="str">
        <f t="shared" ca="1" si="1071"/>
        <v/>
      </c>
      <c r="AY1143" s="25" t="str">
        <f t="shared" ca="1" si="1072"/>
        <v/>
      </c>
      <c r="AZ1143" s="25" t="str">
        <f t="shared" ca="1" si="1073"/>
        <v/>
      </c>
      <c r="BA1143" s="25" t="str">
        <f t="shared" ca="1" si="1074"/>
        <v/>
      </c>
      <c r="BB1143" s="25" t="str">
        <f t="shared" ca="1" si="1075"/>
        <v/>
      </c>
      <c r="BC1143" s="25" t="str">
        <f t="shared" ca="1" si="1076"/>
        <v/>
      </c>
      <c r="BD1143" s="25" t="str">
        <f ca="1">IF($H1143="","",IF($Q1143="x",SUM(AW$3:AY1143)+SUM(BB$3:BC1143)-SUM(BD$3:BD1142),0))</f>
        <v/>
      </c>
      <c r="BE1143" s="25" t="str">
        <f t="shared" ca="1" si="1077"/>
        <v/>
      </c>
      <c r="BF1143" s="25" t="str">
        <f t="shared" ca="1" si="1048"/>
        <v/>
      </c>
      <c r="BG1143" s="7"/>
      <c r="BI1143" s="25" t="str">
        <f t="shared" ca="1" si="1078"/>
        <v/>
      </c>
      <c r="BJ1143" s="25">
        <f ca="1">SUM(BI$3:BI1143)</f>
        <v>0</v>
      </c>
      <c r="BK1143" s="25" t="str">
        <f t="shared" ca="1" si="1090"/>
        <v/>
      </c>
      <c r="BL1143" s="25" t="str">
        <f t="shared" ca="1" si="1049"/>
        <v/>
      </c>
      <c r="BM1143" s="25" t="str">
        <f t="shared" ca="1" si="1079"/>
        <v/>
      </c>
      <c r="BN1143" s="25" t="str">
        <f t="shared" ca="1" si="1080"/>
        <v/>
      </c>
      <c r="BO1143" s="25" t="str">
        <f t="shared" ca="1" si="1081"/>
        <v/>
      </c>
      <c r="BP1143" s="25" t="str">
        <f t="shared" ca="1" si="1082"/>
        <v/>
      </c>
      <c r="BQ1143" s="25" t="str">
        <f t="shared" ca="1" si="1083"/>
        <v/>
      </c>
      <c r="BR1143" s="25" t="str">
        <f t="shared" ca="1" si="1084"/>
        <v/>
      </c>
      <c r="BS1143" s="25" t="str">
        <f ca="1">IF($H1143="","",IF($Q1143="x",SUM(BL$3:BN1143)+SUM(BQ$3:BR1143)-SUM(BS$3:BS1142),0))</f>
        <v/>
      </c>
      <c r="BT1143" s="25" t="str">
        <f t="shared" ca="1" si="1085"/>
        <v/>
      </c>
      <c r="BU1143" s="25" t="str">
        <f t="shared" ca="1" si="1050"/>
        <v/>
      </c>
      <c r="BV1143" s="7"/>
      <c r="BY1143" s="7"/>
      <c r="CB1143" s="131">
        <f t="shared" si="1034"/>
        <v>1140</v>
      </c>
      <c r="CC1143" s="132" t="str">
        <f t="shared" ca="1" si="1086"/>
        <v/>
      </c>
      <c r="CD1143" s="133" t="str">
        <f t="shared" ca="1" si="1035"/>
        <v/>
      </c>
      <c r="CE1143" s="133" t="str">
        <f t="shared" ca="1" si="1087"/>
        <v/>
      </c>
      <c r="CF1143" s="133" t="str">
        <f t="shared" ca="1" si="1036"/>
        <v/>
      </c>
      <c r="CG1143" s="133" t="str">
        <f t="shared" ca="1" si="1088"/>
        <v/>
      </c>
      <c r="CH1143" s="133" t="str">
        <f ca="1">IF($H1143="","",IF(MONTH($H1143)=MONTH($C$4)-1,MAX(0,(CG1143-SUM(N1132:N1143)+SUM(O1132:O1143))-(VLOOKUP(CB1143-12,$CB$3:$CH1142,6,FALSE))),0)*0.25)</f>
        <v/>
      </c>
      <c r="CI1143" s="133" t="str">
        <f ca="1">IF($H1143="","",CG1143-SUM($CH$4:$CH1143))</f>
        <v/>
      </c>
      <c r="CK1143" s="133" t="str">
        <f ca="1">IF($H1143="","",SUM($N$4:$N1143)+$CK$3)</f>
        <v/>
      </c>
      <c r="CL1143" s="133" t="str">
        <f ca="1">IF($H1143="","",SUM($O$4:$O1143))</f>
        <v/>
      </c>
      <c r="CM1143" s="133" t="str">
        <f t="shared" ca="1" si="1093"/>
        <v/>
      </c>
      <c r="CN1143" s="133" t="str">
        <f ca="1">IF($H1143="","",ROUND(IF(MONTH($H1143)=MONTH($C$4)-1,BT1143*(1+CC1143)-SUM($CM$4:$CM1143),0),2))</f>
        <v/>
      </c>
      <c r="CZ1143" s="132" t="str">
        <f t="shared" ca="1" si="1051"/>
        <v/>
      </c>
    </row>
    <row r="1144" spans="6:104" x14ac:dyDescent="0.2">
      <c r="F1144" s="3">
        <v>1141</v>
      </c>
      <c r="G1144" s="3">
        <f t="shared" si="1094"/>
        <v>96</v>
      </c>
      <c r="H1144" s="8" t="str">
        <f t="shared" ca="1" si="1089"/>
        <v/>
      </c>
      <c r="I1144" s="6" t="str">
        <f t="shared" ca="1" si="1037"/>
        <v/>
      </c>
      <c r="J1144" s="6" t="str">
        <f t="shared" ca="1" si="1038"/>
        <v/>
      </c>
      <c r="K1144" s="7"/>
      <c r="L1144" s="6" t="str">
        <f ca="1">IF($H1144="","",IF($J1144="",VLOOKUP($I1144,Sterbetafeln!$A$4:$I$124,$D$10,FALSE),MAX(0.0005,VLOOKUP($I1144,Sterbetafeln!$A$4:$I$124,$D$10,FALSE)*VLOOKUP($J1144,Sterbetafeln!$A$4:$I$124,$D$13,FALSE))))</f>
        <v/>
      </c>
      <c r="M1144" s="78">
        <f ca="1">SUM($O$3:$O1144)</f>
        <v>0</v>
      </c>
      <c r="N1144" s="25" t="str">
        <f t="shared" ca="1" si="1052"/>
        <v/>
      </c>
      <c r="O1144" s="25" t="str">
        <f t="shared" ca="1" si="1053"/>
        <v/>
      </c>
      <c r="P1144" s="25" t="str">
        <f t="shared" ca="1" si="1054"/>
        <v/>
      </c>
      <c r="Q1144" s="7" t="str">
        <f t="shared" ca="1" si="1055"/>
        <v/>
      </c>
      <c r="R1144" s="25" t="str">
        <f t="shared" ca="1" si="1056"/>
        <v/>
      </c>
      <c r="S1144" s="25">
        <f ca="1">SUM(R$3:R1144)</f>
        <v>0</v>
      </c>
      <c r="T1144" s="25" t="str">
        <f t="shared" ca="1" si="1057"/>
        <v/>
      </c>
      <c r="U1144" s="25" t="str">
        <f t="shared" ca="1" si="1039"/>
        <v/>
      </c>
      <c r="V1144" s="25" t="str">
        <f t="shared" ca="1" si="1058"/>
        <v/>
      </c>
      <c r="W1144" s="25" t="str">
        <f t="shared" ca="1" si="1040"/>
        <v/>
      </c>
      <c r="X1144" s="25" t="str">
        <f t="shared" ca="1" si="1059"/>
        <v/>
      </c>
      <c r="Y1144" s="25" t="str">
        <f t="shared" ca="1" si="1041"/>
        <v/>
      </c>
      <c r="Z1144" s="25" t="str">
        <f t="shared" ca="1" si="1095"/>
        <v/>
      </c>
      <c r="AA1144" s="25" t="str">
        <f t="shared" ca="1" si="1060"/>
        <v/>
      </c>
      <c r="AB1144" s="25" t="str">
        <f ca="1">IF($H1144="","",IF($Q1144="x",SUM(U$3:W1144)+SUM(Z$3:AA1144)-SUM(AB$3:AB1143),0))</f>
        <v/>
      </c>
      <c r="AC1144" s="25" t="str">
        <f t="shared" ca="1" si="1061"/>
        <v/>
      </c>
      <c r="AD1144" s="25" t="str">
        <f t="shared" ca="1" si="1042"/>
        <v/>
      </c>
      <c r="AE1144" s="7"/>
      <c r="AF1144" s="25" t="str">
        <f t="shared" ca="1" si="1062"/>
        <v/>
      </c>
      <c r="AG1144" s="25">
        <f ca="1">SUM(AF$3:AF1144)</f>
        <v>0</v>
      </c>
      <c r="AH1144" s="25" t="str">
        <f t="shared" ca="1" si="1063"/>
        <v/>
      </c>
      <c r="AI1144" s="25" t="str">
        <f t="shared" ca="1" si="1043"/>
        <v/>
      </c>
      <c r="AJ1144" s="25" t="str">
        <f t="shared" ca="1" si="1064"/>
        <v/>
      </c>
      <c r="AK1144" s="25" t="str">
        <f t="shared" ca="1" si="1044"/>
        <v/>
      </c>
      <c r="AL1144" s="25" t="str">
        <f t="shared" ca="1" si="1065"/>
        <v/>
      </c>
      <c r="AM1144" s="25" t="str">
        <f t="shared" ca="1" si="1045"/>
        <v/>
      </c>
      <c r="AN1144" s="25" t="str">
        <f t="shared" ca="1" si="1066"/>
        <v/>
      </c>
      <c r="AO1144" s="25" t="str">
        <f t="shared" ca="1" si="1067"/>
        <v/>
      </c>
      <c r="AP1144" s="25" t="str">
        <f ca="1">IF($H1144="","",IF($Q1144="x",SUM(AI$3:AK1144)+SUM(AN$3:AO1144)-SUM(AP$3:AP1143),0))</f>
        <v/>
      </c>
      <c r="AQ1144" s="25" t="str">
        <f t="shared" ca="1" si="1068"/>
        <v/>
      </c>
      <c r="AR1144" s="25" t="str">
        <f t="shared" ca="1" si="1046"/>
        <v/>
      </c>
      <c r="AS1144" s="7"/>
      <c r="AT1144" s="25" t="str">
        <f t="shared" ca="1" si="1069"/>
        <v/>
      </c>
      <c r="AU1144" s="25">
        <f ca="1">SUM(AT$3:AT1144)</f>
        <v>0</v>
      </c>
      <c r="AV1144" s="25" t="str">
        <f t="shared" ca="1" si="1070"/>
        <v/>
      </c>
      <c r="AW1144" s="25" t="str">
        <f t="shared" ca="1" si="1047"/>
        <v/>
      </c>
      <c r="AX1144" s="25" t="str">
        <f t="shared" ca="1" si="1071"/>
        <v/>
      </c>
      <c r="AY1144" s="25" t="str">
        <f t="shared" ca="1" si="1072"/>
        <v/>
      </c>
      <c r="AZ1144" s="25" t="str">
        <f t="shared" ca="1" si="1073"/>
        <v/>
      </c>
      <c r="BA1144" s="25" t="str">
        <f t="shared" ca="1" si="1074"/>
        <v/>
      </c>
      <c r="BB1144" s="25" t="str">
        <f t="shared" ca="1" si="1075"/>
        <v/>
      </c>
      <c r="BC1144" s="25" t="str">
        <f t="shared" ca="1" si="1076"/>
        <v/>
      </c>
      <c r="BD1144" s="25" t="str">
        <f ca="1">IF($H1144="","",IF($Q1144="x",SUM(AW$3:AY1144)+SUM(BB$3:BC1144)-SUM(BD$3:BD1143),0))</f>
        <v/>
      </c>
      <c r="BE1144" s="25" t="str">
        <f t="shared" ca="1" si="1077"/>
        <v/>
      </c>
      <c r="BF1144" s="25" t="str">
        <f t="shared" ca="1" si="1048"/>
        <v/>
      </c>
      <c r="BG1144" s="7"/>
      <c r="BI1144" s="25" t="str">
        <f t="shared" ca="1" si="1078"/>
        <v/>
      </c>
      <c r="BJ1144" s="25">
        <f ca="1">SUM(BI$3:BI1144)</f>
        <v>0</v>
      </c>
      <c r="BK1144" s="25" t="str">
        <f t="shared" ca="1" si="1090"/>
        <v/>
      </c>
      <c r="BL1144" s="25" t="str">
        <f t="shared" ca="1" si="1049"/>
        <v/>
      </c>
      <c r="BM1144" s="25" t="str">
        <f t="shared" ca="1" si="1079"/>
        <v/>
      </c>
      <c r="BN1144" s="25" t="str">
        <f t="shared" ca="1" si="1080"/>
        <v/>
      </c>
      <c r="BO1144" s="25" t="str">
        <f t="shared" ca="1" si="1081"/>
        <v/>
      </c>
      <c r="BP1144" s="25" t="str">
        <f t="shared" ca="1" si="1082"/>
        <v/>
      </c>
      <c r="BQ1144" s="25" t="str">
        <f t="shared" ca="1" si="1083"/>
        <v/>
      </c>
      <c r="BR1144" s="25" t="str">
        <f t="shared" ca="1" si="1084"/>
        <v/>
      </c>
      <c r="BS1144" s="25" t="str">
        <f ca="1">IF($H1144="","",IF($Q1144="x",SUM(BL$3:BN1144)+SUM(BQ$3:BR1144)-SUM(BS$3:BS1143),0))</f>
        <v/>
      </c>
      <c r="BT1144" s="25" t="str">
        <f t="shared" ca="1" si="1085"/>
        <v/>
      </c>
      <c r="BU1144" s="25" t="str">
        <f t="shared" ca="1" si="1050"/>
        <v/>
      </c>
      <c r="BV1144" s="7"/>
      <c r="BY1144" s="7"/>
      <c r="CB1144" s="131">
        <f t="shared" si="1034"/>
        <v>1141</v>
      </c>
      <c r="CC1144" s="132" t="str">
        <f t="shared" ca="1" si="1086"/>
        <v/>
      </c>
      <c r="CD1144" s="133" t="str">
        <f t="shared" ca="1" si="1035"/>
        <v/>
      </c>
      <c r="CE1144" s="133" t="str">
        <f t="shared" ca="1" si="1087"/>
        <v/>
      </c>
      <c r="CF1144" s="133" t="str">
        <f t="shared" ca="1" si="1036"/>
        <v/>
      </c>
      <c r="CG1144" s="133" t="str">
        <f t="shared" ca="1" si="1088"/>
        <v/>
      </c>
      <c r="CH1144" s="133" t="str">
        <f ca="1">IF($H1144="","",IF(MONTH($H1144)=MONTH($C$4)-1,MAX(0,(CG1144-SUM(N1133:N1144)+SUM(O1133:O1144))-(VLOOKUP(CB1144-12,$CB$3:$CH1143,6,FALSE))),0)*0.25)</f>
        <v/>
      </c>
      <c r="CI1144" s="133" t="str">
        <f ca="1">IF($H1144="","",CG1144-SUM($CH$4:$CH1144))</f>
        <v/>
      </c>
      <c r="CK1144" s="133" t="str">
        <f ca="1">IF($H1144="","",SUM($N$4:$N1144)+$CK$3)</f>
        <v/>
      </c>
      <c r="CL1144" s="133" t="str">
        <f ca="1">IF($H1144="","",SUM($O$4:$O1144))</f>
        <v/>
      </c>
      <c r="CM1144" s="133" t="str">
        <f t="shared" ca="1" si="1093"/>
        <v/>
      </c>
      <c r="CN1144" s="133" t="str">
        <f ca="1">IF($H1144="","",ROUND(IF(MONTH($H1144)=MONTH($C$4)-1,BT1144*(1+CC1144)-SUM($CM$4:$CM1144),0),2))</f>
        <v/>
      </c>
      <c r="CZ1144" s="132" t="str">
        <f t="shared" ca="1" si="1051"/>
        <v/>
      </c>
    </row>
    <row r="1145" spans="6:104" x14ac:dyDescent="0.2">
      <c r="F1145" s="3">
        <v>1142</v>
      </c>
      <c r="G1145" s="3">
        <f t="shared" si="1094"/>
        <v>96</v>
      </c>
      <c r="H1145" s="8" t="str">
        <f t="shared" ca="1" si="1089"/>
        <v/>
      </c>
      <c r="I1145" s="6" t="str">
        <f t="shared" ca="1" si="1037"/>
        <v/>
      </c>
      <c r="J1145" s="6" t="str">
        <f t="shared" ca="1" si="1038"/>
        <v/>
      </c>
      <c r="K1145" s="7"/>
      <c r="L1145" s="6" t="str">
        <f ca="1">IF($H1145="","",IF($J1145="",VLOOKUP($I1145,Sterbetafeln!$A$4:$I$124,$D$10,FALSE),MAX(0.0005,VLOOKUP($I1145,Sterbetafeln!$A$4:$I$124,$D$10,FALSE)*VLOOKUP($J1145,Sterbetafeln!$A$4:$I$124,$D$13,FALSE))))</f>
        <v/>
      </c>
      <c r="M1145" s="78">
        <f ca="1">SUM($O$3:$O1145)</f>
        <v>0</v>
      </c>
      <c r="N1145" s="25" t="str">
        <f t="shared" ca="1" si="1052"/>
        <v/>
      </c>
      <c r="O1145" s="25" t="str">
        <f t="shared" ca="1" si="1053"/>
        <v/>
      </c>
      <c r="P1145" s="25" t="str">
        <f t="shared" ca="1" si="1054"/>
        <v/>
      </c>
      <c r="Q1145" s="7" t="str">
        <f t="shared" ca="1" si="1055"/>
        <v/>
      </c>
      <c r="R1145" s="25" t="str">
        <f t="shared" ca="1" si="1056"/>
        <v/>
      </c>
      <c r="S1145" s="25">
        <f ca="1">SUM(R$3:R1145)</f>
        <v>0</v>
      </c>
      <c r="T1145" s="25" t="str">
        <f t="shared" ca="1" si="1057"/>
        <v/>
      </c>
      <c r="U1145" s="25" t="str">
        <f t="shared" ca="1" si="1039"/>
        <v/>
      </c>
      <c r="V1145" s="25" t="str">
        <f t="shared" ca="1" si="1058"/>
        <v/>
      </c>
      <c r="W1145" s="25" t="str">
        <f t="shared" ca="1" si="1040"/>
        <v/>
      </c>
      <c r="X1145" s="25" t="str">
        <f t="shared" ca="1" si="1059"/>
        <v/>
      </c>
      <c r="Y1145" s="25" t="str">
        <f t="shared" ca="1" si="1041"/>
        <v/>
      </c>
      <c r="Z1145" s="25" t="str">
        <f t="shared" ca="1" si="1095"/>
        <v/>
      </c>
      <c r="AA1145" s="25" t="str">
        <f t="shared" ca="1" si="1060"/>
        <v/>
      </c>
      <c r="AB1145" s="25" t="str">
        <f ca="1">IF($H1145="","",IF($Q1145="x",SUM(U$3:W1145)+SUM(Z$3:AA1145)-SUM(AB$3:AB1144),0))</f>
        <v/>
      </c>
      <c r="AC1145" s="25" t="str">
        <f t="shared" ca="1" si="1061"/>
        <v/>
      </c>
      <c r="AD1145" s="25" t="str">
        <f t="shared" ca="1" si="1042"/>
        <v/>
      </c>
      <c r="AE1145" s="7"/>
      <c r="AF1145" s="25" t="str">
        <f t="shared" ca="1" si="1062"/>
        <v/>
      </c>
      <c r="AG1145" s="25">
        <f ca="1">SUM(AF$3:AF1145)</f>
        <v>0</v>
      </c>
      <c r="AH1145" s="25" t="str">
        <f t="shared" ca="1" si="1063"/>
        <v/>
      </c>
      <c r="AI1145" s="25" t="str">
        <f t="shared" ca="1" si="1043"/>
        <v/>
      </c>
      <c r="AJ1145" s="25" t="str">
        <f t="shared" ca="1" si="1064"/>
        <v/>
      </c>
      <c r="AK1145" s="25" t="str">
        <f t="shared" ca="1" si="1044"/>
        <v/>
      </c>
      <c r="AL1145" s="25" t="str">
        <f t="shared" ca="1" si="1065"/>
        <v/>
      </c>
      <c r="AM1145" s="25" t="str">
        <f t="shared" ca="1" si="1045"/>
        <v/>
      </c>
      <c r="AN1145" s="25" t="str">
        <f t="shared" ca="1" si="1066"/>
        <v/>
      </c>
      <c r="AO1145" s="25" t="str">
        <f t="shared" ca="1" si="1067"/>
        <v/>
      </c>
      <c r="AP1145" s="25" t="str">
        <f ca="1">IF($H1145="","",IF($Q1145="x",SUM(AI$3:AK1145)+SUM(AN$3:AO1145)-SUM(AP$3:AP1144),0))</f>
        <v/>
      </c>
      <c r="AQ1145" s="25" t="str">
        <f t="shared" ca="1" si="1068"/>
        <v/>
      </c>
      <c r="AR1145" s="25" t="str">
        <f t="shared" ca="1" si="1046"/>
        <v/>
      </c>
      <c r="AS1145" s="7"/>
      <c r="AT1145" s="25" t="str">
        <f t="shared" ca="1" si="1069"/>
        <v/>
      </c>
      <c r="AU1145" s="25">
        <f ca="1">SUM(AT$3:AT1145)</f>
        <v>0</v>
      </c>
      <c r="AV1145" s="25" t="str">
        <f t="shared" ca="1" si="1070"/>
        <v/>
      </c>
      <c r="AW1145" s="25" t="str">
        <f t="shared" ca="1" si="1047"/>
        <v/>
      </c>
      <c r="AX1145" s="25" t="str">
        <f t="shared" ca="1" si="1071"/>
        <v/>
      </c>
      <c r="AY1145" s="25" t="str">
        <f t="shared" ca="1" si="1072"/>
        <v/>
      </c>
      <c r="AZ1145" s="25" t="str">
        <f t="shared" ca="1" si="1073"/>
        <v/>
      </c>
      <c r="BA1145" s="25" t="str">
        <f t="shared" ca="1" si="1074"/>
        <v/>
      </c>
      <c r="BB1145" s="25" t="str">
        <f t="shared" ca="1" si="1075"/>
        <v/>
      </c>
      <c r="BC1145" s="25" t="str">
        <f t="shared" ca="1" si="1076"/>
        <v/>
      </c>
      <c r="BD1145" s="25" t="str">
        <f ca="1">IF($H1145="","",IF($Q1145="x",SUM(AW$3:AY1145)+SUM(BB$3:BC1145)-SUM(BD$3:BD1144),0))</f>
        <v/>
      </c>
      <c r="BE1145" s="25" t="str">
        <f t="shared" ca="1" si="1077"/>
        <v/>
      </c>
      <c r="BF1145" s="25" t="str">
        <f t="shared" ca="1" si="1048"/>
        <v/>
      </c>
      <c r="BG1145" s="7"/>
      <c r="BI1145" s="25" t="str">
        <f t="shared" ca="1" si="1078"/>
        <v/>
      </c>
      <c r="BJ1145" s="25">
        <f ca="1">SUM(BI$3:BI1145)</f>
        <v>0</v>
      </c>
      <c r="BK1145" s="25" t="str">
        <f t="shared" ca="1" si="1090"/>
        <v/>
      </c>
      <c r="BL1145" s="25" t="str">
        <f t="shared" ca="1" si="1049"/>
        <v/>
      </c>
      <c r="BM1145" s="25" t="str">
        <f t="shared" ca="1" si="1079"/>
        <v/>
      </c>
      <c r="BN1145" s="25" t="str">
        <f t="shared" ca="1" si="1080"/>
        <v/>
      </c>
      <c r="BO1145" s="25" t="str">
        <f t="shared" ca="1" si="1081"/>
        <v/>
      </c>
      <c r="BP1145" s="25" t="str">
        <f t="shared" ca="1" si="1082"/>
        <v/>
      </c>
      <c r="BQ1145" s="25" t="str">
        <f t="shared" ca="1" si="1083"/>
        <v/>
      </c>
      <c r="BR1145" s="25" t="str">
        <f t="shared" ca="1" si="1084"/>
        <v/>
      </c>
      <c r="BS1145" s="25" t="str">
        <f ca="1">IF($H1145="","",IF($Q1145="x",SUM(BL$3:BN1145)+SUM(BQ$3:BR1145)-SUM(BS$3:BS1144),0))</f>
        <v/>
      </c>
      <c r="BT1145" s="25" t="str">
        <f t="shared" ca="1" si="1085"/>
        <v/>
      </c>
      <c r="BU1145" s="25" t="str">
        <f t="shared" ca="1" si="1050"/>
        <v/>
      </c>
      <c r="BV1145" s="7"/>
      <c r="BY1145" s="7"/>
      <c r="CB1145" s="131">
        <f t="shared" si="1034"/>
        <v>1142</v>
      </c>
      <c r="CC1145" s="132" t="str">
        <f t="shared" ca="1" si="1086"/>
        <v/>
      </c>
      <c r="CD1145" s="133" t="str">
        <f t="shared" ca="1" si="1035"/>
        <v/>
      </c>
      <c r="CE1145" s="133" t="str">
        <f t="shared" ca="1" si="1087"/>
        <v/>
      </c>
      <c r="CF1145" s="133" t="str">
        <f t="shared" ca="1" si="1036"/>
        <v/>
      </c>
      <c r="CG1145" s="133" t="str">
        <f t="shared" ca="1" si="1088"/>
        <v/>
      </c>
      <c r="CH1145" s="133" t="str">
        <f ca="1">IF($H1145="","",IF(MONTH($H1145)=MONTH($C$4)-1,MAX(0,(CG1145-SUM(N1134:N1145)+SUM(O1134:O1145))-(VLOOKUP(CB1145-12,$CB$3:$CH1144,6,FALSE))),0)*0.25)</f>
        <v/>
      </c>
      <c r="CI1145" s="133" t="str">
        <f ca="1">IF($H1145="","",CG1145-SUM($CH$4:$CH1145))</f>
        <v/>
      </c>
      <c r="CK1145" s="133" t="str">
        <f ca="1">IF($H1145="","",SUM($N$4:$N1145)+$CK$3)</f>
        <v/>
      </c>
      <c r="CL1145" s="133" t="str">
        <f ca="1">IF($H1145="","",SUM($O$4:$O1145))</f>
        <v/>
      </c>
      <c r="CM1145" s="133" t="str">
        <f t="shared" ca="1" si="1093"/>
        <v/>
      </c>
      <c r="CN1145" s="133" t="str">
        <f ca="1">IF($H1145="","",ROUND(IF(MONTH($H1145)=MONTH($C$4)-1,BT1145*(1+CC1145)-SUM($CM$4:$CM1145),0),2))</f>
        <v/>
      </c>
      <c r="CZ1145" s="132" t="str">
        <f t="shared" ca="1" si="1051"/>
        <v/>
      </c>
    </row>
    <row r="1146" spans="6:104" x14ac:dyDescent="0.2">
      <c r="F1146" s="3">
        <v>1143</v>
      </c>
      <c r="G1146" s="3">
        <f t="shared" si="1094"/>
        <v>96</v>
      </c>
      <c r="H1146" s="8" t="str">
        <f t="shared" ca="1" si="1089"/>
        <v/>
      </c>
      <c r="I1146" s="6" t="str">
        <f t="shared" ca="1" si="1037"/>
        <v/>
      </c>
      <c r="J1146" s="6" t="str">
        <f t="shared" ca="1" si="1038"/>
        <v/>
      </c>
      <c r="K1146" s="7"/>
      <c r="L1146" s="6" t="str">
        <f ca="1">IF($H1146="","",IF($J1146="",VLOOKUP($I1146,Sterbetafeln!$A$4:$I$124,$D$10,FALSE),MAX(0.0005,VLOOKUP($I1146,Sterbetafeln!$A$4:$I$124,$D$10,FALSE)*VLOOKUP($J1146,Sterbetafeln!$A$4:$I$124,$D$13,FALSE))))</f>
        <v/>
      </c>
      <c r="M1146" s="78">
        <f ca="1">SUM($O$3:$O1146)</f>
        <v>0</v>
      </c>
      <c r="N1146" s="25" t="str">
        <f t="shared" ca="1" si="1052"/>
        <v/>
      </c>
      <c r="O1146" s="25" t="str">
        <f t="shared" ca="1" si="1053"/>
        <v/>
      </c>
      <c r="P1146" s="25" t="str">
        <f t="shared" ca="1" si="1054"/>
        <v/>
      </c>
      <c r="Q1146" s="7" t="str">
        <f t="shared" ca="1" si="1055"/>
        <v/>
      </c>
      <c r="R1146" s="25" t="str">
        <f t="shared" ca="1" si="1056"/>
        <v/>
      </c>
      <c r="S1146" s="25">
        <f ca="1">SUM(R$3:R1146)</f>
        <v>0</v>
      </c>
      <c r="T1146" s="25" t="str">
        <f t="shared" ca="1" si="1057"/>
        <v/>
      </c>
      <c r="U1146" s="25" t="str">
        <f t="shared" ca="1" si="1039"/>
        <v/>
      </c>
      <c r="V1146" s="25" t="str">
        <f t="shared" ca="1" si="1058"/>
        <v/>
      </c>
      <c r="W1146" s="25" t="str">
        <f t="shared" ca="1" si="1040"/>
        <v/>
      </c>
      <c r="X1146" s="25" t="str">
        <f t="shared" ca="1" si="1059"/>
        <v/>
      </c>
      <c r="Y1146" s="25" t="str">
        <f t="shared" ca="1" si="1041"/>
        <v/>
      </c>
      <c r="Z1146" s="25" t="str">
        <f t="shared" ca="1" si="1095"/>
        <v/>
      </c>
      <c r="AA1146" s="25" t="str">
        <f t="shared" ca="1" si="1060"/>
        <v/>
      </c>
      <c r="AB1146" s="25" t="str">
        <f ca="1">IF($H1146="","",IF($Q1146="x",SUM(U$3:W1146)+SUM(Z$3:AA1146)-SUM(AB$3:AB1145),0))</f>
        <v/>
      </c>
      <c r="AC1146" s="25" t="str">
        <f t="shared" ca="1" si="1061"/>
        <v/>
      </c>
      <c r="AD1146" s="25" t="str">
        <f t="shared" ca="1" si="1042"/>
        <v/>
      </c>
      <c r="AE1146" s="7"/>
      <c r="AF1146" s="25" t="str">
        <f t="shared" ca="1" si="1062"/>
        <v/>
      </c>
      <c r="AG1146" s="25">
        <f ca="1">SUM(AF$3:AF1146)</f>
        <v>0</v>
      </c>
      <c r="AH1146" s="25" t="str">
        <f t="shared" ca="1" si="1063"/>
        <v/>
      </c>
      <c r="AI1146" s="25" t="str">
        <f t="shared" ca="1" si="1043"/>
        <v/>
      </c>
      <c r="AJ1146" s="25" t="str">
        <f t="shared" ca="1" si="1064"/>
        <v/>
      </c>
      <c r="AK1146" s="25" t="str">
        <f t="shared" ca="1" si="1044"/>
        <v/>
      </c>
      <c r="AL1146" s="25" t="str">
        <f t="shared" ca="1" si="1065"/>
        <v/>
      </c>
      <c r="AM1146" s="25" t="str">
        <f t="shared" ca="1" si="1045"/>
        <v/>
      </c>
      <c r="AN1146" s="25" t="str">
        <f t="shared" ca="1" si="1066"/>
        <v/>
      </c>
      <c r="AO1146" s="25" t="str">
        <f t="shared" ca="1" si="1067"/>
        <v/>
      </c>
      <c r="AP1146" s="25" t="str">
        <f ca="1">IF($H1146="","",IF($Q1146="x",SUM(AI$3:AK1146)+SUM(AN$3:AO1146)-SUM(AP$3:AP1145),0))</f>
        <v/>
      </c>
      <c r="AQ1146" s="25" t="str">
        <f t="shared" ca="1" si="1068"/>
        <v/>
      </c>
      <c r="AR1146" s="25" t="str">
        <f t="shared" ca="1" si="1046"/>
        <v/>
      </c>
      <c r="AS1146" s="7"/>
      <c r="AT1146" s="25" t="str">
        <f t="shared" ca="1" si="1069"/>
        <v/>
      </c>
      <c r="AU1146" s="25">
        <f ca="1">SUM(AT$3:AT1146)</f>
        <v>0</v>
      </c>
      <c r="AV1146" s="25" t="str">
        <f t="shared" ca="1" si="1070"/>
        <v/>
      </c>
      <c r="AW1146" s="25" t="str">
        <f t="shared" ca="1" si="1047"/>
        <v/>
      </c>
      <c r="AX1146" s="25" t="str">
        <f t="shared" ca="1" si="1071"/>
        <v/>
      </c>
      <c r="AY1146" s="25" t="str">
        <f t="shared" ca="1" si="1072"/>
        <v/>
      </c>
      <c r="AZ1146" s="25" t="str">
        <f t="shared" ca="1" si="1073"/>
        <v/>
      </c>
      <c r="BA1146" s="25" t="str">
        <f t="shared" ca="1" si="1074"/>
        <v/>
      </c>
      <c r="BB1146" s="25" t="str">
        <f t="shared" ca="1" si="1075"/>
        <v/>
      </c>
      <c r="BC1146" s="25" t="str">
        <f t="shared" ca="1" si="1076"/>
        <v/>
      </c>
      <c r="BD1146" s="25" t="str">
        <f ca="1">IF($H1146="","",IF($Q1146="x",SUM(AW$3:AY1146)+SUM(BB$3:BC1146)-SUM(BD$3:BD1145),0))</f>
        <v/>
      </c>
      <c r="BE1146" s="25" t="str">
        <f t="shared" ca="1" si="1077"/>
        <v/>
      </c>
      <c r="BF1146" s="25" t="str">
        <f t="shared" ca="1" si="1048"/>
        <v/>
      </c>
      <c r="BG1146" s="7"/>
      <c r="BI1146" s="25" t="str">
        <f t="shared" ca="1" si="1078"/>
        <v/>
      </c>
      <c r="BJ1146" s="25">
        <f ca="1">SUM(BI$3:BI1146)</f>
        <v>0</v>
      </c>
      <c r="BK1146" s="25" t="str">
        <f t="shared" ca="1" si="1090"/>
        <v/>
      </c>
      <c r="BL1146" s="25" t="str">
        <f t="shared" ca="1" si="1049"/>
        <v/>
      </c>
      <c r="BM1146" s="25" t="str">
        <f t="shared" ca="1" si="1079"/>
        <v/>
      </c>
      <c r="BN1146" s="25" t="str">
        <f t="shared" ca="1" si="1080"/>
        <v/>
      </c>
      <c r="BO1146" s="25" t="str">
        <f t="shared" ca="1" si="1081"/>
        <v/>
      </c>
      <c r="BP1146" s="25" t="str">
        <f t="shared" ca="1" si="1082"/>
        <v/>
      </c>
      <c r="BQ1146" s="25" t="str">
        <f t="shared" ca="1" si="1083"/>
        <v/>
      </c>
      <c r="BR1146" s="25" t="str">
        <f t="shared" ca="1" si="1084"/>
        <v/>
      </c>
      <c r="BS1146" s="25" t="str">
        <f ca="1">IF($H1146="","",IF($Q1146="x",SUM(BL$3:BN1146)+SUM(BQ$3:BR1146)-SUM(BS$3:BS1145),0))</f>
        <v/>
      </c>
      <c r="BT1146" s="25" t="str">
        <f t="shared" ca="1" si="1085"/>
        <v/>
      </c>
      <c r="BU1146" s="25" t="str">
        <f t="shared" ca="1" si="1050"/>
        <v/>
      </c>
      <c r="BV1146" s="7"/>
      <c r="BY1146" s="7"/>
      <c r="CB1146" s="131">
        <f t="shared" si="1034"/>
        <v>1143</v>
      </c>
      <c r="CC1146" s="132" t="str">
        <f t="shared" ca="1" si="1086"/>
        <v/>
      </c>
      <c r="CD1146" s="133" t="str">
        <f t="shared" ca="1" si="1035"/>
        <v/>
      </c>
      <c r="CE1146" s="133" t="str">
        <f t="shared" ca="1" si="1087"/>
        <v/>
      </c>
      <c r="CF1146" s="133" t="str">
        <f t="shared" ca="1" si="1036"/>
        <v/>
      </c>
      <c r="CG1146" s="133" t="str">
        <f t="shared" ca="1" si="1088"/>
        <v/>
      </c>
      <c r="CH1146" s="133" t="str">
        <f ca="1">IF($H1146="","",IF(MONTH($H1146)=MONTH($C$4)-1,MAX(0,(CG1146-SUM(N1135:N1146)+SUM(O1135:O1146))-(VLOOKUP(CB1146-12,$CB$3:$CH1145,6,FALSE))),0)*0.25)</f>
        <v/>
      </c>
      <c r="CI1146" s="133" t="str">
        <f ca="1">IF($H1146="","",CG1146-SUM($CH$4:$CH1146))</f>
        <v/>
      </c>
      <c r="CK1146" s="133" t="str">
        <f ca="1">IF($H1146="","",SUM($N$4:$N1146)+$CK$3)</f>
        <v/>
      </c>
      <c r="CL1146" s="133" t="str">
        <f ca="1">IF($H1146="","",SUM($O$4:$O1146))</f>
        <v/>
      </c>
      <c r="CM1146" s="133" t="str">
        <f t="shared" ca="1" si="1093"/>
        <v/>
      </c>
      <c r="CN1146" s="133" t="str">
        <f ca="1">IF($H1146="","",ROUND(IF(MONTH($H1146)=MONTH($C$4)-1,BT1146*(1+CC1146)-SUM($CM$4:$CM1146),0),2))</f>
        <v/>
      </c>
      <c r="CZ1146" s="132" t="str">
        <f t="shared" ca="1" si="1051"/>
        <v/>
      </c>
    </row>
    <row r="1147" spans="6:104" x14ac:dyDescent="0.2">
      <c r="F1147" s="3">
        <v>1144</v>
      </c>
      <c r="G1147" s="3">
        <f t="shared" si="1094"/>
        <v>96</v>
      </c>
      <c r="H1147" s="8" t="str">
        <f t="shared" ca="1" si="1089"/>
        <v/>
      </c>
      <c r="I1147" s="6" t="str">
        <f t="shared" ca="1" si="1037"/>
        <v/>
      </c>
      <c r="J1147" s="6" t="str">
        <f t="shared" ca="1" si="1038"/>
        <v/>
      </c>
      <c r="K1147" s="7"/>
      <c r="L1147" s="6" t="str">
        <f ca="1">IF($H1147="","",IF($J1147="",VLOOKUP($I1147,Sterbetafeln!$A$4:$I$124,$D$10,FALSE),MAX(0.0005,VLOOKUP($I1147,Sterbetafeln!$A$4:$I$124,$D$10,FALSE)*VLOOKUP($J1147,Sterbetafeln!$A$4:$I$124,$D$13,FALSE))))</f>
        <v/>
      </c>
      <c r="M1147" s="78">
        <f ca="1">SUM($O$3:$O1147)</f>
        <v>0</v>
      </c>
      <c r="N1147" s="25" t="str">
        <f t="shared" ca="1" si="1052"/>
        <v/>
      </c>
      <c r="O1147" s="25" t="str">
        <f t="shared" ca="1" si="1053"/>
        <v/>
      </c>
      <c r="P1147" s="25" t="str">
        <f t="shared" ca="1" si="1054"/>
        <v/>
      </c>
      <c r="Q1147" s="7" t="str">
        <f t="shared" ca="1" si="1055"/>
        <v/>
      </c>
      <c r="R1147" s="25" t="str">
        <f t="shared" ca="1" si="1056"/>
        <v/>
      </c>
      <c r="S1147" s="25">
        <f ca="1">SUM(R$3:R1147)</f>
        <v>0</v>
      </c>
      <c r="T1147" s="25" t="str">
        <f t="shared" ca="1" si="1057"/>
        <v/>
      </c>
      <c r="U1147" s="25" t="str">
        <f t="shared" ca="1" si="1039"/>
        <v/>
      </c>
      <c r="V1147" s="25" t="str">
        <f t="shared" ca="1" si="1058"/>
        <v/>
      </c>
      <c r="W1147" s="25" t="str">
        <f t="shared" ca="1" si="1040"/>
        <v/>
      </c>
      <c r="X1147" s="25" t="str">
        <f t="shared" ca="1" si="1059"/>
        <v/>
      </c>
      <c r="Y1147" s="25" t="str">
        <f t="shared" ca="1" si="1041"/>
        <v/>
      </c>
      <c r="Z1147" s="25" t="str">
        <f t="shared" ca="1" si="1095"/>
        <v/>
      </c>
      <c r="AA1147" s="25" t="str">
        <f t="shared" ca="1" si="1060"/>
        <v/>
      </c>
      <c r="AB1147" s="25" t="str">
        <f ca="1">IF($H1147="","",IF($Q1147="x",SUM(U$3:W1147)+SUM(Z$3:AA1147)-SUM(AB$3:AB1146),0))</f>
        <v/>
      </c>
      <c r="AC1147" s="25" t="str">
        <f t="shared" ca="1" si="1061"/>
        <v/>
      </c>
      <c r="AD1147" s="25" t="str">
        <f t="shared" ca="1" si="1042"/>
        <v/>
      </c>
      <c r="AE1147" s="7"/>
      <c r="AF1147" s="25" t="str">
        <f t="shared" ca="1" si="1062"/>
        <v/>
      </c>
      <c r="AG1147" s="25">
        <f ca="1">SUM(AF$3:AF1147)</f>
        <v>0</v>
      </c>
      <c r="AH1147" s="25" t="str">
        <f t="shared" ca="1" si="1063"/>
        <v/>
      </c>
      <c r="AI1147" s="25" t="str">
        <f t="shared" ca="1" si="1043"/>
        <v/>
      </c>
      <c r="AJ1147" s="25" t="str">
        <f t="shared" ca="1" si="1064"/>
        <v/>
      </c>
      <c r="AK1147" s="25" t="str">
        <f t="shared" ca="1" si="1044"/>
        <v/>
      </c>
      <c r="AL1147" s="25" t="str">
        <f t="shared" ca="1" si="1065"/>
        <v/>
      </c>
      <c r="AM1147" s="25" t="str">
        <f t="shared" ca="1" si="1045"/>
        <v/>
      </c>
      <c r="AN1147" s="25" t="str">
        <f t="shared" ca="1" si="1066"/>
        <v/>
      </c>
      <c r="AO1147" s="25" t="str">
        <f t="shared" ca="1" si="1067"/>
        <v/>
      </c>
      <c r="AP1147" s="25" t="str">
        <f ca="1">IF($H1147="","",IF($Q1147="x",SUM(AI$3:AK1147)+SUM(AN$3:AO1147)-SUM(AP$3:AP1146),0))</f>
        <v/>
      </c>
      <c r="AQ1147" s="25" t="str">
        <f t="shared" ca="1" si="1068"/>
        <v/>
      </c>
      <c r="AR1147" s="25" t="str">
        <f t="shared" ca="1" si="1046"/>
        <v/>
      </c>
      <c r="AS1147" s="7"/>
      <c r="AT1147" s="25" t="str">
        <f t="shared" ca="1" si="1069"/>
        <v/>
      </c>
      <c r="AU1147" s="25">
        <f ca="1">SUM(AT$3:AT1147)</f>
        <v>0</v>
      </c>
      <c r="AV1147" s="25" t="str">
        <f t="shared" ca="1" si="1070"/>
        <v/>
      </c>
      <c r="AW1147" s="25" t="str">
        <f t="shared" ca="1" si="1047"/>
        <v/>
      </c>
      <c r="AX1147" s="25" t="str">
        <f t="shared" ca="1" si="1071"/>
        <v/>
      </c>
      <c r="AY1147" s="25" t="str">
        <f t="shared" ca="1" si="1072"/>
        <v/>
      </c>
      <c r="AZ1147" s="25" t="str">
        <f t="shared" ca="1" si="1073"/>
        <v/>
      </c>
      <c r="BA1147" s="25" t="str">
        <f t="shared" ca="1" si="1074"/>
        <v/>
      </c>
      <c r="BB1147" s="25" t="str">
        <f t="shared" ca="1" si="1075"/>
        <v/>
      </c>
      <c r="BC1147" s="25" t="str">
        <f t="shared" ca="1" si="1076"/>
        <v/>
      </c>
      <c r="BD1147" s="25" t="str">
        <f ca="1">IF($H1147="","",IF($Q1147="x",SUM(AW$3:AY1147)+SUM(BB$3:BC1147)-SUM(BD$3:BD1146),0))</f>
        <v/>
      </c>
      <c r="BE1147" s="25" t="str">
        <f t="shared" ca="1" si="1077"/>
        <v/>
      </c>
      <c r="BF1147" s="25" t="str">
        <f t="shared" ca="1" si="1048"/>
        <v/>
      </c>
      <c r="BG1147" s="7"/>
      <c r="BI1147" s="25" t="str">
        <f t="shared" ca="1" si="1078"/>
        <v/>
      </c>
      <c r="BJ1147" s="25">
        <f ca="1">SUM(BI$3:BI1147)</f>
        <v>0</v>
      </c>
      <c r="BK1147" s="25" t="str">
        <f t="shared" ca="1" si="1090"/>
        <v/>
      </c>
      <c r="BL1147" s="25" t="str">
        <f t="shared" ca="1" si="1049"/>
        <v/>
      </c>
      <c r="BM1147" s="25" t="str">
        <f t="shared" ca="1" si="1079"/>
        <v/>
      </c>
      <c r="BN1147" s="25" t="str">
        <f t="shared" ca="1" si="1080"/>
        <v/>
      </c>
      <c r="BO1147" s="25" t="str">
        <f t="shared" ca="1" si="1081"/>
        <v/>
      </c>
      <c r="BP1147" s="25" t="str">
        <f t="shared" ca="1" si="1082"/>
        <v/>
      </c>
      <c r="BQ1147" s="25" t="str">
        <f t="shared" ca="1" si="1083"/>
        <v/>
      </c>
      <c r="BR1147" s="25" t="str">
        <f t="shared" ca="1" si="1084"/>
        <v/>
      </c>
      <c r="BS1147" s="25" t="str">
        <f ca="1">IF($H1147="","",IF($Q1147="x",SUM(BL$3:BN1147)+SUM(BQ$3:BR1147)-SUM(BS$3:BS1146),0))</f>
        <v/>
      </c>
      <c r="BT1147" s="25" t="str">
        <f t="shared" ca="1" si="1085"/>
        <v/>
      </c>
      <c r="BU1147" s="25" t="str">
        <f t="shared" ca="1" si="1050"/>
        <v/>
      </c>
      <c r="BV1147" s="7"/>
      <c r="BY1147" s="7"/>
      <c r="CB1147" s="131">
        <f t="shared" si="1034"/>
        <v>1144</v>
      </c>
      <c r="CC1147" s="132" t="str">
        <f t="shared" ca="1" si="1086"/>
        <v/>
      </c>
      <c r="CD1147" s="133" t="str">
        <f t="shared" ca="1" si="1035"/>
        <v/>
      </c>
      <c r="CE1147" s="133" t="str">
        <f t="shared" ca="1" si="1087"/>
        <v/>
      </c>
      <c r="CF1147" s="133" t="str">
        <f t="shared" ca="1" si="1036"/>
        <v/>
      </c>
      <c r="CG1147" s="133" t="str">
        <f t="shared" ca="1" si="1088"/>
        <v/>
      </c>
      <c r="CH1147" s="133" t="str">
        <f ca="1">IF($H1147="","",IF(MONTH($H1147)=MONTH($C$4)-1,MAX(0,(CG1147-SUM(N1136:N1147)+SUM(O1136:O1147))-(VLOOKUP(CB1147-12,$CB$3:$CH1146,6,FALSE))),0)*0.25)</f>
        <v/>
      </c>
      <c r="CI1147" s="133" t="str">
        <f ca="1">IF($H1147="","",CG1147-SUM($CH$4:$CH1147))</f>
        <v/>
      </c>
      <c r="CK1147" s="133" t="str">
        <f ca="1">IF($H1147="","",SUM($N$4:$N1147)+$CK$3)</f>
        <v/>
      </c>
      <c r="CL1147" s="133" t="str">
        <f ca="1">IF($H1147="","",SUM($O$4:$O1147))</f>
        <v/>
      </c>
      <c r="CM1147" s="133" t="str">
        <f t="shared" ca="1" si="1093"/>
        <v/>
      </c>
      <c r="CN1147" s="133" t="str">
        <f ca="1">IF($H1147="","",ROUND(IF(MONTH($H1147)=MONTH($C$4)-1,BT1147*(1+CC1147)-SUM($CM$4:$CM1147),0),2))</f>
        <v/>
      </c>
      <c r="CZ1147" s="132" t="str">
        <f t="shared" ca="1" si="1051"/>
        <v/>
      </c>
    </row>
    <row r="1148" spans="6:104" x14ac:dyDescent="0.2">
      <c r="F1148" s="3">
        <v>1145</v>
      </c>
      <c r="G1148" s="3">
        <f t="shared" si="1094"/>
        <v>96</v>
      </c>
      <c r="H1148" s="8" t="str">
        <f t="shared" ca="1" si="1089"/>
        <v/>
      </c>
      <c r="I1148" s="6" t="str">
        <f t="shared" ca="1" si="1037"/>
        <v/>
      </c>
      <c r="J1148" s="6" t="str">
        <f t="shared" ca="1" si="1038"/>
        <v/>
      </c>
      <c r="K1148" s="7"/>
      <c r="L1148" s="6" t="str">
        <f ca="1">IF($H1148="","",IF($J1148="",VLOOKUP($I1148,Sterbetafeln!$A$4:$I$124,$D$10,FALSE),MAX(0.0005,VLOOKUP($I1148,Sterbetafeln!$A$4:$I$124,$D$10,FALSE)*VLOOKUP($J1148,Sterbetafeln!$A$4:$I$124,$D$13,FALSE))))</f>
        <v/>
      </c>
      <c r="M1148" s="78">
        <f ca="1">SUM($O$3:$O1148)</f>
        <v>0</v>
      </c>
      <c r="N1148" s="25" t="str">
        <f t="shared" ca="1" si="1052"/>
        <v/>
      </c>
      <c r="O1148" s="25" t="str">
        <f t="shared" ca="1" si="1053"/>
        <v/>
      </c>
      <c r="P1148" s="25" t="str">
        <f t="shared" ca="1" si="1054"/>
        <v/>
      </c>
      <c r="Q1148" s="7" t="str">
        <f t="shared" ca="1" si="1055"/>
        <v/>
      </c>
      <c r="R1148" s="25" t="str">
        <f t="shared" ca="1" si="1056"/>
        <v/>
      </c>
      <c r="S1148" s="25">
        <f ca="1">SUM(R$3:R1148)</f>
        <v>0</v>
      </c>
      <c r="T1148" s="25" t="str">
        <f t="shared" ca="1" si="1057"/>
        <v/>
      </c>
      <c r="U1148" s="25" t="str">
        <f t="shared" ca="1" si="1039"/>
        <v/>
      </c>
      <c r="V1148" s="25" t="str">
        <f t="shared" ca="1" si="1058"/>
        <v/>
      </c>
      <c r="W1148" s="25" t="str">
        <f t="shared" ca="1" si="1040"/>
        <v/>
      </c>
      <c r="X1148" s="25" t="str">
        <f t="shared" ca="1" si="1059"/>
        <v/>
      </c>
      <c r="Y1148" s="25" t="str">
        <f t="shared" ca="1" si="1041"/>
        <v/>
      </c>
      <c r="Z1148" s="25" t="str">
        <f t="shared" ca="1" si="1095"/>
        <v/>
      </c>
      <c r="AA1148" s="25" t="str">
        <f t="shared" ca="1" si="1060"/>
        <v/>
      </c>
      <c r="AB1148" s="25" t="str">
        <f ca="1">IF($H1148="","",IF($Q1148="x",SUM(U$3:W1148)+SUM(Z$3:AA1148)-SUM(AB$3:AB1147),0))</f>
        <v/>
      </c>
      <c r="AC1148" s="25" t="str">
        <f t="shared" ca="1" si="1061"/>
        <v/>
      </c>
      <c r="AD1148" s="25" t="str">
        <f t="shared" ca="1" si="1042"/>
        <v/>
      </c>
      <c r="AE1148" s="7"/>
      <c r="AF1148" s="25" t="str">
        <f t="shared" ca="1" si="1062"/>
        <v/>
      </c>
      <c r="AG1148" s="25">
        <f ca="1">SUM(AF$3:AF1148)</f>
        <v>0</v>
      </c>
      <c r="AH1148" s="25" t="str">
        <f t="shared" ca="1" si="1063"/>
        <v/>
      </c>
      <c r="AI1148" s="25" t="str">
        <f t="shared" ca="1" si="1043"/>
        <v/>
      </c>
      <c r="AJ1148" s="25" t="str">
        <f t="shared" ca="1" si="1064"/>
        <v/>
      </c>
      <c r="AK1148" s="25" t="str">
        <f t="shared" ca="1" si="1044"/>
        <v/>
      </c>
      <c r="AL1148" s="25" t="str">
        <f t="shared" ca="1" si="1065"/>
        <v/>
      </c>
      <c r="AM1148" s="25" t="str">
        <f t="shared" ca="1" si="1045"/>
        <v/>
      </c>
      <c r="AN1148" s="25" t="str">
        <f t="shared" ca="1" si="1066"/>
        <v/>
      </c>
      <c r="AO1148" s="25" t="str">
        <f t="shared" ca="1" si="1067"/>
        <v/>
      </c>
      <c r="AP1148" s="25" t="str">
        <f ca="1">IF($H1148="","",IF($Q1148="x",SUM(AI$3:AK1148)+SUM(AN$3:AO1148)-SUM(AP$3:AP1147),0))</f>
        <v/>
      </c>
      <c r="AQ1148" s="25" t="str">
        <f t="shared" ca="1" si="1068"/>
        <v/>
      </c>
      <c r="AR1148" s="25" t="str">
        <f t="shared" ca="1" si="1046"/>
        <v/>
      </c>
      <c r="AS1148" s="7"/>
      <c r="AT1148" s="25" t="str">
        <f t="shared" ca="1" si="1069"/>
        <v/>
      </c>
      <c r="AU1148" s="25">
        <f ca="1">SUM(AT$3:AT1148)</f>
        <v>0</v>
      </c>
      <c r="AV1148" s="25" t="str">
        <f t="shared" ca="1" si="1070"/>
        <v/>
      </c>
      <c r="AW1148" s="25" t="str">
        <f t="shared" ca="1" si="1047"/>
        <v/>
      </c>
      <c r="AX1148" s="25" t="str">
        <f t="shared" ca="1" si="1071"/>
        <v/>
      </c>
      <c r="AY1148" s="25" t="str">
        <f t="shared" ca="1" si="1072"/>
        <v/>
      </c>
      <c r="AZ1148" s="25" t="str">
        <f t="shared" ca="1" si="1073"/>
        <v/>
      </c>
      <c r="BA1148" s="25" t="str">
        <f t="shared" ca="1" si="1074"/>
        <v/>
      </c>
      <c r="BB1148" s="25" t="str">
        <f t="shared" ca="1" si="1075"/>
        <v/>
      </c>
      <c r="BC1148" s="25" t="str">
        <f t="shared" ca="1" si="1076"/>
        <v/>
      </c>
      <c r="BD1148" s="25" t="str">
        <f ca="1">IF($H1148="","",IF($Q1148="x",SUM(AW$3:AY1148)+SUM(BB$3:BC1148)-SUM(BD$3:BD1147),0))</f>
        <v/>
      </c>
      <c r="BE1148" s="25" t="str">
        <f t="shared" ca="1" si="1077"/>
        <v/>
      </c>
      <c r="BF1148" s="25" t="str">
        <f t="shared" ca="1" si="1048"/>
        <v/>
      </c>
      <c r="BG1148" s="7"/>
      <c r="BI1148" s="25" t="str">
        <f t="shared" ca="1" si="1078"/>
        <v/>
      </c>
      <c r="BJ1148" s="25">
        <f ca="1">SUM(BI$3:BI1148)</f>
        <v>0</v>
      </c>
      <c r="BK1148" s="25" t="str">
        <f t="shared" ca="1" si="1090"/>
        <v/>
      </c>
      <c r="BL1148" s="25" t="str">
        <f t="shared" ca="1" si="1049"/>
        <v/>
      </c>
      <c r="BM1148" s="25" t="str">
        <f t="shared" ca="1" si="1079"/>
        <v/>
      </c>
      <c r="BN1148" s="25" t="str">
        <f t="shared" ca="1" si="1080"/>
        <v/>
      </c>
      <c r="BO1148" s="25" t="str">
        <f t="shared" ca="1" si="1081"/>
        <v/>
      </c>
      <c r="BP1148" s="25" t="str">
        <f t="shared" ca="1" si="1082"/>
        <v/>
      </c>
      <c r="BQ1148" s="25" t="str">
        <f t="shared" ca="1" si="1083"/>
        <v/>
      </c>
      <c r="BR1148" s="25" t="str">
        <f t="shared" ca="1" si="1084"/>
        <v/>
      </c>
      <c r="BS1148" s="25" t="str">
        <f ca="1">IF($H1148="","",IF($Q1148="x",SUM(BL$3:BN1148)+SUM(BQ$3:BR1148)-SUM(BS$3:BS1147),0))</f>
        <v/>
      </c>
      <c r="BT1148" s="25" t="str">
        <f t="shared" ca="1" si="1085"/>
        <v/>
      </c>
      <c r="BU1148" s="25" t="str">
        <f t="shared" ca="1" si="1050"/>
        <v/>
      </c>
      <c r="BV1148" s="7"/>
      <c r="BY1148" s="7"/>
      <c r="CB1148" s="131">
        <f t="shared" si="1034"/>
        <v>1145</v>
      </c>
      <c r="CC1148" s="132" t="str">
        <f t="shared" ca="1" si="1086"/>
        <v/>
      </c>
      <c r="CD1148" s="133" t="str">
        <f t="shared" ca="1" si="1035"/>
        <v/>
      </c>
      <c r="CE1148" s="133" t="str">
        <f t="shared" ca="1" si="1087"/>
        <v/>
      </c>
      <c r="CF1148" s="133" t="str">
        <f t="shared" ca="1" si="1036"/>
        <v/>
      </c>
      <c r="CG1148" s="133" t="str">
        <f t="shared" ca="1" si="1088"/>
        <v/>
      </c>
      <c r="CH1148" s="133" t="str">
        <f ca="1">IF($H1148="","",IF(MONTH($H1148)=MONTH($C$4)-1,MAX(0,(CG1148-SUM(N1137:N1148)+SUM(O1137:O1148))-(VLOOKUP(CB1148-12,$CB$3:$CH1147,6,FALSE))),0)*0.25)</f>
        <v/>
      </c>
      <c r="CI1148" s="133" t="str">
        <f ca="1">IF($H1148="","",CG1148-SUM($CH$4:$CH1148))</f>
        <v/>
      </c>
      <c r="CK1148" s="133" t="str">
        <f ca="1">IF($H1148="","",SUM($N$4:$N1148)+$CK$3)</f>
        <v/>
      </c>
      <c r="CL1148" s="133" t="str">
        <f ca="1">IF($H1148="","",SUM($O$4:$O1148))</f>
        <v/>
      </c>
      <c r="CM1148" s="133" t="str">
        <f t="shared" ca="1" si="1093"/>
        <v/>
      </c>
      <c r="CN1148" s="133" t="str">
        <f ca="1">IF($H1148="","",ROUND(IF(MONTH($H1148)=MONTH($C$4)-1,BT1148*(1+CC1148)-SUM($CM$4:$CM1148),0),2))</f>
        <v/>
      </c>
      <c r="CZ1148" s="132" t="str">
        <f t="shared" ca="1" si="1051"/>
        <v/>
      </c>
    </row>
    <row r="1149" spans="6:104" x14ac:dyDescent="0.2">
      <c r="F1149" s="3">
        <v>1146</v>
      </c>
      <c r="G1149" s="3">
        <f t="shared" si="1094"/>
        <v>96</v>
      </c>
      <c r="H1149" s="8" t="str">
        <f t="shared" ca="1" si="1089"/>
        <v/>
      </c>
      <c r="I1149" s="6" t="str">
        <f t="shared" ca="1" si="1037"/>
        <v/>
      </c>
      <c r="J1149" s="6" t="str">
        <f t="shared" ca="1" si="1038"/>
        <v/>
      </c>
      <c r="K1149" s="7"/>
      <c r="L1149" s="6" t="str">
        <f ca="1">IF($H1149="","",IF($J1149="",VLOOKUP($I1149,Sterbetafeln!$A$4:$I$124,$D$10,FALSE),MAX(0.0005,VLOOKUP($I1149,Sterbetafeln!$A$4:$I$124,$D$10,FALSE)*VLOOKUP($J1149,Sterbetafeln!$A$4:$I$124,$D$13,FALSE))))</f>
        <v/>
      </c>
      <c r="M1149" s="78">
        <f ca="1">SUM($O$3:$O1149)</f>
        <v>0</v>
      </c>
      <c r="N1149" s="25" t="str">
        <f t="shared" ca="1" si="1052"/>
        <v/>
      </c>
      <c r="O1149" s="25" t="str">
        <f t="shared" ca="1" si="1053"/>
        <v/>
      </c>
      <c r="P1149" s="25" t="str">
        <f t="shared" ca="1" si="1054"/>
        <v/>
      </c>
      <c r="Q1149" s="7" t="str">
        <f t="shared" ca="1" si="1055"/>
        <v/>
      </c>
      <c r="R1149" s="25" t="str">
        <f t="shared" ca="1" si="1056"/>
        <v/>
      </c>
      <c r="S1149" s="25">
        <f ca="1">SUM(R$3:R1149)</f>
        <v>0</v>
      </c>
      <c r="T1149" s="25" t="str">
        <f t="shared" ca="1" si="1057"/>
        <v/>
      </c>
      <c r="U1149" s="25" t="str">
        <f t="shared" ca="1" si="1039"/>
        <v/>
      </c>
      <c r="V1149" s="25" t="str">
        <f t="shared" ca="1" si="1058"/>
        <v/>
      </c>
      <c r="W1149" s="25" t="str">
        <f t="shared" ca="1" si="1040"/>
        <v/>
      </c>
      <c r="X1149" s="25" t="str">
        <f t="shared" ca="1" si="1059"/>
        <v/>
      </c>
      <c r="Y1149" s="25" t="str">
        <f t="shared" ca="1" si="1041"/>
        <v/>
      </c>
      <c r="Z1149" s="25" t="str">
        <f t="shared" ca="1" si="1095"/>
        <v/>
      </c>
      <c r="AA1149" s="25" t="str">
        <f t="shared" ca="1" si="1060"/>
        <v/>
      </c>
      <c r="AB1149" s="25" t="str">
        <f ca="1">IF($H1149="","",IF($Q1149="x",SUM(U$3:W1149)+SUM(Z$3:AA1149)-SUM(AB$3:AB1148),0))</f>
        <v/>
      </c>
      <c r="AC1149" s="25" t="str">
        <f t="shared" ca="1" si="1061"/>
        <v/>
      </c>
      <c r="AD1149" s="25" t="str">
        <f t="shared" ca="1" si="1042"/>
        <v/>
      </c>
      <c r="AE1149" s="7"/>
      <c r="AF1149" s="25" t="str">
        <f t="shared" ca="1" si="1062"/>
        <v/>
      </c>
      <c r="AG1149" s="25">
        <f ca="1">SUM(AF$3:AF1149)</f>
        <v>0</v>
      </c>
      <c r="AH1149" s="25" t="str">
        <f t="shared" ca="1" si="1063"/>
        <v/>
      </c>
      <c r="AI1149" s="25" t="str">
        <f t="shared" ca="1" si="1043"/>
        <v/>
      </c>
      <c r="AJ1149" s="25" t="str">
        <f t="shared" ca="1" si="1064"/>
        <v/>
      </c>
      <c r="AK1149" s="25" t="str">
        <f t="shared" ca="1" si="1044"/>
        <v/>
      </c>
      <c r="AL1149" s="25" t="str">
        <f t="shared" ca="1" si="1065"/>
        <v/>
      </c>
      <c r="AM1149" s="25" t="str">
        <f t="shared" ca="1" si="1045"/>
        <v/>
      </c>
      <c r="AN1149" s="25" t="str">
        <f t="shared" ca="1" si="1066"/>
        <v/>
      </c>
      <c r="AO1149" s="25" t="str">
        <f t="shared" ca="1" si="1067"/>
        <v/>
      </c>
      <c r="AP1149" s="25" t="str">
        <f ca="1">IF($H1149="","",IF($Q1149="x",SUM(AI$3:AK1149)+SUM(AN$3:AO1149)-SUM(AP$3:AP1148),0))</f>
        <v/>
      </c>
      <c r="AQ1149" s="25" t="str">
        <f t="shared" ca="1" si="1068"/>
        <v/>
      </c>
      <c r="AR1149" s="25" t="str">
        <f t="shared" ca="1" si="1046"/>
        <v/>
      </c>
      <c r="AS1149" s="7"/>
      <c r="AT1149" s="25" t="str">
        <f t="shared" ca="1" si="1069"/>
        <v/>
      </c>
      <c r="AU1149" s="25">
        <f ca="1">SUM(AT$3:AT1149)</f>
        <v>0</v>
      </c>
      <c r="AV1149" s="25" t="str">
        <f t="shared" ca="1" si="1070"/>
        <v/>
      </c>
      <c r="AW1149" s="25" t="str">
        <f t="shared" ca="1" si="1047"/>
        <v/>
      </c>
      <c r="AX1149" s="25" t="str">
        <f t="shared" ca="1" si="1071"/>
        <v/>
      </c>
      <c r="AY1149" s="25" t="str">
        <f t="shared" ca="1" si="1072"/>
        <v/>
      </c>
      <c r="AZ1149" s="25" t="str">
        <f t="shared" ca="1" si="1073"/>
        <v/>
      </c>
      <c r="BA1149" s="25" t="str">
        <f t="shared" ca="1" si="1074"/>
        <v/>
      </c>
      <c r="BB1149" s="25" t="str">
        <f t="shared" ca="1" si="1075"/>
        <v/>
      </c>
      <c r="BC1149" s="25" t="str">
        <f t="shared" ca="1" si="1076"/>
        <v/>
      </c>
      <c r="BD1149" s="25" t="str">
        <f ca="1">IF($H1149="","",IF($Q1149="x",SUM(AW$3:AY1149)+SUM(BB$3:BC1149)-SUM(BD$3:BD1148),0))</f>
        <v/>
      </c>
      <c r="BE1149" s="25" t="str">
        <f t="shared" ca="1" si="1077"/>
        <v/>
      </c>
      <c r="BF1149" s="25" t="str">
        <f t="shared" ca="1" si="1048"/>
        <v/>
      </c>
      <c r="BG1149" s="7"/>
      <c r="BI1149" s="25" t="str">
        <f t="shared" ca="1" si="1078"/>
        <v/>
      </c>
      <c r="BJ1149" s="25">
        <f ca="1">SUM(BI$3:BI1149)</f>
        <v>0</v>
      </c>
      <c r="BK1149" s="25" t="str">
        <f t="shared" ca="1" si="1090"/>
        <v/>
      </c>
      <c r="BL1149" s="25" t="str">
        <f t="shared" ca="1" si="1049"/>
        <v/>
      </c>
      <c r="BM1149" s="25" t="str">
        <f t="shared" ca="1" si="1079"/>
        <v/>
      </c>
      <c r="BN1149" s="25" t="str">
        <f t="shared" ca="1" si="1080"/>
        <v/>
      </c>
      <c r="BO1149" s="25" t="str">
        <f t="shared" ca="1" si="1081"/>
        <v/>
      </c>
      <c r="BP1149" s="25" t="str">
        <f t="shared" ca="1" si="1082"/>
        <v/>
      </c>
      <c r="BQ1149" s="25" t="str">
        <f t="shared" ca="1" si="1083"/>
        <v/>
      </c>
      <c r="BR1149" s="25" t="str">
        <f t="shared" ca="1" si="1084"/>
        <v/>
      </c>
      <c r="BS1149" s="25" t="str">
        <f ca="1">IF($H1149="","",IF($Q1149="x",SUM(BL$3:BN1149)+SUM(BQ$3:BR1149)-SUM(BS$3:BS1148),0))</f>
        <v/>
      </c>
      <c r="BT1149" s="25" t="str">
        <f t="shared" ca="1" si="1085"/>
        <v/>
      </c>
      <c r="BU1149" s="25" t="str">
        <f t="shared" ca="1" si="1050"/>
        <v/>
      </c>
      <c r="BV1149" s="7"/>
      <c r="BY1149" s="7"/>
      <c r="CB1149" s="131">
        <f t="shared" si="1034"/>
        <v>1146</v>
      </c>
      <c r="CC1149" s="132" t="str">
        <f t="shared" ca="1" si="1086"/>
        <v/>
      </c>
      <c r="CD1149" s="133" t="str">
        <f t="shared" ca="1" si="1035"/>
        <v/>
      </c>
      <c r="CE1149" s="133" t="str">
        <f t="shared" ca="1" si="1087"/>
        <v/>
      </c>
      <c r="CF1149" s="133" t="str">
        <f t="shared" ca="1" si="1036"/>
        <v/>
      </c>
      <c r="CG1149" s="133" t="str">
        <f t="shared" ca="1" si="1088"/>
        <v/>
      </c>
      <c r="CH1149" s="133" t="str">
        <f ca="1">IF($H1149="","",IF(MONTH($H1149)=MONTH($C$4)-1,MAX(0,(CG1149-SUM(N1138:N1149)+SUM(O1138:O1149))-(VLOOKUP(CB1149-12,$CB$3:$CH1148,6,FALSE))),0)*0.25)</f>
        <v/>
      </c>
      <c r="CI1149" s="133" t="str">
        <f ca="1">IF($H1149="","",CG1149-SUM($CH$4:$CH1149))</f>
        <v/>
      </c>
      <c r="CK1149" s="133" t="str">
        <f ca="1">IF($H1149="","",SUM($N$4:$N1149)+$CK$3)</f>
        <v/>
      </c>
      <c r="CL1149" s="133" t="str">
        <f ca="1">IF($H1149="","",SUM($O$4:$O1149))</f>
        <v/>
      </c>
      <c r="CM1149" s="133" t="str">
        <f t="shared" ca="1" si="1093"/>
        <v/>
      </c>
      <c r="CN1149" s="133" t="str">
        <f ca="1">IF($H1149="","",ROUND(IF(MONTH($H1149)=MONTH($C$4)-1,BT1149*(1+CC1149)-SUM($CM$4:$CM1149),0),2))</f>
        <v/>
      </c>
      <c r="CZ1149" s="132" t="str">
        <f t="shared" ca="1" si="1051"/>
        <v/>
      </c>
    </row>
    <row r="1150" spans="6:104" x14ac:dyDescent="0.2">
      <c r="F1150" s="3">
        <v>1147</v>
      </c>
      <c r="G1150" s="3">
        <f t="shared" si="1094"/>
        <v>96</v>
      </c>
      <c r="H1150" s="8" t="str">
        <f t="shared" ca="1" si="1089"/>
        <v/>
      </c>
      <c r="I1150" s="6" t="str">
        <f t="shared" ca="1" si="1037"/>
        <v/>
      </c>
      <c r="J1150" s="6" t="str">
        <f t="shared" ca="1" si="1038"/>
        <v/>
      </c>
      <c r="K1150" s="7"/>
      <c r="L1150" s="6" t="str">
        <f ca="1">IF($H1150="","",IF($J1150="",VLOOKUP($I1150,Sterbetafeln!$A$4:$I$124,$D$10,FALSE),MAX(0.0005,VLOOKUP($I1150,Sterbetafeln!$A$4:$I$124,$D$10,FALSE)*VLOOKUP($J1150,Sterbetafeln!$A$4:$I$124,$D$13,FALSE))))</f>
        <v/>
      </c>
      <c r="M1150" s="78">
        <f ca="1">SUM($O$3:$O1150)</f>
        <v>0</v>
      </c>
      <c r="N1150" s="25" t="str">
        <f t="shared" ca="1" si="1052"/>
        <v/>
      </c>
      <c r="O1150" s="25" t="str">
        <f t="shared" ca="1" si="1053"/>
        <v/>
      </c>
      <c r="P1150" s="25" t="str">
        <f t="shared" ca="1" si="1054"/>
        <v/>
      </c>
      <c r="Q1150" s="7" t="str">
        <f t="shared" ca="1" si="1055"/>
        <v/>
      </c>
      <c r="R1150" s="25" t="str">
        <f t="shared" ca="1" si="1056"/>
        <v/>
      </c>
      <c r="S1150" s="25">
        <f ca="1">SUM(R$3:R1150)</f>
        <v>0</v>
      </c>
      <c r="T1150" s="25" t="str">
        <f t="shared" ca="1" si="1057"/>
        <v/>
      </c>
      <c r="U1150" s="25" t="str">
        <f t="shared" ca="1" si="1039"/>
        <v/>
      </c>
      <c r="V1150" s="25" t="str">
        <f t="shared" ca="1" si="1058"/>
        <v/>
      </c>
      <c r="W1150" s="25" t="str">
        <f t="shared" ca="1" si="1040"/>
        <v/>
      </c>
      <c r="X1150" s="25" t="str">
        <f t="shared" ca="1" si="1059"/>
        <v/>
      </c>
      <c r="Y1150" s="25" t="str">
        <f t="shared" ca="1" si="1041"/>
        <v/>
      </c>
      <c r="Z1150" s="25" t="str">
        <f t="shared" ca="1" si="1095"/>
        <v/>
      </c>
      <c r="AA1150" s="25" t="str">
        <f t="shared" ca="1" si="1060"/>
        <v/>
      </c>
      <c r="AB1150" s="25" t="str">
        <f ca="1">IF($H1150="","",IF($Q1150="x",SUM(U$3:W1150)+SUM(Z$3:AA1150)-SUM(AB$3:AB1149),0))</f>
        <v/>
      </c>
      <c r="AC1150" s="25" t="str">
        <f t="shared" ca="1" si="1061"/>
        <v/>
      </c>
      <c r="AD1150" s="25" t="str">
        <f t="shared" ca="1" si="1042"/>
        <v/>
      </c>
      <c r="AE1150" s="7"/>
      <c r="AF1150" s="25" t="str">
        <f t="shared" ca="1" si="1062"/>
        <v/>
      </c>
      <c r="AG1150" s="25">
        <f ca="1">SUM(AF$3:AF1150)</f>
        <v>0</v>
      </c>
      <c r="AH1150" s="25" t="str">
        <f t="shared" ca="1" si="1063"/>
        <v/>
      </c>
      <c r="AI1150" s="25" t="str">
        <f t="shared" ca="1" si="1043"/>
        <v/>
      </c>
      <c r="AJ1150" s="25" t="str">
        <f t="shared" ca="1" si="1064"/>
        <v/>
      </c>
      <c r="AK1150" s="25" t="str">
        <f t="shared" ca="1" si="1044"/>
        <v/>
      </c>
      <c r="AL1150" s="25" t="str">
        <f t="shared" ca="1" si="1065"/>
        <v/>
      </c>
      <c r="AM1150" s="25" t="str">
        <f t="shared" ca="1" si="1045"/>
        <v/>
      </c>
      <c r="AN1150" s="25" t="str">
        <f t="shared" ca="1" si="1066"/>
        <v/>
      </c>
      <c r="AO1150" s="25" t="str">
        <f t="shared" ca="1" si="1067"/>
        <v/>
      </c>
      <c r="AP1150" s="25" t="str">
        <f ca="1">IF($H1150="","",IF($Q1150="x",SUM(AI$3:AK1150)+SUM(AN$3:AO1150)-SUM(AP$3:AP1149),0))</f>
        <v/>
      </c>
      <c r="AQ1150" s="25" t="str">
        <f t="shared" ca="1" si="1068"/>
        <v/>
      </c>
      <c r="AR1150" s="25" t="str">
        <f t="shared" ca="1" si="1046"/>
        <v/>
      </c>
      <c r="AS1150" s="7"/>
      <c r="AT1150" s="25" t="str">
        <f t="shared" ca="1" si="1069"/>
        <v/>
      </c>
      <c r="AU1150" s="25">
        <f ca="1">SUM(AT$3:AT1150)</f>
        <v>0</v>
      </c>
      <c r="AV1150" s="25" t="str">
        <f t="shared" ca="1" si="1070"/>
        <v/>
      </c>
      <c r="AW1150" s="25" t="str">
        <f t="shared" ca="1" si="1047"/>
        <v/>
      </c>
      <c r="AX1150" s="25" t="str">
        <f t="shared" ca="1" si="1071"/>
        <v/>
      </c>
      <c r="AY1150" s="25" t="str">
        <f t="shared" ca="1" si="1072"/>
        <v/>
      </c>
      <c r="AZ1150" s="25" t="str">
        <f t="shared" ca="1" si="1073"/>
        <v/>
      </c>
      <c r="BA1150" s="25" t="str">
        <f t="shared" ca="1" si="1074"/>
        <v/>
      </c>
      <c r="BB1150" s="25" t="str">
        <f t="shared" ca="1" si="1075"/>
        <v/>
      </c>
      <c r="BC1150" s="25" t="str">
        <f t="shared" ca="1" si="1076"/>
        <v/>
      </c>
      <c r="BD1150" s="25" t="str">
        <f ca="1">IF($H1150="","",IF($Q1150="x",SUM(AW$3:AY1150)+SUM(BB$3:BC1150)-SUM(BD$3:BD1149),0))</f>
        <v/>
      </c>
      <c r="BE1150" s="25" t="str">
        <f t="shared" ca="1" si="1077"/>
        <v/>
      </c>
      <c r="BF1150" s="25" t="str">
        <f t="shared" ca="1" si="1048"/>
        <v/>
      </c>
      <c r="BG1150" s="7"/>
      <c r="BI1150" s="25" t="str">
        <f t="shared" ca="1" si="1078"/>
        <v/>
      </c>
      <c r="BJ1150" s="25">
        <f ca="1">SUM(BI$3:BI1150)</f>
        <v>0</v>
      </c>
      <c r="BK1150" s="25" t="str">
        <f t="shared" ca="1" si="1090"/>
        <v/>
      </c>
      <c r="BL1150" s="25" t="str">
        <f t="shared" ca="1" si="1049"/>
        <v/>
      </c>
      <c r="BM1150" s="25" t="str">
        <f t="shared" ca="1" si="1079"/>
        <v/>
      </c>
      <c r="BN1150" s="25" t="str">
        <f t="shared" ca="1" si="1080"/>
        <v/>
      </c>
      <c r="BO1150" s="25" t="str">
        <f t="shared" ca="1" si="1081"/>
        <v/>
      </c>
      <c r="BP1150" s="25" t="str">
        <f t="shared" ca="1" si="1082"/>
        <v/>
      </c>
      <c r="BQ1150" s="25" t="str">
        <f t="shared" ca="1" si="1083"/>
        <v/>
      </c>
      <c r="BR1150" s="25" t="str">
        <f t="shared" ca="1" si="1084"/>
        <v/>
      </c>
      <c r="BS1150" s="25" t="str">
        <f ca="1">IF($H1150="","",IF($Q1150="x",SUM(BL$3:BN1150)+SUM(BQ$3:BR1150)-SUM(BS$3:BS1149),0))</f>
        <v/>
      </c>
      <c r="BT1150" s="25" t="str">
        <f t="shared" ca="1" si="1085"/>
        <v/>
      </c>
      <c r="BU1150" s="25" t="str">
        <f t="shared" ca="1" si="1050"/>
        <v/>
      </c>
      <c r="BV1150" s="7"/>
      <c r="BY1150" s="7"/>
      <c r="CB1150" s="131">
        <f t="shared" si="1034"/>
        <v>1147</v>
      </c>
      <c r="CC1150" s="132" t="str">
        <f t="shared" ca="1" si="1086"/>
        <v/>
      </c>
      <c r="CD1150" s="133" t="str">
        <f t="shared" ca="1" si="1035"/>
        <v/>
      </c>
      <c r="CE1150" s="133" t="str">
        <f t="shared" ca="1" si="1087"/>
        <v/>
      </c>
      <c r="CF1150" s="133" t="str">
        <f t="shared" ca="1" si="1036"/>
        <v/>
      </c>
      <c r="CG1150" s="133" t="str">
        <f t="shared" ca="1" si="1088"/>
        <v/>
      </c>
      <c r="CH1150" s="133" t="str">
        <f ca="1">IF($H1150="","",IF(MONTH($H1150)=MONTH($C$4)-1,MAX(0,(CG1150-SUM(N1139:N1150)+SUM(O1139:O1150))-(VLOOKUP(CB1150-12,$CB$3:$CH1149,6,FALSE))),0)*0.25)</f>
        <v/>
      </c>
      <c r="CI1150" s="133" t="str">
        <f ca="1">IF($H1150="","",CG1150-SUM($CH$4:$CH1150))</f>
        <v/>
      </c>
      <c r="CK1150" s="133" t="str">
        <f ca="1">IF($H1150="","",SUM($N$4:$N1150)+$CK$3)</f>
        <v/>
      </c>
      <c r="CL1150" s="133" t="str">
        <f ca="1">IF($H1150="","",SUM($O$4:$O1150))</f>
        <v/>
      </c>
      <c r="CM1150" s="133" t="str">
        <f t="shared" ca="1" si="1093"/>
        <v/>
      </c>
      <c r="CN1150" s="133" t="str">
        <f ca="1">IF($H1150="","",ROUND(IF(MONTH($H1150)=MONTH($C$4)-1,BT1150*(1+CC1150)-SUM($CM$4:$CM1150),0),2))</f>
        <v/>
      </c>
      <c r="CZ1150" s="132" t="str">
        <f t="shared" ca="1" si="1051"/>
        <v/>
      </c>
    </row>
    <row r="1151" spans="6:104" x14ac:dyDescent="0.2">
      <c r="F1151" s="3">
        <v>1148</v>
      </c>
      <c r="G1151" s="3">
        <f t="shared" si="1094"/>
        <v>96</v>
      </c>
      <c r="H1151" s="8" t="str">
        <f t="shared" ca="1" si="1089"/>
        <v/>
      </c>
      <c r="I1151" s="6" t="str">
        <f t="shared" ca="1" si="1037"/>
        <v/>
      </c>
      <c r="J1151" s="6" t="str">
        <f t="shared" ca="1" si="1038"/>
        <v/>
      </c>
      <c r="K1151" s="7"/>
      <c r="L1151" s="6" t="str">
        <f ca="1">IF($H1151="","",IF($J1151="",VLOOKUP($I1151,Sterbetafeln!$A$4:$I$124,$D$10,FALSE),MAX(0.0005,VLOOKUP($I1151,Sterbetafeln!$A$4:$I$124,$D$10,FALSE)*VLOOKUP($J1151,Sterbetafeln!$A$4:$I$124,$D$13,FALSE))))</f>
        <v/>
      </c>
      <c r="M1151" s="78">
        <f ca="1">SUM($O$3:$O1151)</f>
        <v>0</v>
      </c>
      <c r="N1151" s="25" t="str">
        <f t="shared" ca="1" si="1052"/>
        <v/>
      </c>
      <c r="O1151" s="25" t="str">
        <f t="shared" ca="1" si="1053"/>
        <v/>
      </c>
      <c r="P1151" s="25" t="str">
        <f t="shared" ca="1" si="1054"/>
        <v/>
      </c>
      <c r="Q1151" s="7" t="str">
        <f t="shared" ca="1" si="1055"/>
        <v/>
      </c>
      <c r="R1151" s="25" t="str">
        <f t="shared" ca="1" si="1056"/>
        <v/>
      </c>
      <c r="S1151" s="25">
        <f ca="1">SUM(R$3:R1151)</f>
        <v>0</v>
      </c>
      <c r="T1151" s="25" t="str">
        <f t="shared" ca="1" si="1057"/>
        <v/>
      </c>
      <c r="U1151" s="25" t="str">
        <f t="shared" ca="1" si="1039"/>
        <v/>
      </c>
      <c r="V1151" s="25" t="str">
        <f t="shared" ca="1" si="1058"/>
        <v/>
      </c>
      <c r="W1151" s="25" t="str">
        <f t="shared" ca="1" si="1040"/>
        <v/>
      </c>
      <c r="X1151" s="25" t="str">
        <f t="shared" ca="1" si="1059"/>
        <v/>
      </c>
      <c r="Y1151" s="25" t="str">
        <f t="shared" ca="1" si="1041"/>
        <v/>
      </c>
      <c r="Z1151" s="25" t="str">
        <f t="shared" ca="1" si="1095"/>
        <v/>
      </c>
      <c r="AA1151" s="25" t="str">
        <f t="shared" ca="1" si="1060"/>
        <v/>
      </c>
      <c r="AB1151" s="25" t="str">
        <f ca="1">IF($H1151="","",IF($Q1151="x",SUM(U$3:W1151)+SUM(Z$3:AA1151)-SUM(AB$3:AB1150),0))</f>
        <v/>
      </c>
      <c r="AC1151" s="25" t="str">
        <f t="shared" ca="1" si="1061"/>
        <v/>
      </c>
      <c r="AD1151" s="25" t="str">
        <f t="shared" ca="1" si="1042"/>
        <v/>
      </c>
      <c r="AE1151" s="7"/>
      <c r="AF1151" s="25" t="str">
        <f t="shared" ca="1" si="1062"/>
        <v/>
      </c>
      <c r="AG1151" s="25">
        <f ca="1">SUM(AF$3:AF1151)</f>
        <v>0</v>
      </c>
      <c r="AH1151" s="25" t="str">
        <f t="shared" ca="1" si="1063"/>
        <v/>
      </c>
      <c r="AI1151" s="25" t="str">
        <f t="shared" ca="1" si="1043"/>
        <v/>
      </c>
      <c r="AJ1151" s="25" t="str">
        <f t="shared" ca="1" si="1064"/>
        <v/>
      </c>
      <c r="AK1151" s="25" t="str">
        <f t="shared" ca="1" si="1044"/>
        <v/>
      </c>
      <c r="AL1151" s="25" t="str">
        <f t="shared" ca="1" si="1065"/>
        <v/>
      </c>
      <c r="AM1151" s="25" t="str">
        <f t="shared" ca="1" si="1045"/>
        <v/>
      </c>
      <c r="AN1151" s="25" t="str">
        <f t="shared" ca="1" si="1066"/>
        <v/>
      </c>
      <c r="AO1151" s="25" t="str">
        <f t="shared" ca="1" si="1067"/>
        <v/>
      </c>
      <c r="AP1151" s="25" t="str">
        <f ca="1">IF($H1151="","",IF($Q1151="x",SUM(AI$3:AK1151)+SUM(AN$3:AO1151)-SUM(AP$3:AP1150),0))</f>
        <v/>
      </c>
      <c r="AQ1151" s="25" t="str">
        <f t="shared" ca="1" si="1068"/>
        <v/>
      </c>
      <c r="AR1151" s="25" t="str">
        <f t="shared" ca="1" si="1046"/>
        <v/>
      </c>
      <c r="AS1151" s="7"/>
      <c r="AT1151" s="25" t="str">
        <f t="shared" ca="1" si="1069"/>
        <v/>
      </c>
      <c r="AU1151" s="25">
        <f ca="1">SUM(AT$3:AT1151)</f>
        <v>0</v>
      </c>
      <c r="AV1151" s="25" t="str">
        <f t="shared" ca="1" si="1070"/>
        <v/>
      </c>
      <c r="AW1151" s="25" t="str">
        <f t="shared" ca="1" si="1047"/>
        <v/>
      </c>
      <c r="AX1151" s="25" t="str">
        <f t="shared" ca="1" si="1071"/>
        <v/>
      </c>
      <c r="AY1151" s="25" t="str">
        <f t="shared" ca="1" si="1072"/>
        <v/>
      </c>
      <c r="AZ1151" s="25" t="str">
        <f t="shared" ca="1" si="1073"/>
        <v/>
      </c>
      <c r="BA1151" s="25" t="str">
        <f t="shared" ca="1" si="1074"/>
        <v/>
      </c>
      <c r="BB1151" s="25" t="str">
        <f t="shared" ca="1" si="1075"/>
        <v/>
      </c>
      <c r="BC1151" s="25" t="str">
        <f t="shared" ca="1" si="1076"/>
        <v/>
      </c>
      <c r="BD1151" s="25" t="str">
        <f ca="1">IF($H1151="","",IF($Q1151="x",SUM(AW$3:AY1151)+SUM(BB$3:BC1151)-SUM(BD$3:BD1150),0))</f>
        <v/>
      </c>
      <c r="BE1151" s="25" t="str">
        <f t="shared" ca="1" si="1077"/>
        <v/>
      </c>
      <c r="BF1151" s="25" t="str">
        <f t="shared" ca="1" si="1048"/>
        <v/>
      </c>
      <c r="BG1151" s="7"/>
      <c r="BI1151" s="25" t="str">
        <f t="shared" ca="1" si="1078"/>
        <v/>
      </c>
      <c r="BJ1151" s="25">
        <f ca="1">SUM(BI$3:BI1151)</f>
        <v>0</v>
      </c>
      <c r="BK1151" s="25" t="str">
        <f t="shared" ca="1" si="1090"/>
        <v/>
      </c>
      <c r="BL1151" s="25" t="str">
        <f t="shared" ca="1" si="1049"/>
        <v/>
      </c>
      <c r="BM1151" s="25" t="str">
        <f t="shared" ca="1" si="1079"/>
        <v/>
      </c>
      <c r="BN1151" s="25" t="str">
        <f t="shared" ca="1" si="1080"/>
        <v/>
      </c>
      <c r="BO1151" s="25" t="str">
        <f t="shared" ca="1" si="1081"/>
        <v/>
      </c>
      <c r="BP1151" s="25" t="str">
        <f t="shared" ca="1" si="1082"/>
        <v/>
      </c>
      <c r="BQ1151" s="25" t="str">
        <f t="shared" ca="1" si="1083"/>
        <v/>
      </c>
      <c r="BR1151" s="25" t="str">
        <f t="shared" ca="1" si="1084"/>
        <v/>
      </c>
      <c r="BS1151" s="25" t="str">
        <f ca="1">IF($H1151="","",IF($Q1151="x",SUM(BL$3:BN1151)+SUM(BQ$3:BR1151)-SUM(BS$3:BS1150),0))</f>
        <v/>
      </c>
      <c r="BT1151" s="25" t="str">
        <f t="shared" ca="1" si="1085"/>
        <v/>
      </c>
      <c r="BU1151" s="25" t="str">
        <f t="shared" ca="1" si="1050"/>
        <v/>
      </c>
      <c r="BV1151" s="7"/>
      <c r="BY1151" s="7"/>
      <c r="CB1151" s="131">
        <f t="shared" si="1034"/>
        <v>1148</v>
      </c>
      <c r="CC1151" s="132" t="str">
        <f t="shared" ca="1" si="1086"/>
        <v/>
      </c>
      <c r="CD1151" s="133" t="str">
        <f t="shared" ca="1" si="1035"/>
        <v/>
      </c>
      <c r="CE1151" s="133" t="str">
        <f t="shared" ca="1" si="1087"/>
        <v/>
      </c>
      <c r="CF1151" s="133" t="str">
        <f t="shared" ca="1" si="1036"/>
        <v/>
      </c>
      <c r="CG1151" s="133" t="str">
        <f t="shared" ca="1" si="1088"/>
        <v/>
      </c>
      <c r="CH1151" s="133" t="str">
        <f ca="1">IF($H1151="","",IF(MONTH($H1151)=MONTH($C$4)-1,MAX(0,(CG1151-SUM(N1140:N1151)+SUM(O1140:O1151))-(VLOOKUP(CB1151-12,$CB$3:$CH1150,6,FALSE))),0)*0.25)</f>
        <v/>
      </c>
      <c r="CI1151" s="133" t="str">
        <f ca="1">IF($H1151="","",CG1151-SUM($CH$4:$CH1151))</f>
        <v/>
      </c>
      <c r="CK1151" s="133" t="str">
        <f ca="1">IF($H1151="","",SUM($N$4:$N1151)+$CK$3)</f>
        <v/>
      </c>
      <c r="CL1151" s="133" t="str">
        <f ca="1">IF($H1151="","",SUM($O$4:$O1151))</f>
        <v/>
      </c>
      <c r="CM1151" s="133" t="str">
        <f t="shared" ca="1" si="1093"/>
        <v/>
      </c>
      <c r="CN1151" s="133" t="str">
        <f ca="1">IF($H1151="","",ROUND(IF(MONTH($H1151)=MONTH($C$4)-1,BT1151*(1+CC1151)-SUM($CM$4:$CM1151),0),2))</f>
        <v/>
      </c>
      <c r="CZ1151" s="132" t="str">
        <f t="shared" ca="1" si="1051"/>
        <v/>
      </c>
    </row>
    <row r="1152" spans="6:104" x14ac:dyDescent="0.2">
      <c r="F1152" s="3">
        <v>1149</v>
      </c>
      <c r="G1152" s="3">
        <f t="shared" si="1094"/>
        <v>96</v>
      </c>
      <c r="H1152" s="8" t="str">
        <f t="shared" ca="1" si="1089"/>
        <v/>
      </c>
      <c r="I1152" s="6" t="str">
        <f t="shared" ca="1" si="1037"/>
        <v/>
      </c>
      <c r="J1152" s="6" t="str">
        <f t="shared" ca="1" si="1038"/>
        <v/>
      </c>
      <c r="K1152" s="7"/>
      <c r="L1152" s="6" t="str">
        <f ca="1">IF($H1152="","",IF($J1152="",VLOOKUP($I1152,Sterbetafeln!$A$4:$I$124,$D$10,FALSE),MAX(0.0005,VLOOKUP($I1152,Sterbetafeln!$A$4:$I$124,$D$10,FALSE)*VLOOKUP($J1152,Sterbetafeln!$A$4:$I$124,$D$13,FALSE))))</f>
        <v/>
      </c>
      <c r="M1152" s="78">
        <f ca="1">SUM($O$3:$O1152)</f>
        <v>0</v>
      </c>
      <c r="N1152" s="25" t="str">
        <f t="shared" ca="1" si="1052"/>
        <v/>
      </c>
      <c r="O1152" s="25" t="str">
        <f t="shared" ca="1" si="1053"/>
        <v/>
      </c>
      <c r="P1152" s="25" t="str">
        <f t="shared" ca="1" si="1054"/>
        <v/>
      </c>
      <c r="Q1152" s="7" t="str">
        <f t="shared" ca="1" si="1055"/>
        <v/>
      </c>
      <c r="R1152" s="25" t="str">
        <f t="shared" ca="1" si="1056"/>
        <v/>
      </c>
      <c r="S1152" s="25">
        <f ca="1">SUM(R$3:R1152)</f>
        <v>0</v>
      </c>
      <c r="T1152" s="25" t="str">
        <f t="shared" ca="1" si="1057"/>
        <v/>
      </c>
      <c r="U1152" s="25" t="str">
        <f t="shared" ca="1" si="1039"/>
        <v/>
      </c>
      <c r="V1152" s="25" t="str">
        <f t="shared" ca="1" si="1058"/>
        <v/>
      </c>
      <c r="W1152" s="25" t="str">
        <f t="shared" ca="1" si="1040"/>
        <v/>
      </c>
      <c r="X1152" s="25" t="str">
        <f t="shared" ca="1" si="1059"/>
        <v/>
      </c>
      <c r="Y1152" s="25" t="str">
        <f t="shared" ca="1" si="1041"/>
        <v/>
      </c>
      <c r="Z1152" s="25" t="str">
        <f t="shared" ca="1" si="1095"/>
        <v/>
      </c>
      <c r="AA1152" s="25" t="str">
        <f t="shared" ca="1" si="1060"/>
        <v/>
      </c>
      <c r="AB1152" s="25" t="str">
        <f ca="1">IF($H1152="","",IF($Q1152="x",SUM(U$3:W1152)+SUM(Z$3:AA1152)-SUM(AB$3:AB1151),0))</f>
        <v/>
      </c>
      <c r="AC1152" s="25" t="str">
        <f t="shared" ca="1" si="1061"/>
        <v/>
      </c>
      <c r="AD1152" s="25" t="str">
        <f t="shared" ca="1" si="1042"/>
        <v/>
      </c>
      <c r="AE1152" s="7"/>
      <c r="AF1152" s="25" t="str">
        <f t="shared" ca="1" si="1062"/>
        <v/>
      </c>
      <c r="AG1152" s="25">
        <f ca="1">SUM(AF$3:AF1152)</f>
        <v>0</v>
      </c>
      <c r="AH1152" s="25" t="str">
        <f t="shared" ca="1" si="1063"/>
        <v/>
      </c>
      <c r="AI1152" s="25" t="str">
        <f t="shared" ca="1" si="1043"/>
        <v/>
      </c>
      <c r="AJ1152" s="25" t="str">
        <f t="shared" ca="1" si="1064"/>
        <v/>
      </c>
      <c r="AK1152" s="25" t="str">
        <f t="shared" ca="1" si="1044"/>
        <v/>
      </c>
      <c r="AL1152" s="25" t="str">
        <f t="shared" ca="1" si="1065"/>
        <v/>
      </c>
      <c r="AM1152" s="25" t="str">
        <f t="shared" ca="1" si="1045"/>
        <v/>
      </c>
      <c r="AN1152" s="25" t="str">
        <f t="shared" ca="1" si="1066"/>
        <v/>
      </c>
      <c r="AO1152" s="25" t="str">
        <f t="shared" ca="1" si="1067"/>
        <v/>
      </c>
      <c r="AP1152" s="25" t="str">
        <f ca="1">IF($H1152="","",IF($Q1152="x",SUM(AI$3:AK1152)+SUM(AN$3:AO1152)-SUM(AP$3:AP1151),0))</f>
        <v/>
      </c>
      <c r="AQ1152" s="25" t="str">
        <f t="shared" ca="1" si="1068"/>
        <v/>
      </c>
      <c r="AR1152" s="25" t="str">
        <f t="shared" ca="1" si="1046"/>
        <v/>
      </c>
      <c r="AS1152" s="7"/>
      <c r="AT1152" s="25" t="str">
        <f t="shared" ca="1" si="1069"/>
        <v/>
      </c>
      <c r="AU1152" s="25">
        <f ca="1">SUM(AT$3:AT1152)</f>
        <v>0</v>
      </c>
      <c r="AV1152" s="25" t="str">
        <f t="shared" ca="1" si="1070"/>
        <v/>
      </c>
      <c r="AW1152" s="25" t="str">
        <f t="shared" ca="1" si="1047"/>
        <v/>
      </c>
      <c r="AX1152" s="25" t="str">
        <f t="shared" ca="1" si="1071"/>
        <v/>
      </c>
      <c r="AY1152" s="25" t="str">
        <f t="shared" ca="1" si="1072"/>
        <v/>
      </c>
      <c r="AZ1152" s="25" t="str">
        <f t="shared" ca="1" si="1073"/>
        <v/>
      </c>
      <c r="BA1152" s="25" t="str">
        <f t="shared" ca="1" si="1074"/>
        <v/>
      </c>
      <c r="BB1152" s="25" t="str">
        <f t="shared" ca="1" si="1075"/>
        <v/>
      </c>
      <c r="BC1152" s="25" t="str">
        <f t="shared" ca="1" si="1076"/>
        <v/>
      </c>
      <c r="BD1152" s="25" t="str">
        <f ca="1">IF($H1152="","",IF($Q1152="x",SUM(AW$3:AY1152)+SUM(BB$3:BC1152)-SUM(BD$3:BD1151),0))</f>
        <v/>
      </c>
      <c r="BE1152" s="25" t="str">
        <f t="shared" ca="1" si="1077"/>
        <v/>
      </c>
      <c r="BF1152" s="25" t="str">
        <f t="shared" ca="1" si="1048"/>
        <v/>
      </c>
      <c r="BG1152" s="7"/>
      <c r="BI1152" s="25" t="str">
        <f t="shared" ca="1" si="1078"/>
        <v/>
      </c>
      <c r="BJ1152" s="25">
        <f ca="1">SUM(BI$3:BI1152)</f>
        <v>0</v>
      </c>
      <c r="BK1152" s="25" t="str">
        <f t="shared" ca="1" si="1090"/>
        <v/>
      </c>
      <c r="BL1152" s="25" t="str">
        <f t="shared" ca="1" si="1049"/>
        <v/>
      </c>
      <c r="BM1152" s="25" t="str">
        <f t="shared" ca="1" si="1079"/>
        <v/>
      </c>
      <c r="BN1152" s="25" t="str">
        <f t="shared" ca="1" si="1080"/>
        <v/>
      </c>
      <c r="BO1152" s="25" t="str">
        <f t="shared" ca="1" si="1081"/>
        <v/>
      </c>
      <c r="BP1152" s="25" t="str">
        <f t="shared" ca="1" si="1082"/>
        <v/>
      </c>
      <c r="BQ1152" s="25" t="str">
        <f t="shared" ca="1" si="1083"/>
        <v/>
      </c>
      <c r="BR1152" s="25" t="str">
        <f t="shared" ca="1" si="1084"/>
        <v/>
      </c>
      <c r="BS1152" s="25" t="str">
        <f ca="1">IF($H1152="","",IF($Q1152="x",SUM(BL$3:BN1152)+SUM(BQ$3:BR1152)-SUM(BS$3:BS1151),0))</f>
        <v/>
      </c>
      <c r="BT1152" s="25" t="str">
        <f t="shared" ca="1" si="1085"/>
        <v/>
      </c>
      <c r="BU1152" s="25" t="str">
        <f t="shared" ca="1" si="1050"/>
        <v/>
      </c>
      <c r="BV1152" s="7"/>
      <c r="BY1152" s="7"/>
      <c r="CB1152" s="131">
        <f t="shared" si="1034"/>
        <v>1149</v>
      </c>
      <c r="CC1152" s="132" t="str">
        <f t="shared" ca="1" si="1086"/>
        <v/>
      </c>
      <c r="CD1152" s="133" t="str">
        <f t="shared" ca="1" si="1035"/>
        <v/>
      </c>
      <c r="CE1152" s="133" t="str">
        <f t="shared" ca="1" si="1087"/>
        <v/>
      </c>
      <c r="CF1152" s="133" t="str">
        <f t="shared" ca="1" si="1036"/>
        <v/>
      </c>
      <c r="CG1152" s="133" t="str">
        <f t="shared" ca="1" si="1088"/>
        <v/>
      </c>
      <c r="CH1152" s="133" t="str">
        <f ca="1">IF($H1152="","",IF(MONTH($H1152)=MONTH($C$4)-1,MAX(0,(CG1152-SUM(N1141:N1152)+SUM(O1141:O1152))-(VLOOKUP(CB1152-12,$CB$3:$CH1151,6,FALSE))),0)*0.25)</f>
        <v/>
      </c>
      <c r="CI1152" s="133" t="str">
        <f ca="1">IF($H1152="","",CG1152-SUM($CH$4:$CH1152))</f>
        <v/>
      </c>
      <c r="CK1152" s="133" t="str">
        <f ca="1">IF($H1152="","",SUM($N$4:$N1152)+$CK$3)</f>
        <v/>
      </c>
      <c r="CL1152" s="133" t="str">
        <f ca="1">IF($H1152="","",SUM($O$4:$O1152))</f>
        <v/>
      </c>
      <c r="CM1152" s="133" t="str">
        <f t="shared" ca="1" si="1093"/>
        <v/>
      </c>
      <c r="CN1152" s="133" t="str">
        <f ca="1">IF($H1152="","",ROUND(IF(MONTH($H1152)=MONTH($C$4)-1,BT1152*(1+CC1152)-SUM($CM$4:$CM1152),0),2))</f>
        <v/>
      </c>
      <c r="CZ1152" s="132" t="str">
        <f t="shared" ca="1" si="1051"/>
        <v/>
      </c>
    </row>
    <row r="1153" spans="6:104" x14ac:dyDescent="0.2">
      <c r="F1153" s="3">
        <v>1150</v>
      </c>
      <c r="G1153" s="3">
        <f t="shared" si="1094"/>
        <v>96</v>
      </c>
      <c r="H1153" s="8" t="str">
        <f t="shared" ca="1" si="1089"/>
        <v/>
      </c>
      <c r="I1153" s="6" t="str">
        <f t="shared" ca="1" si="1037"/>
        <v/>
      </c>
      <c r="J1153" s="6" t="str">
        <f t="shared" ca="1" si="1038"/>
        <v/>
      </c>
      <c r="K1153" s="7"/>
      <c r="L1153" s="6" t="str">
        <f ca="1">IF($H1153="","",IF($J1153="",VLOOKUP($I1153,Sterbetafeln!$A$4:$I$124,$D$10,FALSE),MAX(0.0005,VLOOKUP($I1153,Sterbetafeln!$A$4:$I$124,$D$10,FALSE)*VLOOKUP($J1153,Sterbetafeln!$A$4:$I$124,$D$13,FALSE))))</f>
        <v/>
      </c>
      <c r="M1153" s="78">
        <f ca="1">SUM($O$3:$O1153)</f>
        <v>0</v>
      </c>
      <c r="N1153" s="25" t="str">
        <f t="shared" ca="1" si="1052"/>
        <v/>
      </c>
      <c r="O1153" s="25" t="str">
        <f t="shared" ca="1" si="1053"/>
        <v/>
      </c>
      <c r="P1153" s="25" t="str">
        <f t="shared" ca="1" si="1054"/>
        <v/>
      </c>
      <c r="Q1153" s="7" t="str">
        <f t="shared" ca="1" si="1055"/>
        <v/>
      </c>
      <c r="R1153" s="25" t="str">
        <f t="shared" ca="1" si="1056"/>
        <v/>
      </c>
      <c r="S1153" s="25">
        <f ca="1">SUM(R$3:R1153)</f>
        <v>0</v>
      </c>
      <c r="T1153" s="25" t="str">
        <f t="shared" ca="1" si="1057"/>
        <v/>
      </c>
      <c r="U1153" s="25" t="str">
        <f t="shared" ca="1" si="1039"/>
        <v/>
      </c>
      <c r="V1153" s="25" t="str">
        <f t="shared" ca="1" si="1058"/>
        <v/>
      </c>
      <c r="W1153" s="25" t="str">
        <f t="shared" ca="1" si="1040"/>
        <v/>
      </c>
      <c r="X1153" s="25" t="str">
        <f t="shared" ca="1" si="1059"/>
        <v/>
      </c>
      <c r="Y1153" s="25" t="str">
        <f t="shared" ca="1" si="1041"/>
        <v/>
      </c>
      <c r="Z1153" s="25" t="str">
        <f t="shared" ca="1" si="1095"/>
        <v/>
      </c>
      <c r="AA1153" s="25" t="str">
        <f t="shared" ca="1" si="1060"/>
        <v/>
      </c>
      <c r="AB1153" s="25" t="str">
        <f ca="1">IF($H1153="","",IF($Q1153="x",SUM(U$3:W1153)+SUM(Z$3:AA1153)-SUM(AB$3:AB1152),0))</f>
        <v/>
      </c>
      <c r="AC1153" s="25" t="str">
        <f t="shared" ca="1" si="1061"/>
        <v/>
      </c>
      <c r="AD1153" s="25" t="str">
        <f t="shared" ca="1" si="1042"/>
        <v/>
      </c>
      <c r="AE1153" s="7"/>
      <c r="AF1153" s="25" t="str">
        <f t="shared" ca="1" si="1062"/>
        <v/>
      </c>
      <c r="AG1153" s="25">
        <f ca="1">SUM(AF$3:AF1153)</f>
        <v>0</v>
      </c>
      <c r="AH1153" s="25" t="str">
        <f t="shared" ca="1" si="1063"/>
        <v/>
      </c>
      <c r="AI1153" s="25" t="str">
        <f t="shared" ca="1" si="1043"/>
        <v/>
      </c>
      <c r="AJ1153" s="25" t="str">
        <f t="shared" ca="1" si="1064"/>
        <v/>
      </c>
      <c r="AK1153" s="25" t="str">
        <f t="shared" ca="1" si="1044"/>
        <v/>
      </c>
      <c r="AL1153" s="25" t="str">
        <f t="shared" ca="1" si="1065"/>
        <v/>
      </c>
      <c r="AM1153" s="25" t="str">
        <f t="shared" ca="1" si="1045"/>
        <v/>
      </c>
      <c r="AN1153" s="25" t="str">
        <f t="shared" ca="1" si="1066"/>
        <v/>
      </c>
      <c r="AO1153" s="25" t="str">
        <f t="shared" ca="1" si="1067"/>
        <v/>
      </c>
      <c r="AP1153" s="25" t="str">
        <f ca="1">IF($H1153="","",IF($Q1153="x",SUM(AI$3:AK1153)+SUM(AN$3:AO1153)-SUM(AP$3:AP1152),0))</f>
        <v/>
      </c>
      <c r="AQ1153" s="25" t="str">
        <f t="shared" ca="1" si="1068"/>
        <v/>
      </c>
      <c r="AR1153" s="25" t="str">
        <f t="shared" ca="1" si="1046"/>
        <v/>
      </c>
      <c r="AS1153" s="7"/>
      <c r="AT1153" s="25" t="str">
        <f t="shared" ca="1" si="1069"/>
        <v/>
      </c>
      <c r="AU1153" s="25">
        <f ca="1">SUM(AT$3:AT1153)</f>
        <v>0</v>
      </c>
      <c r="AV1153" s="25" t="str">
        <f t="shared" ca="1" si="1070"/>
        <v/>
      </c>
      <c r="AW1153" s="25" t="str">
        <f t="shared" ca="1" si="1047"/>
        <v/>
      </c>
      <c r="AX1153" s="25" t="str">
        <f t="shared" ca="1" si="1071"/>
        <v/>
      </c>
      <c r="AY1153" s="25" t="str">
        <f t="shared" ca="1" si="1072"/>
        <v/>
      </c>
      <c r="AZ1153" s="25" t="str">
        <f t="shared" ca="1" si="1073"/>
        <v/>
      </c>
      <c r="BA1153" s="25" t="str">
        <f t="shared" ca="1" si="1074"/>
        <v/>
      </c>
      <c r="BB1153" s="25" t="str">
        <f t="shared" ca="1" si="1075"/>
        <v/>
      </c>
      <c r="BC1153" s="25" t="str">
        <f t="shared" ca="1" si="1076"/>
        <v/>
      </c>
      <c r="BD1153" s="25" t="str">
        <f ca="1">IF($H1153="","",IF($Q1153="x",SUM(AW$3:AY1153)+SUM(BB$3:BC1153)-SUM(BD$3:BD1152),0))</f>
        <v/>
      </c>
      <c r="BE1153" s="25" t="str">
        <f t="shared" ca="1" si="1077"/>
        <v/>
      </c>
      <c r="BF1153" s="25" t="str">
        <f t="shared" ca="1" si="1048"/>
        <v/>
      </c>
      <c r="BG1153" s="7"/>
      <c r="BI1153" s="25" t="str">
        <f t="shared" ca="1" si="1078"/>
        <v/>
      </c>
      <c r="BJ1153" s="25">
        <f ca="1">SUM(BI$3:BI1153)</f>
        <v>0</v>
      </c>
      <c r="BK1153" s="25" t="str">
        <f t="shared" ca="1" si="1090"/>
        <v/>
      </c>
      <c r="BL1153" s="25" t="str">
        <f t="shared" ca="1" si="1049"/>
        <v/>
      </c>
      <c r="BM1153" s="25" t="str">
        <f t="shared" ca="1" si="1079"/>
        <v/>
      </c>
      <c r="BN1153" s="25" t="str">
        <f t="shared" ca="1" si="1080"/>
        <v/>
      </c>
      <c r="BO1153" s="25" t="str">
        <f t="shared" ca="1" si="1081"/>
        <v/>
      </c>
      <c r="BP1153" s="25" t="str">
        <f t="shared" ca="1" si="1082"/>
        <v/>
      </c>
      <c r="BQ1153" s="25" t="str">
        <f t="shared" ca="1" si="1083"/>
        <v/>
      </c>
      <c r="BR1153" s="25" t="str">
        <f t="shared" ca="1" si="1084"/>
        <v/>
      </c>
      <c r="BS1153" s="25" t="str">
        <f ca="1">IF($H1153="","",IF($Q1153="x",SUM(BL$3:BN1153)+SUM(BQ$3:BR1153)-SUM(BS$3:BS1152),0))</f>
        <v/>
      </c>
      <c r="BT1153" s="25" t="str">
        <f t="shared" ca="1" si="1085"/>
        <v/>
      </c>
      <c r="BU1153" s="25" t="str">
        <f t="shared" ca="1" si="1050"/>
        <v/>
      </c>
      <c r="BV1153" s="7"/>
      <c r="BY1153" s="7"/>
      <c r="CB1153" s="131">
        <f t="shared" si="1034"/>
        <v>1150</v>
      </c>
      <c r="CC1153" s="132" t="str">
        <f t="shared" ca="1" si="1086"/>
        <v/>
      </c>
      <c r="CD1153" s="133" t="str">
        <f t="shared" ca="1" si="1035"/>
        <v/>
      </c>
      <c r="CE1153" s="133" t="str">
        <f t="shared" ca="1" si="1087"/>
        <v/>
      </c>
      <c r="CF1153" s="133" t="str">
        <f t="shared" ca="1" si="1036"/>
        <v/>
      </c>
      <c r="CG1153" s="133" t="str">
        <f t="shared" ca="1" si="1088"/>
        <v/>
      </c>
      <c r="CH1153" s="133" t="str">
        <f ca="1">IF($H1153="","",IF(MONTH($H1153)=MONTH($C$4)-1,MAX(0,(CG1153-SUM(N1142:N1153)+SUM(O1142:O1153))-(VLOOKUP(CB1153-12,$CB$3:$CH1152,6,FALSE))),0)*0.25)</f>
        <v/>
      </c>
      <c r="CI1153" s="133" t="str">
        <f ca="1">IF($H1153="","",CG1153-SUM($CH$4:$CH1153))</f>
        <v/>
      </c>
      <c r="CK1153" s="133" t="str">
        <f ca="1">IF($H1153="","",SUM($N$4:$N1153)+$CK$3)</f>
        <v/>
      </c>
      <c r="CL1153" s="133" t="str">
        <f ca="1">IF($H1153="","",SUM($O$4:$O1153))</f>
        <v/>
      </c>
      <c r="CM1153" s="133" t="str">
        <f t="shared" ca="1" si="1093"/>
        <v/>
      </c>
      <c r="CN1153" s="133" t="str">
        <f ca="1">IF($H1153="","",ROUND(IF(MONTH($H1153)=MONTH($C$4)-1,BT1153*(1+CC1153)-SUM($CM$4:$CM1153),0),2))</f>
        <v/>
      </c>
      <c r="CZ1153" s="132" t="str">
        <f t="shared" ca="1" si="1051"/>
        <v/>
      </c>
    </row>
    <row r="1154" spans="6:104" x14ac:dyDescent="0.2">
      <c r="F1154" s="3">
        <v>1151</v>
      </c>
      <c r="G1154" s="3">
        <f t="shared" si="1094"/>
        <v>96</v>
      </c>
      <c r="H1154" s="8" t="str">
        <f t="shared" ca="1" si="1089"/>
        <v/>
      </c>
      <c r="I1154" s="6" t="str">
        <f t="shared" ca="1" si="1037"/>
        <v/>
      </c>
      <c r="J1154" s="6" t="str">
        <f t="shared" ca="1" si="1038"/>
        <v/>
      </c>
      <c r="K1154" s="7"/>
      <c r="L1154" s="6" t="str">
        <f ca="1">IF($H1154="","",IF($J1154="",VLOOKUP($I1154,Sterbetafeln!$A$4:$I$124,$D$10,FALSE),MAX(0.0005,VLOOKUP($I1154,Sterbetafeln!$A$4:$I$124,$D$10,FALSE)*VLOOKUP($J1154,Sterbetafeln!$A$4:$I$124,$D$13,FALSE))))</f>
        <v/>
      </c>
      <c r="M1154" s="78">
        <f ca="1">SUM($O$3:$O1154)</f>
        <v>0</v>
      </c>
      <c r="N1154" s="25" t="str">
        <f t="shared" ca="1" si="1052"/>
        <v/>
      </c>
      <c r="O1154" s="25" t="str">
        <f t="shared" ca="1" si="1053"/>
        <v/>
      </c>
      <c r="P1154" s="25" t="str">
        <f t="shared" ca="1" si="1054"/>
        <v/>
      </c>
      <c r="Q1154" s="7" t="str">
        <f t="shared" ca="1" si="1055"/>
        <v/>
      </c>
      <c r="R1154" s="25" t="str">
        <f t="shared" ca="1" si="1056"/>
        <v/>
      </c>
      <c r="S1154" s="25">
        <f ca="1">SUM(R$3:R1154)</f>
        <v>0</v>
      </c>
      <c r="T1154" s="25" t="str">
        <f t="shared" ca="1" si="1057"/>
        <v/>
      </c>
      <c r="U1154" s="25" t="str">
        <f t="shared" ca="1" si="1039"/>
        <v/>
      </c>
      <c r="V1154" s="25" t="str">
        <f t="shared" ca="1" si="1058"/>
        <v/>
      </c>
      <c r="W1154" s="25" t="str">
        <f t="shared" ca="1" si="1040"/>
        <v/>
      </c>
      <c r="X1154" s="25" t="str">
        <f t="shared" ca="1" si="1059"/>
        <v/>
      </c>
      <c r="Y1154" s="25" t="str">
        <f t="shared" ca="1" si="1041"/>
        <v/>
      </c>
      <c r="Z1154" s="25" t="str">
        <f t="shared" ca="1" si="1095"/>
        <v/>
      </c>
      <c r="AA1154" s="25" t="str">
        <f t="shared" ca="1" si="1060"/>
        <v/>
      </c>
      <c r="AB1154" s="25" t="str">
        <f ca="1">IF($H1154="","",IF($Q1154="x",SUM(U$3:W1154)+SUM(Z$3:AA1154)-SUM(AB$3:AB1153),0))</f>
        <v/>
      </c>
      <c r="AC1154" s="25" t="str">
        <f t="shared" ca="1" si="1061"/>
        <v/>
      </c>
      <c r="AD1154" s="25" t="str">
        <f t="shared" ca="1" si="1042"/>
        <v/>
      </c>
      <c r="AE1154" s="7"/>
      <c r="AF1154" s="25" t="str">
        <f t="shared" ca="1" si="1062"/>
        <v/>
      </c>
      <c r="AG1154" s="25">
        <f ca="1">SUM(AF$3:AF1154)</f>
        <v>0</v>
      </c>
      <c r="AH1154" s="25" t="str">
        <f t="shared" ca="1" si="1063"/>
        <v/>
      </c>
      <c r="AI1154" s="25" t="str">
        <f t="shared" ca="1" si="1043"/>
        <v/>
      </c>
      <c r="AJ1154" s="25" t="str">
        <f t="shared" ca="1" si="1064"/>
        <v/>
      </c>
      <c r="AK1154" s="25" t="str">
        <f t="shared" ca="1" si="1044"/>
        <v/>
      </c>
      <c r="AL1154" s="25" t="str">
        <f t="shared" ca="1" si="1065"/>
        <v/>
      </c>
      <c r="AM1154" s="25" t="str">
        <f t="shared" ca="1" si="1045"/>
        <v/>
      </c>
      <c r="AN1154" s="25" t="str">
        <f t="shared" ca="1" si="1066"/>
        <v/>
      </c>
      <c r="AO1154" s="25" t="str">
        <f t="shared" ca="1" si="1067"/>
        <v/>
      </c>
      <c r="AP1154" s="25" t="str">
        <f ca="1">IF($H1154="","",IF($Q1154="x",SUM(AI$3:AK1154)+SUM(AN$3:AO1154)-SUM(AP$3:AP1153),0))</f>
        <v/>
      </c>
      <c r="AQ1154" s="25" t="str">
        <f t="shared" ca="1" si="1068"/>
        <v/>
      </c>
      <c r="AR1154" s="25" t="str">
        <f t="shared" ca="1" si="1046"/>
        <v/>
      </c>
      <c r="AS1154" s="7"/>
      <c r="AT1154" s="25" t="str">
        <f t="shared" ca="1" si="1069"/>
        <v/>
      </c>
      <c r="AU1154" s="25">
        <f ca="1">SUM(AT$3:AT1154)</f>
        <v>0</v>
      </c>
      <c r="AV1154" s="25" t="str">
        <f t="shared" ca="1" si="1070"/>
        <v/>
      </c>
      <c r="AW1154" s="25" t="str">
        <f t="shared" ca="1" si="1047"/>
        <v/>
      </c>
      <c r="AX1154" s="25" t="str">
        <f t="shared" ca="1" si="1071"/>
        <v/>
      </c>
      <c r="AY1154" s="25" t="str">
        <f t="shared" ca="1" si="1072"/>
        <v/>
      </c>
      <c r="AZ1154" s="25" t="str">
        <f t="shared" ca="1" si="1073"/>
        <v/>
      </c>
      <c r="BA1154" s="25" t="str">
        <f t="shared" ca="1" si="1074"/>
        <v/>
      </c>
      <c r="BB1154" s="25" t="str">
        <f t="shared" ca="1" si="1075"/>
        <v/>
      </c>
      <c r="BC1154" s="25" t="str">
        <f t="shared" ca="1" si="1076"/>
        <v/>
      </c>
      <c r="BD1154" s="25" t="str">
        <f ca="1">IF($H1154="","",IF($Q1154="x",SUM(AW$3:AY1154)+SUM(BB$3:BC1154)-SUM(BD$3:BD1153),0))</f>
        <v/>
      </c>
      <c r="BE1154" s="25" t="str">
        <f t="shared" ca="1" si="1077"/>
        <v/>
      </c>
      <c r="BF1154" s="25" t="str">
        <f t="shared" ca="1" si="1048"/>
        <v/>
      </c>
      <c r="BG1154" s="7"/>
      <c r="BI1154" s="25" t="str">
        <f t="shared" ca="1" si="1078"/>
        <v/>
      </c>
      <c r="BJ1154" s="25">
        <f ca="1">SUM(BI$3:BI1154)</f>
        <v>0</v>
      </c>
      <c r="BK1154" s="25" t="str">
        <f t="shared" ca="1" si="1090"/>
        <v/>
      </c>
      <c r="BL1154" s="25" t="str">
        <f t="shared" ca="1" si="1049"/>
        <v/>
      </c>
      <c r="BM1154" s="25" t="str">
        <f t="shared" ca="1" si="1079"/>
        <v/>
      </c>
      <c r="BN1154" s="25" t="str">
        <f t="shared" ca="1" si="1080"/>
        <v/>
      </c>
      <c r="BO1154" s="25" t="str">
        <f t="shared" ca="1" si="1081"/>
        <v/>
      </c>
      <c r="BP1154" s="25" t="str">
        <f t="shared" ca="1" si="1082"/>
        <v/>
      </c>
      <c r="BQ1154" s="25" t="str">
        <f t="shared" ca="1" si="1083"/>
        <v/>
      </c>
      <c r="BR1154" s="25" t="str">
        <f t="shared" ca="1" si="1084"/>
        <v/>
      </c>
      <c r="BS1154" s="25" t="str">
        <f ca="1">IF($H1154="","",IF($Q1154="x",SUM(BL$3:BN1154)+SUM(BQ$3:BR1154)-SUM(BS$3:BS1153),0))</f>
        <v/>
      </c>
      <c r="BT1154" s="25" t="str">
        <f t="shared" ca="1" si="1085"/>
        <v/>
      </c>
      <c r="BU1154" s="25" t="str">
        <f t="shared" ca="1" si="1050"/>
        <v/>
      </c>
      <c r="BV1154" s="7"/>
      <c r="BY1154" s="7"/>
      <c r="CB1154" s="131">
        <f t="shared" ref="CB1154:CB1194" si="1096">F1154</f>
        <v>1151</v>
      </c>
      <c r="CC1154" s="132" t="str">
        <f t="shared" ca="1" si="1086"/>
        <v/>
      </c>
      <c r="CD1154" s="133" t="str">
        <f t="shared" ref="CD1154:CD1194" ca="1" si="1097">IF($H1154="","",MAX(0,(CF1153+($N1154-$O1154)*0.95)*((1+$C$37)^(1/12))))</f>
        <v/>
      </c>
      <c r="CE1154" s="133" t="str">
        <f t="shared" ca="1" si="1087"/>
        <v/>
      </c>
      <c r="CF1154" s="133" t="str">
        <f t="shared" ref="CF1154:CF1194" ca="1" si="1098">IF($H1154="","",ROUND(CD1154-CE1154,2))</f>
        <v/>
      </c>
      <c r="CG1154" s="133" t="str">
        <f t="shared" ca="1" si="1088"/>
        <v/>
      </c>
      <c r="CH1154" s="133" t="str">
        <f ca="1">IF($H1154="","",IF(MONTH($H1154)=MONTH($C$4)-1,MAX(0,(CG1154-SUM(N1143:N1154)+SUM(O1143:O1154))-(VLOOKUP(CB1154-12,$CB$3:$CH1153,6,FALSE))),0)*0.25)</f>
        <v/>
      </c>
      <c r="CI1154" s="133" t="str">
        <f ca="1">IF($H1154="","",CG1154-SUM($CH$4:$CH1154))</f>
        <v/>
      </c>
      <c r="CK1154" s="133" t="str">
        <f ca="1">IF($H1154="","",SUM($N$4:$N1154)+$CK$3)</f>
        <v/>
      </c>
      <c r="CL1154" s="133" t="str">
        <f ca="1">IF($H1154="","",SUM($O$4:$O1154))</f>
        <v/>
      </c>
      <c r="CM1154" s="133" t="str">
        <f t="shared" ca="1" si="1093"/>
        <v/>
      </c>
      <c r="CN1154" s="133" t="str">
        <f ca="1">IF($H1154="","",ROUND(IF(MONTH($H1154)=MONTH($C$4)-1,BT1154*(1+CC1154)-SUM($CM$4:$CM1154),0),2))</f>
        <v/>
      </c>
      <c r="CZ1154" s="132" t="str">
        <f t="shared" ca="1" si="1051"/>
        <v/>
      </c>
    </row>
    <row r="1155" spans="6:104" x14ac:dyDescent="0.2">
      <c r="F1155" s="3">
        <v>1152</v>
      </c>
      <c r="G1155" s="3">
        <f t="shared" si="1094"/>
        <v>96</v>
      </c>
      <c r="H1155" s="8" t="str">
        <f t="shared" ca="1" si="1089"/>
        <v/>
      </c>
      <c r="I1155" s="6" t="str">
        <f t="shared" ref="I1155:I1194" ca="1" si="1099">IF($H1155="","",ROUND(DAYS360($C$10,$H1155)/360,0))</f>
        <v/>
      </c>
      <c r="J1155" s="6" t="str">
        <f t="shared" ca="1" si="1038"/>
        <v/>
      </c>
      <c r="K1155" s="7"/>
      <c r="L1155" s="6" t="str">
        <f ca="1">IF($H1155="","",IF($J1155="",VLOOKUP($I1155,Sterbetafeln!$A$4:$I$124,$D$10,FALSE),MAX(0.0005,VLOOKUP($I1155,Sterbetafeln!$A$4:$I$124,$D$10,FALSE)*VLOOKUP($J1155,Sterbetafeln!$A$4:$I$124,$D$13,FALSE))))</f>
        <v/>
      </c>
      <c r="M1155" s="78">
        <f ca="1">SUM($O$3:$O1155)</f>
        <v>0</v>
      </c>
      <c r="N1155" s="25" t="str">
        <f t="shared" ca="1" si="1052"/>
        <v/>
      </c>
      <c r="O1155" s="25" t="str">
        <f t="shared" ca="1" si="1053"/>
        <v/>
      </c>
      <c r="P1155" s="25" t="str">
        <f t="shared" ca="1" si="1054"/>
        <v/>
      </c>
      <c r="Q1155" s="7" t="str">
        <f t="shared" ca="1" si="1055"/>
        <v/>
      </c>
      <c r="R1155" s="25" t="str">
        <f t="shared" ca="1" si="1056"/>
        <v/>
      </c>
      <c r="S1155" s="25">
        <f ca="1">SUM(R$3:R1155)</f>
        <v>0</v>
      </c>
      <c r="T1155" s="25" t="str">
        <f t="shared" ca="1" si="1057"/>
        <v/>
      </c>
      <c r="U1155" s="25" t="str">
        <f t="shared" ca="1" si="1039"/>
        <v/>
      </c>
      <c r="V1155" s="25" t="str">
        <f t="shared" ca="1" si="1058"/>
        <v/>
      </c>
      <c r="W1155" s="25" t="str">
        <f t="shared" ca="1" si="1040"/>
        <v/>
      </c>
      <c r="X1155" s="25" t="str">
        <f t="shared" ca="1" si="1059"/>
        <v/>
      </c>
      <c r="Y1155" s="25" t="str">
        <f t="shared" ca="1" si="1041"/>
        <v/>
      </c>
      <c r="Z1155" s="25" t="str">
        <f t="shared" ca="1" si="1095"/>
        <v/>
      </c>
      <c r="AA1155" s="25" t="str">
        <f t="shared" ca="1" si="1060"/>
        <v/>
      </c>
      <c r="AB1155" s="25" t="str">
        <f ca="1">IF($H1155="","",IF($Q1155="x",SUM(U$3:W1155)+SUM(Z$3:AA1155)-SUM(AB$3:AB1154),0))</f>
        <v/>
      </c>
      <c r="AC1155" s="25" t="str">
        <f t="shared" ca="1" si="1061"/>
        <v/>
      </c>
      <c r="AD1155" s="25" t="str">
        <f t="shared" ca="1" si="1042"/>
        <v/>
      </c>
      <c r="AE1155" s="7"/>
      <c r="AF1155" s="25" t="str">
        <f t="shared" ca="1" si="1062"/>
        <v/>
      </c>
      <c r="AG1155" s="25">
        <f ca="1">SUM(AF$3:AF1155)</f>
        <v>0</v>
      </c>
      <c r="AH1155" s="25" t="str">
        <f t="shared" ca="1" si="1063"/>
        <v/>
      </c>
      <c r="AI1155" s="25" t="str">
        <f t="shared" ca="1" si="1043"/>
        <v/>
      </c>
      <c r="AJ1155" s="25" t="str">
        <f t="shared" ca="1" si="1064"/>
        <v/>
      </c>
      <c r="AK1155" s="25" t="str">
        <f t="shared" ca="1" si="1044"/>
        <v/>
      </c>
      <c r="AL1155" s="25" t="str">
        <f t="shared" ca="1" si="1065"/>
        <v/>
      </c>
      <c r="AM1155" s="25" t="str">
        <f t="shared" ca="1" si="1045"/>
        <v/>
      </c>
      <c r="AN1155" s="25" t="str">
        <f t="shared" ca="1" si="1066"/>
        <v/>
      </c>
      <c r="AO1155" s="25" t="str">
        <f t="shared" ca="1" si="1067"/>
        <v/>
      </c>
      <c r="AP1155" s="25" t="str">
        <f ca="1">IF($H1155="","",IF($Q1155="x",SUM(AI$3:AK1155)+SUM(AN$3:AO1155)-SUM(AP$3:AP1154),0))</f>
        <v/>
      </c>
      <c r="AQ1155" s="25" t="str">
        <f t="shared" ca="1" si="1068"/>
        <v/>
      </c>
      <c r="AR1155" s="25" t="str">
        <f t="shared" ca="1" si="1046"/>
        <v/>
      </c>
      <c r="AS1155" s="7"/>
      <c r="AT1155" s="25" t="str">
        <f t="shared" ca="1" si="1069"/>
        <v/>
      </c>
      <c r="AU1155" s="25">
        <f ca="1">SUM(AT$3:AT1155)</f>
        <v>0</v>
      </c>
      <c r="AV1155" s="25" t="str">
        <f t="shared" ca="1" si="1070"/>
        <v/>
      </c>
      <c r="AW1155" s="25" t="str">
        <f t="shared" ca="1" si="1047"/>
        <v/>
      </c>
      <c r="AX1155" s="25" t="str">
        <f t="shared" ca="1" si="1071"/>
        <v/>
      </c>
      <c r="AY1155" s="25" t="str">
        <f t="shared" ca="1" si="1072"/>
        <v/>
      </c>
      <c r="AZ1155" s="25" t="str">
        <f t="shared" ca="1" si="1073"/>
        <v/>
      </c>
      <c r="BA1155" s="25" t="str">
        <f t="shared" ca="1" si="1074"/>
        <v/>
      </c>
      <c r="BB1155" s="25" t="str">
        <f t="shared" ca="1" si="1075"/>
        <v/>
      </c>
      <c r="BC1155" s="25" t="str">
        <f t="shared" ca="1" si="1076"/>
        <v/>
      </c>
      <c r="BD1155" s="25" t="str">
        <f ca="1">IF($H1155="","",IF($Q1155="x",SUM(AW$3:AY1155)+SUM(BB$3:BC1155)-SUM(BD$3:BD1154),0))</f>
        <v/>
      </c>
      <c r="BE1155" s="25" t="str">
        <f t="shared" ca="1" si="1077"/>
        <v/>
      </c>
      <c r="BF1155" s="25" t="str">
        <f t="shared" ca="1" si="1048"/>
        <v/>
      </c>
      <c r="BG1155" s="7"/>
      <c r="BI1155" s="25" t="str">
        <f t="shared" ca="1" si="1078"/>
        <v/>
      </c>
      <c r="BJ1155" s="25">
        <f ca="1">SUM(BI$3:BI1155)</f>
        <v>0</v>
      </c>
      <c r="BK1155" s="25" t="str">
        <f t="shared" ca="1" si="1090"/>
        <v/>
      </c>
      <c r="BL1155" s="25" t="str">
        <f t="shared" ca="1" si="1049"/>
        <v/>
      </c>
      <c r="BM1155" s="25" t="str">
        <f t="shared" ca="1" si="1079"/>
        <v/>
      </c>
      <c r="BN1155" s="25" t="str">
        <f t="shared" ca="1" si="1080"/>
        <v/>
      </c>
      <c r="BO1155" s="25" t="str">
        <f t="shared" ca="1" si="1081"/>
        <v/>
      </c>
      <c r="BP1155" s="25" t="str">
        <f t="shared" ca="1" si="1082"/>
        <v/>
      </c>
      <c r="BQ1155" s="25" t="str">
        <f t="shared" ca="1" si="1083"/>
        <v/>
      </c>
      <c r="BR1155" s="25" t="str">
        <f t="shared" ca="1" si="1084"/>
        <v/>
      </c>
      <c r="BS1155" s="25" t="str">
        <f ca="1">IF($H1155="","",IF($Q1155="x",SUM(BL$3:BN1155)+SUM(BQ$3:BR1155)-SUM(BS$3:BS1154),0))</f>
        <v/>
      </c>
      <c r="BT1155" s="25" t="str">
        <f t="shared" ca="1" si="1085"/>
        <v/>
      </c>
      <c r="BU1155" s="25" t="str">
        <f t="shared" ca="1" si="1050"/>
        <v/>
      </c>
      <c r="BV1155" s="7"/>
      <c r="BY1155" s="7"/>
      <c r="CB1155" s="131">
        <f t="shared" si="1096"/>
        <v>1152</v>
      </c>
      <c r="CC1155" s="132" t="str">
        <f t="shared" ca="1" si="1086"/>
        <v/>
      </c>
      <c r="CD1155" s="133" t="str">
        <f t="shared" ca="1" si="1097"/>
        <v/>
      </c>
      <c r="CE1155" s="133" t="str">
        <f t="shared" ca="1" si="1087"/>
        <v/>
      </c>
      <c r="CF1155" s="133" t="str">
        <f t="shared" ca="1" si="1098"/>
        <v/>
      </c>
      <c r="CG1155" s="133" t="str">
        <f t="shared" ca="1" si="1088"/>
        <v/>
      </c>
      <c r="CH1155" s="133" t="str">
        <f ca="1">IF($H1155="","",IF(MONTH($H1155)=MONTH($C$4)-1,MAX(0,(CG1155-SUM(N1144:N1155)+SUM(O1144:O1155))-(VLOOKUP(CB1155-12,$CB$3:$CH1154,6,FALSE))),0)*0.25)</f>
        <v/>
      </c>
      <c r="CI1155" s="133" t="str">
        <f ca="1">IF($H1155="","",CG1155-SUM($CH$4:$CH1155))</f>
        <v/>
      </c>
      <c r="CK1155" s="133" t="str">
        <f ca="1">IF($H1155="","",SUM($N$4:$N1155)+$CK$3)</f>
        <v/>
      </c>
      <c r="CL1155" s="133" t="str">
        <f ca="1">IF($H1155="","",SUM($O$4:$O1155))</f>
        <v/>
      </c>
      <c r="CM1155" s="133" t="str">
        <f t="shared" ca="1" si="1093"/>
        <v/>
      </c>
      <c r="CN1155" s="133" t="str">
        <f ca="1">IF($H1155="","",ROUND(IF(MONTH($H1155)=MONTH($C$4)-1,BT1155*(1+CC1155)-SUM($CM$4:$CM1155),0),2))</f>
        <v/>
      </c>
      <c r="CZ1155" s="132" t="str">
        <f t="shared" ca="1" si="1051"/>
        <v/>
      </c>
    </row>
    <row r="1156" spans="6:104" x14ac:dyDescent="0.2">
      <c r="F1156" s="3">
        <v>1153</v>
      </c>
      <c r="G1156" s="3">
        <f t="shared" si="1094"/>
        <v>97</v>
      </c>
      <c r="H1156" s="8" t="str">
        <f t="shared" ca="1" si="1089"/>
        <v/>
      </c>
      <c r="I1156" s="6" t="str">
        <f t="shared" ca="1" si="1099"/>
        <v/>
      </c>
      <c r="J1156" s="6" t="str">
        <f t="shared" ref="J1156:J1194" ca="1" si="1100">IF($H1156="","",IF(OR($C$13="",$C$14=""),"",ROUND(DAYS360($C$13,$H1156)/360,0)))</f>
        <v/>
      </c>
      <c r="K1156" s="7"/>
      <c r="L1156" s="6" t="str">
        <f ca="1">IF($H1156="","",IF($J1156="",VLOOKUP($I1156,Sterbetafeln!$A$4:$I$124,$D$10,FALSE),MAX(0.0005,VLOOKUP($I1156,Sterbetafeln!$A$4:$I$124,$D$10,FALSE)*VLOOKUP($J1156,Sterbetafeln!$A$4:$I$124,$D$13,FALSE))))</f>
        <v/>
      </c>
      <c r="M1156" s="78">
        <f ca="1">SUM($O$3:$O1156)</f>
        <v>0</v>
      </c>
      <c r="N1156" s="25" t="str">
        <f t="shared" ca="1" si="1052"/>
        <v/>
      </c>
      <c r="O1156" s="25" t="str">
        <f t="shared" ca="1" si="1053"/>
        <v/>
      </c>
      <c r="P1156" s="25" t="str">
        <f t="shared" ca="1" si="1054"/>
        <v/>
      </c>
      <c r="Q1156" s="7" t="str">
        <f t="shared" ca="1" si="1055"/>
        <v/>
      </c>
      <c r="R1156" s="25" t="str">
        <f t="shared" ca="1" si="1056"/>
        <v/>
      </c>
      <c r="S1156" s="25">
        <f ca="1">SUM(R$3:R1156)</f>
        <v>0</v>
      </c>
      <c r="T1156" s="25" t="str">
        <f t="shared" ca="1" si="1057"/>
        <v/>
      </c>
      <c r="U1156" s="25" t="str">
        <f t="shared" ref="U1156:U1194" ca="1" si="1101">IF($H1156="","",ROUND(MAX(T1156*$C$25,$C$26)/12,2))</f>
        <v/>
      </c>
      <c r="V1156" s="25" t="str">
        <f t="shared" ca="1" si="1058"/>
        <v/>
      </c>
      <c r="W1156" s="25" t="str">
        <f t="shared" ref="W1156:W1194" ca="1" si="1102">IF($H1156="","",ROUND((T1156*$C$28)/12,2))</f>
        <v/>
      </c>
      <c r="X1156" s="25" t="str">
        <f t="shared" ca="1" si="1059"/>
        <v/>
      </c>
      <c r="Y1156" s="25" t="str">
        <f t="shared" ref="Y1156:Y1194" ca="1" si="1103">IF($H1156="","",ROUND(X1156-T1156,2))</f>
        <v/>
      </c>
      <c r="Z1156" s="25" t="str">
        <f t="shared" ca="1" si="1095"/>
        <v/>
      </c>
      <c r="AA1156" s="25" t="str">
        <f t="shared" ca="1" si="1060"/>
        <v/>
      </c>
      <c r="AB1156" s="25" t="str">
        <f ca="1">IF($H1156="","",IF($Q1156="x",SUM(U$3:W1156)+SUM(Z$3:AA1156)-SUM(AB$3:AB1155),0))</f>
        <v/>
      </c>
      <c r="AC1156" s="25" t="str">
        <f t="shared" ca="1" si="1061"/>
        <v/>
      </c>
      <c r="AD1156" s="25" t="str">
        <f t="shared" ref="AD1156:AD1194" ca="1" si="1104">IF($H1156="","",ROUND(MAX(0,AC1156-$C$31+$BW1156)*$C$86,2))</f>
        <v/>
      </c>
      <c r="AE1156" s="7"/>
      <c r="AF1156" s="25" t="str">
        <f t="shared" ca="1" si="1062"/>
        <v/>
      </c>
      <c r="AG1156" s="25">
        <f ca="1">SUM(AF$3:AF1156)</f>
        <v>0</v>
      </c>
      <c r="AH1156" s="25" t="str">
        <f t="shared" ca="1" si="1063"/>
        <v/>
      </c>
      <c r="AI1156" s="25" t="str">
        <f t="shared" ref="AI1156:AI1194" ca="1" si="1105">IF($H1156="","",ROUND(MAX(AH1156*$C$25,$C$26)/12,2))</f>
        <v/>
      </c>
      <c r="AJ1156" s="25" t="str">
        <f t="shared" ca="1" si="1064"/>
        <v/>
      </c>
      <c r="AK1156" s="25" t="str">
        <f t="shared" ref="AK1156:AK1194" ca="1" si="1106">IF($H1156="","",ROUND((AH1156*$C$28)/12,2))</f>
        <v/>
      </c>
      <c r="AL1156" s="25" t="str">
        <f t="shared" ca="1" si="1065"/>
        <v/>
      </c>
      <c r="AM1156" s="25" t="str">
        <f t="shared" ref="AM1156:AM1194" ca="1" si="1107">IF($H1156="","",ROUND(AL1156-AH1156,2))</f>
        <v/>
      </c>
      <c r="AN1156" s="25" t="str">
        <f t="shared" ca="1" si="1066"/>
        <v/>
      </c>
      <c r="AO1156" s="25" t="str">
        <f t="shared" ca="1" si="1067"/>
        <v/>
      </c>
      <c r="AP1156" s="25" t="str">
        <f ca="1">IF($H1156="","",IF($Q1156="x",SUM(AI$3:AK1156)+SUM(AN$3:AO1156)-SUM(AP$3:AP1155),0))</f>
        <v/>
      </c>
      <c r="AQ1156" s="25" t="str">
        <f t="shared" ca="1" si="1068"/>
        <v/>
      </c>
      <c r="AR1156" s="25" t="str">
        <f t="shared" ref="AR1156:AR1194" ca="1" si="1108">IF($H1156="","",ROUND(MAX(0,AQ1156-$C$31+$BW1156)*$C$86,2))</f>
        <v/>
      </c>
      <c r="AS1156" s="7"/>
      <c r="AT1156" s="25" t="str">
        <f t="shared" ca="1" si="1069"/>
        <v/>
      </c>
      <c r="AU1156" s="25">
        <f ca="1">SUM(AT$3:AT1156)</f>
        <v>0</v>
      </c>
      <c r="AV1156" s="25" t="str">
        <f t="shared" ca="1" si="1070"/>
        <v/>
      </c>
      <c r="AW1156" s="25" t="str">
        <f t="shared" ref="AW1156:AW1194" ca="1" si="1109">IF($H1156="","",ROUND(MAX(AV1156*$C$25,$C$26)/12,2))</f>
        <v/>
      </c>
      <c r="AX1156" s="25" t="str">
        <f t="shared" ca="1" si="1071"/>
        <v/>
      </c>
      <c r="AY1156" s="25" t="str">
        <f t="shared" ca="1" si="1072"/>
        <v/>
      </c>
      <c r="AZ1156" s="25" t="str">
        <f t="shared" ca="1" si="1073"/>
        <v/>
      </c>
      <c r="BA1156" s="25" t="str">
        <f t="shared" ca="1" si="1074"/>
        <v/>
      </c>
      <c r="BB1156" s="25" t="str">
        <f t="shared" ca="1" si="1075"/>
        <v/>
      </c>
      <c r="BC1156" s="25" t="str">
        <f t="shared" ca="1" si="1076"/>
        <v/>
      </c>
      <c r="BD1156" s="25" t="str">
        <f ca="1">IF($H1156="","",IF($Q1156="x",SUM(AW$3:AY1156)+SUM(BB$3:BC1156)-SUM(BD$3:BD1155),0))</f>
        <v/>
      </c>
      <c r="BE1156" s="25" t="str">
        <f t="shared" ca="1" si="1077"/>
        <v/>
      </c>
      <c r="BF1156" s="25" t="str">
        <f t="shared" ref="BF1156:BF1194" ca="1" si="1110">IF($H1156="","",ROUND(MAX(0,BE1156-$C$31+$BW1156)*$C$86,2))</f>
        <v/>
      </c>
      <c r="BG1156" s="7"/>
      <c r="BI1156" s="25" t="str">
        <f t="shared" ca="1" si="1078"/>
        <v/>
      </c>
      <c r="BJ1156" s="25">
        <f ca="1">SUM(BI$3:BI1156)</f>
        <v>0</v>
      </c>
      <c r="BK1156" s="25" t="str">
        <f t="shared" ca="1" si="1090"/>
        <v/>
      </c>
      <c r="BL1156" s="25" t="str">
        <f t="shared" ref="BL1156:BL1194" ca="1" si="1111">IF($H1156="","",ROUND(MAX(BK1156*$C$25,$C$26)/12,2))</f>
        <v/>
      </c>
      <c r="BM1156" s="25" t="str">
        <f t="shared" ca="1" si="1079"/>
        <v/>
      </c>
      <c r="BN1156" s="25" t="str">
        <f t="shared" ca="1" si="1080"/>
        <v/>
      </c>
      <c r="BO1156" s="25" t="str">
        <f t="shared" ca="1" si="1081"/>
        <v/>
      </c>
      <c r="BP1156" s="25" t="str">
        <f t="shared" ca="1" si="1082"/>
        <v/>
      </c>
      <c r="BQ1156" s="25" t="str">
        <f t="shared" ca="1" si="1083"/>
        <v/>
      </c>
      <c r="BR1156" s="25" t="str">
        <f t="shared" ca="1" si="1084"/>
        <v/>
      </c>
      <c r="BS1156" s="25" t="str">
        <f ca="1">IF($H1156="","",IF($Q1156="x",SUM(BL$3:BN1156)+SUM(BQ$3:BR1156)-SUM(BS$3:BS1155),0))</f>
        <v/>
      </c>
      <c r="BT1156" s="25" t="str">
        <f t="shared" ca="1" si="1085"/>
        <v/>
      </c>
      <c r="BU1156" s="25" t="str">
        <f t="shared" ref="BU1156:BU1194" ca="1" si="1112">IF($H1156="","",ROUND(MAX(0,BT1156-$C$31+$BW1156)*$C$86,2))</f>
        <v/>
      </c>
      <c r="BV1156" s="7"/>
      <c r="BY1156" s="7"/>
      <c r="CB1156" s="131">
        <f t="shared" si="1096"/>
        <v>1153</v>
      </c>
      <c r="CC1156" s="132" t="str">
        <f t="shared" ca="1" si="1086"/>
        <v/>
      </c>
      <c r="CD1156" s="133" t="str">
        <f t="shared" ca="1" si="1097"/>
        <v/>
      </c>
      <c r="CE1156" s="133" t="str">
        <f t="shared" ca="1" si="1087"/>
        <v/>
      </c>
      <c r="CF1156" s="133" t="str">
        <f t="shared" ca="1" si="1098"/>
        <v/>
      </c>
      <c r="CG1156" s="133" t="str">
        <f t="shared" ca="1" si="1088"/>
        <v/>
      </c>
      <c r="CH1156" s="133" t="str">
        <f ca="1">IF($H1156="","",IF(MONTH($H1156)=MONTH($C$4)-1,MAX(0,(CG1156-SUM(N1145:N1156)+SUM(O1145:O1156))-(VLOOKUP(CB1156-12,$CB$3:$CH1155,6,FALSE))),0)*0.25)</f>
        <v/>
      </c>
      <c r="CI1156" s="133" t="str">
        <f ca="1">IF($H1156="","",CG1156-SUM($CH$4:$CH1156))</f>
        <v/>
      </c>
      <c r="CK1156" s="133" t="str">
        <f ca="1">IF($H1156="","",SUM($N$4:$N1156)+$CK$3)</f>
        <v/>
      </c>
      <c r="CL1156" s="133" t="str">
        <f ca="1">IF($H1156="","",SUM($O$4:$O1156))</f>
        <v/>
      </c>
      <c r="CM1156" s="133" t="str">
        <f t="shared" ca="1" si="1093"/>
        <v/>
      </c>
      <c r="CN1156" s="133" t="str">
        <f ca="1">IF($H1156="","",ROUND(IF(MONTH($H1156)=MONTH($C$4)-1,BT1156*(1+CC1156)-SUM($CM$4:$CM1156),0),2))</f>
        <v/>
      </c>
      <c r="CZ1156" s="132" t="str">
        <f t="shared" ref="CZ1156:CZ1194" ca="1" si="1113">IF($H1156="","",IF($C$30="FLEX",IF($G1157&gt;5,ROUND(((($C$5-$G1157+1)/($C$5-5)*($C$29-1))+1),4),1),ROUND($C$29,4)))</f>
        <v/>
      </c>
    </row>
    <row r="1157" spans="6:104" x14ac:dyDescent="0.2">
      <c r="F1157" s="3">
        <v>1154</v>
      </c>
      <c r="G1157" s="3">
        <f t="shared" si="1094"/>
        <v>97</v>
      </c>
      <c r="H1157" s="8" t="str">
        <f t="shared" ca="1" si="1089"/>
        <v/>
      </c>
      <c r="I1157" s="6" t="str">
        <f t="shared" ca="1" si="1099"/>
        <v/>
      </c>
      <c r="J1157" s="6" t="str">
        <f t="shared" ca="1" si="1100"/>
        <v/>
      </c>
      <c r="K1157" s="7"/>
      <c r="L1157" s="6" t="str">
        <f ca="1">IF($H1157="","",IF($J1157="",VLOOKUP($I1157,Sterbetafeln!$A$4:$I$124,$D$10,FALSE),MAX(0.0005,VLOOKUP($I1157,Sterbetafeln!$A$4:$I$124,$D$10,FALSE)*VLOOKUP($J1157,Sterbetafeln!$A$4:$I$124,$D$13,FALSE))))</f>
        <v/>
      </c>
      <c r="M1157" s="78">
        <f ca="1">SUM($O$3:$O1157)</f>
        <v>0</v>
      </c>
      <c r="N1157" s="25" t="str">
        <f t="shared" ref="N1157:N1194" ca="1" si="1114">IF($H1157="","",IF($C$59-1=$H1156,$C$60,0)+IF($C$66-1=$H1156,$C$67,0)+IF($C$73-1=$H1156,$C$74,0))</f>
        <v/>
      </c>
      <c r="O1157" s="25" t="str">
        <f t="shared" ref="O1157:O1194" ca="1" si="1115">IF($H1157="","",IF($C$53-1=$H1156,$C$54,0)+IF($C$55-1=$H1156,$C$56,0)+IF($C$57-1=$H1156,$C$58,0)+IF(AND($H1157&gt;$C$50,$H1156&lt;$C$51,MOD($F1157,$D$49)=0),$C$48,0))</f>
        <v/>
      </c>
      <c r="P1157" s="25" t="str">
        <f t="shared" ref="P1157:P1194" ca="1" si="1116">IF($H1157="","",IF($C$59-1=$H1156,$C$60-$C$65,0)+IF($C$66-1=$H1156,$C$67-$C$72,0)+IF($C$73-1=$H1156,$C$74-$C$79,0)+IF($O1157&gt;0,$C$32,0))</f>
        <v/>
      </c>
      <c r="Q1157" s="7" t="str">
        <f t="shared" ref="Q1157:Q1194" ca="1" si="1117">IF($H1157="","",IF($H1158="","x",IF(MONTH($H1157)=3,"x",IF(MONTH($H1157)=6,"x",IF(MONTH($H1157)=9,"x",IF(MONTH($H1157)=12,"x",""))))))</f>
        <v/>
      </c>
      <c r="R1157" s="25" t="str">
        <f t="shared" ref="R1157:R1194" ca="1" si="1118">IF($H1157="","",IF(MIN($O1157+$P1157,AC1156+$N1157)&gt;=$O1157+$P1157,$O1157,AC1156))</f>
        <v/>
      </c>
      <c r="S1157" s="25">
        <f ca="1">SUM(R$3:R1157)</f>
        <v>0</v>
      </c>
      <c r="T1157" s="25" t="str">
        <f t="shared" ref="T1157:T1194" ca="1" si="1119">IF($H1157="","",MAX(0,(AC1156+$N1157-$O1157-$P1157)*((1+$C$34)^(1/12))))</f>
        <v/>
      </c>
      <c r="U1157" s="25" t="str">
        <f t="shared" ca="1" si="1101"/>
        <v/>
      </c>
      <c r="V1157" s="25" t="str">
        <f t="shared" ref="V1157:V1194" ca="1" si="1120">IF($H1157="","",ROUND($C$27/12,2))</f>
        <v/>
      </c>
      <c r="W1157" s="25" t="str">
        <f t="shared" ca="1" si="1102"/>
        <v/>
      </c>
      <c r="X1157" s="25" t="str">
        <f t="shared" ref="X1157:X1194" ca="1" si="1121">IF($H1157="","",MAX($C$29,T1157))</f>
        <v/>
      </c>
      <c r="Y1157" s="25" t="str">
        <f t="shared" ca="1" si="1103"/>
        <v/>
      </c>
      <c r="Z1157" s="25" t="str">
        <f t="shared" ca="1" si="1095"/>
        <v/>
      </c>
      <c r="AA1157" s="25" t="str">
        <f t="shared" ref="AA1157:AA1194" ca="1" si="1122">IF($H1157="","",ROUND(IF($N1157&gt;0,MIN($C$82,MAX($N1157*$C$83,$C$81)),0)+IF($O1157&gt;0,MIN($C$82,MAX($O1157*$C$83,$C$81)),0)+(T1157*$C$84)/12,2))</f>
        <v/>
      </c>
      <c r="AB1157" s="25" t="str">
        <f ca="1">IF($H1157="","",IF($Q1157="x",SUM(U$3:W1157)+SUM(Z$3:AA1157)-SUM(AB$3:AB1156),0))</f>
        <v/>
      </c>
      <c r="AC1157" s="25" t="str">
        <f t="shared" ref="AC1157:AC1194" ca="1" si="1123">IF($H1157="","",MAX(0,ROUND(T1157-AB1157,2)))</f>
        <v/>
      </c>
      <c r="AD1157" s="25" t="str">
        <f t="shared" ca="1" si="1104"/>
        <v/>
      </c>
      <c r="AE1157" s="7"/>
      <c r="AF1157" s="25" t="str">
        <f t="shared" ref="AF1157:AF1194" ca="1" si="1124">IF($H1157="","",IF(MIN($O1157+$P1157,AQ1156+$N1157)&gt;=$O1157+$P1157,$O1157,AQ1156))</f>
        <v/>
      </c>
      <c r="AG1157" s="25">
        <f ca="1">SUM(AF$3:AF1157)</f>
        <v>0</v>
      </c>
      <c r="AH1157" s="25" t="str">
        <f t="shared" ref="AH1157:AH1194" ca="1" si="1125">IF($H1157="","",MAX(0,(AQ1156+$N1157-$O1157-$P1157)*((1+$C$35)^(1/12))))</f>
        <v/>
      </c>
      <c r="AI1157" s="25" t="str">
        <f t="shared" ca="1" si="1105"/>
        <v/>
      </c>
      <c r="AJ1157" s="25" t="str">
        <f t="shared" ref="AJ1157:AJ1194" ca="1" si="1126">IF($H1157="","",ROUND($C$27/12,2))</f>
        <v/>
      </c>
      <c r="AK1157" s="25" t="str">
        <f t="shared" ca="1" si="1106"/>
        <v/>
      </c>
      <c r="AL1157" s="25" t="str">
        <f t="shared" ref="AL1157:AL1194" ca="1" si="1127">IF($H1157="","",MAX($C$29,AH1157))</f>
        <v/>
      </c>
      <c r="AM1157" s="25" t="str">
        <f t="shared" ca="1" si="1107"/>
        <v/>
      </c>
      <c r="AN1157" s="25" t="str">
        <f t="shared" ref="AN1157:AN1194" ca="1" si="1128">IF($H1157="","",ROUND((AM1157*$L1157)/12,2))</f>
        <v/>
      </c>
      <c r="AO1157" s="25" t="str">
        <f t="shared" ref="AO1157:AO1194" ca="1" si="1129">IF($H1157="","",ROUND(IF($N1157&gt;0,MIN($C$82,MAX($N1157*$C$83,$C$81)),0)+IF($O1157&gt;0,MIN($C$82,MAX($O1157*$C$83,$C$81)),0)+(AH1157*$C$84)/12,2))</f>
        <v/>
      </c>
      <c r="AP1157" s="25" t="str">
        <f ca="1">IF($H1157="","",IF($Q1157="x",SUM(AI$3:AK1157)+SUM(AN$3:AO1157)-SUM(AP$3:AP1156),0))</f>
        <v/>
      </c>
      <c r="AQ1157" s="25" t="str">
        <f t="shared" ref="AQ1157:AQ1194" ca="1" si="1130">IF($H1157="","",MAX(0,ROUND(AH1157-AP1157,2)))</f>
        <v/>
      </c>
      <c r="AR1157" s="25" t="str">
        <f t="shared" ca="1" si="1108"/>
        <v/>
      </c>
      <c r="AS1157" s="7"/>
      <c r="AT1157" s="25" t="str">
        <f t="shared" ref="AT1157:AT1194" ca="1" si="1131">IF($H1157="","",IF(MIN($O1157+$P1157,BE1156+$N1157)&gt;=$O1157+$P1157,$O1157,BE1156))</f>
        <v/>
      </c>
      <c r="AU1157" s="25">
        <f ca="1">SUM(AT$3:AT1157)</f>
        <v>0</v>
      </c>
      <c r="AV1157" s="25" t="str">
        <f t="shared" ref="AV1157:AV1194" ca="1" si="1132">IF($H1157="","",MAX(0,(BE1156+$N1157-$O1157-$P1157)*((1+$C$36)^(1/12))))</f>
        <v/>
      </c>
      <c r="AW1157" s="25" t="str">
        <f t="shared" ca="1" si="1109"/>
        <v/>
      </c>
      <c r="AX1157" s="25" t="str">
        <f t="shared" ref="AX1157:AX1194" ca="1" si="1133">IF($H1157="","",ROUND($C$27/12,2))</f>
        <v/>
      </c>
      <c r="AY1157" s="25" t="str">
        <f t="shared" ref="AY1157:AY1194" ca="1" si="1134">IF($H1157="","",ROUND((AV1157*$C$28)/12,2))</f>
        <v/>
      </c>
      <c r="AZ1157" s="25" t="str">
        <f t="shared" ref="AZ1157:AZ1194" ca="1" si="1135">IF($H1157="","",MAX($C$29,AV1157))</f>
        <v/>
      </c>
      <c r="BA1157" s="25" t="str">
        <f t="shared" ref="BA1157:BA1194" ca="1" si="1136">IF($H1157="","",ROUND(AZ1157-AV1157,2))</f>
        <v/>
      </c>
      <c r="BB1157" s="25" t="str">
        <f t="shared" ref="BB1157:BB1194" ca="1" si="1137">IF($H1157="","",ROUND((BA1157*$L1157)/12,2))</f>
        <v/>
      </c>
      <c r="BC1157" s="25" t="str">
        <f t="shared" ref="BC1157:BC1194" ca="1" si="1138">IF($H1157="","",ROUND(IF($N1157&gt;0,MIN($C$82,MAX($N1157*$C$83,$C$81)),0)+IF($O1157&gt;0,MIN($C$82,MAX($O1157*$C$83,$C$81)),0)+(AV1157*$C$84)/12,2))</f>
        <v/>
      </c>
      <c r="BD1157" s="25" t="str">
        <f ca="1">IF($H1157="","",IF($Q1157="x",SUM(AW$3:AY1157)+SUM(BB$3:BC1157)-SUM(BD$3:BD1156),0))</f>
        <v/>
      </c>
      <c r="BE1157" s="25" t="str">
        <f t="shared" ref="BE1157:BE1194" ca="1" si="1139">IF($H1157="","",MAX(0,ROUND(AV1157-BD1157,2)))</f>
        <v/>
      </c>
      <c r="BF1157" s="25" t="str">
        <f t="shared" ca="1" si="1110"/>
        <v/>
      </c>
      <c r="BG1157" s="7"/>
      <c r="BI1157" s="25" t="str">
        <f t="shared" ref="BI1157:BI1194" ca="1" si="1140">IF($H1157="","",IF(MIN($O1157+$P1157,BT1156+$N1157)&gt;=$O1157+$P1157,$O1157,BT1156))</f>
        <v/>
      </c>
      <c r="BJ1157" s="25">
        <f ca="1">SUM(BI$3:BI1157)</f>
        <v>0</v>
      </c>
      <c r="BK1157" s="25" t="str">
        <f t="shared" ca="1" si="1090"/>
        <v/>
      </c>
      <c r="BL1157" s="25" t="str">
        <f t="shared" ca="1" si="1111"/>
        <v/>
      </c>
      <c r="BM1157" s="25" t="str">
        <f t="shared" ref="BM1157:BM1194" ca="1" si="1141">IF($H1157="","",ROUND($C$27/12,2))</f>
        <v/>
      </c>
      <c r="BN1157" s="25" t="str">
        <f t="shared" ref="BN1157:BN1194" ca="1" si="1142">IF($H1157="","",ROUND((BK1157*$C$28)/12,2))</f>
        <v/>
      </c>
      <c r="BO1157" s="25" t="str">
        <f t="shared" ref="BO1157:BO1194" ca="1" si="1143">IF($H1157="","",MAX($C$29,BK1157))</f>
        <v/>
      </c>
      <c r="BP1157" s="25" t="str">
        <f t="shared" ref="BP1157:BP1194" ca="1" si="1144">IF($H1157="","",ROUND(BO1157-BK1157,2))</f>
        <v/>
      </c>
      <c r="BQ1157" s="25" t="str">
        <f t="shared" ref="BQ1157:BQ1194" ca="1" si="1145">IF($H1157="","",ROUND((BP1157*$L1157)/12,2))</f>
        <v/>
      </c>
      <c r="BR1157" s="25" t="str">
        <f t="shared" ref="BR1157:BR1194" ca="1" si="1146">IF($H1157="","",ROUND(IF($N1157&gt;0,MIN($C$82,MAX($N1157*$C$83,$C$81)),0)+IF($O1157&gt;0,MIN($C$82,MAX($O1157*$C$83,$C$81)),0)+(BK1157*$C$84)/12,2))</f>
        <v/>
      </c>
      <c r="BS1157" s="25" t="str">
        <f ca="1">IF($H1157="","",IF($Q1157="x",SUM(BL$3:BN1157)+SUM(BQ$3:BR1157)-SUM(BS$3:BS1156),0))</f>
        <v/>
      </c>
      <c r="BT1157" s="25" t="str">
        <f t="shared" ref="BT1157:BT1194" ca="1" si="1147">IF($H1157="","",MAX(0,ROUND(BK1157-BS1157,2)))</f>
        <v/>
      </c>
      <c r="BU1157" s="25" t="str">
        <f t="shared" ca="1" si="1112"/>
        <v/>
      </c>
      <c r="BV1157" s="7"/>
      <c r="BY1157" s="7"/>
      <c r="CB1157" s="131">
        <f t="shared" si="1096"/>
        <v>1154</v>
      </c>
      <c r="CC1157" s="132" t="str">
        <f t="shared" ref="CC1157:CC1194" ca="1" si="1148">IF($H1157="","",IF(MONTH($H1157)=MONTH($C$4)-1,IF(RAND()&gt;0.5,1,-1)*RAND()/$CO$5,0))</f>
        <v/>
      </c>
      <c r="CD1157" s="133" t="str">
        <f t="shared" ca="1" si="1097"/>
        <v/>
      </c>
      <c r="CE1157" s="133" t="str">
        <f t="shared" ref="CE1157:CE1194" ca="1" si="1149">IF($H1157="","",ROUND((((CF1156+CD1157)/2)*0.005)/12,2))</f>
        <v/>
      </c>
      <c r="CF1157" s="133" t="str">
        <f t="shared" ca="1" si="1098"/>
        <v/>
      </c>
      <c r="CG1157" s="133" t="str">
        <f t="shared" ref="CG1157:CG1194" ca="1" si="1150">IF($H1157="","",IF(MONTH($H1157)=MONTH($C$4)-1,CF1157*(1+CC1157),0))</f>
        <v/>
      </c>
      <c r="CH1157" s="133" t="str">
        <f ca="1">IF($H1157="","",IF(MONTH($H1157)=MONTH($C$4)-1,MAX(0,(CG1157-SUM(N1146:N1157)+SUM(O1146:O1157))-(VLOOKUP(CB1157-12,$CB$3:$CH1156,6,FALSE))),0)*0.25)</f>
        <v/>
      </c>
      <c r="CI1157" s="133" t="str">
        <f ca="1">IF($H1157="","",CG1157-SUM($CH$4:$CH1157))</f>
        <v/>
      </c>
      <c r="CK1157" s="133" t="str">
        <f ca="1">IF($H1157="","",SUM($N$4:$N1157)+$CK$3)</f>
        <v/>
      </c>
      <c r="CL1157" s="133" t="str">
        <f ca="1">IF($H1157="","",SUM($O$4:$O1157))</f>
        <v/>
      </c>
      <c r="CM1157" s="133" t="str">
        <f t="shared" ca="1" si="1093"/>
        <v/>
      </c>
      <c r="CN1157" s="133" t="str">
        <f ca="1">IF($H1157="","",ROUND(IF(MONTH($H1157)=MONTH($C$4)-1,BT1157*(1+CC1157)-SUM($CM$4:$CM1157),0),2))</f>
        <v/>
      </c>
      <c r="CZ1157" s="132" t="str">
        <f t="shared" ca="1" si="1113"/>
        <v/>
      </c>
    </row>
    <row r="1158" spans="6:104" x14ac:dyDescent="0.2">
      <c r="F1158" s="3">
        <v>1155</v>
      </c>
      <c r="G1158" s="3">
        <f t="shared" si="1094"/>
        <v>97</v>
      </c>
      <c r="H1158" s="8" t="str">
        <f t="shared" ref="H1158:H1194" ca="1" si="1151">IF(OR($G1158&gt;$C$5,$H1157=""),"",DATE(YEAR($H$4),MONTH($H$4)+$F1158,1)-1)</f>
        <v/>
      </c>
      <c r="I1158" s="6" t="str">
        <f t="shared" ca="1" si="1099"/>
        <v/>
      </c>
      <c r="J1158" s="6" t="str">
        <f t="shared" ca="1" si="1100"/>
        <v/>
      </c>
      <c r="K1158" s="7"/>
      <c r="L1158" s="6" t="str">
        <f ca="1">IF($H1158="","",IF($J1158="",VLOOKUP($I1158,Sterbetafeln!$A$4:$I$124,$D$10,FALSE),MAX(0.0005,VLOOKUP($I1158,Sterbetafeln!$A$4:$I$124,$D$10,FALSE)*VLOOKUP($J1158,Sterbetafeln!$A$4:$I$124,$D$13,FALSE))))</f>
        <v/>
      </c>
      <c r="M1158" s="78">
        <f ca="1">SUM($O$3:$O1158)</f>
        <v>0</v>
      </c>
      <c r="N1158" s="25" t="str">
        <f t="shared" ca="1" si="1114"/>
        <v/>
      </c>
      <c r="O1158" s="25" t="str">
        <f t="shared" ca="1" si="1115"/>
        <v/>
      </c>
      <c r="P1158" s="25" t="str">
        <f t="shared" ca="1" si="1116"/>
        <v/>
      </c>
      <c r="Q1158" s="7" t="str">
        <f t="shared" ca="1" si="1117"/>
        <v/>
      </c>
      <c r="R1158" s="25" t="str">
        <f t="shared" ca="1" si="1118"/>
        <v/>
      </c>
      <c r="S1158" s="25">
        <f ca="1">SUM(R$3:R1158)</f>
        <v>0</v>
      </c>
      <c r="T1158" s="25" t="str">
        <f t="shared" ca="1" si="1119"/>
        <v/>
      </c>
      <c r="U1158" s="25" t="str">
        <f t="shared" ca="1" si="1101"/>
        <v/>
      </c>
      <c r="V1158" s="25" t="str">
        <f t="shared" ca="1" si="1120"/>
        <v/>
      </c>
      <c r="W1158" s="25" t="str">
        <f t="shared" ca="1" si="1102"/>
        <v/>
      </c>
      <c r="X1158" s="25" t="str">
        <f t="shared" ca="1" si="1121"/>
        <v/>
      </c>
      <c r="Y1158" s="25" t="str">
        <f t="shared" ca="1" si="1103"/>
        <v/>
      </c>
      <c r="Z1158" s="25" t="str">
        <f t="shared" ca="1" si="1095"/>
        <v/>
      </c>
      <c r="AA1158" s="25" t="str">
        <f t="shared" ca="1" si="1122"/>
        <v/>
      </c>
      <c r="AB1158" s="25" t="str">
        <f ca="1">IF($H1158="","",IF($Q1158="x",SUM(U$3:W1158)+SUM(Z$3:AA1158)-SUM(AB$3:AB1157),0))</f>
        <v/>
      </c>
      <c r="AC1158" s="25" t="str">
        <f t="shared" ca="1" si="1123"/>
        <v/>
      </c>
      <c r="AD1158" s="25" t="str">
        <f t="shared" ca="1" si="1104"/>
        <v/>
      </c>
      <c r="AE1158" s="7"/>
      <c r="AF1158" s="25" t="str">
        <f t="shared" ca="1" si="1124"/>
        <v/>
      </c>
      <c r="AG1158" s="25">
        <f ca="1">SUM(AF$3:AF1158)</f>
        <v>0</v>
      </c>
      <c r="AH1158" s="25" t="str">
        <f t="shared" ca="1" si="1125"/>
        <v/>
      </c>
      <c r="AI1158" s="25" t="str">
        <f t="shared" ca="1" si="1105"/>
        <v/>
      </c>
      <c r="AJ1158" s="25" t="str">
        <f t="shared" ca="1" si="1126"/>
        <v/>
      </c>
      <c r="AK1158" s="25" t="str">
        <f t="shared" ca="1" si="1106"/>
        <v/>
      </c>
      <c r="AL1158" s="25" t="str">
        <f t="shared" ca="1" si="1127"/>
        <v/>
      </c>
      <c r="AM1158" s="25" t="str">
        <f t="shared" ca="1" si="1107"/>
        <v/>
      </c>
      <c r="AN1158" s="25" t="str">
        <f t="shared" ca="1" si="1128"/>
        <v/>
      </c>
      <c r="AO1158" s="25" t="str">
        <f t="shared" ca="1" si="1129"/>
        <v/>
      </c>
      <c r="AP1158" s="25" t="str">
        <f ca="1">IF($H1158="","",IF($Q1158="x",SUM(AI$3:AK1158)+SUM(AN$3:AO1158)-SUM(AP$3:AP1157),0))</f>
        <v/>
      </c>
      <c r="AQ1158" s="25" t="str">
        <f t="shared" ca="1" si="1130"/>
        <v/>
      </c>
      <c r="AR1158" s="25" t="str">
        <f t="shared" ca="1" si="1108"/>
        <v/>
      </c>
      <c r="AS1158" s="7"/>
      <c r="AT1158" s="25" t="str">
        <f t="shared" ca="1" si="1131"/>
        <v/>
      </c>
      <c r="AU1158" s="25">
        <f ca="1">SUM(AT$3:AT1158)</f>
        <v>0</v>
      </c>
      <c r="AV1158" s="25" t="str">
        <f t="shared" ca="1" si="1132"/>
        <v/>
      </c>
      <c r="AW1158" s="25" t="str">
        <f t="shared" ca="1" si="1109"/>
        <v/>
      </c>
      <c r="AX1158" s="25" t="str">
        <f t="shared" ca="1" si="1133"/>
        <v/>
      </c>
      <c r="AY1158" s="25" t="str">
        <f t="shared" ca="1" si="1134"/>
        <v/>
      </c>
      <c r="AZ1158" s="25" t="str">
        <f t="shared" ca="1" si="1135"/>
        <v/>
      </c>
      <c r="BA1158" s="25" t="str">
        <f t="shared" ca="1" si="1136"/>
        <v/>
      </c>
      <c r="BB1158" s="25" t="str">
        <f t="shared" ca="1" si="1137"/>
        <v/>
      </c>
      <c r="BC1158" s="25" t="str">
        <f t="shared" ca="1" si="1138"/>
        <v/>
      </c>
      <c r="BD1158" s="25" t="str">
        <f ca="1">IF($H1158="","",IF($Q1158="x",SUM(AW$3:AY1158)+SUM(BB$3:BC1158)-SUM(BD$3:BD1157),0))</f>
        <v/>
      </c>
      <c r="BE1158" s="25" t="str">
        <f t="shared" ca="1" si="1139"/>
        <v/>
      </c>
      <c r="BF1158" s="25" t="str">
        <f t="shared" ca="1" si="1110"/>
        <v/>
      </c>
      <c r="BG1158" s="7"/>
      <c r="BI1158" s="25" t="str">
        <f t="shared" ca="1" si="1140"/>
        <v/>
      </c>
      <c r="BJ1158" s="25">
        <f ca="1">SUM(BI$3:BI1158)</f>
        <v>0</v>
      </c>
      <c r="BK1158" s="25" t="str">
        <f t="shared" ref="BK1158:BK1194" ca="1" si="1152">IF($H1158="","",MAX(0,(BT1157+$N1158-$O1158-$P1158)*((1+$C$37)^(1/12))))</f>
        <v/>
      </c>
      <c r="BL1158" s="25" t="str">
        <f t="shared" ca="1" si="1111"/>
        <v/>
      </c>
      <c r="BM1158" s="25" t="str">
        <f t="shared" ca="1" si="1141"/>
        <v/>
      </c>
      <c r="BN1158" s="25" t="str">
        <f t="shared" ca="1" si="1142"/>
        <v/>
      </c>
      <c r="BO1158" s="25" t="str">
        <f t="shared" ca="1" si="1143"/>
        <v/>
      </c>
      <c r="BP1158" s="25" t="str">
        <f t="shared" ca="1" si="1144"/>
        <v/>
      </c>
      <c r="BQ1158" s="25" t="str">
        <f t="shared" ca="1" si="1145"/>
        <v/>
      </c>
      <c r="BR1158" s="25" t="str">
        <f t="shared" ca="1" si="1146"/>
        <v/>
      </c>
      <c r="BS1158" s="25" t="str">
        <f ca="1">IF($H1158="","",IF($Q1158="x",SUM(BL$3:BN1158)+SUM(BQ$3:BR1158)-SUM(BS$3:BS1157),0))</f>
        <v/>
      </c>
      <c r="BT1158" s="25" t="str">
        <f t="shared" ca="1" si="1147"/>
        <v/>
      </c>
      <c r="BU1158" s="25" t="str">
        <f t="shared" ca="1" si="1112"/>
        <v/>
      </c>
      <c r="BV1158" s="7"/>
      <c r="BY1158" s="7"/>
      <c r="CB1158" s="131">
        <f t="shared" si="1096"/>
        <v>1155</v>
      </c>
      <c r="CC1158" s="132" t="str">
        <f t="shared" ca="1" si="1148"/>
        <v/>
      </c>
      <c r="CD1158" s="133" t="str">
        <f t="shared" ca="1" si="1097"/>
        <v/>
      </c>
      <c r="CE1158" s="133" t="str">
        <f t="shared" ca="1" si="1149"/>
        <v/>
      </c>
      <c r="CF1158" s="133" t="str">
        <f t="shared" ca="1" si="1098"/>
        <v/>
      </c>
      <c r="CG1158" s="133" t="str">
        <f t="shared" ca="1" si="1150"/>
        <v/>
      </c>
      <c r="CH1158" s="133" t="str">
        <f ca="1">IF($H1158="","",IF(MONTH($H1158)=MONTH($C$4)-1,MAX(0,(CG1158-SUM(N1147:N1158)+SUM(O1147:O1158))-(VLOOKUP(CB1158-12,$CB$3:$CH1157,6,FALSE))),0)*0.25)</f>
        <v/>
      </c>
      <c r="CI1158" s="133" t="str">
        <f ca="1">IF($H1158="","",CG1158-SUM($CH$4:$CH1158))</f>
        <v/>
      </c>
      <c r="CK1158" s="133" t="str">
        <f ca="1">IF($H1158="","",SUM($N$4:$N1158)+$CK$3)</f>
        <v/>
      </c>
      <c r="CL1158" s="133" t="str">
        <f ca="1">IF($H1158="","",SUM($O$4:$O1158))</f>
        <v/>
      </c>
      <c r="CM1158" s="133" t="str">
        <f t="shared" ca="1" si="1093"/>
        <v/>
      </c>
      <c r="CN1158" s="133" t="str">
        <f ca="1">IF($H1158="","",ROUND(IF(MONTH($H1158)=MONTH($C$4)-1,BT1158*(1+CC1158)-SUM($CM$4:$CM1158),0),2))</f>
        <v/>
      </c>
      <c r="CZ1158" s="132" t="str">
        <f t="shared" ca="1" si="1113"/>
        <v/>
      </c>
    </row>
    <row r="1159" spans="6:104" x14ac:dyDescent="0.2">
      <c r="F1159" s="3">
        <v>1156</v>
      </c>
      <c r="G1159" s="3">
        <f t="shared" si="1094"/>
        <v>97</v>
      </c>
      <c r="H1159" s="8" t="str">
        <f t="shared" ca="1" si="1151"/>
        <v/>
      </c>
      <c r="I1159" s="6" t="str">
        <f t="shared" ca="1" si="1099"/>
        <v/>
      </c>
      <c r="J1159" s="6" t="str">
        <f t="shared" ca="1" si="1100"/>
        <v/>
      </c>
      <c r="K1159" s="7"/>
      <c r="L1159" s="6" t="str">
        <f ca="1">IF($H1159="","",IF($J1159="",VLOOKUP($I1159,Sterbetafeln!$A$4:$I$124,$D$10,FALSE),MAX(0.0005,VLOOKUP($I1159,Sterbetafeln!$A$4:$I$124,$D$10,FALSE)*VLOOKUP($J1159,Sterbetafeln!$A$4:$I$124,$D$13,FALSE))))</f>
        <v/>
      </c>
      <c r="M1159" s="78">
        <f ca="1">SUM($O$3:$O1159)</f>
        <v>0</v>
      </c>
      <c r="N1159" s="25" t="str">
        <f t="shared" ca="1" si="1114"/>
        <v/>
      </c>
      <c r="O1159" s="25" t="str">
        <f t="shared" ca="1" si="1115"/>
        <v/>
      </c>
      <c r="P1159" s="25" t="str">
        <f t="shared" ca="1" si="1116"/>
        <v/>
      </c>
      <c r="Q1159" s="7" t="str">
        <f t="shared" ca="1" si="1117"/>
        <v/>
      </c>
      <c r="R1159" s="25" t="str">
        <f t="shared" ca="1" si="1118"/>
        <v/>
      </c>
      <c r="S1159" s="25">
        <f ca="1">SUM(R$3:R1159)</f>
        <v>0</v>
      </c>
      <c r="T1159" s="25" t="str">
        <f t="shared" ca="1" si="1119"/>
        <v/>
      </c>
      <c r="U1159" s="25" t="str">
        <f t="shared" ca="1" si="1101"/>
        <v/>
      </c>
      <c r="V1159" s="25" t="str">
        <f t="shared" ca="1" si="1120"/>
        <v/>
      </c>
      <c r="W1159" s="25" t="str">
        <f t="shared" ca="1" si="1102"/>
        <v/>
      </c>
      <c r="X1159" s="25" t="str">
        <f t="shared" ca="1" si="1121"/>
        <v/>
      </c>
      <c r="Y1159" s="25" t="str">
        <f t="shared" ca="1" si="1103"/>
        <v/>
      </c>
      <c r="Z1159" s="25" t="str">
        <f t="shared" ca="1" si="1095"/>
        <v/>
      </c>
      <c r="AA1159" s="25" t="str">
        <f t="shared" ca="1" si="1122"/>
        <v/>
      </c>
      <c r="AB1159" s="25" t="str">
        <f ca="1">IF($H1159="","",IF($Q1159="x",SUM(U$3:W1159)+SUM(Z$3:AA1159)-SUM(AB$3:AB1158),0))</f>
        <v/>
      </c>
      <c r="AC1159" s="25" t="str">
        <f t="shared" ca="1" si="1123"/>
        <v/>
      </c>
      <c r="AD1159" s="25" t="str">
        <f t="shared" ca="1" si="1104"/>
        <v/>
      </c>
      <c r="AE1159" s="7"/>
      <c r="AF1159" s="25" t="str">
        <f t="shared" ca="1" si="1124"/>
        <v/>
      </c>
      <c r="AG1159" s="25">
        <f ca="1">SUM(AF$3:AF1159)</f>
        <v>0</v>
      </c>
      <c r="AH1159" s="25" t="str">
        <f t="shared" ca="1" si="1125"/>
        <v/>
      </c>
      <c r="AI1159" s="25" t="str">
        <f t="shared" ca="1" si="1105"/>
        <v/>
      </c>
      <c r="AJ1159" s="25" t="str">
        <f t="shared" ca="1" si="1126"/>
        <v/>
      </c>
      <c r="AK1159" s="25" t="str">
        <f t="shared" ca="1" si="1106"/>
        <v/>
      </c>
      <c r="AL1159" s="25" t="str">
        <f t="shared" ca="1" si="1127"/>
        <v/>
      </c>
      <c r="AM1159" s="25" t="str">
        <f t="shared" ca="1" si="1107"/>
        <v/>
      </c>
      <c r="AN1159" s="25" t="str">
        <f t="shared" ca="1" si="1128"/>
        <v/>
      </c>
      <c r="AO1159" s="25" t="str">
        <f t="shared" ca="1" si="1129"/>
        <v/>
      </c>
      <c r="AP1159" s="25" t="str">
        <f ca="1">IF($H1159="","",IF($Q1159="x",SUM(AI$3:AK1159)+SUM(AN$3:AO1159)-SUM(AP$3:AP1158),0))</f>
        <v/>
      </c>
      <c r="AQ1159" s="25" t="str">
        <f t="shared" ca="1" si="1130"/>
        <v/>
      </c>
      <c r="AR1159" s="25" t="str">
        <f t="shared" ca="1" si="1108"/>
        <v/>
      </c>
      <c r="AS1159" s="7"/>
      <c r="AT1159" s="25" t="str">
        <f t="shared" ca="1" si="1131"/>
        <v/>
      </c>
      <c r="AU1159" s="25">
        <f ca="1">SUM(AT$3:AT1159)</f>
        <v>0</v>
      </c>
      <c r="AV1159" s="25" t="str">
        <f t="shared" ca="1" si="1132"/>
        <v/>
      </c>
      <c r="AW1159" s="25" t="str">
        <f t="shared" ca="1" si="1109"/>
        <v/>
      </c>
      <c r="AX1159" s="25" t="str">
        <f t="shared" ca="1" si="1133"/>
        <v/>
      </c>
      <c r="AY1159" s="25" t="str">
        <f t="shared" ca="1" si="1134"/>
        <v/>
      </c>
      <c r="AZ1159" s="25" t="str">
        <f t="shared" ca="1" si="1135"/>
        <v/>
      </c>
      <c r="BA1159" s="25" t="str">
        <f t="shared" ca="1" si="1136"/>
        <v/>
      </c>
      <c r="BB1159" s="25" t="str">
        <f t="shared" ca="1" si="1137"/>
        <v/>
      </c>
      <c r="BC1159" s="25" t="str">
        <f t="shared" ca="1" si="1138"/>
        <v/>
      </c>
      <c r="BD1159" s="25" t="str">
        <f ca="1">IF($H1159="","",IF($Q1159="x",SUM(AW$3:AY1159)+SUM(BB$3:BC1159)-SUM(BD$3:BD1158),0))</f>
        <v/>
      </c>
      <c r="BE1159" s="25" t="str">
        <f t="shared" ca="1" si="1139"/>
        <v/>
      </c>
      <c r="BF1159" s="25" t="str">
        <f t="shared" ca="1" si="1110"/>
        <v/>
      </c>
      <c r="BG1159" s="7"/>
      <c r="BI1159" s="25" t="str">
        <f t="shared" ca="1" si="1140"/>
        <v/>
      </c>
      <c r="BJ1159" s="25">
        <f ca="1">SUM(BI$3:BI1159)</f>
        <v>0</v>
      </c>
      <c r="BK1159" s="25" t="str">
        <f t="shared" ca="1" si="1152"/>
        <v/>
      </c>
      <c r="BL1159" s="25" t="str">
        <f t="shared" ca="1" si="1111"/>
        <v/>
      </c>
      <c r="BM1159" s="25" t="str">
        <f t="shared" ca="1" si="1141"/>
        <v/>
      </c>
      <c r="BN1159" s="25" t="str">
        <f t="shared" ca="1" si="1142"/>
        <v/>
      </c>
      <c r="BO1159" s="25" t="str">
        <f t="shared" ca="1" si="1143"/>
        <v/>
      </c>
      <c r="BP1159" s="25" t="str">
        <f t="shared" ca="1" si="1144"/>
        <v/>
      </c>
      <c r="BQ1159" s="25" t="str">
        <f t="shared" ca="1" si="1145"/>
        <v/>
      </c>
      <c r="BR1159" s="25" t="str">
        <f t="shared" ca="1" si="1146"/>
        <v/>
      </c>
      <c r="BS1159" s="25" t="str">
        <f ca="1">IF($H1159="","",IF($Q1159="x",SUM(BL$3:BN1159)+SUM(BQ$3:BR1159)-SUM(BS$3:BS1158),0))</f>
        <v/>
      </c>
      <c r="BT1159" s="25" t="str">
        <f t="shared" ca="1" si="1147"/>
        <v/>
      </c>
      <c r="BU1159" s="25" t="str">
        <f t="shared" ca="1" si="1112"/>
        <v/>
      </c>
      <c r="BV1159" s="7"/>
      <c r="BY1159" s="7"/>
      <c r="CB1159" s="131">
        <f t="shared" si="1096"/>
        <v>1156</v>
      </c>
      <c r="CC1159" s="132" t="str">
        <f t="shared" ca="1" si="1148"/>
        <v/>
      </c>
      <c r="CD1159" s="133" t="str">
        <f t="shared" ca="1" si="1097"/>
        <v/>
      </c>
      <c r="CE1159" s="133" t="str">
        <f t="shared" ca="1" si="1149"/>
        <v/>
      </c>
      <c r="CF1159" s="133" t="str">
        <f t="shared" ca="1" si="1098"/>
        <v/>
      </c>
      <c r="CG1159" s="133" t="str">
        <f t="shared" ca="1" si="1150"/>
        <v/>
      </c>
      <c r="CH1159" s="133" t="str">
        <f ca="1">IF($H1159="","",IF(MONTH($H1159)=MONTH($C$4)-1,MAX(0,(CG1159-SUM(N1148:N1159)+SUM(O1148:O1159))-(VLOOKUP(CB1159-12,$CB$3:$CH1158,6,FALSE))),0)*0.25)</f>
        <v/>
      </c>
      <c r="CI1159" s="133" t="str">
        <f ca="1">IF($H1159="","",CG1159-SUM($CH$4:$CH1159))</f>
        <v/>
      </c>
      <c r="CK1159" s="133" t="str">
        <f ca="1">IF($H1159="","",SUM($N$4:$N1159)+$CK$3)</f>
        <v/>
      </c>
      <c r="CL1159" s="133" t="str">
        <f ca="1">IF($H1159="","",SUM($O$4:$O1159))</f>
        <v/>
      </c>
      <c r="CM1159" s="133" t="str">
        <f t="shared" ca="1" si="1093"/>
        <v/>
      </c>
      <c r="CN1159" s="133" t="str">
        <f ca="1">IF($H1159="","",ROUND(IF(MONTH($H1159)=MONTH($C$4)-1,BT1159*(1+CC1159)-SUM($CM$4:$CM1159),0),2))</f>
        <v/>
      </c>
      <c r="CZ1159" s="132" t="str">
        <f t="shared" ca="1" si="1113"/>
        <v/>
      </c>
    </row>
    <row r="1160" spans="6:104" x14ac:dyDescent="0.2">
      <c r="F1160" s="3">
        <v>1157</v>
      </c>
      <c r="G1160" s="3">
        <f t="shared" si="1094"/>
        <v>97</v>
      </c>
      <c r="H1160" s="8" t="str">
        <f t="shared" ca="1" si="1151"/>
        <v/>
      </c>
      <c r="I1160" s="6" t="str">
        <f t="shared" ca="1" si="1099"/>
        <v/>
      </c>
      <c r="J1160" s="6" t="str">
        <f t="shared" ca="1" si="1100"/>
        <v/>
      </c>
      <c r="K1160" s="7"/>
      <c r="L1160" s="6" t="str">
        <f ca="1">IF($H1160="","",IF($J1160="",VLOOKUP($I1160,Sterbetafeln!$A$4:$I$124,$D$10,FALSE),MAX(0.0005,VLOOKUP($I1160,Sterbetafeln!$A$4:$I$124,$D$10,FALSE)*VLOOKUP($J1160,Sterbetafeln!$A$4:$I$124,$D$13,FALSE))))</f>
        <v/>
      </c>
      <c r="M1160" s="78">
        <f ca="1">SUM($O$3:$O1160)</f>
        <v>0</v>
      </c>
      <c r="N1160" s="25" t="str">
        <f t="shared" ca="1" si="1114"/>
        <v/>
      </c>
      <c r="O1160" s="25" t="str">
        <f t="shared" ca="1" si="1115"/>
        <v/>
      </c>
      <c r="P1160" s="25" t="str">
        <f t="shared" ca="1" si="1116"/>
        <v/>
      </c>
      <c r="Q1160" s="7" t="str">
        <f t="shared" ca="1" si="1117"/>
        <v/>
      </c>
      <c r="R1160" s="25" t="str">
        <f t="shared" ca="1" si="1118"/>
        <v/>
      </c>
      <c r="S1160" s="25">
        <f ca="1">SUM(R$3:R1160)</f>
        <v>0</v>
      </c>
      <c r="T1160" s="25" t="str">
        <f t="shared" ca="1" si="1119"/>
        <v/>
      </c>
      <c r="U1160" s="25" t="str">
        <f t="shared" ca="1" si="1101"/>
        <v/>
      </c>
      <c r="V1160" s="25" t="str">
        <f t="shared" ca="1" si="1120"/>
        <v/>
      </c>
      <c r="W1160" s="25" t="str">
        <f t="shared" ca="1" si="1102"/>
        <v/>
      </c>
      <c r="X1160" s="25" t="str">
        <f t="shared" ca="1" si="1121"/>
        <v/>
      </c>
      <c r="Y1160" s="25" t="str">
        <f t="shared" ca="1" si="1103"/>
        <v/>
      </c>
      <c r="Z1160" s="25" t="str">
        <f t="shared" ca="1" si="1095"/>
        <v/>
      </c>
      <c r="AA1160" s="25" t="str">
        <f t="shared" ca="1" si="1122"/>
        <v/>
      </c>
      <c r="AB1160" s="25" t="str">
        <f ca="1">IF($H1160="","",IF($Q1160="x",SUM(U$3:W1160)+SUM(Z$3:AA1160)-SUM(AB$3:AB1159),0))</f>
        <v/>
      </c>
      <c r="AC1160" s="25" t="str">
        <f t="shared" ca="1" si="1123"/>
        <v/>
      </c>
      <c r="AD1160" s="25" t="str">
        <f t="shared" ca="1" si="1104"/>
        <v/>
      </c>
      <c r="AE1160" s="7"/>
      <c r="AF1160" s="25" t="str">
        <f t="shared" ca="1" si="1124"/>
        <v/>
      </c>
      <c r="AG1160" s="25">
        <f ca="1">SUM(AF$3:AF1160)</f>
        <v>0</v>
      </c>
      <c r="AH1160" s="25" t="str">
        <f t="shared" ca="1" si="1125"/>
        <v/>
      </c>
      <c r="AI1160" s="25" t="str">
        <f t="shared" ca="1" si="1105"/>
        <v/>
      </c>
      <c r="AJ1160" s="25" t="str">
        <f t="shared" ca="1" si="1126"/>
        <v/>
      </c>
      <c r="AK1160" s="25" t="str">
        <f t="shared" ca="1" si="1106"/>
        <v/>
      </c>
      <c r="AL1160" s="25" t="str">
        <f t="shared" ca="1" si="1127"/>
        <v/>
      </c>
      <c r="AM1160" s="25" t="str">
        <f t="shared" ca="1" si="1107"/>
        <v/>
      </c>
      <c r="AN1160" s="25" t="str">
        <f t="shared" ca="1" si="1128"/>
        <v/>
      </c>
      <c r="AO1160" s="25" t="str">
        <f t="shared" ca="1" si="1129"/>
        <v/>
      </c>
      <c r="AP1160" s="25" t="str">
        <f ca="1">IF($H1160="","",IF($Q1160="x",SUM(AI$3:AK1160)+SUM(AN$3:AO1160)-SUM(AP$3:AP1159),0))</f>
        <v/>
      </c>
      <c r="AQ1160" s="25" t="str">
        <f t="shared" ca="1" si="1130"/>
        <v/>
      </c>
      <c r="AR1160" s="25" t="str">
        <f t="shared" ca="1" si="1108"/>
        <v/>
      </c>
      <c r="AS1160" s="7"/>
      <c r="AT1160" s="25" t="str">
        <f t="shared" ca="1" si="1131"/>
        <v/>
      </c>
      <c r="AU1160" s="25">
        <f ca="1">SUM(AT$3:AT1160)</f>
        <v>0</v>
      </c>
      <c r="AV1160" s="25" t="str">
        <f t="shared" ca="1" si="1132"/>
        <v/>
      </c>
      <c r="AW1160" s="25" t="str">
        <f t="shared" ca="1" si="1109"/>
        <v/>
      </c>
      <c r="AX1160" s="25" t="str">
        <f t="shared" ca="1" si="1133"/>
        <v/>
      </c>
      <c r="AY1160" s="25" t="str">
        <f t="shared" ca="1" si="1134"/>
        <v/>
      </c>
      <c r="AZ1160" s="25" t="str">
        <f t="shared" ca="1" si="1135"/>
        <v/>
      </c>
      <c r="BA1160" s="25" t="str">
        <f t="shared" ca="1" si="1136"/>
        <v/>
      </c>
      <c r="BB1160" s="25" t="str">
        <f t="shared" ca="1" si="1137"/>
        <v/>
      </c>
      <c r="BC1160" s="25" t="str">
        <f t="shared" ca="1" si="1138"/>
        <v/>
      </c>
      <c r="BD1160" s="25" t="str">
        <f ca="1">IF($H1160="","",IF($Q1160="x",SUM(AW$3:AY1160)+SUM(BB$3:BC1160)-SUM(BD$3:BD1159),0))</f>
        <v/>
      </c>
      <c r="BE1160" s="25" t="str">
        <f t="shared" ca="1" si="1139"/>
        <v/>
      </c>
      <c r="BF1160" s="25" t="str">
        <f t="shared" ca="1" si="1110"/>
        <v/>
      </c>
      <c r="BG1160" s="7"/>
      <c r="BI1160" s="25" t="str">
        <f t="shared" ca="1" si="1140"/>
        <v/>
      </c>
      <c r="BJ1160" s="25">
        <f ca="1">SUM(BI$3:BI1160)</f>
        <v>0</v>
      </c>
      <c r="BK1160" s="25" t="str">
        <f t="shared" ca="1" si="1152"/>
        <v/>
      </c>
      <c r="BL1160" s="25" t="str">
        <f t="shared" ca="1" si="1111"/>
        <v/>
      </c>
      <c r="BM1160" s="25" t="str">
        <f t="shared" ca="1" si="1141"/>
        <v/>
      </c>
      <c r="BN1160" s="25" t="str">
        <f t="shared" ca="1" si="1142"/>
        <v/>
      </c>
      <c r="BO1160" s="25" t="str">
        <f t="shared" ca="1" si="1143"/>
        <v/>
      </c>
      <c r="BP1160" s="25" t="str">
        <f t="shared" ca="1" si="1144"/>
        <v/>
      </c>
      <c r="BQ1160" s="25" t="str">
        <f t="shared" ca="1" si="1145"/>
        <v/>
      </c>
      <c r="BR1160" s="25" t="str">
        <f t="shared" ca="1" si="1146"/>
        <v/>
      </c>
      <c r="BS1160" s="25" t="str">
        <f ca="1">IF($H1160="","",IF($Q1160="x",SUM(BL$3:BN1160)+SUM(BQ$3:BR1160)-SUM(BS$3:BS1159),0))</f>
        <v/>
      </c>
      <c r="BT1160" s="25" t="str">
        <f t="shared" ca="1" si="1147"/>
        <v/>
      </c>
      <c r="BU1160" s="25" t="str">
        <f t="shared" ca="1" si="1112"/>
        <v/>
      </c>
      <c r="BV1160" s="7"/>
      <c r="BY1160" s="7"/>
      <c r="CB1160" s="131">
        <f t="shared" si="1096"/>
        <v>1157</v>
      </c>
      <c r="CC1160" s="132" t="str">
        <f t="shared" ca="1" si="1148"/>
        <v/>
      </c>
      <c r="CD1160" s="133" t="str">
        <f t="shared" ca="1" si="1097"/>
        <v/>
      </c>
      <c r="CE1160" s="133" t="str">
        <f t="shared" ca="1" si="1149"/>
        <v/>
      </c>
      <c r="CF1160" s="133" t="str">
        <f t="shared" ca="1" si="1098"/>
        <v/>
      </c>
      <c r="CG1160" s="133" t="str">
        <f t="shared" ca="1" si="1150"/>
        <v/>
      </c>
      <c r="CH1160" s="133" t="str">
        <f ca="1">IF($H1160="","",IF(MONTH($H1160)=MONTH($C$4)-1,MAX(0,(CG1160-SUM(N1149:N1160)+SUM(O1149:O1160))-(VLOOKUP(CB1160-12,$CB$3:$CH1159,6,FALSE))),0)*0.25)</f>
        <v/>
      </c>
      <c r="CI1160" s="133" t="str">
        <f ca="1">IF($H1160="","",CG1160-SUM($CH$4:$CH1160))</f>
        <v/>
      </c>
      <c r="CK1160" s="133" t="str">
        <f ca="1">IF($H1160="","",SUM($N$4:$N1160)+$CK$3)</f>
        <v/>
      </c>
      <c r="CL1160" s="133" t="str">
        <f ca="1">IF($H1160="","",SUM($O$4:$O1160))</f>
        <v/>
      </c>
      <c r="CM1160" s="133" t="str">
        <f t="shared" ca="1" si="1093"/>
        <v/>
      </c>
      <c r="CN1160" s="133" t="str">
        <f ca="1">IF($H1160="","",ROUND(IF(MONTH($H1160)=MONTH($C$4)-1,BT1160*(1+CC1160)-SUM($CM$4:$CM1160),0),2))</f>
        <v/>
      </c>
      <c r="CZ1160" s="132" t="str">
        <f t="shared" ca="1" si="1113"/>
        <v/>
      </c>
    </row>
    <row r="1161" spans="6:104" x14ac:dyDescent="0.2">
      <c r="F1161" s="3">
        <v>1158</v>
      </c>
      <c r="G1161" s="3">
        <f t="shared" si="1094"/>
        <v>97</v>
      </c>
      <c r="H1161" s="8" t="str">
        <f t="shared" ca="1" si="1151"/>
        <v/>
      </c>
      <c r="I1161" s="6" t="str">
        <f t="shared" ca="1" si="1099"/>
        <v/>
      </c>
      <c r="J1161" s="6" t="str">
        <f t="shared" ca="1" si="1100"/>
        <v/>
      </c>
      <c r="K1161" s="7"/>
      <c r="L1161" s="6" t="str">
        <f ca="1">IF($H1161="","",IF($J1161="",VLOOKUP($I1161,Sterbetafeln!$A$4:$I$124,$D$10,FALSE),MAX(0.0005,VLOOKUP($I1161,Sterbetafeln!$A$4:$I$124,$D$10,FALSE)*VLOOKUP($J1161,Sterbetafeln!$A$4:$I$124,$D$13,FALSE))))</f>
        <v/>
      </c>
      <c r="M1161" s="78">
        <f ca="1">SUM($O$3:$O1161)</f>
        <v>0</v>
      </c>
      <c r="N1161" s="25" t="str">
        <f t="shared" ca="1" si="1114"/>
        <v/>
      </c>
      <c r="O1161" s="25" t="str">
        <f t="shared" ca="1" si="1115"/>
        <v/>
      </c>
      <c r="P1161" s="25" t="str">
        <f t="shared" ca="1" si="1116"/>
        <v/>
      </c>
      <c r="Q1161" s="7" t="str">
        <f t="shared" ca="1" si="1117"/>
        <v/>
      </c>
      <c r="R1161" s="25" t="str">
        <f t="shared" ca="1" si="1118"/>
        <v/>
      </c>
      <c r="S1161" s="25">
        <f ca="1">SUM(R$3:R1161)</f>
        <v>0</v>
      </c>
      <c r="T1161" s="25" t="str">
        <f t="shared" ca="1" si="1119"/>
        <v/>
      </c>
      <c r="U1161" s="25" t="str">
        <f t="shared" ca="1" si="1101"/>
        <v/>
      </c>
      <c r="V1161" s="25" t="str">
        <f t="shared" ca="1" si="1120"/>
        <v/>
      </c>
      <c r="W1161" s="25" t="str">
        <f t="shared" ca="1" si="1102"/>
        <v/>
      </c>
      <c r="X1161" s="25" t="str">
        <f t="shared" ca="1" si="1121"/>
        <v/>
      </c>
      <c r="Y1161" s="25" t="str">
        <f t="shared" ca="1" si="1103"/>
        <v/>
      </c>
      <c r="Z1161" s="25" t="str">
        <f t="shared" ca="1" si="1095"/>
        <v/>
      </c>
      <c r="AA1161" s="25" t="str">
        <f t="shared" ca="1" si="1122"/>
        <v/>
      </c>
      <c r="AB1161" s="25" t="str">
        <f ca="1">IF($H1161="","",IF($Q1161="x",SUM(U$3:W1161)+SUM(Z$3:AA1161)-SUM(AB$3:AB1160),0))</f>
        <v/>
      </c>
      <c r="AC1161" s="25" t="str">
        <f t="shared" ca="1" si="1123"/>
        <v/>
      </c>
      <c r="AD1161" s="25" t="str">
        <f t="shared" ca="1" si="1104"/>
        <v/>
      </c>
      <c r="AE1161" s="7"/>
      <c r="AF1161" s="25" t="str">
        <f t="shared" ca="1" si="1124"/>
        <v/>
      </c>
      <c r="AG1161" s="25">
        <f ca="1">SUM(AF$3:AF1161)</f>
        <v>0</v>
      </c>
      <c r="AH1161" s="25" t="str">
        <f t="shared" ca="1" si="1125"/>
        <v/>
      </c>
      <c r="AI1161" s="25" t="str">
        <f t="shared" ca="1" si="1105"/>
        <v/>
      </c>
      <c r="AJ1161" s="25" t="str">
        <f t="shared" ca="1" si="1126"/>
        <v/>
      </c>
      <c r="AK1161" s="25" t="str">
        <f t="shared" ca="1" si="1106"/>
        <v/>
      </c>
      <c r="AL1161" s="25" t="str">
        <f t="shared" ca="1" si="1127"/>
        <v/>
      </c>
      <c r="AM1161" s="25" t="str">
        <f t="shared" ca="1" si="1107"/>
        <v/>
      </c>
      <c r="AN1161" s="25" t="str">
        <f t="shared" ca="1" si="1128"/>
        <v/>
      </c>
      <c r="AO1161" s="25" t="str">
        <f t="shared" ca="1" si="1129"/>
        <v/>
      </c>
      <c r="AP1161" s="25" t="str">
        <f ca="1">IF($H1161="","",IF($Q1161="x",SUM(AI$3:AK1161)+SUM(AN$3:AO1161)-SUM(AP$3:AP1160),0))</f>
        <v/>
      </c>
      <c r="AQ1161" s="25" t="str">
        <f t="shared" ca="1" si="1130"/>
        <v/>
      </c>
      <c r="AR1161" s="25" t="str">
        <f t="shared" ca="1" si="1108"/>
        <v/>
      </c>
      <c r="AS1161" s="7"/>
      <c r="AT1161" s="25" t="str">
        <f t="shared" ca="1" si="1131"/>
        <v/>
      </c>
      <c r="AU1161" s="25">
        <f ca="1">SUM(AT$3:AT1161)</f>
        <v>0</v>
      </c>
      <c r="AV1161" s="25" t="str">
        <f t="shared" ca="1" si="1132"/>
        <v/>
      </c>
      <c r="AW1161" s="25" t="str">
        <f t="shared" ca="1" si="1109"/>
        <v/>
      </c>
      <c r="AX1161" s="25" t="str">
        <f t="shared" ca="1" si="1133"/>
        <v/>
      </c>
      <c r="AY1161" s="25" t="str">
        <f t="shared" ca="1" si="1134"/>
        <v/>
      </c>
      <c r="AZ1161" s="25" t="str">
        <f t="shared" ca="1" si="1135"/>
        <v/>
      </c>
      <c r="BA1161" s="25" t="str">
        <f t="shared" ca="1" si="1136"/>
        <v/>
      </c>
      <c r="BB1161" s="25" t="str">
        <f t="shared" ca="1" si="1137"/>
        <v/>
      </c>
      <c r="BC1161" s="25" t="str">
        <f t="shared" ca="1" si="1138"/>
        <v/>
      </c>
      <c r="BD1161" s="25" t="str">
        <f ca="1">IF($H1161="","",IF($Q1161="x",SUM(AW$3:AY1161)+SUM(BB$3:BC1161)-SUM(BD$3:BD1160),0))</f>
        <v/>
      </c>
      <c r="BE1161" s="25" t="str">
        <f t="shared" ca="1" si="1139"/>
        <v/>
      </c>
      <c r="BF1161" s="25" t="str">
        <f t="shared" ca="1" si="1110"/>
        <v/>
      </c>
      <c r="BG1161" s="7"/>
      <c r="BI1161" s="25" t="str">
        <f t="shared" ca="1" si="1140"/>
        <v/>
      </c>
      <c r="BJ1161" s="25">
        <f ca="1">SUM(BI$3:BI1161)</f>
        <v>0</v>
      </c>
      <c r="BK1161" s="25" t="str">
        <f t="shared" ca="1" si="1152"/>
        <v/>
      </c>
      <c r="BL1161" s="25" t="str">
        <f t="shared" ca="1" si="1111"/>
        <v/>
      </c>
      <c r="BM1161" s="25" t="str">
        <f t="shared" ca="1" si="1141"/>
        <v/>
      </c>
      <c r="BN1161" s="25" t="str">
        <f t="shared" ca="1" si="1142"/>
        <v/>
      </c>
      <c r="BO1161" s="25" t="str">
        <f t="shared" ca="1" si="1143"/>
        <v/>
      </c>
      <c r="BP1161" s="25" t="str">
        <f t="shared" ca="1" si="1144"/>
        <v/>
      </c>
      <c r="BQ1161" s="25" t="str">
        <f t="shared" ca="1" si="1145"/>
        <v/>
      </c>
      <c r="BR1161" s="25" t="str">
        <f t="shared" ca="1" si="1146"/>
        <v/>
      </c>
      <c r="BS1161" s="25" t="str">
        <f ca="1">IF($H1161="","",IF($Q1161="x",SUM(BL$3:BN1161)+SUM(BQ$3:BR1161)-SUM(BS$3:BS1160),0))</f>
        <v/>
      </c>
      <c r="BT1161" s="25" t="str">
        <f t="shared" ca="1" si="1147"/>
        <v/>
      </c>
      <c r="BU1161" s="25" t="str">
        <f t="shared" ca="1" si="1112"/>
        <v/>
      </c>
      <c r="BV1161" s="7"/>
      <c r="BY1161" s="7"/>
      <c r="CB1161" s="131">
        <f t="shared" si="1096"/>
        <v>1158</v>
      </c>
      <c r="CC1161" s="132" t="str">
        <f t="shared" ca="1" si="1148"/>
        <v/>
      </c>
      <c r="CD1161" s="133" t="str">
        <f t="shared" ca="1" si="1097"/>
        <v/>
      </c>
      <c r="CE1161" s="133" t="str">
        <f t="shared" ca="1" si="1149"/>
        <v/>
      </c>
      <c r="CF1161" s="133" t="str">
        <f t="shared" ca="1" si="1098"/>
        <v/>
      </c>
      <c r="CG1161" s="133" t="str">
        <f t="shared" ca="1" si="1150"/>
        <v/>
      </c>
      <c r="CH1161" s="133" t="str">
        <f ca="1">IF($H1161="","",IF(MONTH($H1161)=MONTH($C$4)-1,MAX(0,(CG1161-SUM(N1150:N1161)+SUM(O1150:O1161))-(VLOOKUP(CB1161-12,$CB$3:$CH1160,6,FALSE))),0)*0.25)</f>
        <v/>
      </c>
      <c r="CI1161" s="133" t="str">
        <f ca="1">IF($H1161="","",CG1161-SUM($CH$4:$CH1161))</f>
        <v/>
      </c>
      <c r="CK1161" s="133" t="str">
        <f ca="1">IF($H1161="","",SUM($N$4:$N1161)+$CK$3)</f>
        <v/>
      </c>
      <c r="CL1161" s="133" t="str">
        <f ca="1">IF($H1161="","",SUM($O$4:$O1161))</f>
        <v/>
      </c>
      <c r="CM1161" s="133" t="str">
        <f t="shared" ca="1" si="1093"/>
        <v/>
      </c>
      <c r="CN1161" s="133" t="str">
        <f ca="1">IF($H1161="","",ROUND(IF(MONTH($H1161)=MONTH($C$4)-1,BT1161*(1+CC1161)-SUM($CM$4:$CM1161),0),2))</f>
        <v/>
      </c>
      <c r="CZ1161" s="132" t="str">
        <f t="shared" ca="1" si="1113"/>
        <v/>
      </c>
    </row>
    <row r="1162" spans="6:104" x14ac:dyDescent="0.2">
      <c r="F1162" s="3">
        <v>1159</v>
      </c>
      <c r="G1162" s="3">
        <f t="shared" si="1094"/>
        <v>97</v>
      </c>
      <c r="H1162" s="8" t="str">
        <f t="shared" ca="1" si="1151"/>
        <v/>
      </c>
      <c r="I1162" s="6" t="str">
        <f t="shared" ca="1" si="1099"/>
        <v/>
      </c>
      <c r="J1162" s="6" t="str">
        <f t="shared" ca="1" si="1100"/>
        <v/>
      </c>
      <c r="K1162" s="7"/>
      <c r="L1162" s="6" t="str">
        <f ca="1">IF($H1162="","",IF($J1162="",VLOOKUP($I1162,Sterbetafeln!$A$4:$I$124,$D$10,FALSE),MAX(0.0005,VLOOKUP($I1162,Sterbetafeln!$A$4:$I$124,$D$10,FALSE)*VLOOKUP($J1162,Sterbetafeln!$A$4:$I$124,$D$13,FALSE))))</f>
        <v/>
      </c>
      <c r="M1162" s="78">
        <f ca="1">SUM($O$3:$O1162)</f>
        <v>0</v>
      </c>
      <c r="N1162" s="25" t="str">
        <f t="shared" ca="1" si="1114"/>
        <v/>
      </c>
      <c r="O1162" s="25" t="str">
        <f t="shared" ca="1" si="1115"/>
        <v/>
      </c>
      <c r="P1162" s="25" t="str">
        <f t="shared" ca="1" si="1116"/>
        <v/>
      </c>
      <c r="Q1162" s="7" t="str">
        <f t="shared" ca="1" si="1117"/>
        <v/>
      </c>
      <c r="R1162" s="25" t="str">
        <f t="shared" ca="1" si="1118"/>
        <v/>
      </c>
      <c r="S1162" s="25">
        <f ca="1">SUM(R$3:R1162)</f>
        <v>0</v>
      </c>
      <c r="T1162" s="25" t="str">
        <f t="shared" ca="1" si="1119"/>
        <v/>
      </c>
      <c r="U1162" s="25" t="str">
        <f t="shared" ca="1" si="1101"/>
        <v/>
      </c>
      <c r="V1162" s="25" t="str">
        <f t="shared" ca="1" si="1120"/>
        <v/>
      </c>
      <c r="W1162" s="25" t="str">
        <f t="shared" ca="1" si="1102"/>
        <v/>
      </c>
      <c r="X1162" s="25" t="str">
        <f t="shared" ca="1" si="1121"/>
        <v/>
      </c>
      <c r="Y1162" s="25" t="str">
        <f t="shared" ca="1" si="1103"/>
        <v/>
      </c>
      <c r="Z1162" s="25" t="str">
        <f t="shared" ca="1" si="1095"/>
        <v/>
      </c>
      <c r="AA1162" s="25" t="str">
        <f t="shared" ca="1" si="1122"/>
        <v/>
      </c>
      <c r="AB1162" s="25" t="str">
        <f ca="1">IF($H1162="","",IF($Q1162="x",SUM(U$3:W1162)+SUM(Z$3:AA1162)-SUM(AB$3:AB1161),0))</f>
        <v/>
      </c>
      <c r="AC1162" s="25" t="str">
        <f t="shared" ca="1" si="1123"/>
        <v/>
      </c>
      <c r="AD1162" s="25" t="str">
        <f t="shared" ca="1" si="1104"/>
        <v/>
      </c>
      <c r="AE1162" s="7"/>
      <c r="AF1162" s="25" t="str">
        <f t="shared" ca="1" si="1124"/>
        <v/>
      </c>
      <c r="AG1162" s="25">
        <f ca="1">SUM(AF$3:AF1162)</f>
        <v>0</v>
      </c>
      <c r="AH1162" s="25" t="str">
        <f t="shared" ca="1" si="1125"/>
        <v/>
      </c>
      <c r="AI1162" s="25" t="str">
        <f t="shared" ca="1" si="1105"/>
        <v/>
      </c>
      <c r="AJ1162" s="25" t="str">
        <f t="shared" ca="1" si="1126"/>
        <v/>
      </c>
      <c r="AK1162" s="25" t="str">
        <f t="shared" ca="1" si="1106"/>
        <v/>
      </c>
      <c r="AL1162" s="25" t="str">
        <f t="shared" ca="1" si="1127"/>
        <v/>
      </c>
      <c r="AM1162" s="25" t="str">
        <f t="shared" ca="1" si="1107"/>
        <v/>
      </c>
      <c r="AN1162" s="25" t="str">
        <f t="shared" ca="1" si="1128"/>
        <v/>
      </c>
      <c r="AO1162" s="25" t="str">
        <f t="shared" ca="1" si="1129"/>
        <v/>
      </c>
      <c r="AP1162" s="25" t="str">
        <f ca="1">IF($H1162="","",IF($Q1162="x",SUM(AI$3:AK1162)+SUM(AN$3:AO1162)-SUM(AP$3:AP1161),0))</f>
        <v/>
      </c>
      <c r="AQ1162" s="25" t="str">
        <f t="shared" ca="1" si="1130"/>
        <v/>
      </c>
      <c r="AR1162" s="25" t="str">
        <f t="shared" ca="1" si="1108"/>
        <v/>
      </c>
      <c r="AS1162" s="7"/>
      <c r="AT1162" s="25" t="str">
        <f t="shared" ca="1" si="1131"/>
        <v/>
      </c>
      <c r="AU1162" s="25">
        <f ca="1">SUM(AT$3:AT1162)</f>
        <v>0</v>
      </c>
      <c r="AV1162" s="25" t="str">
        <f t="shared" ca="1" si="1132"/>
        <v/>
      </c>
      <c r="AW1162" s="25" t="str">
        <f t="shared" ca="1" si="1109"/>
        <v/>
      </c>
      <c r="AX1162" s="25" t="str">
        <f t="shared" ca="1" si="1133"/>
        <v/>
      </c>
      <c r="AY1162" s="25" t="str">
        <f t="shared" ca="1" si="1134"/>
        <v/>
      </c>
      <c r="AZ1162" s="25" t="str">
        <f t="shared" ca="1" si="1135"/>
        <v/>
      </c>
      <c r="BA1162" s="25" t="str">
        <f t="shared" ca="1" si="1136"/>
        <v/>
      </c>
      <c r="BB1162" s="25" t="str">
        <f t="shared" ca="1" si="1137"/>
        <v/>
      </c>
      <c r="BC1162" s="25" t="str">
        <f t="shared" ca="1" si="1138"/>
        <v/>
      </c>
      <c r="BD1162" s="25" t="str">
        <f ca="1">IF($H1162="","",IF($Q1162="x",SUM(AW$3:AY1162)+SUM(BB$3:BC1162)-SUM(BD$3:BD1161),0))</f>
        <v/>
      </c>
      <c r="BE1162" s="25" t="str">
        <f t="shared" ca="1" si="1139"/>
        <v/>
      </c>
      <c r="BF1162" s="25" t="str">
        <f t="shared" ca="1" si="1110"/>
        <v/>
      </c>
      <c r="BG1162" s="7"/>
      <c r="BI1162" s="25" t="str">
        <f t="shared" ca="1" si="1140"/>
        <v/>
      </c>
      <c r="BJ1162" s="25">
        <f ca="1">SUM(BI$3:BI1162)</f>
        <v>0</v>
      </c>
      <c r="BK1162" s="25" t="str">
        <f t="shared" ca="1" si="1152"/>
        <v/>
      </c>
      <c r="BL1162" s="25" t="str">
        <f t="shared" ca="1" si="1111"/>
        <v/>
      </c>
      <c r="BM1162" s="25" t="str">
        <f t="shared" ca="1" si="1141"/>
        <v/>
      </c>
      <c r="BN1162" s="25" t="str">
        <f t="shared" ca="1" si="1142"/>
        <v/>
      </c>
      <c r="BO1162" s="25" t="str">
        <f t="shared" ca="1" si="1143"/>
        <v/>
      </c>
      <c r="BP1162" s="25" t="str">
        <f t="shared" ca="1" si="1144"/>
        <v/>
      </c>
      <c r="BQ1162" s="25" t="str">
        <f t="shared" ca="1" si="1145"/>
        <v/>
      </c>
      <c r="BR1162" s="25" t="str">
        <f t="shared" ca="1" si="1146"/>
        <v/>
      </c>
      <c r="BS1162" s="25" t="str">
        <f ca="1">IF($H1162="","",IF($Q1162="x",SUM(BL$3:BN1162)+SUM(BQ$3:BR1162)-SUM(BS$3:BS1161),0))</f>
        <v/>
      </c>
      <c r="BT1162" s="25" t="str">
        <f t="shared" ca="1" si="1147"/>
        <v/>
      </c>
      <c r="BU1162" s="25" t="str">
        <f t="shared" ca="1" si="1112"/>
        <v/>
      </c>
      <c r="BV1162" s="7"/>
      <c r="BY1162" s="7"/>
      <c r="CB1162" s="131">
        <f t="shared" si="1096"/>
        <v>1159</v>
      </c>
      <c r="CC1162" s="132" t="str">
        <f t="shared" ca="1" si="1148"/>
        <v/>
      </c>
      <c r="CD1162" s="133" t="str">
        <f t="shared" ca="1" si="1097"/>
        <v/>
      </c>
      <c r="CE1162" s="133" t="str">
        <f t="shared" ca="1" si="1149"/>
        <v/>
      </c>
      <c r="CF1162" s="133" t="str">
        <f t="shared" ca="1" si="1098"/>
        <v/>
      </c>
      <c r="CG1162" s="133" t="str">
        <f t="shared" ca="1" si="1150"/>
        <v/>
      </c>
      <c r="CH1162" s="133" t="str">
        <f ca="1">IF($H1162="","",IF(MONTH($H1162)=MONTH($C$4)-1,MAX(0,(CG1162-SUM(N1151:N1162)+SUM(O1151:O1162))-(VLOOKUP(CB1162-12,$CB$3:$CH1161,6,FALSE))),0)*0.25)</f>
        <v/>
      </c>
      <c r="CI1162" s="133" t="str">
        <f ca="1">IF($H1162="","",CG1162-SUM($CH$4:$CH1162))</f>
        <v/>
      </c>
      <c r="CK1162" s="133" t="str">
        <f ca="1">IF($H1162="","",SUM($N$4:$N1162)+$CK$3)</f>
        <v/>
      </c>
      <c r="CL1162" s="133" t="str">
        <f ca="1">IF($H1162="","",SUM($O$4:$O1162))</f>
        <v/>
      </c>
      <c r="CM1162" s="133" t="str">
        <f t="shared" ca="1" si="1093"/>
        <v/>
      </c>
      <c r="CN1162" s="133" t="str">
        <f ca="1">IF($H1162="","",ROUND(IF(MONTH($H1162)=MONTH($C$4)-1,BT1162*(1+CC1162)-SUM($CM$4:$CM1162),0),2))</f>
        <v/>
      </c>
      <c r="CZ1162" s="132" t="str">
        <f t="shared" ca="1" si="1113"/>
        <v/>
      </c>
    </row>
    <row r="1163" spans="6:104" x14ac:dyDescent="0.2">
      <c r="F1163" s="3">
        <v>1160</v>
      </c>
      <c r="G1163" s="3">
        <f t="shared" si="1094"/>
        <v>97</v>
      </c>
      <c r="H1163" s="8" t="str">
        <f t="shared" ca="1" si="1151"/>
        <v/>
      </c>
      <c r="I1163" s="6" t="str">
        <f t="shared" ca="1" si="1099"/>
        <v/>
      </c>
      <c r="J1163" s="6" t="str">
        <f t="shared" ca="1" si="1100"/>
        <v/>
      </c>
      <c r="K1163" s="7"/>
      <c r="L1163" s="6" t="str">
        <f ca="1">IF($H1163="","",IF($J1163="",VLOOKUP($I1163,Sterbetafeln!$A$4:$I$124,$D$10,FALSE),MAX(0.0005,VLOOKUP($I1163,Sterbetafeln!$A$4:$I$124,$D$10,FALSE)*VLOOKUP($J1163,Sterbetafeln!$A$4:$I$124,$D$13,FALSE))))</f>
        <v/>
      </c>
      <c r="M1163" s="78">
        <f ca="1">SUM($O$3:$O1163)</f>
        <v>0</v>
      </c>
      <c r="N1163" s="25" t="str">
        <f t="shared" ca="1" si="1114"/>
        <v/>
      </c>
      <c r="O1163" s="25" t="str">
        <f t="shared" ca="1" si="1115"/>
        <v/>
      </c>
      <c r="P1163" s="25" t="str">
        <f t="shared" ca="1" si="1116"/>
        <v/>
      </c>
      <c r="Q1163" s="7" t="str">
        <f t="shared" ca="1" si="1117"/>
        <v/>
      </c>
      <c r="R1163" s="25" t="str">
        <f t="shared" ca="1" si="1118"/>
        <v/>
      </c>
      <c r="S1163" s="25">
        <f ca="1">SUM(R$3:R1163)</f>
        <v>0</v>
      </c>
      <c r="T1163" s="25" t="str">
        <f t="shared" ca="1" si="1119"/>
        <v/>
      </c>
      <c r="U1163" s="25" t="str">
        <f t="shared" ca="1" si="1101"/>
        <v/>
      </c>
      <c r="V1163" s="25" t="str">
        <f t="shared" ca="1" si="1120"/>
        <v/>
      </c>
      <c r="W1163" s="25" t="str">
        <f t="shared" ca="1" si="1102"/>
        <v/>
      </c>
      <c r="X1163" s="25" t="str">
        <f t="shared" ca="1" si="1121"/>
        <v/>
      </c>
      <c r="Y1163" s="25" t="str">
        <f t="shared" ca="1" si="1103"/>
        <v/>
      </c>
      <c r="Z1163" s="25" t="str">
        <f t="shared" ca="1" si="1095"/>
        <v/>
      </c>
      <c r="AA1163" s="25" t="str">
        <f t="shared" ca="1" si="1122"/>
        <v/>
      </c>
      <c r="AB1163" s="25" t="str">
        <f ca="1">IF($H1163="","",IF($Q1163="x",SUM(U$3:W1163)+SUM(Z$3:AA1163)-SUM(AB$3:AB1162),0))</f>
        <v/>
      </c>
      <c r="AC1163" s="25" t="str">
        <f t="shared" ca="1" si="1123"/>
        <v/>
      </c>
      <c r="AD1163" s="25" t="str">
        <f t="shared" ca="1" si="1104"/>
        <v/>
      </c>
      <c r="AE1163" s="7"/>
      <c r="AF1163" s="25" t="str">
        <f t="shared" ca="1" si="1124"/>
        <v/>
      </c>
      <c r="AG1163" s="25">
        <f ca="1">SUM(AF$3:AF1163)</f>
        <v>0</v>
      </c>
      <c r="AH1163" s="25" t="str">
        <f t="shared" ca="1" si="1125"/>
        <v/>
      </c>
      <c r="AI1163" s="25" t="str">
        <f t="shared" ca="1" si="1105"/>
        <v/>
      </c>
      <c r="AJ1163" s="25" t="str">
        <f t="shared" ca="1" si="1126"/>
        <v/>
      </c>
      <c r="AK1163" s="25" t="str">
        <f t="shared" ca="1" si="1106"/>
        <v/>
      </c>
      <c r="AL1163" s="25" t="str">
        <f t="shared" ca="1" si="1127"/>
        <v/>
      </c>
      <c r="AM1163" s="25" t="str">
        <f t="shared" ca="1" si="1107"/>
        <v/>
      </c>
      <c r="AN1163" s="25" t="str">
        <f t="shared" ca="1" si="1128"/>
        <v/>
      </c>
      <c r="AO1163" s="25" t="str">
        <f t="shared" ca="1" si="1129"/>
        <v/>
      </c>
      <c r="AP1163" s="25" t="str">
        <f ca="1">IF($H1163="","",IF($Q1163="x",SUM(AI$3:AK1163)+SUM(AN$3:AO1163)-SUM(AP$3:AP1162),0))</f>
        <v/>
      </c>
      <c r="AQ1163" s="25" t="str">
        <f t="shared" ca="1" si="1130"/>
        <v/>
      </c>
      <c r="AR1163" s="25" t="str">
        <f t="shared" ca="1" si="1108"/>
        <v/>
      </c>
      <c r="AS1163" s="7"/>
      <c r="AT1163" s="25" t="str">
        <f t="shared" ca="1" si="1131"/>
        <v/>
      </c>
      <c r="AU1163" s="25">
        <f ca="1">SUM(AT$3:AT1163)</f>
        <v>0</v>
      </c>
      <c r="AV1163" s="25" t="str">
        <f t="shared" ca="1" si="1132"/>
        <v/>
      </c>
      <c r="AW1163" s="25" t="str">
        <f t="shared" ca="1" si="1109"/>
        <v/>
      </c>
      <c r="AX1163" s="25" t="str">
        <f t="shared" ca="1" si="1133"/>
        <v/>
      </c>
      <c r="AY1163" s="25" t="str">
        <f t="shared" ca="1" si="1134"/>
        <v/>
      </c>
      <c r="AZ1163" s="25" t="str">
        <f t="shared" ca="1" si="1135"/>
        <v/>
      </c>
      <c r="BA1163" s="25" t="str">
        <f t="shared" ca="1" si="1136"/>
        <v/>
      </c>
      <c r="BB1163" s="25" t="str">
        <f t="shared" ca="1" si="1137"/>
        <v/>
      </c>
      <c r="BC1163" s="25" t="str">
        <f t="shared" ca="1" si="1138"/>
        <v/>
      </c>
      <c r="BD1163" s="25" t="str">
        <f ca="1">IF($H1163="","",IF($Q1163="x",SUM(AW$3:AY1163)+SUM(BB$3:BC1163)-SUM(BD$3:BD1162),0))</f>
        <v/>
      </c>
      <c r="BE1163" s="25" t="str">
        <f t="shared" ca="1" si="1139"/>
        <v/>
      </c>
      <c r="BF1163" s="25" t="str">
        <f t="shared" ca="1" si="1110"/>
        <v/>
      </c>
      <c r="BG1163" s="7"/>
      <c r="BI1163" s="25" t="str">
        <f t="shared" ca="1" si="1140"/>
        <v/>
      </c>
      <c r="BJ1163" s="25">
        <f ca="1">SUM(BI$3:BI1163)</f>
        <v>0</v>
      </c>
      <c r="BK1163" s="25" t="str">
        <f t="shared" ca="1" si="1152"/>
        <v/>
      </c>
      <c r="BL1163" s="25" t="str">
        <f t="shared" ca="1" si="1111"/>
        <v/>
      </c>
      <c r="BM1163" s="25" t="str">
        <f t="shared" ca="1" si="1141"/>
        <v/>
      </c>
      <c r="BN1163" s="25" t="str">
        <f t="shared" ca="1" si="1142"/>
        <v/>
      </c>
      <c r="BO1163" s="25" t="str">
        <f t="shared" ca="1" si="1143"/>
        <v/>
      </c>
      <c r="BP1163" s="25" t="str">
        <f t="shared" ca="1" si="1144"/>
        <v/>
      </c>
      <c r="BQ1163" s="25" t="str">
        <f t="shared" ca="1" si="1145"/>
        <v/>
      </c>
      <c r="BR1163" s="25" t="str">
        <f t="shared" ca="1" si="1146"/>
        <v/>
      </c>
      <c r="BS1163" s="25" t="str">
        <f ca="1">IF($H1163="","",IF($Q1163="x",SUM(BL$3:BN1163)+SUM(BQ$3:BR1163)-SUM(BS$3:BS1162),0))</f>
        <v/>
      </c>
      <c r="BT1163" s="25" t="str">
        <f t="shared" ca="1" si="1147"/>
        <v/>
      </c>
      <c r="BU1163" s="25" t="str">
        <f t="shared" ca="1" si="1112"/>
        <v/>
      </c>
      <c r="BV1163" s="7"/>
      <c r="BY1163" s="7"/>
      <c r="CB1163" s="131">
        <f t="shared" si="1096"/>
        <v>1160</v>
      </c>
      <c r="CC1163" s="132" t="str">
        <f t="shared" ca="1" si="1148"/>
        <v/>
      </c>
      <c r="CD1163" s="133" t="str">
        <f t="shared" ca="1" si="1097"/>
        <v/>
      </c>
      <c r="CE1163" s="133" t="str">
        <f t="shared" ca="1" si="1149"/>
        <v/>
      </c>
      <c r="CF1163" s="133" t="str">
        <f t="shared" ca="1" si="1098"/>
        <v/>
      </c>
      <c r="CG1163" s="133" t="str">
        <f t="shared" ca="1" si="1150"/>
        <v/>
      </c>
      <c r="CH1163" s="133" t="str">
        <f ca="1">IF($H1163="","",IF(MONTH($H1163)=MONTH($C$4)-1,MAX(0,(CG1163-SUM(N1152:N1163)+SUM(O1152:O1163))-(VLOOKUP(CB1163-12,$CB$3:$CH1162,6,FALSE))),0)*0.25)</f>
        <v/>
      </c>
      <c r="CI1163" s="133" t="str">
        <f ca="1">IF($H1163="","",CG1163-SUM($CH$4:$CH1163))</f>
        <v/>
      </c>
      <c r="CK1163" s="133" t="str">
        <f ca="1">IF($H1163="","",SUM($N$4:$N1163)+$CK$3)</f>
        <v/>
      </c>
      <c r="CL1163" s="133" t="str">
        <f ca="1">IF($H1163="","",SUM($O$4:$O1163))</f>
        <v/>
      </c>
      <c r="CM1163" s="133" t="str">
        <f t="shared" ca="1" si="1093"/>
        <v/>
      </c>
      <c r="CN1163" s="133" t="str">
        <f ca="1">IF($H1163="","",ROUND(IF(MONTH($H1163)=MONTH($C$4)-1,BT1163*(1+CC1163)-SUM($CM$4:$CM1163),0),2))</f>
        <v/>
      </c>
      <c r="CZ1163" s="132" t="str">
        <f t="shared" ca="1" si="1113"/>
        <v/>
      </c>
    </row>
    <row r="1164" spans="6:104" x14ac:dyDescent="0.2">
      <c r="F1164" s="3">
        <v>1161</v>
      </c>
      <c r="G1164" s="3">
        <f t="shared" si="1094"/>
        <v>97</v>
      </c>
      <c r="H1164" s="8" t="str">
        <f t="shared" ca="1" si="1151"/>
        <v/>
      </c>
      <c r="I1164" s="6" t="str">
        <f t="shared" ca="1" si="1099"/>
        <v/>
      </c>
      <c r="J1164" s="6" t="str">
        <f t="shared" ca="1" si="1100"/>
        <v/>
      </c>
      <c r="K1164" s="7"/>
      <c r="L1164" s="6" t="str">
        <f ca="1">IF($H1164="","",IF($J1164="",VLOOKUP($I1164,Sterbetafeln!$A$4:$I$124,$D$10,FALSE),MAX(0.0005,VLOOKUP($I1164,Sterbetafeln!$A$4:$I$124,$D$10,FALSE)*VLOOKUP($J1164,Sterbetafeln!$A$4:$I$124,$D$13,FALSE))))</f>
        <v/>
      </c>
      <c r="M1164" s="78">
        <f ca="1">SUM($O$3:$O1164)</f>
        <v>0</v>
      </c>
      <c r="N1164" s="25" t="str">
        <f t="shared" ca="1" si="1114"/>
        <v/>
      </c>
      <c r="O1164" s="25" t="str">
        <f t="shared" ca="1" si="1115"/>
        <v/>
      </c>
      <c r="P1164" s="25" t="str">
        <f t="shared" ca="1" si="1116"/>
        <v/>
      </c>
      <c r="Q1164" s="7" t="str">
        <f t="shared" ca="1" si="1117"/>
        <v/>
      </c>
      <c r="R1164" s="25" t="str">
        <f t="shared" ca="1" si="1118"/>
        <v/>
      </c>
      <c r="S1164" s="25">
        <f ca="1">SUM(R$3:R1164)</f>
        <v>0</v>
      </c>
      <c r="T1164" s="25" t="str">
        <f t="shared" ca="1" si="1119"/>
        <v/>
      </c>
      <c r="U1164" s="25" t="str">
        <f t="shared" ca="1" si="1101"/>
        <v/>
      </c>
      <c r="V1164" s="25" t="str">
        <f t="shared" ca="1" si="1120"/>
        <v/>
      </c>
      <c r="W1164" s="25" t="str">
        <f t="shared" ca="1" si="1102"/>
        <v/>
      </c>
      <c r="X1164" s="25" t="str">
        <f t="shared" ca="1" si="1121"/>
        <v/>
      </c>
      <c r="Y1164" s="25" t="str">
        <f t="shared" ca="1" si="1103"/>
        <v/>
      </c>
      <c r="Z1164" s="25" t="str">
        <f t="shared" ca="1" si="1095"/>
        <v/>
      </c>
      <c r="AA1164" s="25" t="str">
        <f t="shared" ca="1" si="1122"/>
        <v/>
      </c>
      <c r="AB1164" s="25" t="str">
        <f ca="1">IF($H1164="","",IF($Q1164="x",SUM(U$3:W1164)+SUM(Z$3:AA1164)-SUM(AB$3:AB1163),0))</f>
        <v/>
      </c>
      <c r="AC1164" s="25" t="str">
        <f t="shared" ca="1" si="1123"/>
        <v/>
      </c>
      <c r="AD1164" s="25" t="str">
        <f t="shared" ca="1" si="1104"/>
        <v/>
      </c>
      <c r="AE1164" s="7"/>
      <c r="AF1164" s="25" t="str">
        <f t="shared" ca="1" si="1124"/>
        <v/>
      </c>
      <c r="AG1164" s="25">
        <f ca="1">SUM(AF$3:AF1164)</f>
        <v>0</v>
      </c>
      <c r="AH1164" s="25" t="str">
        <f t="shared" ca="1" si="1125"/>
        <v/>
      </c>
      <c r="AI1164" s="25" t="str">
        <f t="shared" ca="1" si="1105"/>
        <v/>
      </c>
      <c r="AJ1164" s="25" t="str">
        <f t="shared" ca="1" si="1126"/>
        <v/>
      </c>
      <c r="AK1164" s="25" t="str">
        <f t="shared" ca="1" si="1106"/>
        <v/>
      </c>
      <c r="AL1164" s="25" t="str">
        <f t="shared" ca="1" si="1127"/>
        <v/>
      </c>
      <c r="AM1164" s="25" t="str">
        <f t="shared" ca="1" si="1107"/>
        <v/>
      </c>
      <c r="AN1164" s="25" t="str">
        <f t="shared" ca="1" si="1128"/>
        <v/>
      </c>
      <c r="AO1164" s="25" t="str">
        <f t="shared" ca="1" si="1129"/>
        <v/>
      </c>
      <c r="AP1164" s="25" t="str">
        <f ca="1">IF($H1164="","",IF($Q1164="x",SUM(AI$3:AK1164)+SUM(AN$3:AO1164)-SUM(AP$3:AP1163),0))</f>
        <v/>
      </c>
      <c r="AQ1164" s="25" t="str">
        <f t="shared" ca="1" si="1130"/>
        <v/>
      </c>
      <c r="AR1164" s="25" t="str">
        <f t="shared" ca="1" si="1108"/>
        <v/>
      </c>
      <c r="AS1164" s="7"/>
      <c r="AT1164" s="25" t="str">
        <f t="shared" ca="1" si="1131"/>
        <v/>
      </c>
      <c r="AU1164" s="25">
        <f ca="1">SUM(AT$3:AT1164)</f>
        <v>0</v>
      </c>
      <c r="AV1164" s="25" t="str">
        <f t="shared" ca="1" si="1132"/>
        <v/>
      </c>
      <c r="AW1164" s="25" t="str">
        <f t="shared" ca="1" si="1109"/>
        <v/>
      </c>
      <c r="AX1164" s="25" t="str">
        <f t="shared" ca="1" si="1133"/>
        <v/>
      </c>
      <c r="AY1164" s="25" t="str">
        <f t="shared" ca="1" si="1134"/>
        <v/>
      </c>
      <c r="AZ1164" s="25" t="str">
        <f t="shared" ca="1" si="1135"/>
        <v/>
      </c>
      <c r="BA1164" s="25" t="str">
        <f t="shared" ca="1" si="1136"/>
        <v/>
      </c>
      <c r="BB1164" s="25" t="str">
        <f t="shared" ca="1" si="1137"/>
        <v/>
      </c>
      <c r="BC1164" s="25" t="str">
        <f t="shared" ca="1" si="1138"/>
        <v/>
      </c>
      <c r="BD1164" s="25" t="str">
        <f ca="1">IF($H1164="","",IF($Q1164="x",SUM(AW$3:AY1164)+SUM(BB$3:BC1164)-SUM(BD$3:BD1163),0))</f>
        <v/>
      </c>
      <c r="BE1164" s="25" t="str">
        <f t="shared" ca="1" si="1139"/>
        <v/>
      </c>
      <c r="BF1164" s="25" t="str">
        <f t="shared" ca="1" si="1110"/>
        <v/>
      </c>
      <c r="BG1164" s="7"/>
      <c r="BI1164" s="25" t="str">
        <f t="shared" ca="1" si="1140"/>
        <v/>
      </c>
      <c r="BJ1164" s="25">
        <f ca="1">SUM(BI$3:BI1164)</f>
        <v>0</v>
      </c>
      <c r="BK1164" s="25" t="str">
        <f t="shared" ca="1" si="1152"/>
        <v/>
      </c>
      <c r="BL1164" s="25" t="str">
        <f t="shared" ca="1" si="1111"/>
        <v/>
      </c>
      <c r="BM1164" s="25" t="str">
        <f t="shared" ca="1" si="1141"/>
        <v/>
      </c>
      <c r="BN1164" s="25" t="str">
        <f t="shared" ca="1" si="1142"/>
        <v/>
      </c>
      <c r="BO1164" s="25" t="str">
        <f t="shared" ca="1" si="1143"/>
        <v/>
      </c>
      <c r="BP1164" s="25" t="str">
        <f t="shared" ca="1" si="1144"/>
        <v/>
      </c>
      <c r="BQ1164" s="25" t="str">
        <f t="shared" ca="1" si="1145"/>
        <v/>
      </c>
      <c r="BR1164" s="25" t="str">
        <f t="shared" ca="1" si="1146"/>
        <v/>
      </c>
      <c r="BS1164" s="25" t="str">
        <f ca="1">IF($H1164="","",IF($Q1164="x",SUM(BL$3:BN1164)+SUM(BQ$3:BR1164)-SUM(BS$3:BS1163),0))</f>
        <v/>
      </c>
      <c r="BT1164" s="25" t="str">
        <f t="shared" ca="1" si="1147"/>
        <v/>
      </c>
      <c r="BU1164" s="25" t="str">
        <f t="shared" ca="1" si="1112"/>
        <v/>
      </c>
      <c r="BV1164" s="7"/>
      <c r="BY1164" s="7"/>
      <c r="CB1164" s="131">
        <f t="shared" si="1096"/>
        <v>1161</v>
      </c>
      <c r="CC1164" s="132" t="str">
        <f t="shared" ca="1" si="1148"/>
        <v/>
      </c>
      <c r="CD1164" s="133" t="str">
        <f t="shared" ca="1" si="1097"/>
        <v/>
      </c>
      <c r="CE1164" s="133" t="str">
        <f t="shared" ca="1" si="1149"/>
        <v/>
      </c>
      <c r="CF1164" s="133" t="str">
        <f t="shared" ca="1" si="1098"/>
        <v/>
      </c>
      <c r="CG1164" s="133" t="str">
        <f t="shared" ca="1" si="1150"/>
        <v/>
      </c>
      <c r="CH1164" s="133" t="str">
        <f ca="1">IF($H1164="","",IF(MONTH($H1164)=MONTH($C$4)-1,MAX(0,(CG1164-SUM(N1153:N1164)+SUM(O1153:O1164))-(VLOOKUP(CB1164-12,$CB$3:$CH1163,6,FALSE))),0)*0.25)</f>
        <v/>
      </c>
      <c r="CI1164" s="133" t="str">
        <f ca="1">IF($H1164="","",CG1164-SUM($CH$4:$CH1164))</f>
        <v/>
      </c>
      <c r="CK1164" s="133" t="str">
        <f ca="1">IF($H1164="","",SUM($N$4:$N1164)+$CK$3)</f>
        <v/>
      </c>
      <c r="CL1164" s="133" t="str">
        <f ca="1">IF($H1164="","",SUM($O$4:$O1164))</f>
        <v/>
      </c>
      <c r="CM1164" s="133" t="str">
        <f t="shared" ca="1" si="1093"/>
        <v/>
      </c>
      <c r="CN1164" s="133" t="str">
        <f ca="1">IF($H1164="","",ROUND(IF(MONTH($H1164)=MONTH($C$4)-1,BT1164*(1+CC1164)-SUM($CM$4:$CM1164),0),2))</f>
        <v/>
      </c>
      <c r="CZ1164" s="132" t="str">
        <f t="shared" ca="1" si="1113"/>
        <v/>
      </c>
    </row>
    <row r="1165" spans="6:104" x14ac:dyDescent="0.2">
      <c r="F1165" s="3">
        <v>1162</v>
      </c>
      <c r="G1165" s="3">
        <f t="shared" si="1094"/>
        <v>97</v>
      </c>
      <c r="H1165" s="8" t="str">
        <f t="shared" ca="1" si="1151"/>
        <v/>
      </c>
      <c r="I1165" s="6" t="str">
        <f t="shared" ca="1" si="1099"/>
        <v/>
      </c>
      <c r="J1165" s="6" t="str">
        <f t="shared" ca="1" si="1100"/>
        <v/>
      </c>
      <c r="K1165" s="7"/>
      <c r="L1165" s="6" t="str">
        <f ca="1">IF($H1165="","",IF($J1165="",VLOOKUP($I1165,Sterbetafeln!$A$4:$I$124,$D$10,FALSE),MAX(0.0005,VLOOKUP($I1165,Sterbetafeln!$A$4:$I$124,$D$10,FALSE)*VLOOKUP($J1165,Sterbetafeln!$A$4:$I$124,$D$13,FALSE))))</f>
        <v/>
      </c>
      <c r="M1165" s="78">
        <f ca="1">SUM($O$3:$O1165)</f>
        <v>0</v>
      </c>
      <c r="N1165" s="25" t="str">
        <f t="shared" ca="1" si="1114"/>
        <v/>
      </c>
      <c r="O1165" s="25" t="str">
        <f t="shared" ca="1" si="1115"/>
        <v/>
      </c>
      <c r="P1165" s="25" t="str">
        <f t="shared" ca="1" si="1116"/>
        <v/>
      </c>
      <c r="Q1165" s="7" t="str">
        <f t="shared" ca="1" si="1117"/>
        <v/>
      </c>
      <c r="R1165" s="25" t="str">
        <f t="shared" ca="1" si="1118"/>
        <v/>
      </c>
      <c r="S1165" s="25">
        <f ca="1">SUM(R$3:R1165)</f>
        <v>0</v>
      </c>
      <c r="T1165" s="25" t="str">
        <f t="shared" ca="1" si="1119"/>
        <v/>
      </c>
      <c r="U1165" s="25" t="str">
        <f t="shared" ca="1" si="1101"/>
        <v/>
      </c>
      <c r="V1165" s="25" t="str">
        <f t="shared" ca="1" si="1120"/>
        <v/>
      </c>
      <c r="W1165" s="25" t="str">
        <f t="shared" ca="1" si="1102"/>
        <v/>
      </c>
      <c r="X1165" s="25" t="str">
        <f t="shared" ca="1" si="1121"/>
        <v/>
      </c>
      <c r="Y1165" s="25" t="str">
        <f t="shared" ca="1" si="1103"/>
        <v/>
      </c>
      <c r="Z1165" s="25" t="str">
        <f t="shared" ca="1" si="1095"/>
        <v/>
      </c>
      <c r="AA1165" s="25" t="str">
        <f t="shared" ca="1" si="1122"/>
        <v/>
      </c>
      <c r="AB1165" s="25" t="str">
        <f ca="1">IF($H1165="","",IF($Q1165="x",SUM(U$3:W1165)+SUM(Z$3:AA1165)-SUM(AB$3:AB1164),0))</f>
        <v/>
      </c>
      <c r="AC1165" s="25" t="str">
        <f t="shared" ca="1" si="1123"/>
        <v/>
      </c>
      <c r="AD1165" s="25" t="str">
        <f t="shared" ca="1" si="1104"/>
        <v/>
      </c>
      <c r="AE1165" s="7"/>
      <c r="AF1165" s="25" t="str">
        <f t="shared" ca="1" si="1124"/>
        <v/>
      </c>
      <c r="AG1165" s="25">
        <f ca="1">SUM(AF$3:AF1165)</f>
        <v>0</v>
      </c>
      <c r="AH1165" s="25" t="str">
        <f t="shared" ca="1" si="1125"/>
        <v/>
      </c>
      <c r="AI1165" s="25" t="str">
        <f t="shared" ca="1" si="1105"/>
        <v/>
      </c>
      <c r="AJ1165" s="25" t="str">
        <f t="shared" ca="1" si="1126"/>
        <v/>
      </c>
      <c r="AK1165" s="25" t="str">
        <f t="shared" ca="1" si="1106"/>
        <v/>
      </c>
      <c r="AL1165" s="25" t="str">
        <f t="shared" ca="1" si="1127"/>
        <v/>
      </c>
      <c r="AM1165" s="25" t="str">
        <f t="shared" ca="1" si="1107"/>
        <v/>
      </c>
      <c r="AN1165" s="25" t="str">
        <f t="shared" ca="1" si="1128"/>
        <v/>
      </c>
      <c r="AO1165" s="25" t="str">
        <f t="shared" ca="1" si="1129"/>
        <v/>
      </c>
      <c r="AP1165" s="25" t="str">
        <f ca="1">IF($H1165="","",IF($Q1165="x",SUM(AI$3:AK1165)+SUM(AN$3:AO1165)-SUM(AP$3:AP1164),0))</f>
        <v/>
      </c>
      <c r="AQ1165" s="25" t="str">
        <f t="shared" ca="1" si="1130"/>
        <v/>
      </c>
      <c r="AR1165" s="25" t="str">
        <f t="shared" ca="1" si="1108"/>
        <v/>
      </c>
      <c r="AS1165" s="7"/>
      <c r="AT1165" s="25" t="str">
        <f t="shared" ca="1" si="1131"/>
        <v/>
      </c>
      <c r="AU1165" s="25">
        <f ca="1">SUM(AT$3:AT1165)</f>
        <v>0</v>
      </c>
      <c r="AV1165" s="25" t="str">
        <f t="shared" ca="1" si="1132"/>
        <v/>
      </c>
      <c r="AW1165" s="25" t="str">
        <f t="shared" ca="1" si="1109"/>
        <v/>
      </c>
      <c r="AX1165" s="25" t="str">
        <f t="shared" ca="1" si="1133"/>
        <v/>
      </c>
      <c r="AY1165" s="25" t="str">
        <f t="shared" ca="1" si="1134"/>
        <v/>
      </c>
      <c r="AZ1165" s="25" t="str">
        <f t="shared" ca="1" si="1135"/>
        <v/>
      </c>
      <c r="BA1165" s="25" t="str">
        <f t="shared" ca="1" si="1136"/>
        <v/>
      </c>
      <c r="BB1165" s="25" t="str">
        <f t="shared" ca="1" si="1137"/>
        <v/>
      </c>
      <c r="BC1165" s="25" t="str">
        <f t="shared" ca="1" si="1138"/>
        <v/>
      </c>
      <c r="BD1165" s="25" t="str">
        <f ca="1">IF($H1165="","",IF($Q1165="x",SUM(AW$3:AY1165)+SUM(BB$3:BC1165)-SUM(BD$3:BD1164),0))</f>
        <v/>
      </c>
      <c r="BE1165" s="25" t="str">
        <f t="shared" ca="1" si="1139"/>
        <v/>
      </c>
      <c r="BF1165" s="25" t="str">
        <f t="shared" ca="1" si="1110"/>
        <v/>
      </c>
      <c r="BG1165" s="7"/>
      <c r="BI1165" s="25" t="str">
        <f t="shared" ca="1" si="1140"/>
        <v/>
      </c>
      <c r="BJ1165" s="25">
        <f ca="1">SUM(BI$3:BI1165)</f>
        <v>0</v>
      </c>
      <c r="BK1165" s="25" t="str">
        <f t="shared" ca="1" si="1152"/>
        <v/>
      </c>
      <c r="BL1165" s="25" t="str">
        <f t="shared" ca="1" si="1111"/>
        <v/>
      </c>
      <c r="BM1165" s="25" t="str">
        <f t="shared" ca="1" si="1141"/>
        <v/>
      </c>
      <c r="BN1165" s="25" t="str">
        <f t="shared" ca="1" si="1142"/>
        <v/>
      </c>
      <c r="BO1165" s="25" t="str">
        <f t="shared" ca="1" si="1143"/>
        <v/>
      </c>
      <c r="BP1165" s="25" t="str">
        <f t="shared" ca="1" si="1144"/>
        <v/>
      </c>
      <c r="BQ1165" s="25" t="str">
        <f t="shared" ca="1" si="1145"/>
        <v/>
      </c>
      <c r="BR1165" s="25" t="str">
        <f t="shared" ca="1" si="1146"/>
        <v/>
      </c>
      <c r="BS1165" s="25" t="str">
        <f ca="1">IF($H1165="","",IF($Q1165="x",SUM(BL$3:BN1165)+SUM(BQ$3:BR1165)-SUM(BS$3:BS1164),0))</f>
        <v/>
      </c>
      <c r="BT1165" s="25" t="str">
        <f t="shared" ca="1" si="1147"/>
        <v/>
      </c>
      <c r="BU1165" s="25" t="str">
        <f t="shared" ca="1" si="1112"/>
        <v/>
      </c>
      <c r="BV1165" s="7"/>
      <c r="BY1165" s="7"/>
      <c r="CB1165" s="131">
        <f t="shared" si="1096"/>
        <v>1162</v>
      </c>
      <c r="CC1165" s="132" t="str">
        <f t="shared" ca="1" si="1148"/>
        <v/>
      </c>
      <c r="CD1165" s="133" t="str">
        <f t="shared" ca="1" si="1097"/>
        <v/>
      </c>
      <c r="CE1165" s="133" t="str">
        <f t="shared" ca="1" si="1149"/>
        <v/>
      </c>
      <c r="CF1165" s="133" t="str">
        <f t="shared" ca="1" si="1098"/>
        <v/>
      </c>
      <c r="CG1165" s="133" t="str">
        <f t="shared" ca="1" si="1150"/>
        <v/>
      </c>
      <c r="CH1165" s="133" t="str">
        <f ca="1">IF($H1165="","",IF(MONTH($H1165)=MONTH($C$4)-1,MAX(0,(CG1165-SUM(N1154:N1165)+SUM(O1154:O1165))-(VLOOKUP(CB1165-12,$CB$3:$CH1164,6,FALSE))),0)*0.25)</f>
        <v/>
      </c>
      <c r="CI1165" s="133" t="str">
        <f ca="1">IF($H1165="","",CG1165-SUM($CH$4:$CH1165))</f>
        <v/>
      </c>
      <c r="CK1165" s="133" t="str">
        <f ca="1">IF($H1165="","",SUM($N$4:$N1165)+$CK$3)</f>
        <v/>
      </c>
      <c r="CL1165" s="133" t="str">
        <f ca="1">IF($H1165="","",SUM($O$4:$O1165))</f>
        <v/>
      </c>
      <c r="CM1165" s="133" t="str">
        <f t="shared" ca="1" si="1093"/>
        <v/>
      </c>
      <c r="CN1165" s="133" t="str">
        <f ca="1">IF($H1165="","",ROUND(IF(MONTH($H1165)=MONTH($C$4)-1,BT1165*(1+CC1165)-SUM($CM$4:$CM1165),0),2))</f>
        <v/>
      </c>
      <c r="CZ1165" s="132" t="str">
        <f t="shared" ca="1" si="1113"/>
        <v/>
      </c>
    </row>
    <row r="1166" spans="6:104" x14ac:dyDescent="0.2">
      <c r="F1166" s="3">
        <v>1163</v>
      </c>
      <c r="G1166" s="3">
        <f t="shared" si="1094"/>
        <v>97</v>
      </c>
      <c r="H1166" s="8" t="str">
        <f t="shared" ca="1" si="1151"/>
        <v/>
      </c>
      <c r="I1166" s="6" t="str">
        <f t="shared" ca="1" si="1099"/>
        <v/>
      </c>
      <c r="J1166" s="6" t="str">
        <f t="shared" ca="1" si="1100"/>
        <v/>
      </c>
      <c r="K1166" s="7"/>
      <c r="L1166" s="6" t="str">
        <f ca="1">IF($H1166="","",IF($J1166="",VLOOKUP($I1166,Sterbetafeln!$A$4:$I$124,$D$10,FALSE),MAX(0.0005,VLOOKUP($I1166,Sterbetafeln!$A$4:$I$124,$D$10,FALSE)*VLOOKUP($J1166,Sterbetafeln!$A$4:$I$124,$D$13,FALSE))))</f>
        <v/>
      </c>
      <c r="M1166" s="78">
        <f ca="1">SUM($O$3:$O1166)</f>
        <v>0</v>
      </c>
      <c r="N1166" s="25" t="str">
        <f t="shared" ca="1" si="1114"/>
        <v/>
      </c>
      <c r="O1166" s="25" t="str">
        <f t="shared" ca="1" si="1115"/>
        <v/>
      </c>
      <c r="P1166" s="25" t="str">
        <f t="shared" ca="1" si="1116"/>
        <v/>
      </c>
      <c r="Q1166" s="7" t="str">
        <f t="shared" ca="1" si="1117"/>
        <v/>
      </c>
      <c r="R1166" s="25" t="str">
        <f t="shared" ca="1" si="1118"/>
        <v/>
      </c>
      <c r="S1166" s="25">
        <f ca="1">SUM(R$3:R1166)</f>
        <v>0</v>
      </c>
      <c r="T1166" s="25" t="str">
        <f t="shared" ca="1" si="1119"/>
        <v/>
      </c>
      <c r="U1166" s="25" t="str">
        <f t="shared" ca="1" si="1101"/>
        <v/>
      </c>
      <c r="V1166" s="25" t="str">
        <f t="shared" ca="1" si="1120"/>
        <v/>
      </c>
      <c r="W1166" s="25" t="str">
        <f t="shared" ca="1" si="1102"/>
        <v/>
      </c>
      <c r="X1166" s="25" t="str">
        <f t="shared" ca="1" si="1121"/>
        <v/>
      </c>
      <c r="Y1166" s="25" t="str">
        <f t="shared" ca="1" si="1103"/>
        <v/>
      </c>
      <c r="Z1166" s="25" t="str">
        <f t="shared" ca="1" si="1095"/>
        <v/>
      </c>
      <c r="AA1166" s="25" t="str">
        <f t="shared" ca="1" si="1122"/>
        <v/>
      </c>
      <c r="AB1166" s="25" t="str">
        <f ca="1">IF($H1166="","",IF($Q1166="x",SUM(U$3:W1166)+SUM(Z$3:AA1166)-SUM(AB$3:AB1165),0))</f>
        <v/>
      </c>
      <c r="AC1166" s="25" t="str">
        <f t="shared" ca="1" si="1123"/>
        <v/>
      </c>
      <c r="AD1166" s="25" t="str">
        <f t="shared" ca="1" si="1104"/>
        <v/>
      </c>
      <c r="AE1166" s="7"/>
      <c r="AF1166" s="25" t="str">
        <f t="shared" ca="1" si="1124"/>
        <v/>
      </c>
      <c r="AG1166" s="25">
        <f ca="1">SUM(AF$3:AF1166)</f>
        <v>0</v>
      </c>
      <c r="AH1166" s="25" t="str">
        <f t="shared" ca="1" si="1125"/>
        <v/>
      </c>
      <c r="AI1166" s="25" t="str">
        <f t="shared" ca="1" si="1105"/>
        <v/>
      </c>
      <c r="AJ1166" s="25" t="str">
        <f t="shared" ca="1" si="1126"/>
        <v/>
      </c>
      <c r="AK1166" s="25" t="str">
        <f t="shared" ca="1" si="1106"/>
        <v/>
      </c>
      <c r="AL1166" s="25" t="str">
        <f t="shared" ca="1" si="1127"/>
        <v/>
      </c>
      <c r="AM1166" s="25" t="str">
        <f t="shared" ca="1" si="1107"/>
        <v/>
      </c>
      <c r="AN1166" s="25" t="str">
        <f t="shared" ca="1" si="1128"/>
        <v/>
      </c>
      <c r="AO1166" s="25" t="str">
        <f t="shared" ca="1" si="1129"/>
        <v/>
      </c>
      <c r="AP1166" s="25" t="str">
        <f ca="1">IF($H1166="","",IF($Q1166="x",SUM(AI$3:AK1166)+SUM(AN$3:AO1166)-SUM(AP$3:AP1165),0))</f>
        <v/>
      </c>
      <c r="AQ1166" s="25" t="str">
        <f t="shared" ca="1" si="1130"/>
        <v/>
      </c>
      <c r="AR1166" s="25" t="str">
        <f t="shared" ca="1" si="1108"/>
        <v/>
      </c>
      <c r="AS1166" s="7"/>
      <c r="AT1166" s="25" t="str">
        <f t="shared" ca="1" si="1131"/>
        <v/>
      </c>
      <c r="AU1166" s="25">
        <f ca="1">SUM(AT$3:AT1166)</f>
        <v>0</v>
      </c>
      <c r="AV1166" s="25" t="str">
        <f t="shared" ca="1" si="1132"/>
        <v/>
      </c>
      <c r="AW1166" s="25" t="str">
        <f t="shared" ca="1" si="1109"/>
        <v/>
      </c>
      <c r="AX1166" s="25" t="str">
        <f t="shared" ca="1" si="1133"/>
        <v/>
      </c>
      <c r="AY1166" s="25" t="str">
        <f t="shared" ca="1" si="1134"/>
        <v/>
      </c>
      <c r="AZ1166" s="25" t="str">
        <f t="shared" ca="1" si="1135"/>
        <v/>
      </c>
      <c r="BA1166" s="25" t="str">
        <f t="shared" ca="1" si="1136"/>
        <v/>
      </c>
      <c r="BB1166" s="25" t="str">
        <f t="shared" ca="1" si="1137"/>
        <v/>
      </c>
      <c r="BC1166" s="25" t="str">
        <f t="shared" ca="1" si="1138"/>
        <v/>
      </c>
      <c r="BD1166" s="25" t="str">
        <f ca="1">IF($H1166="","",IF($Q1166="x",SUM(AW$3:AY1166)+SUM(BB$3:BC1166)-SUM(BD$3:BD1165),0))</f>
        <v/>
      </c>
      <c r="BE1166" s="25" t="str">
        <f t="shared" ca="1" si="1139"/>
        <v/>
      </c>
      <c r="BF1166" s="25" t="str">
        <f t="shared" ca="1" si="1110"/>
        <v/>
      </c>
      <c r="BG1166" s="7"/>
      <c r="BI1166" s="25" t="str">
        <f t="shared" ca="1" si="1140"/>
        <v/>
      </c>
      <c r="BJ1166" s="25">
        <f ca="1">SUM(BI$3:BI1166)</f>
        <v>0</v>
      </c>
      <c r="BK1166" s="25" t="str">
        <f t="shared" ca="1" si="1152"/>
        <v/>
      </c>
      <c r="BL1166" s="25" t="str">
        <f t="shared" ca="1" si="1111"/>
        <v/>
      </c>
      <c r="BM1166" s="25" t="str">
        <f t="shared" ca="1" si="1141"/>
        <v/>
      </c>
      <c r="BN1166" s="25" t="str">
        <f t="shared" ca="1" si="1142"/>
        <v/>
      </c>
      <c r="BO1166" s="25" t="str">
        <f t="shared" ca="1" si="1143"/>
        <v/>
      </c>
      <c r="BP1166" s="25" t="str">
        <f t="shared" ca="1" si="1144"/>
        <v/>
      </c>
      <c r="BQ1166" s="25" t="str">
        <f t="shared" ca="1" si="1145"/>
        <v/>
      </c>
      <c r="BR1166" s="25" t="str">
        <f t="shared" ca="1" si="1146"/>
        <v/>
      </c>
      <c r="BS1166" s="25" t="str">
        <f ca="1">IF($H1166="","",IF($Q1166="x",SUM(BL$3:BN1166)+SUM(BQ$3:BR1166)-SUM(BS$3:BS1165),0))</f>
        <v/>
      </c>
      <c r="BT1166" s="25" t="str">
        <f t="shared" ca="1" si="1147"/>
        <v/>
      </c>
      <c r="BU1166" s="25" t="str">
        <f t="shared" ca="1" si="1112"/>
        <v/>
      </c>
      <c r="BV1166" s="7"/>
      <c r="BY1166" s="7"/>
      <c r="CB1166" s="131">
        <f t="shared" si="1096"/>
        <v>1163</v>
      </c>
      <c r="CC1166" s="132" t="str">
        <f t="shared" ca="1" si="1148"/>
        <v/>
      </c>
      <c r="CD1166" s="133" t="str">
        <f t="shared" ca="1" si="1097"/>
        <v/>
      </c>
      <c r="CE1166" s="133" t="str">
        <f t="shared" ca="1" si="1149"/>
        <v/>
      </c>
      <c r="CF1166" s="133" t="str">
        <f t="shared" ca="1" si="1098"/>
        <v/>
      </c>
      <c r="CG1166" s="133" t="str">
        <f t="shared" ca="1" si="1150"/>
        <v/>
      </c>
      <c r="CH1166" s="133" t="str">
        <f ca="1">IF($H1166="","",IF(MONTH($H1166)=MONTH($C$4)-1,MAX(0,(CG1166-SUM(N1155:N1166)+SUM(O1155:O1166))-(VLOOKUP(CB1166-12,$CB$3:$CH1165,6,FALSE))),0)*0.25)</f>
        <v/>
      </c>
      <c r="CI1166" s="133" t="str">
        <f ca="1">IF($H1166="","",CG1166-SUM($CH$4:$CH1166))</f>
        <v/>
      </c>
      <c r="CK1166" s="133" t="str">
        <f ca="1">IF($H1166="","",SUM($N$4:$N1166)+$CK$3)</f>
        <v/>
      </c>
      <c r="CL1166" s="133" t="str">
        <f ca="1">IF($H1166="","",SUM($O$4:$O1166))</f>
        <v/>
      </c>
      <c r="CM1166" s="133" t="str">
        <f t="shared" ca="1" si="1093"/>
        <v/>
      </c>
      <c r="CN1166" s="133" t="str">
        <f ca="1">IF($H1166="","",ROUND(IF(MONTH($H1166)=MONTH($C$4)-1,BT1166*(1+CC1166)-SUM($CM$4:$CM1166),0),2))</f>
        <v/>
      </c>
      <c r="CZ1166" s="132" t="str">
        <f t="shared" ca="1" si="1113"/>
        <v/>
      </c>
    </row>
    <row r="1167" spans="6:104" x14ac:dyDescent="0.2">
      <c r="F1167" s="3">
        <v>1164</v>
      </c>
      <c r="G1167" s="3">
        <f t="shared" si="1094"/>
        <v>97</v>
      </c>
      <c r="H1167" s="8" t="str">
        <f t="shared" ca="1" si="1151"/>
        <v/>
      </c>
      <c r="I1167" s="6" t="str">
        <f t="shared" ca="1" si="1099"/>
        <v/>
      </c>
      <c r="J1167" s="6" t="str">
        <f t="shared" ca="1" si="1100"/>
        <v/>
      </c>
      <c r="K1167" s="7"/>
      <c r="L1167" s="6" t="str">
        <f ca="1">IF($H1167="","",IF($J1167="",VLOOKUP($I1167,Sterbetafeln!$A$4:$I$124,$D$10,FALSE),MAX(0.0005,VLOOKUP($I1167,Sterbetafeln!$A$4:$I$124,$D$10,FALSE)*VLOOKUP($J1167,Sterbetafeln!$A$4:$I$124,$D$13,FALSE))))</f>
        <v/>
      </c>
      <c r="M1167" s="78">
        <f ca="1">SUM($O$3:$O1167)</f>
        <v>0</v>
      </c>
      <c r="N1167" s="25" t="str">
        <f t="shared" ca="1" si="1114"/>
        <v/>
      </c>
      <c r="O1167" s="25" t="str">
        <f t="shared" ca="1" si="1115"/>
        <v/>
      </c>
      <c r="P1167" s="25" t="str">
        <f t="shared" ca="1" si="1116"/>
        <v/>
      </c>
      <c r="Q1167" s="7" t="str">
        <f t="shared" ca="1" si="1117"/>
        <v/>
      </c>
      <c r="R1167" s="25" t="str">
        <f t="shared" ca="1" si="1118"/>
        <v/>
      </c>
      <c r="S1167" s="25">
        <f ca="1">SUM(R$3:R1167)</f>
        <v>0</v>
      </c>
      <c r="T1167" s="25" t="str">
        <f t="shared" ca="1" si="1119"/>
        <v/>
      </c>
      <c r="U1167" s="25" t="str">
        <f t="shared" ca="1" si="1101"/>
        <v/>
      </c>
      <c r="V1167" s="25" t="str">
        <f t="shared" ca="1" si="1120"/>
        <v/>
      </c>
      <c r="W1167" s="25" t="str">
        <f t="shared" ca="1" si="1102"/>
        <v/>
      </c>
      <c r="X1167" s="25" t="str">
        <f t="shared" ca="1" si="1121"/>
        <v/>
      </c>
      <c r="Y1167" s="25" t="str">
        <f t="shared" ca="1" si="1103"/>
        <v/>
      </c>
      <c r="Z1167" s="25" t="str">
        <f t="shared" ca="1" si="1095"/>
        <v/>
      </c>
      <c r="AA1167" s="25" t="str">
        <f t="shared" ca="1" si="1122"/>
        <v/>
      </c>
      <c r="AB1167" s="25" t="str">
        <f ca="1">IF($H1167="","",IF($Q1167="x",SUM(U$3:W1167)+SUM(Z$3:AA1167)-SUM(AB$3:AB1166),0))</f>
        <v/>
      </c>
      <c r="AC1167" s="25" t="str">
        <f t="shared" ca="1" si="1123"/>
        <v/>
      </c>
      <c r="AD1167" s="25" t="str">
        <f t="shared" ca="1" si="1104"/>
        <v/>
      </c>
      <c r="AE1167" s="7"/>
      <c r="AF1167" s="25" t="str">
        <f t="shared" ca="1" si="1124"/>
        <v/>
      </c>
      <c r="AG1167" s="25">
        <f ca="1">SUM(AF$3:AF1167)</f>
        <v>0</v>
      </c>
      <c r="AH1167" s="25" t="str">
        <f t="shared" ca="1" si="1125"/>
        <v/>
      </c>
      <c r="AI1167" s="25" t="str">
        <f t="shared" ca="1" si="1105"/>
        <v/>
      </c>
      <c r="AJ1167" s="25" t="str">
        <f t="shared" ca="1" si="1126"/>
        <v/>
      </c>
      <c r="AK1167" s="25" t="str">
        <f t="shared" ca="1" si="1106"/>
        <v/>
      </c>
      <c r="AL1167" s="25" t="str">
        <f t="shared" ca="1" si="1127"/>
        <v/>
      </c>
      <c r="AM1167" s="25" t="str">
        <f t="shared" ca="1" si="1107"/>
        <v/>
      </c>
      <c r="AN1167" s="25" t="str">
        <f t="shared" ca="1" si="1128"/>
        <v/>
      </c>
      <c r="AO1167" s="25" t="str">
        <f t="shared" ca="1" si="1129"/>
        <v/>
      </c>
      <c r="AP1167" s="25" t="str">
        <f ca="1">IF($H1167="","",IF($Q1167="x",SUM(AI$3:AK1167)+SUM(AN$3:AO1167)-SUM(AP$3:AP1166),0))</f>
        <v/>
      </c>
      <c r="AQ1167" s="25" t="str">
        <f t="shared" ca="1" si="1130"/>
        <v/>
      </c>
      <c r="AR1167" s="25" t="str">
        <f t="shared" ca="1" si="1108"/>
        <v/>
      </c>
      <c r="AS1167" s="7"/>
      <c r="AT1167" s="25" t="str">
        <f t="shared" ca="1" si="1131"/>
        <v/>
      </c>
      <c r="AU1167" s="25">
        <f ca="1">SUM(AT$3:AT1167)</f>
        <v>0</v>
      </c>
      <c r="AV1167" s="25" t="str">
        <f t="shared" ca="1" si="1132"/>
        <v/>
      </c>
      <c r="AW1167" s="25" t="str">
        <f t="shared" ca="1" si="1109"/>
        <v/>
      </c>
      <c r="AX1167" s="25" t="str">
        <f t="shared" ca="1" si="1133"/>
        <v/>
      </c>
      <c r="AY1167" s="25" t="str">
        <f t="shared" ca="1" si="1134"/>
        <v/>
      </c>
      <c r="AZ1167" s="25" t="str">
        <f t="shared" ca="1" si="1135"/>
        <v/>
      </c>
      <c r="BA1167" s="25" t="str">
        <f t="shared" ca="1" si="1136"/>
        <v/>
      </c>
      <c r="BB1167" s="25" t="str">
        <f t="shared" ca="1" si="1137"/>
        <v/>
      </c>
      <c r="BC1167" s="25" t="str">
        <f t="shared" ca="1" si="1138"/>
        <v/>
      </c>
      <c r="BD1167" s="25" t="str">
        <f ca="1">IF($H1167="","",IF($Q1167="x",SUM(AW$3:AY1167)+SUM(BB$3:BC1167)-SUM(BD$3:BD1166),0))</f>
        <v/>
      </c>
      <c r="BE1167" s="25" t="str">
        <f t="shared" ca="1" si="1139"/>
        <v/>
      </c>
      <c r="BF1167" s="25" t="str">
        <f t="shared" ca="1" si="1110"/>
        <v/>
      </c>
      <c r="BG1167" s="7"/>
      <c r="BI1167" s="25" t="str">
        <f t="shared" ca="1" si="1140"/>
        <v/>
      </c>
      <c r="BJ1167" s="25">
        <f ca="1">SUM(BI$3:BI1167)</f>
        <v>0</v>
      </c>
      <c r="BK1167" s="25" t="str">
        <f t="shared" ca="1" si="1152"/>
        <v/>
      </c>
      <c r="BL1167" s="25" t="str">
        <f t="shared" ca="1" si="1111"/>
        <v/>
      </c>
      <c r="BM1167" s="25" t="str">
        <f t="shared" ca="1" si="1141"/>
        <v/>
      </c>
      <c r="BN1167" s="25" t="str">
        <f t="shared" ca="1" si="1142"/>
        <v/>
      </c>
      <c r="BO1167" s="25" t="str">
        <f t="shared" ca="1" si="1143"/>
        <v/>
      </c>
      <c r="BP1167" s="25" t="str">
        <f t="shared" ca="1" si="1144"/>
        <v/>
      </c>
      <c r="BQ1167" s="25" t="str">
        <f t="shared" ca="1" si="1145"/>
        <v/>
      </c>
      <c r="BR1167" s="25" t="str">
        <f t="shared" ca="1" si="1146"/>
        <v/>
      </c>
      <c r="BS1167" s="25" t="str">
        <f ca="1">IF($H1167="","",IF($Q1167="x",SUM(BL$3:BN1167)+SUM(BQ$3:BR1167)-SUM(BS$3:BS1166),0))</f>
        <v/>
      </c>
      <c r="BT1167" s="25" t="str">
        <f t="shared" ca="1" si="1147"/>
        <v/>
      </c>
      <c r="BU1167" s="25" t="str">
        <f t="shared" ca="1" si="1112"/>
        <v/>
      </c>
      <c r="BV1167" s="7"/>
      <c r="BY1167" s="7"/>
      <c r="CB1167" s="131">
        <f t="shared" si="1096"/>
        <v>1164</v>
      </c>
      <c r="CC1167" s="132" t="str">
        <f t="shared" ca="1" si="1148"/>
        <v/>
      </c>
      <c r="CD1167" s="133" t="str">
        <f t="shared" ca="1" si="1097"/>
        <v/>
      </c>
      <c r="CE1167" s="133" t="str">
        <f t="shared" ca="1" si="1149"/>
        <v/>
      </c>
      <c r="CF1167" s="133" t="str">
        <f t="shared" ca="1" si="1098"/>
        <v/>
      </c>
      <c r="CG1167" s="133" t="str">
        <f t="shared" ca="1" si="1150"/>
        <v/>
      </c>
      <c r="CH1167" s="133" t="str">
        <f ca="1">IF($H1167="","",IF(MONTH($H1167)=MONTH($C$4)-1,MAX(0,(CG1167-SUM(N1156:N1167)+SUM(O1156:O1167))-(VLOOKUP(CB1167-12,$CB$3:$CH1166,6,FALSE))),0)*0.25)</f>
        <v/>
      </c>
      <c r="CI1167" s="133" t="str">
        <f ca="1">IF($H1167="","",CG1167-SUM($CH$4:$CH1167))</f>
        <v/>
      </c>
      <c r="CK1167" s="133" t="str">
        <f ca="1">IF($H1167="","",SUM($N$4:$N1167)+$CK$3)</f>
        <v/>
      </c>
      <c r="CL1167" s="133" t="str">
        <f ca="1">IF($H1167="","",SUM($O$4:$O1167))</f>
        <v/>
      </c>
      <c r="CM1167" s="133" t="str">
        <f t="shared" ref="CM1167:CM1194" ca="1" si="1153">IF($H1167="","",ROUND(MAX(0,((BT1167-CK1167+CL1167)/BT1167)*$BI1167*0.25),2))</f>
        <v/>
      </c>
      <c r="CN1167" s="133" t="str">
        <f ca="1">IF($H1167="","",ROUND(IF(MONTH($H1167)=MONTH($C$4)-1,BT1167*(1+CC1167)-SUM($CM$4:$CM1167),0),2))</f>
        <v/>
      </c>
      <c r="CZ1167" s="132" t="str">
        <f t="shared" ca="1" si="1113"/>
        <v/>
      </c>
    </row>
    <row r="1168" spans="6:104" x14ac:dyDescent="0.2">
      <c r="F1168" s="3">
        <v>1165</v>
      </c>
      <c r="G1168" s="3">
        <f t="shared" si="1094"/>
        <v>98</v>
      </c>
      <c r="H1168" s="8" t="str">
        <f t="shared" ca="1" si="1151"/>
        <v/>
      </c>
      <c r="I1168" s="6" t="str">
        <f t="shared" ca="1" si="1099"/>
        <v/>
      </c>
      <c r="J1168" s="6" t="str">
        <f t="shared" ca="1" si="1100"/>
        <v/>
      </c>
      <c r="K1168" s="7"/>
      <c r="L1168" s="6" t="str">
        <f ca="1">IF($H1168="","",IF($J1168="",VLOOKUP($I1168,Sterbetafeln!$A$4:$I$124,$D$10,FALSE),MAX(0.0005,VLOOKUP($I1168,Sterbetafeln!$A$4:$I$124,$D$10,FALSE)*VLOOKUP($J1168,Sterbetafeln!$A$4:$I$124,$D$13,FALSE))))</f>
        <v/>
      </c>
      <c r="M1168" s="78">
        <f ca="1">SUM($O$3:$O1168)</f>
        <v>0</v>
      </c>
      <c r="N1168" s="25" t="str">
        <f t="shared" ca="1" si="1114"/>
        <v/>
      </c>
      <c r="O1168" s="25" t="str">
        <f t="shared" ca="1" si="1115"/>
        <v/>
      </c>
      <c r="P1168" s="25" t="str">
        <f t="shared" ca="1" si="1116"/>
        <v/>
      </c>
      <c r="Q1168" s="7" t="str">
        <f t="shared" ca="1" si="1117"/>
        <v/>
      </c>
      <c r="R1168" s="25" t="str">
        <f t="shared" ca="1" si="1118"/>
        <v/>
      </c>
      <c r="S1168" s="25">
        <f ca="1">SUM(R$3:R1168)</f>
        <v>0</v>
      </c>
      <c r="T1168" s="25" t="str">
        <f t="shared" ca="1" si="1119"/>
        <v/>
      </c>
      <c r="U1168" s="25" t="str">
        <f t="shared" ca="1" si="1101"/>
        <v/>
      </c>
      <c r="V1168" s="25" t="str">
        <f t="shared" ca="1" si="1120"/>
        <v/>
      </c>
      <c r="W1168" s="25" t="str">
        <f t="shared" ca="1" si="1102"/>
        <v/>
      </c>
      <c r="X1168" s="25" t="str">
        <f t="shared" ca="1" si="1121"/>
        <v/>
      </c>
      <c r="Y1168" s="25" t="str">
        <f t="shared" ca="1" si="1103"/>
        <v/>
      </c>
      <c r="Z1168" s="25" t="str">
        <f t="shared" ca="1" si="1095"/>
        <v/>
      </c>
      <c r="AA1168" s="25" t="str">
        <f t="shared" ca="1" si="1122"/>
        <v/>
      </c>
      <c r="AB1168" s="25" t="str">
        <f ca="1">IF($H1168="","",IF($Q1168="x",SUM(U$3:W1168)+SUM(Z$3:AA1168)-SUM(AB$3:AB1167),0))</f>
        <v/>
      </c>
      <c r="AC1168" s="25" t="str">
        <f t="shared" ca="1" si="1123"/>
        <v/>
      </c>
      <c r="AD1168" s="25" t="str">
        <f t="shared" ca="1" si="1104"/>
        <v/>
      </c>
      <c r="AE1168" s="7"/>
      <c r="AF1168" s="25" t="str">
        <f t="shared" ca="1" si="1124"/>
        <v/>
      </c>
      <c r="AG1168" s="25">
        <f ca="1">SUM(AF$3:AF1168)</f>
        <v>0</v>
      </c>
      <c r="AH1168" s="25" t="str">
        <f t="shared" ca="1" si="1125"/>
        <v/>
      </c>
      <c r="AI1168" s="25" t="str">
        <f t="shared" ca="1" si="1105"/>
        <v/>
      </c>
      <c r="AJ1168" s="25" t="str">
        <f t="shared" ca="1" si="1126"/>
        <v/>
      </c>
      <c r="AK1168" s="25" t="str">
        <f t="shared" ca="1" si="1106"/>
        <v/>
      </c>
      <c r="AL1168" s="25" t="str">
        <f t="shared" ca="1" si="1127"/>
        <v/>
      </c>
      <c r="AM1168" s="25" t="str">
        <f t="shared" ca="1" si="1107"/>
        <v/>
      </c>
      <c r="AN1168" s="25" t="str">
        <f t="shared" ca="1" si="1128"/>
        <v/>
      </c>
      <c r="AO1168" s="25" t="str">
        <f t="shared" ca="1" si="1129"/>
        <v/>
      </c>
      <c r="AP1168" s="25" t="str">
        <f ca="1">IF($H1168="","",IF($Q1168="x",SUM(AI$3:AK1168)+SUM(AN$3:AO1168)-SUM(AP$3:AP1167),0))</f>
        <v/>
      </c>
      <c r="AQ1168" s="25" t="str">
        <f t="shared" ca="1" si="1130"/>
        <v/>
      </c>
      <c r="AR1168" s="25" t="str">
        <f t="shared" ca="1" si="1108"/>
        <v/>
      </c>
      <c r="AS1168" s="7"/>
      <c r="AT1168" s="25" t="str">
        <f t="shared" ca="1" si="1131"/>
        <v/>
      </c>
      <c r="AU1168" s="25">
        <f ca="1">SUM(AT$3:AT1168)</f>
        <v>0</v>
      </c>
      <c r="AV1168" s="25" t="str">
        <f t="shared" ca="1" si="1132"/>
        <v/>
      </c>
      <c r="AW1168" s="25" t="str">
        <f t="shared" ca="1" si="1109"/>
        <v/>
      </c>
      <c r="AX1168" s="25" t="str">
        <f t="shared" ca="1" si="1133"/>
        <v/>
      </c>
      <c r="AY1168" s="25" t="str">
        <f t="shared" ca="1" si="1134"/>
        <v/>
      </c>
      <c r="AZ1168" s="25" t="str">
        <f t="shared" ca="1" si="1135"/>
        <v/>
      </c>
      <c r="BA1168" s="25" t="str">
        <f t="shared" ca="1" si="1136"/>
        <v/>
      </c>
      <c r="BB1168" s="25" t="str">
        <f t="shared" ca="1" si="1137"/>
        <v/>
      </c>
      <c r="BC1168" s="25" t="str">
        <f t="shared" ca="1" si="1138"/>
        <v/>
      </c>
      <c r="BD1168" s="25" t="str">
        <f ca="1">IF($H1168="","",IF($Q1168="x",SUM(AW$3:AY1168)+SUM(BB$3:BC1168)-SUM(BD$3:BD1167),0))</f>
        <v/>
      </c>
      <c r="BE1168" s="25" t="str">
        <f t="shared" ca="1" si="1139"/>
        <v/>
      </c>
      <c r="BF1168" s="25" t="str">
        <f t="shared" ca="1" si="1110"/>
        <v/>
      </c>
      <c r="BG1168" s="7"/>
      <c r="BI1168" s="25" t="str">
        <f t="shared" ca="1" si="1140"/>
        <v/>
      </c>
      <c r="BJ1168" s="25">
        <f ca="1">SUM(BI$3:BI1168)</f>
        <v>0</v>
      </c>
      <c r="BK1168" s="25" t="str">
        <f t="shared" ca="1" si="1152"/>
        <v/>
      </c>
      <c r="BL1168" s="25" t="str">
        <f t="shared" ca="1" si="1111"/>
        <v/>
      </c>
      <c r="BM1168" s="25" t="str">
        <f t="shared" ca="1" si="1141"/>
        <v/>
      </c>
      <c r="BN1168" s="25" t="str">
        <f t="shared" ca="1" si="1142"/>
        <v/>
      </c>
      <c r="BO1168" s="25" t="str">
        <f t="shared" ca="1" si="1143"/>
        <v/>
      </c>
      <c r="BP1168" s="25" t="str">
        <f t="shared" ca="1" si="1144"/>
        <v/>
      </c>
      <c r="BQ1168" s="25" t="str">
        <f t="shared" ca="1" si="1145"/>
        <v/>
      </c>
      <c r="BR1168" s="25" t="str">
        <f t="shared" ca="1" si="1146"/>
        <v/>
      </c>
      <c r="BS1168" s="25" t="str">
        <f ca="1">IF($H1168="","",IF($Q1168="x",SUM(BL$3:BN1168)+SUM(BQ$3:BR1168)-SUM(BS$3:BS1167),0))</f>
        <v/>
      </c>
      <c r="BT1168" s="25" t="str">
        <f t="shared" ca="1" si="1147"/>
        <v/>
      </c>
      <c r="BU1168" s="25" t="str">
        <f t="shared" ca="1" si="1112"/>
        <v/>
      </c>
      <c r="BV1168" s="7"/>
      <c r="BY1168" s="7"/>
      <c r="CB1168" s="131">
        <f t="shared" si="1096"/>
        <v>1165</v>
      </c>
      <c r="CC1168" s="132" t="str">
        <f t="shared" ca="1" si="1148"/>
        <v/>
      </c>
      <c r="CD1168" s="133" t="str">
        <f t="shared" ca="1" si="1097"/>
        <v/>
      </c>
      <c r="CE1168" s="133" t="str">
        <f t="shared" ca="1" si="1149"/>
        <v/>
      </c>
      <c r="CF1168" s="133" t="str">
        <f t="shared" ca="1" si="1098"/>
        <v/>
      </c>
      <c r="CG1168" s="133" t="str">
        <f t="shared" ca="1" si="1150"/>
        <v/>
      </c>
      <c r="CH1168" s="133" t="str">
        <f ca="1">IF($H1168="","",IF(MONTH($H1168)=MONTH($C$4)-1,MAX(0,(CG1168-SUM(N1157:N1168)+SUM(O1157:O1168))-(VLOOKUP(CB1168-12,$CB$3:$CH1167,6,FALSE))),0)*0.25)</f>
        <v/>
      </c>
      <c r="CI1168" s="133" t="str">
        <f ca="1">IF($H1168="","",CG1168-SUM($CH$4:$CH1168))</f>
        <v/>
      </c>
      <c r="CK1168" s="133" t="str">
        <f ca="1">IF($H1168="","",SUM($N$4:$N1168)+$CK$3)</f>
        <v/>
      </c>
      <c r="CL1168" s="133" t="str">
        <f ca="1">IF($H1168="","",SUM($O$4:$O1168))</f>
        <v/>
      </c>
      <c r="CM1168" s="133" t="str">
        <f t="shared" ca="1" si="1153"/>
        <v/>
      </c>
      <c r="CN1168" s="133" t="str">
        <f ca="1">IF($H1168="","",ROUND(IF(MONTH($H1168)=MONTH($C$4)-1,BT1168*(1+CC1168)-SUM($CM$4:$CM1168),0),2))</f>
        <v/>
      </c>
      <c r="CZ1168" s="132" t="str">
        <f t="shared" ca="1" si="1113"/>
        <v/>
      </c>
    </row>
    <row r="1169" spans="6:104" x14ac:dyDescent="0.2">
      <c r="F1169" s="3">
        <v>1166</v>
      </c>
      <c r="G1169" s="3">
        <f t="shared" si="1094"/>
        <v>98</v>
      </c>
      <c r="H1169" s="8" t="str">
        <f t="shared" ca="1" si="1151"/>
        <v/>
      </c>
      <c r="I1169" s="6" t="str">
        <f t="shared" ca="1" si="1099"/>
        <v/>
      </c>
      <c r="J1169" s="6" t="str">
        <f t="shared" ca="1" si="1100"/>
        <v/>
      </c>
      <c r="K1169" s="7"/>
      <c r="L1169" s="6" t="str">
        <f ca="1">IF($H1169="","",IF($J1169="",VLOOKUP($I1169,Sterbetafeln!$A$4:$I$124,$D$10,FALSE),MAX(0.0005,VLOOKUP($I1169,Sterbetafeln!$A$4:$I$124,$D$10,FALSE)*VLOOKUP($J1169,Sterbetafeln!$A$4:$I$124,$D$13,FALSE))))</f>
        <v/>
      </c>
      <c r="M1169" s="78">
        <f ca="1">SUM($O$3:$O1169)</f>
        <v>0</v>
      </c>
      <c r="N1169" s="25" t="str">
        <f t="shared" ca="1" si="1114"/>
        <v/>
      </c>
      <c r="O1169" s="25" t="str">
        <f t="shared" ca="1" si="1115"/>
        <v/>
      </c>
      <c r="P1169" s="25" t="str">
        <f t="shared" ca="1" si="1116"/>
        <v/>
      </c>
      <c r="Q1169" s="7" t="str">
        <f t="shared" ca="1" si="1117"/>
        <v/>
      </c>
      <c r="R1169" s="25" t="str">
        <f t="shared" ca="1" si="1118"/>
        <v/>
      </c>
      <c r="S1169" s="25">
        <f ca="1">SUM(R$3:R1169)</f>
        <v>0</v>
      </c>
      <c r="T1169" s="25" t="str">
        <f t="shared" ca="1" si="1119"/>
        <v/>
      </c>
      <c r="U1169" s="25" t="str">
        <f t="shared" ca="1" si="1101"/>
        <v/>
      </c>
      <c r="V1169" s="25" t="str">
        <f t="shared" ca="1" si="1120"/>
        <v/>
      </c>
      <c r="W1169" s="25" t="str">
        <f t="shared" ca="1" si="1102"/>
        <v/>
      </c>
      <c r="X1169" s="25" t="str">
        <f t="shared" ca="1" si="1121"/>
        <v/>
      </c>
      <c r="Y1169" s="25" t="str">
        <f t="shared" ca="1" si="1103"/>
        <v/>
      </c>
      <c r="Z1169" s="25" t="str">
        <f t="shared" ca="1" si="1095"/>
        <v/>
      </c>
      <c r="AA1169" s="25" t="str">
        <f t="shared" ca="1" si="1122"/>
        <v/>
      </c>
      <c r="AB1169" s="25" t="str">
        <f ca="1">IF($H1169="","",IF($Q1169="x",SUM(U$3:W1169)+SUM(Z$3:AA1169)-SUM(AB$3:AB1168),0))</f>
        <v/>
      </c>
      <c r="AC1169" s="25" t="str">
        <f t="shared" ca="1" si="1123"/>
        <v/>
      </c>
      <c r="AD1169" s="25" t="str">
        <f t="shared" ca="1" si="1104"/>
        <v/>
      </c>
      <c r="AE1169" s="7"/>
      <c r="AF1169" s="25" t="str">
        <f t="shared" ca="1" si="1124"/>
        <v/>
      </c>
      <c r="AG1169" s="25">
        <f ca="1">SUM(AF$3:AF1169)</f>
        <v>0</v>
      </c>
      <c r="AH1169" s="25" t="str">
        <f t="shared" ca="1" si="1125"/>
        <v/>
      </c>
      <c r="AI1169" s="25" t="str">
        <f t="shared" ca="1" si="1105"/>
        <v/>
      </c>
      <c r="AJ1169" s="25" t="str">
        <f t="shared" ca="1" si="1126"/>
        <v/>
      </c>
      <c r="AK1169" s="25" t="str">
        <f t="shared" ca="1" si="1106"/>
        <v/>
      </c>
      <c r="AL1169" s="25" t="str">
        <f t="shared" ca="1" si="1127"/>
        <v/>
      </c>
      <c r="AM1169" s="25" t="str">
        <f t="shared" ca="1" si="1107"/>
        <v/>
      </c>
      <c r="AN1169" s="25" t="str">
        <f t="shared" ca="1" si="1128"/>
        <v/>
      </c>
      <c r="AO1169" s="25" t="str">
        <f t="shared" ca="1" si="1129"/>
        <v/>
      </c>
      <c r="AP1169" s="25" t="str">
        <f ca="1">IF($H1169="","",IF($Q1169="x",SUM(AI$3:AK1169)+SUM(AN$3:AO1169)-SUM(AP$3:AP1168),0))</f>
        <v/>
      </c>
      <c r="AQ1169" s="25" t="str">
        <f t="shared" ca="1" si="1130"/>
        <v/>
      </c>
      <c r="AR1169" s="25" t="str">
        <f t="shared" ca="1" si="1108"/>
        <v/>
      </c>
      <c r="AS1169" s="7"/>
      <c r="AT1169" s="25" t="str">
        <f t="shared" ca="1" si="1131"/>
        <v/>
      </c>
      <c r="AU1169" s="25">
        <f ca="1">SUM(AT$3:AT1169)</f>
        <v>0</v>
      </c>
      <c r="AV1169" s="25" t="str">
        <f t="shared" ca="1" si="1132"/>
        <v/>
      </c>
      <c r="AW1169" s="25" t="str">
        <f t="shared" ca="1" si="1109"/>
        <v/>
      </c>
      <c r="AX1169" s="25" t="str">
        <f t="shared" ca="1" si="1133"/>
        <v/>
      </c>
      <c r="AY1169" s="25" t="str">
        <f t="shared" ca="1" si="1134"/>
        <v/>
      </c>
      <c r="AZ1169" s="25" t="str">
        <f t="shared" ca="1" si="1135"/>
        <v/>
      </c>
      <c r="BA1169" s="25" t="str">
        <f t="shared" ca="1" si="1136"/>
        <v/>
      </c>
      <c r="BB1169" s="25" t="str">
        <f t="shared" ca="1" si="1137"/>
        <v/>
      </c>
      <c r="BC1169" s="25" t="str">
        <f t="shared" ca="1" si="1138"/>
        <v/>
      </c>
      <c r="BD1169" s="25" t="str">
        <f ca="1">IF($H1169="","",IF($Q1169="x",SUM(AW$3:AY1169)+SUM(BB$3:BC1169)-SUM(BD$3:BD1168),0))</f>
        <v/>
      </c>
      <c r="BE1169" s="25" t="str">
        <f t="shared" ca="1" si="1139"/>
        <v/>
      </c>
      <c r="BF1169" s="25" t="str">
        <f t="shared" ca="1" si="1110"/>
        <v/>
      </c>
      <c r="BG1169" s="7"/>
      <c r="BI1169" s="25" t="str">
        <f t="shared" ca="1" si="1140"/>
        <v/>
      </c>
      <c r="BJ1169" s="25">
        <f ca="1">SUM(BI$3:BI1169)</f>
        <v>0</v>
      </c>
      <c r="BK1169" s="25" t="str">
        <f t="shared" ca="1" si="1152"/>
        <v/>
      </c>
      <c r="BL1169" s="25" t="str">
        <f t="shared" ca="1" si="1111"/>
        <v/>
      </c>
      <c r="BM1169" s="25" t="str">
        <f t="shared" ca="1" si="1141"/>
        <v/>
      </c>
      <c r="BN1169" s="25" t="str">
        <f t="shared" ca="1" si="1142"/>
        <v/>
      </c>
      <c r="BO1169" s="25" t="str">
        <f t="shared" ca="1" si="1143"/>
        <v/>
      </c>
      <c r="BP1169" s="25" t="str">
        <f t="shared" ca="1" si="1144"/>
        <v/>
      </c>
      <c r="BQ1169" s="25" t="str">
        <f t="shared" ca="1" si="1145"/>
        <v/>
      </c>
      <c r="BR1169" s="25" t="str">
        <f t="shared" ca="1" si="1146"/>
        <v/>
      </c>
      <c r="BS1169" s="25" t="str">
        <f ca="1">IF($H1169="","",IF($Q1169="x",SUM(BL$3:BN1169)+SUM(BQ$3:BR1169)-SUM(BS$3:BS1168),0))</f>
        <v/>
      </c>
      <c r="BT1169" s="25" t="str">
        <f t="shared" ca="1" si="1147"/>
        <v/>
      </c>
      <c r="BU1169" s="25" t="str">
        <f t="shared" ca="1" si="1112"/>
        <v/>
      </c>
      <c r="BV1169" s="7"/>
      <c r="BY1169" s="7"/>
      <c r="CB1169" s="131">
        <f t="shared" si="1096"/>
        <v>1166</v>
      </c>
      <c r="CC1169" s="132" t="str">
        <f t="shared" ca="1" si="1148"/>
        <v/>
      </c>
      <c r="CD1169" s="133" t="str">
        <f t="shared" ca="1" si="1097"/>
        <v/>
      </c>
      <c r="CE1169" s="133" t="str">
        <f t="shared" ca="1" si="1149"/>
        <v/>
      </c>
      <c r="CF1169" s="133" t="str">
        <f t="shared" ca="1" si="1098"/>
        <v/>
      </c>
      <c r="CG1169" s="133" t="str">
        <f t="shared" ca="1" si="1150"/>
        <v/>
      </c>
      <c r="CH1169" s="133" t="str">
        <f ca="1">IF($H1169="","",IF(MONTH($H1169)=MONTH($C$4)-1,MAX(0,(CG1169-SUM(N1158:N1169)+SUM(O1158:O1169))-(VLOOKUP(CB1169-12,$CB$3:$CH1168,6,FALSE))),0)*0.25)</f>
        <v/>
      </c>
      <c r="CI1169" s="133" t="str">
        <f ca="1">IF($H1169="","",CG1169-SUM($CH$4:$CH1169))</f>
        <v/>
      </c>
      <c r="CK1169" s="133" t="str">
        <f ca="1">IF($H1169="","",SUM($N$4:$N1169)+$CK$3)</f>
        <v/>
      </c>
      <c r="CL1169" s="133" t="str">
        <f ca="1">IF($H1169="","",SUM($O$4:$O1169))</f>
        <v/>
      </c>
      <c r="CM1169" s="133" t="str">
        <f t="shared" ca="1" si="1153"/>
        <v/>
      </c>
      <c r="CN1169" s="133" t="str">
        <f ca="1">IF($H1169="","",ROUND(IF(MONTH($H1169)=MONTH($C$4)-1,BT1169*(1+CC1169)-SUM($CM$4:$CM1169),0),2))</f>
        <v/>
      </c>
      <c r="CZ1169" s="132" t="str">
        <f t="shared" ca="1" si="1113"/>
        <v/>
      </c>
    </row>
    <row r="1170" spans="6:104" x14ac:dyDescent="0.2">
      <c r="F1170" s="3">
        <v>1167</v>
      </c>
      <c r="G1170" s="3">
        <f t="shared" si="1094"/>
        <v>98</v>
      </c>
      <c r="H1170" s="8" t="str">
        <f t="shared" ca="1" si="1151"/>
        <v/>
      </c>
      <c r="I1170" s="6" t="str">
        <f t="shared" ca="1" si="1099"/>
        <v/>
      </c>
      <c r="J1170" s="6" t="str">
        <f t="shared" ca="1" si="1100"/>
        <v/>
      </c>
      <c r="K1170" s="7"/>
      <c r="L1170" s="6" t="str">
        <f ca="1">IF($H1170="","",IF($J1170="",VLOOKUP($I1170,Sterbetafeln!$A$4:$I$124,$D$10,FALSE),MAX(0.0005,VLOOKUP($I1170,Sterbetafeln!$A$4:$I$124,$D$10,FALSE)*VLOOKUP($J1170,Sterbetafeln!$A$4:$I$124,$D$13,FALSE))))</f>
        <v/>
      </c>
      <c r="M1170" s="78">
        <f ca="1">SUM($O$3:$O1170)</f>
        <v>0</v>
      </c>
      <c r="N1170" s="25" t="str">
        <f t="shared" ca="1" si="1114"/>
        <v/>
      </c>
      <c r="O1170" s="25" t="str">
        <f t="shared" ca="1" si="1115"/>
        <v/>
      </c>
      <c r="P1170" s="25" t="str">
        <f t="shared" ca="1" si="1116"/>
        <v/>
      </c>
      <c r="Q1170" s="7" t="str">
        <f t="shared" ca="1" si="1117"/>
        <v/>
      </c>
      <c r="R1170" s="25" t="str">
        <f t="shared" ca="1" si="1118"/>
        <v/>
      </c>
      <c r="S1170" s="25">
        <f ca="1">SUM(R$3:R1170)</f>
        <v>0</v>
      </c>
      <c r="T1170" s="25" t="str">
        <f t="shared" ca="1" si="1119"/>
        <v/>
      </c>
      <c r="U1170" s="25" t="str">
        <f t="shared" ca="1" si="1101"/>
        <v/>
      </c>
      <c r="V1170" s="25" t="str">
        <f t="shared" ca="1" si="1120"/>
        <v/>
      </c>
      <c r="W1170" s="25" t="str">
        <f t="shared" ca="1" si="1102"/>
        <v/>
      </c>
      <c r="X1170" s="25" t="str">
        <f t="shared" ca="1" si="1121"/>
        <v/>
      </c>
      <c r="Y1170" s="25" t="str">
        <f t="shared" ca="1" si="1103"/>
        <v/>
      </c>
      <c r="Z1170" s="25" t="str">
        <f t="shared" ca="1" si="1095"/>
        <v/>
      </c>
      <c r="AA1170" s="25" t="str">
        <f t="shared" ca="1" si="1122"/>
        <v/>
      </c>
      <c r="AB1170" s="25" t="str">
        <f ca="1">IF($H1170="","",IF($Q1170="x",SUM(U$3:W1170)+SUM(Z$3:AA1170)-SUM(AB$3:AB1169),0))</f>
        <v/>
      </c>
      <c r="AC1170" s="25" t="str">
        <f t="shared" ca="1" si="1123"/>
        <v/>
      </c>
      <c r="AD1170" s="25" t="str">
        <f t="shared" ca="1" si="1104"/>
        <v/>
      </c>
      <c r="AE1170" s="7"/>
      <c r="AF1170" s="25" t="str">
        <f t="shared" ca="1" si="1124"/>
        <v/>
      </c>
      <c r="AG1170" s="25">
        <f ca="1">SUM(AF$3:AF1170)</f>
        <v>0</v>
      </c>
      <c r="AH1170" s="25" t="str">
        <f t="shared" ca="1" si="1125"/>
        <v/>
      </c>
      <c r="AI1170" s="25" t="str">
        <f t="shared" ca="1" si="1105"/>
        <v/>
      </c>
      <c r="AJ1170" s="25" t="str">
        <f t="shared" ca="1" si="1126"/>
        <v/>
      </c>
      <c r="AK1170" s="25" t="str">
        <f t="shared" ca="1" si="1106"/>
        <v/>
      </c>
      <c r="AL1170" s="25" t="str">
        <f t="shared" ca="1" si="1127"/>
        <v/>
      </c>
      <c r="AM1170" s="25" t="str">
        <f t="shared" ca="1" si="1107"/>
        <v/>
      </c>
      <c r="AN1170" s="25" t="str">
        <f t="shared" ca="1" si="1128"/>
        <v/>
      </c>
      <c r="AO1170" s="25" t="str">
        <f t="shared" ca="1" si="1129"/>
        <v/>
      </c>
      <c r="AP1170" s="25" t="str">
        <f ca="1">IF($H1170="","",IF($Q1170="x",SUM(AI$3:AK1170)+SUM(AN$3:AO1170)-SUM(AP$3:AP1169),0))</f>
        <v/>
      </c>
      <c r="AQ1170" s="25" t="str">
        <f t="shared" ca="1" si="1130"/>
        <v/>
      </c>
      <c r="AR1170" s="25" t="str">
        <f t="shared" ca="1" si="1108"/>
        <v/>
      </c>
      <c r="AS1170" s="7"/>
      <c r="AT1170" s="25" t="str">
        <f t="shared" ca="1" si="1131"/>
        <v/>
      </c>
      <c r="AU1170" s="25">
        <f ca="1">SUM(AT$3:AT1170)</f>
        <v>0</v>
      </c>
      <c r="AV1170" s="25" t="str">
        <f t="shared" ca="1" si="1132"/>
        <v/>
      </c>
      <c r="AW1170" s="25" t="str">
        <f t="shared" ca="1" si="1109"/>
        <v/>
      </c>
      <c r="AX1170" s="25" t="str">
        <f t="shared" ca="1" si="1133"/>
        <v/>
      </c>
      <c r="AY1170" s="25" t="str">
        <f t="shared" ca="1" si="1134"/>
        <v/>
      </c>
      <c r="AZ1170" s="25" t="str">
        <f t="shared" ca="1" si="1135"/>
        <v/>
      </c>
      <c r="BA1170" s="25" t="str">
        <f t="shared" ca="1" si="1136"/>
        <v/>
      </c>
      <c r="BB1170" s="25" t="str">
        <f t="shared" ca="1" si="1137"/>
        <v/>
      </c>
      <c r="BC1170" s="25" t="str">
        <f t="shared" ca="1" si="1138"/>
        <v/>
      </c>
      <c r="BD1170" s="25" t="str">
        <f ca="1">IF($H1170="","",IF($Q1170="x",SUM(AW$3:AY1170)+SUM(BB$3:BC1170)-SUM(BD$3:BD1169),0))</f>
        <v/>
      </c>
      <c r="BE1170" s="25" t="str">
        <f t="shared" ca="1" si="1139"/>
        <v/>
      </c>
      <c r="BF1170" s="25" t="str">
        <f t="shared" ca="1" si="1110"/>
        <v/>
      </c>
      <c r="BG1170" s="7"/>
      <c r="BI1170" s="25" t="str">
        <f t="shared" ca="1" si="1140"/>
        <v/>
      </c>
      <c r="BJ1170" s="25">
        <f ca="1">SUM(BI$3:BI1170)</f>
        <v>0</v>
      </c>
      <c r="BK1170" s="25" t="str">
        <f t="shared" ca="1" si="1152"/>
        <v/>
      </c>
      <c r="BL1170" s="25" t="str">
        <f t="shared" ca="1" si="1111"/>
        <v/>
      </c>
      <c r="BM1170" s="25" t="str">
        <f t="shared" ca="1" si="1141"/>
        <v/>
      </c>
      <c r="BN1170" s="25" t="str">
        <f t="shared" ca="1" si="1142"/>
        <v/>
      </c>
      <c r="BO1170" s="25" t="str">
        <f t="shared" ca="1" si="1143"/>
        <v/>
      </c>
      <c r="BP1170" s="25" t="str">
        <f t="shared" ca="1" si="1144"/>
        <v/>
      </c>
      <c r="BQ1170" s="25" t="str">
        <f t="shared" ca="1" si="1145"/>
        <v/>
      </c>
      <c r="BR1170" s="25" t="str">
        <f t="shared" ca="1" si="1146"/>
        <v/>
      </c>
      <c r="BS1170" s="25" t="str">
        <f ca="1">IF($H1170="","",IF($Q1170="x",SUM(BL$3:BN1170)+SUM(BQ$3:BR1170)-SUM(BS$3:BS1169),0))</f>
        <v/>
      </c>
      <c r="BT1170" s="25" t="str">
        <f t="shared" ca="1" si="1147"/>
        <v/>
      </c>
      <c r="BU1170" s="25" t="str">
        <f t="shared" ca="1" si="1112"/>
        <v/>
      </c>
      <c r="BV1170" s="7"/>
      <c r="BY1170" s="7"/>
      <c r="CB1170" s="131">
        <f t="shared" si="1096"/>
        <v>1167</v>
      </c>
      <c r="CC1170" s="132" t="str">
        <f t="shared" ca="1" si="1148"/>
        <v/>
      </c>
      <c r="CD1170" s="133" t="str">
        <f t="shared" ca="1" si="1097"/>
        <v/>
      </c>
      <c r="CE1170" s="133" t="str">
        <f t="shared" ca="1" si="1149"/>
        <v/>
      </c>
      <c r="CF1170" s="133" t="str">
        <f t="shared" ca="1" si="1098"/>
        <v/>
      </c>
      <c r="CG1170" s="133" t="str">
        <f t="shared" ca="1" si="1150"/>
        <v/>
      </c>
      <c r="CH1170" s="133" t="str">
        <f ca="1">IF($H1170="","",IF(MONTH($H1170)=MONTH($C$4)-1,MAX(0,(CG1170-SUM(N1159:N1170)+SUM(O1159:O1170))-(VLOOKUP(CB1170-12,$CB$3:$CH1169,6,FALSE))),0)*0.25)</f>
        <v/>
      </c>
      <c r="CI1170" s="133" t="str">
        <f ca="1">IF($H1170="","",CG1170-SUM($CH$4:$CH1170))</f>
        <v/>
      </c>
      <c r="CK1170" s="133" t="str">
        <f ca="1">IF($H1170="","",SUM($N$4:$N1170)+$CK$3)</f>
        <v/>
      </c>
      <c r="CL1170" s="133" t="str">
        <f ca="1">IF($H1170="","",SUM($O$4:$O1170))</f>
        <v/>
      </c>
      <c r="CM1170" s="133" t="str">
        <f t="shared" ca="1" si="1153"/>
        <v/>
      </c>
      <c r="CN1170" s="133" t="str">
        <f ca="1">IF($H1170="","",ROUND(IF(MONTH($H1170)=MONTH($C$4)-1,BT1170*(1+CC1170)-SUM($CM$4:$CM1170),0),2))</f>
        <v/>
      </c>
      <c r="CZ1170" s="132" t="str">
        <f t="shared" ca="1" si="1113"/>
        <v/>
      </c>
    </row>
    <row r="1171" spans="6:104" x14ac:dyDescent="0.2">
      <c r="F1171" s="3">
        <v>1168</v>
      </c>
      <c r="G1171" s="3">
        <f t="shared" si="1094"/>
        <v>98</v>
      </c>
      <c r="H1171" s="8" t="str">
        <f t="shared" ca="1" si="1151"/>
        <v/>
      </c>
      <c r="I1171" s="6" t="str">
        <f t="shared" ca="1" si="1099"/>
        <v/>
      </c>
      <c r="J1171" s="6" t="str">
        <f t="shared" ca="1" si="1100"/>
        <v/>
      </c>
      <c r="K1171" s="7"/>
      <c r="L1171" s="6" t="str">
        <f ca="1">IF($H1171="","",IF($J1171="",VLOOKUP($I1171,Sterbetafeln!$A$4:$I$124,$D$10,FALSE),MAX(0.0005,VLOOKUP($I1171,Sterbetafeln!$A$4:$I$124,$D$10,FALSE)*VLOOKUP($J1171,Sterbetafeln!$A$4:$I$124,$D$13,FALSE))))</f>
        <v/>
      </c>
      <c r="M1171" s="78">
        <f ca="1">SUM($O$3:$O1171)</f>
        <v>0</v>
      </c>
      <c r="N1171" s="25" t="str">
        <f t="shared" ca="1" si="1114"/>
        <v/>
      </c>
      <c r="O1171" s="25" t="str">
        <f t="shared" ca="1" si="1115"/>
        <v/>
      </c>
      <c r="P1171" s="25" t="str">
        <f t="shared" ca="1" si="1116"/>
        <v/>
      </c>
      <c r="Q1171" s="7" t="str">
        <f t="shared" ca="1" si="1117"/>
        <v/>
      </c>
      <c r="R1171" s="25" t="str">
        <f t="shared" ca="1" si="1118"/>
        <v/>
      </c>
      <c r="S1171" s="25">
        <f ca="1">SUM(R$3:R1171)</f>
        <v>0</v>
      </c>
      <c r="T1171" s="25" t="str">
        <f t="shared" ca="1" si="1119"/>
        <v/>
      </c>
      <c r="U1171" s="25" t="str">
        <f t="shared" ca="1" si="1101"/>
        <v/>
      </c>
      <c r="V1171" s="25" t="str">
        <f t="shared" ca="1" si="1120"/>
        <v/>
      </c>
      <c r="W1171" s="25" t="str">
        <f t="shared" ca="1" si="1102"/>
        <v/>
      </c>
      <c r="X1171" s="25" t="str">
        <f t="shared" ca="1" si="1121"/>
        <v/>
      </c>
      <c r="Y1171" s="25" t="str">
        <f t="shared" ca="1" si="1103"/>
        <v/>
      </c>
      <c r="Z1171" s="25" t="str">
        <f t="shared" ca="1" si="1095"/>
        <v/>
      </c>
      <c r="AA1171" s="25" t="str">
        <f t="shared" ca="1" si="1122"/>
        <v/>
      </c>
      <c r="AB1171" s="25" t="str">
        <f ca="1">IF($H1171="","",IF($Q1171="x",SUM(U$3:W1171)+SUM(Z$3:AA1171)-SUM(AB$3:AB1170),0))</f>
        <v/>
      </c>
      <c r="AC1171" s="25" t="str">
        <f t="shared" ca="1" si="1123"/>
        <v/>
      </c>
      <c r="AD1171" s="25" t="str">
        <f t="shared" ca="1" si="1104"/>
        <v/>
      </c>
      <c r="AE1171" s="7"/>
      <c r="AF1171" s="25" t="str">
        <f t="shared" ca="1" si="1124"/>
        <v/>
      </c>
      <c r="AG1171" s="25">
        <f ca="1">SUM(AF$3:AF1171)</f>
        <v>0</v>
      </c>
      <c r="AH1171" s="25" t="str">
        <f t="shared" ca="1" si="1125"/>
        <v/>
      </c>
      <c r="AI1171" s="25" t="str">
        <f t="shared" ca="1" si="1105"/>
        <v/>
      </c>
      <c r="AJ1171" s="25" t="str">
        <f t="shared" ca="1" si="1126"/>
        <v/>
      </c>
      <c r="AK1171" s="25" t="str">
        <f t="shared" ca="1" si="1106"/>
        <v/>
      </c>
      <c r="AL1171" s="25" t="str">
        <f t="shared" ca="1" si="1127"/>
        <v/>
      </c>
      <c r="AM1171" s="25" t="str">
        <f t="shared" ca="1" si="1107"/>
        <v/>
      </c>
      <c r="AN1171" s="25" t="str">
        <f t="shared" ca="1" si="1128"/>
        <v/>
      </c>
      <c r="AO1171" s="25" t="str">
        <f t="shared" ca="1" si="1129"/>
        <v/>
      </c>
      <c r="AP1171" s="25" t="str">
        <f ca="1">IF($H1171="","",IF($Q1171="x",SUM(AI$3:AK1171)+SUM(AN$3:AO1171)-SUM(AP$3:AP1170),0))</f>
        <v/>
      </c>
      <c r="AQ1171" s="25" t="str">
        <f t="shared" ca="1" si="1130"/>
        <v/>
      </c>
      <c r="AR1171" s="25" t="str">
        <f t="shared" ca="1" si="1108"/>
        <v/>
      </c>
      <c r="AS1171" s="7"/>
      <c r="AT1171" s="25" t="str">
        <f t="shared" ca="1" si="1131"/>
        <v/>
      </c>
      <c r="AU1171" s="25">
        <f ca="1">SUM(AT$3:AT1171)</f>
        <v>0</v>
      </c>
      <c r="AV1171" s="25" t="str">
        <f t="shared" ca="1" si="1132"/>
        <v/>
      </c>
      <c r="AW1171" s="25" t="str">
        <f t="shared" ca="1" si="1109"/>
        <v/>
      </c>
      <c r="AX1171" s="25" t="str">
        <f t="shared" ca="1" si="1133"/>
        <v/>
      </c>
      <c r="AY1171" s="25" t="str">
        <f t="shared" ca="1" si="1134"/>
        <v/>
      </c>
      <c r="AZ1171" s="25" t="str">
        <f t="shared" ca="1" si="1135"/>
        <v/>
      </c>
      <c r="BA1171" s="25" t="str">
        <f t="shared" ca="1" si="1136"/>
        <v/>
      </c>
      <c r="BB1171" s="25" t="str">
        <f t="shared" ca="1" si="1137"/>
        <v/>
      </c>
      <c r="BC1171" s="25" t="str">
        <f t="shared" ca="1" si="1138"/>
        <v/>
      </c>
      <c r="BD1171" s="25" t="str">
        <f ca="1">IF($H1171="","",IF($Q1171="x",SUM(AW$3:AY1171)+SUM(BB$3:BC1171)-SUM(BD$3:BD1170),0))</f>
        <v/>
      </c>
      <c r="BE1171" s="25" t="str">
        <f t="shared" ca="1" si="1139"/>
        <v/>
      </c>
      <c r="BF1171" s="25" t="str">
        <f t="shared" ca="1" si="1110"/>
        <v/>
      </c>
      <c r="BG1171" s="7"/>
      <c r="BI1171" s="25" t="str">
        <f t="shared" ca="1" si="1140"/>
        <v/>
      </c>
      <c r="BJ1171" s="25">
        <f ca="1">SUM(BI$3:BI1171)</f>
        <v>0</v>
      </c>
      <c r="BK1171" s="25" t="str">
        <f t="shared" ca="1" si="1152"/>
        <v/>
      </c>
      <c r="BL1171" s="25" t="str">
        <f t="shared" ca="1" si="1111"/>
        <v/>
      </c>
      <c r="BM1171" s="25" t="str">
        <f t="shared" ca="1" si="1141"/>
        <v/>
      </c>
      <c r="BN1171" s="25" t="str">
        <f t="shared" ca="1" si="1142"/>
        <v/>
      </c>
      <c r="BO1171" s="25" t="str">
        <f t="shared" ca="1" si="1143"/>
        <v/>
      </c>
      <c r="BP1171" s="25" t="str">
        <f t="shared" ca="1" si="1144"/>
        <v/>
      </c>
      <c r="BQ1171" s="25" t="str">
        <f t="shared" ca="1" si="1145"/>
        <v/>
      </c>
      <c r="BR1171" s="25" t="str">
        <f t="shared" ca="1" si="1146"/>
        <v/>
      </c>
      <c r="BS1171" s="25" t="str">
        <f ca="1">IF($H1171="","",IF($Q1171="x",SUM(BL$3:BN1171)+SUM(BQ$3:BR1171)-SUM(BS$3:BS1170),0))</f>
        <v/>
      </c>
      <c r="BT1171" s="25" t="str">
        <f t="shared" ca="1" si="1147"/>
        <v/>
      </c>
      <c r="BU1171" s="25" t="str">
        <f t="shared" ca="1" si="1112"/>
        <v/>
      </c>
      <c r="BV1171" s="7"/>
      <c r="BY1171" s="7"/>
      <c r="CB1171" s="131">
        <f t="shared" si="1096"/>
        <v>1168</v>
      </c>
      <c r="CC1171" s="132" t="str">
        <f t="shared" ca="1" si="1148"/>
        <v/>
      </c>
      <c r="CD1171" s="133" t="str">
        <f t="shared" ca="1" si="1097"/>
        <v/>
      </c>
      <c r="CE1171" s="133" t="str">
        <f t="shared" ca="1" si="1149"/>
        <v/>
      </c>
      <c r="CF1171" s="133" t="str">
        <f t="shared" ca="1" si="1098"/>
        <v/>
      </c>
      <c r="CG1171" s="133" t="str">
        <f t="shared" ca="1" si="1150"/>
        <v/>
      </c>
      <c r="CH1171" s="133" t="str">
        <f ca="1">IF($H1171="","",IF(MONTH($H1171)=MONTH($C$4)-1,MAX(0,(CG1171-SUM(N1160:N1171)+SUM(O1160:O1171))-(VLOOKUP(CB1171-12,$CB$3:$CH1170,6,FALSE))),0)*0.25)</f>
        <v/>
      </c>
      <c r="CI1171" s="133" t="str">
        <f ca="1">IF($H1171="","",CG1171-SUM($CH$4:$CH1171))</f>
        <v/>
      </c>
      <c r="CK1171" s="133" t="str">
        <f ca="1">IF($H1171="","",SUM($N$4:$N1171)+$CK$3)</f>
        <v/>
      </c>
      <c r="CL1171" s="133" t="str">
        <f ca="1">IF($H1171="","",SUM($O$4:$O1171))</f>
        <v/>
      </c>
      <c r="CM1171" s="133" t="str">
        <f t="shared" ca="1" si="1153"/>
        <v/>
      </c>
      <c r="CN1171" s="133" t="str">
        <f ca="1">IF($H1171="","",ROUND(IF(MONTH($H1171)=MONTH($C$4)-1,BT1171*(1+CC1171)-SUM($CM$4:$CM1171),0),2))</f>
        <v/>
      </c>
      <c r="CZ1171" s="132" t="str">
        <f t="shared" ca="1" si="1113"/>
        <v/>
      </c>
    </row>
    <row r="1172" spans="6:104" x14ac:dyDescent="0.2">
      <c r="F1172" s="3">
        <v>1169</v>
      </c>
      <c r="G1172" s="3">
        <f t="shared" si="1094"/>
        <v>98</v>
      </c>
      <c r="H1172" s="8" t="str">
        <f t="shared" ca="1" si="1151"/>
        <v/>
      </c>
      <c r="I1172" s="6" t="str">
        <f t="shared" ca="1" si="1099"/>
        <v/>
      </c>
      <c r="J1172" s="6" t="str">
        <f t="shared" ca="1" si="1100"/>
        <v/>
      </c>
      <c r="K1172" s="7"/>
      <c r="L1172" s="6" t="str">
        <f ca="1">IF($H1172="","",IF($J1172="",VLOOKUP($I1172,Sterbetafeln!$A$4:$I$124,$D$10,FALSE),MAX(0.0005,VLOOKUP($I1172,Sterbetafeln!$A$4:$I$124,$D$10,FALSE)*VLOOKUP($J1172,Sterbetafeln!$A$4:$I$124,$D$13,FALSE))))</f>
        <v/>
      </c>
      <c r="M1172" s="78">
        <f ca="1">SUM($O$3:$O1172)</f>
        <v>0</v>
      </c>
      <c r="N1172" s="25" t="str">
        <f t="shared" ca="1" si="1114"/>
        <v/>
      </c>
      <c r="O1172" s="25" t="str">
        <f t="shared" ca="1" si="1115"/>
        <v/>
      </c>
      <c r="P1172" s="25" t="str">
        <f t="shared" ca="1" si="1116"/>
        <v/>
      </c>
      <c r="Q1172" s="7" t="str">
        <f t="shared" ca="1" si="1117"/>
        <v/>
      </c>
      <c r="R1172" s="25" t="str">
        <f t="shared" ca="1" si="1118"/>
        <v/>
      </c>
      <c r="S1172" s="25">
        <f ca="1">SUM(R$3:R1172)</f>
        <v>0</v>
      </c>
      <c r="T1172" s="25" t="str">
        <f t="shared" ca="1" si="1119"/>
        <v/>
      </c>
      <c r="U1172" s="25" t="str">
        <f t="shared" ca="1" si="1101"/>
        <v/>
      </c>
      <c r="V1172" s="25" t="str">
        <f t="shared" ca="1" si="1120"/>
        <v/>
      </c>
      <c r="W1172" s="25" t="str">
        <f t="shared" ca="1" si="1102"/>
        <v/>
      </c>
      <c r="X1172" s="25" t="str">
        <f t="shared" ca="1" si="1121"/>
        <v/>
      </c>
      <c r="Y1172" s="25" t="str">
        <f t="shared" ca="1" si="1103"/>
        <v/>
      </c>
      <c r="Z1172" s="25" t="str">
        <f t="shared" ca="1" si="1095"/>
        <v/>
      </c>
      <c r="AA1172" s="25" t="str">
        <f t="shared" ca="1" si="1122"/>
        <v/>
      </c>
      <c r="AB1172" s="25" t="str">
        <f ca="1">IF($H1172="","",IF($Q1172="x",SUM(U$3:W1172)+SUM(Z$3:AA1172)-SUM(AB$3:AB1171),0))</f>
        <v/>
      </c>
      <c r="AC1172" s="25" t="str">
        <f t="shared" ca="1" si="1123"/>
        <v/>
      </c>
      <c r="AD1172" s="25" t="str">
        <f t="shared" ca="1" si="1104"/>
        <v/>
      </c>
      <c r="AE1172" s="7"/>
      <c r="AF1172" s="25" t="str">
        <f t="shared" ca="1" si="1124"/>
        <v/>
      </c>
      <c r="AG1172" s="25">
        <f ca="1">SUM(AF$3:AF1172)</f>
        <v>0</v>
      </c>
      <c r="AH1172" s="25" t="str">
        <f t="shared" ca="1" si="1125"/>
        <v/>
      </c>
      <c r="AI1172" s="25" t="str">
        <f t="shared" ca="1" si="1105"/>
        <v/>
      </c>
      <c r="AJ1172" s="25" t="str">
        <f t="shared" ca="1" si="1126"/>
        <v/>
      </c>
      <c r="AK1172" s="25" t="str">
        <f t="shared" ca="1" si="1106"/>
        <v/>
      </c>
      <c r="AL1172" s="25" t="str">
        <f t="shared" ca="1" si="1127"/>
        <v/>
      </c>
      <c r="AM1172" s="25" t="str">
        <f t="shared" ca="1" si="1107"/>
        <v/>
      </c>
      <c r="AN1172" s="25" t="str">
        <f t="shared" ca="1" si="1128"/>
        <v/>
      </c>
      <c r="AO1172" s="25" t="str">
        <f t="shared" ca="1" si="1129"/>
        <v/>
      </c>
      <c r="AP1172" s="25" t="str">
        <f ca="1">IF($H1172="","",IF($Q1172="x",SUM(AI$3:AK1172)+SUM(AN$3:AO1172)-SUM(AP$3:AP1171),0))</f>
        <v/>
      </c>
      <c r="AQ1172" s="25" t="str">
        <f t="shared" ca="1" si="1130"/>
        <v/>
      </c>
      <c r="AR1172" s="25" t="str">
        <f t="shared" ca="1" si="1108"/>
        <v/>
      </c>
      <c r="AS1172" s="7"/>
      <c r="AT1172" s="25" t="str">
        <f t="shared" ca="1" si="1131"/>
        <v/>
      </c>
      <c r="AU1172" s="25">
        <f ca="1">SUM(AT$3:AT1172)</f>
        <v>0</v>
      </c>
      <c r="AV1172" s="25" t="str">
        <f t="shared" ca="1" si="1132"/>
        <v/>
      </c>
      <c r="AW1172" s="25" t="str">
        <f t="shared" ca="1" si="1109"/>
        <v/>
      </c>
      <c r="AX1172" s="25" t="str">
        <f t="shared" ca="1" si="1133"/>
        <v/>
      </c>
      <c r="AY1172" s="25" t="str">
        <f t="shared" ca="1" si="1134"/>
        <v/>
      </c>
      <c r="AZ1172" s="25" t="str">
        <f t="shared" ca="1" si="1135"/>
        <v/>
      </c>
      <c r="BA1172" s="25" t="str">
        <f t="shared" ca="1" si="1136"/>
        <v/>
      </c>
      <c r="BB1172" s="25" t="str">
        <f t="shared" ca="1" si="1137"/>
        <v/>
      </c>
      <c r="BC1172" s="25" t="str">
        <f t="shared" ca="1" si="1138"/>
        <v/>
      </c>
      <c r="BD1172" s="25" t="str">
        <f ca="1">IF($H1172="","",IF($Q1172="x",SUM(AW$3:AY1172)+SUM(BB$3:BC1172)-SUM(BD$3:BD1171),0))</f>
        <v/>
      </c>
      <c r="BE1172" s="25" t="str">
        <f t="shared" ca="1" si="1139"/>
        <v/>
      </c>
      <c r="BF1172" s="25" t="str">
        <f t="shared" ca="1" si="1110"/>
        <v/>
      </c>
      <c r="BG1172" s="7"/>
      <c r="BI1172" s="25" t="str">
        <f t="shared" ca="1" si="1140"/>
        <v/>
      </c>
      <c r="BJ1172" s="25">
        <f ca="1">SUM(BI$3:BI1172)</f>
        <v>0</v>
      </c>
      <c r="BK1172" s="25" t="str">
        <f t="shared" ca="1" si="1152"/>
        <v/>
      </c>
      <c r="BL1172" s="25" t="str">
        <f t="shared" ca="1" si="1111"/>
        <v/>
      </c>
      <c r="BM1172" s="25" t="str">
        <f t="shared" ca="1" si="1141"/>
        <v/>
      </c>
      <c r="BN1172" s="25" t="str">
        <f t="shared" ca="1" si="1142"/>
        <v/>
      </c>
      <c r="BO1172" s="25" t="str">
        <f t="shared" ca="1" si="1143"/>
        <v/>
      </c>
      <c r="BP1172" s="25" t="str">
        <f t="shared" ca="1" si="1144"/>
        <v/>
      </c>
      <c r="BQ1172" s="25" t="str">
        <f t="shared" ca="1" si="1145"/>
        <v/>
      </c>
      <c r="BR1172" s="25" t="str">
        <f t="shared" ca="1" si="1146"/>
        <v/>
      </c>
      <c r="BS1172" s="25" t="str">
        <f ca="1">IF($H1172="","",IF($Q1172="x",SUM(BL$3:BN1172)+SUM(BQ$3:BR1172)-SUM(BS$3:BS1171),0))</f>
        <v/>
      </c>
      <c r="BT1172" s="25" t="str">
        <f t="shared" ca="1" si="1147"/>
        <v/>
      </c>
      <c r="BU1172" s="25" t="str">
        <f t="shared" ca="1" si="1112"/>
        <v/>
      </c>
      <c r="BV1172" s="7"/>
      <c r="BY1172" s="7"/>
      <c r="CB1172" s="131">
        <f t="shared" si="1096"/>
        <v>1169</v>
      </c>
      <c r="CC1172" s="132" t="str">
        <f t="shared" ca="1" si="1148"/>
        <v/>
      </c>
      <c r="CD1172" s="133" t="str">
        <f t="shared" ca="1" si="1097"/>
        <v/>
      </c>
      <c r="CE1172" s="133" t="str">
        <f t="shared" ca="1" si="1149"/>
        <v/>
      </c>
      <c r="CF1172" s="133" t="str">
        <f t="shared" ca="1" si="1098"/>
        <v/>
      </c>
      <c r="CG1172" s="133" t="str">
        <f t="shared" ca="1" si="1150"/>
        <v/>
      </c>
      <c r="CH1172" s="133" t="str">
        <f ca="1">IF($H1172="","",IF(MONTH($H1172)=MONTH($C$4)-1,MAX(0,(CG1172-SUM(N1161:N1172)+SUM(O1161:O1172))-(VLOOKUP(CB1172-12,$CB$3:$CH1171,6,FALSE))),0)*0.25)</f>
        <v/>
      </c>
      <c r="CI1172" s="133" t="str">
        <f ca="1">IF($H1172="","",CG1172-SUM($CH$4:$CH1172))</f>
        <v/>
      </c>
      <c r="CK1172" s="133" t="str">
        <f ca="1">IF($H1172="","",SUM($N$4:$N1172)+$CK$3)</f>
        <v/>
      </c>
      <c r="CL1172" s="133" t="str">
        <f ca="1">IF($H1172="","",SUM($O$4:$O1172))</f>
        <v/>
      </c>
      <c r="CM1172" s="133" t="str">
        <f t="shared" ca="1" si="1153"/>
        <v/>
      </c>
      <c r="CN1172" s="133" t="str">
        <f ca="1">IF($H1172="","",ROUND(IF(MONTH($H1172)=MONTH($C$4)-1,BT1172*(1+CC1172)-SUM($CM$4:$CM1172),0),2))</f>
        <v/>
      </c>
      <c r="CZ1172" s="132" t="str">
        <f t="shared" ca="1" si="1113"/>
        <v/>
      </c>
    </row>
    <row r="1173" spans="6:104" x14ac:dyDescent="0.2">
      <c r="F1173" s="3">
        <v>1170</v>
      </c>
      <c r="G1173" s="3">
        <f t="shared" si="1094"/>
        <v>98</v>
      </c>
      <c r="H1173" s="8" t="str">
        <f t="shared" ca="1" si="1151"/>
        <v/>
      </c>
      <c r="I1173" s="6" t="str">
        <f t="shared" ca="1" si="1099"/>
        <v/>
      </c>
      <c r="J1173" s="6" t="str">
        <f t="shared" ca="1" si="1100"/>
        <v/>
      </c>
      <c r="K1173" s="7"/>
      <c r="L1173" s="6" t="str">
        <f ca="1">IF($H1173="","",IF($J1173="",VLOOKUP($I1173,Sterbetafeln!$A$4:$I$124,$D$10,FALSE),MAX(0.0005,VLOOKUP($I1173,Sterbetafeln!$A$4:$I$124,$D$10,FALSE)*VLOOKUP($J1173,Sterbetafeln!$A$4:$I$124,$D$13,FALSE))))</f>
        <v/>
      </c>
      <c r="M1173" s="78">
        <f ca="1">SUM($O$3:$O1173)</f>
        <v>0</v>
      </c>
      <c r="N1173" s="25" t="str">
        <f t="shared" ca="1" si="1114"/>
        <v/>
      </c>
      <c r="O1173" s="25" t="str">
        <f t="shared" ca="1" si="1115"/>
        <v/>
      </c>
      <c r="P1173" s="25" t="str">
        <f t="shared" ca="1" si="1116"/>
        <v/>
      </c>
      <c r="Q1173" s="7" t="str">
        <f t="shared" ca="1" si="1117"/>
        <v/>
      </c>
      <c r="R1173" s="25" t="str">
        <f t="shared" ca="1" si="1118"/>
        <v/>
      </c>
      <c r="S1173" s="25">
        <f ca="1">SUM(R$3:R1173)</f>
        <v>0</v>
      </c>
      <c r="T1173" s="25" t="str">
        <f t="shared" ca="1" si="1119"/>
        <v/>
      </c>
      <c r="U1173" s="25" t="str">
        <f t="shared" ca="1" si="1101"/>
        <v/>
      </c>
      <c r="V1173" s="25" t="str">
        <f t="shared" ca="1" si="1120"/>
        <v/>
      </c>
      <c r="W1173" s="25" t="str">
        <f t="shared" ca="1" si="1102"/>
        <v/>
      </c>
      <c r="X1173" s="25" t="str">
        <f t="shared" ca="1" si="1121"/>
        <v/>
      </c>
      <c r="Y1173" s="25" t="str">
        <f t="shared" ca="1" si="1103"/>
        <v/>
      </c>
      <c r="Z1173" s="25" t="str">
        <f t="shared" ca="1" si="1095"/>
        <v/>
      </c>
      <c r="AA1173" s="25" t="str">
        <f t="shared" ca="1" si="1122"/>
        <v/>
      </c>
      <c r="AB1173" s="25" t="str">
        <f ca="1">IF($H1173="","",IF($Q1173="x",SUM(U$3:W1173)+SUM(Z$3:AA1173)-SUM(AB$3:AB1172),0))</f>
        <v/>
      </c>
      <c r="AC1173" s="25" t="str">
        <f t="shared" ca="1" si="1123"/>
        <v/>
      </c>
      <c r="AD1173" s="25" t="str">
        <f t="shared" ca="1" si="1104"/>
        <v/>
      </c>
      <c r="AE1173" s="7"/>
      <c r="AF1173" s="25" t="str">
        <f t="shared" ca="1" si="1124"/>
        <v/>
      </c>
      <c r="AG1173" s="25">
        <f ca="1">SUM(AF$3:AF1173)</f>
        <v>0</v>
      </c>
      <c r="AH1173" s="25" t="str">
        <f t="shared" ca="1" si="1125"/>
        <v/>
      </c>
      <c r="AI1173" s="25" t="str">
        <f t="shared" ca="1" si="1105"/>
        <v/>
      </c>
      <c r="AJ1173" s="25" t="str">
        <f t="shared" ca="1" si="1126"/>
        <v/>
      </c>
      <c r="AK1173" s="25" t="str">
        <f t="shared" ca="1" si="1106"/>
        <v/>
      </c>
      <c r="AL1173" s="25" t="str">
        <f t="shared" ca="1" si="1127"/>
        <v/>
      </c>
      <c r="AM1173" s="25" t="str">
        <f t="shared" ca="1" si="1107"/>
        <v/>
      </c>
      <c r="AN1173" s="25" t="str">
        <f t="shared" ca="1" si="1128"/>
        <v/>
      </c>
      <c r="AO1173" s="25" t="str">
        <f t="shared" ca="1" si="1129"/>
        <v/>
      </c>
      <c r="AP1173" s="25" t="str">
        <f ca="1">IF($H1173="","",IF($Q1173="x",SUM(AI$3:AK1173)+SUM(AN$3:AO1173)-SUM(AP$3:AP1172),0))</f>
        <v/>
      </c>
      <c r="AQ1173" s="25" t="str">
        <f t="shared" ca="1" si="1130"/>
        <v/>
      </c>
      <c r="AR1173" s="25" t="str">
        <f t="shared" ca="1" si="1108"/>
        <v/>
      </c>
      <c r="AS1173" s="7"/>
      <c r="AT1173" s="25" t="str">
        <f t="shared" ca="1" si="1131"/>
        <v/>
      </c>
      <c r="AU1173" s="25">
        <f ca="1">SUM(AT$3:AT1173)</f>
        <v>0</v>
      </c>
      <c r="AV1173" s="25" t="str">
        <f t="shared" ca="1" si="1132"/>
        <v/>
      </c>
      <c r="AW1173" s="25" t="str">
        <f t="shared" ca="1" si="1109"/>
        <v/>
      </c>
      <c r="AX1173" s="25" t="str">
        <f t="shared" ca="1" si="1133"/>
        <v/>
      </c>
      <c r="AY1173" s="25" t="str">
        <f t="shared" ca="1" si="1134"/>
        <v/>
      </c>
      <c r="AZ1173" s="25" t="str">
        <f t="shared" ca="1" si="1135"/>
        <v/>
      </c>
      <c r="BA1173" s="25" t="str">
        <f t="shared" ca="1" si="1136"/>
        <v/>
      </c>
      <c r="BB1173" s="25" t="str">
        <f t="shared" ca="1" si="1137"/>
        <v/>
      </c>
      <c r="BC1173" s="25" t="str">
        <f t="shared" ca="1" si="1138"/>
        <v/>
      </c>
      <c r="BD1173" s="25" t="str">
        <f ca="1">IF($H1173="","",IF($Q1173="x",SUM(AW$3:AY1173)+SUM(BB$3:BC1173)-SUM(BD$3:BD1172),0))</f>
        <v/>
      </c>
      <c r="BE1173" s="25" t="str">
        <f t="shared" ca="1" si="1139"/>
        <v/>
      </c>
      <c r="BF1173" s="25" t="str">
        <f t="shared" ca="1" si="1110"/>
        <v/>
      </c>
      <c r="BG1173" s="7"/>
      <c r="BI1173" s="25" t="str">
        <f t="shared" ca="1" si="1140"/>
        <v/>
      </c>
      <c r="BJ1173" s="25">
        <f ca="1">SUM(BI$3:BI1173)</f>
        <v>0</v>
      </c>
      <c r="BK1173" s="25" t="str">
        <f t="shared" ca="1" si="1152"/>
        <v/>
      </c>
      <c r="BL1173" s="25" t="str">
        <f t="shared" ca="1" si="1111"/>
        <v/>
      </c>
      <c r="BM1173" s="25" t="str">
        <f t="shared" ca="1" si="1141"/>
        <v/>
      </c>
      <c r="BN1173" s="25" t="str">
        <f t="shared" ca="1" si="1142"/>
        <v/>
      </c>
      <c r="BO1173" s="25" t="str">
        <f t="shared" ca="1" si="1143"/>
        <v/>
      </c>
      <c r="BP1173" s="25" t="str">
        <f t="shared" ca="1" si="1144"/>
        <v/>
      </c>
      <c r="BQ1173" s="25" t="str">
        <f t="shared" ca="1" si="1145"/>
        <v/>
      </c>
      <c r="BR1173" s="25" t="str">
        <f t="shared" ca="1" si="1146"/>
        <v/>
      </c>
      <c r="BS1173" s="25" t="str">
        <f ca="1">IF($H1173="","",IF($Q1173="x",SUM(BL$3:BN1173)+SUM(BQ$3:BR1173)-SUM(BS$3:BS1172),0))</f>
        <v/>
      </c>
      <c r="BT1173" s="25" t="str">
        <f t="shared" ca="1" si="1147"/>
        <v/>
      </c>
      <c r="BU1173" s="25" t="str">
        <f t="shared" ca="1" si="1112"/>
        <v/>
      </c>
      <c r="BV1173" s="7"/>
      <c r="BY1173" s="7"/>
      <c r="CB1173" s="131">
        <f t="shared" si="1096"/>
        <v>1170</v>
      </c>
      <c r="CC1173" s="132" t="str">
        <f t="shared" ca="1" si="1148"/>
        <v/>
      </c>
      <c r="CD1173" s="133" t="str">
        <f t="shared" ca="1" si="1097"/>
        <v/>
      </c>
      <c r="CE1173" s="133" t="str">
        <f t="shared" ca="1" si="1149"/>
        <v/>
      </c>
      <c r="CF1173" s="133" t="str">
        <f t="shared" ca="1" si="1098"/>
        <v/>
      </c>
      <c r="CG1173" s="133" t="str">
        <f t="shared" ca="1" si="1150"/>
        <v/>
      </c>
      <c r="CH1173" s="133" t="str">
        <f ca="1">IF($H1173="","",IF(MONTH($H1173)=MONTH($C$4)-1,MAX(0,(CG1173-SUM(N1162:N1173)+SUM(O1162:O1173))-(VLOOKUP(CB1173-12,$CB$3:$CH1172,6,FALSE))),0)*0.25)</f>
        <v/>
      </c>
      <c r="CI1173" s="133" t="str">
        <f ca="1">IF($H1173="","",CG1173-SUM($CH$4:$CH1173))</f>
        <v/>
      </c>
      <c r="CK1173" s="133" t="str">
        <f ca="1">IF($H1173="","",SUM($N$4:$N1173)+$CK$3)</f>
        <v/>
      </c>
      <c r="CL1173" s="133" t="str">
        <f ca="1">IF($H1173="","",SUM($O$4:$O1173))</f>
        <v/>
      </c>
      <c r="CM1173" s="133" t="str">
        <f t="shared" ca="1" si="1153"/>
        <v/>
      </c>
      <c r="CN1173" s="133" t="str">
        <f ca="1">IF($H1173="","",ROUND(IF(MONTH($H1173)=MONTH($C$4)-1,BT1173*(1+CC1173)-SUM($CM$4:$CM1173),0),2))</f>
        <v/>
      </c>
      <c r="CZ1173" s="132" t="str">
        <f t="shared" ca="1" si="1113"/>
        <v/>
      </c>
    </row>
    <row r="1174" spans="6:104" x14ac:dyDescent="0.2">
      <c r="F1174" s="3">
        <v>1171</v>
      </c>
      <c r="G1174" s="3">
        <f t="shared" si="1094"/>
        <v>98</v>
      </c>
      <c r="H1174" s="8" t="str">
        <f t="shared" ca="1" si="1151"/>
        <v/>
      </c>
      <c r="I1174" s="6" t="str">
        <f t="shared" ca="1" si="1099"/>
        <v/>
      </c>
      <c r="J1174" s="6" t="str">
        <f t="shared" ca="1" si="1100"/>
        <v/>
      </c>
      <c r="K1174" s="7"/>
      <c r="L1174" s="6" t="str">
        <f ca="1">IF($H1174="","",IF($J1174="",VLOOKUP($I1174,Sterbetafeln!$A$4:$I$124,$D$10,FALSE),MAX(0.0005,VLOOKUP($I1174,Sterbetafeln!$A$4:$I$124,$D$10,FALSE)*VLOOKUP($J1174,Sterbetafeln!$A$4:$I$124,$D$13,FALSE))))</f>
        <v/>
      </c>
      <c r="M1174" s="78">
        <f ca="1">SUM($O$3:$O1174)</f>
        <v>0</v>
      </c>
      <c r="N1174" s="25" t="str">
        <f t="shared" ca="1" si="1114"/>
        <v/>
      </c>
      <c r="O1174" s="25" t="str">
        <f t="shared" ca="1" si="1115"/>
        <v/>
      </c>
      <c r="P1174" s="25" t="str">
        <f t="shared" ca="1" si="1116"/>
        <v/>
      </c>
      <c r="Q1174" s="7" t="str">
        <f t="shared" ca="1" si="1117"/>
        <v/>
      </c>
      <c r="R1174" s="25" t="str">
        <f t="shared" ca="1" si="1118"/>
        <v/>
      </c>
      <c r="S1174" s="25">
        <f ca="1">SUM(R$3:R1174)</f>
        <v>0</v>
      </c>
      <c r="T1174" s="25" t="str">
        <f t="shared" ca="1" si="1119"/>
        <v/>
      </c>
      <c r="U1174" s="25" t="str">
        <f t="shared" ca="1" si="1101"/>
        <v/>
      </c>
      <c r="V1174" s="25" t="str">
        <f t="shared" ca="1" si="1120"/>
        <v/>
      </c>
      <c r="W1174" s="25" t="str">
        <f t="shared" ca="1" si="1102"/>
        <v/>
      </c>
      <c r="X1174" s="25" t="str">
        <f t="shared" ca="1" si="1121"/>
        <v/>
      </c>
      <c r="Y1174" s="25" t="str">
        <f t="shared" ca="1" si="1103"/>
        <v/>
      </c>
      <c r="Z1174" s="25" t="str">
        <f t="shared" ca="1" si="1095"/>
        <v/>
      </c>
      <c r="AA1174" s="25" t="str">
        <f t="shared" ca="1" si="1122"/>
        <v/>
      </c>
      <c r="AB1174" s="25" t="str">
        <f ca="1">IF($H1174="","",IF($Q1174="x",SUM(U$3:W1174)+SUM(Z$3:AA1174)-SUM(AB$3:AB1173),0))</f>
        <v/>
      </c>
      <c r="AC1174" s="25" t="str">
        <f t="shared" ca="1" si="1123"/>
        <v/>
      </c>
      <c r="AD1174" s="25" t="str">
        <f t="shared" ca="1" si="1104"/>
        <v/>
      </c>
      <c r="AE1174" s="7"/>
      <c r="AF1174" s="25" t="str">
        <f t="shared" ca="1" si="1124"/>
        <v/>
      </c>
      <c r="AG1174" s="25">
        <f ca="1">SUM(AF$3:AF1174)</f>
        <v>0</v>
      </c>
      <c r="AH1174" s="25" t="str">
        <f t="shared" ca="1" si="1125"/>
        <v/>
      </c>
      <c r="AI1174" s="25" t="str">
        <f t="shared" ca="1" si="1105"/>
        <v/>
      </c>
      <c r="AJ1174" s="25" t="str">
        <f t="shared" ca="1" si="1126"/>
        <v/>
      </c>
      <c r="AK1174" s="25" t="str">
        <f t="shared" ca="1" si="1106"/>
        <v/>
      </c>
      <c r="AL1174" s="25" t="str">
        <f t="shared" ca="1" si="1127"/>
        <v/>
      </c>
      <c r="AM1174" s="25" t="str">
        <f t="shared" ca="1" si="1107"/>
        <v/>
      </c>
      <c r="AN1174" s="25" t="str">
        <f t="shared" ca="1" si="1128"/>
        <v/>
      </c>
      <c r="AO1174" s="25" t="str">
        <f t="shared" ca="1" si="1129"/>
        <v/>
      </c>
      <c r="AP1174" s="25" t="str">
        <f ca="1">IF($H1174="","",IF($Q1174="x",SUM(AI$3:AK1174)+SUM(AN$3:AO1174)-SUM(AP$3:AP1173),0))</f>
        <v/>
      </c>
      <c r="AQ1174" s="25" t="str">
        <f t="shared" ca="1" si="1130"/>
        <v/>
      </c>
      <c r="AR1174" s="25" t="str">
        <f t="shared" ca="1" si="1108"/>
        <v/>
      </c>
      <c r="AS1174" s="7"/>
      <c r="AT1174" s="25" t="str">
        <f t="shared" ca="1" si="1131"/>
        <v/>
      </c>
      <c r="AU1174" s="25">
        <f ca="1">SUM(AT$3:AT1174)</f>
        <v>0</v>
      </c>
      <c r="AV1174" s="25" t="str">
        <f t="shared" ca="1" si="1132"/>
        <v/>
      </c>
      <c r="AW1174" s="25" t="str">
        <f t="shared" ca="1" si="1109"/>
        <v/>
      </c>
      <c r="AX1174" s="25" t="str">
        <f t="shared" ca="1" si="1133"/>
        <v/>
      </c>
      <c r="AY1174" s="25" t="str">
        <f t="shared" ca="1" si="1134"/>
        <v/>
      </c>
      <c r="AZ1174" s="25" t="str">
        <f t="shared" ca="1" si="1135"/>
        <v/>
      </c>
      <c r="BA1174" s="25" t="str">
        <f t="shared" ca="1" si="1136"/>
        <v/>
      </c>
      <c r="BB1174" s="25" t="str">
        <f t="shared" ca="1" si="1137"/>
        <v/>
      </c>
      <c r="BC1174" s="25" t="str">
        <f t="shared" ca="1" si="1138"/>
        <v/>
      </c>
      <c r="BD1174" s="25" t="str">
        <f ca="1">IF($H1174="","",IF($Q1174="x",SUM(AW$3:AY1174)+SUM(BB$3:BC1174)-SUM(BD$3:BD1173),0))</f>
        <v/>
      </c>
      <c r="BE1174" s="25" t="str">
        <f t="shared" ca="1" si="1139"/>
        <v/>
      </c>
      <c r="BF1174" s="25" t="str">
        <f t="shared" ca="1" si="1110"/>
        <v/>
      </c>
      <c r="BG1174" s="7"/>
      <c r="BI1174" s="25" t="str">
        <f t="shared" ca="1" si="1140"/>
        <v/>
      </c>
      <c r="BJ1174" s="25">
        <f ca="1">SUM(BI$3:BI1174)</f>
        <v>0</v>
      </c>
      <c r="BK1174" s="25" t="str">
        <f t="shared" ca="1" si="1152"/>
        <v/>
      </c>
      <c r="BL1174" s="25" t="str">
        <f t="shared" ca="1" si="1111"/>
        <v/>
      </c>
      <c r="BM1174" s="25" t="str">
        <f t="shared" ca="1" si="1141"/>
        <v/>
      </c>
      <c r="BN1174" s="25" t="str">
        <f t="shared" ca="1" si="1142"/>
        <v/>
      </c>
      <c r="BO1174" s="25" t="str">
        <f t="shared" ca="1" si="1143"/>
        <v/>
      </c>
      <c r="BP1174" s="25" t="str">
        <f t="shared" ca="1" si="1144"/>
        <v/>
      </c>
      <c r="BQ1174" s="25" t="str">
        <f t="shared" ca="1" si="1145"/>
        <v/>
      </c>
      <c r="BR1174" s="25" t="str">
        <f t="shared" ca="1" si="1146"/>
        <v/>
      </c>
      <c r="BS1174" s="25" t="str">
        <f ca="1">IF($H1174="","",IF($Q1174="x",SUM(BL$3:BN1174)+SUM(BQ$3:BR1174)-SUM(BS$3:BS1173),0))</f>
        <v/>
      </c>
      <c r="BT1174" s="25" t="str">
        <f t="shared" ca="1" si="1147"/>
        <v/>
      </c>
      <c r="BU1174" s="25" t="str">
        <f t="shared" ca="1" si="1112"/>
        <v/>
      </c>
      <c r="BV1174" s="7"/>
      <c r="BY1174" s="7"/>
      <c r="CB1174" s="131">
        <f t="shared" si="1096"/>
        <v>1171</v>
      </c>
      <c r="CC1174" s="132" t="str">
        <f t="shared" ca="1" si="1148"/>
        <v/>
      </c>
      <c r="CD1174" s="133" t="str">
        <f t="shared" ca="1" si="1097"/>
        <v/>
      </c>
      <c r="CE1174" s="133" t="str">
        <f t="shared" ca="1" si="1149"/>
        <v/>
      </c>
      <c r="CF1174" s="133" t="str">
        <f t="shared" ca="1" si="1098"/>
        <v/>
      </c>
      <c r="CG1174" s="133" t="str">
        <f t="shared" ca="1" si="1150"/>
        <v/>
      </c>
      <c r="CH1174" s="133" t="str">
        <f ca="1">IF($H1174="","",IF(MONTH($H1174)=MONTH($C$4)-1,MAX(0,(CG1174-SUM(N1163:N1174)+SUM(O1163:O1174))-(VLOOKUP(CB1174-12,$CB$3:$CH1173,6,FALSE))),0)*0.25)</f>
        <v/>
      </c>
      <c r="CI1174" s="133" t="str">
        <f ca="1">IF($H1174="","",CG1174-SUM($CH$4:$CH1174))</f>
        <v/>
      </c>
      <c r="CK1174" s="133" t="str">
        <f ca="1">IF($H1174="","",SUM($N$4:$N1174)+$CK$3)</f>
        <v/>
      </c>
      <c r="CL1174" s="133" t="str">
        <f ca="1">IF($H1174="","",SUM($O$4:$O1174))</f>
        <v/>
      </c>
      <c r="CM1174" s="133" t="str">
        <f t="shared" ca="1" si="1153"/>
        <v/>
      </c>
      <c r="CN1174" s="133" t="str">
        <f ca="1">IF($H1174="","",ROUND(IF(MONTH($H1174)=MONTH($C$4)-1,BT1174*(1+CC1174)-SUM($CM$4:$CM1174),0),2))</f>
        <v/>
      </c>
      <c r="CZ1174" s="132" t="str">
        <f t="shared" ca="1" si="1113"/>
        <v/>
      </c>
    </row>
    <row r="1175" spans="6:104" x14ac:dyDescent="0.2">
      <c r="F1175" s="3">
        <v>1172</v>
      </c>
      <c r="G1175" s="3">
        <f t="shared" si="1094"/>
        <v>98</v>
      </c>
      <c r="H1175" s="8" t="str">
        <f t="shared" ca="1" si="1151"/>
        <v/>
      </c>
      <c r="I1175" s="6" t="str">
        <f t="shared" ca="1" si="1099"/>
        <v/>
      </c>
      <c r="J1175" s="6" t="str">
        <f t="shared" ca="1" si="1100"/>
        <v/>
      </c>
      <c r="K1175" s="7"/>
      <c r="L1175" s="6" t="str">
        <f ca="1">IF($H1175="","",IF($J1175="",VLOOKUP($I1175,Sterbetafeln!$A$4:$I$124,$D$10,FALSE),MAX(0.0005,VLOOKUP($I1175,Sterbetafeln!$A$4:$I$124,$D$10,FALSE)*VLOOKUP($J1175,Sterbetafeln!$A$4:$I$124,$D$13,FALSE))))</f>
        <v/>
      </c>
      <c r="M1175" s="78">
        <f ca="1">SUM($O$3:$O1175)</f>
        <v>0</v>
      </c>
      <c r="N1175" s="25" t="str">
        <f t="shared" ca="1" si="1114"/>
        <v/>
      </c>
      <c r="O1175" s="25" t="str">
        <f t="shared" ca="1" si="1115"/>
        <v/>
      </c>
      <c r="P1175" s="25" t="str">
        <f t="shared" ca="1" si="1116"/>
        <v/>
      </c>
      <c r="Q1175" s="7" t="str">
        <f t="shared" ca="1" si="1117"/>
        <v/>
      </c>
      <c r="R1175" s="25" t="str">
        <f t="shared" ca="1" si="1118"/>
        <v/>
      </c>
      <c r="S1175" s="25">
        <f ca="1">SUM(R$3:R1175)</f>
        <v>0</v>
      </c>
      <c r="T1175" s="25" t="str">
        <f t="shared" ca="1" si="1119"/>
        <v/>
      </c>
      <c r="U1175" s="25" t="str">
        <f t="shared" ca="1" si="1101"/>
        <v/>
      </c>
      <c r="V1175" s="25" t="str">
        <f t="shared" ca="1" si="1120"/>
        <v/>
      </c>
      <c r="W1175" s="25" t="str">
        <f t="shared" ca="1" si="1102"/>
        <v/>
      </c>
      <c r="X1175" s="25" t="str">
        <f t="shared" ca="1" si="1121"/>
        <v/>
      </c>
      <c r="Y1175" s="25" t="str">
        <f t="shared" ca="1" si="1103"/>
        <v/>
      </c>
      <c r="Z1175" s="25" t="str">
        <f t="shared" ca="1" si="1095"/>
        <v/>
      </c>
      <c r="AA1175" s="25" t="str">
        <f t="shared" ca="1" si="1122"/>
        <v/>
      </c>
      <c r="AB1175" s="25" t="str">
        <f ca="1">IF($H1175="","",IF($Q1175="x",SUM(U$3:W1175)+SUM(Z$3:AA1175)-SUM(AB$3:AB1174),0))</f>
        <v/>
      </c>
      <c r="AC1175" s="25" t="str">
        <f t="shared" ca="1" si="1123"/>
        <v/>
      </c>
      <c r="AD1175" s="25" t="str">
        <f t="shared" ca="1" si="1104"/>
        <v/>
      </c>
      <c r="AE1175" s="7"/>
      <c r="AF1175" s="25" t="str">
        <f t="shared" ca="1" si="1124"/>
        <v/>
      </c>
      <c r="AG1175" s="25">
        <f ca="1">SUM(AF$3:AF1175)</f>
        <v>0</v>
      </c>
      <c r="AH1175" s="25" t="str">
        <f t="shared" ca="1" si="1125"/>
        <v/>
      </c>
      <c r="AI1175" s="25" t="str">
        <f t="shared" ca="1" si="1105"/>
        <v/>
      </c>
      <c r="AJ1175" s="25" t="str">
        <f t="shared" ca="1" si="1126"/>
        <v/>
      </c>
      <c r="AK1175" s="25" t="str">
        <f t="shared" ca="1" si="1106"/>
        <v/>
      </c>
      <c r="AL1175" s="25" t="str">
        <f t="shared" ca="1" si="1127"/>
        <v/>
      </c>
      <c r="AM1175" s="25" t="str">
        <f t="shared" ca="1" si="1107"/>
        <v/>
      </c>
      <c r="AN1175" s="25" t="str">
        <f t="shared" ca="1" si="1128"/>
        <v/>
      </c>
      <c r="AO1175" s="25" t="str">
        <f t="shared" ca="1" si="1129"/>
        <v/>
      </c>
      <c r="AP1175" s="25" t="str">
        <f ca="1">IF($H1175="","",IF($Q1175="x",SUM(AI$3:AK1175)+SUM(AN$3:AO1175)-SUM(AP$3:AP1174),0))</f>
        <v/>
      </c>
      <c r="AQ1175" s="25" t="str">
        <f t="shared" ca="1" si="1130"/>
        <v/>
      </c>
      <c r="AR1175" s="25" t="str">
        <f t="shared" ca="1" si="1108"/>
        <v/>
      </c>
      <c r="AS1175" s="7"/>
      <c r="AT1175" s="25" t="str">
        <f t="shared" ca="1" si="1131"/>
        <v/>
      </c>
      <c r="AU1175" s="25">
        <f ca="1">SUM(AT$3:AT1175)</f>
        <v>0</v>
      </c>
      <c r="AV1175" s="25" t="str">
        <f t="shared" ca="1" si="1132"/>
        <v/>
      </c>
      <c r="AW1175" s="25" t="str">
        <f t="shared" ca="1" si="1109"/>
        <v/>
      </c>
      <c r="AX1175" s="25" t="str">
        <f t="shared" ca="1" si="1133"/>
        <v/>
      </c>
      <c r="AY1175" s="25" t="str">
        <f t="shared" ca="1" si="1134"/>
        <v/>
      </c>
      <c r="AZ1175" s="25" t="str">
        <f t="shared" ca="1" si="1135"/>
        <v/>
      </c>
      <c r="BA1175" s="25" t="str">
        <f t="shared" ca="1" si="1136"/>
        <v/>
      </c>
      <c r="BB1175" s="25" t="str">
        <f t="shared" ca="1" si="1137"/>
        <v/>
      </c>
      <c r="BC1175" s="25" t="str">
        <f t="shared" ca="1" si="1138"/>
        <v/>
      </c>
      <c r="BD1175" s="25" t="str">
        <f ca="1">IF($H1175="","",IF($Q1175="x",SUM(AW$3:AY1175)+SUM(BB$3:BC1175)-SUM(BD$3:BD1174),0))</f>
        <v/>
      </c>
      <c r="BE1175" s="25" t="str">
        <f t="shared" ca="1" si="1139"/>
        <v/>
      </c>
      <c r="BF1175" s="25" t="str">
        <f t="shared" ca="1" si="1110"/>
        <v/>
      </c>
      <c r="BG1175" s="7"/>
      <c r="BI1175" s="25" t="str">
        <f t="shared" ca="1" si="1140"/>
        <v/>
      </c>
      <c r="BJ1175" s="25">
        <f ca="1">SUM(BI$3:BI1175)</f>
        <v>0</v>
      </c>
      <c r="BK1175" s="25" t="str">
        <f t="shared" ca="1" si="1152"/>
        <v/>
      </c>
      <c r="BL1175" s="25" t="str">
        <f t="shared" ca="1" si="1111"/>
        <v/>
      </c>
      <c r="BM1175" s="25" t="str">
        <f t="shared" ca="1" si="1141"/>
        <v/>
      </c>
      <c r="BN1175" s="25" t="str">
        <f t="shared" ca="1" si="1142"/>
        <v/>
      </c>
      <c r="BO1175" s="25" t="str">
        <f t="shared" ca="1" si="1143"/>
        <v/>
      </c>
      <c r="BP1175" s="25" t="str">
        <f t="shared" ca="1" si="1144"/>
        <v/>
      </c>
      <c r="BQ1175" s="25" t="str">
        <f t="shared" ca="1" si="1145"/>
        <v/>
      </c>
      <c r="BR1175" s="25" t="str">
        <f t="shared" ca="1" si="1146"/>
        <v/>
      </c>
      <c r="BS1175" s="25" t="str">
        <f ca="1">IF($H1175="","",IF($Q1175="x",SUM(BL$3:BN1175)+SUM(BQ$3:BR1175)-SUM(BS$3:BS1174),0))</f>
        <v/>
      </c>
      <c r="BT1175" s="25" t="str">
        <f t="shared" ca="1" si="1147"/>
        <v/>
      </c>
      <c r="BU1175" s="25" t="str">
        <f t="shared" ca="1" si="1112"/>
        <v/>
      </c>
      <c r="BV1175" s="7"/>
      <c r="BY1175" s="7"/>
      <c r="CB1175" s="131">
        <f t="shared" si="1096"/>
        <v>1172</v>
      </c>
      <c r="CC1175" s="132" t="str">
        <f t="shared" ca="1" si="1148"/>
        <v/>
      </c>
      <c r="CD1175" s="133" t="str">
        <f t="shared" ca="1" si="1097"/>
        <v/>
      </c>
      <c r="CE1175" s="133" t="str">
        <f t="shared" ca="1" si="1149"/>
        <v/>
      </c>
      <c r="CF1175" s="133" t="str">
        <f t="shared" ca="1" si="1098"/>
        <v/>
      </c>
      <c r="CG1175" s="133" t="str">
        <f t="shared" ca="1" si="1150"/>
        <v/>
      </c>
      <c r="CH1175" s="133" t="str">
        <f ca="1">IF($H1175="","",IF(MONTH($H1175)=MONTH($C$4)-1,MAX(0,(CG1175-SUM(N1164:N1175)+SUM(O1164:O1175))-(VLOOKUP(CB1175-12,$CB$3:$CH1174,6,FALSE))),0)*0.25)</f>
        <v/>
      </c>
      <c r="CI1175" s="133" t="str">
        <f ca="1">IF($H1175="","",CG1175-SUM($CH$4:$CH1175))</f>
        <v/>
      </c>
      <c r="CK1175" s="133" t="str">
        <f ca="1">IF($H1175="","",SUM($N$4:$N1175)+$CK$3)</f>
        <v/>
      </c>
      <c r="CL1175" s="133" t="str">
        <f ca="1">IF($H1175="","",SUM($O$4:$O1175))</f>
        <v/>
      </c>
      <c r="CM1175" s="133" t="str">
        <f t="shared" ca="1" si="1153"/>
        <v/>
      </c>
      <c r="CN1175" s="133" t="str">
        <f ca="1">IF($H1175="","",ROUND(IF(MONTH($H1175)=MONTH($C$4)-1,BT1175*(1+CC1175)-SUM($CM$4:$CM1175),0),2))</f>
        <v/>
      </c>
      <c r="CZ1175" s="132" t="str">
        <f t="shared" ca="1" si="1113"/>
        <v/>
      </c>
    </row>
    <row r="1176" spans="6:104" x14ac:dyDescent="0.2">
      <c r="F1176" s="3">
        <v>1173</v>
      </c>
      <c r="G1176" s="3">
        <f t="shared" si="1094"/>
        <v>98</v>
      </c>
      <c r="H1176" s="8" t="str">
        <f t="shared" ca="1" si="1151"/>
        <v/>
      </c>
      <c r="I1176" s="6" t="str">
        <f t="shared" ca="1" si="1099"/>
        <v/>
      </c>
      <c r="J1176" s="6" t="str">
        <f t="shared" ca="1" si="1100"/>
        <v/>
      </c>
      <c r="K1176" s="7"/>
      <c r="L1176" s="6" t="str">
        <f ca="1">IF($H1176="","",IF($J1176="",VLOOKUP($I1176,Sterbetafeln!$A$4:$I$124,$D$10,FALSE),MAX(0.0005,VLOOKUP($I1176,Sterbetafeln!$A$4:$I$124,$D$10,FALSE)*VLOOKUP($J1176,Sterbetafeln!$A$4:$I$124,$D$13,FALSE))))</f>
        <v/>
      </c>
      <c r="M1176" s="78">
        <f ca="1">SUM($O$3:$O1176)</f>
        <v>0</v>
      </c>
      <c r="N1176" s="25" t="str">
        <f t="shared" ca="1" si="1114"/>
        <v/>
      </c>
      <c r="O1176" s="25" t="str">
        <f t="shared" ca="1" si="1115"/>
        <v/>
      </c>
      <c r="P1176" s="25" t="str">
        <f t="shared" ca="1" si="1116"/>
        <v/>
      </c>
      <c r="Q1176" s="7" t="str">
        <f t="shared" ca="1" si="1117"/>
        <v/>
      </c>
      <c r="R1176" s="25" t="str">
        <f t="shared" ca="1" si="1118"/>
        <v/>
      </c>
      <c r="S1176" s="25">
        <f ca="1">SUM(R$3:R1176)</f>
        <v>0</v>
      </c>
      <c r="T1176" s="25" t="str">
        <f t="shared" ca="1" si="1119"/>
        <v/>
      </c>
      <c r="U1176" s="25" t="str">
        <f t="shared" ca="1" si="1101"/>
        <v/>
      </c>
      <c r="V1176" s="25" t="str">
        <f t="shared" ca="1" si="1120"/>
        <v/>
      </c>
      <c r="W1176" s="25" t="str">
        <f t="shared" ca="1" si="1102"/>
        <v/>
      </c>
      <c r="X1176" s="25" t="str">
        <f t="shared" ca="1" si="1121"/>
        <v/>
      </c>
      <c r="Y1176" s="25" t="str">
        <f t="shared" ca="1" si="1103"/>
        <v/>
      </c>
      <c r="Z1176" s="25" t="str">
        <f t="shared" ca="1" si="1095"/>
        <v/>
      </c>
      <c r="AA1176" s="25" t="str">
        <f t="shared" ca="1" si="1122"/>
        <v/>
      </c>
      <c r="AB1176" s="25" t="str">
        <f ca="1">IF($H1176="","",IF($Q1176="x",SUM(U$3:W1176)+SUM(Z$3:AA1176)-SUM(AB$3:AB1175),0))</f>
        <v/>
      </c>
      <c r="AC1176" s="25" t="str">
        <f t="shared" ca="1" si="1123"/>
        <v/>
      </c>
      <c r="AD1176" s="25" t="str">
        <f t="shared" ca="1" si="1104"/>
        <v/>
      </c>
      <c r="AE1176" s="7"/>
      <c r="AF1176" s="25" t="str">
        <f t="shared" ca="1" si="1124"/>
        <v/>
      </c>
      <c r="AG1176" s="25">
        <f ca="1">SUM(AF$3:AF1176)</f>
        <v>0</v>
      </c>
      <c r="AH1176" s="25" t="str">
        <f t="shared" ca="1" si="1125"/>
        <v/>
      </c>
      <c r="AI1176" s="25" t="str">
        <f t="shared" ca="1" si="1105"/>
        <v/>
      </c>
      <c r="AJ1176" s="25" t="str">
        <f t="shared" ca="1" si="1126"/>
        <v/>
      </c>
      <c r="AK1176" s="25" t="str">
        <f t="shared" ca="1" si="1106"/>
        <v/>
      </c>
      <c r="AL1176" s="25" t="str">
        <f t="shared" ca="1" si="1127"/>
        <v/>
      </c>
      <c r="AM1176" s="25" t="str">
        <f t="shared" ca="1" si="1107"/>
        <v/>
      </c>
      <c r="AN1176" s="25" t="str">
        <f t="shared" ca="1" si="1128"/>
        <v/>
      </c>
      <c r="AO1176" s="25" t="str">
        <f t="shared" ca="1" si="1129"/>
        <v/>
      </c>
      <c r="AP1176" s="25" t="str">
        <f ca="1">IF($H1176="","",IF($Q1176="x",SUM(AI$3:AK1176)+SUM(AN$3:AO1176)-SUM(AP$3:AP1175),0))</f>
        <v/>
      </c>
      <c r="AQ1176" s="25" t="str">
        <f t="shared" ca="1" si="1130"/>
        <v/>
      </c>
      <c r="AR1176" s="25" t="str">
        <f t="shared" ca="1" si="1108"/>
        <v/>
      </c>
      <c r="AS1176" s="7"/>
      <c r="AT1176" s="25" t="str">
        <f t="shared" ca="1" si="1131"/>
        <v/>
      </c>
      <c r="AU1176" s="25">
        <f ca="1">SUM(AT$3:AT1176)</f>
        <v>0</v>
      </c>
      <c r="AV1176" s="25" t="str">
        <f t="shared" ca="1" si="1132"/>
        <v/>
      </c>
      <c r="AW1176" s="25" t="str">
        <f t="shared" ca="1" si="1109"/>
        <v/>
      </c>
      <c r="AX1176" s="25" t="str">
        <f t="shared" ca="1" si="1133"/>
        <v/>
      </c>
      <c r="AY1176" s="25" t="str">
        <f t="shared" ca="1" si="1134"/>
        <v/>
      </c>
      <c r="AZ1176" s="25" t="str">
        <f t="shared" ca="1" si="1135"/>
        <v/>
      </c>
      <c r="BA1176" s="25" t="str">
        <f t="shared" ca="1" si="1136"/>
        <v/>
      </c>
      <c r="BB1176" s="25" t="str">
        <f t="shared" ca="1" si="1137"/>
        <v/>
      </c>
      <c r="BC1176" s="25" t="str">
        <f t="shared" ca="1" si="1138"/>
        <v/>
      </c>
      <c r="BD1176" s="25" t="str">
        <f ca="1">IF($H1176="","",IF($Q1176="x",SUM(AW$3:AY1176)+SUM(BB$3:BC1176)-SUM(BD$3:BD1175),0))</f>
        <v/>
      </c>
      <c r="BE1176" s="25" t="str">
        <f t="shared" ca="1" si="1139"/>
        <v/>
      </c>
      <c r="BF1176" s="25" t="str">
        <f t="shared" ca="1" si="1110"/>
        <v/>
      </c>
      <c r="BG1176" s="7"/>
      <c r="BI1176" s="25" t="str">
        <f t="shared" ca="1" si="1140"/>
        <v/>
      </c>
      <c r="BJ1176" s="25">
        <f ca="1">SUM(BI$3:BI1176)</f>
        <v>0</v>
      </c>
      <c r="BK1176" s="25" t="str">
        <f t="shared" ca="1" si="1152"/>
        <v/>
      </c>
      <c r="BL1176" s="25" t="str">
        <f t="shared" ca="1" si="1111"/>
        <v/>
      </c>
      <c r="BM1176" s="25" t="str">
        <f t="shared" ca="1" si="1141"/>
        <v/>
      </c>
      <c r="BN1176" s="25" t="str">
        <f t="shared" ca="1" si="1142"/>
        <v/>
      </c>
      <c r="BO1176" s="25" t="str">
        <f t="shared" ca="1" si="1143"/>
        <v/>
      </c>
      <c r="BP1176" s="25" t="str">
        <f t="shared" ca="1" si="1144"/>
        <v/>
      </c>
      <c r="BQ1176" s="25" t="str">
        <f t="shared" ca="1" si="1145"/>
        <v/>
      </c>
      <c r="BR1176" s="25" t="str">
        <f t="shared" ca="1" si="1146"/>
        <v/>
      </c>
      <c r="BS1176" s="25" t="str">
        <f ca="1">IF($H1176="","",IF($Q1176="x",SUM(BL$3:BN1176)+SUM(BQ$3:BR1176)-SUM(BS$3:BS1175),0))</f>
        <v/>
      </c>
      <c r="BT1176" s="25" t="str">
        <f t="shared" ca="1" si="1147"/>
        <v/>
      </c>
      <c r="BU1176" s="25" t="str">
        <f t="shared" ca="1" si="1112"/>
        <v/>
      </c>
      <c r="BV1176" s="7"/>
      <c r="BY1176" s="7"/>
      <c r="CB1176" s="131">
        <f t="shared" si="1096"/>
        <v>1173</v>
      </c>
      <c r="CC1176" s="132" t="str">
        <f t="shared" ca="1" si="1148"/>
        <v/>
      </c>
      <c r="CD1176" s="133" t="str">
        <f t="shared" ca="1" si="1097"/>
        <v/>
      </c>
      <c r="CE1176" s="133" t="str">
        <f t="shared" ca="1" si="1149"/>
        <v/>
      </c>
      <c r="CF1176" s="133" t="str">
        <f t="shared" ca="1" si="1098"/>
        <v/>
      </c>
      <c r="CG1176" s="133" t="str">
        <f t="shared" ca="1" si="1150"/>
        <v/>
      </c>
      <c r="CH1176" s="133" t="str">
        <f ca="1">IF($H1176="","",IF(MONTH($H1176)=MONTH($C$4)-1,MAX(0,(CG1176-SUM(N1165:N1176)+SUM(O1165:O1176))-(VLOOKUP(CB1176-12,$CB$3:$CH1175,6,FALSE))),0)*0.25)</f>
        <v/>
      </c>
      <c r="CI1176" s="133" t="str">
        <f ca="1">IF($H1176="","",CG1176-SUM($CH$4:$CH1176))</f>
        <v/>
      </c>
      <c r="CK1176" s="133" t="str">
        <f ca="1">IF($H1176="","",SUM($N$4:$N1176)+$CK$3)</f>
        <v/>
      </c>
      <c r="CL1176" s="133" t="str">
        <f ca="1">IF($H1176="","",SUM($O$4:$O1176))</f>
        <v/>
      </c>
      <c r="CM1176" s="133" t="str">
        <f t="shared" ca="1" si="1153"/>
        <v/>
      </c>
      <c r="CN1176" s="133" t="str">
        <f ca="1">IF($H1176="","",ROUND(IF(MONTH($H1176)=MONTH($C$4)-1,BT1176*(1+CC1176)-SUM($CM$4:$CM1176),0),2))</f>
        <v/>
      </c>
      <c r="CZ1176" s="132" t="str">
        <f t="shared" ca="1" si="1113"/>
        <v/>
      </c>
    </row>
    <row r="1177" spans="6:104" x14ac:dyDescent="0.2">
      <c r="F1177" s="3">
        <v>1174</v>
      </c>
      <c r="G1177" s="3">
        <f t="shared" si="1094"/>
        <v>98</v>
      </c>
      <c r="H1177" s="8" t="str">
        <f t="shared" ca="1" si="1151"/>
        <v/>
      </c>
      <c r="I1177" s="6" t="str">
        <f t="shared" ca="1" si="1099"/>
        <v/>
      </c>
      <c r="J1177" s="6" t="str">
        <f t="shared" ca="1" si="1100"/>
        <v/>
      </c>
      <c r="K1177" s="7"/>
      <c r="L1177" s="6" t="str">
        <f ca="1">IF($H1177="","",IF($J1177="",VLOOKUP($I1177,Sterbetafeln!$A$4:$I$124,$D$10,FALSE),MAX(0.0005,VLOOKUP($I1177,Sterbetafeln!$A$4:$I$124,$D$10,FALSE)*VLOOKUP($J1177,Sterbetafeln!$A$4:$I$124,$D$13,FALSE))))</f>
        <v/>
      </c>
      <c r="M1177" s="78">
        <f ca="1">SUM($O$3:$O1177)</f>
        <v>0</v>
      </c>
      <c r="N1177" s="25" t="str">
        <f t="shared" ca="1" si="1114"/>
        <v/>
      </c>
      <c r="O1177" s="25" t="str">
        <f t="shared" ca="1" si="1115"/>
        <v/>
      </c>
      <c r="P1177" s="25" t="str">
        <f t="shared" ca="1" si="1116"/>
        <v/>
      </c>
      <c r="Q1177" s="7" t="str">
        <f t="shared" ca="1" si="1117"/>
        <v/>
      </c>
      <c r="R1177" s="25" t="str">
        <f t="shared" ca="1" si="1118"/>
        <v/>
      </c>
      <c r="S1177" s="25">
        <f ca="1">SUM(R$3:R1177)</f>
        <v>0</v>
      </c>
      <c r="T1177" s="25" t="str">
        <f t="shared" ca="1" si="1119"/>
        <v/>
      </c>
      <c r="U1177" s="25" t="str">
        <f t="shared" ca="1" si="1101"/>
        <v/>
      </c>
      <c r="V1177" s="25" t="str">
        <f t="shared" ca="1" si="1120"/>
        <v/>
      </c>
      <c r="W1177" s="25" t="str">
        <f t="shared" ca="1" si="1102"/>
        <v/>
      </c>
      <c r="X1177" s="25" t="str">
        <f t="shared" ca="1" si="1121"/>
        <v/>
      </c>
      <c r="Y1177" s="25" t="str">
        <f t="shared" ca="1" si="1103"/>
        <v/>
      </c>
      <c r="Z1177" s="25" t="str">
        <f t="shared" ca="1" si="1095"/>
        <v/>
      </c>
      <c r="AA1177" s="25" t="str">
        <f t="shared" ca="1" si="1122"/>
        <v/>
      </c>
      <c r="AB1177" s="25" t="str">
        <f ca="1">IF($H1177="","",IF($Q1177="x",SUM(U$3:W1177)+SUM(Z$3:AA1177)-SUM(AB$3:AB1176),0))</f>
        <v/>
      </c>
      <c r="AC1177" s="25" t="str">
        <f t="shared" ca="1" si="1123"/>
        <v/>
      </c>
      <c r="AD1177" s="25" t="str">
        <f t="shared" ca="1" si="1104"/>
        <v/>
      </c>
      <c r="AE1177" s="7"/>
      <c r="AF1177" s="25" t="str">
        <f t="shared" ca="1" si="1124"/>
        <v/>
      </c>
      <c r="AG1177" s="25">
        <f ca="1">SUM(AF$3:AF1177)</f>
        <v>0</v>
      </c>
      <c r="AH1177" s="25" t="str">
        <f t="shared" ca="1" si="1125"/>
        <v/>
      </c>
      <c r="AI1177" s="25" t="str">
        <f t="shared" ca="1" si="1105"/>
        <v/>
      </c>
      <c r="AJ1177" s="25" t="str">
        <f t="shared" ca="1" si="1126"/>
        <v/>
      </c>
      <c r="AK1177" s="25" t="str">
        <f t="shared" ca="1" si="1106"/>
        <v/>
      </c>
      <c r="AL1177" s="25" t="str">
        <f t="shared" ca="1" si="1127"/>
        <v/>
      </c>
      <c r="AM1177" s="25" t="str">
        <f t="shared" ca="1" si="1107"/>
        <v/>
      </c>
      <c r="AN1177" s="25" t="str">
        <f t="shared" ca="1" si="1128"/>
        <v/>
      </c>
      <c r="AO1177" s="25" t="str">
        <f t="shared" ca="1" si="1129"/>
        <v/>
      </c>
      <c r="AP1177" s="25" t="str">
        <f ca="1">IF($H1177="","",IF($Q1177="x",SUM(AI$3:AK1177)+SUM(AN$3:AO1177)-SUM(AP$3:AP1176),0))</f>
        <v/>
      </c>
      <c r="AQ1177" s="25" t="str">
        <f t="shared" ca="1" si="1130"/>
        <v/>
      </c>
      <c r="AR1177" s="25" t="str">
        <f t="shared" ca="1" si="1108"/>
        <v/>
      </c>
      <c r="AS1177" s="7"/>
      <c r="AT1177" s="25" t="str">
        <f t="shared" ca="1" si="1131"/>
        <v/>
      </c>
      <c r="AU1177" s="25">
        <f ca="1">SUM(AT$3:AT1177)</f>
        <v>0</v>
      </c>
      <c r="AV1177" s="25" t="str">
        <f t="shared" ca="1" si="1132"/>
        <v/>
      </c>
      <c r="AW1177" s="25" t="str">
        <f t="shared" ca="1" si="1109"/>
        <v/>
      </c>
      <c r="AX1177" s="25" t="str">
        <f t="shared" ca="1" si="1133"/>
        <v/>
      </c>
      <c r="AY1177" s="25" t="str">
        <f t="shared" ca="1" si="1134"/>
        <v/>
      </c>
      <c r="AZ1177" s="25" t="str">
        <f t="shared" ca="1" si="1135"/>
        <v/>
      </c>
      <c r="BA1177" s="25" t="str">
        <f t="shared" ca="1" si="1136"/>
        <v/>
      </c>
      <c r="BB1177" s="25" t="str">
        <f t="shared" ca="1" si="1137"/>
        <v/>
      </c>
      <c r="BC1177" s="25" t="str">
        <f t="shared" ca="1" si="1138"/>
        <v/>
      </c>
      <c r="BD1177" s="25" t="str">
        <f ca="1">IF($H1177="","",IF($Q1177="x",SUM(AW$3:AY1177)+SUM(BB$3:BC1177)-SUM(BD$3:BD1176),0))</f>
        <v/>
      </c>
      <c r="BE1177" s="25" t="str">
        <f t="shared" ca="1" si="1139"/>
        <v/>
      </c>
      <c r="BF1177" s="25" t="str">
        <f t="shared" ca="1" si="1110"/>
        <v/>
      </c>
      <c r="BG1177" s="7"/>
      <c r="BI1177" s="25" t="str">
        <f t="shared" ca="1" si="1140"/>
        <v/>
      </c>
      <c r="BJ1177" s="25">
        <f ca="1">SUM(BI$3:BI1177)</f>
        <v>0</v>
      </c>
      <c r="BK1177" s="25" t="str">
        <f t="shared" ca="1" si="1152"/>
        <v/>
      </c>
      <c r="BL1177" s="25" t="str">
        <f t="shared" ca="1" si="1111"/>
        <v/>
      </c>
      <c r="BM1177" s="25" t="str">
        <f t="shared" ca="1" si="1141"/>
        <v/>
      </c>
      <c r="BN1177" s="25" t="str">
        <f t="shared" ca="1" si="1142"/>
        <v/>
      </c>
      <c r="BO1177" s="25" t="str">
        <f t="shared" ca="1" si="1143"/>
        <v/>
      </c>
      <c r="BP1177" s="25" t="str">
        <f t="shared" ca="1" si="1144"/>
        <v/>
      </c>
      <c r="BQ1177" s="25" t="str">
        <f t="shared" ca="1" si="1145"/>
        <v/>
      </c>
      <c r="BR1177" s="25" t="str">
        <f t="shared" ca="1" si="1146"/>
        <v/>
      </c>
      <c r="BS1177" s="25" t="str">
        <f ca="1">IF($H1177="","",IF($Q1177="x",SUM(BL$3:BN1177)+SUM(BQ$3:BR1177)-SUM(BS$3:BS1176),0))</f>
        <v/>
      </c>
      <c r="BT1177" s="25" t="str">
        <f t="shared" ca="1" si="1147"/>
        <v/>
      </c>
      <c r="BU1177" s="25" t="str">
        <f t="shared" ca="1" si="1112"/>
        <v/>
      </c>
      <c r="BV1177" s="7"/>
      <c r="BY1177" s="7"/>
      <c r="CB1177" s="131">
        <f t="shared" si="1096"/>
        <v>1174</v>
      </c>
      <c r="CC1177" s="132" t="str">
        <f t="shared" ca="1" si="1148"/>
        <v/>
      </c>
      <c r="CD1177" s="133" t="str">
        <f t="shared" ca="1" si="1097"/>
        <v/>
      </c>
      <c r="CE1177" s="133" t="str">
        <f t="shared" ca="1" si="1149"/>
        <v/>
      </c>
      <c r="CF1177" s="133" t="str">
        <f t="shared" ca="1" si="1098"/>
        <v/>
      </c>
      <c r="CG1177" s="133" t="str">
        <f t="shared" ca="1" si="1150"/>
        <v/>
      </c>
      <c r="CH1177" s="133" t="str">
        <f ca="1">IF($H1177="","",IF(MONTH($H1177)=MONTH($C$4)-1,MAX(0,(CG1177-SUM(N1166:N1177)+SUM(O1166:O1177))-(VLOOKUP(CB1177-12,$CB$3:$CH1176,6,FALSE))),0)*0.25)</f>
        <v/>
      </c>
      <c r="CI1177" s="133" t="str">
        <f ca="1">IF($H1177="","",CG1177-SUM($CH$4:$CH1177))</f>
        <v/>
      </c>
      <c r="CK1177" s="133" t="str">
        <f ca="1">IF($H1177="","",SUM($N$4:$N1177)+$CK$3)</f>
        <v/>
      </c>
      <c r="CL1177" s="133" t="str">
        <f ca="1">IF($H1177="","",SUM($O$4:$O1177))</f>
        <v/>
      </c>
      <c r="CM1177" s="133" t="str">
        <f t="shared" ca="1" si="1153"/>
        <v/>
      </c>
      <c r="CN1177" s="133" t="str">
        <f ca="1">IF($H1177="","",ROUND(IF(MONTH($H1177)=MONTH($C$4)-1,BT1177*(1+CC1177)-SUM($CM$4:$CM1177),0),2))</f>
        <v/>
      </c>
      <c r="CZ1177" s="132" t="str">
        <f t="shared" ca="1" si="1113"/>
        <v/>
      </c>
    </row>
    <row r="1178" spans="6:104" x14ac:dyDescent="0.2">
      <c r="F1178" s="3">
        <v>1175</v>
      </c>
      <c r="G1178" s="3">
        <f t="shared" si="1094"/>
        <v>98</v>
      </c>
      <c r="H1178" s="8" t="str">
        <f t="shared" ca="1" si="1151"/>
        <v/>
      </c>
      <c r="I1178" s="6" t="str">
        <f t="shared" ca="1" si="1099"/>
        <v/>
      </c>
      <c r="J1178" s="6" t="str">
        <f t="shared" ca="1" si="1100"/>
        <v/>
      </c>
      <c r="K1178" s="7"/>
      <c r="L1178" s="6" t="str">
        <f ca="1">IF($H1178="","",IF($J1178="",VLOOKUP($I1178,Sterbetafeln!$A$4:$I$124,$D$10,FALSE),MAX(0.0005,VLOOKUP($I1178,Sterbetafeln!$A$4:$I$124,$D$10,FALSE)*VLOOKUP($J1178,Sterbetafeln!$A$4:$I$124,$D$13,FALSE))))</f>
        <v/>
      </c>
      <c r="M1178" s="78">
        <f ca="1">SUM($O$3:$O1178)</f>
        <v>0</v>
      </c>
      <c r="N1178" s="25" t="str">
        <f t="shared" ca="1" si="1114"/>
        <v/>
      </c>
      <c r="O1178" s="25" t="str">
        <f t="shared" ca="1" si="1115"/>
        <v/>
      </c>
      <c r="P1178" s="25" t="str">
        <f t="shared" ca="1" si="1116"/>
        <v/>
      </c>
      <c r="Q1178" s="7" t="str">
        <f t="shared" ca="1" si="1117"/>
        <v/>
      </c>
      <c r="R1178" s="25" t="str">
        <f t="shared" ca="1" si="1118"/>
        <v/>
      </c>
      <c r="S1178" s="25">
        <f ca="1">SUM(R$3:R1178)</f>
        <v>0</v>
      </c>
      <c r="T1178" s="25" t="str">
        <f t="shared" ca="1" si="1119"/>
        <v/>
      </c>
      <c r="U1178" s="25" t="str">
        <f t="shared" ca="1" si="1101"/>
        <v/>
      </c>
      <c r="V1178" s="25" t="str">
        <f t="shared" ca="1" si="1120"/>
        <v/>
      </c>
      <c r="W1178" s="25" t="str">
        <f t="shared" ca="1" si="1102"/>
        <v/>
      </c>
      <c r="X1178" s="25" t="str">
        <f t="shared" ca="1" si="1121"/>
        <v/>
      </c>
      <c r="Y1178" s="25" t="str">
        <f t="shared" ca="1" si="1103"/>
        <v/>
      </c>
      <c r="Z1178" s="25" t="str">
        <f t="shared" ca="1" si="1095"/>
        <v/>
      </c>
      <c r="AA1178" s="25" t="str">
        <f t="shared" ca="1" si="1122"/>
        <v/>
      </c>
      <c r="AB1178" s="25" t="str">
        <f ca="1">IF($H1178="","",IF($Q1178="x",SUM(U$3:W1178)+SUM(Z$3:AA1178)-SUM(AB$3:AB1177),0))</f>
        <v/>
      </c>
      <c r="AC1178" s="25" t="str">
        <f t="shared" ca="1" si="1123"/>
        <v/>
      </c>
      <c r="AD1178" s="25" t="str">
        <f t="shared" ca="1" si="1104"/>
        <v/>
      </c>
      <c r="AE1178" s="7"/>
      <c r="AF1178" s="25" t="str">
        <f t="shared" ca="1" si="1124"/>
        <v/>
      </c>
      <c r="AG1178" s="25">
        <f ca="1">SUM(AF$3:AF1178)</f>
        <v>0</v>
      </c>
      <c r="AH1178" s="25" t="str">
        <f t="shared" ca="1" si="1125"/>
        <v/>
      </c>
      <c r="AI1178" s="25" t="str">
        <f t="shared" ca="1" si="1105"/>
        <v/>
      </c>
      <c r="AJ1178" s="25" t="str">
        <f t="shared" ca="1" si="1126"/>
        <v/>
      </c>
      <c r="AK1178" s="25" t="str">
        <f t="shared" ca="1" si="1106"/>
        <v/>
      </c>
      <c r="AL1178" s="25" t="str">
        <f t="shared" ca="1" si="1127"/>
        <v/>
      </c>
      <c r="AM1178" s="25" t="str">
        <f t="shared" ca="1" si="1107"/>
        <v/>
      </c>
      <c r="AN1178" s="25" t="str">
        <f t="shared" ca="1" si="1128"/>
        <v/>
      </c>
      <c r="AO1178" s="25" t="str">
        <f t="shared" ca="1" si="1129"/>
        <v/>
      </c>
      <c r="AP1178" s="25" t="str">
        <f ca="1">IF($H1178="","",IF($Q1178="x",SUM(AI$3:AK1178)+SUM(AN$3:AO1178)-SUM(AP$3:AP1177),0))</f>
        <v/>
      </c>
      <c r="AQ1178" s="25" t="str">
        <f t="shared" ca="1" si="1130"/>
        <v/>
      </c>
      <c r="AR1178" s="25" t="str">
        <f t="shared" ca="1" si="1108"/>
        <v/>
      </c>
      <c r="AS1178" s="7"/>
      <c r="AT1178" s="25" t="str">
        <f t="shared" ca="1" si="1131"/>
        <v/>
      </c>
      <c r="AU1178" s="25">
        <f ca="1">SUM(AT$3:AT1178)</f>
        <v>0</v>
      </c>
      <c r="AV1178" s="25" t="str">
        <f t="shared" ca="1" si="1132"/>
        <v/>
      </c>
      <c r="AW1178" s="25" t="str">
        <f t="shared" ca="1" si="1109"/>
        <v/>
      </c>
      <c r="AX1178" s="25" t="str">
        <f t="shared" ca="1" si="1133"/>
        <v/>
      </c>
      <c r="AY1178" s="25" t="str">
        <f t="shared" ca="1" si="1134"/>
        <v/>
      </c>
      <c r="AZ1178" s="25" t="str">
        <f t="shared" ca="1" si="1135"/>
        <v/>
      </c>
      <c r="BA1178" s="25" t="str">
        <f t="shared" ca="1" si="1136"/>
        <v/>
      </c>
      <c r="BB1178" s="25" t="str">
        <f t="shared" ca="1" si="1137"/>
        <v/>
      </c>
      <c r="BC1178" s="25" t="str">
        <f t="shared" ca="1" si="1138"/>
        <v/>
      </c>
      <c r="BD1178" s="25" t="str">
        <f ca="1">IF($H1178="","",IF($Q1178="x",SUM(AW$3:AY1178)+SUM(BB$3:BC1178)-SUM(BD$3:BD1177),0))</f>
        <v/>
      </c>
      <c r="BE1178" s="25" t="str">
        <f t="shared" ca="1" si="1139"/>
        <v/>
      </c>
      <c r="BF1178" s="25" t="str">
        <f t="shared" ca="1" si="1110"/>
        <v/>
      </c>
      <c r="BG1178" s="7"/>
      <c r="BI1178" s="25" t="str">
        <f t="shared" ca="1" si="1140"/>
        <v/>
      </c>
      <c r="BJ1178" s="25">
        <f ca="1">SUM(BI$3:BI1178)</f>
        <v>0</v>
      </c>
      <c r="BK1178" s="25" t="str">
        <f t="shared" ca="1" si="1152"/>
        <v/>
      </c>
      <c r="BL1178" s="25" t="str">
        <f t="shared" ca="1" si="1111"/>
        <v/>
      </c>
      <c r="BM1178" s="25" t="str">
        <f t="shared" ca="1" si="1141"/>
        <v/>
      </c>
      <c r="BN1178" s="25" t="str">
        <f t="shared" ca="1" si="1142"/>
        <v/>
      </c>
      <c r="BO1178" s="25" t="str">
        <f t="shared" ca="1" si="1143"/>
        <v/>
      </c>
      <c r="BP1178" s="25" t="str">
        <f t="shared" ca="1" si="1144"/>
        <v/>
      </c>
      <c r="BQ1178" s="25" t="str">
        <f t="shared" ca="1" si="1145"/>
        <v/>
      </c>
      <c r="BR1178" s="25" t="str">
        <f t="shared" ca="1" si="1146"/>
        <v/>
      </c>
      <c r="BS1178" s="25" t="str">
        <f ca="1">IF($H1178="","",IF($Q1178="x",SUM(BL$3:BN1178)+SUM(BQ$3:BR1178)-SUM(BS$3:BS1177),0))</f>
        <v/>
      </c>
      <c r="BT1178" s="25" t="str">
        <f t="shared" ca="1" si="1147"/>
        <v/>
      </c>
      <c r="BU1178" s="25" t="str">
        <f t="shared" ca="1" si="1112"/>
        <v/>
      </c>
      <c r="BV1178" s="7"/>
      <c r="BY1178" s="7"/>
      <c r="CB1178" s="131">
        <f t="shared" si="1096"/>
        <v>1175</v>
      </c>
      <c r="CC1178" s="132" t="str">
        <f t="shared" ca="1" si="1148"/>
        <v/>
      </c>
      <c r="CD1178" s="133" t="str">
        <f t="shared" ca="1" si="1097"/>
        <v/>
      </c>
      <c r="CE1178" s="133" t="str">
        <f t="shared" ca="1" si="1149"/>
        <v/>
      </c>
      <c r="CF1178" s="133" t="str">
        <f t="shared" ca="1" si="1098"/>
        <v/>
      </c>
      <c r="CG1178" s="133" t="str">
        <f t="shared" ca="1" si="1150"/>
        <v/>
      </c>
      <c r="CH1178" s="133" t="str">
        <f ca="1">IF($H1178="","",IF(MONTH($H1178)=MONTH($C$4)-1,MAX(0,(CG1178-SUM(N1167:N1178)+SUM(O1167:O1178))-(VLOOKUP(CB1178-12,$CB$3:$CH1177,6,FALSE))),0)*0.25)</f>
        <v/>
      </c>
      <c r="CI1178" s="133" t="str">
        <f ca="1">IF($H1178="","",CG1178-SUM($CH$4:$CH1178))</f>
        <v/>
      </c>
      <c r="CK1178" s="133" t="str">
        <f ca="1">IF($H1178="","",SUM($N$4:$N1178)+$CK$3)</f>
        <v/>
      </c>
      <c r="CL1178" s="133" t="str">
        <f ca="1">IF($H1178="","",SUM($O$4:$O1178))</f>
        <v/>
      </c>
      <c r="CM1178" s="133" t="str">
        <f t="shared" ca="1" si="1153"/>
        <v/>
      </c>
      <c r="CN1178" s="133" t="str">
        <f ca="1">IF($H1178="","",ROUND(IF(MONTH($H1178)=MONTH($C$4)-1,BT1178*(1+CC1178)-SUM($CM$4:$CM1178),0),2))</f>
        <v/>
      </c>
      <c r="CZ1178" s="132" t="str">
        <f t="shared" ca="1" si="1113"/>
        <v/>
      </c>
    </row>
    <row r="1179" spans="6:104" x14ac:dyDescent="0.2">
      <c r="F1179" s="3">
        <v>1176</v>
      </c>
      <c r="G1179" s="3">
        <f t="shared" si="1094"/>
        <v>98</v>
      </c>
      <c r="H1179" s="8" t="str">
        <f t="shared" ca="1" si="1151"/>
        <v/>
      </c>
      <c r="I1179" s="6" t="str">
        <f t="shared" ca="1" si="1099"/>
        <v/>
      </c>
      <c r="J1179" s="6" t="str">
        <f t="shared" ca="1" si="1100"/>
        <v/>
      </c>
      <c r="K1179" s="7"/>
      <c r="L1179" s="6" t="str">
        <f ca="1">IF($H1179="","",IF($J1179="",VLOOKUP($I1179,Sterbetafeln!$A$4:$I$124,$D$10,FALSE),MAX(0.0005,VLOOKUP($I1179,Sterbetafeln!$A$4:$I$124,$D$10,FALSE)*VLOOKUP($J1179,Sterbetafeln!$A$4:$I$124,$D$13,FALSE))))</f>
        <v/>
      </c>
      <c r="M1179" s="78">
        <f ca="1">SUM($O$3:$O1179)</f>
        <v>0</v>
      </c>
      <c r="N1179" s="25" t="str">
        <f t="shared" ca="1" si="1114"/>
        <v/>
      </c>
      <c r="O1179" s="25" t="str">
        <f t="shared" ca="1" si="1115"/>
        <v/>
      </c>
      <c r="P1179" s="25" t="str">
        <f t="shared" ca="1" si="1116"/>
        <v/>
      </c>
      <c r="Q1179" s="7" t="str">
        <f t="shared" ca="1" si="1117"/>
        <v/>
      </c>
      <c r="R1179" s="25" t="str">
        <f t="shared" ca="1" si="1118"/>
        <v/>
      </c>
      <c r="S1179" s="25">
        <f ca="1">SUM(R$3:R1179)</f>
        <v>0</v>
      </c>
      <c r="T1179" s="25" t="str">
        <f t="shared" ca="1" si="1119"/>
        <v/>
      </c>
      <c r="U1179" s="25" t="str">
        <f t="shared" ca="1" si="1101"/>
        <v/>
      </c>
      <c r="V1179" s="25" t="str">
        <f t="shared" ca="1" si="1120"/>
        <v/>
      </c>
      <c r="W1179" s="25" t="str">
        <f t="shared" ca="1" si="1102"/>
        <v/>
      </c>
      <c r="X1179" s="25" t="str">
        <f t="shared" ca="1" si="1121"/>
        <v/>
      </c>
      <c r="Y1179" s="25" t="str">
        <f t="shared" ca="1" si="1103"/>
        <v/>
      </c>
      <c r="Z1179" s="25" t="str">
        <f t="shared" ca="1" si="1095"/>
        <v/>
      </c>
      <c r="AA1179" s="25" t="str">
        <f t="shared" ca="1" si="1122"/>
        <v/>
      </c>
      <c r="AB1179" s="25" t="str">
        <f ca="1">IF($H1179="","",IF($Q1179="x",SUM(U$3:W1179)+SUM(Z$3:AA1179)-SUM(AB$3:AB1178),0))</f>
        <v/>
      </c>
      <c r="AC1179" s="25" t="str">
        <f t="shared" ca="1" si="1123"/>
        <v/>
      </c>
      <c r="AD1179" s="25" t="str">
        <f t="shared" ca="1" si="1104"/>
        <v/>
      </c>
      <c r="AE1179" s="7"/>
      <c r="AF1179" s="25" t="str">
        <f t="shared" ca="1" si="1124"/>
        <v/>
      </c>
      <c r="AG1179" s="25">
        <f ca="1">SUM(AF$3:AF1179)</f>
        <v>0</v>
      </c>
      <c r="AH1179" s="25" t="str">
        <f t="shared" ca="1" si="1125"/>
        <v/>
      </c>
      <c r="AI1179" s="25" t="str">
        <f t="shared" ca="1" si="1105"/>
        <v/>
      </c>
      <c r="AJ1179" s="25" t="str">
        <f t="shared" ca="1" si="1126"/>
        <v/>
      </c>
      <c r="AK1179" s="25" t="str">
        <f t="shared" ca="1" si="1106"/>
        <v/>
      </c>
      <c r="AL1179" s="25" t="str">
        <f t="shared" ca="1" si="1127"/>
        <v/>
      </c>
      <c r="AM1179" s="25" t="str">
        <f t="shared" ca="1" si="1107"/>
        <v/>
      </c>
      <c r="AN1179" s="25" t="str">
        <f t="shared" ca="1" si="1128"/>
        <v/>
      </c>
      <c r="AO1179" s="25" t="str">
        <f t="shared" ca="1" si="1129"/>
        <v/>
      </c>
      <c r="AP1179" s="25" t="str">
        <f ca="1">IF($H1179="","",IF($Q1179="x",SUM(AI$3:AK1179)+SUM(AN$3:AO1179)-SUM(AP$3:AP1178),0))</f>
        <v/>
      </c>
      <c r="AQ1179" s="25" t="str">
        <f t="shared" ca="1" si="1130"/>
        <v/>
      </c>
      <c r="AR1179" s="25" t="str">
        <f t="shared" ca="1" si="1108"/>
        <v/>
      </c>
      <c r="AS1179" s="7"/>
      <c r="AT1179" s="25" t="str">
        <f t="shared" ca="1" si="1131"/>
        <v/>
      </c>
      <c r="AU1179" s="25">
        <f ca="1">SUM(AT$3:AT1179)</f>
        <v>0</v>
      </c>
      <c r="AV1179" s="25" t="str">
        <f t="shared" ca="1" si="1132"/>
        <v/>
      </c>
      <c r="AW1179" s="25" t="str">
        <f t="shared" ca="1" si="1109"/>
        <v/>
      </c>
      <c r="AX1179" s="25" t="str">
        <f t="shared" ca="1" si="1133"/>
        <v/>
      </c>
      <c r="AY1179" s="25" t="str">
        <f t="shared" ca="1" si="1134"/>
        <v/>
      </c>
      <c r="AZ1179" s="25" t="str">
        <f t="shared" ca="1" si="1135"/>
        <v/>
      </c>
      <c r="BA1179" s="25" t="str">
        <f t="shared" ca="1" si="1136"/>
        <v/>
      </c>
      <c r="BB1179" s="25" t="str">
        <f t="shared" ca="1" si="1137"/>
        <v/>
      </c>
      <c r="BC1179" s="25" t="str">
        <f t="shared" ca="1" si="1138"/>
        <v/>
      </c>
      <c r="BD1179" s="25" t="str">
        <f ca="1">IF($H1179="","",IF($Q1179="x",SUM(AW$3:AY1179)+SUM(BB$3:BC1179)-SUM(BD$3:BD1178),0))</f>
        <v/>
      </c>
      <c r="BE1179" s="25" t="str">
        <f t="shared" ca="1" si="1139"/>
        <v/>
      </c>
      <c r="BF1179" s="25" t="str">
        <f t="shared" ca="1" si="1110"/>
        <v/>
      </c>
      <c r="BG1179" s="7"/>
      <c r="BI1179" s="25" t="str">
        <f t="shared" ca="1" si="1140"/>
        <v/>
      </c>
      <c r="BJ1179" s="25">
        <f ca="1">SUM(BI$3:BI1179)</f>
        <v>0</v>
      </c>
      <c r="BK1179" s="25" t="str">
        <f t="shared" ca="1" si="1152"/>
        <v/>
      </c>
      <c r="BL1179" s="25" t="str">
        <f t="shared" ca="1" si="1111"/>
        <v/>
      </c>
      <c r="BM1179" s="25" t="str">
        <f t="shared" ca="1" si="1141"/>
        <v/>
      </c>
      <c r="BN1179" s="25" t="str">
        <f t="shared" ca="1" si="1142"/>
        <v/>
      </c>
      <c r="BO1179" s="25" t="str">
        <f t="shared" ca="1" si="1143"/>
        <v/>
      </c>
      <c r="BP1179" s="25" t="str">
        <f t="shared" ca="1" si="1144"/>
        <v/>
      </c>
      <c r="BQ1179" s="25" t="str">
        <f t="shared" ca="1" si="1145"/>
        <v/>
      </c>
      <c r="BR1179" s="25" t="str">
        <f t="shared" ca="1" si="1146"/>
        <v/>
      </c>
      <c r="BS1179" s="25" t="str">
        <f ca="1">IF($H1179="","",IF($Q1179="x",SUM(BL$3:BN1179)+SUM(BQ$3:BR1179)-SUM(BS$3:BS1178),0))</f>
        <v/>
      </c>
      <c r="BT1179" s="25" t="str">
        <f t="shared" ca="1" si="1147"/>
        <v/>
      </c>
      <c r="BU1179" s="25" t="str">
        <f t="shared" ca="1" si="1112"/>
        <v/>
      </c>
      <c r="BV1179" s="7"/>
      <c r="BY1179" s="7"/>
      <c r="CB1179" s="131">
        <f t="shared" si="1096"/>
        <v>1176</v>
      </c>
      <c r="CC1179" s="132" t="str">
        <f t="shared" ca="1" si="1148"/>
        <v/>
      </c>
      <c r="CD1179" s="133" t="str">
        <f t="shared" ca="1" si="1097"/>
        <v/>
      </c>
      <c r="CE1179" s="133" t="str">
        <f t="shared" ca="1" si="1149"/>
        <v/>
      </c>
      <c r="CF1179" s="133" t="str">
        <f t="shared" ca="1" si="1098"/>
        <v/>
      </c>
      <c r="CG1179" s="133" t="str">
        <f t="shared" ca="1" si="1150"/>
        <v/>
      </c>
      <c r="CH1179" s="133" t="str">
        <f ca="1">IF($H1179="","",IF(MONTH($H1179)=MONTH($C$4)-1,MAX(0,(CG1179-SUM(N1168:N1179)+SUM(O1168:O1179))-(VLOOKUP(CB1179-12,$CB$3:$CH1178,6,FALSE))),0)*0.25)</f>
        <v/>
      </c>
      <c r="CI1179" s="133" t="str">
        <f ca="1">IF($H1179="","",CG1179-SUM($CH$4:$CH1179))</f>
        <v/>
      </c>
      <c r="CK1179" s="133" t="str">
        <f ca="1">IF($H1179="","",SUM($N$4:$N1179)+$CK$3)</f>
        <v/>
      </c>
      <c r="CL1179" s="133" t="str">
        <f ca="1">IF($H1179="","",SUM($O$4:$O1179))</f>
        <v/>
      </c>
      <c r="CM1179" s="133" t="str">
        <f t="shared" ca="1" si="1153"/>
        <v/>
      </c>
      <c r="CN1179" s="133" t="str">
        <f ca="1">IF($H1179="","",ROUND(IF(MONTH($H1179)=MONTH($C$4)-1,BT1179*(1+CC1179)-SUM($CM$4:$CM1179),0),2))</f>
        <v/>
      </c>
      <c r="CZ1179" s="132" t="str">
        <f t="shared" ca="1" si="1113"/>
        <v/>
      </c>
    </row>
    <row r="1180" spans="6:104" x14ac:dyDescent="0.2">
      <c r="F1180" s="3">
        <v>1177</v>
      </c>
      <c r="G1180" s="3">
        <f t="shared" si="1094"/>
        <v>99</v>
      </c>
      <c r="H1180" s="8" t="str">
        <f t="shared" ca="1" si="1151"/>
        <v/>
      </c>
      <c r="I1180" s="6" t="str">
        <f t="shared" ca="1" si="1099"/>
        <v/>
      </c>
      <c r="J1180" s="6" t="str">
        <f t="shared" ca="1" si="1100"/>
        <v/>
      </c>
      <c r="K1180" s="7"/>
      <c r="L1180" s="6" t="str">
        <f ca="1">IF($H1180="","",IF($J1180="",VLOOKUP($I1180,Sterbetafeln!$A$4:$I$124,$D$10,FALSE),MAX(0.0005,VLOOKUP($I1180,Sterbetafeln!$A$4:$I$124,$D$10,FALSE)*VLOOKUP($J1180,Sterbetafeln!$A$4:$I$124,$D$13,FALSE))))</f>
        <v/>
      </c>
      <c r="M1180" s="78">
        <f ca="1">SUM($O$3:$O1180)</f>
        <v>0</v>
      </c>
      <c r="N1180" s="25" t="str">
        <f t="shared" ca="1" si="1114"/>
        <v/>
      </c>
      <c r="O1180" s="25" t="str">
        <f t="shared" ca="1" si="1115"/>
        <v/>
      </c>
      <c r="P1180" s="25" t="str">
        <f t="shared" ca="1" si="1116"/>
        <v/>
      </c>
      <c r="Q1180" s="7" t="str">
        <f t="shared" ca="1" si="1117"/>
        <v/>
      </c>
      <c r="R1180" s="25" t="str">
        <f t="shared" ca="1" si="1118"/>
        <v/>
      </c>
      <c r="S1180" s="25">
        <f ca="1">SUM(R$3:R1180)</f>
        <v>0</v>
      </c>
      <c r="T1180" s="25" t="str">
        <f t="shared" ca="1" si="1119"/>
        <v/>
      </c>
      <c r="U1180" s="25" t="str">
        <f t="shared" ca="1" si="1101"/>
        <v/>
      </c>
      <c r="V1180" s="25" t="str">
        <f t="shared" ca="1" si="1120"/>
        <v/>
      </c>
      <c r="W1180" s="25" t="str">
        <f t="shared" ca="1" si="1102"/>
        <v/>
      </c>
      <c r="X1180" s="25" t="str">
        <f t="shared" ca="1" si="1121"/>
        <v/>
      </c>
      <c r="Y1180" s="25" t="str">
        <f t="shared" ca="1" si="1103"/>
        <v/>
      </c>
      <c r="Z1180" s="25" t="str">
        <f t="shared" ca="1" si="1095"/>
        <v/>
      </c>
      <c r="AA1180" s="25" t="str">
        <f t="shared" ca="1" si="1122"/>
        <v/>
      </c>
      <c r="AB1180" s="25" t="str">
        <f ca="1">IF($H1180="","",IF($Q1180="x",SUM(U$3:W1180)+SUM(Z$3:AA1180)-SUM(AB$3:AB1179),0))</f>
        <v/>
      </c>
      <c r="AC1180" s="25" t="str">
        <f t="shared" ca="1" si="1123"/>
        <v/>
      </c>
      <c r="AD1180" s="25" t="str">
        <f t="shared" ca="1" si="1104"/>
        <v/>
      </c>
      <c r="AE1180" s="7"/>
      <c r="AF1180" s="25" t="str">
        <f t="shared" ca="1" si="1124"/>
        <v/>
      </c>
      <c r="AG1180" s="25">
        <f ca="1">SUM(AF$3:AF1180)</f>
        <v>0</v>
      </c>
      <c r="AH1180" s="25" t="str">
        <f t="shared" ca="1" si="1125"/>
        <v/>
      </c>
      <c r="AI1180" s="25" t="str">
        <f t="shared" ca="1" si="1105"/>
        <v/>
      </c>
      <c r="AJ1180" s="25" t="str">
        <f t="shared" ca="1" si="1126"/>
        <v/>
      </c>
      <c r="AK1180" s="25" t="str">
        <f t="shared" ca="1" si="1106"/>
        <v/>
      </c>
      <c r="AL1180" s="25" t="str">
        <f t="shared" ca="1" si="1127"/>
        <v/>
      </c>
      <c r="AM1180" s="25" t="str">
        <f t="shared" ca="1" si="1107"/>
        <v/>
      </c>
      <c r="AN1180" s="25" t="str">
        <f t="shared" ca="1" si="1128"/>
        <v/>
      </c>
      <c r="AO1180" s="25" t="str">
        <f t="shared" ca="1" si="1129"/>
        <v/>
      </c>
      <c r="AP1180" s="25" t="str">
        <f ca="1">IF($H1180="","",IF($Q1180="x",SUM(AI$3:AK1180)+SUM(AN$3:AO1180)-SUM(AP$3:AP1179),0))</f>
        <v/>
      </c>
      <c r="AQ1180" s="25" t="str">
        <f t="shared" ca="1" si="1130"/>
        <v/>
      </c>
      <c r="AR1180" s="25" t="str">
        <f t="shared" ca="1" si="1108"/>
        <v/>
      </c>
      <c r="AS1180" s="7"/>
      <c r="AT1180" s="25" t="str">
        <f t="shared" ca="1" si="1131"/>
        <v/>
      </c>
      <c r="AU1180" s="25">
        <f ca="1">SUM(AT$3:AT1180)</f>
        <v>0</v>
      </c>
      <c r="AV1180" s="25" t="str">
        <f t="shared" ca="1" si="1132"/>
        <v/>
      </c>
      <c r="AW1180" s="25" t="str">
        <f t="shared" ca="1" si="1109"/>
        <v/>
      </c>
      <c r="AX1180" s="25" t="str">
        <f t="shared" ca="1" si="1133"/>
        <v/>
      </c>
      <c r="AY1180" s="25" t="str">
        <f t="shared" ca="1" si="1134"/>
        <v/>
      </c>
      <c r="AZ1180" s="25" t="str">
        <f t="shared" ca="1" si="1135"/>
        <v/>
      </c>
      <c r="BA1180" s="25" t="str">
        <f t="shared" ca="1" si="1136"/>
        <v/>
      </c>
      <c r="BB1180" s="25" t="str">
        <f t="shared" ca="1" si="1137"/>
        <v/>
      </c>
      <c r="BC1180" s="25" t="str">
        <f t="shared" ca="1" si="1138"/>
        <v/>
      </c>
      <c r="BD1180" s="25" t="str">
        <f ca="1">IF($H1180="","",IF($Q1180="x",SUM(AW$3:AY1180)+SUM(BB$3:BC1180)-SUM(BD$3:BD1179),0))</f>
        <v/>
      </c>
      <c r="BE1180" s="25" t="str">
        <f t="shared" ca="1" si="1139"/>
        <v/>
      </c>
      <c r="BF1180" s="25" t="str">
        <f t="shared" ca="1" si="1110"/>
        <v/>
      </c>
      <c r="BG1180" s="7"/>
      <c r="BI1180" s="25" t="str">
        <f t="shared" ca="1" si="1140"/>
        <v/>
      </c>
      <c r="BJ1180" s="25">
        <f ca="1">SUM(BI$3:BI1180)</f>
        <v>0</v>
      </c>
      <c r="BK1180" s="25" t="str">
        <f t="shared" ca="1" si="1152"/>
        <v/>
      </c>
      <c r="BL1180" s="25" t="str">
        <f t="shared" ca="1" si="1111"/>
        <v/>
      </c>
      <c r="BM1180" s="25" t="str">
        <f t="shared" ca="1" si="1141"/>
        <v/>
      </c>
      <c r="BN1180" s="25" t="str">
        <f t="shared" ca="1" si="1142"/>
        <v/>
      </c>
      <c r="BO1180" s="25" t="str">
        <f t="shared" ca="1" si="1143"/>
        <v/>
      </c>
      <c r="BP1180" s="25" t="str">
        <f t="shared" ca="1" si="1144"/>
        <v/>
      </c>
      <c r="BQ1180" s="25" t="str">
        <f t="shared" ca="1" si="1145"/>
        <v/>
      </c>
      <c r="BR1180" s="25" t="str">
        <f t="shared" ca="1" si="1146"/>
        <v/>
      </c>
      <c r="BS1180" s="25" t="str">
        <f ca="1">IF($H1180="","",IF($Q1180="x",SUM(BL$3:BN1180)+SUM(BQ$3:BR1180)-SUM(BS$3:BS1179),0))</f>
        <v/>
      </c>
      <c r="BT1180" s="25" t="str">
        <f t="shared" ca="1" si="1147"/>
        <v/>
      </c>
      <c r="BU1180" s="25" t="str">
        <f t="shared" ca="1" si="1112"/>
        <v/>
      </c>
      <c r="BV1180" s="7"/>
      <c r="BY1180" s="7"/>
      <c r="CB1180" s="131">
        <f t="shared" si="1096"/>
        <v>1177</v>
      </c>
      <c r="CC1180" s="132" t="str">
        <f t="shared" ca="1" si="1148"/>
        <v/>
      </c>
      <c r="CD1180" s="133" t="str">
        <f t="shared" ca="1" si="1097"/>
        <v/>
      </c>
      <c r="CE1180" s="133" t="str">
        <f t="shared" ca="1" si="1149"/>
        <v/>
      </c>
      <c r="CF1180" s="133" t="str">
        <f t="shared" ca="1" si="1098"/>
        <v/>
      </c>
      <c r="CG1180" s="133" t="str">
        <f t="shared" ca="1" si="1150"/>
        <v/>
      </c>
      <c r="CH1180" s="133" t="str">
        <f ca="1">IF($H1180="","",IF(MONTH($H1180)=MONTH($C$4)-1,MAX(0,(CG1180-SUM(N1169:N1180)+SUM(O1169:O1180))-(VLOOKUP(CB1180-12,$CB$3:$CH1179,6,FALSE))),0)*0.25)</f>
        <v/>
      </c>
      <c r="CI1180" s="133" t="str">
        <f ca="1">IF($H1180="","",CG1180-SUM($CH$4:$CH1180))</f>
        <v/>
      </c>
      <c r="CK1180" s="133" t="str">
        <f ca="1">IF($H1180="","",SUM($N$4:$N1180)+$CK$3)</f>
        <v/>
      </c>
      <c r="CL1180" s="133" t="str">
        <f ca="1">IF($H1180="","",SUM($O$4:$O1180))</f>
        <v/>
      </c>
      <c r="CM1180" s="133" t="str">
        <f t="shared" ca="1" si="1153"/>
        <v/>
      </c>
      <c r="CN1180" s="133" t="str">
        <f ca="1">IF($H1180="","",ROUND(IF(MONTH($H1180)=MONTH($C$4)-1,BT1180*(1+CC1180)-SUM($CM$4:$CM1180),0),2))</f>
        <v/>
      </c>
      <c r="CZ1180" s="132" t="str">
        <f t="shared" ca="1" si="1113"/>
        <v/>
      </c>
    </row>
    <row r="1181" spans="6:104" x14ac:dyDescent="0.2">
      <c r="F1181" s="3">
        <v>1178</v>
      </c>
      <c r="G1181" s="3">
        <f t="shared" si="1094"/>
        <v>99</v>
      </c>
      <c r="H1181" s="8" t="str">
        <f t="shared" ca="1" si="1151"/>
        <v/>
      </c>
      <c r="I1181" s="6" t="str">
        <f t="shared" ca="1" si="1099"/>
        <v/>
      </c>
      <c r="J1181" s="6" t="str">
        <f t="shared" ca="1" si="1100"/>
        <v/>
      </c>
      <c r="K1181" s="7"/>
      <c r="L1181" s="6" t="str">
        <f ca="1">IF($H1181="","",IF($J1181="",VLOOKUP($I1181,Sterbetafeln!$A$4:$I$124,$D$10,FALSE),MAX(0.0005,VLOOKUP($I1181,Sterbetafeln!$A$4:$I$124,$D$10,FALSE)*VLOOKUP($J1181,Sterbetafeln!$A$4:$I$124,$D$13,FALSE))))</f>
        <v/>
      </c>
      <c r="M1181" s="78">
        <f ca="1">SUM($O$3:$O1181)</f>
        <v>0</v>
      </c>
      <c r="N1181" s="25" t="str">
        <f t="shared" ca="1" si="1114"/>
        <v/>
      </c>
      <c r="O1181" s="25" t="str">
        <f t="shared" ca="1" si="1115"/>
        <v/>
      </c>
      <c r="P1181" s="25" t="str">
        <f t="shared" ca="1" si="1116"/>
        <v/>
      </c>
      <c r="Q1181" s="7" t="str">
        <f t="shared" ca="1" si="1117"/>
        <v/>
      </c>
      <c r="R1181" s="25" t="str">
        <f t="shared" ca="1" si="1118"/>
        <v/>
      </c>
      <c r="S1181" s="25">
        <f ca="1">SUM(R$3:R1181)</f>
        <v>0</v>
      </c>
      <c r="T1181" s="25" t="str">
        <f t="shared" ca="1" si="1119"/>
        <v/>
      </c>
      <c r="U1181" s="25" t="str">
        <f t="shared" ca="1" si="1101"/>
        <v/>
      </c>
      <c r="V1181" s="25" t="str">
        <f t="shared" ca="1" si="1120"/>
        <v/>
      </c>
      <c r="W1181" s="25" t="str">
        <f t="shared" ca="1" si="1102"/>
        <v/>
      </c>
      <c r="X1181" s="25" t="str">
        <f t="shared" ca="1" si="1121"/>
        <v/>
      </c>
      <c r="Y1181" s="25" t="str">
        <f t="shared" ca="1" si="1103"/>
        <v/>
      </c>
      <c r="Z1181" s="25" t="str">
        <f t="shared" ca="1" si="1095"/>
        <v/>
      </c>
      <c r="AA1181" s="25" t="str">
        <f t="shared" ca="1" si="1122"/>
        <v/>
      </c>
      <c r="AB1181" s="25" t="str">
        <f ca="1">IF($H1181="","",IF($Q1181="x",SUM(U$3:W1181)+SUM(Z$3:AA1181)-SUM(AB$3:AB1180),0))</f>
        <v/>
      </c>
      <c r="AC1181" s="25" t="str">
        <f t="shared" ca="1" si="1123"/>
        <v/>
      </c>
      <c r="AD1181" s="25" t="str">
        <f t="shared" ca="1" si="1104"/>
        <v/>
      </c>
      <c r="AE1181" s="7"/>
      <c r="AF1181" s="25" t="str">
        <f t="shared" ca="1" si="1124"/>
        <v/>
      </c>
      <c r="AG1181" s="25">
        <f ca="1">SUM(AF$3:AF1181)</f>
        <v>0</v>
      </c>
      <c r="AH1181" s="25" t="str">
        <f t="shared" ca="1" si="1125"/>
        <v/>
      </c>
      <c r="AI1181" s="25" t="str">
        <f t="shared" ca="1" si="1105"/>
        <v/>
      </c>
      <c r="AJ1181" s="25" t="str">
        <f t="shared" ca="1" si="1126"/>
        <v/>
      </c>
      <c r="AK1181" s="25" t="str">
        <f t="shared" ca="1" si="1106"/>
        <v/>
      </c>
      <c r="AL1181" s="25" t="str">
        <f t="shared" ca="1" si="1127"/>
        <v/>
      </c>
      <c r="AM1181" s="25" t="str">
        <f t="shared" ca="1" si="1107"/>
        <v/>
      </c>
      <c r="AN1181" s="25" t="str">
        <f t="shared" ca="1" si="1128"/>
        <v/>
      </c>
      <c r="AO1181" s="25" t="str">
        <f t="shared" ca="1" si="1129"/>
        <v/>
      </c>
      <c r="AP1181" s="25" t="str">
        <f ca="1">IF($H1181="","",IF($Q1181="x",SUM(AI$3:AK1181)+SUM(AN$3:AO1181)-SUM(AP$3:AP1180),0))</f>
        <v/>
      </c>
      <c r="AQ1181" s="25" t="str">
        <f t="shared" ca="1" si="1130"/>
        <v/>
      </c>
      <c r="AR1181" s="25" t="str">
        <f t="shared" ca="1" si="1108"/>
        <v/>
      </c>
      <c r="AS1181" s="7"/>
      <c r="AT1181" s="25" t="str">
        <f t="shared" ca="1" si="1131"/>
        <v/>
      </c>
      <c r="AU1181" s="25">
        <f ca="1">SUM(AT$3:AT1181)</f>
        <v>0</v>
      </c>
      <c r="AV1181" s="25" t="str">
        <f t="shared" ca="1" si="1132"/>
        <v/>
      </c>
      <c r="AW1181" s="25" t="str">
        <f t="shared" ca="1" si="1109"/>
        <v/>
      </c>
      <c r="AX1181" s="25" t="str">
        <f t="shared" ca="1" si="1133"/>
        <v/>
      </c>
      <c r="AY1181" s="25" t="str">
        <f t="shared" ca="1" si="1134"/>
        <v/>
      </c>
      <c r="AZ1181" s="25" t="str">
        <f t="shared" ca="1" si="1135"/>
        <v/>
      </c>
      <c r="BA1181" s="25" t="str">
        <f t="shared" ca="1" si="1136"/>
        <v/>
      </c>
      <c r="BB1181" s="25" t="str">
        <f t="shared" ca="1" si="1137"/>
        <v/>
      </c>
      <c r="BC1181" s="25" t="str">
        <f t="shared" ca="1" si="1138"/>
        <v/>
      </c>
      <c r="BD1181" s="25" t="str">
        <f ca="1">IF($H1181="","",IF($Q1181="x",SUM(AW$3:AY1181)+SUM(BB$3:BC1181)-SUM(BD$3:BD1180),0))</f>
        <v/>
      </c>
      <c r="BE1181" s="25" t="str">
        <f t="shared" ca="1" si="1139"/>
        <v/>
      </c>
      <c r="BF1181" s="25" t="str">
        <f t="shared" ca="1" si="1110"/>
        <v/>
      </c>
      <c r="BG1181" s="7"/>
      <c r="BI1181" s="25" t="str">
        <f t="shared" ca="1" si="1140"/>
        <v/>
      </c>
      <c r="BJ1181" s="25">
        <f ca="1">SUM(BI$3:BI1181)</f>
        <v>0</v>
      </c>
      <c r="BK1181" s="25" t="str">
        <f t="shared" ca="1" si="1152"/>
        <v/>
      </c>
      <c r="BL1181" s="25" t="str">
        <f t="shared" ca="1" si="1111"/>
        <v/>
      </c>
      <c r="BM1181" s="25" t="str">
        <f t="shared" ca="1" si="1141"/>
        <v/>
      </c>
      <c r="BN1181" s="25" t="str">
        <f t="shared" ca="1" si="1142"/>
        <v/>
      </c>
      <c r="BO1181" s="25" t="str">
        <f t="shared" ca="1" si="1143"/>
        <v/>
      </c>
      <c r="BP1181" s="25" t="str">
        <f t="shared" ca="1" si="1144"/>
        <v/>
      </c>
      <c r="BQ1181" s="25" t="str">
        <f t="shared" ca="1" si="1145"/>
        <v/>
      </c>
      <c r="BR1181" s="25" t="str">
        <f t="shared" ca="1" si="1146"/>
        <v/>
      </c>
      <c r="BS1181" s="25" t="str">
        <f ca="1">IF($H1181="","",IF($Q1181="x",SUM(BL$3:BN1181)+SUM(BQ$3:BR1181)-SUM(BS$3:BS1180),0))</f>
        <v/>
      </c>
      <c r="BT1181" s="25" t="str">
        <f t="shared" ca="1" si="1147"/>
        <v/>
      </c>
      <c r="BU1181" s="25" t="str">
        <f t="shared" ca="1" si="1112"/>
        <v/>
      </c>
      <c r="BV1181" s="7"/>
      <c r="BY1181" s="7"/>
      <c r="CB1181" s="131">
        <f t="shared" si="1096"/>
        <v>1178</v>
      </c>
      <c r="CC1181" s="132" t="str">
        <f t="shared" ca="1" si="1148"/>
        <v/>
      </c>
      <c r="CD1181" s="133" t="str">
        <f t="shared" ca="1" si="1097"/>
        <v/>
      </c>
      <c r="CE1181" s="133" t="str">
        <f t="shared" ca="1" si="1149"/>
        <v/>
      </c>
      <c r="CF1181" s="133" t="str">
        <f t="shared" ca="1" si="1098"/>
        <v/>
      </c>
      <c r="CG1181" s="133" t="str">
        <f t="shared" ca="1" si="1150"/>
        <v/>
      </c>
      <c r="CH1181" s="133" t="str">
        <f ca="1">IF($H1181="","",IF(MONTH($H1181)=MONTH($C$4)-1,MAX(0,(CG1181-SUM(N1170:N1181)+SUM(O1170:O1181))-(VLOOKUP(CB1181-12,$CB$3:$CH1180,6,FALSE))),0)*0.25)</f>
        <v/>
      </c>
      <c r="CI1181" s="133" t="str">
        <f ca="1">IF($H1181="","",CG1181-SUM($CH$4:$CH1181))</f>
        <v/>
      </c>
      <c r="CK1181" s="133" t="str">
        <f ca="1">IF($H1181="","",SUM($N$4:$N1181)+$CK$3)</f>
        <v/>
      </c>
      <c r="CL1181" s="133" t="str">
        <f ca="1">IF($H1181="","",SUM($O$4:$O1181))</f>
        <v/>
      </c>
      <c r="CM1181" s="133" t="str">
        <f t="shared" ca="1" si="1153"/>
        <v/>
      </c>
      <c r="CN1181" s="133" t="str">
        <f ca="1">IF($H1181="","",ROUND(IF(MONTH($H1181)=MONTH($C$4)-1,BT1181*(1+CC1181)-SUM($CM$4:$CM1181),0),2))</f>
        <v/>
      </c>
      <c r="CZ1181" s="132" t="str">
        <f t="shared" ca="1" si="1113"/>
        <v/>
      </c>
    </row>
    <row r="1182" spans="6:104" x14ac:dyDescent="0.2">
      <c r="F1182" s="3">
        <v>1179</v>
      </c>
      <c r="G1182" s="3">
        <f t="shared" si="1094"/>
        <v>99</v>
      </c>
      <c r="H1182" s="8" t="str">
        <f t="shared" ca="1" si="1151"/>
        <v/>
      </c>
      <c r="I1182" s="6" t="str">
        <f t="shared" ca="1" si="1099"/>
        <v/>
      </c>
      <c r="J1182" s="6" t="str">
        <f t="shared" ca="1" si="1100"/>
        <v/>
      </c>
      <c r="K1182" s="7"/>
      <c r="L1182" s="6" t="str">
        <f ca="1">IF($H1182="","",IF($J1182="",VLOOKUP($I1182,Sterbetafeln!$A$4:$I$124,$D$10,FALSE),MAX(0.0005,VLOOKUP($I1182,Sterbetafeln!$A$4:$I$124,$D$10,FALSE)*VLOOKUP($J1182,Sterbetafeln!$A$4:$I$124,$D$13,FALSE))))</f>
        <v/>
      </c>
      <c r="M1182" s="78">
        <f ca="1">SUM($O$3:$O1182)</f>
        <v>0</v>
      </c>
      <c r="N1182" s="25" t="str">
        <f t="shared" ca="1" si="1114"/>
        <v/>
      </c>
      <c r="O1182" s="25" t="str">
        <f t="shared" ca="1" si="1115"/>
        <v/>
      </c>
      <c r="P1182" s="25" t="str">
        <f t="shared" ca="1" si="1116"/>
        <v/>
      </c>
      <c r="Q1182" s="7" t="str">
        <f t="shared" ca="1" si="1117"/>
        <v/>
      </c>
      <c r="R1182" s="25" t="str">
        <f t="shared" ca="1" si="1118"/>
        <v/>
      </c>
      <c r="S1182" s="25">
        <f ca="1">SUM(R$3:R1182)</f>
        <v>0</v>
      </c>
      <c r="T1182" s="25" t="str">
        <f t="shared" ca="1" si="1119"/>
        <v/>
      </c>
      <c r="U1182" s="25" t="str">
        <f t="shared" ca="1" si="1101"/>
        <v/>
      </c>
      <c r="V1182" s="25" t="str">
        <f t="shared" ca="1" si="1120"/>
        <v/>
      </c>
      <c r="W1182" s="25" t="str">
        <f t="shared" ca="1" si="1102"/>
        <v/>
      </c>
      <c r="X1182" s="25" t="str">
        <f t="shared" ca="1" si="1121"/>
        <v/>
      </c>
      <c r="Y1182" s="25" t="str">
        <f t="shared" ca="1" si="1103"/>
        <v/>
      </c>
      <c r="Z1182" s="25" t="str">
        <f t="shared" ca="1" si="1095"/>
        <v/>
      </c>
      <c r="AA1182" s="25" t="str">
        <f t="shared" ca="1" si="1122"/>
        <v/>
      </c>
      <c r="AB1182" s="25" t="str">
        <f ca="1">IF($H1182="","",IF($Q1182="x",SUM(U$3:W1182)+SUM(Z$3:AA1182)-SUM(AB$3:AB1181),0))</f>
        <v/>
      </c>
      <c r="AC1182" s="25" t="str">
        <f t="shared" ca="1" si="1123"/>
        <v/>
      </c>
      <c r="AD1182" s="25" t="str">
        <f t="shared" ca="1" si="1104"/>
        <v/>
      </c>
      <c r="AE1182" s="7"/>
      <c r="AF1182" s="25" t="str">
        <f t="shared" ca="1" si="1124"/>
        <v/>
      </c>
      <c r="AG1182" s="25">
        <f ca="1">SUM(AF$3:AF1182)</f>
        <v>0</v>
      </c>
      <c r="AH1182" s="25" t="str">
        <f t="shared" ca="1" si="1125"/>
        <v/>
      </c>
      <c r="AI1182" s="25" t="str">
        <f t="shared" ca="1" si="1105"/>
        <v/>
      </c>
      <c r="AJ1182" s="25" t="str">
        <f t="shared" ca="1" si="1126"/>
        <v/>
      </c>
      <c r="AK1182" s="25" t="str">
        <f t="shared" ca="1" si="1106"/>
        <v/>
      </c>
      <c r="AL1182" s="25" t="str">
        <f t="shared" ca="1" si="1127"/>
        <v/>
      </c>
      <c r="AM1182" s="25" t="str">
        <f t="shared" ca="1" si="1107"/>
        <v/>
      </c>
      <c r="AN1182" s="25" t="str">
        <f t="shared" ca="1" si="1128"/>
        <v/>
      </c>
      <c r="AO1182" s="25" t="str">
        <f t="shared" ca="1" si="1129"/>
        <v/>
      </c>
      <c r="AP1182" s="25" t="str">
        <f ca="1">IF($H1182="","",IF($Q1182="x",SUM(AI$3:AK1182)+SUM(AN$3:AO1182)-SUM(AP$3:AP1181),0))</f>
        <v/>
      </c>
      <c r="AQ1182" s="25" t="str">
        <f t="shared" ca="1" si="1130"/>
        <v/>
      </c>
      <c r="AR1182" s="25" t="str">
        <f t="shared" ca="1" si="1108"/>
        <v/>
      </c>
      <c r="AS1182" s="7"/>
      <c r="AT1182" s="25" t="str">
        <f t="shared" ca="1" si="1131"/>
        <v/>
      </c>
      <c r="AU1182" s="25">
        <f ca="1">SUM(AT$3:AT1182)</f>
        <v>0</v>
      </c>
      <c r="AV1182" s="25" t="str">
        <f t="shared" ca="1" si="1132"/>
        <v/>
      </c>
      <c r="AW1182" s="25" t="str">
        <f t="shared" ca="1" si="1109"/>
        <v/>
      </c>
      <c r="AX1182" s="25" t="str">
        <f t="shared" ca="1" si="1133"/>
        <v/>
      </c>
      <c r="AY1182" s="25" t="str">
        <f t="shared" ca="1" si="1134"/>
        <v/>
      </c>
      <c r="AZ1182" s="25" t="str">
        <f t="shared" ca="1" si="1135"/>
        <v/>
      </c>
      <c r="BA1182" s="25" t="str">
        <f t="shared" ca="1" si="1136"/>
        <v/>
      </c>
      <c r="BB1182" s="25" t="str">
        <f t="shared" ca="1" si="1137"/>
        <v/>
      </c>
      <c r="BC1182" s="25" t="str">
        <f t="shared" ca="1" si="1138"/>
        <v/>
      </c>
      <c r="BD1182" s="25" t="str">
        <f ca="1">IF($H1182="","",IF($Q1182="x",SUM(AW$3:AY1182)+SUM(BB$3:BC1182)-SUM(BD$3:BD1181),0))</f>
        <v/>
      </c>
      <c r="BE1182" s="25" t="str">
        <f t="shared" ca="1" si="1139"/>
        <v/>
      </c>
      <c r="BF1182" s="25" t="str">
        <f t="shared" ca="1" si="1110"/>
        <v/>
      </c>
      <c r="BG1182" s="7"/>
      <c r="BI1182" s="25" t="str">
        <f t="shared" ca="1" si="1140"/>
        <v/>
      </c>
      <c r="BJ1182" s="25">
        <f ca="1">SUM(BI$3:BI1182)</f>
        <v>0</v>
      </c>
      <c r="BK1182" s="25" t="str">
        <f t="shared" ca="1" si="1152"/>
        <v/>
      </c>
      <c r="BL1182" s="25" t="str">
        <f t="shared" ca="1" si="1111"/>
        <v/>
      </c>
      <c r="BM1182" s="25" t="str">
        <f t="shared" ca="1" si="1141"/>
        <v/>
      </c>
      <c r="BN1182" s="25" t="str">
        <f t="shared" ca="1" si="1142"/>
        <v/>
      </c>
      <c r="BO1182" s="25" t="str">
        <f t="shared" ca="1" si="1143"/>
        <v/>
      </c>
      <c r="BP1182" s="25" t="str">
        <f t="shared" ca="1" si="1144"/>
        <v/>
      </c>
      <c r="BQ1182" s="25" t="str">
        <f t="shared" ca="1" si="1145"/>
        <v/>
      </c>
      <c r="BR1182" s="25" t="str">
        <f t="shared" ca="1" si="1146"/>
        <v/>
      </c>
      <c r="BS1182" s="25" t="str">
        <f ca="1">IF($H1182="","",IF($Q1182="x",SUM(BL$3:BN1182)+SUM(BQ$3:BR1182)-SUM(BS$3:BS1181),0))</f>
        <v/>
      </c>
      <c r="BT1182" s="25" t="str">
        <f t="shared" ca="1" si="1147"/>
        <v/>
      </c>
      <c r="BU1182" s="25" t="str">
        <f t="shared" ca="1" si="1112"/>
        <v/>
      </c>
      <c r="BV1182" s="7"/>
      <c r="BY1182" s="7"/>
      <c r="CB1182" s="131">
        <f t="shared" si="1096"/>
        <v>1179</v>
      </c>
      <c r="CC1182" s="132" t="str">
        <f t="shared" ca="1" si="1148"/>
        <v/>
      </c>
      <c r="CD1182" s="133" t="str">
        <f t="shared" ca="1" si="1097"/>
        <v/>
      </c>
      <c r="CE1182" s="133" t="str">
        <f t="shared" ca="1" si="1149"/>
        <v/>
      </c>
      <c r="CF1182" s="133" t="str">
        <f t="shared" ca="1" si="1098"/>
        <v/>
      </c>
      <c r="CG1182" s="133" t="str">
        <f t="shared" ca="1" si="1150"/>
        <v/>
      </c>
      <c r="CH1182" s="133" t="str">
        <f ca="1">IF($H1182="","",IF(MONTH($H1182)=MONTH($C$4)-1,MAX(0,(CG1182-SUM(N1171:N1182)+SUM(O1171:O1182))-(VLOOKUP(CB1182-12,$CB$3:$CH1181,6,FALSE))),0)*0.25)</f>
        <v/>
      </c>
      <c r="CI1182" s="133" t="str">
        <f ca="1">IF($H1182="","",CG1182-SUM($CH$4:$CH1182))</f>
        <v/>
      </c>
      <c r="CK1182" s="133" t="str">
        <f ca="1">IF($H1182="","",SUM($N$4:$N1182)+$CK$3)</f>
        <v/>
      </c>
      <c r="CL1182" s="133" t="str">
        <f ca="1">IF($H1182="","",SUM($O$4:$O1182))</f>
        <v/>
      </c>
      <c r="CM1182" s="133" t="str">
        <f t="shared" ca="1" si="1153"/>
        <v/>
      </c>
      <c r="CN1182" s="133" t="str">
        <f ca="1">IF($H1182="","",ROUND(IF(MONTH($H1182)=MONTH($C$4)-1,BT1182*(1+CC1182)-SUM($CM$4:$CM1182),0),2))</f>
        <v/>
      </c>
      <c r="CZ1182" s="132" t="str">
        <f t="shared" ca="1" si="1113"/>
        <v/>
      </c>
    </row>
    <row r="1183" spans="6:104" x14ac:dyDescent="0.2">
      <c r="F1183" s="3">
        <v>1180</v>
      </c>
      <c r="G1183" s="3">
        <f t="shared" si="1094"/>
        <v>99</v>
      </c>
      <c r="H1183" s="8" t="str">
        <f t="shared" ca="1" si="1151"/>
        <v/>
      </c>
      <c r="I1183" s="6" t="str">
        <f t="shared" ca="1" si="1099"/>
        <v/>
      </c>
      <c r="J1183" s="6" t="str">
        <f t="shared" ca="1" si="1100"/>
        <v/>
      </c>
      <c r="K1183" s="7"/>
      <c r="L1183" s="6" t="str">
        <f ca="1">IF($H1183="","",IF($J1183="",VLOOKUP($I1183,Sterbetafeln!$A$4:$I$124,$D$10,FALSE),MAX(0.0005,VLOOKUP($I1183,Sterbetafeln!$A$4:$I$124,$D$10,FALSE)*VLOOKUP($J1183,Sterbetafeln!$A$4:$I$124,$D$13,FALSE))))</f>
        <v/>
      </c>
      <c r="M1183" s="78">
        <f ca="1">SUM($O$3:$O1183)</f>
        <v>0</v>
      </c>
      <c r="N1183" s="25" t="str">
        <f t="shared" ca="1" si="1114"/>
        <v/>
      </c>
      <c r="O1183" s="25" t="str">
        <f t="shared" ca="1" si="1115"/>
        <v/>
      </c>
      <c r="P1183" s="25" t="str">
        <f t="shared" ca="1" si="1116"/>
        <v/>
      </c>
      <c r="Q1183" s="7" t="str">
        <f t="shared" ca="1" si="1117"/>
        <v/>
      </c>
      <c r="R1183" s="25" t="str">
        <f t="shared" ca="1" si="1118"/>
        <v/>
      </c>
      <c r="S1183" s="25">
        <f ca="1">SUM(R$3:R1183)</f>
        <v>0</v>
      </c>
      <c r="T1183" s="25" t="str">
        <f t="shared" ca="1" si="1119"/>
        <v/>
      </c>
      <c r="U1183" s="25" t="str">
        <f t="shared" ca="1" si="1101"/>
        <v/>
      </c>
      <c r="V1183" s="25" t="str">
        <f t="shared" ca="1" si="1120"/>
        <v/>
      </c>
      <c r="W1183" s="25" t="str">
        <f t="shared" ca="1" si="1102"/>
        <v/>
      </c>
      <c r="X1183" s="25" t="str">
        <f t="shared" ca="1" si="1121"/>
        <v/>
      </c>
      <c r="Y1183" s="25" t="str">
        <f t="shared" ca="1" si="1103"/>
        <v/>
      </c>
      <c r="Z1183" s="25" t="str">
        <f t="shared" ca="1" si="1095"/>
        <v/>
      </c>
      <c r="AA1183" s="25" t="str">
        <f t="shared" ca="1" si="1122"/>
        <v/>
      </c>
      <c r="AB1183" s="25" t="str">
        <f ca="1">IF($H1183="","",IF($Q1183="x",SUM(U$3:W1183)+SUM(Z$3:AA1183)-SUM(AB$3:AB1182),0))</f>
        <v/>
      </c>
      <c r="AC1183" s="25" t="str">
        <f t="shared" ca="1" si="1123"/>
        <v/>
      </c>
      <c r="AD1183" s="25" t="str">
        <f t="shared" ca="1" si="1104"/>
        <v/>
      </c>
      <c r="AE1183" s="7"/>
      <c r="AF1183" s="25" t="str">
        <f t="shared" ca="1" si="1124"/>
        <v/>
      </c>
      <c r="AG1183" s="25">
        <f ca="1">SUM(AF$3:AF1183)</f>
        <v>0</v>
      </c>
      <c r="AH1183" s="25" t="str">
        <f t="shared" ca="1" si="1125"/>
        <v/>
      </c>
      <c r="AI1183" s="25" t="str">
        <f t="shared" ca="1" si="1105"/>
        <v/>
      </c>
      <c r="AJ1183" s="25" t="str">
        <f t="shared" ca="1" si="1126"/>
        <v/>
      </c>
      <c r="AK1183" s="25" t="str">
        <f t="shared" ca="1" si="1106"/>
        <v/>
      </c>
      <c r="AL1183" s="25" t="str">
        <f t="shared" ca="1" si="1127"/>
        <v/>
      </c>
      <c r="AM1183" s="25" t="str">
        <f t="shared" ca="1" si="1107"/>
        <v/>
      </c>
      <c r="AN1183" s="25" t="str">
        <f t="shared" ca="1" si="1128"/>
        <v/>
      </c>
      <c r="AO1183" s="25" t="str">
        <f t="shared" ca="1" si="1129"/>
        <v/>
      </c>
      <c r="AP1183" s="25" t="str">
        <f ca="1">IF($H1183="","",IF($Q1183="x",SUM(AI$3:AK1183)+SUM(AN$3:AO1183)-SUM(AP$3:AP1182),0))</f>
        <v/>
      </c>
      <c r="AQ1183" s="25" t="str">
        <f t="shared" ca="1" si="1130"/>
        <v/>
      </c>
      <c r="AR1183" s="25" t="str">
        <f t="shared" ca="1" si="1108"/>
        <v/>
      </c>
      <c r="AS1183" s="7"/>
      <c r="AT1183" s="25" t="str">
        <f t="shared" ca="1" si="1131"/>
        <v/>
      </c>
      <c r="AU1183" s="25">
        <f ca="1">SUM(AT$3:AT1183)</f>
        <v>0</v>
      </c>
      <c r="AV1183" s="25" t="str">
        <f t="shared" ca="1" si="1132"/>
        <v/>
      </c>
      <c r="AW1183" s="25" t="str">
        <f t="shared" ca="1" si="1109"/>
        <v/>
      </c>
      <c r="AX1183" s="25" t="str">
        <f t="shared" ca="1" si="1133"/>
        <v/>
      </c>
      <c r="AY1183" s="25" t="str">
        <f t="shared" ca="1" si="1134"/>
        <v/>
      </c>
      <c r="AZ1183" s="25" t="str">
        <f t="shared" ca="1" si="1135"/>
        <v/>
      </c>
      <c r="BA1183" s="25" t="str">
        <f t="shared" ca="1" si="1136"/>
        <v/>
      </c>
      <c r="BB1183" s="25" t="str">
        <f t="shared" ca="1" si="1137"/>
        <v/>
      </c>
      <c r="BC1183" s="25" t="str">
        <f t="shared" ca="1" si="1138"/>
        <v/>
      </c>
      <c r="BD1183" s="25" t="str">
        <f ca="1">IF($H1183="","",IF($Q1183="x",SUM(AW$3:AY1183)+SUM(BB$3:BC1183)-SUM(BD$3:BD1182),0))</f>
        <v/>
      </c>
      <c r="BE1183" s="25" t="str">
        <f t="shared" ca="1" si="1139"/>
        <v/>
      </c>
      <c r="BF1183" s="25" t="str">
        <f t="shared" ca="1" si="1110"/>
        <v/>
      </c>
      <c r="BG1183" s="7"/>
      <c r="BI1183" s="25" t="str">
        <f t="shared" ca="1" si="1140"/>
        <v/>
      </c>
      <c r="BJ1183" s="25">
        <f ca="1">SUM(BI$3:BI1183)</f>
        <v>0</v>
      </c>
      <c r="BK1183" s="25" t="str">
        <f t="shared" ca="1" si="1152"/>
        <v/>
      </c>
      <c r="BL1183" s="25" t="str">
        <f t="shared" ca="1" si="1111"/>
        <v/>
      </c>
      <c r="BM1183" s="25" t="str">
        <f t="shared" ca="1" si="1141"/>
        <v/>
      </c>
      <c r="BN1183" s="25" t="str">
        <f t="shared" ca="1" si="1142"/>
        <v/>
      </c>
      <c r="BO1183" s="25" t="str">
        <f t="shared" ca="1" si="1143"/>
        <v/>
      </c>
      <c r="BP1183" s="25" t="str">
        <f t="shared" ca="1" si="1144"/>
        <v/>
      </c>
      <c r="BQ1183" s="25" t="str">
        <f t="shared" ca="1" si="1145"/>
        <v/>
      </c>
      <c r="BR1183" s="25" t="str">
        <f t="shared" ca="1" si="1146"/>
        <v/>
      </c>
      <c r="BS1183" s="25" t="str">
        <f ca="1">IF($H1183="","",IF($Q1183="x",SUM(BL$3:BN1183)+SUM(BQ$3:BR1183)-SUM(BS$3:BS1182),0))</f>
        <v/>
      </c>
      <c r="BT1183" s="25" t="str">
        <f t="shared" ca="1" si="1147"/>
        <v/>
      </c>
      <c r="BU1183" s="25" t="str">
        <f t="shared" ca="1" si="1112"/>
        <v/>
      </c>
      <c r="BV1183" s="7"/>
      <c r="BY1183" s="7"/>
      <c r="CB1183" s="131">
        <f t="shared" si="1096"/>
        <v>1180</v>
      </c>
      <c r="CC1183" s="132" t="str">
        <f t="shared" ca="1" si="1148"/>
        <v/>
      </c>
      <c r="CD1183" s="133" t="str">
        <f t="shared" ca="1" si="1097"/>
        <v/>
      </c>
      <c r="CE1183" s="133" t="str">
        <f t="shared" ca="1" si="1149"/>
        <v/>
      </c>
      <c r="CF1183" s="133" t="str">
        <f t="shared" ca="1" si="1098"/>
        <v/>
      </c>
      <c r="CG1183" s="133" t="str">
        <f t="shared" ca="1" si="1150"/>
        <v/>
      </c>
      <c r="CH1183" s="133" t="str">
        <f ca="1">IF($H1183="","",IF(MONTH($H1183)=MONTH($C$4)-1,MAX(0,(CG1183-SUM(N1172:N1183)+SUM(O1172:O1183))-(VLOOKUP(CB1183-12,$CB$3:$CH1182,6,FALSE))),0)*0.25)</f>
        <v/>
      </c>
      <c r="CI1183" s="133" t="str">
        <f ca="1">IF($H1183="","",CG1183-SUM($CH$4:$CH1183))</f>
        <v/>
      </c>
      <c r="CK1183" s="133" t="str">
        <f ca="1">IF($H1183="","",SUM($N$4:$N1183)+$CK$3)</f>
        <v/>
      </c>
      <c r="CL1183" s="133" t="str">
        <f ca="1">IF($H1183="","",SUM($O$4:$O1183))</f>
        <v/>
      </c>
      <c r="CM1183" s="133" t="str">
        <f t="shared" ca="1" si="1153"/>
        <v/>
      </c>
      <c r="CN1183" s="133" t="str">
        <f ca="1">IF($H1183="","",ROUND(IF(MONTH($H1183)=MONTH($C$4)-1,BT1183*(1+CC1183)-SUM($CM$4:$CM1183),0),2))</f>
        <v/>
      </c>
      <c r="CZ1183" s="132" t="str">
        <f t="shared" ca="1" si="1113"/>
        <v/>
      </c>
    </row>
    <row r="1184" spans="6:104" x14ac:dyDescent="0.2">
      <c r="F1184" s="3">
        <v>1181</v>
      </c>
      <c r="G1184" s="3">
        <f t="shared" si="1094"/>
        <v>99</v>
      </c>
      <c r="H1184" s="8" t="str">
        <f t="shared" ca="1" si="1151"/>
        <v/>
      </c>
      <c r="I1184" s="6" t="str">
        <f t="shared" ca="1" si="1099"/>
        <v/>
      </c>
      <c r="J1184" s="6" t="str">
        <f t="shared" ca="1" si="1100"/>
        <v/>
      </c>
      <c r="K1184" s="7"/>
      <c r="L1184" s="6" t="str">
        <f ca="1">IF($H1184="","",IF($J1184="",VLOOKUP($I1184,Sterbetafeln!$A$4:$I$124,$D$10,FALSE),MAX(0.0005,VLOOKUP($I1184,Sterbetafeln!$A$4:$I$124,$D$10,FALSE)*VLOOKUP($J1184,Sterbetafeln!$A$4:$I$124,$D$13,FALSE))))</f>
        <v/>
      </c>
      <c r="M1184" s="78">
        <f ca="1">SUM($O$3:$O1184)</f>
        <v>0</v>
      </c>
      <c r="N1184" s="25" t="str">
        <f t="shared" ca="1" si="1114"/>
        <v/>
      </c>
      <c r="O1184" s="25" t="str">
        <f t="shared" ca="1" si="1115"/>
        <v/>
      </c>
      <c r="P1184" s="25" t="str">
        <f t="shared" ca="1" si="1116"/>
        <v/>
      </c>
      <c r="Q1184" s="7" t="str">
        <f t="shared" ca="1" si="1117"/>
        <v/>
      </c>
      <c r="R1184" s="25" t="str">
        <f t="shared" ca="1" si="1118"/>
        <v/>
      </c>
      <c r="S1184" s="25">
        <f ca="1">SUM(R$3:R1184)</f>
        <v>0</v>
      </c>
      <c r="T1184" s="25" t="str">
        <f t="shared" ca="1" si="1119"/>
        <v/>
      </c>
      <c r="U1184" s="25" t="str">
        <f t="shared" ca="1" si="1101"/>
        <v/>
      </c>
      <c r="V1184" s="25" t="str">
        <f t="shared" ca="1" si="1120"/>
        <v/>
      </c>
      <c r="W1184" s="25" t="str">
        <f t="shared" ca="1" si="1102"/>
        <v/>
      </c>
      <c r="X1184" s="25" t="str">
        <f t="shared" ca="1" si="1121"/>
        <v/>
      </c>
      <c r="Y1184" s="25" t="str">
        <f t="shared" ca="1" si="1103"/>
        <v/>
      </c>
      <c r="Z1184" s="25" t="str">
        <f t="shared" ca="1" si="1095"/>
        <v/>
      </c>
      <c r="AA1184" s="25" t="str">
        <f t="shared" ca="1" si="1122"/>
        <v/>
      </c>
      <c r="AB1184" s="25" t="str">
        <f ca="1">IF($H1184="","",IF($Q1184="x",SUM(U$3:W1184)+SUM(Z$3:AA1184)-SUM(AB$3:AB1183),0))</f>
        <v/>
      </c>
      <c r="AC1184" s="25" t="str">
        <f t="shared" ca="1" si="1123"/>
        <v/>
      </c>
      <c r="AD1184" s="25" t="str">
        <f t="shared" ca="1" si="1104"/>
        <v/>
      </c>
      <c r="AE1184" s="7"/>
      <c r="AF1184" s="25" t="str">
        <f t="shared" ca="1" si="1124"/>
        <v/>
      </c>
      <c r="AG1184" s="25">
        <f ca="1">SUM(AF$3:AF1184)</f>
        <v>0</v>
      </c>
      <c r="AH1184" s="25" t="str">
        <f t="shared" ca="1" si="1125"/>
        <v/>
      </c>
      <c r="AI1184" s="25" t="str">
        <f t="shared" ca="1" si="1105"/>
        <v/>
      </c>
      <c r="AJ1184" s="25" t="str">
        <f t="shared" ca="1" si="1126"/>
        <v/>
      </c>
      <c r="AK1184" s="25" t="str">
        <f t="shared" ca="1" si="1106"/>
        <v/>
      </c>
      <c r="AL1184" s="25" t="str">
        <f t="shared" ca="1" si="1127"/>
        <v/>
      </c>
      <c r="AM1184" s="25" t="str">
        <f t="shared" ca="1" si="1107"/>
        <v/>
      </c>
      <c r="AN1184" s="25" t="str">
        <f t="shared" ca="1" si="1128"/>
        <v/>
      </c>
      <c r="AO1184" s="25" t="str">
        <f t="shared" ca="1" si="1129"/>
        <v/>
      </c>
      <c r="AP1184" s="25" t="str">
        <f ca="1">IF($H1184="","",IF($Q1184="x",SUM(AI$3:AK1184)+SUM(AN$3:AO1184)-SUM(AP$3:AP1183),0))</f>
        <v/>
      </c>
      <c r="AQ1184" s="25" t="str">
        <f t="shared" ca="1" si="1130"/>
        <v/>
      </c>
      <c r="AR1184" s="25" t="str">
        <f t="shared" ca="1" si="1108"/>
        <v/>
      </c>
      <c r="AS1184" s="7"/>
      <c r="AT1184" s="25" t="str">
        <f t="shared" ca="1" si="1131"/>
        <v/>
      </c>
      <c r="AU1184" s="25">
        <f ca="1">SUM(AT$3:AT1184)</f>
        <v>0</v>
      </c>
      <c r="AV1184" s="25" t="str">
        <f t="shared" ca="1" si="1132"/>
        <v/>
      </c>
      <c r="AW1184" s="25" t="str">
        <f t="shared" ca="1" si="1109"/>
        <v/>
      </c>
      <c r="AX1184" s="25" t="str">
        <f t="shared" ca="1" si="1133"/>
        <v/>
      </c>
      <c r="AY1184" s="25" t="str">
        <f t="shared" ca="1" si="1134"/>
        <v/>
      </c>
      <c r="AZ1184" s="25" t="str">
        <f t="shared" ca="1" si="1135"/>
        <v/>
      </c>
      <c r="BA1184" s="25" t="str">
        <f t="shared" ca="1" si="1136"/>
        <v/>
      </c>
      <c r="BB1184" s="25" t="str">
        <f t="shared" ca="1" si="1137"/>
        <v/>
      </c>
      <c r="BC1184" s="25" t="str">
        <f t="shared" ca="1" si="1138"/>
        <v/>
      </c>
      <c r="BD1184" s="25" t="str">
        <f ca="1">IF($H1184="","",IF($Q1184="x",SUM(AW$3:AY1184)+SUM(BB$3:BC1184)-SUM(BD$3:BD1183),0))</f>
        <v/>
      </c>
      <c r="BE1184" s="25" t="str">
        <f t="shared" ca="1" si="1139"/>
        <v/>
      </c>
      <c r="BF1184" s="25" t="str">
        <f t="shared" ca="1" si="1110"/>
        <v/>
      </c>
      <c r="BG1184" s="7"/>
      <c r="BI1184" s="25" t="str">
        <f t="shared" ca="1" si="1140"/>
        <v/>
      </c>
      <c r="BJ1184" s="25">
        <f ca="1">SUM(BI$3:BI1184)</f>
        <v>0</v>
      </c>
      <c r="BK1184" s="25" t="str">
        <f t="shared" ca="1" si="1152"/>
        <v/>
      </c>
      <c r="BL1184" s="25" t="str">
        <f t="shared" ca="1" si="1111"/>
        <v/>
      </c>
      <c r="BM1184" s="25" t="str">
        <f t="shared" ca="1" si="1141"/>
        <v/>
      </c>
      <c r="BN1184" s="25" t="str">
        <f t="shared" ca="1" si="1142"/>
        <v/>
      </c>
      <c r="BO1184" s="25" t="str">
        <f t="shared" ca="1" si="1143"/>
        <v/>
      </c>
      <c r="BP1184" s="25" t="str">
        <f t="shared" ca="1" si="1144"/>
        <v/>
      </c>
      <c r="BQ1184" s="25" t="str">
        <f t="shared" ca="1" si="1145"/>
        <v/>
      </c>
      <c r="BR1184" s="25" t="str">
        <f t="shared" ca="1" si="1146"/>
        <v/>
      </c>
      <c r="BS1184" s="25" t="str">
        <f ca="1">IF($H1184="","",IF($Q1184="x",SUM(BL$3:BN1184)+SUM(BQ$3:BR1184)-SUM(BS$3:BS1183),0))</f>
        <v/>
      </c>
      <c r="BT1184" s="25" t="str">
        <f t="shared" ca="1" si="1147"/>
        <v/>
      </c>
      <c r="BU1184" s="25" t="str">
        <f t="shared" ca="1" si="1112"/>
        <v/>
      </c>
      <c r="BV1184" s="7"/>
      <c r="BY1184" s="7"/>
      <c r="CB1184" s="131">
        <f t="shared" si="1096"/>
        <v>1181</v>
      </c>
      <c r="CC1184" s="132" t="str">
        <f t="shared" ca="1" si="1148"/>
        <v/>
      </c>
      <c r="CD1184" s="133" t="str">
        <f t="shared" ca="1" si="1097"/>
        <v/>
      </c>
      <c r="CE1184" s="133" t="str">
        <f t="shared" ca="1" si="1149"/>
        <v/>
      </c>
      <c r="CF1184" s="133" t="str">
        <f t="shared" ca="1" si="1098"/>
        <v/>
      </c>
      <c r="CG1184" s="133" t="str">
        <f t="shared" ca="1" si="1150"/>
        <v/>
      </c>
      <c r="CH1184" s="133" t="str">
        <f ca="1">IF($H1184="","",IF(MONTH($H1184)=MONTH($C$4)-1,MAX(0,(CG1184-SUM(N1173:N1184)+SUM(O1173:O1184))-(VLOOKUP(CB1184-12,$CB$3:$CH1183,6,FALSE))),0)*0.25)</f>
        <v/>
      </c>
      <c r="CI1184" s="133" t="str">
        <f ca="1">IF($H1184="","",CG1184-SUM($CH$4:$CH1184))</f>
        <v/>
      </c>
      <c r="CK1184" s="133" t="str">
        <f ca="1">IF($H1184="","",SUM($N$4:$N1184)+$CK$3)</f>
        <v/>
      </c>
      <c r="CL1184" s="133" t="str">
        <f ca="1">IF($H1184="","",SUM($O$4:$O1184))</f>
        <v/>
      </c>
      <c r="CM1184" s="133" t="str">
        <f t="shared" ca="1" si="1153"/>
        <v/>
      </c>
      <c r="CN1184" s="133" t="str">
        <f ca="1">IF($H1184="","",ROUND(IF(MONTH($H1184)=MONTH($C$4)-1,BT1184*(1+CC1184)-SUM($CM$4:$CM1184),0),2))</f>
        <v/>
      </c>
      <c r="CZ1184" s="132" t="str">
        <f t="shared" ca="1" si="1113"/>
        <v/>
      </c>
    </row>
    <row r="1185" spans="6:104" x14ac:dyDescent="0.2">
      <c r="F1185" s="3">
        <v>1182</v>
      </c>
      <c r="G1185" s="3">
        <f t="shared" si="1094"/>
        <v>99</v>
      </c>
      <c r="H1185" s="8" t="str">
        <f t="shared" ca="1" si="1151"/>
        <v/>
      </c>
      <c r="I1185" s="6" t="str">
        <f t="shared" ca="1" si="1099"/>
        <v/>
      </c>
      <c r="J1185" s="6" t="str">
        <f t="shared" ca="1" si="1100"/>
        <v/>
      </c>
      <c r="K1185" s="7"/>
      <c r="L1185" s="6" t="str">
        <f ca="1">IF($H1185="","",IF($J1185="",VLOOKUP($I1185,Sterbetafeln!$A$4:$I$124,$D$10,FALSE),MAX(0.0005,VLOOKUP($I1185,Sterbetafeln!$A$4:$I$124,$D$10,FALSE)*VLOOKUP($J1185,Sterbetafeln!$A$4:$I$124,$D$13,FALSE))))</f>
        <v/>
      </c>
      <c r="M1185" s="78">
        <f ca="1">SUM($O$3:$O1185)</f>
        <v>0</v>
      </c>
      <c r="N1185" s="25" t="str">
        <f t="shared" ca="1" si="1114"/>
        <v/>
      </c>
      <c r="O1185" s="25" t="str">
        <f t="shared" ca="1" si="1115"/>
        <v/>
      </c>
      <c r="P1185" s="25" t="str">
        <f t="shared" ca="1" si="1116"/>
        <v/>
      </c>
      <c r="Q1185" s="7" t="str">
        <f t="shared" ca="1" si="1117"/>
        <v/>
      </c>
      <c r="R1185" s="25" t="str">
        <f t="shared" ca="1" si="1118"/>
        <v/>
      </c>
      <c r="S1185" s="25">
        <f ca="1">SUM(R$3:R1185)</f>
        <v>0</v>
      </c>
      <c r="T1185" s="25" t="str">
        <f t="shared" ca="1" si="1119"/>
        <v/>
      </c>
      <c r="U1185" s="25" t="str">
        <f t="shared" ca="1" si="1101"/>
        <v/>
      </c>
      <c r="V1185" s="25" t="str">
        <f t="shared" ca="1" si="1120"/>
        <v/>
      </c>
      <c r="W1185" s="25" t="str">
        <f t="shared" ca="1" si="1102"/>
        <v/>
      </c>
      <c r="X1185" s="25" t="str">
        <f t="shared" ca="1" si="1121"/>
        <v/>
      </c>
      <c r="Y1185" s="25" t="str">
        <f t="shared" ca="1" si="1103"/>
        <v/>
      </c>
      <c r="Z1185" s="25" t="str">
        <f t="shared" ca="1" si="1095"/>
        <v/>
      </c>
      <c r="AA1185" s="25" t="str">
        <f t="shared" ca="1" si="1122"/>
        <v/>
      </c>
      <c r="AB1185" s="25" t="str">
        <f ca="1">IF($H1185="","",IF($Q1185="x",SUM(U$3:W1185)+SUM(Z$3:AA1185)-SUM(AB$3:AB1184),0))</f>
        <v/>
      </c>
      <c r="AC1185" s="25" t="str">
        <f t="shared" ca="1" si="1123"/>
        <v/>
      </c>
      <c r="AD1185" s="25" t="str">
        <f t="shared" ca="1" si="1104"/>
        <v/>
      </c>
      <c r="AE1185" s="7"/>
      <c r="AF1185" s="25" t="str">
        <f t="shared" ca="1" si="1124"/>
        <v/>
      </c>
      <c r="AG1185" s="25">
        <f ca="1">SUM(AF$3:AF1185)</f>
        <v>0</v>
      </c>
      <c r="AH1185" s="25" t="str">
        <f t="shared" ca="1" si="1125"/>
        <v/>
      </c>
      <c r="AI1185" s="25" t="str">
        <f t="shared" ca="1" si="1105"/>
        <v/>
      </c>
      <c r="AJ1185" s="25" t="str">
        <f t="shared" ca="1" si="1126"/>
        <v/>
      </c>
      <c r="AK1185" s="25" t="str">
        <f t="shared" ca="1" si="1106"/>
        <v/>
      </c>
      <c r="AL1185" s="25" t="str">
        <f t="shared" ca="1" si="1127"/>
        <v/>
      </c>
      <c r="AM1185" s="25" t="str">
        <f t="shared" ca="1" si="1107"/>
        <v/>
      </c>
      <c r="AN1185" s="25" t="str">
        <f t="shared" ca="1" si="1128"/>
        <v/>
      </c>
      <c r="AO1185" s="25" t="str">
        <f t="shared" ca="1" si="1129"/>
        <v/>
      </c>
      <c r="AP1185" s="25" t="str">
        <f ca="1">IF($H1185="","",IF($Q1185="x",SUM(AI$3:AK1185)+SUM(AN$3:AO1185)-SUM(AP$3:AP1184),0))</f>
        <v/>
      </c>
      <c r="AQ1185" s="25" t="str">
        <f t="shared" ca="1" si="1130"/>
        <v/>
      </c>
      <c r="AR1185" s="25" t="str">
        <f t="shared" ca="1" si="1108"/>
        <v/>
      </c>
      <c r="AS1185" s="7"/>
      <c r="AT1185" s="25" t="str">
        <f t="shared" ca="1" si="1131"/>
        <v/>
      </c>
      <c r="AU1185" s="25">
        <f ca="1">SUM(AT$3:AT1185)</f>
        <v>0</v>
      </c>
      <c r="AV1185" s="25" t="str">
        <f t="shared" ca="1" si="1132"/>
        <v/>
      </c>
      <c r="AW1185" s="25" t="str">
        <f t="shared" ca="1" si="1109"/>
        <v/>
      </c>
      <c r="AX1185" s="25" t="str">
        <f t="shared" ca="1" si="1133"/>
        <v/>
      </c>
      <c r="AY1185" s="25" t="str">
        <f t="shared" ca="1" si="1134"/>
        <v/>
      </c>
      <c r="AZ1185" s="25" t="str">
        <f t="shared" ca="1" si="1135"/>
        <v/>
      </c>
      <c r="BA1185" s="25" t="str">
        <f t="shared" ca="1" si="1136"/>
        <v/>
      </c>
      <c r="BB1185" s="25" t="str">
        <f t="shared" ca="1" si="1137"/>
        <v/>
      </c>
      <c r="BC1185" s="25" t="str">
        <f t="shared" ca="1" si="1138"/>
        <v/>
      </c>
      <c r="BD1185" s="25" t="str">
        <f ca="1">IF($H1185="","",IF($Q1185="x",SUM(AW$3:AY1185)+SUM(BB$3:BC1185)-SUM(BD$3:BD1184),0))</f>
        <v/>
      </c>
      <c r="BE1185" s="25" t="str">
        <f t="shared" ca="1" si="1139"/>
        <v/>
      </c>
      <c r="BF1185" s="25" t="str">
        <f t="shared" ca="1" si="1110"/>
        <v/>
      </c>
      <c r="BG1185" s="7"/>
      <c r="BI1185" s="25" t="str">
        <f t="shared" ca="1" si="1140"/>
        <v/>
      </c>
      <c r="BJ1185" s="25">
        <f ca="1">SUM(BI$3:BI1185)</f>
        <v>0</v>
      </c>
      <c r="BK1185" s="25" t="str">
        <f t="shared" ca="1" si="1152"/>
        <v/>
      </c>
      <c r="BL1185" s="25" t="str">
        <f t="shared" ca="1" si="1111"/>
        <v/>
      </c>
      <c r="BM1185" s="25" t="str">
        <f t="shared" ca="1" si="1141"/>
        <v/>
      </c>
      <c r="BN1185" s="25" t="str">
        <f t="shared" ca="1" si="1142"/>
        <v/>
      </c>
      <c r="BO1185" s="25" t="str">
        <f t="shared" ca="1" si="1143"/>
        <v/>
      </c>
      <c r="BP1185" s="25" t="str">
        <f t="shared" ca="1" si="1144"/>
        <v/>
      </c>
      <c r="BQ1185" s="25" t="str">
        <f t="shared" ca="1" si="1145"/>
        <v/>
      </c>
      <c r="BR1185" s="25" t="str">
        <f t="shared" ca="1" si="1146"/>
        <v/>
      </c>
      <c r="BS1185" s="25" t="str">
        <f ca="1">IF($H1185="","",IF($Q1185="x",SUM(BL$3:BN1185)+SUM(BQ$3:BR1185)-SUM(BS$3:BS1184),0))</f>
        <v/>
      </c>
      <c r="BT1185" s="25" t="str">
        <f t="shared" ca="1" si="1147"/>
        <v/>
      </c>
      <c r="BU1185" s="25" t="str">
        <f t="shared" ca="1" si="1112"/>
        <v/>
      </c>
      <c r="BV1185" s="7"/>
      <c r="BY1185" s="7"/>
      <c r="CB1185" s="131">
        <f t="shared" si="1096"/>
        <v>1182</v>
      </c>
      <c r="CC1185" s="132" t="str">
        <f t="shared" ca="1" si="1148"/>
        <v/>
      </c>
      <c r="CD1185" s="133" t="str">
        <f t="shared" ca="1" si="1097"/>
        <v/>
      </c>
      <c r="CE1185" s="133" t="str">
        <f t="shared" ca="1" si="1149"/>
        <v/>
      </c>
      <c r="CF1185" s="133" t="str">
        <f t="shared" ca="1" si="1098"/>
        <v/>
      </c>
      <c r="CG1185" s="133" t="str">
        <f t="shared" ca="1" si="1150"/>
        <v/>
      </c>
      <c r="CH1185" s="133" t="str">
        <f ca="1">IF($H1185="","",IF(MONTH($H1185)=MONTH($C$4)-1,MAX(0,(CG1185-SUM(N1174:N1185)+SUM(O1174:O1185))-(VLOOKUP(CB1185-12,$CB$3:$CH1184,6,FALSE))),0)*0.25)</f>
        <v/>
      </c>
      <c r="CI1185" s="133" t="str">
        <f ca="1">IF($H1185="","",CG1185-SUM($CH$4:$CH1185))</f>
        <v/>
      </c>
      <c r="CK1185" s="133" t="str">
        <f ca="1">IF($H1185="","",SUM($N$4:$N1185)+$CK$3)</f>
        <v/>
      </c>
      <c r="CL1185" s="133" t="str">
        <f ca="1">IF($H1185="","",SUM($O$4:$O1185))</f>
        <v/>
      </c>
      <c r="CM1185" s="133" t="str">
        <f t="shared" ca="1" si="1153"/>
        <v/>
      </c>
      <c r="CN1185" s="133" t="str">
        <f ca="1">IF($H1185="","",ROUND(IF(MONTH($H1185)=MONTH($C$4)-1,BT1185*(1+CC1185)-SUM($CM$4:$CM1185),0),2))</f>
        <v/>
      </c>
      <c r="CZ1185" s="132" t="str">
        <f t="shared" ca="1" si="1113"/>
        <v/>
      </c>
    </row>
    <row r="1186" spans="6:104" x14ac:dyDescent="0.2">
      <c r="F1186" s="3">
        <v>1183</v>
      </c>
      <c r="G1186" s="3">
        <f t="shared" si="1094"/>
        <v>99</v>
      </c>
      <c r="H1186" s="8" t="str">
        <f t="shared" ca="1" si="1151"/>
        <v/>
      </c>
      <c r="I1186" s="6" t="str">
        <f t="shared" ca="1" si="1099"/>
        <v/>
      </c>
      <c r="J1186" s="6" t="str">
        <f t="shared" ca="1" si="1100"/>
        <v/>
      </c>
      <c r="K1186" s="7"/>
      <c r="L1186" s="6" t="str">
        <f ca="1">IF($H1186="","",IF($J1186="",VLOOKUP($I1186,Sterbetafeln!$A$4:$I$124,$D$10,FALSE),MAX(0.0005,VLOOKUP($I1186,Sterbetafeln!$A$4:$I$124,$D$10,FALSE)*VLOOKUP($J1186,Sterbetafeln!$A$4:$I$124,$D$13,FALSE))))</f>
        <v/>
      </c>
      <c r="M1186" s="78">
        <f ca="1">SUM($O$3:$O1186)</f>
        <v>0</v>
      </c>
      <c r="N1186" s="25" t="str">
        <f t="shared" ca="1" si="1114"/>
        <v/>
      </c>
      <c r="O1186" s="25" t="str">
        <f t="shared" ca="1" si="1115"/>
        <v/>
      </c>
      <c r="P1186" s="25" t="str">
        <f t="shared" ca="1" si="1116"/>
        <v/>
      </c>
      <c r="Q1186" s="7" t="str">
        <f t="shared" ca="1" si="1117"/>
        <v/>
      </c>
      <c r="R1186" s="25" t="str">
        <f t="shared" ca="1" si="1118"/>
        <v/>
      </c>
      <c r="S1186" s="25">
        <f ca="1">SUM(R$3:R1186)</f>
        <v>0</v>
      </c>
      <c r="T1186" s="25" t="str">
        <f t="shared" ca="1" si="1119"/>
        <v/>
      </c>
      <c r="U1186" s="25" t="str">
        <f t="shared" ca="1" si="1101"/>
        <v/>
      </c>
      <c r="V1186" s="25" t="str">
        <f t="shared" ca="1" si="1120"/>
        <v/>
      </c>
      <c r="W1186" s="25" t="str">
        <f t="shared" ca="1" si="1102"/>
        <v/>
      </c>
      <c r="X1186" s="25" t="str">
        <f t="shared" ca="1" si="1121"/>
        <v/>
      </c>
      <c r="Y1186" s="25" t="str">
        <f t="shared" ca="1" si="1103"/>
        <v/>
      </c>
      <c r="Z1186" s="25" t="str">
        <f t="shared" ca="1" si="1095"/>
        <v/>
      </c>
      <c r="AA1186" s="25" t="str">
        <f t="shared" ca="1" si="1122"/>
        <v/>
      </c>
      <c r="AB1186" s="25" t="str">
        <f ca="1">IF($H1186="","",IF($Q1186="x",SUM(U$3:W1186)+SUM(Z$3:AA1186)-SUM(AB$3:AB1185),0))</f>
        <v/>
      </c>
      <c r="AC1186" s="25" t="str">
        <f t="shared" ca="1" si="1123"/>
        <v/>
      </c>
      <c r="AD1186" s="25" t="str">
        <f t="shared" ca="1" si="1104"/>
        <v/>
      </c>
      <c r="AE1186" s="7"/>
      <c r="AF1186" s="25" t="str">
        <f t="shared" ca="1" si="1124"/>
        <v/>
      </c>
      <c r="AG1186" s="25">
        <f ca="1">SUM(AF$3:AF1186)</f>
        <v>0</v>
      </c>
      <c r="AH1186" s="25" t="str">
        <f t="shared" ca="1" si="1125"/>
        <v/>
      </c>
      <c r="AI1186" s="25" t="str">
        <f t="shared" ca="1" si="1105"/>
        <v/>
      </c>
      <c r="AJ1186" s="25" t="str">
        <f t="shared" ca="1" si="1126"/>
        <v/>
      </c>
      <c r="AK1186" s="25" t="str">
        <f t="shared" ca="1" si="1106"/>
        <v/>
      </c>
      <c r="AL1186" s="25" t="str">
        <f t="shared" ca="1" si="1127"/>
        <v/>
      </c>
      <c r="AM1186" s="25" t="str">
        <f t="shared" ca="1" si="1107"/>
        <v/>
      </c>
      <c r="AN1186" s="25" t="str">
        <f t="shared" ca="1" si="1128"/>
        <v/>
      </c>
      <c r="AO1186" s="25" t="str">
        <f t="shared" ca="1" si="1129"/>
        <v/>
      </c>
      <c r="AP1186" s="25" t="str">
        <f ca="1">IF($H1186="","",IF($Q1186="x",SUM(AI$3:AK1186)+SUM(AN$3:AO1186)-SUM(AP$3:AP1185),0))</f>
        <v/>
      </c>
      <c r="AQ1186" s="25" t="str">
        <f t="shared" ca="1" si="1130"/>
        <v/>
      </c>
      <c r="AR1186" s="25" t="str">
        <f t="shared" ca="1" si="1108"/>
        <v/>
      </c>
      <c r="AS1186" s="7"/>
      <c r="AT1186" s="25" t="str">
        <f t="shared" ca="1" si="1131"/>
        <v/>
      </c>
      <c r="AU1186" s="25">
        <f ca="1">SUM(AT$3:AT1186)</f>
        <v>0</v>
      </c>
      <c r="AV1186" s="25" t="str">
        <f t="shared" ca="1" si="1132"/>
        <v/>
      </c>
      <c r="AW1186" s="25" t="str">
        <f t="shared" ca="1" si="1109"/>
        <v/>
      </c>
      <c r="AX1186" s="25" t="str">
        <f t="shared" ca="1" si="1133"/>
        <v/>
      </c>
      <c r="AY1186" s="25" t="str">
        <f t="shared" ca="1" si="1134"/>
        <v/>
      </c>
      <c r="AZ1186" s="25" t="str">
        <f t="shared" ca="1" si="1135"/>
        <v/>
      </c>
      <c r="BA1186" s="25" t="str">
        <f t="shared" ca="1" si="1136"/>
        <v/>
      </c>
      <c r="BB1186" s="25" t="str">
        <f t="shared" ca="1" si="1137"/>
        <v/>
      </c>
      <c r="BC1186" s="25" t="str">
        <f t="shared" ca="1" si="1138"/>
        <v/>
      </c>
      <c r="BD1186" s="25" t="str">
        <f ca="1">IF($H1186="","",IF($Q1186="x",SUM(AW$3:AY1186)+SUM(BB$3:BC1186)-SUM(BD$3:BD1185),0))</f>
        <v/>
      </c>
      <c r="BE1186" s="25" t="str">
        <f t="shared" ca="1" si="1139"/>
        <v/>
      </c>
      <c r="BF1186" s="25" t="str">
        <f t="shared" ca="1" si="1110"/>
        <v/>
      </c>
      <c r="BG1186" s="7"/>
      <c r="BI1186" s="25" t="str">
        <f t="shared" ca="1" si="1140"/>
        <v/>
      </c>
      <c r="BJ1186" s="25">
        <f ca="1">SUM(BI$3:BI1186)</f>
        <v>0</v>
      </c>
      <c r="BK1186" s="25" t="str">
        <f t="shared" ca="1" si="1152"/>
        <v/>
      </c>
      <c r="BL1186" s="25" t="str">
        <f t="shared" ca="1" si="1111"/>
        <v/>
      </c>
      <c r="BM1186" s="25" t="str">
        <f t="shared" ca="1" si="1141"/>
        <v/>
      </c>
      <c r="BN1186" s="25" t="str">
        <f t="shared" ca="1" si="1142"/>
        <v/>
      </c>
      <c r="BO1186" s="25" t="str">
        <f t="shared" ca="1" si="1143"/>
        <v/>
      </c>
      <c r="BP1186" s="25" t="str">
        <f t="shared" ca="1" si="1144"/>
        <v/>
      </c>
      <c r="BQ1186" s="25" t="str">
        <f t="shared" ca="1" si="1145"/>
        <v/>
      </c>
      <c r="BR1186" s="25" t="str">
        <f t="shared" ca="1" si="1146"/>
        <v/>
      </c>
      <c r="BS1186" s="25" t="str">
        <f ca="1">IF($H1186="","",IF($Q1186="x",SUM(BL$3:BN1186)+SUM(BQ$3:BR1186)-SUM(BS$3:BS1185),0))</f>
        <v/>
      </c>
      <c r="BT1186" s="25" t="str">
        <f t="shared" ca="1" si="1147"/>
        <v/>
      </c>
      <c r="BU1186" s="25" t="str">
        <f t="shared" ca="1" si="1112"/>
        <v/>
      </c>
      <c r="BV1186" s="7"/>
      <c r="BY1186" s="7"/>
      <c r="CB1186" s="131">
        <f t="shared" si="1096"/>
        <v>1183</v>
      </c>
      <c r="CC1186" s="132" t="str">
        <f t="shared" ca="1" si="1148"/>
        <v/>
      </c>
      <c r="CD1186" s="133" t="str">
        <f t="shared" ca="1" si="1097"/>
        <v/>
      </c>
      <c r="CE1186" s="133" t="str">
        <f t="shared" ca="1" si="1149"/>
        <v/>
      </c>
      <c r="CF1186" s="133" t="str">
        <f t="shared" ca="1" si="1098"/>
        <v/>
      </c>
      <c r="CG1186" s="133" t="str">
        <f t="shared" ca="1" si="1150"/>
        <v/>
      </c>
      <c r="CH1186" s="133" t="str">
        <f ca="1">IF($H1186="","",IF(MONTH($H1186)=MONTH($C$4)-1,MAX(0,(CG1186-SUM(N1175:N1186)+SUM(O1175:O1186))-(VLOOKUP(CB1186-12,$CB$3:$CH1185,6,FALSE))),0)*0.25)</f>
        <v/>
      </c>
      <c r="CI1186" s="133" t="str">
        <f ca="1">IF($H1186="","",CG1186-SUM($CH$4:$CH1186))</f>
        <v/>
      </c>
      <c r="CK1186" s="133" t="str">
        <f ca="1">IF($H1186="","",SUM($N$4:$N1186)+$CK$3)</f>
        <v/>
      </c>
      <c r="CL1186" s="133" t="str">
        <f ca="1">IF($H1186="","",SUM($O$4:$O1186))</f>
        <v/>
      </c>
      <c r="CM1186" s="133" t="str">
        <f t="shared" ca="1" si="1153"/>
        <v/>
      </c>
      <c r="CN1186" s="133" t="str">
        <f ca="1">IF($H1186="","",ROUND(IF(MONTH($H1186)=MONTH($C$4)-1,BT1186*(1+CC1186)-SUM($CM$4:$CM1186),0),2))</f>
        <v/>
      </c>
      <c r="CZ1186" s="132" t="str">
        <f t="shared" ca="1" si="1113"/>
        <v/>
      </c>
    </row>
    <row r="1187" spans="6:104" x14ac:dyDescent="0.2">
      <c r="F1187" s="3">
        <v>1184</v>
      </c>
      <c r="G1187" s="3">
        <f t="shared" si="1094"/>
        <v>99</v>
      </c>
      <c r="H1187" s="8" t="str">
        <f t="shared" ca="1" si="1151"/>
        <v/>
      </c>
      <c r="I1187" s="6" t="str">
        <f t="shared" ca="1" si="1099"/>
        <v/>
      </c>
      <c r="J1187" s="6" t="str">
        <f t="shared" ca="1" si="1100"/>
        <v/>
      </c>
      <c r="K1187" s="7"/>
      <c r="L1187" s="6" t="str">
        <f ca="1">IF($H1187="","",IF($J1187="",VLOOKUP($I1187,Sterbetafeln!$A$4:$I$124,$D$10,FALSE),MAX(0.0005,VLOOKUP($I1187,Sterbetafeln!$A$4:$I$124,$D$10,FALSE)*VLOOKUP($J1187,Sterbetafeln!$A$4:$I$124,$D$13,FALSE))))</f>
        <v/>
      </c>
      <c r="M1187" s="78">
        <f ca="1">SUM($O$3:$O1187)</f>
        <v>0</v>
      </c>
      <c r="N1187" s="25" t="str">
        <f t="shared" ca="1" si="1114"/>
        <v/>
      </c>
      <c r="O1187" s="25" t="str">
        <f t="shared" ca="1" si="1115"/>
        <v/>
      </c>
      <c r="P1187" s="25" t="str">
        <f t="shared" ca="1" si="1116"/>
        <v/>
      </c>
      <c r="Q1187" s="7" t="str">
        <f t="shared" ca="1" si="1117"/>
        <v/>
      </c>
      <c r="R1187" s="25" t="str">
        <f t="shared" ca="1" si="1118"/>
        <v/>
      </c>
      <c r="S1187" s="25">
        <f ca="1">SUM(R$3:R1187)</f>
        <v>0</v>
      </c>
      <c r="T1187" s="25" t="str">
        <f t="shared" ca="1" si="1119"/>
        <v/>
      </c>
      <c r="U1187" s="25" t="str">
        <f t="shared" ca="1" si="1101"/>
        <v/>
      </c>
      <c r="V1187" s="25" t="str">
        <f t="shared" ca="1" si="1120"/>
        <v/>
      </c>
      <c r="W1187" s="25" t="str">
        <f t="shared" ca="1" si="1102"/>
        <v/>
      </c>
      <c r="X1187" s="25" t="str">
        <f t="shared" ca="1" si="1121"/>
        <v/>
      </c>
      <c r="Y1187" s="25" t="str">
        <f t="shared" ca="1" si="1103"/>
        <v/>
      </c>
      <c r="Z1187" s="25" t="str">
        <f t="shared" ca="1" si="1095"/>
        <v/>
      </c>
      <c r="AA1187" s="25" t="str">
        <f t="shared" ca="1" si="1122"/>
        <v/>
      </c>
      <c r="AB1187" s="25" t="str">
        <f ca="1">IF($H1187="","",IF($Q1187="x",SUM(U$3:W1187)+SUM(Z$3:AA1187)-SUM(AB$3:AB1186),0))</f>
        <v/>
      </c>
      <c r="AC1187" s="25" t="str">
        <f t="shared" ca="1" si="1123"/>
        <v/>
      </c>
      <c r="AD1187" s="25" t="str">
        <f t="shared" ca="1" si="1104"/>
        <v/>
      </c>
      <c r="AE1187" s="7"/>
      <c r="AF1187" s="25" t="str">
        <f t="shared" ca="1" si="1124"/>
        <v/>
      </c>
      <c r="AG1187" s="25">
        <f ca="1">SUM(AF$3:AF1187)</f>
        <v>0</v>
      </c>
      <c r="AH1187" s="25" t="str">
        <f t="shared" ca="1" si="1125"/>
        <v/>
      </c>
      <c r="AI1187" s="25" t="str">
        <f t="shared" ca="1" si="1105"/>
        <v/>
      </c>
      <c r="AJ1187" s="25" t="str">
        <f t="shared" ca="1" si="1126"/>
        <v/>
      </c>
      <c r="AK1187" s="25" t="str">
        <f t="shared" ca="1" si="1106"/>
        <v/>
      </c>
      <c r="AL1187" s="25" t="str">
        <f t="shared" ca="1" si="1127"/>
        <v/>
      </c>
      <c r="AM1187" s="25" t="str">
        <f t="shared" ca="1" si="1107"/>
        <v/>
      </c>
      <c r="AN1187" s="25" t="str">
        <f t="shared" ca="1" si="1128"/>
        <v/>
      </c>
      <c r="AO1187" s="25" t="str">
        <f t="shared" ca="1" si="1129"/>
        <v/>
      </c>
      <c r="AP1187" s="25" t="str">
        <f ca="1">IF($H1187="","",IF($Q1187="x",SUM(AI$3:AK1187)+SUM(AN$3:AO1187)-SUM(AP$3:AP1186),0))</f>
        <v/>
      </c>
      <c r="AQ1187" s="25" t="str">
        <f t="shared" ca="1" si="1130"/>
        <v/>
      </c>
      <c r="AR1187" s="25" t="str">
        <f t="shared" ca="1" si="1108"/>
        <v/>
      </c>
      <c r="AS1187" s="7"/>
      <c r="AT1187" s="25" t="str">
        <f t="shared" ca="1" si="1131"/>
        <v/>
      </c>
      <c r="AU1187" s="25">
        <f ca="1">SUM(AT$3:AT1187)</f>
        <v>0</v>
      </c>
      <c r="AV1187" s="25" t="str">
        <f t="shared" ca="1" si="1132"/>
        <v/>
      </c>
      <c r="AW1187" s="25" t="str">
        <f t="shared" ca="1" si="1109"/>
        <v/>
      </c>
      <c r="AX1187" s="25" t="str">
        <f t="shared" ca="1" si="1133"/>
        <v/>
      </c>
      <c r="AY1187" s="25" t="str">
        <f t="shared" ca="1" si="1134"/>
        <v/>
      </c>
      <c r="AZ1187" s="25" t="str">
        <f t="shared" ca="1" si="1135"/>
        <v/>
      </c>
      <c r="BA1187" s="25" t="str">
        <f t="shared" ca="1" si="1136"/>
        <v/>
      </c>
      <c r="BB1187" s="25" t="str">
        <f t="shared" ca="1" si="1137"/>
        <v/>
      </c>
      <c r="BC1187" s="25" t="str">
        <f t="shared" ca="1" si="1138"/>
        <v/>
      </c>
      <c r="BD1187" s="25" t="str">
        <f ca="1">IF($H1187="","",IF($Q1187="x",SUM(AW$3:AY1187)+SUM(BB$3:BC1187)-SUM(BD$3:BD1186),0))</f>
        <v/>
      </c>
      <c r="BE1187" s="25" t="str">
        <f t="shared" ca="1" si="1139"/>
        <v/>
      </c>
      <c r="BF1187" s="25" t="str">
        <f t="shared" ca="1" si="1110"/>
        <v/>
      </c>
      <c r="BG1187" s="7"/>
      <c r="BI1187" s="25" t="str">
        <f t="shared" ca="1" si="1140"/>
        <v/>
      </c>
      <c r="BJ1187" s="25">
        <f ca="1">SUM(BI$3:BI1187)</f>
        <v>0</v>
      </c>
      <c r="BK1187" s="25" t="str">
        <f t="shared" ca="1" si="1152"/>
        <v/>
      </c>
      <c r="BL1187" s="25" t="str">
        <f t="shared" ca="1" si="1111"/>
        <v/>
      </c>
      <c r="BM1187" s="25" t="str">
        <f t="shared" ca="1" si="1141"/>
        <v/>
      </c>
      <c r="BN1187" s="25" t="str">
        <f t="shared" ca="1" si="1142"/>
        <v/>
      </c>
      <c r="BO1187" s="25" t="str">
        <f t="shared" ca="1" si="1143"/>
        <v/>
      </c>
      <c r="BP1187" s="25" t="str">
        <f t="shared" ca="1" si="1144"/>
        <v/>
      </c>
      <c r="BQ1187" s="25" t="str">
        <f t="shared" ca="1" si="1145"/>
        <v/>
      </c>
      <c r="BR1187" s="25" t="str">
        <f t="shared" ca="1" si="1146"/>
        <v/>
      </c>
      <c r="BS1187" s="25" t="str">
        <f ca="1">IF($H1187="","",IF($Q1187="x",SUM(BL$3:BN1187)+SUM(BQ$3:BR1187)-SUM(BS$3:BS1186),0))</f>
        <v/>
      </c>
      <c r="BT1187" s="25" t="str">
        <f t="shared" ca="1" si="1147"/>
        <v/>
      </c>
      <c r="BU1187" s="25" t="str">
        <f t="shared" ca="1" si="1112"/>
        <v/>
      </c>
      <c r="BV1187" s="7"/>
      <c r="BY1187" s="7"/>
      <c r="CB1187" s="131">
        <f t="shared" si="1096"/>
        <v>1184</v>
      </c>
      <c r="CC1187" s="132" t="str">
        <f t="shared" ca="1" si="1148"/>
        <v/>
      </c>
      <c r="CD1187" s="133" t="str">
        <f t="shared" ca="1" si="1097"/>
        <v/>
      </c>
      <c r="CE1187" s="133" t="str">
        <f t="shared" ca="1" si="1149"/>
        <v/>
      </c>
      <c r="CF1187" s="133" t="str">
        <f t="shared" ca="1" si="1098"/>
        <v/>
      </c>
      <c r="CG1187" s="133" t="str">
        <f t="shared" ca="1" si="1150"/>
        <v/>
      </c>
      <c r="CH1187" s="133" t="str">
        <f ca="1">IF($H1187="","",IF(MONTH($H1187)=MONTH($C$4)-1,MAX(0,(CG1187-SUM(N1176:N1187)+SUM(O1176:O1187))-(VLOOKUP(CB1187-12,$CB$3:$CH1186,6,FALSE))),0)*0.25)</f>
        <v/>
      </c>
      <c r="CI1187" s="133" t="str">
        <f ca="1">IF($H1187="","",CG1187-SUM($CH$4:$CH1187))</f>
        <v/>
      </c>
      <c r="CK1187" s="133" t="str">
        <f ca="1">IF($H1187="","",SUM($N$4:$N1187)+$CK$3)</f>
        <v/>
      </c>
      <c r="CL1187" s="133" t="str">
        <f ca="1">IF($H1187="","",SUM($O$4:$O1187))</f>
        <v/>
      </c>
      <c r="CM1187" s="133" t="str">
        <f t="shared" ca="1" si="1153"/>
        <v/>
      </c>
      <c r="CN1187" s="133" t="str">
        <f ca="1">IF($H1187="","",ROUND(IF(MONTH($H1187)=MONTH($C$4)-1,BT1187*(1+CC1187)-SUM($CM$4:$CM1187),0),2))</f>
        <v/>
      </c>
      <c r="CZ1187" s="132" t="str">
        <f t="shared" ca="1" si="1113"/>
        <v/>
      </c>
    </row>
    <row r="1188" spans="6:104" x14ac:dyDescent="0.2">
      <c r="F1188" s="3">
        <v>1185</v>
      </c>
      <c r="G1188" s="3">
        <f t="shared" si="1094"/>
        <v>99</v>
      </c>
      <c r="H1188" s="8" t="str">
        <f t="shared" ca="1" si="1151"/>
        <v/>
      </c>
      <c r="I1188" s="6" t="str">
        <f t="shared" ca="1" si="1099"/>
        <v/>
      </c>
      <c r="J1188" s="6" t="str">
        <f t="shared" ca="1" si="1100"/>
        <v/>
      </c>
      <c r="K1188" s="7"/>
      <c r="L1188" s="6" t="str">
        <f ca="1">IF($H1188="","",IF($J1188="",VLOOKUP($I1188,Sterbetafeln!$A$4:$I$124,$D$10,FALSE),MAX(0.0005,VLOOKUP($I1188,Sterbetafeln!$A$4:$I$124,$D$10,FALSE)*VLOOKUP($J1188,Sterbetafeln!$A$4:$I$124,$D$13,FALSE))))</f>
        <v/>
      </c>
      <c r="M1188" s="78">
        <f ca="1">SUM($O$3:$O1188)</f>
        <v>0</v>
      </c>
      <c r="N1188" s="25" t="str">
        <f t="shared" ca="1" si="1114"/>
        <v/>
      </c>
      <c r="O1188" s="25" t="str">
        <f t="shared" ca="1" si="1115"/>
        <v/>
      </c>
      <c r="P1188" s="25" t="str">
        <f t="shared" ca="1" si="1116"/>
        <v/>
      </c>
      <c r="Q1188" s="7" t="str">
        <f t="shared" ca="1" si="1117"/>
        <v/>
      </c>
      <c r="R1188" s="25" t="str">
        <f t="shared" ca="1" si="1118"/>
        <v/>
      </c>
      <c r="S1188" s="25">
        <f ca="1">SUM(R$3:R1188)</f>
        <v>0</v>
      </c>
      <c r="T1188" s="25" t="str">
        <f t="shared" ca="1" si="1119"/>
        <v/>
      </c>
      <c r="U1188" s="25" t="str">
        <f t="shared" ca="1" si="1101"/>
        <v/>
      </c>
      <c r="V1188" s="25" t="str">
        <f t="shared" ca="1" si="1120"/>
        <v/>
      </c>
      <c r="W1188" s="25" t="str">
        <f t="shared" ca="1" si="1102"/>
        <v/>
      </c>
      <c r="X1188" s="25" t="str">
        <f t="shared" ca="1" si="1121"/>
        <v/>
      </c>
      <c r="Y1188" s="25" t="str">
        <f t="shared" ca="1" si="1103"/>
        <v/>
      </c>
      <c r="Z1188" s="25" t="str">
        <f t="shared" ca="1" si="1095"/>
        <v/>
      </c>
      <c r="AA1188" s="25" t="str">
        <f t="shared" ca="1" si="1122"/>
        <v/>
      </c>
      <c r="AB1188" s="25" t="str">
        <f ca="1">IF($H1188="","",IF($Q1188="x",SUM(U$3:W1188)+SUM(Z$3:AA1188)-SUM(AB$3:AB1187),0))</f>
        <v/>
      </c>
      <c r="AC1188" s="25" t="str">
        <f t="shared" ca="1" si="1123"/>
        <v/>
      </c>
      <c r="AD1188" s="25" t="str">
        <f t="shared" ca="1" si="1104"/>
        <v/>
      </c>
      <c r="AE1188" s="7"/>
      <c r="AF1188" s="25" t="str">
        <f t="shared" ca="1" si="1124"/>
        <v/>
      </c>
      <c r="AG1188" s="25">
        <f ca="1">SUM(AF$3:AF1188)</f>
        <v>0</v>
      </c>
      <c r="AH1188" s="25" t="str">
        <f t="shared" ca="1" si="1125"/>
        <v/>
      </c>
      <c r="AI1188" s="25" t="str">
        <f t="shared" ca="1" si="1105"/>
        <v/>
      </c>
      <c r="AJ1188" s="25" t="str">
        <f t="shared" ca="1" si="1126"/>
        <v/>
      </c>
      <c r="AK1188" s="25" t="str">
        <f t="shared" ca="1" si="1106"/>
        <v/>
      </c>
      <c r="AL1188" s="25" t="str">
        <f t="shared" ca="1" si="1127"/>
        <v/>
      </c>
      <c r="AM1188" s="25" t="str">
        <f t="shared" ca="1" si="1107"/>
        <v/>
      </c>
      <c r="AN1188" s="25" t="str">
        <f t="shared" ca="1" si="1128"/>
        <v/>
      </c>
      <c r="AO1188" s="25" t="str">
        <f t="shared" ca="1" si="1129"/>
        <v/>
      </c>
      <c r="AP1188" s="25" t="str">
        <f ca="1">IF($H1188="","",IF($Q1188="x",SUM(AI$3:AK1188)+SUM(AN$3:AO1188)-SUM(AP$3:AP1187),0))</f>
        <v/>
      </c>
      <c r="AQ1188" s="25" t="str">
        <f t="shared" ca="1" si="1130"/>
        <v/>
      </c>
      <c r="AR1188" s="25" t="str">
        <f t="shared" ca="1" si="1108"/>
        <v/>
      </c>
      <c r="AS1188" s="7"/>
      <c r="AT1188" s="25" t="str">
        <f t="shared" ca="1" si="1131"/>
        <v/>
      </c>
      <c r="AU1188" s="25">
        <f ca="1">SUM(AT$3:AT1188)</f>
        <v>0</v>
      </c>
      <c r="AV1188" s="25" t="str">
        <f t="shared" ca="1" si="1132"/>
        <v/>
      </c>
      <c r="AW1188" s="25" t="str">
        <f t="shared" ca="1" si="1109"/>
        <v/>
      </c>
      <c r="AX1188" s="25" t="str">
        <f t="shared" ca="1" si="1133"/>
        <v/>
      </c>
      <c r="AY1188" s="25" t="str">
        <f t="shared" ca="1" si="1134"/>
        <v/>
      </c>
      <c r="AZ1188" s="25" t="str">
        <f t="shared" ca="1" si="1135"/>
        <v/>
      </c>
      <c r="BA1188" s="25" t="str">
        <f t="shared" ca="1" si="1136"/>
        <v/>
      </c>
      <c r="BB1188" s="25" t="str">
        <f t="shared" ca="1" si="1137"/>
        <v/>
      </c>
      <c r="BC1188" s="25" t="str">
        <f t="shared" ca="1" si="1138"/>
        <v/>
      </c>
      <c r="BD1188" s="25" t="str">
        <f ca="1">IF($H1188="","",IF($Q1188="x",SUM(AW$3:AY1188)+SUM(BB$3:BC1188)-SUM(BD$3:BD1187),0))</f>
        <v/>
      </c>
      <c r="BE1188" s="25" t="str">
        <f t="shared" ca="1" si="1139"/>
        <v/>
      </c>
      <c r="BF1188" s="25" t="str">
        <f t="shared" ca="1" si="1110"/>
        <v/>
      </c>
      <c r="BG1188" s="7"/>
      <c r="BI1188" s="25" t="str">
        <f t="shared" ca="1" si="1140"/>
        <v/>
      </c>
      <c r="BJ1188" s="25">
        <f ca="1">SUM(BI$3:BI1188)</f>
        <v>0</v>
      </c>
      <c r="BK1188" s="25" t="str">
        <f t="shared" ca="1" si="1152"/>
        <v/>
      </c>
      <c r="BL1188" s="25" t="str">
        <f t="shared" ca="1" si="1111"/>
        <v/>
      </c>
      <c r="BM1188" s="25" t="str">
        <f t="shared" ca="1" si="1141"/>
        <v/>
      </c>
      <c r="BN1188" s="25" t="str">
        <f t="shared" ca="1" si="1142"/>
        <v/>
      </c>
      <c r="BO1188" s="25" t="str">
        <f t="shared" ca="1" si="1143"/>
        <v/>
      </c>
      <c r="BP1188" s="25" t="str">
        <f t="shared" ca="1" si="1144"/>
        <v/>
      </c>
      <c r="BQ1188" s="25" t="str">
        <f t="shared" ca="1" si="1145"/>
        <v/>
      </c>
      <c r="BR1188" s="25" t="str">
        <f t="shared" ca="1" si="1146"/>
        <v/>
      </c>
      <c r="BS1188" s="25" t="str">
        <f ca="1">IF($H1188="","",IF($Q1188="x",SUM(BL$3:BN1188)+SUM(BQ$3:BR1188)-SUM(BS$3:BS1187),0))</f>
        <v/>
      </c>
      <c r="BT1188" s="25" t="str">
        <f t="shared" ca="1" si="1147"/>
        <v/>
      </c>
      <c r="BU1188" s="25" t="str">
        <f t="shared" ca="1" si="1112"/>
        <v/>
      </c>
      <c r="BV1188" s="7"/>
      <c r="BY1188" s="7"/>
      <c r="CB1188" s="131">
        <f t="shared" si="1096"/>
        <v>1185</v>
      </c>
      <c r="CC1188" s="132" t="str">
        <f t="shared" ca="1" si="1148"/>
        <v/>
      </c>
      <c r="CD1188" s="133" t="str">
        <f t="shared" ca="1" si="1097"/>
        <v/>
      </c>
      <c r="CE1188" s="133" t="str">
        <f t="shared" ca="1" si="1149"/>
        <v/>
      </c>
      <c r="CF1188" s="133" t="str">
        <f t="shared" ca="1" si="1098"/>
        <v/>
      </c>
      <c r="CG1188" s="133" t="str">
        <f t="shared" ca="1" si="1150"/>
        <v/>
      </c>
      <c r="CH1188" s="133" t="str">
        <f ca="1">IF($H1188="","",IF(MONTH($H1188)=MONTH($C$4)-1,MAX(0,(CG1188-SUM(N1177:N1188)+SUM(O1177:O1188))-(VLOOKUP(CB1188-12,$CB$3:$CH1187,6,FALSE))),0)*0.25)</f>
        <v/>
      </c>
      <c r="CI1188" s="133" t="str">
        <f ca="1">IF($H1188="","",CG1188-SUM($CH$4:$CH1188))</f>
        <v/>
      </c>
      <c r="CK1188" s="133" t="str">
        <f ca="1">IF($H1188="","",SUM($N$4:$N1188)+$CK$3)</f>
        <v/>
      </c>
      <c r="CL1188" s="133" t="str">
        <f ca="1">IF($H1188="","",SUM($O$4:$O1188))</f>
        <v/>
      </c>
      <c r="CM1188" s="133" t="str">
        <f t="shared" ca="1" si="1153"/>
        <v/>
      </c>
      <c r="CN1188" s="133" t="str">
        <f ca="1">IF($H1188="","",ROUND(IF(MONTH($H1188)=MONTH($C$4)-1,BT1188*(1+CC1188)-SUM($CM$4:$CM1188),0),2))</f>
        <v/>
      </c>
      <c r="CZ1188" s="132" t="str">
        <f t="shared" ca="1" si="1113"/>
        <v/>
      </c>
    </row>
    <row r="1189" spans="6:104" x14ac:dyDescent="0.2">
      <c r="F1189" s="3">
        <v>1186</v>
      </c>
      <c r="G1189" s="3">
        <f t="shared" si="1094"/>
        <v>99</v>
      </c>
      <c r="H1189" s="8" t="str">
        <f t="shared" ca="1" si="1151"/>
        <v/>
      </c>
      <c r="I1189" s="6" t="str">
        <f t="shared" ca="1" si="1099"/>
        <v/>
      </c>
      <c r="J1189" s="6" t="str">
        <f t="shared" ca="1" si="1100"/>
        <v/>
      </c>
      <c r="K1189" s="7"/>
      <c r="L1189" s="6" t="str">
        <f ca="1">IF($H1189="","",IF($J1189="",VLOOKUP($I1189,Sterbetafeln!$A$4:$I$124,$D$10,FALSE),MAX(0.0005,VLOOKUP($I1189,Sterbetafeln!$A$4:$I$124,$D$10,FALSE)*VLOOKUP($J1189,Sterbetafeln!$A$4:$I$124,$D$13,FALSE))))</f>
        <v/>
      </c>
      <c r="M1189" s="78">
        <f ca="1">SUM($O$3:$O1189)</f>
        <v>0</v>
      </c>
      <c r="N1189" s="25" t="str">
        <f t="shared" ca="1" si="1114"/>
        <v/>
      </c>
      <c r="O1189" s="25" t="str">
        <f t="shared" ca="1" si="1115"/>
        <v/>
      </c>
      <c r="P1189" s="25" t="str">
        <f t="shared" ca="1" si="1116"/>
        <v/>
      </c>
      <c r="Q1189" s="7" t="str">
        <f t="shared" ca="1" si="1117"/>
        <v/>
      </c>
      <c r="R1189" s="25" t="str">
        <f t="shared" ca="1" si="1118"/>
        <v/>
      </c>
      <c r="S1189" s="25">
        <f ca="1">SUM(R$3:R1189)</f>
        <v>0</v>
      </c>
      <c r="T1189" s="25" t="str">
        <f t="shared" ca="1" si="1119"/>
        <v/>
      </c>
      <c r="U1189" s="25" t="str">
        <f t="shared" ca="1" si="1101"/>
        <v/>
      </c>
      <c r="V1189" s="25" t="str">
        <f t="shared" ca="1" si="1120"/>
        <v/>
      </c>
      <c r="W1189" s="25" t="str">
        <f t="shared" ca="1" si="1102"/>
        <v/>
      </c>
      <c r="X1189" s="25" t="str">
        <f t="shared" ca="1" si="1121"/>
        <v/>
      </c>
      <c r="Y1189" s="25" t="str">
        <f t="shared" ca="1" si="1103"/>
        <v/>
      </c>
      <c r="Z1189" s="25" t="str">
        <f t="shared" ca="1" si="1095"/>
        <v/>
      </c>
      <c r="AA1189" s="25" t="str">
        <f t="shared" ca="1" si="1122"/>
        <v/>
      </c>
      <c r="AB1189" s="25" t="str">
        <f ca="1">IF($H1189="","",IF($Q1189="x",SUM(U$3:W1189)+SUM(Z$3:AA1189)-SUM(AB$3:AB1188),0))</f>
        <v/>
      </c>
      <c r="AC1189" s="25" t="str">
        <f t="shared" ca="1" si="1123"/>
        <v/>
      </c>
      <c r="AD1189" s="25" t="str">
        <f t="shared" ca="1" si="1104"/>
        <v/>
      </c>
      <c r="AE1189" s="7"/>
      <c r="AF1189" s="25" t="str">
        <f t="shared" ca="1" si="1124"/>
        <v/>
      </c>
      <c r="AG1189" s="25">
        <f ca="1">SUM(AF$3:AF1189)</f>
        <v>0</v>
      </c>
      <c r="AH1189" s="25" t="str">
        <f t="shared" ca="1" si="1125"/>
        <v/>
      </c>
      <c r="AI1189" s="25" t="str">
        <f t="shared" ca="1" si="1105"/>
        <v/>
      </c>
      <c r="AJ1189" s="25" t="str">
        <f t="shared" ca="1" si="1126"/>
        <v/>
      </c>
      <c r="AK1189" s="25" t="str">
        <f t="shared" ca="1" si="1106"/>
        <v/>
      </c>
      <c r="AL1189" s="25" t="str">
        <f t="shared" ca="1" si="1127"/>
        <v/>
      </c>
      <c r="AM1189" s="25" t="str">
        <f t="shared" ca="1" si="1107"/>
        <v/>
      </c>
      <c r="AN1189" s="25" t="str">
        <f t="shared" ca="1" si="1128"/>
        <v/>
      </c>
      <c r="AO1189" s="25" t="str">
        <f t="shared" ca="1" si="1129"/>
        <v/>
      </c>
      <c r="AP1189" s="25" t="str">
        <f ca="1">IF($H1189="","",IF($Q1189="x",SUM(AI$3:AK1189)+SUM(AN$3:AO1189)-SUM(AP$3:AP1188),0))</f>
        <v/>
      </c>
      <c r="AQ1189" s="25" t="str">
        <f t="shared" ca="1" si="1130"/>
        <v/>
      </c>
      <c r="AR1189" s="25" t="str">
        <f t="shared" ca="1" si="1108"/>
        <v/>
      </c>
      <c r="AS1189" s="7"/>
      <c r="AT1189" s="25" t="str">
        <f t="shared" ca="1" si="1131"/>
        <v/>
      </c>
      <c r="AU1189" s="25">
        <f ca="1">SUM(AT$3:AT1189)</f>
        <v>0</v>
      </c>
      <c r="AV1189" s="25" t="str">
        <f t="shared" ca="1" si="1132"/>
        <v/>
      </c>
      <c r="AW1189" s="25" t="str">
        <f t="shared" ca="1" si="1109"/>
        <v/>
      </c>
      <c r="AX1189" s="25" t="str">
        <f t="shared" ca="1" si="1133"/>
        <v/>
      </c>
      <c r="AY1189" s="25" t="str">
        <f t="shared" ca="1" si="1134"/>
        <v/>
      </c>
      <c r="AZ1189" s="25" t="str">
        <f t="shared" ca="1" si="1135"/>
        <v/>
      </c>
      <c r="BA1189" s="25" t="str">
        <f t="shared" ca="1" si="1136"/>
        <v/>
      </c>
      <c r="BB1189" s="25" t="str">
        <f t="shared" ca="1" si="1137"/>
        <v/>
      </c>
      <c r="BC1189" s="25" t="str">
        <f t="shared" ca="1" si="1138"/>
        <v/>
      </c>
      <c r="BD1189" s="25" t="str">
        <f ca="1">IF($H1189="","",IF($Q1189="x",SUM(AW$3:AY1189)+SUM(BB$3:BC1189)-SUM(BD$3:BD1188),0))</f>
        <v/>
      </c>
      <c r="BE1189" s="25" t="str">
        <f t="shared" ca="1" si="1139"/>
        <v/>
      </c>
      <c r="BF1189" s="25" t="str">
        <f t="shared" ca="1" si="1110"/>
        <v/>
      </c>
      <c r="BG1189" s="7"/>
      <c r="BI1189" s="25" t="str">
        <f t="shared" ca="1" si="1140"/>
        <v/>
      </c>
      <c r="BJ1189" s="25">
        <f ca="1">SUM(BI$3:BI1189)</f>
        <v>0</v>
      </c>
      <c r="BK1189" s="25" t="str">
        <f t="shared" ca="1" si="1152"/>
        <v/>
      </c>
      <c r="BL1189" s="25" t="str">
        <f t="shared" ca="1" si="1111"/>
        <v/>
      </c>
      <c r="BM1189" s="25" t="str">
        <f t="shared" ca="1" si="1141"/>
        <v/>
      </c>
      <c r="BN1189" s="25" t="str">
        <f t="shared" ca="1" si="1142"/>
        <v/>
      </c>
      <c r="BO1189" s="25" t="str">
        <f t="shared" ca="1" si="1143"/>
        <v/>
      </c>
      <c r="BP1189" s="25" t="str">
        <f t="shared" ca="1" si="1144"/>
        <v/>
      </c>
      <c r="BQ1189" s="25" t="str">
        <f t="shared" ca="1" si="1145"/>
        <v/>
      </c>
      <c r="BR1189" s="25" t="str">
        <f t="shared" ca="1" si="1146"/>
        <v/>
      </c>
      <c r="BS1189" s="25" t="str">
        <f ca="1">IF($H1189="","",IF($Q1189="x",SUM(BL$3:BN1189)+SUM(BQ$3:BR1189)-SUM(BS$3:BS1188),0))</f>
        <v/>
      </c>
      <c r="BT1189" s="25" t="str">
        <f t="shared" ca="1" si="1147"/>
        <v/>
      </c>
      <c r="BU1189" s="25" t="str">
        <f t="shared" ca="1" si="1112"/>
        <v/>
      </c>
      <c r="BV1189" s="7"/>
      <c r="BY1189" s="7"/>
      <c r="CB1189" s="131">
        <f t="shared" si="1096"/>
        <v>1186</v>
      </c>
      <c r="CC1189" s="132" t="str">
        <f t="shared" ca="1" si="1148"/>
        <v/>
      </c>
      <c r="CD1189" s="133" t="str">
        <f t="shared" ca="1" si="1097"/>
        <v/>
      </c>
      <c r="CE1189" s="133" t="str">
        <f t="shared" ca="1" si="1149"/>
        <v/>
      </c>
      <c r="CF1189" s="133" t="str">
        <f t="shared" ca="1" si="1098"/>
        <v/>
      </c>
      <c r="CG1189" s="133" t="str">
        <f t="shared" ca="1" si="1150"/>
        <v/>
      </c>
      <c r="CH1189" s="133" t="str">
        <f ca="1">IF($H1189="","",IF(MONTH($H1189)=MONTH($C$4)-1,MAX(0,(CG1189-SUM(N1178:N1189)+SUM(O1178:O1189))-(VLOOKUP(CB1189-12,$CB$3:$CH1188,6,FALSE))),0)*0.25)</f>
        <v/>
      </c>
      <c r="CI1189" s="133" t="str">
        <f ca="1">IF($H1189="","",CG1189-SUM($CH$4:$CH1189))</f>
        <v/>
      </c>
      <c r="CK1189" s="133" t="str">
        <f ca="1">IF($H1189="","",SUM($N$4:$N1189)+$CK$3)</f>
        <v/>
      </c>
      <c r="CL1189" s="133" t="str">
        <f ca="1">IF($H1189="","",SUM($O$4:$O1189))</f>
        <v/>
      </c>
      <c r="CM1189" s="133" t="str">
        <f t="shared" ca="1" si="1153"/>
        <v/>
      </c>
      <c r="CN1189" s="133" t="str">
        <f ca="1">IF($H1189="","",ROUND(IF(MONTH($H1189)=MONTH($C$4)-1,BT1189*(1+CC1189)-SUM($CM$4:$CM1189),0),2))</f>
        <v/>
      </c>
      <c r="CZ1189" s="132" t="str">
        <f t="shared" ca="1" si="1113"/>
        <v/>
      </c>
    </row>
    <row r="1190" spans="6:104" x14ac:dyDescent="0.2">
      <c r="F1190" s="3">
        <v>1187</v>
      </c>
      <c r="G1190" s="3">
        <f t="shared" si="1094"/>
        <v>99</v>
      </c>
      <c r="H1190" s="8" t="str">
        <f t="shared" ca="1" si="1151"/>
        <v/>
      </c>
      <c r="I1190" s="6" t="str">
        <f t="shared" ca="1" si="1099"/>
        <v/>
      </c>
      <c r="J1190" s="6" t="str">
        <f t="shared" ca="1" si="1100"/>
        <v/>
      </c>
      <c r="K1190" s="7"/>
      <c r="L1190" s="6" t="str">
        <f ca="1">IF($H1190="","",IF($J1190="",VLOOKUP($I1190,Sterbetafeln!$A$4:$I$124,$D$10,FALSE),MAX(0.0005,VLOOKUP($I1190,Sterbetafeln!$A$4:$I$124,$D$10,FALSE)*VLOOKUP($J1190,Sterbetafeln!$A$4:$I$124,$D$13,FALSE))))</f>
        <v/>
      </c>
      <c r="M1190" s="78">
        <f ca="1">SUM($O$3:$O1190)</f>
        <v>0</v>
      </c>
      <c r="N1190" s="25" t="str">
        <f t="shared" ca="1" si="1114"/>
        <v/>
      </c>
      <c r="O1190" s="25" t="str">
        <f t="shared" ca="1" si="1115"/>
        <v/>
      </c>
      <c r="P1190" s="25" t="str">
        <f t="shared" ca="1" si="1116"/>
        <v/>
      </c>
      <c r="Q1190" s="7" t="str">
        <f t="shared" ca="1" si="1117"/>
        <v/>
      </c>
      <c r="R1190" s="25" t="str">
        <f t="shared" ca="1" si="1118"/>
        <v/>
      </c>
      <c r="S1190" s="25">
        <f ca="1">SUM(R$3:R1190)</f>
        <v>0</v>
      </c>
      <c r="T1190" s="25" t="str">
        <f t="shared" ca="1" si="1119"/>
        <v/>
      </c>
      <c r="U1190" s="25" t="str">
        <f t="shared" ca="1" si="1101"/>
        <v/>
      </c>
      <c r="V1190" s="25" t="str">
        <f t="shared" ca="1" si="1120"/>
        <v/>
      </c>
      <c r="W1190" s="25" t="str">
        <f t="shared" ca="1" si="1102"/>
        <v/>
      </c>
      <c r="X1190" s="25" t="str">
        <f t="shared" ca="1" si="1121"/>
        <v/>
      </c>
      <c r="Y1190" s="25" t="str">
        <f t="shared" ca="1" si="1103"/>
        <v/>
      </c>
      <c r="Z1190" s="25" t="str">
        <f t="shared" ca="1" si="1095"/>
        <v/>
      </c>
      <c r="AA1190" s="25" t="str">
        <f t="shared" ca="1" si="1122"/>
        <v/>
      </c>
      <c r="AB1190" s="25" t="str">
        <f ca="1">IF($H1190="","",IF($Q1190="x",SUM(U$3:W1190)+SUM(Z$3:AA1190)-SUM(AB$3:AB1189),0))</f>
        <v/>
      </c>
      <c r="AC1190" s="25" t="str">
        <f t="shared" ca="1" si="1123"/>
        <v/>
      </c>
      <c r="AD1190" s="25" t="str">
        <f t="shared" ca="1" si="1104"/>
        <v/>
      </c>
      <c r="AE1190" s="7"/>
      <c r="AF1190" s="25" t="str">
        <f t="shared" ca="1" si="1124"/>
        <v/>
      </c>
      <c r="AG1190" s="25">
        <f ca="1">SUM(AF$3:AF1190)</f>
        <v>0</v>
      </c>
      <c r="AH1190" s="25" t="str">
        <f t="shared" ca="1" si="1125"/>
        <v/>
      </c>
      <c r="AI1190" s="25" t="str">
        <f t="shared" ca="1" si="1105"/>
        <v/>
      </c>
      <c r="AJ1190" s="25" t="str">
        <f t="shared" ca="1" si="1126"/>
        <v/>
      </c>
      <c r="AK1190" s="25" t="str">
        <f t="shared" ca="1" si="1106"/>
        <v/>
      </c>
      <c r="AL1190" s="25" t="str">
        <f t="shared" ca="1" si="1127"/>
        <v/>
      </c>
      <c r="AM1190" s="25" t="str">
        <f t="shared" ca="1" si="1107"/>
        <v/>
      </c>
      <c r="AN1190" s="25" t="str">
        <f t="shared" ca="1" si="1128"/>
        <v/>
      </c>
      <c r="AO1190" s="25" t="str">
        <f t="shared" ca="1" si="1129"/>
        <v/>
      </c>
      <c r="AP1190" s="25" t="str">
        <f ca="1">IF($H1190="","",IF($Q1190="x",SUM(AI$3:AK1190)+SUM(AN$3:AO1190)-SUM(AP$3:AP1189),0))</f>
        <v/>
      </c>
      <c r="AQ1190" s="25" t="str">
        <f t="shared" ca="1" si="1130"/>
        <v/>
      </c>
      <c r="AR1190" s="25" t="str">
        <f t="shared" ca="1" si="1108"/>
        <v/>
      </c>
      <c r="AS1190" s="7"/>
      <c r="AT1190" s="25" t="str">
        <f t="shared" ca="1" si="1131"/>
        <v/>
      </c>
      <c r="AU1190" s="25">
        <f ca="1">SUM(AT$3:AT1190)</f>
        <v>0</v>
      </c>
      <c r="AV1190" s="25" t="str">
        <f t="shared" ca="1" si="1132"/>
        <v/>
      </c>
      <c r="AW1190" s="25" t="str">
        <f t="shared" ca="1" si="1109"/>
        <v/>
      </c>
      <c r="AX1190" s="25" t="str">
        <f t="shared" ca="1" si="1133"/>
        <v/>
      </c>
      <c r="AY1190" s="25" t="str">
        <f t="shared" ca="1" si="1134"/>
        <v/>
      </c>
      <c r="AZ1190" s="25" t="str">
        <f t="shared" ca="1" si="1135"/>
        <v/>
      </c>
      <c r="BA1190" s="25" t="str">
        <f t="shared" ca="1" si="1136"/>
        <v/>
      </c>
      <c r="BB1190" s="25" t="str">
        <f t="shared" ca="1" si="1137"/>
        <v/>
      </c>
      <c r="BC1190" s="25" t="str">
        <f t="shared" ca="1" si="1138"/>
        <v/>
      </c>
      <c r="BD1190" s="25" t="str">
        <f ca="1">IF($H1190="","",IF($Q1190="x",SUM(AW$3:AY1190)+SUM(BB$3:BC1190)-SUM(BD$3:BD1189),0))</f>
        <v/>
      </c>
      <c r="BE1190" s="25" t="str">
        <f t="shared" ca="1" si="1139"/>
        <v/>
      </c>
      <c r="BF1190" s="25" t="str">
        <f t="shared" ca="1" si="1110"/>
        <v/>
      </c>
      <c r="BG1190" s="7"/>
      <c r="BI1190" s="25" t="str">
        <f t="shared" ca="1" si="1140"/>
        <v/>
      </c>
      <c r="BJ1190" s="25">
        <f ca="1">SUM(BI$3:BI1190)</f>
        <v>0</v>
      </c>
      <c r="BK1190" s="25" t="str">
        <f t="shared" ca="1" si="1152"/>
        <v/>
      </c>
      <c r="BL1190" s="25" t="str">
        <f t="shared" ca="1" si="1111"/>
        <v/>
      </c>
      <c r="BM1190" s="25" t="str">
        <f t="shared" ca="1" si="1141"/>
        <v/>
      </c>
      <c r="BN1190" s="25" t="str">
        <f t="shared" ca="1" si="1142"/>
        <v/>
      </c>
      <c r="BO1190" s="25" t="str">
        <f t="shared" ca="1" si="1143"/>
        <v/>
      </c>
      <c r="BP1190" s="25" t="str">
        <f t="shared" ca="1" si="1144"/>
        <v/>
      </c>
      <c r="BQ1190" s="25" t="str">
        <f t="shared" ca="1" si="1145"/>
        <v/>
      </c>
      <c r="BR1190" s="25" t="str">
        <f t="shared" ca="1" si="1146"/>
        <v/>
      </c>
      <c r="BS1190" s="25" t="str">
        <f ca="1">IF($H1190="","",IF($Q1190="x",SUM(BL$3:BN1190)+SUM(BQ$3:BR1190)-SUM(BS$3:BS1189),0))</f>
        <v/>
      </c>
      <c r="BT1190" s="25" t="str">
        <f t="shared" ca="1" si="1147"/>
        <v/>
      </c>
      <c r="BU1190" s="25" t="str">
        <f t="shared" ca="1" si="1112"/>
        <v/>
      </c>
      <c r="BV1190" s="7"/>
      <c r="BY1190" s="7"/>
      <c r="CB1190" s="131">
        <f t="shared" si="1096"/>
        <v>1187</v>
      </c>
      <c r="CC1190" s="132" t="str">
        <f t="shared" ca="1" si="1148"/>
        <v/>
      </c>
      <c r="CD1190" s="133" t="str">
        <f t="shared" ca="1" si="1097"/>
        <v/>
      </c>
      <c r="CE1190" s="133" t="str">
        <f t="shared" ca="1" si="1149"/>
        <v/>
      </c>
      <c r="CF1190" s="133" t="str">
        <f t="shared" ca="1" si="1098"/>
        <v/>
      </c>
      <c r="CG1190" s="133" t="str">
        <f t="shared" ca="1" si="1150"/>
        <v/>
      </c>
      <c r="CH1190" s="133" t="str">
        <f ca="1">IF($H1190="","",IF(MONTH($H1190)=MONTH($C$4)-1,MAX(0,(CG1190-SUM(N1179:N1190)+SUM(O1179:O1190))-(VLOOKUP(CB1190-12,$CB$3:$CH1189,6,FALSE))),0)*0.25)</f>
        <v/>
      </c>
      <c r="CI1190" s="133" t="str">
        <f ca="1">IF($H1190="","",CG1190-SUM($CH$4:$CH1190))</f>
        <v/>
      </c>
      <c r="CK1190" s="133" t="str">
        <f ca="1">IF($H1190="","",SUM($N$4:$N1190)+$CK$3)</f>
        <v/>
      </c>
      <c r="CL1190" s="133" t="str">
        <f ca="1">IF($H1190="","",SUM($O$4:$O1190))</f>
        <v/>
      </c>
      <c r="CM1190" s="133" t="str">
        <f t="shared" ca="1" si="1153"/>
        <v/>
      </c>
      <c r="CN1190" s="133" t="str">
        <f ca="1">IF($H1190="","",ROUND(IF(MONTH($H1190)=MONTH($C$4)-1,BT1190*(1+CC1190)-SUM($CM$4:$CM1190),0),2))</f>
        <v/>
      </c>
      <c r="CZ1190" s="132" t="str">
        <f t="shared" ca="1" si="1113"/>
        <v/>
      </c>
    </row>
    <row r="1191" spans="6:104" x14ac:dyDescent="0.2">
      <c r="F1191" s="3">
        <v>1188</v>
      </c>
      <c r="G1191" s="3">
        <f t="shared" si="1094"/>
        <v>99</v>
      </c>
      <c r="H1191" s="8" t="str">
        <f t="shared" ca="1" si="1151"/>
        <v/>
      </c>
      <c r="I1191" s="6" t="str">
        <f t="shared" ca="1" si="1099"/>
        <v/>
      </c>
      <c r="J1191" s="6" t="str">
        <f t="shared" ca="1" si="1100"/>
        <v/>
      </c>
      <c r="K1191" s="7"/>
      <c r="L1191" s="6" t="str">
        <f ca="1">IF($H1191="","",IF($J1191="",VLOOKUP($I1191,Sterbetafeln!$A$4:$I$124,$D$10,FALSE),MAX(0.0005,VLOOKUP($I1191,Sterbetafeln!$A$4:$I$124,$D$10,FALSE)*VLOOKUP($J1191,Sterbetafeln!$A$4:$I$124,$D$13,FALSE))))</f>
        <v/>
      </c>
      <c r="M1191" s="78">
        <f ca="1">SUM($O$3:$O1191)</f>
        <v>0</v>
      </c>
      <c r="N1191" s="25" t="str">
        <f t="shared" ca="1" si="1114"/>
        <v/>
      </c>
      <c r="O1191" s="25" t="str">
        <f t="shared" ca="1" si="1115"/>
        <v/>
      </c>
      <c r="P1191" s="25" t="str">
        <f t="shared" ca="1" si="1116"/>
        <v/>
      </c>
      <c r="Q1191" s="7" t="str">
        <f t="shared" ca="1" si="1117"/>
        <v/>
      </c>
      <c r="R1191" s="25" t="str">
        <f t="shared" ca="1" si="1118"/>
        <v/>
      </c>
      <c r="S1191" s="25">
        <f ca="1">SUM(R$3:R1191)</f>
        <v>0</v>
      </c>
      <c r="T1191" s="25" t="str">
        <f t="shared" ca="1" si="1119"/>
        <v/>
      </c>
      <c r="U1191" s="25" t="str">
        <f t="shared" ca="1" si="1101"/>
        <v/>
      </c>
      <c r="V1191" s="25" t="str">
        <f t="shared" ca="1" si="1120"/>
        <v/>
      </c>
      <c r="W1191" s="25" t="str">
        <f t="shared" ca="1" si="1102"/>
        <v/>
      </c>
      <c r="X1191" s="25" t="str">
        <f t="shared" ca="1" si="1121"/>
        <v/>
      </c>
      <c r="Y1191" s="25" t="str">
        <f t="shared" ca="1" si="1103"/>
        <v/>
      </c>
      <c r="Z1191" s="25" t="str">
        <f t="shared" ca="1" si="1095"/>
        <v/>
      </c>
      <c r="AA1191" s="25" t="str">
        <f t="shared" ca="1" si="1122"/>
        <v/>
      </c>
      <c r="AB1191" s="25" t="str">
        <f ca="1">IF($H1191="","",IF($Q1191="x",SUM(U$3:W1191)+SUM(Z$3:AA1191)-SUM(AB$3:AB1190),0))</f>
        <v/>
      </c>
      <c r="AC1191" s="25" t="str">
        <f t="shared" ca="1" si="1123"/>
        <v/>
      </c>
      <c r="AD1191" s="25" t="str">
        <f t="shared" ca="1" si="1104"/>
        <v/>
      </c>
      <c r="AE1191" s="7"/>
      <c r="AF1191" s="25" t="str">
        <f t="shared" ca="1" si="1124"/>
        <v/>
      </c>
      <c r="AG1191" s="25">
        <f ca="1">SUM(AF$3:AF1191)</f>
        <v>0</v>
      </c>
      <c r="AH1191" s="25" t="str">
        <f t="shared" ca="1" si="1125"/>
        <v/>
      </c>
      <c r="AI1191" s="25" t="str">
        <f t="shared" ca="1" si="1105"/>
        <v/>
      </c>
      <c r="AJ1191" s="25" t="str">
        <f t="shared" ca="1" si="1126"/>
        <v/>
      </c>
      <c r="AK1191" s="25" t="str">
        <f t="shared" ca="1" si="1106"/>
        <v/>
      </c>
      <c r="AL1191" s="25" t="str">
        <f t="shared" ca="1" si="1127"/>
        <v/>
      </c>
      <c r="AM1191" s="25" t="str">
        <f t="shared" ca="1" si="1107"/>
        <v/>
      </c>
      <c r="AN1191" s="25" t="str">
        <f t="shared" ca="1" si="1128"/>
        <v/>
      </c>
      <c r="AO1191" s="25" t="str">
        <f t="shared" ca="1" si="1129"/>
        <v/>
      </c>
      <c r="AP1191" s="25" t="str">
        <f ca="1">IF($H1191="","",IF($Q1191="x",SUM(AI$3:AK1191)+SUM(AN$3:AO1191)-SUM(AP$3:AP1190),0))</f>
        <v/>
      </c>
      <c r="AQ1191" s="25" t="str">
        <f t="shared" ca="1" si="1130"/>
        <v/>
      </c>
      <c r="AR1191" s="25" t="str">
        <f t="shared" ca="1" si="1108"/>
        <v/>
      </c>
      <c r="AS1191" s="7"/>
      <c r="AT1191" s="25" t="str">
        <f t="shared" ca="1" si="1131"/>
        <v/>
      </c>
      <c r="AU1191" s="25">
        <f ca="1">SUM(AT$3:AT1191)</f>
        <v>0</v>
      </c>
      <c r="AV1191" s="25" t="str">
        <f t="shared" ca="1" si="1132"/>
        <v/>
      </c>
      <c r="AW1191" s="25" t="str">
        <f t="shared" ca="1" si="1109"/>
        <v/>
      </c>
      <c r="AX1191" s="25" t="str">
        <f t="shared" ca="1" si="1133"/>
        <v/>
      </c>
      <c r="AY1191" s="25" t="str">
        <f t="shared" ca="1" si="1134"/>
        <v/>
      </c>
      <c r="AZ1191" s="25" t="str">
        <f t="shared" ca="1" si="1135"/>
        <v/>
      </c>
      <c r="BA1191" s="25" t="str">
        <f t="shared" ca="1" si="1136"/>
        <v/>
      </c>
      <c r="BB1191" s="25" t="str">
        <f t="shared" ca="1" si="1137"/>
        <v/>
      </c>
      <c r="BC1191" s="25" t="str">
        <f t="shared" ca="1" si="1138"/>
        <v/>
      </c>
      <c r="BD1191" s="25" t="str">
        <f ca="1">IF($H1191="","",IF($Q1191="x",SUM(AW$3:AY1191)+SUM(BB$3:BC1191)-SUM(BD$3:BD1190),0))</f>
        <v/>
      </c>
      <c r="BE1191" s="25" t="str">
        <f t="shared" ca="1" si="1139"/>
        <v/>
      </c>
      <c r="BF1191" s="25" t="str">
        <f t="shared" ca="1" si="1110"/>
        <v/>
      </c>
      <c r="BG1191" s="7"/>
      <c r="BI1191" s="25" t="str">
        <f t="shared" ca="1" si="1140"/>
        <v/>
      </c>
      <c r="BJ1191" s="25">
        <f ca="1">SUM(BI$3:BI1191)</f>
        <v>0</v>
      </c>
      <c r="BK1191" s="25" t="str">
        <f t="shared" ca="1" si="1152"/>
        <v/>
      </c>
      <c r="BL1191" s="25" t="str">
        <f t="shared" ca="1" si="1111"/>
        <v/>
      </c>
      <c r="BM1191" s="25" t="str">
        <f t="shared" ca="1" si="1141"/>
        <v/>
      </c>
      <c r="BN1191" s="25" t="str">
        <f t="shared" ca="1" si="1142"/>
        <v/>
      </c>
      <c r="BO1191" s="25" t="str">
        <f t="shared" ca="1" si="1143"/>
        <v/>
      </c>
      <c r="BP1191" s="25" t="str">
        <f t="shared" ca="1" si="1144"/>
        <v/>
      </c>
      <c r="BQ1191" s="25" t="str">
        <f t="shared" ca="1" si="1145"/>
        <v/>
      </c>
      <c r="BR1191" s="25" t="str">
        <f t="shared" ca="1" si="1146"/>
        <v/>
      </c>
      <c r="BS1191" s="25" t="str">
        <f ca="1">IF($H1191="","",IF($Q1191="x",SUM(BL$3:BN1191)+SUM(BQ$3:BR1191)-SUM(BS$3:BS1190),0))</f>
        <v/>
      </c>
      <c r="BT1191" s="25" t="str">
        <f t="shared" ca="1" si="1147"/>
        <v/>
      </c>
      <c r="BU1191" s="25" t="str">
        <f t="shared" ca="1" si="1112"/>
        <v/>
      </c>
      <c r="BV1191" s="7"/>
      <c r="BY1191" s="7"/>
      <c r="CB1191" s="131">
        <f t="shared" si="1096"/>
        <v>1188</v>
      </c>
      <c r="CC1191" s="132" t="str">
        <f t="shared" ca="1" si="1148"/>
        <v/>
      </c>
      <c r="CD1191" s="133" t="str">
        <f t="shared" ca="1" si="1097"/>
        <v/>
      </c>
      <c r="CE1191" s="133" t="str">
        <f t="shared" ca="1" si="1149"/>
        <v/>
      </c>
      <c r="CF1191" s="133" t="str">
        <f t="shared" ca="1" si="1098"/>
        <v/>
      </c>
      <c r="CG1191" s="133" t="str">
        <f t="shared" ca="1" si="1150"/>
        <v/>
      </c>
      <c r="CH1191" s="133" t="str">
        <f ca="1">IF($H1191="","",IF(MONTH($H1191)=MONTH($C$4)-1,MAX(0,(CG1191-SUM(N1180:N1191)+SUM(O1180:O1191))-(VLOOKUP(CB1191-12,$CB$3:$CH1190,6,FALSE))),0)*0.25)</f>
        <v/>
      </c>
      <c r="CI1191" s="133" t="str">
        <f ca="1">IF($H1191="","",CG1191-SUM($CH$4:$CH1191))</f>
        <v/>
      </c>
      <c r="CK1191" s="133" t="str">
        <f ca="1">IF($H1191="","",SUM($N$4:$N1191)+$CK$3)</f>
        <v/>
      </c>
      <c r="CL1191" s="133" t="str">
        <f ca="1">IF($H1191="","",SUM($O$4:$O1191))</f>
        <v/>
      </c>
      <c r="CM1191" s="133" t="str">
        <f t="shared" ca="1" si="1153"/>
        <v/>
      </c>
      <c r="CN1191" s="133" t="str">
        <f ca="1">IF($H1191="","",ROUND(IF(MONTH($H1191)=MONTH($C$4)-1,BT1191*(1+CC1191)-SUM($CM$4:$CM1191),0),2))</f>
        <v/>
      </c>
      <c r="CZ1191" s="132" t="str">
        <f t="shared" ca="1" si="1113"/>
        <v/>
      </c>
    </row>
    <row r="1192" spans="6:104" x14ac:dyDescent="0.2">
      <c r="F1192" s="3">
        <v>1189</v>
      </c>
      <c r="G1192" s="3">
        <f t="shared" si="1094"/>
        <v>100</v>
      </c>
      <c r="H1192" s="8" t="str">
        <f t="shared" ca="1" si="1151"/>
        <v/>
      </c>
      <c r="I1192" s="6" t="str">
        <f t="shared" ca="1" si="1099"/>
        <v/>
      </c>
      <c r="J1192" s="6" t="str">
        <f t="shared" ca="1" si="1100"/>
        <v/>
      </c>
      <c r="K1192" s="7"/>
      <c r="L1192" s="6" t="str">
        <f ca="1">IF($H1192="","",IF($J1192="",VLOOKUP($I1192,Sterbetafeln!$A$4:$I$124,$D$10,FALSE),MAX(0.0005,VLOOKUP($I1192,Sterbetafeln!$A$4:$I$124,$D$10,FALSE)*VLOOKUP($J1192,Sterbetafeln!$A$4:$I$124,$D$13,FALSE))))</f>
        <v/>
      </c>
      <c r="M1192" s="78">
        <f ca="1">SUM($O$3:$O1192)</f>
        <v>0</v>
      </c>
      <c r="N1192" s="25" t="str">
        <f t="shared" ca="1" si="1114"/>
        <v/>
      </c>
      <c r="O1192" s="25" t="str">
        <f t="shared" ca="1" si="1115"/>
        <v/>
      </c>
      <c r="P1192" s="25" t="str">
        <f t="shared" ca="1" si="1116"/>
        <v/>
      </c>
      <c r="Q1192" s="7" t="str">
        <f t="shared" ca="1" si="1117"/>
        <v/>
      </c>
      <c r="R1192" s="25" t="str">
        <f t="shared" ca="1" si="1118"/>
        <v/>
      </c>
      <c r="S1192" s="25">
        <f ca="1">SUM(R$3:R1192)</f>
        <v>0</v>
      </c>
      <c r="T1192" s="25" t="str">
        <f t="shared" ca="1" si="1119"/>
        <v/>
      </c>
      <c r="U1192" s="25" t="str">
        <f t="shared" ca="1" si="1101"/>
        <v/>
      </c>
      <c r="V1192" s="25" t="str">
        <f t="shared" ca="1" si="1120"/>
        <v/>
      </c>
      <c r="W1192" s="25" t="str">
        <f t="shared" ca="1" si="1102"/>
        <v/>
      </c>
      <c r="X1192" s="25" t="str">
        <f t="shared" ca="1" si="1121"/>
        <v/>
      </c>
      <c r="Y1192" s="25" t="str">
        <f t="shared" ca="1" si="1103"/>
        <v/>
      </c>
      <c r="Z1192" s="25" t="str">
        <f t="shared" ca="1" si="1095"/>
        <v/>
      </c>
      <c r="AA1192" s="25" t="str">
        <f t="shared" ca="1" si="1122"/>
        <v/>
      </c>
      <c r="AB1192" s="25" t="str">
        <f ca="1">IF($H1192="","",IF($Q1192="x",SUM(U$3:W1192)+SUM(Z$3:AA1192)-SUM(AB$3:AB1191),0))</f>
        <v/>
      </c>
      <c r="AC1192" s="25" t="str">
        <f t="shared" ca="1" si="1123"/>
        <v/>
      </c>
      <c r="AD1192" s="25" t="str">
        <f t="shared" ca="1" si="1104"/>
        <v/>
      </c>
      <c r="AE1192" s="7"/>
      <c r="AF1192" s="25" t="str">
        <f t="shared" ca="1" si="1124"/>
        <v/>
      </c>
      <c r="AG1192" s="25">
        <f ca="1">SUM(AF$3:AF1192)</f>
        <v>0</v>
      </c>
      <c r="AH1192" s="25" t="str">
        <f t="shared" ca="1" si="1125"/>
        <v/>
      </c>
      <c r="AI1192" s="25" t="str">
        <f t="shared" ca="1" si="1105"/>
        <v/>
      </c>
      <c r="AJ1192" s="25" t="str">
        <f t="shared" ca="1" si="1126"/>
        <v/>
      </c>
      <c r="AK1192" s="25" t="str">
        <f t="shared" ca="1" si="1106"/>
        <v/>
      </c>
      <c r="AL1192" s="25" t="str">
        <f t="shared" ca="1" si="1127"/>
        <v/>
      </c>
      <c r="AM1192" s="25" t="str">
        <f t="shared" ca="1" si="1107"/>
        <v/>
      </c>
      <c r="AN1192" s="25" t="str">
        <f t="shared" ca="1" si="1128"/>
        <v/>
      </c>
      <c r="AO1192" s="25" t="str">
        <f t="shared" ca="1" si="1129"/>
        <v/>
      </c>
      <c r="AP1192" s="25" t="str">
        <f ca="1">IF($H1192="","",IF($Q1192="x",SUM(AI$3:AK1192)+SUM(AN$3:AO1192)-SUM(AP$3:AP1191),0))</f>
        <v/>
      </c>
      <c r="AQ1192" s="25" t="str">
        <f t="shared" ca="1" si="1130"/>
        <v/>
      </c>
      <c r="AR1192" s="25" t="str">
        <f t="shared" ca="1" si="1108"/>
        <v/>
      </c>
      <c r="AS1192" s="7"/>
      <c r="AT1192" s="25" t="str">
        <f t="shared" ca="1" si="1131"/>
        <v/>
      </c>
      <c r="AU1192" s="25">
        <f ca="1">SUM(AT$3:AT1192)</f>
        <v>0</v>
      </c>
      <c r="AV1192" s="25" t="str">
        <f t="shared" ca="1" si="1132"/>
        <v/>
      </c>
      <c r="AW1192" s="25" t="str">
        <f t="shared" ca="1" si="1109"/>
        <v/>
      </c>
      <c r="AX1192" s="25" t="str">
        <f t="shared" ca="1" si="1133"/>
        <v/>
      </c>
      <c r="AY1192" s="25" t="str">
        <f t="shared" ca="1" si="1134"/>
        <v/>
      </c>
      <c r="AZ1192" s="25" t="str">
        <f t="shared" ca="1" si="1135"/>
        <v/>
      </c>
      <c r="BA1192" s="25" t="str">
        <f t="shared" ca="1" si="1136"/>
        <v/>
      </c>
      <c r="BB1192" s="25" t="str">
        <f t="shared" ca="1" si="1137"/>
        <v/>
      </c>
      <c r="BC1192" s="25" t="str">
        <f t="shared" ca="1" si="1138"/>
        <v/>
      </c>
      <c r="BD1192" s="25" t="str">
        <f ca="1">IF($H1192="","",IF($Q1192="x",SUM(AW$3:AY1192)+SUM(BB$3:BC1192)-SUM(BD$3:BD1191),0))</f>
        <v/>
      </c>
      <c r="BE1192" s="25" t="str">
        <f t="shared" ca="1" si="1139"/>
        <v/>
      </c>
      <c r="BF1192" s="25" t="str">
        <f t="shared" ca="1" si="1110"/>
        <v/>
      </c>
      <c r="BG1192" s="7"/>
      <c r="BI1192" s="25" t="str">
        <f t="shared" ca="1" si="1140"/>
        <v/>
      </c>
      <c r="BJ1192" s="25">
        <f ca="1">SUM(BI$3:BI1192)</f>
        <v>0</v>
      </c>
      <c r="BK1192" s="25" t="str">
        <f t="shared" ca="1" si="1152"/>
        <v/>
      </c>
      <c r="BL1192" s="25" t="str">
        <f t="shared" ca="1" si="1111"/>
        <v/>
      </c>
      <c r="BM1192" s="25" t="str">
        <f t="shared" ca="1" si="1141"/>
        <v/>
      </c>
      <c r="BN1192" s="25" t="str">
        <f t="shared" ca="1" si="1142"/>
        <v/>
      </c>
      <c r="BO1192" s="25" t="str">
        <f t="shared" ca="1" si="1143"/>
        <v/>
      </c>
      <c r="BP1192" s="25" t="str">
        <f t="shared" ca="1" si="1144"/>
        <v/>
      </c>
      <c r="BQ1192" s="25" t="str">
        <f t="shared" ca="1" si="1145"/>
        <v/>
      </c>
      <c r="BR1192" s="25" t="str">
        <f t="shared" ca="1" si="1146"/>
        <v/>
      </c>
      <c r="BS1192" s="25" t="str">
        <f ca="1">IF($H1192="","",IF($Q1192="x",SUM(BL$3:BN1192)+SUM(BQ$3:BR1192)-SUM(BS$3:BS1191),0))</f>
        <v/>
      </c>
      <c r="BT1192" s="25" t="str">
        <f t="shared" ca="1" si="1147"/>
        <v/>
      </c>
      <c r="BU1192" s="25" t="str">
        <f t="shared" ca="1" si="1112"/>
        <v/>
      </c>
      <c r="BV1192" s="7"/>
      <c r="BY1192" s="7"/>
      <c r="CB1192" s="131">
        <f t="shared" si="1096"/>
        <v>1189</v>
      </c>
      <c r="CC1192" s="132" t="str">
        <f t="shared" ca="1" si="1148"/>
        <v/>
      </c>
      <c r="CD1192" s="133" t="str">
        <f t="shared" ca="1" si="1097"/>
        <v/>
      </c>
      <c r="CE1192" s="133" t="str">
        <f t="shared" ca="1" si="1149"/>
        <v/>
      </c>
      <c r="CF1192" s="133" t="str">
        <f t="shared" ca="1" si="1098"/>
        <v/>
      </c>
      <c r="CG1192" s="133" t="str">
        <f t="shared" ca="1" si="1150"/>
        <v/>
      </c>
      <c r="CH1192" s="133" t="str">
        <f ca="1">IF($H1192="","",IF(MONTH($H1192)=MONTH($C$4)-1,MAX(0,(CG1192-SUM(N1181:N1192)+SUM(O1181:O1192))-(VLOOKUP(CB1192-12,$CB$3:$CH1191,6,FALSE))),0)*0.25)</f>
        <v/>
      </c>
      <c r="CI1192" s="133" t="str">
        <f ca="1">IF($H1192="","",CG1192-SUM($CH$4:$CH1192))</f>
        <v/>
      </c>
      <c r="CK1192" s="133" t="str">
        <f ca="1">IF($H1192="","",SUM($N$4:$N1192)+$CK$3)</f>
        <v/>
      </c>
      <c r="CL1192" s="133" t="str">
        <f ca="1">IF($H1192="","",SUM($O$4:$O1192))</f>
        <v/>
      </c>
      <c r="CM1192" s="133" t="str">
        <f t="shared" ca="1" si="1153"/>
        <v/>
      </c>
      <c r="CN1192" s="133" t="str">
        <f ca="1">IF($H1192="","",ROUND(IF(MONTH($H1192)=MONTH($C$4)-1,BT1192*(1+CC1192)-SUM($CM$4:$CM1192),0),2))</f>
        <v/>
      </c>
      <c r="CZ1192" s="132" t="str">
        <f t="shared" ca="1" si="1113"/>
        <v/>
      </c>
    </row>
    <row r="1193" spans="6:104" x14ac:dyDescent="0.2">
      <c r="F1193" s="3">
        <v>1190</v>
      </c>
      <c r="G1193" s="3">
        <f t="shared" si="1094"/>
        <v>100</v>
      </c>
      <c r="H1193" s="8" t="str">
        <f t="shared" ca="1" si="1151"/>
        <v/>
      </c>
      <c r="I1193" s="6" t="str">
        <f t="shared" ca="1" si="1099"/>
        <v/>
      </c>
      <c r="J1193" s="6" t="str">
        <f t="shared" ca="1" si="1100"/>
        <v/>
      </c>
      <c r="K1193" s="7"/>
      <c r="L1193" s="6" t="str">
        <f ca="1">IF($H1193="","",IF($J1193="",VLOOKUP($I1193,Sterbetafeln!$A$4:$I$124,$D$10,FALSE),MAX(0.0005,VLOOKUP($I1193,Sterbetafeln!$A$4:$I$124,$D$10,FALSE)*VLOOKUP($J1193,Sterbetafeln!$A$4:$I$124,$D$13,FALSE))))</f>
        <v/>
      </c>
      <c r="M1193" s="78">
        <f ca="1">SUM($O$3:$O1193)</f>
        <v>0</v>
      </c>
      <c r="N1193" s="25" t="str">
        <f t="shared" ca="1" si="1114"/>
        <v/>
      </c>
      <c r="O1193" s="25" t="str">
        <f t="shared" ca="1" si="1115"/>
        <v/>
      </c>
      <c r="P1193" s="25" t="str">
        <f t="shared" ca="1" si="1116"/>
        <v/>
      </c>
      <c r="Q1193" s="7" t="str">
        <f t="shared" ca="1" si="1117"/>
        <v/>
      </c>
      <c r="R1193" s="25" t="str">
        <f t="shared" ca="1" si="1118"/>
        <v/>
      </c>
      <c r="S1193" s="25">
        <f ca="1">SUM(R$3:R1193)</f>
        <v>0</v>
      </c>
      <c r="T1193" s="25" t="str">
        <f t="shared" ca="1" si="1119"/>
        <v/>
      </c>
      <c r="U1193" s="25" t="str">
        <f t="shared" ca="1" si="1101"/>
        <v/>
      </c>
      <c r="V1193" s="25" t="str">
        <f t="shared" ca="1" si="1120"/>
        <v/>
      </c>
      <c r="W1193" s="25" t="str">
        <f t="shared" ca="1" si="1102"/>
        <v/>
      </c>
      <c r="X1193" s="25" t="str">
        <f t="shared" ca="1" si="1121"/>
        <v/>
      </c>
      <c r="Y1193" s="25" t="str">
        <f t="shared" ca="1" si="1103"/>
        <v/>
      </c>
      <c r="Z1193" s="25" t="str">
        <f t="shared" ca="1" si="1095"/>
        <v/>
      </c>
      <c r="AA1193" s="25" t="str">
        <f t="shared" ca="1" si="1122"/>
        <v/>
      </c>
      <c r="AB1193" s="25" t="str">
        <f ca="1">IF($H1193="","",IF($Q1193="x",SUM(U$3:W1193)+SUM(Z$3:AA1193)-SUM(AB$3:AB1192),0))</f>
        <v/>
      </c>
      <c r="AC1193" s="25" t="str">
        <f t="shared" ca="1" si="1123"/>
        <v/>
      </c>
      <c r="AD1193" s="25" t="str">
        <f t="shared" ca="1" si="1104"/>
        <v/>
      </c>
      <c r="AE1193" s="7"/>
      <c r="AF1193" s="25" t="str">
        <f t="shared" ca="1" si="1124"/>
        <v/>
      </c>
      <c r="AG1193" s="25">
        <f ca="1">SUM(AF$3:AF1193)</f>
        <v>0</v>
      </c>
      <c r="AH1193" s="25" t="str">
        <f t="shared" ca="1" si="1125"/>
        <v/>
      </c>
      <c r="AI1193" s="25" t="str">
        <f t="shared" ca="1" si="1105"/>
        <v/>
      </c>
      <c r="AJ1193" s="25" t="str">
        <f t="shared" ca="1" si="1126"/>
        <v/>
      </c>
      <c r="AK1193" s="25" t="str">
        <f t="shared" ca="1" si="1106"/>
        <v/>
      </c>
      <c r="AL1193" s="25" t="str">
        <f t="shared" ca="1" si="1127"/>
        <v/>
      </c>
      <c r="AM1193" s="25" t="str">
        <f t="shared" ca="1" si="1107"/>
        <v/>
      </c>
      <c r="AN1193" s="25" t="str">
        <f t="shared" ca="1" si="1128"/>
        <v/>
      </c>
      <c r="AO1193" s="25" t="str">
        <f t="shared" ca="1" si="1129"/>
        <v/>
      </c>
      <c r="AP1193" s="25" t="str">
        <f ca="1">IF($H1193="","",IF($Q1193="x",SUM(AI$3:AK1193)+SUM(AN$3:AO1193)-SUM(AP$3:AP1192),0))</f>
        <v/>
      </c>
      <c r="AQ1193" s="25" t="str">
        <f t="shared" ca="1" si="1130"/>
        <v/>
      </c>
      <c r="AR1193" s="25" t="str">
        <f t="shared" ca="1" si="1108"/>
        <v/>
      </c>
      <c r="AS1193" s="7"/>
      <c r="AT1193" s="25" t="str">
        <f t="shared" ca="1" si="1131"/>
        <v/>
      </c>
      <c r="AU1193" s="25">
        <f ca="1">SUM(AT$3:AT1193)</f>
        <v>0</v>
      </c>
      <c r="AV1193" s="25" t="str">
        <f t="shared" ca="1" si="1132"/>
        <v/>
      </c>
      <c r="AW1193" s="25" t="str">
        <f t="shared" ca="1" si="1109"/>
        <v/>
      </c>
      <c r="AX1193" s="25" t="str">
        <f t="shared" ca="1" si="1133"/>
        <v/>
      </c>
      <c r="AY1193" s="25" t="str">
        <f t="shared" ca="1" si="1134"/>
        <v/>
      </c>
      <c r="AZ1193" s="25" t="str">
        <f t="shared" ca="1" si="1135"/>
        <v/>
      </c>
      <c r="BA1193" s="25" t="str">
        <f t="shared" ca="1" si="1136"/>
        <v/>
      </c>
      <c r="BB1193" s="25" t="str">
        <f t="shared" ca="1" si="1137"/>
        <v/>
      </c>
      <c r="BC1193" s="25" t="str">
        <f t="shared" ca="1" si="1138"/>
        <v/>
      </c>
      <c r="BD1193" s="25" t="str">
        <f ca="1">IF($H1193="","",IF($Q1193="x",SUM(AW$3:AY1193)+SUM(BB$3:BC1193)-SUM(BD$3:BD1192),0))</f>
        <v/>
      </c>
      <c r="BE1193" s="25" t="str">
        <f t="shared" ca="1" si="1139"/>
        <v/>
      </c>
      <c r="BF1193" s="25" t="str">
        <f t="shared" ca="1" si="1110"/>
        <v/>
      </c>
      <c r="BG1193" s="7"/>
      <c r="BI1193" s="25" t="str">
        <f t="shared" ca="1" si="1140"/>
        <v/>
      </c>
      <c r="BJ1193" s="25">
        <f ca="1">SUM(BI$3:BI1193)</f>
        <v>0</v>
      </c>
      <c r="BK1193" s="25" t="str">
        <f t="shared" ca="1" si="1152"/>
        <v/>
      </c>
      <c r="BL1193" s="25" t="str">
        <f t="shared" ca="1" si="1111"/>
        <v/>
      </c>
      <c r="BM1193" s="25" t="str">
        <f t="shared" ca="1" si="1141"/>
        <v/>
      </c>
      <c r="BN1193" s="25" t="str">
        <f t="shared" ca="1" si="1142"/>
        <v/>
      </c>
      <c r="BO1193" s="25" t="str">
        <f t="shared" ca="1" si="1143"/>
        <v/>
      </c>
      <c r="BP1193" s="25" t="str">
        <f t="shared" ca="1" si="1144"/>
        <v/>
      </c>
      <c r="BQ1193" s="25" t="str">
        <f t="shared" ca="1" si="1145"/>
        <v/>
      </c>
      <c r="BR1193" s="25" t="str">
        <f t="shared" ca="1" si="1146"/>
        <v/>
      </c>
      <c r="BS1193" s="25" t="str">
        <f ca="1">IF($H1193="","",IF($Q1193="x",SUM(BL$3:BN1193)+SUM(BQ$3:BR1193)-SUM(BS$3:BS1192),0))</f>
        <v/>
      </c>
      <c r="BT1193" s="25" t="str">
        <f t="shared" ca="1" si="1147"/>
        <v/>
      </c>
      <c r="BU1193" s="25" t="str">
        <f t="shared" ca="1" si="1112"/>
        <v/>
      </c>
      <c r="BV1193" s="7"/>
      <c r="BY1193" s="7"/>
      <c r="CB1193" s="131">
        <f t="shared" si="1096"/>
        <v>1190</v>
      </c>
      <c r="CC1193" s="132" t="str">
        <f t="shared" ca="1" si="1148"/>
        <v/>
      </c>
      <c r="CD1193" s="133" t="str">
        <f t="shared" ca="1" si="1097"/>
        <v/>
      </c>
      <c r="CE1193" s="133" t="str">
        <f t="shared" ca="1" si="1149"/>
        <v/>
      </c>
      <c r="CF1193" s="133" t="str">
        <f t="shared" ca="1" si="1098"/>
        <v/>
      </c>
      <c r="CG1193" s="133" t="str">
        <f t="shared" ca="1" si="1150"/>
        <v/>
      </c>
      <c r="CH1193" s="133" t="str">
        <f ca="1">IF($H1193="","",IF(MONTH($H1193)=MONTH($C$4)-1,MAX(0,(CG1193-SUM(N1182:N1193)+SUM(O1182:O1193))-(VLOOKUP(CB1193-12,$CB$3:$CH1192,6,FALSE))),0)*0.25)</f>
        <v/>
      </c>
      <c r="CI1193" s="133" t="str">
        <f ca="1">IF($H1193="","",CG1193-SUM($CH$4:$CH1193))</f>
        <v/>
      </c>
      <c r="CK1193" s="133" t="str">
        <f ca="1">IF($H1193="","",SUM($N$4:$N1193)+$CK$3)</f>
        <v/>
      </c>
      <c r="CL1193" s="133" t="str">
        <f ca="1">IF($H1193="","",SUM($O$4:$O1193))</f>
        <v/>
      </c>
      <c r="CM1193" s="133" t="str">
        <f t="shared" ca="1" si="1153"/>
        <v/>
      </c>
      <c r="CN1193" s="133" t="str">
        <f ca="1">IF($H1193="","",ROUND(IF(MONTH($H1193)=MONTH($C$4)-1,BT1193*(1+CC1193)-SUM($CM$4:$CM1193),0),2))</f>
        <v/>
      </c>
      <c r="CZ1193" s="132" t="str">
        <f t="shared" ca="1" si="1113"/>
        <v/>
      </c>
    </row>
    <row r="1194" spans="6:104" x14ac:dyDescent="0.2">
      <c r="F1194" s="3">
        <v>1191</v>
      </c>
      <c r="G1194" s="3">
        <f t="shared" si="1094"/>
        <v>100</v>
      </c>
      <c r="H1194" s="8" t="str">
        <f t="shared" ca="1" si="1151"/>
        <v/>
      </c>
      <c r="I1194" s="6" t="str">
        <f t="shared" ca="1" si="1099"/>
        <v/>
      </c>
      <c r="J1194" s="6" t="str">
        <f t="shared" ca="1" si="1100"/>
        <v/>
      </c>
      <c r="K1194" s="7"/>
      <c r="L1194" s="6" t="str">
        <f ca="1">IF($H1194="","",IF($J1194="",VLOOKUP($I1194,Sterbetafeln!$A$4:$I$124,$D$10,FALSE),MAX(0.0005,VLOOKUP($I1194,Sterbetafeln!$A$4:$I$124,$D$10,FALSE)*VLOOKUP($J1194,Sterbetafeln!$A$4:$I$124,$D$13,FALSE))))</f>
        <v/>
      </c>
      <c r="M1194" s="78">
        <f ca="1">SUM($O$3:$O1194)</f>
        <v>0</v>
      </c>
      <c r="N1194" s="25" t="str">
        <f t="shared" ca="1" si="1114"/>
        <v/>
      </c>
      <c r="O1194" s="25" t="str">
        <f t="shared" ca="1" si="1115"/>
        <v/>
      </c>
      <c r="P1194" s="25" t="str">
        <f t="shared" ca="1" si="1116"/>
        <v/>
      </c>
      <c r="Q1194" s="7" t="str">
        <f t="shared" ca="1" si="1117"/>
        <v/>
      </c>
      <c r="R1194" s="25" t="str">
        <f t="shared" ca="1" si="1118"/>
        <v/>
      </c>
      <c r="S1194" s="25">
        <f ca="1">SUM(R$3:R1194)</f>
        <v>0</v>
      </c>
      <c r="T1194" s="25" t="str">
        <f t="shared" ca="1" si="1119"/>
        <v/>
      </c>
      <c r="U1194" s="25" t="str">
        <f t="shared" ca="1" si="1101"/>
        <v/>
      </c>
      <c r="V1194" s="25" t="str">
        <f t="shared" ca="1" si="1120"/>
        <v/>
      </c>
      <c r="W1194" s="25" t="str">
        <f t="shared" ca="1" si="1102"/>
        <v/>
      </c>
      <c r="X1194" s="25" t="str">
        <f t="shared" ca="1" si="1121"/>
        <v/>
      </c>
      <c r="Y1194" s="25" t="str">
        <f t="shared" ca="1" si="1103"/>
        <v/>
      </c>
      <c r="Z1194" s="25" t="str">
        <f t="shared" ca="1" si="1095"/>
        <v/>
      </c>
      <c r="AA1194" s="25" t="str">
        <f t="shared" ca="1" si="1122"/>
        <v/>
      </c>
      <c r="AB1194" s="25" t="str">
        <f ca="1">IF($H1194="","",IF($Q1194="x",SUM(U$3:W1194)+SUM(Z$3:AA1194)-SUM(AB$3:AB1193),0))</f>
        <v/>
      </c>
      <c r="AC1194" s="25" t="str">
        <f t="shared" ca="1" si="1123"/>
        <v/>
      </c>
      <c r="AD1194" s="25" t="str">
        <f t="shared" ca="1" si="1104"/>
        <v/>
      </c>
      <c r="AE1194" s="7"/>
      <c r="AF1194" s="25" t="str">
        <f t="shared" ca="1" si="1124"/>
        <v/>
      </c>
      <c r="AG1194" s="25">
        <f ca="1">SUM(AF$3:AF1194)</f>
        <v>0</v>
      </c>
      <c r="AH1194" s="25" t="str">
        <f t="shared" ca="1" si="1125"/>
        <v/>
      </c>
      <c r="AI1194" s="25" t="str">
        <f t="shared" ca="1" si="1105"/>
        <v/>
      </c>
      <c r="AJ1194" s="25" t="str">
        <f t="shared" ca="1" si="1126"/>
        <v/>
      </c>
      <c r="AK1194" s="25" t="str">
        <f t="shared" ca="1" si="1106"/>
        <v/>
      </c>
      <c r="AL1194" s="25" t="str">
        <f t="shared" ca="1" si="1127"/>
        <v/>
      </c>
      <c r="AM1194" s="25" t="str">
        <f t="shared" ca="1" si="1107"/>
        <v/>
      </c>
      <c r="AN1194" s="25" t="str">
        <f t="shared" ca="1" si="1128"/>
        <v/>
      </c>
      <c r="AO1194" s="25" t="str">
        <f t="shared" ca="1" si="1129"/>
        <v/>
      </c>
      <c r="AP1194" s="25" t="str">
        <f ca="1">IF($H1194="","",IF($Q1194="x",SUM(AI$3:AK1194)+SUM(AN$3:AO1194)-SUM(AP$3:AP1193),0))</f>
        <v/>
      </c>
      <c r="AQ1194" s="25" t="str">
        <f t="shared" ca="1" si="1130"/>
        <v/>
      </c>
      <c r="AR1194" s="25" t="str">
        <f t="shared" ca="1" si="1108"/>
        <v/>
      </c>
      <c r="AS1194" s="7"/>
      <c r="AT1194" s="25" t="str">
        <f t="shared" ca="1" si="1131"/>
        <v/>
      </c>
      <c r="AU1194" s="25">
        <f ca="1">SUM(AT$3:AT1194)</f>
        <v>0</v>
      </c>
      <c r="AV1194" s="25" t="str">
        <f t="shared" ca="1" si="1132"/>
        <v/>
      </c>
      <c r="AW1194" s="25" t="str">
        <f t="shared" ca="1" si="1109"/>
        <v/>
      </c>
      <c r="AX1194" s="25" t="str">
        <f t="shared" ca="1" si="1133"/>
        <v/>
      </c>
      <c r="AY1194" s="25" t="str">
        <f t="shared" ca="1" si="1134"/>
        <v/>
      </c>
      <c r="AZ1194" s="25" t="str">
        <f t="shared" ca="1" si="1135"/>
        <v/>
      </c>
      <c r="BA1194" s="25" t="str">
        <f t="shared" ca="1" si="1136"/>
        <v/>
      </c>
      <c r="BB1194" s="25" t="str">
        <f t="shared" ca="1" si="1137"/>
        <v/>
      </c>
      <c r="BC1194" s="25" t="str">
        <f t="shared" ca="1" si="1138"/>
        <v/>
      </c>
      <c r="BD1194" s="25" t="str">
        <f ca="1">IF($H1194="","",IF($Q1194="x",SUM(AW$3:AY1194)+SUM(BB$3:BC1194)-SUM(BD$3:BD1193),0))</f>
        <v/>
      </c>
      <c r="BE1194" s="25" t="str">
        <f t="shared" ca="1" si="1139"/>
        <v/>
      </c>
      <c r="BF1194" s="25" t="str">
        <f t="shared" ca="1" si="1110"/>
        <v/>
      </c>
      <c r="BG1194" s="7"/>
      <c r="BI1194" s="25" t="str">
        <f t="shared" ca="1" si="1140"/>
        <v/>
      </c>
      <c r="BJ1194" s="25">
        <f ca="1">SUM(BI$3:BI1194)</f>
        <v>0</v>
      </c>
      <c r="BK1194" s="25" t="str">
        <f t="shared" ca="1" si="1152"/>
        <v/>
      </c>
      <c r="BL1194" s="25" t="str">
        <f t="shared" ca="1" si="1111"/>
        <v/>
      </c>
      <c r="BM1194" s="25" t="str">
        <f t="shared" ca="1" si="1141"/>
        <v/>
      </c>
      <c r="BN1194" s="25" t="str">
        <f t="shared" ca="1" si="1142"/>
        <v/>
      </c>
      <c r="BO1194" s="25" t="str">
        <f t="shared" ca="1" si="1143"/>
        <v/>
      </c>
      <c r="BP1194" s="25" t="str">
        <f t="shared" ca="1" si="1144"/>
        <v/>
      </c>
      <c r="BQ1194" s="25" t="str">
        <f t="shared" ca="1" si="1145"/>
        <v/>
      </c>
      <c r="BR1194" s="25" t="str">
        <f t="shared" ca="1" si="1146"/>
        <v/>
      </c>
      <c r="BS1194" s="25" t="str">
        <f ca="1">IF($H1194="","",IF($Q1194="x",SUM(BL$3:BN1194)+SUM(BQ$3:BR1194)-SUM(BS$3:BS1193),0))</f>
        <v/>
      </c>
      <c r="BT1194" s="25" t="str">
        <f t="shared" ca="1" si="1147"/>
        <v/>
      </c>
      <c r="BU1194" s="25" t="str">
        <f t="shared" ca="1" si="1112"/>
        <v/>
      </c>
      <c r="BV1194" s="7"/>
      <c r="BY1194" s="7"/>
      <c r="CB1194" s="131">
        <f t="shared" si="1096"/>
        <v>1191</v>
      </c>
      <c r="CC1194" s="132" t="str">
        <f t="shared" ca="1" si="1148"/>
        <v/>
      </c>
      <c r="CD1194" s="133" t="str">
        <f t="shared" ca="1" si="1097"/>
        <v/>
      </c>
      <c r="CE1194" s="133" t="str">
        <f t="shared" ca="1" si="1149"/>
        <v/>
      </c>
      <c r="CF1194" s="133" t="str">
        <f t="shared" ca="1" si="1098"/>
        <v/>
      </c>
      <c r="CG1194" s="133" t="str">
        <f t="shared" ca="1" si="1150"/>
        <v/>
      </c>
      <c r="CH1194" s="133" t="str">
        <f ca="1">IF($H1194="","",IF(MONTH($H1194)=MONTH($C$4)-1,MAX(0,(CG1194-SUM(N1183:N1194)+SUM(O1183:O1194))-(VLOOKUP(CB1194-12,$CB$3:$CH1193,6,FALSE))),0)*0.25)</f>
        <v/>
      </c>
      <c r="CI1194" s="133" t="str">
        <f ca="1">IF($H1194="","",CG1194-SUM($CH$4:$CH1194))</f>
        <v/>
      </c>
      <c r="CK1194" s="133" t="str">
        <f ca="1">IF($H1194="","",SUM($N$4:$N1194)+$CK$3)</f>
        <v/>
      </c>
      <c r="CL1194" s="133" t="str">
        <f ca="1">IF($H1194="","",SUM($O$4:$O1194))</f>
        <v/>
      </c>
      <c r="CM1194" s="133" t="str">
        <f t="shared" ca="1" si="1153"/>
        <v/>
      </c>
      <c r="CN1194" s="133" t="str">
        <f ca="1">IF($H1194="","",ROUND(IF(MONTH($H1194)=MONTH($C$4)-1,BT1194*(1+CC1194)-SUM($CM$4:$CM1194),0),2))</f>
        <v/>
      </c>
      <c r="CZ1194" s="132" t="str">
        <f t="shared" ca="1" si="1113"/>
        <v/>
      </c>
    </row>
  </sheetData>
  <sheetProtection selectLockedCells="1"/>
  <conditionalFormatting sqref="U4:W1194 AB4:AB1194">
    <cfRule type="cellIs" dxfId="17" priority="21" operator="equal">
      <formula>0</formula>
    </cfRule>
  </conditionalFormatting>
  <conditionalFormatting sqref="Z4:Z1194">
    <cfRule type="cellIs" dxfId="16" priority="20" operator="equal">
      <formula>0</formula>
    </cfRule>
  </conditionalFormatting>
  <conditionalFormatting sqref="AA4:AA1194">
    <cfRule type="cellIs" dxfId="15" priority="18" operator="equal">
      <formula>0</formula>
    </cfRule>
  </conditionalFormatting>
  <conditionalFormatting sqref="N4:N1194">
    <cfRule type="cellIs" dxfId="14" priority="17" operator="equal">
      <formula>0</formula>
    </cfRule>
  </conditionalFormatting>
  <conditionalFormatting sqref="O4:P1194">
    <cfRule type="cellIs" dxfId="13" priority="16" operator="equal">
      <formula>0</formula>
    </cfRule>
  </conditionalFormatting>
  <conditionalFormatting sqref="R4:S1194">
    <cfRule type="cellIs" dxfId="12" priority="15" operator="equal">
      <formula>0</formula>
    </cfRule>
  </conditionalFormatting>
  <conditionalFormatting sqref="AI4:AK1194 AP4:AP1194">
    <cfRule type="cellIs" dxfId="11" priority="14" operator="equal">
      <formula>0</formula>
    </cfRule>
  </conditionalFormatting>
  <conditionalFormatting sqref="AN4:AN1194">
    <cfRule type="cellIs" dxfId="10" priority="13" operator="equal">
      <formula>0</formula>
    </cfRule>
  </conditionalFormatting>
  <conditionalFormatting sqref="AW4:AY1194 BD4:BD1194">
    <cfRule type="cellIs" dxfId="9" priority="10" operator="equal">
      <formula>0</formula>
    </cfRule>
  </conditionalFormatting>
  <conditionalFormatting sqref="AF4:AG1194">
    <cfRule type="cellIs" dxfId="8" priority="11" operator="equal">
      <formula>0</formula>
    </cfRule>
  </conditionalFormatting>
  <conditionalFormatting sqref="BB4:BB1194">
    <cfRule type="cellIs" dxfId="7" priority="9" operator="equal">
      <formula>0</formula>
    </cfRule>
  </conditionalFormatting>
  <conditionalFormatting sqref="AT4:AU1194">
    <cfRule type="cellIs" dxfId="6" priority="7" operator="equal">
      <formula>0</formula>
    </cfRule>
  </conditionalFormatting>
  <conditionalFormatting sqref="AO4:AO1194">
    <cfRule type="cellIs" dxfId="5" priority="6" operator="equal">
      <formula>0</formula>
    </cfRule>
  </conditionalFormatting>
  <conditionalFormatting sqref="BC4:BC1194">
    <cfRule type="cellIs" dxfId="4" priority="5" operator="equal">
      <formula>0</formula>
    </cfRule>
  </conditionalFormatting>
  <conditionalFormatting sqref="BL4:BN1194 BS4:BS1194">
    <cfRule type="cellIs" dxfId="3" priority="4" operator="equal">
      <formula>0</formula>
    </cfRule>
  </conditionalFormatting>
  <conditionalFormatting sqref="BQ4:BQ1194">
    <cfRule type="cellIs" dxfId="2" priority="3" operator="equal">
      <formula>0</formula>
    </cfRule>
  </conditionalFormatting>
  <conditionalFormatting sqref="BI4:BJ1194">
    <cfRule type="cellIs" dxfId="1" priority="2" operator="equal">
      <formula>0</formula>
    </cfRule>
  </conditionalFormatting>
  <conditionalFormatting sqref="BR4:BR1194">
    <cfRule type="cellIs" dxfId="0" priority="1" operator="equal">
      <formula>0</formula>
    </cfRule>
  </conditionalFormatting>
  <dataValidations count="1">
    <dataValidation type="list" allowBlank="1" showInputMessage="1" showErrorMessage="1" sqref="CW3">
      <formula1>"ohne,gering,hoch,sehr hoch"</formula1>
    </dataValidation>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30"/>
  <sheetViews>
    <sheetView topLeftCell="A60" workbookViewId="0">
      <selection activeCell="C99" sqref="C99"/>
    </sheetView>
  </sheetViews>
  <sheetFormatPr baseColWidth="10" defaultRowHeight="12.75" x14ac:dyDescent="0.2"/>
  <cols>
    <col min="1" max="1" width="3.85546875" style="5" customWidth="1"/>
    <col min="2" max="2" width="18.42578125" style="5" bestFit="1" customWidth="1"/>
    <col min="3" max="3" width="15.42578125" style="5" customWidth="1"/>
    <col min="4" max="16384" width="11.42578125" style="5"/>
  </cols>
  <sheetData>
    <row r="3" spans="1:3" x14ac:dyDescent="0.2">
      <c r="A3" s="44">
        <v>1</v>
      </c>
      <c r="B3" s="26" t="s">
        <v>96</v>
      </c>
      <c r="C3" s="46" t="s">
        <v>206</v>
      </c>
    </row>
    <row r="4" spans="1:3" x14ac:dyDescent="0.2">
      <c r="A4" s="44">
        <v>2</v>
      </c>
      <c r="B4" s="27" t="s">
        <v>90</v>
      </c>
      <c r="C4" s="47" t="s">
        <v>143</v>
      </c>
    </row>
    <row r="5" spans="1:3" x14ac:dyDescent="0.2">
      <c r="A5" s="44">
        <v>3</v>
      </c>
      <c r="B5" s="27" t="s">
        <v>97</v>
      </c>
      <c r="C5" s="47" t="s">
        <v>144</v>
      </c>
    </row>
    <row r="6" spans="1:3" x14ac:dyDescent="0.2">
      <c r="A6" s="44">
        <v>4</v>
      </c>
      <c r="B6" s="27" t="s">
        <v>91</v>
      </c>
      <c r="C6" s="45" t="s">
        <v>205</v>
      </c>
    </row>
    <row r="7" spans="1:3" x14ac:dyDescent="0.2">
      <c r="A7" s="44">
        <v>5</v>
      </c>
      <c r="B7" s="27"/>
      <c r="C7" s="45"/>
    </row>
    <row r="8" spans="1:3" x14ac:dyDescent="0.2">
      <c r="A8" s="44">
        <v>6</v>
      </c>
      <c r="B8" s="27" t="s">
        <v>92</v>
      </c>
      <c r="C8" s="28">
        <v>0</v>
      </c>
    </row>
    <row r="9" spans="1:3" x14ac:dyDescent="0.2">
      <c r="A9" s="44">
        <v>7</v>
      </c>
      <c r="B9" s="27" t="s">
        <v>93</v>
      </c>
      <c r="C9" s="28">
        <v>0.05</v>
      </c>
    </row>
    <row r="10" spans="1:3" x14ac:dyDescent="0.2">
      <c r="A10" s="44">
        <v>8</v>
      </c>
      <c r="B10" s="27" t="s">
        <v>35</v>
      </c>
      <c r="C10" s="28">
        <v>7.4999999999999997E-3</v>
      </c>
    </row>
    <row r="11" spans="1:3" x14ac:dyDescent="0.2">
      <c r="A11" s="44">
        <v>9</v>
      </c>
      <c r="B11" s="27" t="s">
        <v>41</v>
      </c>
      <c r="C11" s="29">
        <v>0</v>
      </c>
    </row>
    <row r="12" spans="1:3" x14ac:dyDescent="0.2">
      <c r="A12" s="44">
        <v>10</v>
      </c>
      <c r="B12" s="27" t="s">
        <v>37</v>
      </c>
      <c r="C12" s="29">
        <v>0</v>
      </c>
    </row>
    <row r="13" spans="1:3" x14ac:dyDescent="0.2">
      <c r="A13" s="44">
        <v>11</v>
      </c>
      <c r="B13" s="27"/>
      <c r="C13" s="28"/>
    </row>
    <row r="14" spans="1:3" x14ac:dyDescent="0.2">
      <c r="A14" s="44">
        <v>12</v>
      </c>
      <c r="B14" s="27" t="s">
        <v>34</v>
      </c>
      <c r="C14" s="28">
        <v>7.4999999999999997E-3</v>
      </c>
    </row>
    <row r="15" spans="1:3" x14ac:dyDescent="0.2">
      <c r="A15" s="44">
        <v>13</v>
      </c>
      <c r="B15" s="27" t="s">
        <v>42</v>
      </c>
      <c r="C15" s="29">
        <v>60</v>
      </c>
    </row>
    <row r="16" spans="1:3" x14ac:dyDescent="0.2">
      <c r="A16" s="44">
        <v>14</v>
      </c>
      <c r="B16" s="27" t="s">
        <v>43</v>
      </c>
      <c r="C16" s="29">
        <v>0</v>
      </c>
    </row>
    <row r="17" spans="1:4" x14ac:dyDescent="0.2">
      <c r="A17" s="44">
        <v>15</v>
      </c>
      <c r="B17" s="27" t="s">
        <v>94</v>
      </c>
      <c r="C17" s="28">
        <v>0</v>
      </c>
    </row>
    <row r="18" spans="1:4" x14ac:dyDescent="0.2">
      <c r="A18" s="44">
        <v>16</v>
      </c>
      <c r="B18" s="27" t="s">
        <v>95</v>
      </c>
      <c r="C18" s="28">
        <v>8.0000000000000002E-3</v>
      </c>
    </row>
    <row r="19" spans="1:4" x14ac:dyDescent="0.2">
      <c r="A19" s="44">
        <v>17</v>
      </c>
      <c r="B19" s="27" t="s">
        <v>45</v>
      </c>
      <c r="C19" s="50"/>
    </row>
    <row r="20" spans="1:4" x14ac:dyDescent="0.2">
      <c r="A20" s="44">
        <v>18</v>
      </c>
      <c r="B20" s="27"/>
      <c r="C20" s="28"/>
    </row>
    <row r="21" spans="1:4" x14ac:dyDescent="0.2">
      <c r="A21" s="44">
        <v>19</v>
      </c>
      <c r="B21" s="27" t="s">
        <v>46</v>
      </c>
      <c r="C21" s="29">
        <v>50</v>
      </c>
    </row>
    <row r="22" spans="1:4" x14ac:dyDescent="0.2">
      <c r="A22" s="44">
        <v>20</v>
      </c>
      <c r="B22" s="27" t="s">
        <v>47</v>
      </c>
      <c r="C22" s="29">
        <v>30</v>
      </c>
    </row>
    <row r="23" spans="1:4" x14ac:dyDescent="0.2">
      <c r="A23" s="44">
        <v>21</v>
      </c>
      <c r="B23" s="27"/>
      <c r="C23" s="29"/>
    </row>
    <row r="24" spans="1:4" x14ac:dyDescent="0.2">
      <c r="A24" s="44">
        <v>22</v>
      </c>
      <c r="B24" s="5" t="s">
        <v>113</v>
      </c>
      <c r="C24" s="5">
        <v>20000</v>
      </c>
    </row>
    <row r="25" spans="1:4" x14ac:dyDescent="0.2">
      <c r="A25" s="44">
        <v>23</v>
      </c>
      <c r="B25" s="5" t="s">
        <v>114</v>
      </c>
      <c r="C25" s="5">
        <v>2500</v>
      </c>
    </row>
    <row r="26" spans="1:4" x14ac:dyDescent="0.2">
      <c r="A26" s="44">
        <v>24</v>
      </c>
      <c r="B26" s="5" t="s">
        <v>115</v>
      </c>
      <c r="C26" s="5">
        <v>1000</v>
      </c>
    </row>
    <row r="27" spans="1:4" x14ac:dyDescent="0.2">
      <c r="A27" s="44">
        <v>25</v>
      </c>
    </row>
    <row r="28" spans="1:4" x14ac:dyDescent="0.2">
      <c r="A28" s="44">
        <v>26</v>
      </c>
      <c r="B28" s="48" t="s">
        <v>118</v>
      </c>
      <c r="C28" s="49">
        <v>20</v>
      </c>
      <c r="D28" s="49">
        <v>0</v>
      </c>
    </row>
    <row r="29" spans="1:4" x14ac:dyDescent="0.2">
      <c r="A29" s="44">
        <v>27</v>
      </c>
      <c r="B29" s="48" t="s">
        <v>117</v>
      </c>
      <c r="C29" s="49">
        <v>999999</v>
      </c>
      <c r="D29" s="49">
        <v>0</v>
      </c>
    </row>
    <row r="30" spans="1:4" x14ac:dyDescent="0.2">
      <c r="A30" s="44">
        <v>28</v>
      </c>
      <c r="B30" s="48" t="s">
        <v>98</v>
      </c>
      <c r="C30" s="51">
        <v>2E-3</v>
      </c>
      <c r="D30" s="51">
        <v>0</v>
      </c>
    </row>
    <row r="31" spans="1:4" x14ac:dyDescent="0.2">
      <c r="A31" s="44">
        <v>29</v>
      </c>
      <c r="B31" s="48" t="s">
        <v>103</v>
      </c>
      <c r="C31" s="51">
        <v>5.9999999999999995E-4</v>
      </c>
      <c r="D31" s="51">
        <v>0</v>
      </c>
    </row>
    <row r="32" spans="1:4" x14ac:dyDescent="0.2">
      <c r="A32" s="44">
        <v>30</v>
      </c>
      <c r="B32" s="48"/>
      <c r="C32" s="49"/>
    </row>
    <row r="33" spans="1:3" x14ac:dyDescent="0.2">
      <c r="A33" s="44">
        <v>31</v>
      </c>
      <c r="B33" s="48"/>
      <c r="C33" s="51">
        <v>0.05</v>
      </c>
    </row>
    <row r="34" spans="1:3" x14ac:dyDescent="0.2">
      <c r="A34" s="44">
        <v>32</v>
      </c>
      <c r="B34" s="48"/>
      <c r="C34" s="51">
        <v>4.9000000000000002E-2</v>
      </c>
    </row>
    <row r="35" spans="1:3" x14ac:dyDescent="0.2">
      <c r="A35" s="44">
        <v>33</v>
      </c>
      <c r="B35" s="48"/>
      <c r="C35" s="51">
        <v>4.8000000000000001E-2</v>
      </c>
    </row>
    <row r="36" spans="1:3" x14ac:dyDescent="0.2">
      <c r="A36" s="44">
        <v>34</v>
      </c>
      <c r="B36" s="48"/>
      <c r="C36" s="51">
        <v>4.7E-2</v>
      </c>
    </row>
    <row r="37" spans="1:3" x14ac:dyDescent="0.2">
      <c r="A37" s="44">
        <v>35</v>
      </c>
      <c r="B37" s="48"/>
      <c r="C37" s="51">
        <v>4.5999999999999999E-2</v>
      </c>
    </row>
    <row r="38" spans="1:3" x14ac:dyDescent="0.2">
      <c r="A38" s="44">
        <v>36</v>
      </c>
      <c r="B38" s="48"/>
      <c r="C38" s="51">
        <v>4.4999999999999998E-2</v>
      </c>
    </row>
    <row r="39" spans="1:3" x14ac:dyDescent="0.2">
      <c r="A39" s="44">
        <v>37</v>
      </c>
      <c r="B39" s="48"/>
      <c r="C39" s="51">
        <v>4.3999999999999997E-2</v>
      </c>
    </row>
    <row r="40" spans="1:3" x14ac:dyDescent="0.2">
      <c r="A40" s="44">
        <v>38</v>
      </c>
      <c r="B40" s="48"/>
      <c r="C40" s="51">
        <v>4.2999999999999997E-2</v>
      </c>
    </row>
    <row r="41" spans="1:3" x14ac:dyDescent="0.2">
      <c r="A41" s="44">
        <v>39</v>
      </c>
      <c r="B41" s="48"/>
      <c r="C41" s="51">
        <v>4.2000000000000003E-2</v>
      </c>
    </row>
    <row r="42" spans="1:3" x14ac:dyDescent="0.2">
      <c r="A42" s="44">
        <v>40</v>
      </c>
      <c r="B42" s="48"/>
      <c r="C42" s="51">
        <v>4.1000000000000002E-2</v>
      </c>
    </row>
    <row r="43" spans="1:3" x14ac:dyDescent="0.2">
      <c r="A43" s="44">
        <v>41</v>
      </c>
      <c r="B43" s="48"/>
      <c r="C43" s="51">
        <v>0.04</v>
      </c>
    </row>
    <row r="44" spans="1:3" x14ac:dyDescent="0.2">
      <c r="A44" s="44">
        <v>42</v>
      </c>
      <c r="B44" s="48"/>
      <c r="C44" s="51">
        <v>3.9E-2</v>
      </c>
    </row>
    <row r="45" spans="1:3" x14ac:dyDescent="0.2">
      <c r="A45" s="44">
        <v>43</v>
      </c>
      <c r="B45" s="48"/>
      <c r="C45" s="51">
        <v>3.7999999999999999E-2</v>
      </c>
    </row>
    <row r="46" spans="1:3" x14ac:dyDescent="0.2">
      <c r="A46" s="44">
        <v>44</v>
      </c>
      <c r="B46" s="48"/>
      <c r="C46" s="51">
        <v>3.6999999999999998E-2</v>
      </c>
    </row>
    <row r="47" spans="1:3" x14ac:dyDescent="0.2">
      <c r="A47" s="44">
        <v>45</v>
      </c>
      <c r="B47" s="48"/>
      <c r="C47" s="51">
        <v>3.5999999999999997E-2</v>
      </c>
    </row>
    <row r="48" spans="1:3" x14ac:dyDescent="0.2">
      <c r="A48" s="44">
        <v>46</v>
      </c>
      <c r="B48" s="48"/>
      <c r="C48" s="51">
        <v>3.5000000000000003E-2</v>
      </c>
    </row>
    <row r="49" spans="1:3" x14ac:dyDescent="0.2">
      <c r="A49" s="44">
        <v>47</v>
      </c>
      <c r="B49" s="48"/>
      <c r="C49" s="51">
        <v>3.4000000000000002E-2</v>
      </c>
    </row>
    <row r="50" spans="1:3" x14ac:dyDescent="0.2">
      <c r="A50" s="44">
        <v>48</v>
      </c>
      <c r="B50" s="48"/>
      <c r="C50" s="51">
        <v>3.3000000000000002E-2</v>
      </c>
    </row>
    <row r="51" spans="1:3" x14ac:dyDescent="0.2">
      <c r="A51" s="44">
        <v>49</v>
      </c>
      <c r="B51" s="48"/>
      <c r="C51" s="51">
        <v>3.2000000000000001E-2</v>
      </c>
    </row>
    <row r="52" spans="1:3" x14ac:dyDescent="0.2">
      <c r="A52" s="44">
        <v>50</v>
      </c>
      <c r="B52" s="48"/>
      <c r="C52" s="51">
        <v>3.1E-2</v>
      </c>
    </row>
    <row r="53" spans="1:3" x14ac:dyDescent="0.2">
      <c r="A53" s="44">
        <v>51</v>
      </c>
      <c r="B53" s="48"/>
      <c r="C53" s="51">
        <v>0.03</v>
      </c>
    </row>
    <row r="54" spans="1:3" x14ac:dyDescent="0.2">
      <c r="A54" s="44">
        <v>52</v>
      </c>
      <c r="B54" s="48"/>
      <c r="C54" s="51">
        <v>2.9000000000000001E-2</v>
      </c>
    </row>
    <row r="55" spans="1:3" x14ac:dyDescent="0.2">
      <c r="A55" s="44">
        <v>53</v>
      </c>
      <c r="B55" s="48"/>
      <c r="C55" s="51">
        <v>2.8000000000000001E-2</v>
      </c>
    </row>
    <row r="56" spans="1:3" x14ac:dyDescent="0.2">
      <c r="A56" s="44">
        <v>54</v>
      </c>
      <c r="B56" s="48"/>
      <c r="C56" s="51">
        <v>2.7E-2</v>
      </c>
    </row>
    <row r="57" spans="1:3" x14ac:dyDescent="0.2">
      <c r="A57" s="44">
        <v>55</v>
      </c>
      <c r="B57" s="48"/>
      <c r="C57" s="51">
        <v>2.5999999999999999E-2</v>
      </c>
    </row>
    <row r="58" spans="1:3" x14ac:dyDescent="0.2">
      <c r="A58" s="44">
        <v>56</v>
      </c>
      <c r="B58" s="48"/>
      <c r="C58" s="51">
        <v>2.5000000000000001E-2</v>
      </c>
    </row>
    <row r="59" spans="1:3" x14ac:dyDescent="0.2">
      <c r="A59" s="44">
        <v>57</v>
      </c>
      <c r="B59" s="48"/>
      <c r="C59" s="51">
        <v>2.4E-2</v>
      </c>
    </row>
    <row r="60" spans="1:3" x14ac:dyDescent="0.2">
      <c r="A60" s="44">
        <v>58</v>
      </c>
      <c r="B60" s="48"/>
      <c r="C60" s="51">
        <v>2.3E-2</v>
      </c>
    </row>
    <row r="61" spans="1:3" x14ac:dyDescent="0.2">
      <c r="A61" s="44">
        <v>59</v>
      </c>
      <c r="B61" s="48"/>
      <c r="C61" s="51">
        <v>2.1999999999999999E-2</v>
      </c>
    </row>
    <row r="62" spans="1:3" x14ac:dyDescent="0.2">
      <c r="A62" s="44">
        <v>60</v>
      </c>
      <c r="B62" s="48"/>
      <c r="C62" s="51">
        <v>2.1000000000000001E-2</v>
      </c>
    </row>
    <row r="63" spans="1:3" x14ac:dyDescent="0.2">
      <c r="A63" s="44">
        <v>61</v>
      </c>
      <c r="B63" s="48"/>
      <c r="C63" s="51">
        <v>0.02</v>
      </c>
    </row>
    <row r="64" spans="1:3" x14ac:dyDescent="0.2">
      <c r="A64" s="44">
        <v>62</v>
      </c>
      <c r="B64" s="48"/>
      <c r="C64" s="51">
        <v>1.9E-2</v>
      </c>
    </row>
    <row r="65" spans="1:3" x14ac:dyDescent="0.2">
      <c r="A65" s="44">
        <v>63</v>
      </c>
      <c r="B65" s="48"/>
      <c r="C65" s="51">
        <v>1.7999999999999999E-2</v>
      </c>
    </row>
    <row r="66" spans="1:3" x14ac:dyDescent="0.2">
      <c r="A66" s="44">
        <v>64</v>
      </c>
      <c r="B66" s="48"/>
      <c r="C66" s="51">
        <v>1.7000000000000001E-2</v>
      </c>
    </row>
    <row r="67" spans="1:3" x14ac:dyDescent="0.2">
      <c r="A67" s="44">
        <v>65</v>
      </c>
      <c r="B67" s="48"/>
      <c r="C67" s="51">
        <v>1.6E-2</v>
      </c>
    </row>
    <row r="68" spans="1:3" x14ac:dyDescent="0.2">
      <c r="A68" s="44">
        <v>66</v>
      </c>
      <c r="B68" s="48"/>
      <c r="C68" s="51">
        <v>1.4999999999999999E-2</v>
      </c>
    </row>
    <row r="69" spans="1:3" x14ac:dyDescent="0.2">
      <c r="A69" s="44">
        <v>67</v>
      </c>
      <c r="B69" s="48"/>
      <c r="C69" s="51">
        <v>1.4E-2</v>
      </c>
    </row>
    <row r="70" spans="1:3" x14ac:dyDescent="0.2">
      <c r="A70" s="44">
        <v>68</v>
      </c>
      <c r="B70" s="48"/>
      <c r="C70" s="51">
        <v>1.2999999999999999E-2</v>
      </c>
    </row>
    <row r="71" spans="1:3" x14ac:dyDescent="0.2">
      <c r="A71" s="44">
        <v>69</v>
      </c>
      <c r="B71" s="48"/>
      <c r="C71" s="51">
        <v>1.2E-2</v>
      </c>
    </row>
    <row r="72" spans="1:3" x14ac:dyDescent="0.2">
      <c r="A72" s="44">
        <v>70</v>
      </c>
      <c r="B72" s="48"/>
      <c r="C72" s="51">
        <v>1.0999999999999999E-2</v>
      </c>
    </row>
    <row r="73" spans="1:3" x14ac:dyDescent="0.2">
      <c r="A73" s="44">
        <v>71</v>
      </c>
      <c r="B73" s="48"/>
      <c r="C73" s="51">
        <v>0.01</v>
      </c>
    </row>
    <row r="74" spans="1:3" x14ac:dyDescent="0.2">
      <c r="A74" s="44">
        <v>72</v>
      </c>
      <c r="B74" s="48"/>
      <c r="C74" s="51">
        <v>8.9999999999999993E-3</v>
      </c>
    </row>
    <row r="75" spans="1:3" x14ac:dyDescent="0.2">
      <c r="A75" s="44">
        <v>73</v>
      </c>
      <c r="B75" s="48"/>
      <c r="C75" s="51">
        <v>8.0000000000000002E-3</v>
      </c>
    </row>
    <row r="76" spans="1:3" x14ac:dyDescent="0.2">
      <c r="A76" s="44">
        <v>74</v>
      </c>
      <c r="B76" s="48"/>
      <c r="C76" s="51">
        <v>7.0000000000000001E-3</v>
      </c>
    </row>
    <row r="77" spans="1:3" x14ac:dyDescent="0.2">
      <c r="A77" s="44">
        <v>75</v>
      </c>
      <c r="B77" s="48"/>
      <c r="C77" s="51">
        <v>6.0000000000000001E-3</v>
      </c>
    </row>
    <row r="78" spans="1:3" x14ac:dyDescent="0.2">
      <c r="A78" s="44">
        <v>76</v>
      </c>
      <c r="B78" s="48"/>
      <c r="C78" s="51">
        <v>5.0000000000000001E-3</v>
      </c>
    </row>
    <row r="79" spans="1:3" x14ac:dyDescent="0.2">
      <c r="A79" s="44">
        <v>77</v>
      </c>
      <c r="B79" s="48"/>
      <c r="C79" s="51">
        <v>4.0000000000000001E-3</v>
      </c>
    </row>
    <row r="80" spans="1:3" x14ac:dyDescent="0.2">
      <c r="A80" s="44">
        <v>78</v>
      </c>
      <c r="B80" s="48"/>
      <c r="C80" s="51">
        <v>3.0000000000000001E-3</v>
      </c>
    </row>
    <row r="81" spans="1:3" x14ac:dyDescent="0.2">
      <c r="A81" s="44">
        <v>79</v>
      </c>
      <c r="B81" s="48"/>
      <c r="C81" s="51">
        <v>2E-3</v>
      </c>
    </row>
    <row r="82" spans="1:3" x14ac:dyDescent="0.2">
      <c r="A82" s="44">
        <v>80</v>
      </c>
      <c r="B82" s="48"/>
      <c r="C82" s="51">
        <v>1E-3</v>
      </c>
    </row>
    <row r="83" spans="1:3" x14ac:dyDescent="0.2">
      <c r="A83" s="44">
        <v>81</v>
      </c>
      <c r="B83" s="48"/>
      <c r="C83" s="51">
        <v>0</v>
      </c>
    </row>
    <row r="84" spans="1:3" x14ac:dyDescent="0.2">
      <c r="A84" s="44">
        <v>82</v>
      </c>
      <c r="B84" s="48"/>
      <c r="C84" s="51">
        <v>0</v>
      </c>
    </row>
    <row r="85" spans="1:3" x14ac:dyDescent="0.2">
      <c r="A85" s="44">
        <v>83</v>
      </c>
      <c r="B85" s="48"/>
      <c r="C85" s="51">
        <v>0</v>
      </c>
    </row>
    <row r="86" spans="1:3" x14ac:dyDescent="0.2">
      <c r="A86" s="44">
        <v>84</v>
      </c>
      <c r="B86" s="48"/>
      <c r="C86" s="51">
        <v>0</v>
      </c>
    </row>
    <row r="87" spans="1:3" x14ac:dyDescent="0.2">
      <c r="A87" s="44">
        <v>85</v>
      </c>
      <c r="B87" s="48"/>
      <c r="C87" s="51"/>
    </row>
    <row r="88" spans="1:3" x14ac:dyDescent="0.2">
      <c r="A88" s="44">
        <v>86</v>
      </c>
      <c r="B88" s="48"/>
      <c r="C88" s="51">
        <v>8.0000000000000002E-3</v>
      </c>
    </row>
    <row r="89" spans="1:3" x14ac:dyDescent="0.2">
      <c r="A89" s="44">
        <v>87</v>
      </c>
      <c r="B89" s="48"/>
      <c r="C89" s="51">
        <v>7.0000000000000001E-3</v>
      </c>
    </row>
    <row r="90" spans="1:3" x14ac:dyDescent="0.2">
      <c r="A90" s="44">
        <v>88</v>
      </c>
      <c r="B90" s="48"/>
      <c r="C90" s="51">
        <v>6.0000000000000001E-3</v>
      </c>
    </row>
    <row r="91" spans="1:3" x14ac:dyDescent="0.2">
      <c r="A91" s="44">
        <v>89</v>
      </c>
      <c r="B91" s="48"/>
      <c r="C91" s="51">
        <v>5.0000000000000096E-3</v>
      </c>
    </row>
    <row r="92" spans="1:3" x14ac:dyDescent="0.2">
      <c r="A92" s="44">
        <v>90</v>
      </c>
      <c r="B92" s="48"/>
      <c r="C92" s="51">
        <v>4.0000000000000096E-3</v>
      </c>
    </row>
    <row r="93" spans="1:3" x14ac:dyDescent="0.2">
      <c r="A93" s="44">
        <v>91</v>
      </c>
      <c r="B93" s="48"/>
      <c r="C93" s="51">
        <v>3.00000000000001E-3</v>
      </c>
    </row>
    <row r="94" spans="1:3" x14ac:dyDescent="0.2">
      <c r="A94" s="44">
        <v>92</v>
      </c>
      <c r="B94" s="48"/>
      <c r="C94" s="51">
        <v>2.00000000000001E-3</v>
      </c>
    </row>
    <row r="95" spans="1:3" x14ac:dyDescent="0.2">
      <c r="A95" s="44">
        <v>93</v>
      </c>
      <c r="B95" s="48"/>
      <c r="C95" s="51">
        <v>1.00000000000001E-3</v>
      </c>
    </row>
    <row r="96" spans="1:3" x14ac:dyDescent="0.2">
      <c r="A96" s="44">
        <v>94</v>
      </c>
      <c r="B96" s="48"/>
      <c r="C96" s="51">
        <v>0</v>
      </c>
    </row>
    <row r="97" spans="1:3" x14ac:dyDescent="0.2">
      <c r="A97" s="44">
        <v>95</v>
      </c>
      <c r="B97" s="48"/>
      <c r="C97" s="51">
        <v>0</v>
      </c>
    </row>
    <row r="98" spans="1:3" x14ac:dyDescent="0.2">
      <c r="A98" s="44">
        <v>96</v>
      </c>
      <c r="B98" s="48"/>
      <c r="C98" s="51">
        <v>0</v>
      </c>
    </row>
    <row r="99" spans="1:3" x14ac:dyDescent="0.2">
      <c r="A99" s="44">
        <v>97</v>
      </c>
      <c r="B99" s="48"/>
      <c r="C99" s="51">
        <v>0</v>
      </c>
    </row>
    <row r="100" spans="1:3" x14ac:dyDescent="0.2">
      <c r="A100" s="44">
        <v>98</v>
      </c>
      <c r="B100" s="48"/>
      <c r="C100" s="51"/>
    </row>
    <row r="101" spans="1:3" x14ac:dyDescent="0.2">
      <c r="A101" s="44">
        <v>99</v>
      </c>
      <c r="B101" s="48"/>
      <c r="C101" s="51"/>
    </row>
    <row r="102" spans="1:3" x14ac:dyDescent="0.2">
      <c r="A102" s="44">
        <v>100</v>
      </c>
      <c r="B102" s="48"/>
      <c r="C102" s="51"/>
    </row>
    <row r="103" spans="1:3" x14ac:dyDescent="0.2">
      <c r="A103" s="44">
        <v>101</v>
      </c>
      <c r="B103" s="48"/>
      <c r="C103" s="51"/>
    </row>
    <row r="104" spans="1:3" x14ac:dyDescent="0.2">
      <c r="A104" s="44">
        <v>102</v>
      </c>
      <c r="B104" s="48"/>
      <c r="C104" s="51"/>
    </row>
    <row r="105" spans="1:3" x14ac:dyDescent="0.2">
      <c r="A105" s="44">
        <v>103</v>
      </c>
      <c r="B105" s="48"/>
      <c r="C105" s="51"/>
    </row>
    <row r="106" spans="1:3" x14ac:dyDescent="0.2">
      <c r="A106" s="44">
        <v>104</v>
      </c>
      <c r="B106" s="48"/>
      <c r="C106" s="51"/>
    </row>
    <row r="107" spans="1:3" x14ac:dyDescent="0.2">
      <c r="A107" s="44">
        <v>105</v>
      </c>
      <c r="B107" s="48"/>
      <c r="C107" s="51"/>
    </row>
    <row r="108" spans="1:3" x14ac:dyDescent="0.2">
      <c r="A108" s="44">
        <v>106</v>
      </c>
      <c r="B108" s="48"/>
      <c r="C108" s="51"/>
    </row>
    <row r="109" spans="1:3" x14ac:dyDescent="0.2">
      <c r="A109" s="44">
        <v>107</v>
      </c>
      <c r="B109" s="48"/>
      <c r="C109" s="51"/>
    </row>
    <row r="110" spans="1:3" x14ac:dyDescent="0.2">
      <c r="A110" s="44">
        <v>108</v>
      </c>
      <c r="B110" s="48"/>
      <c r="C110" s="51"/>
    </row>
    <row r="111" spans="1:3" x14ac:dyDescent="0.2">
      <c r="A111" s="44">
        <v>109</v>
      </c>
      <c r="B111" s="48"/>
      <c r="C111" s="51"/>
    </row>
    <row r="112" spans="1:3" x14ac:dyDescent="0.2">
      <c r="A112" s="44">
        <v>110</v>
      </c>
      <c r="B112" s="48"/>
      <c r="C112" s="51"/>
    </row>
    <row r="113" spans="1:3" x14ac:dyDescent="0.2">
      <c r="A113" s="44">
        <v>111</v>
      </c>
      <c r="B113" s="48"/>
      <c r="C113" s="51"/>
    </row>
    <row r="114" spans="1:3" x14ac:dyDescent="0.2">
      <c r="A114" s="44">
        <v>112</v>
      </c>
    </row>
    <row r="115" spans="1:3" x14ac:dyDescent="0.2">
      <c r="A115" s="44">
        <v>113</v>
      </c>
    </row>
    <row r="116" spans="1:3" x14ac:dyDescent="0.2">
      <c r="A116" s="44">
        <v>114</v>
      </c>
    </row>
    <row r="117" spans="1:3" x14ac:dyDescent="0.2">
      <c r="A117" s="44">
        <v>115</v>
      </c>
    </row>
    <row r="118" spans="1:3" x14ac:dyDescent="0.2">
      <c r="A118" s="44">
        <v>116</v>
      </c>
    </row>
    <row r="119" spans="1:3" x14ac:dyDescent="0.2">
      <c r="A119" s="44">
        <v>117</v>
      </c>
    </row>
    <row r="120" spans="1:3" x14ac:dyDescent="0.2">
      <c r="A120" s="44">
        <v>118</v>
      </c>
    </row>
    <row r="121" spans="1:3" x14ac:dyDescent="0.2">
      <c r="A121" s="44">
        <v>119</v>
      </c>
    </row>
    <row r="122" spans="1:3" x14ac:dyDescent="0.2">
      <c r="A122" s="44">
        <v>120</v>
      </c>
    </row>
    <row r="123" spans="1:3" x14ac:dyDescent="0.2">
      <c r="A123" s="44">
        <v>121</v>
      </c>
    </row>
    <row r="124" spans="1:3" x14ac:dyDescent="0.2">
      <c r="A124" s="44">
        <v>122</v>
      </c>
    </row>
    <row r="125" spans="1:3" x14ac:dyDescent="0.2">
      <c r="A125" s="44">
        <v>123</v>
      </c>
    </row>
    <row r="126" spans="1:3" x14ac:dyDescent="0.2">
      <c r="A126" s="44">
        <v>124</v>
      </c>
    </row>
    <row r="127" spans="1:3" x14ac:dyDescent="0.2">
      <c r="A127" s="44">
        <v>125</v>
      </c>
    </row>
    <row r="128" spans="1:3" x14ac:dyDescent="0.2">
      <c r="A128" s="44">
        <v>126</v>
      </c>
    </row>
    <row r="129" spans="1:1" x14ac:dyDescent="0.2">
      <c r="A129" s="44">
        <v>127</v>
      </c>
    </row>
    <row r="130" spans="1:1" x14ac:dyDescent="0.2">
      <c r="A130" s="44">
        <v>128</v>
      </c>
    </row>
  </sheetData>
  <sheetProtection selectLockedCell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4"/>
  <sheetViews>
    <sheetView workbookViewId="0">
      <selection activeCell="J9" sqref="J9"/>
    </sheetView>
  </sheetViews>
  <sheetFormatPr baseColWidth="10" defaultRowHeight="12.75" x14ac:dyDescent="0.2"/>
  <cols>
    <col min="1" max="1" width="6.85546875" style="19" customWidth="1"/>
    <col min="2" max="3" width="11.42578125" style="19"/>
    <col min="4" max="4" width="6.85546875" style="19" customWidth="1"/>
    <col min="5" max="6" width="11.42578125" style="19"/>
    <col min="7" max="7" width="6.85546875" style="19" customWidth="1"/>
    <col min="8" max="16384" width="11.42578125" style="19"/>
  </cols>
  <sheetData>
    <row r="1" spans="1:9" ht="15.75" x14ac:dyDescent="0.25">
      <c r="A1" s="300" t="s">
        <v>205</v>
      </c>
      <c r="B1" s="301"/>
      <c r="C1" s="302"/>
      <c r="D1" s="300"/>
      <c r="E1" s="301"/>
      <c r="F1" s="302"/>
      <c r="G1" s="300"/>
      <c r="H1" s="301"/>
      <c r="I1" s="302"/>
    </row>
    <row r="2" spans="1:9" x14ac:dyDescent="0.2">
      <c r="A2" s="303" t="s">
        <v>208</v>
      </c>
      <c r="B2" s="303"/>
      <c r="C2" s="303"/>
      <c r="D2" s="303"/>
      <c r="E2" s="303"/>
      <c r="F2" s="303"/>
      <c r="G2" s="303"/>
      <c r="H2" s="303"/>
      <c r="I2" s="303"/>
    </row>
    <row r="3" spans="1:9" x14ac:dyDescent="0.2">
      <c r="A3" s="22" t="s">
        <v>27</v>
      </c>
      <c r="B3" s="22" t="s">
        <v>28</v>
      </c>
      <c r="C3" s="22" t="s">
        <v>29</v>
      </c>
      <c r="D3" s="22"/>
      <c r="E3" s="22"/>
      <c r="F3" s="22"/>
      <c r="G3" s="22"/>
      <c r="H3" s="22"/>
      <c r="I3" s="22"/>
    </row>
    <row r="4" spans="1:9" x14ac:dyDescent="0.2">
      <c r="A4" s="23">
        <v>0</v>
      </c>
      <c r="B4" s="20">
        <v>1.1050000000000001E-3</v>
      </c>
      <c r="C4" s="20">
        <v>2.0699999999999999E-4</v>
      </c>
      <c r="D4" s="23"/>
      <c r="E4" s="20"/>
      <c r="F4" s="20"/>
      <c r="G4" s="23"/>
      <c r="H4" s="21"/>
      <c r="I4" s="21"/>
    </row>
    <row r="5" spans="1:9" x14ac:dyDescent="0.2">
      <c r="A5" s="23">
        <v>1</v>
      </c>
      <c r="B5" s="20">
        <v>1.1050000000000001E-3</v>
      </c>
      <c r="C5" s="20">
        <v>2.0699999999999999E-4</v>
      </c>
      <c r="D5" s="23"/>
      <c r="E5" s="20"/>
      <c r="F5" s="20"/>
      <c r="G5" s="23"/>
      <c r="H5" s="21"/>
      <c r="I5" s="21"/>
    </row>
    <row r="6" spans="1:9" x14ac:dyDescent="0.2">
      <c r="A6" s="23">
        <v>2</v>
      </c>
      <c r="B6" s="20">
        <v>1.1050000000000001E-3</v>
      </c>
      <c r="C6" s="20">
        <v>2.0699999999999999E-4</v>
      </c>
      <c r="D6" s="23"/>
      <c r="E6" s="20"/>
      <c r="F6" s="20"/>
      <c r="G6" s="23"/>
      <c r="H6" s="21"/>
      <c r="I6" s="21"/>
    </row>
    <row r="7" spans="1:9" x14ac:dyDescent="0.2">
      <c r="A7" s="23">
        <v>3</v>
      </c>
      <c r="B7" s="20">
        <v>1.1050000000000001E-3</v>
      </c>
      <c r="C7" s="20">
        <v>2.0699999999999999E-4</v>
      </c>
      <c r="D7" s="23"/>
      <c r="E7" s="20"/>
      <c r="F7" s="20"/>
      <c r="G7" s="23"/>
      <c r="H7" s="21"/>
      <c r="I7" s="21"/>
    </row>
    <row r="8" spans="1:9" x14ac:dyDescent="0.2">
      <c r="A8" s="23">
        <v>4</v>
      </c>
      <c r="B8" s="20">
        <v>1.1050000000000001E-3</v>
      </c>
      <c r="C8" s="20">
        <v>2.0699999999999999E-4</v>
      </c>
      <c r="D8" s="23"/>
      <c r="E8" s="20"/>
      <c r="F8" s="20"/>
      <c r="G8" s="23"/>
      <c r="H8" s="21"/>
      <c r="I8" s="21"/>
    </row>
    <row r="9" spans="1:9" x14ac:dyDescent="0.2">
      <c r="A9" s="23">
        <v>5</v>
      </c>
      <c r="B9" s="20">
        <v>1.1050000000000001E-3</v>
      </c>
      <c r="C9" s="20">
        <v>2.0699999999999999E-4</v>
      </c>
      <c r="D9" s="23"/>
      <c r="E9" s="20"/>
      <c r="F9" s="20"/>
      <c r="G9" s="23"/>
      <c r="H9" s="21"/>
      <c r="I9" s="21"/>
    </row>
    <row r="10" spans="1:9" x14ac:dyDescent="0.2">
      <c r="A10" s="23">
        <v>6</v>
      </c>
      <c r="B10" s="20">
        <v>1.1050000000000001E-3</v>
      </c>
      <c r="C10" s="20">
        <v>2.0699999999999999E-4</v>
      </c>
      <c r="D10" s="23"/>
      <c r="E10" s="20"/>
      <c r="F10" s="20"/>
      <c r="G10" s="23"/>
      <c r="H10" s="21"/>
      <c r="I10" s="21"/>
    </row>
    <row r="11" spans="1:9" x14ac:dyDescent="0.2">
      <c r="A11" s="23">
        <v>7</v>
      </c>
      <c r="B11" s="20">
        <v>1.1050000000000001E-3</v>
      </c>
      <c r="C11" s="20">
        <v>2.0699999999999999E-4</v>
      </c>
      <c r="D11" s="23"/>
      <c r="E11" s="20"/>
      <c r="F11" s="20"/>
      <c r="G11" s="23"/>
      <c r="H11" s="21"/>
      <c r="I11" s="21"/>
    </row>
    <row r="12" spans="1:9" x14ac:dyDescent="0.2">
      <c r="A12" s="23">
        <v>8</v>
      </c>
      <c r="B12" s="20">
        <v>1.1050000000000001E-3</v>
      </c>
      <c r="C12" s="20">
        <v>2.0699999999999999E-4</v>
      </c>
      <c r="D12" s="23"/>
      <c r="E12" s="20"/>
      <c r="F12" s="20"/>
      <c r="G12" s="23"/>
      <c r="H12" s="21"/>
      <c r="I12" s="21"/>
    </row>
    <row r="13" spans="1:9" x14ac:dyDescent="0.2">
      <c r="A13" s="23">
        <v>9</v>
      </c>
      <c r="B13" s="20">
        <v>1.1050000000000001E-3</v>
      </c>
      <c r="C13" s="20">
        <v>2.0699999999999999E-4</v>
      </c>
      <c r="D13" s="23"/>
      <c r="E13" s="20"/>
      <c r="F13" s="20"/>
      <c r="G13" s="23"/>
      <c r="H13" s="21"/>
      <c r="I13" s="21"/>
    </row>
    <row r="14" spans="1:9" x14ac:dyDescent="0.2">
      <c r="A14" s="23">
        <v>10</v>
      </c>
      <c r="B14" s="20">
        <v>1.1050000000000001E-3</v>
      </c>
      <c r="C14" s="20">
        <v>2.0699999999999999E-4</v>
      </c>
      <c r="D14" s="23"/>
      <c r="E14" s="20"/>
      <c r="F14" s="20"/>
      <c r="G14" s="23"/>
      <c r="H14" s="21"/>
      <c r="I14" s="21"/>
    </row>
    <row r="15" spans="1:9" x14ac:dyDescent="0.2">
      <c r="A15" s="23">
        <v>11</v>
      </c>
      <c r="B15" s="20">
        <v>1.1050000000000001E-3</v>
      </c>
      <c r="C15" s="20">
        <v>2.0699999999999999E-4</v>
      </c>
      <c r="D15" s="23"/>
      <c r="E15" s="20"/>
      <c r="F15" s="20"/>
      <c r="G15" s="23"/>
      <c r="H15" s="21"/>
      <c r="I15" s="21"/>
    </row>
    <row r="16" spans="1:9" x14ac:dyDescent="0.2">
      <c r="A16" s="23">
        <v>12</v>
      </c>
      <c r="B16" s="20">
        <v>1.1050000000000001E-3</v>
      </c>
      <c r="C16" s="20">
        <v>2.0699999999999999E-4</v>
      </c>
      <c r="D16" s="23"/>
      <c r="E16" s="20"/>
      <c r="F16" s="20"/>
      <c r="G16" s="23"/>
      <c r="H16" s="21"/>
      <c r="I16" s="21"/>
    </row>
    <row r="17" spans="1:9" x14ac:dyDescent="0.2">
      <c r="A17" s="23">
        <v>13</v>
      </c>
      <c r="B17" s="20">
        <v>1.1050000000000001E-3</v>
      </c>
      <c r="C17" s="20">
        <v>2.0699999999999999E-4</v>
      </c>
      <c r="D17" s="23"/>
      <c r="E17" s="20"/>
      <c r="F17" s="20"/>
      <c r="G17" s="23"/>
      <c r="H17" s="21"/>
      <c r="I17" s="21"/>
    </row>
    <row r="18" spans="1:9" x14ac:dyDescent="0.2">
      <c r="A18" s="23">
        <v>14</v>
      </c>
      <c r="B18" s="20">
        <v>1.1050000000000001E-3</v>
      </c>
      <c r="C18" s="20">
        <v>2.0699999999999999E-4</v>
      </c>
      <c r="D18" s="23"/>
      <c r="E18" s="20"/>
      <c r="F18" s="20"/>
      <c r="G18" s="23"/>
      <c r="H18" s="21"/>
      <c r="I18" s="21"/>
    </row>
    <row r="19" spans="1:9" x14ac:dyDescent="0.2">
      <c r="A19" s="23">
        <v>15</v>
      </c>
      <c r="B19" s="20">
        <v>1.1050000000000001E-3</v>
      </c>
      <c r="C19" s="20">
        <v>2.0699999999999999E-4</v>
      </c>
      <c r="D19" s="23"/>
      <c r="E19" s="20"/>
      <c r="F19" s="20"/>
      <c r="G19" s="23"/>
      <c r="H19" s="20"/>
      <c r="I19" s="20"/>
    </row>
    <row r="20" spans="1:9" x14ac:dyDescent="0.2">
      <c r="A20" s="23">
        <v>16</v>
      </c>
      <c r="B20" s="20">
        <v>1.1169999999999999E-3</v>
      </c>
      <c r="C20" s="20">
        <v>2.32E-4</v>
      </c>
      <c r="D20" s="23"/>
      <c r="E20" s="20"/>
      <c r="F20" s="20"/>
      <c r="G20" s="23"/>
      <c r="H20" s="20"/>
      <c r="I20" s="20"/>
    </row>
    <row r="21" spans="1:9" x14ac:dyDescent="0.2">
      <c r="A21" s="23">
        <v>17</v>
      </c>
      <c r="B21" s="20">
        <v>1.1199999999999999E-3</v>
      </c>
      <c r="C21" s="20">
        <v>2.4000000000000001E-4</v>
      </c>
      <c r="D21" s="23"/>
      <c r="E21" s="20"/>
      <c r="F21" s="20"/>
      <c r="G21" s="23"/>
      <c r="H21" s="20"/>
      <c r="I21" s="20"/>
    </row>
    <row r="22" spans="1:9" x14ac:dyDescent="0.2">
      <c r="A22" s="23">
        <v>18</v>
      </c>
      <c r="B22" s="20">
        <v>1.1169999999999999E-3</v>
      </c>
      <c r="C22" s="20">
        <v>2.3699999999999999E-4</v>
      </c>
      <c r="D22" s="23"/>
      <c r="E22" s="20"/>
      <c r="F22" s="20"/>
      <c r="G22" s="23"/>
      <c r="H22" s="20"/>
      <c r="I22" s="20"/>
    </row>
    <row r="23" spans="1:9" x14ac:dyDescent="0.2">
      <c r="A23" s="23">
        <v>19</v>
      </c>
      <c r="B23" s="20">
        <v>1.1050000000000001E-3</v>
      </c>
      <c r="C23" s="20">
        <v>2.31E-4</v>
      </c>
      <c r="D23" s="23"/>
      <c r="E23" s="20"/>
      <c r="F23" s="20"/>
      <c r="G23" s="23"/>
      <c r="H23" s="20"/>
      <c r="I23" s="20"/>
    </row>
    <row r="24" spans="1:9" x14ac:dyDescent="0.2">
      <c r="A24" s="23">
        <v>20</v>
      </c>
      <c r="B24" s="20">
        <v>1.085E-3</v>
      </c>
      <c r="C24" s="20">
        <v>2.2800000000000001E-4</v>
      </c>
      <c r="D24" s="23"/>
      <c r="E24" s="20"/>
      <c r="F24" s="20"/>
      <c r="G24" s="23"/>
      <c r="H24" s="20"/>
      <c r="I24" s="20"/>
    </row>
    <row r="25" spans="1:9" x14ac:dyDescent="0.2">
      <c r="A25" s="23">
        <v>21</v>
      </c>
      <c r="B25" s="20">
        <v>1.057E-3</v>
      </c>
      <c r="C25" s="20">
        <v>2.3499999999999999E-4</v>
      </c>
      <c r="D25" s="23"/>
      <c r="E25" s="20"/>
      <c r="F25" s="20"/>
      <c r="G25" s="23"/>
      <c r="H25" s="20"/>
      <c r="I25" s="20"/>
    </row>
    <row r="26" spans="1:9" x14ac:dyDescent="0.2">
      <c r="A26" s="23">
        <v>22</v>
      </c>
      <c r="B26" s="20">
        <v>1.0250000000000001E-3</v>
      </c>
      <c r="C26" s="20">
        <v>2.5300000000000002E-4</v>
      </c>
      <c r="D26" s="23"/>
      <c r="E26" s="20"/>
      <c r="F26" s="20"/>
      <c r="G26" s="23"/>
      <c r="H26" s="20"/>
      <c r="I26" s="20"/>
    </row>
    <row r="27" spans="1:9" x14ac:dyDescent="0.2">
      <c r="A27" s="23">
        <v>23</v>
      </c>
      <c r="B27" s="20">
        <v>9.9700000000000006E-4</v>
      </c>
      <c r="C27" s="20">
        <v>2.7399999999999999E-4</v>
      </c>
      <c r="D27" s="23"/>
      <c r="E27" s="20"/>
      <c r="F27" s="20"/>
      <c r="G27" s="23"/>
      <c r="H27" s="20"/>
      <c r="I27" s="20"/>
    </row>
    <row r="28" spans="1:9" x14ac:dyDescent="0.2">
      <c r="A28" s="23">
        <v>24</v>
      </c>
      <c r="B28" s="20">
        <v>9.7199999999999999E-4</v>
      </c>
      <c r="C28" s="20">
        <v>2.9500000000000001E-4</v>
      </c>
      <c r="D28" s="23"/>
      <c r="E28" s="20"/>
      <c r="F28" s="20"/>
      <c r="G28" s="23"/>
      <c r="H28" s="20"/>
      <c r="I28" s="20"/>
    </row>
    <row r="29" spans="1:9" x14ac:dyDescent="0.2">
      <c r="A29" s="23">
        <v>25</v>
      </c>
      <c r="B29" s="20">
        <v>9.5E-4</v>
      </c>
      <c r="C29" s="20">
        <v>3.1599999999999998E-4</v>
      </c>
      <c r="D29" s="23"/>
      <c r="E29" s="20"/>
      <c r="F29" s="20"/>
      <c r="G29" s="23"/>
      <c r="H29" s="20"/>
      <c r="I29" s="20"/>
    </row>
    <row r="30" spans="1:9" x14ac:dyDescent="0.2">
      <c r="A30" s="23">
        <v>26</v>
      </c>
      <c r="B30" s="20">
        <v>9.3300000000000002E-4</v>
      </c>
      <c r="C30" s="20">
        <v>3.3700000000000001E-4</v>
      </c>
      <c r="D30" s="23"/>
      <c r="E30" s="20"/>
      <c r="F30" s="20"/>
      <c r="G30" s="23"/>
      <c r="H30" s="20"/>
      <c r="I30" s="20"/>
    </row>
    <row r="31" spans="1:9" x14ac:dyDescent="0.2">
      <c r="A31" s="23">
        <v>27</v>
      </c>
      <c r="B31" s="20">
        <v>9.2000000000000003E-4</v>
      </c>
      <c r="C31" s="20">
        <v>3.59E-4</v>
      </c>
      <c r="D31" s="23"/>
      <c r="E31" s="20"/>
      <c r="F31" s="20"/>
      <c r="G31" s="23"/>
      <c r="H31" s="20"/>
      <c r="I31" s="20"/>
    </row>
    <row r="32" spans="1:9" x14ac:dyDescent="0.2">
      <c r="A32" s="23">
        <v>28</v>
      </c>
      <c r="B32" s="20">
        <v>9.1100000000000003E-4</v>
      </c>
      <c r="C32" s="20">
        <v>3.8099999999999999E-4</v>
      </c>
      <c r="D32" s="23"/>
      <c r="E32" s="20"/>
      <c r="F32" s="20"/>
      <c r="G32" s="23"/>
      <c r="H32" s="20"/>
      <c r="I32" s="20"/>
    </row>
    <row r="33" spans="1:9" x14ac:dyDescent="0.2">
      <c r="A33" s="23">
        <v>29</v>
      </c>
      <c r="B33" s="20">
        <v>9.0799999999999995E-4</v>
      </c>
      <c r="C33" s="20">
        <v>4.0499999999999998E-4</v>
      </c>
      <c r="D33" s="23"/>
      <c r="E33" s="20"/>
      <c r="F33" s="20"/>
      <c r="G33" s="23"/>
      <c r="H33" s="20"/>
      <c r="I33" s="20"/>
    </row>
    <row r="34" spans="1:9" x14ac:dyDescent="0.2">
      <c r="A34" s="23">
        <v>30</v>
      </c>
      <c r="B34" s="20">
        <v>9.1E-4</v>
      </c>
      <c r="C34" s="20">
        <v>4.2900000000000002E-4</v>
      </c>
      <c r="D34" s="23"/>
      <c r="E34" s="20"/>
      <c r="F34" s="20"/>
      <c r="G34" s="23"/>
      <c r="H34" s="20"/>
      <c r="I34" s="20"/>
    </row>
    <row r="35" spans="1:9" x14ac:dyDescent="0.2">
      <c r="A35" s="23">
        <v>31</v>
      </c>
      <c r="B35" s="20">
        <v>9.1699999999999995E-4</v>
      </c>
      <c r="C35" s="20">
        <v>4.5399999999999998E-4</v>
      </c>
      <c r="D35" s="23"/>
      <c r="E35" s="20"/>
      <c r="F35" s="20"/>
      <c r="G35" s="23"/>
      <c r="H35" s="20"/>
      <c r="I35" s="20"/>
    </row>
    <row r="36" spans="1:9" x14ac:dyDescent="0.2">
      <c r="A36" s="23">
        <v>32</v>
      </c>
      <c r="B36" s="20">
        <v>9.3099999999999997E-4</v>
      </c>
      <c r="C36" s="20">
        <v>4.8099999999999998E-4</v>
      </c>
      <c r="D36" s="23"/>
      <c r="E36" s="20"/>
      <c r="F36" s="20"/>
      <c r="G36" s="23"/>
      <c r="H36" s="20"/>
      <c r="I36" s="20"/>
    </row>
    <row r="37" spans="1:9" x14ac:dyDescent="0.2">
      <c r="A37" s="23">
        <v>33</v>
      </c>
      <c r="B37" s="20">
        <v>9.5100000000000002E-4</v>
      </c>
      <c r="C37" s="20">
        <v>5.1000000000000004E-4</v>
      </c>
      <c r="D37" s="23"/>
      <c r="E37" s="20"/>
      <c r="F37" s="20"/>
      <c r="G37" s="23"/>
      <c r="H37" s="20"/>
      <c r="I37" s="20"/>
    </row>
    <row r="38" spans="1:9" x14ac:dyDescent="0.2">
      <c r="A38" s="23">
        <v>34</v>
      </c>
      <c r="B38" s="20">
        <v>9.7799999999999992E-4</v>
      </c>
      <c r="C38" s="20">
        <v>5.4100000000000003E-4</v>
      </c>
      <c r="D38" s="23"/>
      <c r="E38" s="20"/>
      <c r="F38" s="20"/>
      <c r="G38" s="23"/>
      <c r="H38" s="20"/>
      <c r="I38" s="20"/>
    </row>
    <row r="39" spans="1:9" x14ac:dyDescent="0.2">
      <c r="A39" s="23">
        <v>35</v>
      </c>
      <c r="B39" s="20">
        <v>1.0120000000000001E-3</v>
      </c>
      <c r="C39" s="20">
        <v>5.7399999999999997E-4</v>
      </c>
      <c r="D39" s="23"/>
      <c r="E39" s="20"/>
      <c r="F39" s="20"/>
      <c r="G39" s="23"/>
      <c r="H39" s="20"/>
      <c r="I39" s="20"/>
    </row>
    <row r="40" spans="1:9" x14ac:dyDescent="0.2">
      <c r="A40" s="23">
        <v>36</v>
      </c>
      <c r="B40" s="20">
        <v>1.0529999999999999E-3</v>
      </c>
      <c r="C40" s="20">
        <v>6.0899999999999995E-4</v>
      </c>
      <c r="D40" s="23"/>
      <c r="E40" s="20"/>
      <c r="F40" s="20"/>
      <c r="G40" s="23"/>
      <c r="H40" s="20"/>
      <c r="I40" s="20"/>
    </row>
    <row r="41" spans="1:9" x14ac:dyDescent="0.2">
      <c r="A41" s="23">
        <v>37</v>
      </c>
      <c r="B41" s="20">
        <v>1.103E-3</v>
      </c>
      <c r="C41" s="20">
        <v>6.4499999999999996E-4</v>
      </c>
      <c r="D41" s="23"/>
      <c r="E41" s="20"/>
      <c r="F41" s="20"/>
      <c r="G41" s="23"/>
      <c r="H41" s="20"/>
      <c r="I41" s="20"/>
    </row>
    <row r="42" spans="1:9" x14ac:dyDescent="0.2">
      <c r="A42" s="23">
        <v>38</v>
      </c>
      <c r="B42" s="20">
        <v>1.1609999999999999E-3</v>
      </c>
      <c r="C42" s="20">
        <v>6.8300000000000001E-4</v>
      </c>
      <c r="D42" s="23"/>
      <c r="E42" s="20"/>
      <c r="F42" s="20"/>
      <c r="G42" s="23"/>
      <c r="H42" s="20"/>
      <c r="I42" s="20"/>
    </row>
    <row r="43" spans="1:9" x14ac:dyDescent="0.2">
      <c r="A43" s="23">
        <v>39</v>
      </c>
      <c r="B43" s="20">
        <v>1.23E-3</v>
      </c>
      <c r="C43" s="20">
        <v>7.2099999999999996E-4</v>
      </c>
      <c r="D43" s="23"/>
      <c r="E43" s="20"/>
      <c r="F43" s="20"/>
      <c r="G43" s="23"/>
      <c r="H43" s="20"/>
      <c r="I43" s="20"/>
    </row>
    <row r="44" spans="1:9" x14ac:dyDescent="0.2">
      <c r="A44" s="23">
        <v>40</v>
      </c>
      <c r="B44" s="20">
        <v>1.3090000000000001E-3</v>
      </c>
      <c r="C44" s="20">
        <v>7.6000000000000004E-4</v>
      </c>
      <c r="D44" s="23"/>
      <c r="E44" s="20"/>
      <c r="F44" s="20"/>
      <c r="G44" s="23"/>
      <c r="H44" s="20"/>
      <c r="I44" s="20"/>
    </row>
    <row r="45" spans="1:9" x14ac:dyDescent="0.2">
      <c r="A45" s="23">
        <v>41</v>
      </c>
      <c r="B45" s="20">
        <v>1.3990000000000001E-3</v>
      </c>
      <c r="C45" s="20">
        <v>7.9699999999999997E-4</v>
      </c>
      <c r="D45" s="23"/>
      <c r="E45" s="20"/>
      <c r="F45" s="20"/>
      <c r="G45" s="23"/>
      <c r="H45" s="20"/>
      <c r="I45" s="20"/>
    </row>
    <row r="46" spans="1:9" x14ac:dyDescent="0.2">
      <c r="A46" s="23">
        <v>42</v>
      </c>
      <c r="B46" s="20">
        <v>1.5009999999999999E-3</v>
      </c>
      <c r="C46" s="20">
        <v>8.34E-4</v>
      </c>
      <c r="D46" s="23"/>
      <c r="E46" s="20"/>
      <c r="F46" s="20"/>
      <c r="G46" s="23"/>
      <c r="H46" s="20"/>
      <c r="I46" s="20"/>
    </row>
    <row r="47" spans="1:9" x14ac:dyDescent="0.2">
      <c r="A47" s="23">
        <v>43</v>
      </c>
      <c r="B47" s="20">
        <v>1.6169999999999999E-3</v>
      </c>
      <c r="C47" s="20">
        <v>8.6899999999999998E-4</v>
      </c>
      <c r="D47" s="23"/>
      <c r="E47" s="20"/>
      <c r="F47" s="20"/>
      <c r="G47" s="23"/>
      <c r="H47" s="20"/>
      <c r="I47" s="20"/>
    </row>
    <row r="48" spans="1:9" x14ac:dyDescent="0.2">
      <c r="A48" s="23">
        <v>44</v>
      </c>
      <c r="B48" s="20">
        <v>1.748E-3</v>
      </c>
      <c r="C48" s="20">
        <v>9.0600000000000001E-4</v>
      </c>
      <c r="D48" s="23"/>
      <c r="E48" s="20"/>
      <c r="F48" s="20"/>
      <c r="G48" s="23"/>
      <c r="H48" s="20"/>
      <c r="I48" s="20"/>
    </row>
    <row r="49" spans="1:9" x14ac:dyDescent="0.2">
      <c r="A49" s="23">
        <v>45</v>
      </c>
      <c r="B49" s="20">
        <v>1.897E-3</v>
      </c>
      <c r="C49" s="20">
        <v>9.4600000000000001E-4</v>
      </c>
      <c r="D49" s="23"/>
      <c r="E49" s="20"/>
      <c r="F49" s="20"/>
      <c r="G49" s="23"/>
      <c r="H49" s="20"/>
      <c r="I49" s="20"/>
    </row>
    <row r="50" spans="1:9" x14ac:dyDescent="0.2">
      <c r="A50" s="23">
        <v>46</v>
      </c>
      <c r="B50" s="20">
        <v>2.068E-3</v>
      </c>
      <c r="C50" s="20">
        <v>9.9400000000000009E-4</v>
      </c>
      <c r="D50" s="23"/>
      <c r="E50" s="20"/>
      <c r="F50" s="20"/>
      <c r="G50" s="23"/>
      <c r="H50" s="20"/>
      <c r="I50" s="20"/>
    </row>
    <row r="51" spans="1:9" x14ac:dyDescent="0.2">
      <c r="A51" s="23">
        <v>47</v>
      </c>
      <c r="B51" s="20">
        <v>2.2629999999999998E-3</v>
      </c>
      <c r="C51" s="20">
        <v>1.0510000000000001E-3</v>
      </c>
      <c r="D51" s="23"/>
      <c r="E51" s="20"/>
      <c r="F51" s="20"/>
      <c r="G51" s="23"/>
      <c r="H51" s="20"/>
      <c r="I51" s="20"/>
    </row>
    <row r="52" spans="1:9" x14ac:dyDescent="0.2">
      <c r="A52" s="23">
        <v>48</v>
      </c>
      <c r="B52" s="20">
        <v>2.4840000000000001E-3</v>
      </c>
      <c r="C52" s="20">
        <v>1.122E-3</v>
      </c>
      <c r="D52" s="23"/>
      <c r="E52" s="20"/>
      <c r="F52" s="20"/>
      <c r="G52" s="23"/>
      <c r="H52" s="20"/>
      <c r="I52" s="20"/>
    </row>
    <row r="53" spans="1:9" x14ac:dyDescent="0.2">
      <c r="A53" s="23">
        <v>49</v>
      </c>
      <c r="B53" s="20">
        <v>2.7339999999999999E-3</v>
      </c>
      <c r="C53" s="20">
        <v>1.207E-3</v>
      </c>
      <c r="D53" s="23"/>
      <c r="E53" s="20"/>
      <c r="F53" s="20"/>
      <c r="G53" s="23"/>
      <c r="H53" s="20"/>
      <c r="I53" s="20"/>
    </row>
    <row r="54" spans="1:9" x14ac:dyDescent="0.2">
      <c r="A54" s="23">
        <v>50</v>
      </c>
      <c r="B54" s="20">
        <v>3.016E-3</v>
      </c>
      <c r="C54" s="20">
        <v>1.312E-3</v>
      </c>
      <c r="D54" s="23"/>
      <c r="E54" s="20"/>
      <c r="F54" s="20"/>
      <c r="G54" s="23"/>
      <c r="H54" s="20"/>
      <c r="I54" s="20"/>
    </row>
    <row r="55" spans="1:9" x14ac:dyDescent="0.2">
      <c r="A55" s="23">
        <v>51</v>
      </c>
      <c r="B55" s="20">
        <v>3.3319999999999999E-3</v>
      </c>
      <c r="C55" s="20">
        <v>1.4369999999999999E-3</v>
      </c>
      <c r="D55" s="23"/>
      <c r="E55" s="20"/>
      <c r="F55" s="20"/>
      <c r="G55" s="23"/>
      <c r="H55" s="20"/>
      <c r="I55" s="20"/>
    </row>
    <row r="56" spans="1:9" x14ac:dyDescent="0.2">
      <c r="A56" s="23">
        <v>52</v>
      </c>
      <c r="B56" s="20">
        <v>3.686E-3</v>
      </c>
      <c r="C56" s="20">
        <v>1.585E-3</v>
      </c>
      <c r="D56" s="23"/>
      <c r="E56" s="20"/>
      <c r="F56" s="20"/>
      <c r="G56" s="23"/>
      <c r="H56" s="20"/>
      <c r="I56" s="20"/>
    </row>
    <row r="57" spans="1:9" x14ac:dyDescent="0.2">
      <c r="A57" s="23">
        <v>53</v>
      </c>
      <c r="B57" s="20">
        <v>4.0790000000000002E-3</v>
      </c>
      <c r="C57" s="20">
        <v>1.7539999999999999E-3</v>
      </c>
      <c r="D57" s="23"/>
      <c r="E57" s="20"/>
      <c r="F57" s="20"/>
      <c r="G57" s="23"/>
      <c r="H57" s="20"/>
      <c r="I57" s="20"/>
    </row>
    <row r="58" spans="1:9" x14ac:dyDescent="0.2">
      <c r="A58" s="23">
        <v>54</v>
      </c>
      <c r="B58" s="20">
        <v>4.5129999999999997E-3</v>
      </c>
      <c r="C58" s="20">
        <v>1.939E-3</v>
      </c>
      <c r="D58" s="23"/>
      <c r="E58" s="20"/>
      <c r="F58" s="20"/>
      <c r="G58" s="23"/>
      <c r="H58" s="20"/>
      <c r="I58" s="20"/>
    </row>
    <row r="59" spans="1:9" x14ac:dyDescent="0.2">
      <c r="A59" s="23">
        <v>55</v>
      </c>
      <c r="B59" s="20">
        <v>4.9909999999999998E-3</v>
      </c>
      <c r="C59" s="20">
        <v>2.137E-3</v>
      </c>
      <c r="D59" s="23"/>
      <c r="E59" s="20"/>
      <c r="F59" s="20"/>
      <c r="G59" s="23"/>
      <c r="H59" s="20"/>
      <c r="I59" s="20"/>
    </row>
    <row r="60" spans="1:9" x14ac:dyDescent="0.2">
      <c r="A60" s="23">
        <v>56</v>
      </c>
      <c r="B60" s="20">
        <v>5.5129999999999997E-3</v>
      </c>
      <c r="C60" s="20">
        <v>2.3449999999999999E-3</v>
      </c>
      <c r="D60" s="23"/>
      <c r="E60" s="20"/>
      <c r="F60" s="20"/>
      <c r="G60" s="23"/>
      <c r="H60" s="20"/>
      <c r="I60" s="20"/>
    </row>
    <row r="61" spans="1:9" x14ac:dyDescent="0.2">
      <c r="A61" s="23">
        <v>57</v>
      </c>
      <c r="B61" s="20">
        <v>6.0819999999999997E-3</v>
      </c>
      <c r="C61" s="20">
        <v>2.5590000000000001E-3</v>
      </c>
      <c r="D61" s="23"/>
      <c r="E61" s="20"/>
      <c r="F61" s="20"/>
      <c r="G61" s="23"/>
      <c r="H61" s="20"/>
      <c r="I61" s="20"/>
    </row>
    <row r="62" spans="1:9" x14ac:dyDescent="0.2">
      <c r="A62" s="23">
        <v>58</v>
      </c>
      <c r="B62" s="20">
        <v>6.6990000000000001E-3</v>
      </c>
      <c r="C62" s="20">
        <v>2.7759999999999998E-3</v>
      </c>
      <c r="D62" s="23"/>
      <c r="E62" s="20"/>
      <c r="F62" s="20"/>
      <c r="G62" s="23"/>
      <c r="H62" s="20"/>
      <c r="I62" s="20"/>
    </row>
    <row r="63" spans="1:9" x14ac:dyDescent="0.2">
      <c r="A63" s="23">
        <v>59</v>
      </c>
      <c r="B63" s="20">
        <v>7.3670000000000003E-3</v>
      </c>
      <c r="C63" s="20">
        <v>2.9910000000000002E-3</v>
      </c>
      <c r="D63" s="23"/>
      <c r="E63" s="20"/>
      <c r="F63" s="20"/>
      <c r="G63" s="23"/>
      <c r="H63" s="20"/>
      <c r="I63" s="20"/>
    </row>
    <row r="64" spans="1:9" x14ac:dyDescent="0.2">
      <c r="A64" s="23">
        <v>60</v>
      </c>
      <c r="B64" s="20">
        <v>8.0859999999999994E-3</v>
      </c>
      <c r="C64" s="20">
        <v>3.2030000000000001E-3</v>
      </c>
      <c r="D64" s="23"/>
      <c r="E64" s="20"/>
      <c r="F64" s="20"/>
      <c r="G64" s="23"/>
      <c r="H64" s="20"/>
      <c r="I64" s="20"/>
    </row>
    <row r="65" spans="1:9" x14ac:dyDescent="0.2">
      <c r="A65" s="23">
        <v>61</v>
      </c>
      <c r="B65" s="20">
        <v>8.8599999999999998E-3</v>
      </c>
      <c r="C65" s="20">
        <v>3.4060000000000002E-3</v>
      </c>
      <c r="D65" s="23"/>
      <c r="E65" s="20"/>
      <c r="F65" s="20"/>
      <c r="G65" s="23"/>
      <c r="H65" s="20"/>
      <c r="I65" s="20"/>
    </row>
    <row r="66" spans="1:9" x14ac:dyDescent="0.2">
      <c r="A66" s="23">
        <v>62</v>
      </c>
      <c r="B66" s="20">
        <v>9.6889999999999997E-3</v>
      </c>
      <c r="C66" s="20">
        <v>3.5969999999999999E-3</v>
      </c>
      <c r="D66" s="23"/>
      <c r="E66" s="20"/>
      <c r="F66" s="20"/>
      <c r="G66" s="23"/>
      <c r="H66" s="20"/>
      <c r="I66" s="20"/>
    </row>
    <row r="67" spans="1:9" x14ac:dyDescent="0.2">
      <c r="A67" s="23">
        <v>63</v>
      </c>
      <c r="B67" s="20">
        <v>1.0576E-2</v>
      </c>
      <c r="C67" s="20">
        <v>3.8560000000000001E-3</v>
      </c>
      <c r="D67" s="23"/>
      <c r="E67" s="20"/>
      <c r="F67" s="20"/>
      <c r="G67" s="23"/>
      <c r="H67" s="20"/>
      <c r="I67" s="20"/>
    </row>
    <row r="68" spans="1:9" x14ac:dyDescent="0.2">
      <c r="A68" s="23">
        <v>64</v>
      </c>
      <c r="B68" s="20">
        <v>1.1521999999999999E-2</v>
      </c>
      <c r="C68" s="20">
        <v>4.2630000000000003E-3</v>
      </c>
      <c r="D68" s="23"/>
      <c r="E68" s="20"/>
      <c r="F68" s="20"/>
      <c r="G68" s="23"/>
      <c r="H68" s="20"/>
      <c r="I68" s="20"/>
    </row>
    <row r="69" spans="1:9" x14ac:dyDescent="0.2">
      <c r="A69" s="23">
        <v>65</v>
      </c>
      <c r="B69" s="20">
        <v>1.2649000000000001E-2</v>
      </c>
      <c r="C69" s="20">
        <v>4.8209999999999998E-3</v>
      </c>
      <c r="D69" s="23"/>
      <c r="E69" s="20"/>
      <c r="F69" s="20"/>
      <c r="G69" s="23"/>
      <c r="H69" s="20"/>
      <c r="I69" s="20"/>
    </row>
    <row r="70" spans="1:9" x14ac:dyDescent="0.2">
      <c r="A70" s="23">
        <v>66</v>
      </c>
      <c r="B70" s="20">
        <v>1.4022E-2</v>
      </c>
      <c r="C70" s="20">
        <v>5.5339999999999999E-3</v>
      </c>
      <c r="D70" s="23"/>
      <c r="E70" s="20"/>
      <c r="F70" s="20"/>
      <c r="G70" s="23"/>
      <c r="H70" s="20"/>
      <c r="I70" s="20"/>
    </row>
    <row r="71" spans="1:9" x14ac:dyDescent="0.2">
      <c r="A71" s="23">
        <v>67</v>
      </c>
      <c r="B71" s="20">
        <v>1.5639E-2</v>
      </c>
      <c r="C71" s="20">
        <v>6.4050000000000001E-3</v>
      </c>
      <c r="D71" s="23"/>
      <c r="E71" s="20"/>
      <c r="F71" s="20"/>
      <c r="G71" s="23"/>
      <c r="H71" s="20"/>
      <c r="I71" s="20"/>
    </row>
    <row r="72" spans="1:9" x14ac:dyDescent="0.2">
      <c r="A72" s="23">
        <v>68</v>
      </c>
      <c r="B72" s="20">
        <v>1.7500999999999999E-2</v>
      </c>
      <c r="C72" s="20">
        <v>7.4359999999999999E-3</v>
      </c>
      <c r="D72" s="23"/>
      <c r="E72" s="20"/>
      <c r="F72" s="20"/>
      <c r="G72" s="23"/>
      <c r="H72" s="20"/>
      <c r="I72" s="20"/>
    </row>
    <row r="73" spans="1:9" x14ac:dyDescent="0.2">
      <c r="A73" s="23">
        <v>69</v>
      </c>
      <c r="B73" s="20">
        <v>1.9608E-2</v>
      </c>
      <c r="C73" s="20">
        <v>8.6320000000000008E-3</v>
      </c>
      <c r="D73" s="23"/>
      <c r="E73" s="20"/>
      <c r="F73" s="20"/>
      <c r="G73" s="23"/>
      <c r="H73" s="20"/>
      <c r="I73" s="20"/>
    </row>
    <row r="74" spans="1:9" x14ac:dyDescent="0.2">
      <c r="A74" s="23">
        <v>70</v>
      </c>
      <c r="B74" s="20">
        <v>2.196E-2</v>
      </c>
      <c r="C74" s="20">
        <v>9.9959999999999997E-3</v>
      </c>
      <c r="D74" s="23"/>
      <c r="E74" s="20"/>
      <c r="F74" s="20"/>
      <c r="G74" s="23"/>
      <c r="H74" s="20"/>
      <c r="I74" s="20"/>
    </row>
    <row r="75" spans="1:9" x14ac:dyDescent="0.2">
      <c r="A75" s="23">
        <v>71</v>
      </c>
      <c r="B75" s="20">
        <v>2.4556999999999999E-2</v>
      </c>
      <c r="C75" s="20">
        <v>1.1532000000000001E-2</v>
      </c>
      <c r="D75" s="23"/>
      <c r="E75" s="20"/>
      <c r="F75" s="20"/>
      <c r="G75" s="23"/>
      <c r="H75" s="20"/>
      <c r="I75" s="20"/>
    </row>
    <row r="76" spans="1:9" x14ac:dyDescent="0.2">
      <c r="A76" s="23">
        <v>72</v>
      </c>
      <c r="B76" s="20">
        <v>2.7397999999999999E-2</v>
      </c>
      <c r="C76" s="20">
        <v>1.3240999999999999E-2</v>
      </c>
      <c r="D76" s="23"/>
      <c r="E76" s="20"/>
      <c r="F76" s="20"/>
      <c r="G76" s="23"/>
      <c r="H76" s="20"/>
      <c r="I76" s="20"/>
    </row>
    <row r="77" spans="1:9" x14ac:dyDescent="0.2">
      <c r="A77" s="23">
        <v>73</v>
      </c>
      <c r="B77" s="20">
        <v>3.0484000000000001E-2</v>
      </c>
      <c r="C77" s="20">
        <v>1.5129E-2</v>
      </c>
      <c r="D77" s="23"/>
      <c r="E77" s="20"/>
      <c r="F77" s="20"/>
      <c r="G77" s="23"/>
      <c r="H77" s="20"/>
      <c r="I77" s="20"/>
    </row>
    <row r="78" spans="1:9" x14ac:dyDescent="0.2">
      <c r="A78" s="23">
        <v>74</v>
      </c>
      <c r="B78" s="20">
        <v>3.3814999999999998E-2</v>
      </c>
      <c r="C78" s="20">
        <v>1.7197E-2</v>
      </c>
      <c r="D78" s="23"/>
      <c r="E78" s="20"/>
      <c r="F78" s="20"/>
      <c r="G78" s="23"/>
      <c r="H78" s="20"/>
      <c r="I78" s="20"/>
    </row>
    <row r="79" spans="1:9" x14ac:dyDescent="0.2">
      <c r="A79" s="23">
        <v>75</v>
      </c>
      <c r="B79" s="20">
        <v>3.7391000000000001E-2</v>
      </c>
      <c r="C79" s="20">
        <v>1.9449999999999999E-2</v>
      </c>
      <c r="D79" s="23"/>
      <c r="E79" s="20"/>
      <c r="F79" s="20"/>
      <c r="G79" s="23"/>
      <c r="H79" s="20"/>
      <c r="I79" s="20"/>
    </row>
    <row r="80" spans="1:9" x14ac:dyDescent="0.2">
      <c r="A80" s="23">
        <v>76</v>
      </c>
      <c r="B80" s="20">
        <v>4.1211999999999999E-2</v>
      </c>
      <c r="C80" s="20">
        <v>2.1891000000000001E-2</v>
      </c>
      <c r="D80" s="23"/>
      <c r="E80" s="20"/>
      <c r="F80" s="20"/>
      <c r="G80" s="23"/>
      <c r="H80" s="20"/>
      <c r="I80" s="20"/>
    </row>
    <row r="81" spans="1:9" x14ac:dyDescent="0.2">
      <c r="A81" s="23">
        <v>77</v>
      </c>
      <c r="B81" s="20">
        <v>4.5277999999999999E-2</v>
      </c>
      <c r="C81" s="20">
        <v>2.4523E-2</v>
      </c>
      <c r="D81" s="23"/>
      <c r="E81" s="20"/>
      <c r="F81" s="20"/>
      <c r="G81" s="23"/>
      <c r="H81" s="20"/>
      <c r="I81" s="20"/>
    </row>
    <row r="82" spans="1:9" x14ac:dyDescent="0.2">
      <c r="A82" s="23">
        <v>78</v>
      </c>
      <c r="B82" s="20">
        <v>4.9588E-2</v>
      </c>
      <c r="C82" s="20">
        <v>2.7349999999999999E-2</v>
      </c>
      <c r="D82" s="23"/>
      <c r="E82" s="20"/>
      <c r="F82" s="20"/>
      <c r="G82" s="23"/>
      <c r="H82" s="20"/>
      <c r="I82" s="20"/>
    </row>
    <row r="83" spans="1:9" x14ac:dyDescent="0.2">
      <c r="A83" s="23">
        <v>79</v>
      </c>
      <c r="B83" s="20">
        <v>5.4143999999999998E-2</v>
      </c>
      <c r="C83" s="20">
        <v>3.0374000000000002E-2</v>
      </c>
      <c r="D83" s="23"/>
      <c r="E83" s="20"/>
      <c r="F83" s="20"/>
      <c r="G83" s="23"/>
      <c r="H83" s="20"/>
      <c r="I83" s="20"/>
    </row>
    <row r="84" spans="1:9" x14ac:dyDescent="0.2">
      <c r="A84" s="23">
        <v>80</v>
      </c>
      <c r="B84" s="20">
        <v>5.8944000000000003E-2</v>
      </c>
      <c r="C84" s="20">
        <v>3.3599999999999998E-2</v>
      </c>
      <c r="D84" s="23"/>
      <c r="E84" s="20"/>
      <c r="F84" s="20"/>
      <c r="G84" s="23"/>
      <c r="H84" s="20"/>
      <c r="I84" s="20"/>
    </row>
    <row r="85" spans="1:9" x14ac:dyDescent="0.2">
      <c r="A85" s="23">
        <v>81</v>
      </c>
      <c r="B85" s="20">
        <v>6.3989000000000004E-2</v>
      </c>
      <c r="C85" s="20">
        <v>3.703E-2</v>
      </c>
      <c r="D85" s="23"/>
      <c r="E85" s="20"/>
      <c r="F85" s="20"/>
      <c r="G85" s="23"/>
      <c r="H85" s="20"/>
      <c r="I85" s="20"/>
    </row>
    <row r="86" spans="1:9" x14ac:dyDescent="0.2">
      <c r="A86" s="23">
        <v>82</v>
      </c>
      <c r="B86" s="20">
        <v>6.9278999999999993E-2</v>
      </c>
      <c r="C86" s="20">
        <v>4.0668000000000003E-2</v>
      </c>
      <c r="D86" s="23"/>
      <c r="E86" s="20"/>
      <c r="F86" s="20"/>
      <c r="G86" s="23"/>
      <c r="H86" s="20"/>
      <c r="I86" s="20"/>
    </row>
    <row r="87" spans="1:9" x14ac:dyDescent="0.2">
      <c r="A87" s="23">
        <v>83</v>
      </c>
      <c r="B87" s="20">
        <v>7.4813000000000004E-2</v>
      </c>
      <c r="C87" s="20">
        <v>4.4517000000000001E-2</v>
      </c>
      <c r="D87" s="23"/>
      <c r="E87" s="20"/>
      <c r="F87" s="20"/>
      <c r="G87" s="23"/>
      <c r="H87" s="20"/>
      <c r="I87" s="20"/>
    </row>
    <row r="88" spans="1:9" x14ac:dyDescent="0.2">
      <c r="A88" s="23">
        <v>84</v>
      </c>
      <c r="B88" s="20">
        <v>8.0592999999999998E-2</v>
      </c>
      <c r="C88" s="20">
        <v>4.8580999999999999E-2</v>
      </c>
      <c r="D88" s="23"/>
      <c r="E88" s="20"/>
      <c r="F88" s="20"/>
      <c r="G88" s="23"/>
      <c r="H88" s="20"/>
      <c r="I88" s="20"/>
    </row>
    <row r="89" spans="1:9" x14ac:dyDescent="0.2">
      <c r="A89" s="23">
        <v>85</v>
      </c>
      <c r="B89" s="20">
        <v>8.6617E-2</v>
      </c>
      <c r="C89" s="20">
        <v>5.2861999999999999E-2</v>
      </c>
      <c r="D89" s="23"/>
      <c r="E89" s="20"/>
      <c r="F89" s="20"/>
      <c r="G89" s="23"/>
      <c r="H89" s="20"/>
      <c r="I89" s="20"/>
    </row>
    <row r="90" spans="1:9" x14ac:dyDescent="0.2">
      <c r="A90" s="23">
        <v>86</v>
      </c>
      <c r="B90" s="20">
        <v>9.2885999999999996E-2</v>
      </c>
      <c r="C90" s="20">
        <v>5.7364999999999999E-2</v>
      </c>
      <c r="D90" s="23"/>
      <c r="E90" s="20"/>
      <c r="F90" s="20"/>
      <c r="G90" s="23"/>
      <c r="H90" s="20"/>
      <c r="I90" s="20"/>
    </row>
    <row r="91" spans="1:9" x14ac:dyDescent="0.2">
      <c r="A91" s="23">
        <v>87</v>
      </c>
      <c r="B91" s="20">
        <v>9.9400000000000002E-2</v>
      </c>
      <c r="C91" s="20">
        <v>6.2092000000000001E-2</v>
      </c>
      <c r="D91" s="23"/>
      <c r="E91" s="20"/>
      <c r="F91" s="20"/>
      <c r="G91" s="23"/>
      <c r="H91" s="20"/>
      <c r="I91" s="20"/>
    </row>
    <row r="92" spans="1:9" x14ac:dyDescent="0.2">
      <c r="A92" s="23">
        <v>88</v>
      </c>
      <c r="B92" s="20">
        <v>0.106159</v>
      </c>
      <c r="C92" s="20">
        <v>6.7046999999999995E-2</v>
      </c>
      <c r="D92" s="23"/>
      <c r="E92" s="20"/>
      <c r="F92" s="20"/>
      <c r="G92" s="23"/>
      <c r="H92" s="20"/>
      <c r="I92" s="20"/>
    </row>
    <row r="93" spans="1:9" x14ac:dyDescent="0.2">
      <c r="A93" s="23">
        <v>89</v>
      </c>
      <c r="B93" s="20">
        <v>0.113163</v>
      </c>
      <c r="C93" s="20">
        <v>7.2233000000000006E-2</v>
      </c>
      <c r="D93" s="23"/>
      <c r="E93" s="20"/>
      <c r="F93" s="20"/>
      <c r="G93" s="23"/>
      <c r="H93" s="20"/>
      <c r="I93" s="20"/>
    </row>
    <row r="94" spans="1:9" x14ac:dyDescent="0.2">
      <c r="A94" s="23">
        <v>90</v>
      </c>
      <c r="B94" s="20">
        <v>0.120411</v>
      </c>
      <c r="C94" s="20">
        <v>7.7654000000000001E-2</v>
      </c>
      <c r="D94" s="23"/>
      <c r="E94" s="20"/>
      <c r="F94" s="20"/>
      <c r="G94" s="23"/>
      <c r="H94" s="20"/>
      <c r="I94" s="20"/>
    </row>
    <row r="95" spans="1:9" x14ac:dyDescent="0.2">
      <c r="A95" s="23">
        <v>91</v>
      </c>
      <c r="B95" s="20">
        <v>0.12790399999999999</v>
      </c>
      <c r="C95" s="20">
        <v>8.3311999999999997E-2</v>
      </c>
      <c r="D95" s="23"/>
      <c r="E95" s="20"/>
      <c r="F95" s="20"/>
      <c r="G95" s="23"/>
      <c r="H95" s="20"/>
      <c r="I95" s="20"/>
    </row>
    <row r="96" spans="1:9" x14ac:dyDescent="0.2">
      <c r="A96" s="23">
        <v>92</v>
      </c>
      <c r="B96" s="20">
        <v>0.13564300000000001</v>
      </c>
      <c r="C96" s="20">
        <v>8.9212E-2</v>
      </c>
      <c r="D96" s="23"/>
      <c r="E96" s="20"/>
      <c r="F96" s="20"/>
      <c r="G96" s="23"/>
      <c r="H96" s="20"/>
      <c r="I96" s="20"/>
    </row>
    <row r="97" spans="1:9" x14ac:dyDescent="0.2">
      <c r="A97" s="23">
        <v>93</v>
      </c>
      <c r="B97" s="20">
        <v>0.143626</v>
      </c>
      <c r="C97" s="20">
        <v>9.5355999999999996E-2</v>
      </c>
      <c r="D97" s="23"/>
      <c r="E97" s="20"/>
      <c r="F97" s="20"/>
      <c r="G97" s="23"/>
      <c r="H97" s="20"/>
      <c r="I97" s="20"/>
    </row>
    <row r="98" spans="1:9" x14ac:dyDescent="0.2">
      <c r="A98" s="23">
        <v>94</v>
      </c>
      <c r="B98" s="20">
        <v>0.15185399999999999</v>
      </c>
      <c r="C98" s="20">
        <v>0.10174800000000001</v>
      </c>
      <c r="D98" s="23"/>
      <c r="E98" s="20"/>
      <c r="F98" s="20"/>
      <c r="G98" s="23"/>
      <c r="H98" s="20"/>
      <c r="I98" s="20"/>
    </row>
    <row r="99" spans="1:9" x14ac:dyDescent="0.2">
      <c r="A99" s="23">
        <v>95</v>
      </c>
      <c r="B99" s="20">
        <v>0.160326</v>
      </c>
      <c r="C99" s="20">
        <v>0.108391</v>
      </c>
      <c r="D99" s="23"/>
      <c r="E99" s="20"/>
      <c r="F99" s="20"/>
      <c r="G99" s="23"/>
      <c r="H99" s="20"/>
      <c r="I99" s="20"/>
    </row>
    <row r="100" spans="1:9" x14ac:dyDescent="0.2">
      <c r="A100" s="23">
        <v>96</v>
      </c>
      <c r="B100" s="20">
        <v>0.169044</v>
      </c>
      <c r="C100" s="20">
        <v>0.115289</v>
      </c>
      <c r="D100" s="23"/>
      <c r="E100" s="20"/>
      <c r="F100" s="20"/>
      <c r="G100" s="23"/>
      <c r="H100" s="20"/>
      <c r="I100" s="20"/>
    </row>
    <row r="101" spans="1:9" x14ac:dyDescent="0.2">
      <c r="A101" s="23">
        <v>97</v>
      </c>
      <c r="B101" s="20">
        <v>0.178006</v>
      </c>
      <c r="C101" s="20">
        <v>0.122445</v>
      </c>
      <c r="D101" s="23"/>
      <c r="E101" s="20"/>
      <c r="F101" s="20"/>
      <c r="G101" s="23"/>
      <c r="H101" s="20"/>
      <c r="I101" s="20"/>
    </row>
    <row r="102" spans="1:9" x14ac:dyDescent="0.2">
      <c r="A102" s="23">
        <v>98</v>
      </c>
      <c r="B102" s="20">
        <v>0.18721299999999999</v>
      </c>
      <c r="C102" s="20">
        <v>0.12986200000000001</v>
      </c>
      <c r="D102" s="23"/>
      <c r="E102" s="20"/>
      <c r="F102" s="20"/>
      <c r="G102" s="23"/>
      <c r="H102" s="20"/>
      <c r="I102" s="20"/>
    </row>
    <row r="103" spans="1:9" x14ac:dyDescent="0.2">
      <c r="A103" s="23">
        <v>99</v>
      </c>
      <c r="B103" s="20">
        <v>0.19666500000000001</v>
      </c>
      <c r="C103" s="20">
        <v>0.137543</v>
      </c>
      <c r="D103" s="23"/>
      <c r="E103" s="20"/>
      <c r="F103" s="20"/>
      <c r="G103" s="23"/>
      <c r="H103" s="20"/>
      <c r="I103" s="20"/>
    </row>
    <row r="104" spans="1:9" x14ac:dyDescent="0.2">
      <c r="A104" s="23">
        <v>100</v>
      </c>
      <c r="B104" s="20">
        <v>0.20636199999999999</v>
      </c>
      <c r="C104" s="20">
        <v>0.14549200000000001</v>
      </c>
      <c r="D104" s="23"/>
      <c r="E104" s="20"/>
      <c r="F104" s="20"/>
      <c r="G104" s="23"/>
      <c r="H104" s="20"/>
      <c r="I104" s="20"/>
    </row>
    <row r="105" spans="1:9" x14ac:dyDescent="0.2">
      <c r="A105" s="23">
        <v>101</v>
      </c>
      <c r="B105" s="20">
        <v>1</v>
      </c>
      <c r="C105" s="20">
        <v>1</v>
      </c>
      <c r="D105" s="23"/>
      <c r="E105" s="20"/>
      <c r="F105" s="20"/>
      <c r="G105" s="23"/>
      <c r="H105" s="20"/>
      <c r="I105" s="20"/>
    </row>
    <row r="106" spans="1:9" x14ac:dyDescent="0.2">
      <c r="A106" s="23">
        <v>102</v>
      </c>
      <c r="B106" s="20">
        <v>1</v>
      </c>
      <c r="C106" s="20">
        <v>1</v>
      </c>
      <c r="D106" s="23"/>
      <c r="E106" s="20"/>
      <c r="F106" s="20"/>
      <c r="G106" s="23"/>
      <c r="H106" s="20"/>
      <c r="I106" s="20"/>
    </row>
    <row r="107" spans="1:9" x14ac:dyDescent="0.2">
      <c r="A107" s="23">
        <v>103</v>
      </c>
      <c r="B107" s="20">
        <v>1</v>
      </c>
      <c r="C107" s="20">
        <v>1</v>
      </c>
      <c r="D107" s="23"/>
      <c r="E107" s="20"/>
      <c r="F107" s="20"/>
      <c r="G107" s="23"/>
      <c r="H107" s="20"/>
      <c r="I107" s="20"/>
    </row>
    <row r="108" spans="1:9" x14ac:dyDescent="0.2">
      <c r="A108" s="23">
        <v>104</v>
      </c>
      <c r="B108" s="20">
        <v>1</v>
      </c>
      <c r="C108" s="20">
        <v>1</v>
      </c>
      <c r="D108" s="23"/>
      <c r="E108" s="20"/>
      <c r="F108" s="20"/>
      <c r="G108" s="23"/>
      <c r="H108" s="20"/>
      <c r="I108" s="20"/>
    </row>
    <row r="109" spans="1:9" x14ac:dyDescent="0.2">
      <c r="A109" s="23">
        <v>105</v>
      </c>
      <c r="B109" s="20">
        <v>1</v>
      </c>
      <c r="C109" s="20">
        <v>1</v>
      </c>
      <c r="D109" s="23"/>
      <c r="E109" s="20"/>
      <c r="F109" s="20"/>
      <c r="G109" s="23"/>
      <c r="H109" s="20"/>
      <c r="I109" s="20"/>
    </row>
    <row r="110" spans="1:9" x14ac:dyDescent="0.2">
      <c r="A110" s="23">
        <v>106</v>
      </c>
      <c r="B110" s="20">
        <v>1</v>
      </c>
      <c r="C110" s="20">
        <v>1</v>
      </c>
      <c r="D110" s="23"/>
      <c r="E110" s="20"/>
      <c r="F110" s="20"/>
      <c r="G110" s="23"/>
      <c r="H110" s="20"/>
      <c r="I110" s="20"/>
    </row>
    <row r="111" spans="1:9" x14ac:dyDescent="0.2">
      <c r="A111" s="23">
        <v>107</v>
      </c>
      <c r="B111" s="20">
        <v>1</v>
      </c>
      <c r="C111" s="20">
        <v>1</v>
      </c>
      <c r="D111" s="23"/>
      <c r="E111" s="20"/>
      <c r="F111" s="20"/>
      <c r="G111" s="23"/>
      <c r="H111" s="20"/>
      <c r="I111" s="20"/>
    </row>
    <row r="112" spans="1:9" x14ac:dyDescent="0.2">
      <c r="A112" s="23">
        <v>108</v>
      </c>
      <c r="B112" s="20">
        <v>1</v>
      </c>
      <c r="C112" s="20">
        <v>1</v>
      </c>
      <c r="D112" s="23"/>
      <c r="E112" s="20"/>
      <c r="F112" s="20"/>
      <c r="G112" s="23"/>
      <c r="H112" s="20"/>
      <c r="I112" s="20"/>
    </row>
    <row r="113" spans="1:9" x14ac:dyDescent="0.2">
      <c r="A113" s="23">
        <v>109</v>
      </c>
      <c r="B113" s="20">
        <v>1</v>
      </c>
      <c r="C113" s="20">
        <v>1</v>
      </c>
      <c r="D113" s="23"/>
      <c r="E113" s="20"/>
      <c r="F113" s="20"/>
      <c r="G113" s="23"/>
      <c r="H113" s="20"/>
      <c r="I113" s="20"/>
    </row>
    <row r="114" spans="1:9" x14ac:dyDescent="0.2">
      <c r="A114" s="23">
        <v>110</v>
      </c>
      <c r="B114" s="20">
        <v>1</v>
      </c>
      <c r="C114" s="20">
        <v>1</v>
      </c>
      <c r="D114" s="23"/>
      <c r="E114" s="20"/>
      <c r="F114" s="20"/>
      <c r="G114" s="23"/>
      <c r="H114" s="20"/>
      <c r="I114" s="20"/>
    </row>
    <row r="115" spans="1:9" x14ac:dyDescent="0.2">
      <c r="A115" s="23">
        <v>111</v>
      </c>
      <c r="B115" s="20">
        <v>1</v>
      </c>
      <c r="C115" s="20">
        <v>1</v>
      </c>
      <c r="D115" s="23"/>
      <c r="E115" s="20"/>
      <c r="F115" s="20"/>
      <c r="G115" s="23"/>
      <c r="H115" s="20"/>
      <c r="I115" s="20"/>
    </row>
    <row r="116" spans="1:9" x14ac:dyDescent="0.2">
      <c r="A116" s="23">
        <v>112</v>
      </c>
      <c r="B116" s="20">
        <v>1</v>
      </c>
      <c r="C116" s="20">
        <v>1</v>
      </c>
      <c r="D116" s="23"/>
      <c r="E116" s="20"/>
      <c r="F116" s="20"/>
      <c r="G116" s="23"/>
      <c r="H116" s="20"/>
      <c r="I116" s="20"/>
    </row>
    <row r="117" spans="1:9" x14ac:dyDescent="0.2">
      <c r="A117" s="23">
        <v>113</v>
      </c>
      <c r="B117" s="20">
        <v>1</v>
      </c>
      <c r="C117" s="20">
        <v>1</v>
      </c>
      <c r="D117" s="23"/>
      <c r="E117" s="20"/>
      <c r="F117" s="20"/>
      <c r="G117" s="23"/>
      <c r="H117" s="20"/>
      <c r="I117" s="20"/>
    </row>
    <row r="118" spans="1:9" x14ac:dyDescent="0.2">
      <c r="A118" s="23">
        <v>114</v>
      </c>
      <c r="B118" s="20">
        <v>1</v>
      </c>
      <c r="C118" s="20">
        <v>1</v>
      </c>
      <c r="D118" s="23"/>
      <c r="E118" s="20"/>
      <c r="F118" s="20"/>
      <c r="G118" s="23"/>
      <c r="H118" s="20"/>
      <c r="I118" s="20"/>
    </row>
    <row r="119" spans="1:9" x14ac:dyDescent="0.2">
      <c r="A119" s="23">
        <v>115</v>
      </c>
      <c r="B119" s="20">
        <v>1</v>
      </c>
      <c r="C119" s="20">
        <v>1</v>
      </c>
      <c r="D119" s="23"/>
      <c r="E119" s="20"/>
      <c r="F119" s="20"/>
      <c r="G119" s="23"/>
      <c r="H119" s="20"/>
      <c r="I119" s="20"/>
    </row>
    <row r="120" spans="1:9" x14ac:dyDescent="0.2">
      <c r="A120" s="23">
        <v>116</v>
      </c>
      <c r="B120" s="20">
        <v>1</v>
      </c>
      <c r="C120" s="20">
        <v>1</v>
      </c>
      <c r="D120" s="23"/>
      <c r="E120" s="20"/>
      <c r="F120" s="20"/>
      <c r="G120" s="23"/>
      <c r="H120" s="20"/>
      <c r="I120" s="20"/>
    </row>
    <row r="121" spans="1:9" x14ac:dyDescent="0.2">
      <c r="A121" s="23">
        <v>117</v>
      </c>
      <c r="B121" s="20">
        <v>1</v>
      </c>
      <c r="C121" s="20">
        <v>1</v>
      </c>
      <c r="D121" s="23"/>
      <c r="E121" s="20"/>
      <c r="F121" s="20"/>
      <c r="G121" s="23"/>
      <c r="H121" s="20"/>
      <c r="I121" s="20"/>
    </row>
    <row r="122" spans="1:9" x14ac:dyDescent="0.2">
      <c r="A122" s="23">
        <v>118</v>
      </c>
      <c r="B122" s="20">
        <v>1</v>
      </c>
      <c r="C122" s="20">
        <v>1</v>
      </c>
      <c r="D122" s="23"/>
      <c r="E122" s="20"/>
      <c r="F122" s="20"/>
      <c r="G122" s="23"/>
      <c r="H122" s="20"/>
      <c r="I122" s="20"/>
    </row>
    <row r="123" spans="1:9" x14ac:dyDescent="0.2">
      <c r="A123" s="23">
        <v>119</v>
      </c>
      <c r="B123" s="20">
        <v>1</v>
      </c>
      <c r="C123" s="20">
        <v>1</v>
      </c>
      <c r="D123" s="23"/>
      <c r="E123" s="20"/>
      <c r="F123" s="20"/>
      <c r="G123" s="23"/>
      <c r="H123" s="20"/>
      <c r="I123" s="20"/>
    </row>
    <row r="124" spans="1:9" x14ac:dyDescent="0.2">
      <c r="A124" s="23">
        <v>120</v>
      </c>
      <c r="B124" s="20">
        <v>1</v>
      </c>
      <c r="C124" s="20">
        <v>1</v>
      </c>
      <c r="D124" s="23"/>
      <c r="E124" s="20"/>
      <c r="F124" s="20"/>
      <c r="G124" s="23"/>
      <c r="H124" s="20"/>
      <c r="I124" s="20"/>
    </row>
  </sheetData>
  <sheetProtection algorithmName="SHA-512" hashValue="lAqAVK1NeTbw4gOeSqg0S6NU6JwgGMHoUpJOL0/83WiORM3GaAphKvJu+NLOWeUJGtkc+EJzJez9fiw41FDEVw==" saltValue="rm/DBfMOu8qtEX8x8SQmbg==" spinCount="100000" sheet="1" objects="1" scenarios="1" selectLockedCells="1"/>
  <mergeCells count="6">
    <mergeCell ref="A1:C1"/>
    <mergeCell ref="D1:F1"/>
    <mergeCell ref="G1:I1"/>
    <mergeCell ref="A2:C2"/>
    <mergeCell ref="D2:F2"/>
    <mergeCell ref="G2:I2"/>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Input-Output</vt:lpstr>
      <vt:lpstr>Berechnung</vt:lpstr>
      <vt:lpstr>Eckdaten</vt:lpstr>
      <vt:lpstr>Sterbetafeln</vt:lpstr>
      <vt:lpstr>'Input-Output'!Druckbereich</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Uhlig</dc:creator>
  <cp:lastModifiedBy>Markus Graf | IRC Finance AG</cp:lastModifiedBy>
  <cp:lastPrinted>2019-09-09T14:38:54Z</cp:lastPrinted>
  <dcterms:created xsi:type="dcterms:W3CDTF">2012-03-30T21:25:14Z</dcterms:created>
  <dcterms:modified xsi:type="dcterms:W3CDTF">2019-09-18T07:48:20Z</dcterms:modified>
</cp:coreProperties>
</file>